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DANEL\נכס בודד 2025\31.03.2025\דוחות לשידור\"/>
    </mc:Choice>
  </mc:AlternateContent>
  <bookViews>
    <workbookView xWindow="-120" yWindow="-120" windowWidth="29040" windowHeight="15840" tabRatio="100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5" hidden="1">'איגרות חוב'!$A$1:$AP$2236</definedName>
    <definedName name="_xlnm._FilterDatabase" localSheetId="3" hidden="1">'איגרות חוב ממשלתיות'!$A$1:$AA$1</definedName>
    <definedName name="_xlnm._FilterDatabase" localSheetId="31" hidden="1">'אפשרויות בחירה'!$A$1:$E$1040</definedName>
    <definedName name="_xlnm._FilterDatabase" localSheetId="23" hidden="1">הלוואות!$A$1:$BA$62</definedName>
    <definedName name="_xlnm._FilterDatabase" localSheetId="11" hidden="1">'חוזים עתידיים'!$A$1:$U$177</definedName>
    <definedName name="_xlnm._FilterDatabase" localSheetId="30" hidden="1">'יתרות התחייבות להשקעה'!$A$1:$S$423</definedName>
    <definedName name="_xlnm._FilterDatabase" localSheetId="9" hidden="1">'כתבי אופציה'!$A$1:$Z$1</definedName>
    <definedName name="_xlnm._FilterDatabase" localSheetId="17" hidden="1">'לא סחיר איגרות חוב'!$A$1:$AL$135</definedName>
    <definedName name="_xlnm._FilterDatabase" localSheetId="20" hidden="1">'לא סחיר כתבי אופציה'!$A$1:$AC$39</definedName>
    <definedName name="_xlnm._FilterDatabase" localSheetId="18" hidden="1">'לא סחיר מניות מבכ ויהש'!$A$1:$AA$146</definedName>
    <definedName name="_xlnm._FilterDatabase" localSheetId="22" hidden="1">'לא סחיר נגזרים אחרים'!$A$1:$AS$126</definedName>
    <definedName name="_xlnm._FilterDatabase" localSheetId="2" hidden="1">'מזומנים ושווי מזומנים'!$A$1:$Q$229</definedName>
    <definedName name="_xlnm._FilterDatabase" localSheetId="32" hidden="1">'מיפוי סעיפים'!$A$1:$D$795</definedName>
    <definedName name="_xlnm._FilterDatabase" localSheetId="6" hidden="1">'מניות מבכ ויהש'!$A$1:$AE$1</definedName>
    <definedName name="_xlnm._FilterDatabase" localSheetId="19" hidden="1">'קרנות השקעה'!$A$1:$AE$423</definedName>
    <definedName name="_xlnm._FilterDatabase" localSheetId="8" hidden="1">'קרנות נאמנות'!$A$1:$X$164</definedName>
    <definedName name="_xlnm._FilterDatabase" localSheetId="7" hidden="1">'קרנות סל'!$A$1:$X$577</definedName>
    <definedName name="A">'[1]אפשרויות בחירה'!$C$701:$C$850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hisCell">INDIRECT("RC",0)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x:ext>
  </extLst>
</workbook>
</file>

<file path=xl/calcChain.xml><?xml version="1.0" encoding="utf-8"?>
<calcChain xmlns="http://schemas.openxmlformats.org/spreadsheetml/2006/main">
  <c r="N406" i="47" l="1"/>
  <c r="N394" i="47"/>
  <c r="N355" i="47"/>
  <c r="N343" i="47"/>
  <c r="N305" i="47"/>
  <c r="N293" i="47"/>
  <c r="N254" i="47"/>
  <c r="N242" i="47"/>
  <c r="N201" i="47"/>
  <c r="N189" i="47"/>
  <c r="N145" i="47"/>
  <c r="N134" i="47"/>
  <c r="N99" i="47"/>
  <c r="N88" i="47"/>
  <c r="N407" i="47"/>
  <c r="N403" i="47"/>
  <c r="N399" i="47"/>
  <c r="N391" i="47"/>
  <c r="N356" i="47"/>
  <c r="N352" i="47"/>
  <c r="N348" i="47"/>
  <c r="N340" i="47"/>
  <c r="N306" i="47"/>
  <c r="N302" i="47"/>
  <c r="N298" i="47"/>
  <c r="N290" i="47"/>
  <c r="N255" i="47"/>
  <c r="N251" i="47"/>
  <c r="N247" i="47"/>
  <c r="N239" i="47"/>
  <c r="N202" i="47"/>
  <c r="N198" i="47"/>
  <c r="N194" i="47"/>
  <c r="N186" i="47"/>
  <c r="N142" i="47"/>
  <c r="N138" i="47"/>
  <c r="N131" i="47"/>
  <c r="N115" i="47"/>
  <c r="N100" i="47"/>
  <c r="N96" i="47"/>
  <c r="N92" i="47"/>
  <c r="N85" i="47"/>
  <c r="N23" i="47"/>
  <c r="N14" i="47"/>
  <c r="N401" i="47"/>
  <c r="N395" i="47"/>
  <c r="N393" i="47"/>
  <c r="N392" i="47"/>
  <c r="N388" i="47"/>
  <c r="N385" i="47"/>
  <c r="N379" i="47"/>
  <c r="N368" i="47"/>
  <c r="N363" i="47"/>
  <c r="N350" i="47"/>
  <c r="N344" i="47"/>
  <c r="N342" i="47"/>
  <c r="N341" i="47"/>
  <c r="N337" i="47"/>
  <c r="N334" i="47"/>
  <c r="N328" i="47"/>
  <c r="N317" i="47"/>
  <c r="N312" i="47"/>
  <c r="N300" i="47"/>
  <c r="N294" i="47"/>
  <c r="N292" i="47"/>
  <c r="N291" i="47"/>
  <c r="N287" i="47"/>
  <c r="N284" i="47"/>
  <c r="N278" i="47"/>
  <c r="N267" i="47"/>
  <c r="N262" i="47"/>
  <c r="N249" i="47"/>
  <c r="N243" i="47"/>
  <c r="N241" i="47"/>
  <c r="N240" i="47"/>
  <c r="N236" i="47"/>
  <c r="N233" i="47"/>
  <c r="N227" i="47"/>
  <c r="N216" i="47"/>
  <c r="N211" i="47"/>
  <c r="N205" i="47"/>
  <c r="N204" i="47"/>
  <c r="N196" i="47"/>
  <c r="N190" i="47"/>
  <c r="N188" i="47"/>
  <c r="N187" i="47"/>
  <c r="N183" i="47"/>
  <c r="N180" i="47"/>
  <c r="N174" i="47"/>
  <c r="N163" i="47"/>
  <c r="N158" i="47"/>
  <c r="N153" i="47"/>
  <c r="N152" i="47"/>
  <c r="N140" i="47"/>
  <c r="N135" i="47"/>
  <c r="N133" i="47"/>
  <c r="N132" i="47"/>
  <c r="N122" i="47"/>
  <c r="N116" i="47"/>
  <c r="N113" i="47"/>
  <c r="N112" i="47"/>
  <c r="N110" i="47"/>
  <c r="N109" i="47"/>
  <c r="N105" i="47"/>
  <c r="N94" i="47"/>
  <c r="N89" i="47"/>
  <c r="N87" i="47"/>
  <c r="N86" i="47"/>
  <c r="N82" i="47"/>
  <c r="N79" i="47"/>
  <c r="N73" i="47"/>
  <c r="N62" i="47"/>
  <c r="N57" i="47"/>
  <c r="N52" i="47"/>
  <c r="N51" i="47"/>
  <c r="N37" i="47"/>
  <c r="N27" i="47"/>
  <c r="N8" i="47"/>
  <c r="N5" i="47"/>
  <c r="N2" i="47"/>
  <c r="N408" i="47"/>
  <c r="N405" i="47"/>
  <c r="N402" i="47"/>
  <c r="N398" i="47"/>
  <c r="N397" i="47"/>
  <c r="N390" i="47"/>
  <c r="N387" i="47"/>
  <c r="N386" i="47"/>
  <c r="N384" i="47"/>
  <c r="N381" i="47"/>
  <c r="N372" i="47"/>
  <c r="N371" i="47"/>
  <c r="N369" i="47"/>
  <c r="N359" i="47"/>
  <c r="N357" i="47"/>
  <c r="N354" i="47"/>
  <c r="N351" i="47"/>
  <c r="N347" i="47"/>
  <c r="N346" i="47"/>
  <c r="N339" i="47"/>
  <c r="N336" i="47"/>
  <c r="N335" i="47"/>
  <c r="N333" i="47"/>
  <c r="N330" i="47"/>
  <c r="N321" i="47"/>
  <c r="N320" i="47"/>
  <c r="N318" i="47"/>
  <c r="N307" i="47"/>
  <c r="N304" i="47"/>
  <c r="N301" i="47"/>
  <c r="N297" i="47"/>
  <c r="N296" i="47"/>
  <c r="N289" i="47"/>
  <c r="N286" i="47"/>
  <c r="N285" i="47"/>
  <c r="N283" i="47"/>
  <c r="N280" i="47"/>
  <c r="N271" i="47"/>
  <c r="N270" i="47"/>
  <c r="N268" i="47"/>
  <c r="N258" i="47"/>
  <c r="N256" i="47"/>
  <c r="N253" i="47"/>
  <c r="N250" i="47"/>
  <c r="N246" i="47"/>
  <c r="N245" i="47"/>
  <c r="N238" i="47"/>
  <c r="N235" i="47"/>
  <c r="N234" i="47"/>
  <c r="N232" i="47"/>
  <c r="N229" i="47"/>
  <c r="N220" i="47"/>
  <c r="N219" i="47"/>
  <c r="N217" i="47"/>
  <c r="N207" i="47"/>
  <c r="N203" i="47"/>
  <c r="N200" i="47"/>
  <c r="N197" i="47"/>
  <c r="N193" i="47"/>
  <c r="N192" i="47"/>
  <c r="N185" i="47"/>
  <c r="N182" i="47"/>
  <c r="N181" i="47"/>
  <c r="N179" i="47"/>
  <c r="N176" i="47"/>
  <c r="N167" i="47"/>
  <c r="N166" i="47"/>
  <c r="N164" i="47"/>
  <c r="N154" i="47"/>
  <c r="N151" i="47"/>
  <c r="N150" i="47"/>
  <c r="N146" i="47"/>
  <c r="N144" i="47"/>
  <c r="N141" i="47"/>
  <c r="N137" i="47"/>
  <c r="N130" i="47"/>
  <c r="N128" i="47"/>
  <c r="N127" i="47"/>
  <c r="N126" i="47"/>
  <c r="N124" i="47"/>
  <c r="N118" i="47"/>
  <c r="N107" i="47"/>
  <c r="N102" i="47"/>
  <c r="N101" i="47"/>
  <c r="N98" i="47"/>
  <c r="N95" i="47"/>
  <c r="N91" i="47"/>
  <c r="N84" i="47"/>
  <c r="N81" i="47"/>
  <c r="N80" i="47"/>
  <c r="N78" i="47"/>
  <c r="N75" i="47"/>
  <c r="N66" i="47"/>
  <c r="N65" i="47"/>
  <c r="N63" i="47"/>
  <c r="N53" i="47"/>
  <c r="N50" i="47"/>
  <c r="N49" i="47"/>
  <c r="N40" i="47"/>
  <c r="N38" i="47"/>
  <c r="N29" i="47"/>
  <c r="N28" i="47"/>
  <c r="N24" i="47"/>
  <c r="N21" i="47"/>
  <c r="N7" i="47"/>
  <c r="N6" i="47"/>
  <c r="N4" i="47"/>
  <c r="N3" i="47"/>
  <c r="B32" i="2"/>
  <c r="AR28" i="23" l="1"/>
  <c r="AR26" i="23"/>
  <c r="AR20" i="23"/>
  <c r="AR14" i="23"/>
  <c r="AR3" i="23"/>
  <c r="AD50" i="23"/>
  <c r="AD49" i="23"/>
  <c r="AD48" i="23"/>
  <c r="AD44" i="23"/>
  <c r="AD42" i="23"/>
  <c r="AD41" i="23"/>
  <c r="AD40" i="23"/>
  <c r="AD36" i="23"/>
  <c r="AD35" i="23"/>
  <c r="AD33" i="23"/>
  <c r="AD30" i="23"/>
  <c r="AD29" i="23"/>
  <c r="AD24" i="23"/>
  <c r="AD23" i="23"/>
  <c r="AD22" i="23"/>
  <c r="AD21" i="23"/>
  <c r="AD19" i="23"/>
  <c r="AD18" i="23"/>
  <c r="AD17" i="23"/>
  <c r="AD15" i="23"/>
  <c r="AD11" i="23"/>
  <c r="AD9" i="23"/>
  <c r="AD8" i="23"/>
  <c r="AD7" i="23"/>
  <c r="AD6" i="23"/>
  <c r="AD47" i="23"/>
  <c r="AD46" i="23"/>
  <c r="AD45" i="23"/>
  <c r="AD43" i="23"/>
  <c r="AD39" i="23"/>
  <c r="AD38" i="23"/>
  <c r="AD37" i="23"/>
  <c r="AD34" i="23"/>
  <c r="AD32" i="23"/>
  <c r="AD31" i="23"/>
  <c r="AD28" i="23"/>
  <c r="AD27" i="23"/>
  <c r="AD26" i="23"/>
  <c r="AD20" i="23"/>
  <c r="AD16" i="23"/>
  <c r="AD14" i="23"/>
  <c r="AD13" i="23"/>
  <c r="AD12" i="23"/>
  <c r="AD10" i="23"/>
  <c r="AD5" i="23"/>
  <c r="AD4" i="23"/>
  <c r="AD3" i="23"/>
  <c r="AD2" i="23"/>
  <c r="AU25" i="23"/>
  <c r="AT25" i="23"/>
  <c r="AD25" i="23" s="1"/>
  <c r="AQ25" i="23"/>
  <c r="AR25" i="23" l="1"/>
  <c r="M408" i="47" l="1"/>
  <c r="P408" i="47" s="1"/>
  <c r="M405" i="47"/>
  <c r="P405" i="47" s="1"/>
  <c r="M402" i="47"/>
  <c r="P402" i="47" s="1"/>
  <c r="M398" i="47"/>
  <c r="P398" i="47" s="1"/>
  <c r="M397" i="47"/>
  <c r="P397" i="47" s="1"/>
  <c r="M390" i="47"/>
  <c r="P390" i="47" s="1"/>
  <c r="M387" i="47"/>
  <c r="P387" i="47" s="1"/>
  <c r="M386" i="47"/>
  <c r="P386" i="47" s="1"/>
  <c r="M384" i="47"/>
  <c r="P384" i="47" s="1"/>
  <c r="M383" i="47"/>
  <c r="M382" i="47"/>
  <c r="M381" i="47"/>
  <c r="P381" i="47" s="1"/>
  <c r="M378" i="47"/>
  <c r="M376" i="47"/>
  <c r="M375" i="47"/>
  <c r="M374" i="47"/>
  <c r="M372" i="47"/>
  <c r="P372" i="47" s="1"/>
  <c r="M371" i="47"/>
  <c r="P371" i="47" s="1"/>
  <c r="M370" i="47"/>
  <c r="M369" i="47"/>
  <c r="P369" i="47" s="1"/>
  <c r="M366" i="47"/>
  <c r="M365" i="47"/>
  <c r="M364" i="47"/>
  <c r="M362" i="47"/>
  <c r="M359" i="47"/>
  <c r="P359" i="47" s="1"/>
  <c r="M357" i="47"/>
  <c r="P357" i="47" s="1"/>
  <c r="M354" i="47"/>
  <c r="P354" i="47" s="1"/>
  <c r="M351" i="47"/>
  <c r="P351" i="47" s="1"/>
  <c r="M347" i="47"/>
  <c r="P347" i="47" s="1"/>
  <c r="M346" i="47"/>
  <c r="P346" i="47" s="1"/>
  <c r="M339" i="47"/>
  <c r="P339" i="47" s="1"/>
  <c r="M336" i="47"/>
  <c r="P336" i="47" s="1"/>
  <c r="M335" i="47"/>
  <c r="P335" i="47" s="1"/>
  <c r="M333" i="47"/>
  <c r="P333" i="47" s="1"/>
  <c r="M332" i="47"/>
  <c r="M331" i="47"/>
  <c r="M330" i="47"/>
  <c r="P330" i="47" s="1"/>
  <c r="M327" i="47"/>
  <c r="M325" i="47"/>
  <c r="M324" i="47"/>
  <c r="M323" i="47"/>
  <c r="M321" i="47"/>
  <c r="P321" i="47" s="1"/>
  <c r="M320" i="47"/>
  <c r="P320" i="47" s="1"/>
  <c r="M319" i="47"/>
  <c r="M318" i="47"/>
  <c r="P318" i="47" s="1"/>
  <c r="M315" i="47"/>
  <c r="M314" i="47"/>
  <c r="M313" i="47"/>
  <c r="M311" i="47"/>
  <c r="M307" i="47"/>
  <c r="P307" i="47" s="1"/>
  <c r="M304" i="47"/>
  <c r="P304" i="47" s="1"/>
  <c r="M301" i="47"/>
  <c r="P301" i="47" s="1"/>
  <c r="M297" i="47"/>
  <c r="P297" i="47" s="1"/>
  <c r="M296" i="47"/>
  <c r="P296" i="47" s="1"/>
  <c r="M289" i="47"/>
  <c r="P289" i="47" s="1"/>
  <c r="M286" i="47"/>
  <c r="P286" i="47" s="1"/>
  <c r="M285" i="47"/>
  <c r="P285" i="47" s="1"/>
  <c r="M283" i="47"/>
  <c r="P283" i="47" s="1"/>
  <c r="M282" i="47"/>
  <c r="M281" i="47"/>
  <c r="M280" i="47"/>
  <c r="P280" i="47" s="1"/>
  <c r="M277" i="47"/>
  <c r="M275" i="47"/>
  <c r="M274" i="47"/>
  <c r="M273" i="47"/>
  <c r="M271" i="47"/>
  <c r="P271" i="47" s="1"/>
  <c r="M270" i="47"/>
  <c r="P270" i="47" s="1"/>
  <c r="M269" i="47"/>
  <c r="M268" i="47"/>
  <c r="P268" i="47" s="1"/>
  <c r="M265" i="47"/>
  <c r="M264" i="47"/>
  <c r="M263" i="47"/>
  <c r="M261" i="47"/>
  <c r="M258" i="47"/>
  <c r="P258" i="47" s="1"/>
  <c r="M256" i="47"/>
  <c r="P256" i="47" s="1"/>
  <c r="M253" i="47"/>
  <c r="P253" i="47" s="1"/>
  <c r="M250" i="47"/>
  <c r="P250" i="47" s="1"/>
  <c r="M246" i="47"/>
  <c r="P246" i="47" s="1"/>
  <c r="M245" i="47"/>
  <c r="P245" i="47" s="1"/>
  <c r="M238" i="47"/>
  <c r="P238" i="47" s="1"/>
  <c r="M235" i="47"/>
  <c r="P235" i="47" s="1"/>
  <c r="M234" i="47"/>
  <c r="P234" i="47" s="1"/>
  <c r="M232" i="47"/>
  <c r="P232" i="47" s="1"/>
  <c r="M231" i="47"/>
  <c r="M230" i="47"/>
  <c r="M229" i="47"/>
  <c r="P229" i="47" s="1"/>
  <c r="M226" i="47"/>
  <c r="M224" i="47"/>
  <c r="M223" i="47"/>
  <c r="M222" i="47"/>
  <c r="M220" i="47"/>
  <c r="P220" i="47" s="1"/>
  <c r="M219" i="47"/>
  <c r="P219" i="47" s="1"/>
  <c r="M218" i="47"/>
  <c r="M217" i="47"/>
  <c r="P217" i="47" s="1"/>
  <c r="M214" i="47"/>
  <c r="M213" i="47"/>
  <c r="M212" i="47"/>
  <c r="M210" i="47"/>
  <c r="M207" i="47"/>
  <c r="P207" i="47" s="1"/>
  <c r="M203" i="47"/>
  <c r="P203" i="47" s="1"/>
  <c r="M200" i="47"/>
  <c r="P200" i="47" s="1"/>
  <c r="M197" i="47"/>
  <c r="P197" i="47" s="1"/>
  <c r="M193" i="47"/>
  <c r="P193" i="47" s="1"/>
  <c r="M192" i="47"/>
  <c r="P192" i="47" s="1"/>
  <c r="M185" i="47"/>
  <c r="P185" i="47" s="1"/>
  <c r="M182" i="47"/>
  <c r="P182" i="47" s="1"/>
  <c r="M181" i="47"/>
  <c r="P181" i="47" s="1"/>
  <c r="M179" i="47"/>
  <c r="P179" i="47" s="1"/>
  <c r="M178" i="47"/>
  <c r="M177" i="47"/>
  <c r="M176" i="47"/>
  <c r="P176" i="47" s="1"/>
  <c r="M173" i="47"/>
  <c r="M171" i="47"/>
  <c r="M170" i="47"/>
  <c r="M169" i="47"/>
  <c r="M167" i="47"/>
  <c r="P167" i="47" s="1"/>
  <c r="M166" i="47"/>
  <c r="P166" i="47" s="1"/>
  <c r="M165" i="47"/>
  <c r="M164" i="47"/>
  <c r="P164" i="47" s="1"/>
  <c r="M161" i="47"/>
  <c r="M160" i="47"/>
  <c r="M159" i="47"/>
  <c r="M157" i="47"/>
  <c r="M154" i="47"/>
  <c r="P154" i="47" s="1"/>
  <c r="M151" i="47"/>
  <c r="P151" i="47" s="1"/>
  <c r="M150" i="47"/>
  <c r="P150" i="47" s="1"/>
  <c r="M146" i="47"/>
  <c r="P146" i="47" s="1"/>
  <c r="M144" i="47"/>
  <c r="P144" i="47" s="1"/>
  <c r="M141" i="47"/>
  <c r="P141" i="47" s="1"/>
  <c r="M137" i="47"/>
  <c r="P137" i="47" s="1"/>
  <c r="M130" i="47"/>
  <c r="P130" i="47" s="1"/>
  <c r="M128" i="47"/>
  <c r="P128" i="47" s="1"/>
  <c r="M127" i="47"/>
  <c r="P127" i="47" s="1"/>
  <c r="M126" i="47"/>
  <c r="P126" i="47" s="1"/>
  <c r="M125" i="47"/>
  <c r="M124" i="47"/>
  <c r="P124" i="47" s="1"/>
  <c r="M120" i="47"/>
  <c r="M118" i="47"/>
  <c r="P118" i="47" s="1"/>
  <c r="M108" i="47"/>
  <c r="M107" i="47"/>
  <c r="P107" i="47" s="1"/>
  <c r="M104" i="47"/>
  <c r="M102" i="47"/>
  <c r="P102" i="47" s="1"/>
  <c r="M101" i="47"/>
  <c r="P101" i="47" s="1"/>
  <c r="M98" i="47"/>
  <c r="P98" i="47" s="1"/>
  <c r="M95" i="47"/>
  <c r="P95" i="47" s="1"/>
  <c r="M91" i="47"/>
  <c r="P91" i="47" s="1"/>
  <c r="M84" i="47"/>
  <c r="P84" i="47" s="1"/>
  <c r="M81" i="47"/>
  <c r="P81" i="47" s="1"/>
  <c r="M80" i="47"/>
  <c r="P80" i="47" s="1"/>
  <c r="M78" i="47"/>
  <c r="P78" i="47" s="1"/>
  <c r="M77" i="47"/>
  <c r="M76" i="47"/>
  <c r="M75" i="47"/>
  <c r="P75" i="47" s="1"/>
  <c r="M72" i="47"/>
  <c r="M70" i="47"/>
  <c r="M69" i="47"/>
  <c r="M68" i="47"/>
  <c r="M66" i="47"/>
  <c r="P66" i="47" s="1"/>
  <c r="M65" i="47"/>
  <c r="P65" i="47" s="1"/>
  <c r="M64" i="47"/>
  <c r="M63" i="47"/>
  <c r="P63" i="47" s="1"/>
  <c r="M60" i="47"/>
  <c r="M59" i="47"/>
  <c r="M58" i="47"/>
  <c r="M56" i="47"/>
  <c r="M53" i="47"/>
  <c r="P53" i="47" s="1"/>
  <c r="M50" i="47"/>
  <c r="P50" i="47" s="1"/>
  <c r="M49" i="47"/>
  <c r="P49" i="47" s="1"/>
  <c r="M46" i="47"/>
  <c r="M45" i="47"/>
  <c r="M43" i="47"/>
  <c r="M41" i="47"/>
  <c r="M40" i="47"/>
  <c r="P40" i="47" s="1"/>
  <c r="M39" i="47"/>
  <c r="M38" i="47"/>
  <c r="P38" i="47" s="1"/>
  <c r="M35" i="47"/>
  <c r="M34" i="47"/>
  <c r="M33" i="47"/>
  <c r="M32" i="47"/>
  <c r="M29" i="47"/>
  <c r="P29" i="47" s="1"/>
  <c r="M28" i="47"/>
  <c r="P28" i="47" s="1"/>
  <c r="M25" i="47"/>
  <c r="M24" i="47"/>
  <c r="P24" i="47" s="1"/>
  <c r="M21" i="47"/>
  <c r="P21" i="47" s="1"/>
  <c r="M20" i="47"/>
  <c r="M19" i="47"/>
  <c r="M18" i="47"/>
  <c r="M17" i="47"/>
  <c r="M16" i="47"/>
  <c r="M15" i="47"/>
  <c r="M13" i="47"/>
  <c r="M12" i="47"/>
  <c r="M10" i="47"/>
  <c r="M9" i="47"/>
  <c r="M7" i="47"/>
  <c r="P7" i="47" s="1"/>
  <c r="M6" i="47"/>
  <c r="P6" i="47" s="1"/>
  <c r="M4" i="47"/>
  <c r="P4" i="47" s="1"/>
  <c r="M3" i="47"/>
  <c r="P3" i="47" s="1"/>
  <c r="M407" i="47"/>
  <c r="P407" i="47" s="1"/>
  <c r="M403" i="47"/>
  <c r="P403" i="47" s="1"/>
  <c r="M399" i="47"/>
  <c r="P399" i="47" s="1"/>
  <c r="M391" i="47"/>
  <c r="P391" i="47" s="1"/>
  <c r="M356" i="47"/>
  <c r="P356" i="47" s="1"/>
  <c r="M352" i="47"/>
  <c r="P352" i="47" s="1"/>
  <c r="M348" i="47"/>
  <c r="P348" i="47" s="1"/>
  <c r="M340" i="47"/>
  <c r="P340" i="47" s="1"/>
  <c r="M306" i="47"/>
  <c r="P306" i="47" s="1"/>
  <c r="M302" i="47"/>
  <c r="P302" i="47" s="1"/>
  <c r="M298" i="47"/>
  <c r="P298" i="47" s="1"/>
  <c r="M290" i="47"/>
  <c r="P290" i="47" s="1"/>
  <c r="M255" i="47"/>
  <c r="P255" i="47" s="1"/>
  <c r="M251" i="47"/>
  <c r="P251" i="47" s="1"/>
  <c r="M247" i="47"/>
  <c r="P247" i="47" s="1"/>
  <c r="M239" i="47"/>
  <c r="P239" i="47" s="1"/>
  <c r="M202" i="47"/>
  <c r="P202" i="47" s="1"/>
  <c r="M198" i="47"/>
  <c r="P198" i="47" s="1"/>
  <c r="M194" i="47"/>
  <c r="P194" i="47" s="1"/>
  <c r="M186" i="47"/>
  <c r="P186" i="47" s="1"/>
  <c r="M142" i="47"/>
  <c r="P142" i="47" s="1"/>
  <c r="M138" i="47"/>
  <c r="P138" i="47" s="1"/>
  <c r="M131" i="47"/>
  <c r="P131" i="47" s="1"/>
  <c r="M115" i="47"/>
  <c r="P115" i="47" s="1"/>
  <c r="M100" i="47"/>
  <c r="P100" i="47" s="1"/>
  <c r="M96" i="47"/>
  <c r="P96" i="47" s="1"/>
  <c r="M92" i="47"/>
  <c r="P92" i="47" s="1"/>
  <c r="M85" i="47"/>
  <c r="P85" i="47" s="1"/>
  <c r="M23" i="47"/>
  <c r="P23" i="47" s="1"/>
  <c r="M14" i="47"/>
  <c r="P14" i="47" s="1"/>
  <c r="M406" i="47"/>
  <c r="P406" i="47" s="1"/>
  <c r="M404" i="47"/>
  <c r="M396" i="47"/>
  <c r="M394" i="47"/>
  <c r="P394" i="47" s="1"/>
  <c r="M380" i="47"/>
  <c r="M355" i="47"/>
  <c r="P355" i="47" s="1"/>
  <c r="M353" i="47"/>
  <c r="M345" i="47"/>
  <c r="M343" i="47"/>
  <c r="P343" i="47" s="1"/>
  <c r="M329" i="47"/>
  <c r="M305" i="47"/>
  <c r="P305" i="47" s="1"/>
  <c r="M303" i="47"/>
  <c r="M295" i="47"/>
  <c r="M293" i="47"/>
  <c r="P293" i="47" s="1"/>
  <c r="M279" i="47"/>
  <c r="M254" i="47"/>
  <c r="P254" i="47" s="1"/>
  <c r="M252" i="47"/>
  <c r="M244" i="47"/>
  <c r="M242" i="47"/>
  <c r="P242" i="47" s="1"/>
  <c r="M228" i="47"/>
  <c r="M201" i="47"/>
  <c r="P201" i="47" s="1"/>
  <c r="M199" i="47"/>
  <c r="M191" i="47"/>
  <c r="M189" i="47"/>
  <c r="P189" i="47" s="1"/>
  <c r="M175" i="47"/>
  <c r="M145" i="47"/>
  <c r="P145" i="47" s="1"/>
  <c r="M143" i="47"/>
  <c r="M136" i="47"/>
  <c r="M134" i="47"/>
  <c r="P134" i="47" s="1"/>
  <c r="M123" i="47"/>
  <c r="M114" i="47"/>
  <c r="M106" i="47"/>
  <c r="M99" i="47"/>
  <c r="P99" i="47" s="1"/>
  <c r="M97" i="47"/>
  <c r="M90" i="47"/>
  <c r="M88" i="47"/>
  <c r="P88" i="47" s="1"/>
  <c r="M74" i="47"/>
  <c r="M11" i="47"/>
  <c r="M22" i="47"/>
  <c r="M401" i="47"/>
  <c r="P401" i="47" s="1"/>
  <c r="M400" i="47"/>
  <c r="M395" i="47"/>
  <c r="P395" i="47" s="1"/>
  <c r="M393" i="47"/>
  <c r="P393" i="47" s="1"/>
  <c r="M392" i="47"/>
  <c r="P392" i="47" s="1"/>
  <c r="M389" i="47"/>
  <c r="M388" i="47"/>
  <c r="P388" i="47" s="1"/>
  <c r="M385" i="47"/>
  <c r="P385" i="47" s="1"/>
  <c r="M379" i="47"/>
  <c r="P379" i="47" s="1"/>
  <c r="M377" i="47"/>
  <c r="M373" i="47"/>
  <c r="M368" i="47"/>
  <c r="P368" i="47" s="1"/>
  <c r="M367" i="47"/>
  <c r="M363" i="47"/>
  <c r="P363" i="47" s="1"/>
  <c r="M361" i="47"/>
  <c r="M360" i="47"/>
  <c r="M358" i="47"/>
  <c r="M350" i="47"/>
  <c r="P350" i="47" s="1"/>
  <c r="M349" i="47"/>
  <c r="M344" i="47"/>
  <c r="P344" i="47" s="1"/>
  <c r="M342" i="47"/>
  <c r="P342" i="47" s="1"/>
  <c r="M341" i="47"/>
  <c r="P341" i="47" s="1"/>
  <c r="M338" i="47"/>
  <c r="M337" i="47"/>
  <c r="P337" i="47" s="1"/>
  <c r="M334" i="47"/>
  <c r="P334" i="47" s="1"/>
  <c r="M328" i="47"/>
  <c r="P328" i="47" s="1"/>
  <c r="M326" i="47"/>
  <c r="M322" i="47"/>
  <c r="M317" i="47"/>
  <c r="P317" i="47" s="1"/>
  <c r="M316" i="47"/>
  <c r="M312" i="47"/>
  <c r="P312" i="47" s="1"/>
  <c r="M310" i="47"/>
  <c r="M309" i="47"/>
  <c r="M308" i="47"/>
  <c r="M300" i="47"/>
  <c r="P300" i="47" s="1"/>
  <c r="M299" i="47"/>
  <c r="M294" i="47"/>
  <c r="P294" i="47" s="1"/>
  <c r="M292" i="47"/>
  <c r="P292" i="47" s="1"/>
  <c r="M291" i="47"/>
  <c r="P291" i="47" s="1"/>
  <c r="M288" i="47"/>
  <c r="M287" i="47"/>
  <c r="P287" i="47" s="1"/>
  <c r="M284" i="47"/>
  <c r="P284" i="47" s="1"/>
  <c r="M278" i="47"/>
  <c r="P278" i="47" s="1"/>
  <c r="M276" i="47"/>
  <c r="M272" i="47"/>
  <c r="M267" i="47"/>
  <c r="P267" i="47" s="1"/>
  <c r="M266" i="47"/>
  <c r="M262" i="47"/>
  <c r="P262" i="47" s="1"/>
  <c r="M260" i="47"/>
  <c r="M259" i="47"/>
  <c r="M257" i="47"/>
  <c r="M249" i="47"/>
  <c r="P249" i="47" s="1"/>
  <c r="M248" i="47"/>
  <c r="M243" i="47"/>
  <c r="P243" i="47" s="1"/>
  <c r="M241" i="47"/>
  <c r="P241" i="47" s="1"/>
  <c r="M240" i="47"/>
  <c r="P240" i="47" s="1"/>
  <c r="M237" i="47"/>
  <c r="M236" i="47"/>
  <c r="P236" i="47" s="1"/>
  <c r="M233" i="47"/>
  <c r="P233" i="47" s="1"/>
  <c r="M227" i="47"/>
  <c r="P227" i="47" s="1"/>
  <c r="M225" i="47"/>
  <c r="M221" i="47"/>
  <c r="M216" i="47"/>
  <c r="P216" i="47" s="1"/>
  <c r="M215" i="47"/>
  <c r="M211" i="47"/>
  <c r="P211" i="47" s="1"/>
  <c r="M209" i="47"/>
  <c r="M208" i="47"/>
  <c r="M206" i="47"/>
  <c r="M205" i="47"/>
  <c r="P205" i="47" s="1"/>
  <c r="M204" i="47"/>
  <c r="P204" i="47" s="1"/>
  <c r="M196" i="47"/>
  <c r="P196" i="47" s="1"/>
  <c r="M195" i="47"/>
  <c r="M190" i="47"/>
  <c r="P190" i="47" s="1"/>
  <c r="M188" i="47"/>
  <c r="P188" i="47" s="1"/>
  <c r="M187" i="47"/>
  <c r="P187" i="47" s="1"/>
  <c r="M184" i="47"/>
  <c r="M183" i="47"/>
  <c r="P183" i="47" s="1"/>
  <c r="M180" i="47"/>
  <c r="P180" i="47" s="1"/>
  <c r="M174" i="47"/>
  <c r="P174" i="47" s="1"/>
  <c r="M172" i="47"/>
  <c r="M168" i="47"/>
  <c r="M163" i="47"/>
  <c r="P163" i="47" s="1"/>
  <c r="M162" i="47"/>
  <c r="M158" i="47"/>
  <c r="P158" i="47" s="1"/>
  <c r="M156" i="47"/>
  <c r="M155" i="47"/>
  <c r="M153" i="47"/>
  <c r="P153" i="47" s="1"/>
  <c r="M152" i="47"/>
  <c r="P152" i="47" s="1"/>
  <c r="M149" i="47"/>
  <c r="M148" i="47"/>
  <c r="M147" i="47"/>
  <c r="M140" i="47"/>
  <c r="P140" i="47" s="1"/>
  <c r="M139" i="47"/>
  <c r="M135" i="47"/>
  <c r="P135" i="47" s="1"/>
  <c r="M133" i="47"/>
  <c r="P133" i="47" s="1"/>
  <c r="M132" i="47"/>
  <c r="P132" i="47" s="1"/>
  <c r="M129" i="47"/>
  <c r="M122" i="47"/>
  <c r="P122" i="47" s="1"/>
  <c r="M121" i="47"/>
  <c r="M119" i="47"/>
  <c r="M117" i="47"/>
  <c r="M116" i="47"/>
  <c r="P116" i="47" s="1"/>
  <c r="M113" i="47"/>
  <c r="P113" i="47" s="1"/>
  <c r="M112" i="47"/>
  <c r="P112" i="47" s="1"/>
  <c r="M111" i="47"/>
  <c r="M110" i="47"/>
  <c r="P110" i="47" s="1"/>
  <c r="M109" i="47"/>
  <c r="P109" i="47" s="1"/>
  <c r="M105" i="47"/>
  <c r="P105" i="47" s="1"/>
  <c r="M103" i="47"/>
  <c r="M94" i="47"/>
  <c r="P94" i="47" s="1"/>
  <c r="M93" i="47"/>
  <c r="M89" i="47"/>
  <c r="P89" i="47" s="1"/>
  <c r="M87" i="47"/>
  <c r="P87" i="47" s="1"/>
  <c r="M86" i="47"/>
  <c r="P86" i="47" s="1"/>
  <c r="M83" i="47"/>
  <c r="M82" i="47"/>
  <c r="P82" i="47" s="1"/>
  <c r="M79" i="47"/>
  <c r="P79" i="47" s="1"/>
  <c r="M73" i="47"/>
  <c r="P73" i="47" s="1"/>
  <c r="M71" i="47"/>
  <c r="M67" i="47"/>
  <c r="M62" i="47"/>
  <c r="P62" i="47" s="1"/>
  <c r="M61" i="47"/>
  <c r="M57" i="47"/>
  <c r="P57" i="47" s="1"/>
  <c r="M55" i="47"/>
  <c r="M54" i="47"/>
  <c r="M52" i="47"/>
  <c r="P52" i="47" s="1"/>
  <c r="M51" i="47"/>
  <c r="P51" i="47" s="1"/>
  <c r="M48" i="47"/>
  <c r="M47" i="47"/>
  <c r="M44" i="47"/>
  <c r="M42" i="47"/>
  <c r="M37" i="47"/>
  <c r="P37" i="47" s="1"/>
  <c r="M36" i="47"/>
  <c r="M31" i="47"/>
  <c r="M30" i="47"/>
  <c r="M27" i="47"/>
  <c r="P27" i="47" s="1"/>
  <c r="M26" i="47"/>
  <c r="M8" i="47"/>
  <c r="P8" i="47" s="1"/>
  <c r="M5" i="47"/>
  <c r="P5" i="47" s="1"/>
  <c r="M2" i="47"/>
  <c r="P2" i="47" s="1"/>
  <c r="W114" i="18"/>
  <c r="W113" i="18"/>
  <c r="W101" i="18"/>
  <c r="W100" i="18"/>
  <c r="W86" i="18"/>
  <c r="W85" i="18"/>
  <c r="W71" i="18"/>
  <c r="W70" i="18"/>
  <c r="W57" i="18"/>
  <c r="W53" i="18"/>
  <c r="W51" i="18"/>
  <c r="W42" i="18"/>
  <c r="W37" i="18"/>
  <c r="W15" i="18"/>
  <c r="W14" i="18"/>
  <c r="W12" i="18"/>
  <c r="W65" i="18"/>
  <c r="W64" i="18"/>
  <c r="W24" i="18"/>
  <c r="W23" i="18"/>
  <c r="P74" i="3" l="1"/>
  <c r="P75" i="3"/>
  <c r="P76" i="3"/>
  <c r="P77" i="3"/>
  <c r="P78" i="3"/>
  <c r="P79" i="3"/>
  <c r="P80" i="3"/>
  <c r="P81" i="3"/>
  <c r="P82" i="3"/>
  <c r="P83" i="3"/>
  <c r="P84" i="3"/>
  <c r="O69" i="3" l="1"/>
  <c r="L69" i="3"/>
  <c r="O22" i="3"/>
  <c r="L22" i="3"/>
  <c r="O20" i="3"/>
  <c r="L20" i="3"/>
  <c r="O16" i="3"/>
  <c r="L16" i="3"/>
  <c r="O11" i="3"/>
  <c r="L11" i="3"/>
  <c r="O6" i="3"/>
  <c r="L6" i="3"/>
  <c r="O2" i="3"/>
  <c r="L2" i="3"/>
  <c r="O63" i="3"/>
  <c r="L63" i="3"/>
  <c r="O220" i="3"/>
  <c r="L220" i="3"/>
  <c r="O198" i="3"/>
  <c r="L198" i="3"/>
  <c r="O188" i="3"/>
  <c r="L188" i="3"/>
  <c r="O178" i="3"/>
  <c r="L178" i="3"/>
  <c r="O161" i="3"/>
  <c r="L161" i="3"/>
  <c r="O146" i="3"/>
  <c r="L146" i="3"/>
  <c r="O137" i="3"/>
  <c r="L137" i="3"/>
  <c r="O208" i="3"/>
  <c r="L208" i="3"/>
  <c r="O212" i="3"/>
  <c r="L212" i="3"/>
  <c r="O217" i="3"/>
  <c r="L217" i="3"/>
  <c r="O55" i="3"/>
  <c r="L55" i="3"/>
  <c r="O51" i="3"/>
  <c r="L51" i="3"/>
  <c r="O53" i="3"/>
  <c r="L53" i="3"/>
  <c r="O41" i="3"/>
  <c r="L41" i="3"/>
  <c r="O30" i="3"/>
  <c r="L30" i="3"/>
  <c r="O26" i="3"/>
  <c r="L26" i="3"/>
  <c r="O133" i="3"/>
  <c r="L133" i="3"/>
  <c r="O121" i="3"/>
  <c r="L121" i="3"/>
  <c r="O108" i="3"/>
  <c r="L108" i="3"/>
  <c r="O100" i="3"/>
  <c r="L100" i="3"/>
  <c r="P111" i="3" l="1"/>
  <c r="P115" i="3"/>
  <c r="P119" i="3"/>
  <c r="P108" i="3"/>
  <c r="P112" i="3"/>
  <c r="P116" i="3"/>
  <c r="P118" i="3"/>
  <c r="P109" i="3"/>
  <c r="P113" i="3"/>
  <c r="P117" i="3"/>
  <c r="P114" i="3"/>
  <c r="P110" i="3"/>
  <c r="P135" i="3"/>
  <c r="P134" i="3"/>
  <c r="P136" i="3"/>
  <c r="P133" i="3"/>
  <c r="P31" i="3"/>
  <c r="P35" i="3"/>
  <c r="P39" i="3"/>
  <c r="P32" i="3"/>
  <c r="P36" i="3"/>
  <c r="P40" i="3"/>
  <c r="P30" i="3"/>
  <c r="P34" i="3"/>
  <c r="P38" i="3"/>
  <c r="P33" i="3"/>
  <c r="P37" i="3"/>
  <c r="P54" i="3"/>
  <c r="P53" i="3"/>
  <c r="P55" i="3"/>
  <c r="P59" i="3"/>
  <c r="P56" i="3"/>
  <c r="P60" i="3"/>
  <c r="P57" i="3"/>
  <c r="P58" i="3"/>
  <c r="P215" i="3"/>
  <c r="P212" i="3"/>
  <c r="P216" i="3"/>
  <c r="P213" i="3"/>
  <c r="P214" i="3"/>
  <c r="P139" i="3"/>
  <c r="P143" i="3"/>
  <c r="P140" i="3"/>
  <c r="P144" i="3"/>
  <c r="P137" i="3"/>
  <c r="P141" i="3"/>
  <c r="P142" i="3"/>
  <c r="P138" i="3"/>
  <c r="P163" i="3"/>
  <c r="P167" i="3"/>
  <c r="P171" i="3"/>
  <c r="P175" i="3"/>
  <c r="P170" i="3"/>
  <c r="P164" i="3"/>
  <c r="P168" i="3"/>
  <c r="P172" i="3"/>
  <c r="P166" i="3"/>
  <c r="P161" i="3"/>
  <c r="P165" i="3"/>
  <c r="P169" i="3"/>
  <c r="P173" i="3"/>
  <c r="P162" i="3"/>
  <c r="P174" i="3"/>
  <c r="P187" i="3"/>
  <c r="P191" i="3"/>
  <c r="P195" i="3"/>
  <c r="P190" i="3"/>
  <c r="P188" i="3"/>
  <c r="P192" i="3"/>
  <c r="P196" i="3"/>
  <c r="P189" i="3"/>
  <c r="P193" i="3"/>
  <c r="P194" i="3"/>
  <c r="P223" i="3"/>
  <c r="P227" i="3"/>
  <c r="P226" i="3"/>
  <c r="P220" i="3"/>
  <c r="P224" i="3"/>
  <c r="P228" i="3"/>
  <c r="P222" i="3"/>
  <c r="P221" i="3"/>
  <c r="P225" i="3"/>
  <c r="P229" i="3"/>
  <c r="P3" i="3"/>
  <c r="P4" i="3"/>
  <c r="P5" i="3"/>
  <c r="P11" i="3"/>
  <c r="P15" i="3"/>
  <c r="P12" i="3"/>
  <c r="P14" i="3"/>
  <c r="P13" i="3"/>
  <c r="P20" i="3"/>
  <c r="P21" i="3"/>
  <c r="P71" i="3"/>
  <c r="P72" i="3"/>
  <c r="P69" i="3"/>
  <c r="P73" i="3"/>
  <c r="P70" i="3"/>
  <c r="P103" i="3"/>
  <c r="P107" i="3"/>
  <c r="P100" i="3"/>
  <c r="P104" i="3"/>
  <c r="P106" i="3"/>
  <c r="P101" i="3"/>
  <c r="P105" i="3"/>
  <c r="P102" i="3"/>
  <c r="P123" i="3"/>
  <c r="P127" i="3"/>
  <c r="P131" i="3"/>
  <c r="P120" i="3"/>
  <c r="P124" i="3"/>
  <c r="P128" i="3"/>
  <c r="P132" i="3"/>
  <c r="P130" i="3"/>
  <c r="P121" i="3"/>
  <c r="P125" i="3"/>
  <c r="P129" i="3"/>
  <c r="P126" i="3"/>
  <c r="P122" i="3"/>
  <c r="P27" i="3"/>
  <c r="P28" i="3"/>
  <c r="P26" i="3"/>
  <c r="P29" i="3"/>
  <c r="P43" i="3"/>
  <c r="P47" i="3"/>
  <c r="P44" i="3"/>
  <c r="P48" i="3"/>
  <c r="P46" i="3"/>
  <c r="P41" i="3"/>
  <c r="P45" i="3"/>
  <c r="P49" i="3"/>
  <c r="P50" i="3"/>
  <c r="P42" i="3"/>
  <c r="P51" i="3"/>
  <c r="P52" i="3"/>
  <c r="P219" i="3"/>
  <c r="P217" i="3"/>
  <c r="P218" i="3"/>
  <c r="P207" i="3"/>
  <c r="P211" i="3"/>
  <c r="P210" i="3"/>
  <c r="P208" i="3"/>
  <c r="P209" i="3"/>
  <c r="P147" i="3"/>
  <c r="P151" i="3"/>
  <c r="P155" i="3"/>
  <c r="P159" i="3"/>
  <c r="P154" i="3"/>
  <c r="P148" i="3"/>
  <c r="P152" i="3"/>
  <c r="P156" i="3"/>
  <c r="P160" i="3"/>
  <c r="P146" i="3"/>
  <c r="P150" i="3"/>
  <c r="P145" i="3"/>
  <c r="P149" i="3"/>
  <c r="P153" i="3"/>
  <c r="P157" i="3"/>
  <c r="P158" i="3"/>
  <c r="P179" i="3"/>
  <c r="P183" i="3"/>
  <c r="P176" i="3"/>
  <c r="P180" i="3"/>
  <c r="P184" i="3"/>
  <c r="P186" i="3"/>
  <c r="P177" i="3"/>
  <c r="P181" i="3"/>
  <c r="P185" i="3"/>
  <c r="P178" i="3"/>
  <c r="P182" i="3"/>
  <c r="P199" i="3"/>
  <c r="P203" i="3"/>
  <c r="P200" i="3"/>
  <c r="P204" i="3"/>
  <c r="P206" i="3"/>
  <c r="P197" i="3"/>
  <c r="P201" i="3"/>
  <c r="P205" i="3"/>
  <c r="P198" i="3"/>
  <c r="P202" i="3"/>
  <c r="P63" i="3"/>
  <c r="P67" i="3"/>
  <c r="P64" i="3"/>
  <c r="P68" i="3"/>
  <c r="P66" i="3"/>
  <c r="P61" i="3"/>
  <c r="P65" i="3"/>
  <c r="P62" i="3"/>
  <c r="P7" i="3"/>
  <c r="P8" i="3"/>
  <c r="P6" i="3"/>
  <c r="P10" i="3"/>
  <c r="P9" i="3"/>
  <c r="P19" i="3"/>
  <c r="P16" i="3"/>
  <c r="P18" i="3"/>
  <c r="P17" i="3"/>
  <c r="P23" i="3"/>
  <c r="P24" i="3"/>
  <c r="P22" i="3"/>
  <c r="P25" i="3"/>
  <c r="P2" i="3"/>
  <c r="X22" i="20" l="1"/>
  <c r="X21" i="20"/>
  <c r="X20" i="20"/>
  <c r="X19" i="20"/>
  <c r="X14" i="20"/>
  <c r="X13" i="20"/>
  <c r="X12" i="20"/>
  <c r="AF21" i="17" l="1"/>
  <c r="AF8" i="17"/>
  <c r="AF96" i="17"/>
  <c r="AF79" i="17"/>
  <c r="AF4" i="17"/>
  <c r="M8" i="15"/>
  <c r="M5" i="15"/>
  <c r="M4" i="15"/>
  <c r="M2" i="15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246" i="7"/>
  <c r="W1247" i="7"/>
  <c r="W1248" i="7"/>
  <c r="W1249" i="7"/>
  <c r="W1250" i="7"/>
  <c r="W1251" i="7"/>
  <c r="W1252" i="7"/>
  <c r="W1253" i="7"/>
  <c r="W1254" i="7"/>
  <c r="W1255" i="7"/>
  <c r="W1256" i="7"/>
  <c r="W1257" i="7"/>
  <c r="W1258" i="7"/>
  <c r="W1259" i="7"/>
  <c r="W1260" i="7"/>
  <c r="W1261" i="7"/>
  <c r="W1262" i="7"/>
  <c r="W1263" i="7"/>
  <c r="W1264" i="7"/>
  <c r="W1265" i="7"/>
  <c r="W1266" i="7"/>
  <c r="W1267" i="7"/>
  <c r="W1268" i="7"/>
  <c r="W1269" i="7"/>
  <c r="W1270" i="7"/>
  <c r="W1271" i="7"/>
  <c r="W1272" i="7"/>
  <c r="W1273" i="7"/>
  <c r="W1274" i="7"/>
  <c r="W1275" i="7"/>
  <c r="W1276" i="7"/>
  <c r="W1277" i="7"/>
  <c r="W1278" i="7"/>
  <c r="W1279" i="7"/>
  <c r="W1280" i="7"/>
  <c r="W1281" i="7"/>
  <c r="W1282" i="7"/>
  <c r="W1283" i="7"/>
  <c r="W1284" i="7"/>
  <c r="W1285" i="7"/>
  <c r="W1286" i="7"/>
  <c r="W1287" i="7"/>
  <c r="W1288" i="7"/>
  <c r="W1289" i="7"/>
  <c r="W1290" i="7"/>
  <c r="W1291" i="7"/>
  <c r="W1292" i="7"/>
  <c r="W1293" i="7"/>
  <c r="W1294" i="7"/>
  <c r="W1295" i="7"/>
  <c r="W1296" i="7"/>
  <c r="W1297" i="7"/>
  <c r="W1298" i="7"/>
  <c r="W1299" i="7"/>
  <c r="W1300" i="7"/>
  <c r="W1301" i="7"/>
  <c r="W1302" i="7"/>
  <c r="W1303" i="7"/>
  <c r="W1304" i="7"/>
  <c r="W1305" i="7"/>
  <c r="W1306" i="7"/>
  <c r="W1307" i="7"/>
  <c r="W1308" i="7"/>
  <c r="W1309" i="7"/>
  <c r="W1310" i="7"/>
  <c r="W1311" i="7"/>
  <c r="W1312" i="7"/>
  <c r="W1313" i="7"/>
  <c r="AI285" i="6" l="1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07" i="6"/>
  <c r="AI308" i="6"/>
  <c r="AI309" i="6"/>
  <c r="AI310" i="6"/>
  <c r="AI311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35" i="6"/>
  <c r="AI336" i="6"/>
  <c r="AI337" i="6"/>
  <c r="AI338" i="6"/>
  <c r="AI339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3" i="6"/>
  <c r="AI364" i="6"/>
  <c r="AI365" i="6"/>
  <c r="AI366" i="6"/>
  <c r="AI367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1" i="6"/>
  <c r="AI392" i="6"/>
  <c r="AI393" i="6"/>
  <c r="AI394" i="6"/>
  <c r="AI395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19" i="6"/>
  <c r="AI420" i="6"/>
  <c r="AI421" i="6"/>
  <c r="AI422" i="6"/>
  <c r="AI423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47" i="6"/>
  <c r="AI448" i="6"/>
  <c r="AI449" i="6"/>
  <c r="AI450" i="6"/>
  <c r="AI451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75" i="6"/>
  <c r="AI476" i="6"/>
  <c r="AI477" i="6"/>
  <c r="AI478" i="6"/>
  <c r="AI479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3" i="6"/>
  <c r="AI504" i="6"/>
  <c r="AI505" i="6"/>
  <c r="AI506" i="6"/>
  <c r="AI507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1" i="6"/>
  <c r="AI532" i="6"/>
  <c r="AI533" i="6"/>
  <c r="AI534" i="6"/>
  <c r="AI535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59" i="6"/>
  <c r="AI560" i="6"/>
  <c r="AI561" i="6"/>
  <c r="AI562" i="6"/>
  <c r="AI563" i="6"/>
  <c r="AI564" i="6"/>
  <c r="AI565" i="6"/>
  <c r="AI566" i="6"/>
  <c r="AI567" i="6"/>
  <c r="AI568" i="6"/>
  <c r="AI569" i="6"/>
  <c r="AI570" i="6"/>
  <c r="AI571" i="6"/>
  <c r="AI572" i="6"/>
  <c r="AI573" i="6"/>
  <c r="AI574" i="6"/>
  <c r="AI575" i="6"/>
  <c r="AI576" i="6"/>
  <c r="AI577" i="6"/>
  <c r="AI578" i="6"/>
  <c r="AI579" i="6"/>
  <c r="AI580" i="6"/>
  <c r="AI581" i="6"/>
  <c r="AI582" i="6"/>
  <c r="AI583" i="6"/>
  <c r="AI584" i="6"/>
  <c r="AI585" i="6"/>
  <c r="AI586" i="6"/>
  <c r="AI587" i="6"/>
  <c r="AI588" i="6"/>
  <c r="AI589" i="6"/>
  <c r="AI590" i="6"/>
  <c r="AI591" i="6"/>
  <c r="AI592" i="6"/>
  <c r="AI593" i="6"/>
  <c r="AI594" i="6"/>
  <c r="AI595" i="6"/>
  <c r="AI596" i="6"/>
  <c r="AI597" i="6"/>
  <c r="AI598" i="6"/>
  <c r="AI599" i="6"/>
  <c r="AI600" i="6"/>
  <c r="AI601" i="6"/>
  <c r="AI602" i="6"/>
  <c r="AI603" i="6"/>
  <c r="AI604" i="6"/>
  <c r="AI605" i="6"/>
  <c r="AI606" i="6"/>
  <c r="AI607" i="6"/>
  <c r="AI608" i="6"/>
  <c r="AI609" i="6"/>
  <c r="AI610" i="6"/>
  <c r="AI611" i="6"/>
  <c r="AI612" i="6"/>
  <c r="AI613" i="6"/>
  <c r="AI614" i="6"/>
  <c r="AI615" i="6"/>
  <c r="AI616" i="6"/>
  <c r="AI617" i="6"/>
  <c r="AI618" i="6"/>
  <c r="AI619" i="6"/>
  <c r="AI620" i="6"/>
  <c r="AI621" i="6"/>
  <c r="AI622" i="6"/>
  <c r="AI623" i="6"/>
  <c r="AI624" i="6"/>
  <c r="AI625" i="6"/>
  <c r="AI626" i="6"/>
  <c r="AI627" i="6"/>
  <c r="AI628" i="6"/>
  <c r="AI629" i="6"/>
  <c r="AI630" i="6"/>
  <c r="AI631" i="6"/>
  <c r="AI632" i="6"/>
  <c r="AI633" i="6"/>
  <c r="AI634" i="6"/>
  <c r="AI635" i="6"/>
  <c r="AI636" i="6"/>
  <c r="AI637" i="6"/>
  <c r="AI638" i="6"/>
  <c r="AI639" i="6"/>
  <c r="AI640" i="6"/>
  <c r="AI641" i="6"/>
  <c r="AI642" i="6"/>
  <c r="AI643" i="6"/>
  <c r="AI644" i="6"/>
  <c r="AI645" i="6"/>
  <c r="AI646" i="6"/>
  <c r="AI647" i="6"/>
  <c r="AI648" i="6"/>
  <c r="AI649" i="6"/>
  <c r="AI650" i="6"/>
  <c r="AI651" i="6"/>
  <c r="AI652" i="6"/>
  <c r="AI653" i="6"/>
  <c r="AI654" i="6"/>
  <c r="AI655" i="6"/>
  <c r="AI656" i="6"/>
  <c r="AI657" i="6"/>
  <c r="AI658" i="6"/>
  <c r="AI659" i="6"/>
  <c r="AI660" i="6"/>
  <c r="AI661" i="6"/>
  <c r="AI662" i="6"/>
  <c r="AI663" i="6"/>
  <c r="AI664" i="6"/>
  <c r="AI665" i="6"/>
  <c r="AI666" i="6"/>
  <c r="AI667" i="6"/>
  <c r="AI668" i="6"/>
  <c r="AI669" i="6"/>
  <c r="AI670" i="6"/>
  <c r="AI671" i="6"/>
  <c r="AI672" i="6"/>
  <c r="AI673" i="6"/>
  <c r="AI674" i="6"/>
  <c r="AI675" i="6"/>
  <c r="AI676" i="6"/>
  <c r="AI677" i="6"/>
  <c r="AI678" i="6"/>
  <c r="AI679" i="6"/>
  <c r="AI680" i="6"/>
  <c r="AI681" i="6"/>
  <c r="AI682" i="6"/>
  <c r="AI683" i="6"/>
  <c r="AI684" i="6"/>
  <c r="AI685" i="6"/>
  <c r="AI686" i="6"/>
  <c r="AI687" i="6"/>
  <c r="AI688" i="6"/>
  <c r="AI689" i="6"/>
  <c r="AI690" i="6"/>
  <c r="AI691" i="6"/>
  <c r="AI692" i="6"/>
  <c r="AI693" i="6"/>
  <c r="AI694" i="6"/>
  <c r="AI695" i="6"/>
  <c r="AI696" i="6"/>
  <c r="AI697" i="6"/>
  <c r="AI698" i="6"/>
  <c r="AI699" i="6"/>
  <c r="AI700" i="6"/>
  <c r="AI701" i="6"/>
  <c r="AI702" i="6"/>
  <c r="AI703" i="6"/>
  <c r="AI704" i="6"/>
  <c r="AI705" i="6"/>
  <c r="AI706" i="6"/>
  <c r="AI707" i="6"/>
  <c r="AI708" i="6"/>
  <c r="AI709" i="6"/>
  <c r="AI710" i="6"/>
  <c r="AI711" i="6"/>
  <c r="AI712" i="6"/>
  <c r="AI713" i="6"/>
  <c r="AI714" i="6"/>
  <c r="AI715" i="6"/>
  <c r="AI716" i="6"/>
  <c r="AI717" i="6"/>
  <c r="AI718" i="6"/>
  <c r="AI719" i="6"/>
  <c r="AI720" i="6"/>
  <c r="AI721" i="6"/>
  <c r="AI722" i="6"/>
  <c r="AI723" i="6"/>
  <c r="AI724" i="6"/>
  <c r="AI725" i="6"/>
  <c r="AI726" i="6"/>
  <c r="AI727" i="6"/>
  <c r="AI728" i="6"/>
  <c r="AI729" i="6"/>
  <c r="AI730" i="6"/>
  <c r="AI731" i="6"/>
  <c r="AI732" i="6"/>
  <c r="AI733" i="6"/>
  <c r="AI734" i="6"/>
  <c r="AI735" i="6"/>
  <c r="AI736" i="6"/>
  <c r="AI737" i="6"/>
  <c r="AI738" i="6"/>
  <c r="AI739" i="6"/>
  <c r="AI740" i="6"/>
  <c r="AI741" i="6"/>
  <c r="AI742" i="6"/>
  <c r="AI743" i="6"/>
  <c r="AI744" i="6"/>
  <c r="AI745" i="6"/>
  <c r="AI746" i="6"/>
  <c r="AI747" i="6"/>
  <c r="AI748" i="6"/>
  <c r="AI749" i="6"/>
  <c r="AI750" i="6"/>
  <c r="AI751" i="6"/>
  <c r="AI752" i="6"/>
  <c r="AI753" i="6"/>
  <c r="AI754" i="6"/>
  <c r="AI755" i="6"/>
  <c r="AI756" i="6"/>
  <c r="AI757" i="6"/>
  <c r="AI758" i="6"/>
  <c r="AI759" i="6"/>
  <c r="AI760" i="6"/>
  <c r="AI761" i="6"/>
  <c r="AI762" i="6"/>
  <c r="AI763" i="6"/>
  <c r="AI764" i="6"/>
  <c r="AI765" i="6"/>
  <c r="AI766" i="6"/>
  <c r="AI767" i="6"/>
  <c r="AI768" i="6"/>
  <c r="AI769" i="6"/>
  <c r="AI770" i="6"/>
  <c r="AI771" i="6"/>
  <c r="AI772" i="6"/>
  <c r="AI773" i="6"/>
  <c r="AI774" i="6"/>
  <c r="AI775" i="6"/>
  <c r="AI776" i="6"/>
  <c r="AI777" i="6"/>
  <c r="AI778" i="6"/>
  <c r="AI779" i="6"/>
  <c r="AI780" i="6"/>
  <c r="AI781" i="6"/>
  <c r="AI782" i="6"/>
  <c r="AI783" i="6"/>
  <c r="AI784" i="6"/>
  <c r="AI785" i="6"/>
  <c r="AI786" i="6"/>
  <c r="AI787" i="6"/>
  <c r="AI788" i="6"/>
  <c r="AI789" i="6"/>
  <c r="AI790" i="6"/>
  <c r="AI791" i="6"/>
  <c r="AI792" i="6"/>
  <c r="AI793" i="6"/>
  <c r="AI794" i="6"/>
  <c r="AI795" i="6"/>
  <c r="AI796" i="6"/>
  <c r="AI797" i="6"/>
  <c r="AI798" i="6"/>
  <c r="AI799" i="6"/>
  <c r="AI800" i="6"/>
  <c r="AI801" i="6"/>
  <c r="AI802" i="6"/>
  <c r="AI803" i="6"/>
  <c r="AI804" i="6"/>
  <c r="AI805" i="6"/>
  <c r="AI806" i="6"/>
  <c r="AI807" i="6"/>
  <c r="AI808" i="6"/>
  <c r="AI809" i="6"/>
  <c r="AI810" i="6"/>
  <c r="AI811" i="6"/>
  <c r="AI812" i="6"/>
  <c r="AI813" i="6"/>
  <c r="AI814" i="6"/>
  <c r="AI815" i="6"/>
  <c r="AI816" i="6"/>
  <c r="AI817" i="6"/>
  <c r="AI818" i="6"/>
  <c r="AI819" i="6"/>
  <c r="AI820" i="6"/>
  <c r="AI821" i="6"/>
  <c r="AI822" i="6"/>
  <c r="AI823" i="6"/>
  <c r="AI824" i="6"/>
  <c r="AI825" i="6"/>
  <c r="AI826" i="6"/>
  <c r="AI827" i="6"/>
  <c r="AI828" i="6"/>
  <c r="AI829" i="6"/>
  <c r="AI830" i="6"/>
  <c r="AI831" i="6"/>
  <c r="AI832" i="6"/>
  <c r="AI833" i="6"/>
  <c r="AI834" i="6"/>
  <c r="AI835" i="6"/>
  <c r="AI836" i="6"/>
  <c r="AI837" i="6"/>
  <c r="AI838" i="6"/>
  <c r="AI839" i="6"/>
  <c r="AI840" i="6"/>
  <c r="AI841" i="6"/>
  <c r="AI842" i="6"/>
  <c r="AI843" i="6"/>
  <c r="AI844" i="6"/>
  <c r="AI845" i="6"/>
  <c r="AI846" i="6"/>
  <c r="AI847" i="6"/>
  <c r="AI848" i="6"/>
  <c r="AI849" i="6"/>
  <c r="AI850" i="6"/>
  <c r="AI851" i="6"/>
  <c r="AI852" i="6"/>
  <c r="AI853" i="6"/>
  <c r="AI854" i="6"/>
  <c r="AI855" i="6"/>
  <c r="AI856" i="6"/>
  <c r="AI857" i="6"/>
  <c r="AI858" i="6"/>
  <c r="AI859" i="6"/>
  <c r="AI860" i="6"/>
  <c r="AI861" i="6"/>
  <c r="AI862" i="6"/>
  <c r="AI863" i="6"/>
  <c r="AI864" i="6"/>
  <c r="AI865" i="6"/>
  <c r="AI866" i="6"/>
  <c r="AI867" i="6"/>
  <c r="AI868" i="6"/>
  <c r="AI869" i="6"/>
  <c r="AI870" i="6"/>
  <c r="AI871" i="6"/>
  <c r="AI872" i="6"/>
  <c r="AI873" i="6"/>
  <c r="AI874" i="6"/>
  <c r="AI875" i="6"/>
  <c r="AI876" i="6"/>
  <c r="AI877" i="6"/>
  <c r="AI878" i="6"/>
  <c r="AI879" i="6"/>
  <c r="AI880" i="6"/>
  <c r="AI881" i="6"/>
  <c r="AI882" i="6"/>
  <c r="AI883" i="6"/>
  <c r="AI884" i="6"/>
  <c r="AI885" i="6"/>
  <c r="AI886" i="6"/>
  <c r="AI887" i="6"/>
  <c r="AI888" i="6"/>
  <c r="AI889" i="6"/>
  <c r="AI890" i="6"/>
  <c r="AI891" i="6"/>
  <c r="AI892" i="6"/>
  <c r="AI893" i="6"/>
  <c r="AI894" i="6"/>
  <c r="AI895" i="6"/>
  <c r="AI896" i="6"/>
  <c r="AI897" i="6"/>
  <c r="AI898" i="6"/>
  <c r="AI899" i="6"/>
  <c r="AI900" i="6"/>
  <c r="AI901" i="6"/>
  <c r="AI902" i="6"/>
  <c r="AI903" i="6"/>
  <c r="AI904" i="6"/>
  <c r="AI905" i="6"/>
  <c r="AI906" i="6"/>
  <c r="AI907" i="6"/>
  <c r="AI908" i="6"/>
  <c r="AI909" i="6"/>
  <c r="AI910" i="6"/>
  <c r="AI911" i="6"/>
  <c r="AI912" i="6"/>
  <c r="AI913" i="6"/>
  <c r="AI914" i="6"/>
  <c r="AI915" i="6"/>
  <c r="AI916" i="6"/>
  <c r="AI917" i="6"/>
  <c r="AI918" i="6"/>
  <c r="AI919" i="6"/>
  <c r="AI920" i="6"/>
  <c r="AI921" i="6"/>
  <c r="AI922" i="6"/>
  <c r="AI923" i="6"/>
  <c r="AI924" i="6"/>
  <c r="AI925" i="6"/>
  <c r="AI926" i="6"/>
  <c r="AI927" i="6"/>
  <c r="AI928" i="6"/>
  <c r="AI929" i="6"/>
  <c r="AI930" i="6"/>
  <c r="AI931" i="6"/>
  <c r="AI932" i="6"/>
  <c r="AI933" i="6"/>
  <c r="AI934" i="6"/>
  <c r="AI935" i="6"/>
  <c r="AI936" i="6"/>
  <c r="AI937" i="6"/>
  <c r="AI938" i="6"/>
  <c r="AI939" i="6"/>
  <c r="AI940" i="6"/>
  <c r="AI941" i="6"/>
  <c r="AI942" i="6"/>
  <c r="AI943" i="6"/>
  <c r="AI944" i="6"/>
  <c r="AI945" i="6"/>
  <c r="AI946" i="6"/>
  <c r="AI947" i="6"/>
  <c r="AI948" i="6"/>
  <c r="AI1759" i="6"/>
  <c r="AI1760" i="6"/>
  <c r="AI1761" i="6"/>
  <c r="AI1762" i="6"/>
  <c r="AI1763" i="6"/>
  <c r="AI1764" i="6"/>
  <c r="AI1765" i="6"/>
  <c r="AI1766" i="6"/>
  <c r="AI1767" i="6"/>
  <c r="AI1768" i="6"/>
  <c r="AI1769" i="6"/>
  <c r="AI1770" i="6"/>
  <c r="AI1771" i="6"/>
  <c r="AI1772" i="6"/>
  <c r="AI1773" i="6"/>
  <c r="AI1774" i="6"/>
  <c r="AI1775" i="6"/>
  <c r="AI1776" i="6"/>
  <c r="AI1777" i="6"/>
  <c r="AI1778" i="6"/>
  <c r="AI1779" i="6"/>
  <c r="AI1780" i="6"/>
  <c r="AI1781" i="6"/>
  <c r="AI1782" i="6"/>
  <c r="AI1783" i="6"/>
  <c r="AI1784" i="6"/>
  <c r="AI1785" i="6"/>
  <c r="AI1786" i="6"/>
  <c r="AI1787" i="6"/>
  <c r="AI1788" i="6"/>
  <c r="AI1789" i="6"/>
  <c r="AI1790" i="6"/>
  <c r="AI1791" i="6"/>
  <c r="AI1792" i="6"/>
  <c r="AI1793" i="6"/>
  <c r="AI1794" i="6"/>
  <c r="AI1795" i="6"/>
  <c r="AI1796" i="6"/>
  <c r="AI1797" i="6"/>
  <c r="AI1798" i="6"/>
  <c r="AI1799" i="6"/>
  <c r="AI1800" i="6"/>
  <c r="AI1801" i="6"/>
  <c r="AI1802" i="6"/>
  <c r="AI1803" i="6"/>
  <c r="AI1804" i="6"/>
  <c r="AI1805" i="6"/>
  <c r="AI1806" i="6"/>
  <c r="AI1807" i="6"/>
  <c r="AI1808" i="6"/>
  <c r="AI1809" i="6"/>
  <c r="AI1810" i="6"/>
  <c r="AI1811" i="6"/>
  <c r="AI1812" i="6"/>
  <c r="AI1813" i="6"/>
  <c r="AI1814" i="6"/>
  <c r="AI1815" i="6"/>
  <c r="AI1816" i="6"/>
  <c r="AI1817" i="6"/>
  <c r="AI1818" i="6"/>
  <c r="AI1819" i="6"/>
  <c r="AI1820" i="6"/>
  <c r="AI1821" i="6"/>
  <c r="AI1822" i="6"/>
  <c r="AI1823" i="6"/>
  <c r="AI1824" i="6"/>
  <c r="AI1825" i="6"/>
  <c r="AI1826" i="6"/>
  <c r="AI1827" i="6"/>
  <c r="AI1828" i="6"/>
  <c r="AI1829" i="6"/>
  <c r="AI1830" i="6"/>
  <c r="AI1831" i="6"/>
  <c r="AI1832" i="6"/>
  <c r="AI1833" i="6"/>
  <c r="AI1834" i="6"/>
  <c r="AI1835" i="6"/>
  <c r="AI1836" i="6"/>
  <c r="AI1837" i="6"/>
  <c r="AI1838" i="6"/>
  <c r="AI1839" i="6"/>
  <c r="AI1840" i="6"/>
  <c r="AI1841" i="6"/>
  <c r="AI1842" i="6"/>
  <c r="AI1843" i="6"/>
  <c r="AI1844" i="6"/>
  <c r="AI1845" i="6"/>
  <c r="AI1846" i="6"/>
  <c r="AI1847" i="6"/>
  <c r="AI1848" i="6"/>
  <c r="AI1849" i="6"/>
  <c r="AI1850" i="6"/>
  <c r="AI1851" i="6"/>
  <c r="AI1852" i="6"/>
  <c r="AI1853" i="6"/>
  <c r="AI1854" i="6"/>
  <c r="AI1855" i="6"/>
  <c r="AI1856" i="6"/>
  <c r="AI1857" i="6"/>
  <c r="AI1858" i="6"/>
  <c r="AI1859" i="6"/>
  <c r="AI1860" i="6"/>
  <c r="AI1861" i="6"/>
  <c r="AI1862" i="6"/>
  <c r="AI1863" i="6"/>
  <c r="AI1864" i="6"/>
  <c r="AI1865" i="6"/>
  <c r="AI1866" i="6"/>
  <c r="AI1867" i="6"/>
  <c r="AI1868" i="6"/>
  <c r="AI1869" i="6"/>
  <c r="AI1870" i="6"/>
  <c r="AI1871" i="6"/>
  <c r="AI1872" i="6"/>
  <c r="AI1873" i="6"/>
  <c r="AI1874" i="6"/>
  <c r="AI1875" i="6"/>
  <c r="AI1876" i="6"/>
  <c r="AI1877" i="6"/>
  <c r="AI1878" i="6"/>
  <c r="AI1879" i="6"/>
  <c r="AI1880" i="6"/>
  <c r="AI1881" i="6"/>
  <c r="AI1882" i="6"/>
  <c r="AI1883" i="6"/>
  <c r="AI1884" i="6"/>
  <c r="AI1885" i="6"/>
  <c r="AI1886" i="6"/>
  <c r="AI1887" i="6"/>
  <c r="AI1888" i="6"/>
  <c r="AI1889" i="6"/>
  <c r="AI1890" i="6"/>
  <c r="AI1891" i="6"/>
  <c r="AI1892" i="6"/>
  <c r="AI1893" i="6"/>
  <c r="AI1894" i="6"/>
  <c r="AI1895" i="6"/>
  <c r="AI1896" i="6"/>
  <c r="AI1897" i="6"/>
  <c r="AI1898" i="6"/>
  <c r="AI1899" i="6"/>
  <c r="AI1900" i="6"/>
  <c r="AI1901" i="6"/>
  <c r="AI1902" i="6"/>
  <c r="AI1903" i="6"/>
  <c r="AI1904" i="6"/>
  <c r="AI1905" i="6"/>
  <c r="AI1906" i="6"/>
  <c r="AI1907" i="6"/>
  <c r="AI1908" i="6"/>
  <c r="AI1909" i="6"/>
  <c r="AI1910" i="6"/>
  <c r="AI1911" i="6"/>
  <c r="AI1912" i="6"/>
  <c r="AI1913" i="6"/>
  <c r="AI1914" i="6"/>
  <c r="AI1915" i="6"/>
  <c r="AI1916" i="6"/>
  <c r="AI1917" i="6"/>
  <c r="AI1918" i="6"/>
  <c r="AI1919" i="6"/>
  <c r="AI1920" i="6"/>
  <c r="AI1921" i="6"/>
  <c r="AI1922" i="6"/>
  <c r="AI1923" i="6"/>
  <c r="AI1924" i="6"/>
  <c r="AI1925" i="6"/>
  <c r="AI1926" i="6"/>
  <c r="AI1927" i="6"/>
  <c r="AI1928" i="6"/>
  <c r="AI1929" i="6"/>
  <c r="AI1930" i="6"/>
  <c r="AI1931" i="6"/>
  <c r="AI1932" i="6"/>
  <c r="AI1933" i="6"/>
  <c r="AI1934" i="6"/>
  <c r="AI1935" i="6"/>
  <c r="AI1936" i="6"/>
  <c r="AI1937" i="6"/>
  <c r="AI1938" i="6"/>
  <c r="AI1939" i="6"/>
  <c r="AI1940" i="6"/>
  <c r="AI1941" i="6"/>
  <c r="AI1942" i="6"/>
  <c r="AI1943" i="6"/>
  <c r="AI1944" i="6"/>
  <c r="AI1945" i="6"/>
  <c r="AI1946" i="6"/>
  <c r="AI1947" i="6"/>
  <c r="AI1948" i="6"/>
  <c r="AI1949" i="6"/>
  <c r="AI1950" i="6"/>
  <c r="AI1951" i="6"/>
  <c r="AI1952" i="6"/>
  <c r="AI1953" i="6"/>
  <c r="AI1954" i="6"/>
  <c r="AI1955" i="6"/>
  <c r="AI1956" i="6"/>
  <c r="AI1957" i="6"/>
  <c r="AI1958" i="6"/>
  <c r="AI1959" i="6"/>
  <c r="AI1960" i="6"/>
  <c r="AI1961" i="6"/>
  <c r="AI1962" i="6"/>
  <c r="AI1963" i="6"/>
  <c r="AI1964" i="6"/>
  <c r="AI1965" i="6"/>
  <c r="AI1966" i="6"/>
  <c r="AI1967" i="6"/>
  <c r="AI1968" i="6"/>
  <c r="AI1969" i="6"/>
  <c r="AI1970" i="6"/>
  <c r="AI1971" i="6"/>
  <c r="AI1972" i="6"/>
  <c r="AI1973" i="6"/>
  <c r="AI1974" i="6"/>
  <c r="AI1975" i="6"/>
  <c r="AI1976" i="6"/>
  <c r="AI1977" i="6"/>
  <c r="AI1978" i="6"/>
  <c r="AI1979" i="6"/>
  <c r="AI1980" i="6"/>
  <c r="AI1981" i="6"/>
  <c r="AI1982" i="6"/>
  <c r="AI1983" i="6"/>
  <c r="AI1984" i="6"/>
  <c r="AI1985" i="6"/>
  <c r="AI1986" i="6"/>
  <c r="AI1987" i="6"/>
  <c r="AI1988" i="6"/>
  <c r="AI1989" i="6"/>
  <c r="AI1990" i="6"/>
  <c r="AI1991" i="6"/>
  <c r="AI1992" i="6"/>
  <c r="AI1993" i="6"/>
  <c r="AI1994" i="6"/>
  <c r="AI1995" i="6"/>
  <c r="AI1996" i="6"/>
  <c r="AI1997" i="6"/>
  <c r="AI1998" i="6"/>
  <c r="AI1999" i="6"/>
  <c r="AI2000" i="6"/>
  <c r="AI2001" i="6"/>
  <c r="AI2002" i="6"/>
  <c r="AI2003" i="6"/>
  <c r="AI2004" i="6"/>
  <c r="AI2005" i="6"/>
  <c r="AI2006" i="6"/>
  <c r="AI2007" i="6"/>
  <c r="AI2008" i="6"/>
  <c r="AI2009" i="6"/>
  <c r="AI2010" i="6"/>
  <c r="AI2011" i="6"/>
  <c r="AI2012" i="6"/>
  <c r="AI2013" i="6"/>
  <c r="AI2014" i="6"/>
  <c r="AI2015" i="6"/>
  <c r="AI2016" i="6"/>
  <c r="AI2017" i="6"/>
  <c r="AI2018" i="6"/>
  <c r="AI2019" i="6"/>
  <c r="AI2020" i="6"/>
  <c r="AI2021" i="6"/>
  <c r="AI2022" i="6"/>
  <c r="AI2023" i="6"/>
  <c r="AI2024" i="6"/>
  <c r="AI2025" i="6"/>
  <c r="AI2026" i="6"/>
  <c r="AI2027" i="6"/>
  <c r="AI2028" i="6"/>
  <c r="AI2029" i="6"/>
  <c r="AI2030" i="6"/>
  <c r="AI2031" i="6"/>
  <c r="AI2032" i="6"/>
  <c r="AI2033" i="6"/>
  <c r="AI2034" i="6"/>
  <c r="AI2035" i="6"/>
  <c r="AI2036" i="6"/>
  <c r="AI2037" i="6"/>
  <c r="AI2038" i="6"/>
  <c r="AI2039" i="6"/>
  <c r="AI2040" i="6"/>
  <c r="AI2041" i="6"/>
  <c r="AI2042" i="6"/>
  <c r="AI2043" i="6"/>
  <c r="AI2044" i="6"/>
  <c r="AI2045" i="6"/>
  <c r="AI2046" i="6"/>
  <c r="AI2047" i="6"/>
  <c r="AI2048" i="6"/>
  <c r="AI2049" i="6"/>
  <c r="AI2050" i="6"/>
  <c r="AI2051" i="6"/>
  <c r="AI2052" i="6"/>
  <c r="AI2053" i="6"/>
  <c r="AI2054" i="6"/>
  <c r="AI2055" i="6"/>
  <c r="AI2056" i="6"/>
  <c r="AI2057" i="6"/>
  <c r="AI2058" i="6"/>
  <c r="AI2059" i="6"/>
  <c r="AI2060" i="6"/>
  <c r="AI2061" i="6"/>
  <c r="AI2062" i="6"/>
  <c r="AI2063" i="6"/>
  <c r="AI2064" i="6"/>
  <c r="AI2065" i="6"/>
  <c r="AI2066" i="6"/>
  <c r="AI2067" i="6"/>
  <c r="AI2068" i="6"/>
  <c r="AI2069" i="6"/>
  <c r="AI2070" i="6"/>
  <c r="AI2071" i="6"/>
  <c r="AI2072" i="6"/>
  <c r="AI2073" i="6"/>
  <c r="AI2074" i="6"/>
  <c r="AI2075" i="6"/>
  <c r="AI2076" i="6"/>
  <c r="AI2077" i="6"/>
  <c r="AI2078" i="6"/>
  <c r="AI2079" i="6"/>
  <c r="AI2080" i="6"/>
  <c r="AI2081" i="6"/>
  <c r="AI2082" i="6"/>
  <c r="AI2083" i="6"/>
  <c r="AI2084" i="6"/>
  <c r="AI2085" i="6"/>
  <c r="AI2086" i="6"/>
  <c r="AI2087" i="6"/>
  <c r="AI2088" i="6"/>
  <c r="AI2089" i="6"/>
  <c r="AI2090" i="6"/>
  <c r="AI2091" i="6"/>
  <c r="AI2092" i="6"/>
  <c r="AI2093" i="6"/>
  <c r="AI2094" i="6"/>
  <c r="AI2095" i="6"/>
  <c r="AI2096" i="6"/>
  <c r="AI2097" i="6"/>
  <c r="AI2098" i="6"/>
  <c r="AI2099" i="6"/>
  <c r="AI2100" i="6"/>
  <c r="AI2101" i="6"/>
  <c r="AI2102" i="6"/>
  <c r="AI2103" i="6"/>
  <c r="AI2104" i="6"/>
  <c r="AI2105" i="6"/>
  <c r="AI2106" i="6"/>
  <c r="AI2107" i="6"/>
  <c r="AI2108" i="6"/>
  <c r="AI2109" i="6"/>
  <c r="AI2110" i="6"/>
  <c r="AI2111" i="6"/>
  <c r="AI2112" i="6"/>
  <c r="AI2113" i="6"/>
  <c r="AI2114" i="6"/>
  <c r="AI2115" i="6"/>
  <c r="AI2116" i="6"/>
  <c r="AI2117" i="6"/>
  <c r="AI2118" i="6"/>
  <c r="AI2119" i="6"/>
  <c r="AI2120" i="6"/>
  <c r="AI2121" i="6"/>
  <c r="AI2122" i="6"/>
  <c r="AI2123" i="6"/>
  <c r="AI2124" i="6"/>
  <c r="AI2125" i="6"/>
  <c r="AI2126" i="6"/>
  <c r="AI2127" i="6"/>
  <c r="AI2128" i="6"/>
  <c r="AI2129" i="6"/>
  <c r="AI2130" i="6"/>
  <c r="AI2131" i="6"/>
  <c r="AI2132" i="6"/>
  <c r="AI2133" i="6"/>
  <c r="AI2134" i="6"/>
  <c r="AI2135" i="6"/>
  <c r="AI2136" i="6"/>
  <c r="AI2137" i="6"/>
  <c r="AI2138" i="6"/>
  <c r="AI2139" i="6"/>
  <c r="AI2140" i="6"/>
  <c r="AI2141" i="6"/>
  <c r="AI2142" i="6"/>
  <c r="AI2143" i="6"/>
  <c r="AI2144" i="6"/>
  <c r="AI2145" i="6"/>
  <c r="AI2146" i="6"/>
  <c r="AI2147" i="6"/>
  <c r="AI2148" i="6"/>
  <c r="AI2149" i="6"/>
  <c r="AI2150" i="6"/>
  <c r="AI2151" i="6"/>
  <c r="AI2152" i="6"/>
  <c r="AI2153" i="6"/>
  <c r="AI2154" i="6"/>
  <c r="AI2155" i="6"/>
  <c r="AI2156" i="6"/>
  <c r="AI2157" i="6"/>
  <c r="AI2158" i="6"/>
  <c r="AI2159" i="6"/>
  <c r="AI2160" i="6"/>
  <c r="AI2161" i="6"/>
  <c r="AI2162" i="6"/>
  <c r="AI2163" i="6"/>
  <c r="AI2164" i="6"/>
  <c r="AI2165" i="6"/>
  <c r="AI2166" i="6"/>
  <c r="AI2167" i="6"/>
  <c r="AI2168" i="6"/>
  <c r="AI2169" i="6"/>
  <c r="AI2170" i="6"/>
  <c r="AI2171" i="6"/>
  <c r="AI2172" i="6"/>
  <c r="AI2173" i="6"/>
  <c r="AI2174" i="6"/>
  <c r="AI2175" i="6"/>
  <c r="AI2176" i="6"/>
  <c r="AI2177" i="6"/>
  <c r="AI2178" i="6"/>
  <c r="AI2179" i="6"/>
  <c r="AI2180" i="6"/>
  <c r="AI2181" i="6"/>
  <c r="AI2182" i="6"/>
  <c r="AI2183" i="6"/>
  <c r="AI2184" i="6"/>
  <c r="AI2185" i="6"/>
  <c r="AI2186" i="6"/>
  <c r="AI2187" i="6"/>
  <c r="AI2188" i="6"/>
  <c r="AI2189" i="6"/>
  <c r="AI2190" i="6"/>
  <c r="AI2191" i="6"/>
  <c r="AI2192" i="6"/>
  <c r="AI2193" i="6"/>
  <c r="AI2194" i="6"/>
  <c r="AI2195" i="6"/>
  <c r="AI2196" i="6"/>
  <c r="AI2197" i="6"/>
  <c r="AI2198" i="6"/>
  <c r="AI2199" i="6"/>
  <c r="AI2200" i="6"/>
  <c r="AI2201" i="6"/>
  <c r="AI2202" i="6"/>
  <c r="AI2203" i="6"/>
  <c r="AI2204" i="6"/>
  <c r="AI2205" i="6"/>
  <c r="AI2206" i="6"/>
  <c r="AI2207" i="6"/>
  <c r="AI2208" i="6"/>
  <c r="AI2209" i="6"/>
  <c r="AI2210" i="6"/>
  <c r="AI2211" i="6"/>
  <c r="AI2212" i="6"/>
  <c r="AI2213" i="6"/>
  <c r="AI2214" i="6"/>
  <c r="AI2215" i="6"/>
  <c r="AI2216" i="6"/>
  <c r="AI2217" i="6"/>
  <c r="AI2218" i="6"/>
  <c r="AI2219" i="6"/>
  <c r="AI2220" i="6"/>
  <c r="AI2221" i="6"/>
  <c r="AI2222" i="6"/>
  <c r="AI2223" i="6"/>
  <c r="AI2224" i="6"/>
  <c r="AI2225" i="6"/>
  <c r="AI2226" i="6"/>
  <c r="AI2227" i="6"/>
  <c r="AI2228" i="6"/>
  <c r="AI2229" i="6"/>
  <c r="AI2230" i="6"/>
  <c r="AI2231" i="6"/>
  <c r="U1236" i="7"/>
  <c r="U1238" i="7"/>
  <c r="U1239" i="7"/>
  <c r="U1235" i="7"/>
  <c r="U1195" i="7"/>
  <c r="U1191" i="7"/>
  <c r="S406" i="7"/>
  <c r="S404" i="7"/>
  <c r="S357" i="7"/>
  <c r="S356" i="7"/>
  <c r="AB1730" i="6"/>
  <c r="AB1468" i="6"/>
  <c r="AB1200" i="6"/>
  <c r="AB1755" i="6"/>
  <c r="AB1467" i="6"/>
  <c r="AB1209" i="6"/>
  <c r="AB1734" i="6"/>
  <c r="AB1726" i="6"/>
  <c r="AB1724" i="6"/>
  <c r="AB1722" i="6"/>
  <c r="AB1721" i="6"/>
  <c r="AB1720" i="6"/>
  <c r="AB1718" i="6"/>
  <c r="AB1716" i="6"/>
  <c r="AB1714" i="6"/>
  <c r="AB1713" i="6"/>
  <c r="AB1712" i="6"/>
  <c r="AB1711" i="6"/>
  <c r="AB1710" i="6"/>
  <c r="AB945" i="6"/>
  <c r="AB827" i="6"/>
  <c r="AB617" i="6"/>
  <c r="AB616" i="6"/>
  <c r="AB615" i="6"/>
  <c r="AB613" i="6"/>
  <c r="AB612" i="6"/>
  <c r="AB611" i="6"/>
  <c r="AB590" i="6"/>
  <c r="AB588" i="6"/>
  <c r="AB585" i="6"/>
  <c r="AB279" i="6"/>
  <c r="AB250" i="6"/>
  <c r="AB249" i="6"/>
  <c r="AB248" i="6"/>
  <c r="AB247" i="6"/>
  <c r="AB245" i="6"/>
  <c r="AB243" i="6"/>
  <c r="AB242" i="6"/>
  <c r="AB240" i="6"/>
  <c r="AB237" i="6"/>
  <c r="AB236" i="6"/>
  <c r="AD134" i="6"/>
  <c r="U33" i="7"/>
  <c r="AD144" i="6"/>
  <c r="AD93" i="6"/>
  <c r="AD171" i="6"/>
  <c r="AD151" i="6"/>
  <c r="AD175" i="6"/>
  <c r="AD155" i="6"/>
  <c r="AD29" i="6"/>
  <c r="AD35" i="6"/>
  <c r="AD12" i="6"/>
  <c r="AD51" i="6"/>
  <c r="AD38" i="6"/>
  <c r="AD50" i="6"/>
  <c r="AD1709" i="6"/>
  <c r="AD1514" i="6"/>
  <c r="AD1589" i="6"/>
  <c r="AD1635" i="6"/>
  <c r="U902" i="7"/>
  <c r="U934" i="7"/>
  <c r="U866" i="7"/>
  <c r="U933" i="7"/>
  <c r="U861" i="7"/>
  <c r="U772" i="7"/>
  <c r="U805" i="7"/>
  <c r="U738" i="7"/>
  <c r="U804" i="7"/>
  <c r="U732" i="7"/>
  <c r="AB1426" i="6"/>
  <c r="AB1425" i="6"/>
  <c r="AB1424" i="6"/>
  <c r="AB1423" i="6"/>
  <c r="AB1422" i="6"/>
  <c r="AB1421" i="6"/>
  <c r="AB1420" i="6"/>
  <c r="AB1419" i="6"/>
  <c r="AB1418" i="6"/>
  <c r="AB1417" i="6"/>
  <c r="AB1416" i="6"/>
  <c r="AB1415" i="6"/>
  <c r="AB1414" i="6"/>
  <c r="AB1413" i="6"/>
  <c r="AB1412" i="6"/>
  <c r="AB1411" i="6"/>
  <c r="AB1410" i="6"/>
  <c r="AB1409" i="6"/>
  <c r="AB1408" i="6"/>
  <c r="AB1407" i="6"/>
  <c r="AB1406" i="6"/>
  <c r="AB1405" i="6"/>
  <c r="AB1404" i="6"/>
  <c r="AB1403" i="6"/>
  <c r="AB1402" i="6"/>
  <c r="AB1401" i="6"/>
  <c r="AB1400" i="6"/>
  <c r="AB1399" i="6"/>
  <c r="AB1398" i="6"/>
  <c r="AB1397" i="6"/>
  <c r="AB1396" i="6"/>
  <c r="AB1395" i="6"/>
  <c r="AB1394" i="6"/>
  <c r="AB1393" i="6"/>
  <c r="AB1392" i="6"/>
  <c r="AB1391" i="6"/>
  <c r="AB1390" i="6"/>
  <c r="AB1389" i="6"/>
  <c r="AB1388" i="6"/>
  <c r="AB1387" i="6"/>
  <c r="AB1386" i="6"/>
  <c r="AB1385" i="6"/>
  <c r="AB1384" i="6"/>
  <c r="AB1383" i="6"/>
  <c r="AB1382" i="6"/>
  <c r="AB1381" i="6"/>
  <c r="AB1380" i="6"/>
  <c r="AB1379" i="6"/>
  <c r="AB1378" i="6"/>
  <c r="AB1377" i="6"/>
  <c r="AB1375" i="6"/>
  <c r="AB1374" i="6"/>
  <c r="AB1373" i="6"/>
  <c r="AB1372" i="6"/>
  <c r="AB1371" i="6"/>
  <c r="AB1370" i="6"/>
  <c r="AB1369" i="6"/>
  <c r="AB1368" i="6"/>
  <c r="AB1367" i="6"/>
  <c r="AB1366" i="6"/>
  <c r="AB1365" i="6"/>
  <c r="AB1364" i="6"/>
  <c r="AB1363" i="6"/>
  <c r="AB1362" i="6"/>
  <c r="AB1361" i="6"/>
  <c r="AB1360" i="6"/>
  <c r="AB1359" i="6"/>
  <c r="AB1358" i="6"/>
  <c r="AB1357" i="6"/>
  <c r="AB1356" i="6"/>
  <c r="AB1355" i="6"/>
  <c r="AB1354" i="6"/>
  <c r="AB1353" i="6"/>
  <c r="AB1352" i="6"/>
  <c r="AB1351" i="6"/>
  <c r="AB1350" i="6"/>
  <c r="AB1349" i="6"/>
  <c r="AB1348" i="6"/>
  <c r="AB1347" i="6"/>
  <c r="AB1346" i="6"/>
  <c r="AB1345" i="6"/>
  <c r="AB1344" i="6"/>
  <c r="AB1343" i="6"/>
  <c r="AB1342" i="6"/>
  <c r="AB1341" i="6"/>
  <c r="AB1340" i="6"/>
  <c r="AB1339" i="6"/>
  <c r="AB1338" i="6"/>
  <c r="AB1337" i="6"/>
  <c r="AB1336" i="6"/>
  <c r="AB1335" i="6"/>
  <c r="AB1334" i="6"/>
  <c r="AB1333" i="6"/>
  <c r="AB1332" i="6"/>
  <c r="AB1331" i="6"/>
  <c r="AB1330" i="6"/>
  <c r="AB1329" i="6"/>
  <c r="AB1328" i="6"/>
  <c r="AB1327" i="6"/>
  <c r="AB1326" i="6"/>
  <c r="AB1325" i="6"/>
  <c r="AB1324" i="6"/>
  <c r="AB1323" i="6"/>
  <c r="AB1322" i="6"/>
  <c r="AB1321" i="6"/>
  <c r="AB1320" i="6"/>
  <c r="AB1319" i="6"/>
  <c r="AB1317" i="6"/>
  <c r="AB1316" i="6"/>
  <c r="AB1315" i="6"/>
  <c r="AB1314" i="6"/>
  <c r="AB1313" i="6"/>
  <c r="AB1312" i="6"/>
  <c r="AB1311" i="6"/>
  <c r="AB1310" i="6"/>
  <c r="AB1309" i="6"/>
  <c r="AB1308" i="6"/>
  <c r="AB1307" i="6"/>
  <c r="AB1306" i="6"/>
  <c r="AB1305" i="6"/>
  <c r="AB1304" i="6"/>
  <c r="AB1303" i="6"/>
  <c r="AB1302" i="6"/>
  <c r="AB1301" i="6"/>
  <c r="AB1300" i="6"/>
  <c r="AB1299" i="6"/>
  <c r="AB1298" i="6"/>
  <c r="AB1297" i="6"/>
  <c r="AB1296" i="6"/>
  <c r="AB1295" i="6"/>
  <c r="AB1294" i="6"/>
  <c r="AB1293" i="6"/>
  <c r="AB1292" i="6"/>
  <c r="AB1291" i="6"/>
  <c r="AB1290" i="6"/>
  <c r="AB1289" i="6"/>
  <c r="AB1288" i="6"/>
  <c r="AB1287" i="6"/>
  <c r="AB1286" i="6"/>
  <c r="AB1285" i="6"/>
  <c r="AB1284" i="6"/>
  <c r="AB1283" i="6"/>
  <c r="AB1282" i="6"/>
  <c r="AB1281" i="6"/>
  <c r="AB1280" i="6"/>
  <c r="AB1279" i="6"/>
  <c r="AB1278" i="6"/>
  <c r="AB1277" i="6"/>
  <c r="AB1276" i="6"/>
  <c r="AB1275" i="6"/>
  <c r="AB1274" i="6"/>
  <c r="AB1273" i="6"/>
  <c r="AB1272" i="6"/>
  <c r="AB1271" i="6"/>
  <c r="AB1270" i="6"/>
  <c r="AB1269" i="6"/>
  <c r="AB1268" i="6"/>
  <c r="AB1267" i="6"/>
  <c r="AB1266" i="6"/>
  <c r="AB1265" i="6"/>
  <c r="AB1264" i="6"/>
  <c r="AB1263" i="6"/>
  <c r="AB1262" i="6"/>
  <c r="AB1261" i="6"/>
  <c r="AB1260" i="6"/>
  <c r="AB1259" i="6"/>
  <c r="AB1258" i="6"/>
  <c r="AB1257" i="6"/>
  <c r="AB1256" i="6"/>
  <c r="AB1255" i="6"/>
  <c r="AB1254" i="6"/>
  <c r="AB1253" i="6"/>
  <c r="AB1252" i="6"/>
  <c r="AB1251" i="6"/>
  <c r="AB1250" i="6"/>
  <c r="AB1249" i="6"/>
  <c r="AB1248" i="6"/>
  <c r="AB1247" i="6"/>
  <c r="AB1246" i="6"/>
  <c r="AB1245" i="6"/>
  <c r="AB1244" i="6"/>
  <c r="AB1243" i="6"/>
  <c r="AB1242" i="6"/>
  <c r="AB1241" i="6"/>
  <c r="AB1240" i="6"/>
  <c r="AB1239" i="6"/>
  <c r="AB1238" i="6"/>
  <c r="AB1237" i="6"/>
  <c r="AB1236" i="6"/>
  <c r="AB1235" i="6"/>
  <c r="AB1234" i="6"/>
  <c r="AB1233" i="6"/>
  <c r="AD1427" i="6"/>
  <c r="AD1232" i="6"/>
  <c r="AD1318" i="6"/>
  <c r="AD1376" i="6"/>
  <c r="AD1166" i="6"/>
  <c r="AD1015" i="6"/>
  <c r="AD1054" i="6"/>
  <c r="AD1087" i="6"/>
  <c r="U119" i="7"/>
  <c r="AD265" i="6"/>
  <c r="AD261" i="6"/>
  <c r="AD260" i="6"/>
  <c r="AD271" i="6"/>
  <c r="W1238" i="7" l="1"/>
  <c r="S866" i="7"/>
  <c r="W866" i="7"/>
  <c r="S732" i="7"/>
  <c r="W692" i="7"/>
  <c r="W696" i="7"/>
  <c r="W700" i="7"/>
  <c r="W704" i="7"/>
  <c r="W708" i="7"/>
  <c r="W712" i="7"/>
  <c r="W716" i="7"/>
  <c r="W720" i="7"/>
  <c r="W724" i="7"/>
  <c r="W728" i="7"/>
  <c r="W732" i="7"/>
  <c r="W736" i="7"/>
  <c r="W740" i="7"/>
  <c r="W744" i="7"/>
  <c r="W748" i="7"/>
  <c r="W752" i="7"/>
  <c r="W756" i="7"/>
  <c r="W760" i="7"/>
  <c r="W764" i="7"/>
  <c r="W768" i="7"/>
  <c r="W776" i="7"/>
  <c r="W780" i="7"/>
  <c r="W784" i="7"/>
  <c r="W788" i="7"/>
  <c r="W792" i="7"/>
  <c r="W796" i="7"/>
  <c r="W800" i="7"/>
  <c r="W808" i="7"/>
  <c r="W812" i="7"/>
  <c r="W816" i="7"/>
  <c r="W690" i="7"/>
  <c r="W694" i="7"/>
  <c r="W698" i="7"/>
  <c r="W702" i="7"/>
  <c r="W706" i="7"/>
  <c r="W710" i="7"/>
  <c r="W714" i="7"/>
  <c r="W718" i="7"/>
  <c r="W722" i="7"/>
  <c r="W726" i="7"/>
  <c r="W730" i="7"/>
  <c r="W691" i="7"/>
  <c r="W699" i="7"/>
  <c r="W707" i="7"/>
  <c r="W715" i="7"/>
  <c r="W723" i="7"/>
  <c r="W731" i="7"/>
  <c r="W737" i="7"/>
  <c r="W742" i="7"/>
  <c r="W747" i="7"/>
  <c r="W753" i="7"/>
  <c r="W758" i="7"/>
  <c r="W763" i="7"/>
  <c r="W769" i="7"/>
  <c r="W774" i="7"/>
  <c r="W779" i="7"/>
  <c r="W785" i="7"/>
  <c r="W790" i="7"/>
  <c r="W795" i="7"/>
  <c r="W801" i="7"/>
  <c r="W806" i="7"/>
  <c r="W811" i="7"/>
  <c r="W817" i="7"/>
  <c r="W693" i="7"/>
  <c r="W701" i="7"/>
  <c r="W709" i="7"/>
  <c r="W717" i="7"/>
  <c r="W725" i="7"/>
  <c r="W733" i="7"/>
  <c r="W743" i="7"/>
  <c r="W749" i="7"/>
  <c r="W754" i="7"/>
  <c r="W759" i="7"/>
  <c r="W765" i="7"/>
  <c r="W770" i="7"/>
  <c r="W775" i="7"/>
  <c r="W781" i="7"/>
  <c r="W786" i="7"/>
  <c r="W791" i="7"/>
  <c r="W797" i="7"/>
  <c r="W802" i="7"/>
  <c r="W807" i="7"/>
  <c r="W813" i="7"/>
  <c r="W695" i="7"/>
  <c r="W703" i="7"/>
  <c r="W711" i="7"/>
  <c r="W719" i="7"/>
  <c r="W727" i="7"/>
  <c r="W734" i="7"/>
  <c r="W739" i="7"/>
  <c r="W745" i="7"/>
  <c r="W750" i="7"/>
  <c r="W755" i="7"/>
  <c r="W761" i="7"/>
  <c r="W766" i="7"/>
  <c r="W771" i="7"/>
  <c r="W777" i="7"/>
  <c r="W782" i="7"/>
  <c r="W787" i="7"/>
  <c r="W793" i="7"/>
  <c r="W798" i="7"/>
  <c r="W803" i="7"/>
  <c r="W809" i="7"/>
  <c r="W814" i="7"/>
  <c r="W689" i="7"/>
  <c r="W697" i="7"/>
  <c r="W705" i="7"/>
  <c r="W713" i="7"/>
  <c r="W721" i="7"/>
  <c r="W729" i="7"/>
  <c r="W735" i="7"/>
  <c r="W741" i="7"/>
  <c r="W746" i="7"/>
  <c r="W751" i="7"/>
  <c r="W757" i="7"/>
  <c r="W762" i="7"/>
  <c r="W767" i="7"/>
  <c r="W773" i="7"/>
  <c r="W778" i="7"/>
  <c r="W783" i="7"/>
  <c r="W789" i="7"/>
  <c r="W794" i="7"/>
  <c r="W799" i="7"/>
  <c r="W810" i="7"/>
  <c r="W815" i="7"/>
  <c r="S772" i="7"/>
  <c r="W772" i="7"/>
  <c r="S934" i="7"/>
  <c r="W934" i="7"/>
  <c r="S1239" i="7"/>
  <c r="W1239" i="7"/>
  <c r="W1236" i="7"/>
  <c r="S804" i="7"/>
  <c r="W804" i="7"/>
  <c r="S861" i="7"/>
  <c r="W820" i="7"/>
  <c r="W824" i="7"/>
  <c r="W828" i="7"/>
  <c r="W832" i="7"/>
  <c r="W836" i="7"/>
  <c r="W840" i="7"/>
  <c r="W844" i="7"/>
  <c r="W848" i="7"/>
  <c r="W852" i="7"/>
  <c r="W856" i="7"/>
  <c r="W822" i="7"/>
  <c r="W827" i="7"/>
  <c r="W833" i="7"/>
  <c r="W838" i="7"/>
  <c r="W843" i="7"/>
  <c r="W849" i="7"/>
  <c r="W854" i="7"/>
  <c r="W859" i="7"/>
  <c r="W863" i="7"/>
  <c r="W867" i="7"/>
  <c r="W871" i="7"/>
  <c r="W875" i="7"/>
  <c r="W879" i="7"/>
  <c r="W883" i="7"/>
  <c r="W887" i="7"/>
  <c r="W891" i="7"/>
  <c r="W895" i="7"/>
  <c r="W899" i="7"/>
  <c r="W903" i="7"/>
  <c r="W907" i="7"/>
  <c r="W911" i="7"/>
  <c r="W915" i="7"/>
  <c r="W919" i="7"/>
  <c r="W923" i="7"/>
  <c r="W927" i="7"/>
  <c r="W931" i="7"/>
  <c r="W935" i="7"/>
  <c r="W939" i="7"/>
  <c r="W943" i="7"/>
  <c r="W818" i="7"/>
  <c r="W823" i="7"/>
  <c r="W829" i="7"/>
  <c r="W834" i="7"/>
  <c r="W839" i="7"/>
  <c r="W845" i="7"/>
  <c r="W850" i="7"/>
  <c r="W855" i="7"/>
  <c r="W860" i="7"/>
  <c r="W864" i="7"/>
  <c r="W868" i="7"/>
  <c r="W872" i="7"/>
  <c r="W876" i="7"/>
  <c r="W880" i="7"/>
  <c r="W884" i="7"/>
  <c r="W888" i="7"/>
  <c r="W892" i="7"/>
  <c r="W896" i="7"/>
  <c r="W900" i="7"/>
  <c r="W904" i="7"/>
  <c r="W908" i="7"/>
  <c r="W912" i="7"/>
  <c r="W916" i="7"/>
  <c r="W920" i="7"/>
  <c r="W924" i="7"/>
  <c r="W928" i="7"/>
  <c r="W932" i="7"/>
  <c r="W936" i="7"/>
  <c r="W940" i="7"/>
  <c r="W944" i="7"/>
  <c r="W819" i="7"/>
  <c r="W825" i="7"/>
  <c r="W830" i="7"/>
  <c r="W835" i="7"/>
  <c r="W841" i="7"/>
  <c r="W846" i="7"/>
  <c r="W851" i="7"/>
  <c r="W857" i="7"/>
  <c r="W861" i="7"/>
  <c r="W865" i="7"/>
  <c r="W869" i="7"/>
  <c r="W873" i="7"/>
  <c r="W877" i="7"/>
  <c r="W881" i="7"/>
  <c r="W885" i="7"/>
  <c r="W889" i="7"/>
  <c r="W893" i="7"/>
  <c r="W897" i="7"/>
  <c r="W901" i="7"/>
  <c r="W905" i="7"/>
  <c r="W909" i="7"/>
  <c r="W913" i="7"/>
  <c r="W917" i="7"/>
  <c r="W921" i="7"/>
  <c r="W925" i="7"/>
  <c r="W929" i="7"/>
  <c r="W937" i="7"/>
  <c r="W941" i="7"/>
  <c r="W945" i="7"/>
  <c r="W821" i="7"/>
  <c r="W826" i="7"/>
  <c r="W831" i="7"/>
  <c r="W837" i="7"/>
  <c r="W842" i="7"/>
  <c r="W847" i="7"/>
  <c r="W853" i="7"/>
  <c r="W858" i="7"/>
  <c r="W862" i="7"/>
  <c r="W870" i="7"/>
  <c r="W874" i="7"/>
  <c r="W878" i="7"/>
  <c r="W882" i="7"/>
  <c r="W886" i="7"/>
  <c r="W890" i="7"/>
  <c r="W894" i="7"/>
  <c r="W898" i="7"/>
  <c r="W906" i="7"/>
  <c r="W910" i="7"/>
  <c r="W914" i="7"/>
  <c r="W918" i="7"/>
  <c r="W922" i="7"/>
  <c r="W926" i="7"/>
  <c r="W930" i="7"/>
  <c r="W938" i="7"/>
  <c r="W942" i="7"/>
  <c r="W946" i="7"/>
  <c r="W1151" i="7"/>
  <c r="W1155" i="7"/>
  <c r="W1159" i="7"/>
  <c r="W1163" i="7"/>
  <c r="W1167" i="7"/>
  <c r="W1171" i="7"/>
  <c r="W1175" i="7"/>
  <c r="W1179" i="7"/>
  <c r="W1183" i="7"/>
  <c r="W1187" i="7"/>
  <c r="W1191" i="7"/>
  <c r="W1199" i="7"/>
  <c r="W1203" i="7"/>
  <c r="W1152" i="7"/>
  <c r="W1160" i="7"/>
  <c r="W1168" i="7"/>
  <c r="W1176" i="7"/>
  <c r="W1184" i="7"/>
  <c r="W1192" i="7"/>
  <c r="W1200" i="7"/>
  <c r="W1148" i="7"/>
  <c r="W1156" i="7"/>
  <c r="W1164" i="7"/>
  <c r="W1172" i="7"/>
  <c r="W1180" i="7"/>
  <c r="W1188" i="7"/>
  <c r="W1196" i="7"/>
  <c r="W1149" i="7"/>
  <c r="W1153" i="7"/>
  <c r="W1157" i="7"/>
  <c r="W1161" i="7"/>
  <c r="W1165" i="7"/>
  <c r="W1169" i="7"/>
  <c r="W1173" i="7"/>
  <c r="W1177" i="7"/>
  <c r="W1181" i="7"/>
  <c r="W1185" i="7"/>
  <c r="W1189" i="7"/>
  <c r="W1193" i="7"/>
  <c r="W1197" i="7"/>
  <c r="W1201" i="7"/>
  <c r="W1150" i="7"/>
  <c r="W1166" i="7"/>
  <c r="W1182" i="7"/>
  <c r="W1198" i="7"/>
  <c r="W1154" i="7"/>
  <c r="W1170" i="7"/>
  <c r="W1186" i="7"/>
  <c r="W1202" i="7"/>
  <c r="W1158" i="7"/>
  <c r="W1190" i="7"/>
  <c r="W1174" i="7"/>
  <c r="W1162" i="7"/>
  <c r="W1178" i="7"/>
  <c r="W1194" i="7"/>
  <c r="S902" i="7"/>
  <c r="W902" i="7"/>
  <c r="S119" i="7"/>
  <c r="W91" i="7"/>
  <c r="W95" i="7"/>
  <c r="W99" i="7"/>
  <c r="W103" i="7"/>
  <c r="W107" i="7"/>
  <c r="W111" i="7"/>
  <c r="W115" i="7"/>
  <c r="W119" i="7"/>
  <c r="W123" i="7"/>
  <c r="W127" i="7"/>
  <c r="W131" i="7"/>
  <c r="W135" i="7"/>
  <c r="W139" i="7"/>
  <c r="W143" i="7"/>
  <c r="W147" i="7"/>
  <c r="W151" i="7"/>
  <c r="W155" i="7"/>
  <c r="W159" i="7"/>
  <c r="W163" i="7"/>
  <c r="W167" i="7"/>
  <c r="W171" i="7"/>
  <c r="W92" i="7"/>
  <c r="W96" i="7"/>
  <c r="W100" i="7"/>
  <c r="W104" i="7"/>
  <c r="W108" i="7"/>
  <c r="W112" i="7"/>
  <c r="W116" i="7"/>
  <c r="W120" i="7"/>
  <c r="W124" i="7"/>
  <c r="W128" i="7"/>
  <c r="W132" i="7"/>
  <c r="W136" i="7"/>
  <c r="W140" i="7"/>
  <c r="W144" i="7"/>
  <c r="W148" i="7"/>
  <c r="W152" i="7"/>
  <c r="W156" i="7"/>
  <c r="W160" i="7"/>
  <c r="W164" i="7"/>
  <c r="W168" i="7"/>
  <c r="W172" i="7"/>
  <c r="W89" i="7"/>
  <c r="W93" i="7"/>
  <c r="W97" i="7"/>
  <c r="W101" i="7"/>
  <c r="W105" i="7"/>
  <c r="W109" i="7"/>
  <c r="W113" i="7"/>
  <c r="W117" i="7"/>
  <c r="W121" i="7"/>
  <c r="W125" i="7"/>
  <c r="W129" i="7"/>
  <c r="W133" i="7"/>
  <c r="W137" i="7"/>
  <c r="W141" i="7"/>
  <c r="W145" i="7"/>
  <c r="W149" i="7"/>
  <c r="W153" i="7"/>
  <c r="W157" i="7"/>
  <c r="W161" i="7"/>
  <c r="W165" i="7"/>
  <c r="W169" i="7"/>
  <c r="W173" i="7"/>
  <c r="W90" i="7"/>
  <c r="W94" i="7"/>
  <c r="W98" i="7"/>
  <c r="W102" i="7"/>
  <c r="W106" i="7"/>
  <c r="W110" i="7"/>
  <c r="W114" i="7"/>
  <c r="W118" i="7"/>
  <c r="W122" i="7"/>
  <c r="W126" i="7"/>
  <c r="W130" i="7"/>
  <c r="W134" i="7"/>
  <c r="W138" i="7"/>
  <c r="W142" i="7"/>
  <c r="W146" i="7"/>
  <c r="W150" i="7"/>
  <c r="W154" i="7"/>
  <c r="W158" i="7"/>
  <c r="W162" i="7"/>
  <c r="W166" i="7"/>
  <c r="W170" i="7"/>
  <c r="S738" i="7"/>
  <c r="W738" i="7"/>
  <c r="S933" i="7"/>
  <c r="W933" i="7"/>
  <c r="W3" i="7"/>
  <c r="W7" i="7"/>
  <c r="W11" i="7"/>
  <c r="W15" i="7"/>
  <c r="W19" i="7"/>
  <c r="W23" i="7"/>
  <c r="W27" i="7"/>
  <c r="W31" i="7"/>
  <c r="W35" i="7"/>
  <c r="W39" i="7"/>
  <c r="W43" i="7"/>
  <c r="W47" i="7"/>
  <c r="W51" i="7"/>
  <c r="W55" i="7"/>
  <c r="W59" i="7"/>
  <c r="W63" i="7"/>
  <c r="W67" i="7"/>
  <c r="W71" i="7"/>
  <c r="W75" i="7"/>
  <c r="W79" i="7"/>
  <c r="W83" i="7"/>
  <c r="W87" i="7"/>
  <c r="W4" i="7"/>
  <c r="W8" i="7"/>
  <c r="W12" i="7"/>
  <c r="W16" i="7"/>
  <c r="W20" i="7"/>
  <c r="W24" i="7"/>
  <c r="W28" i="7"/>
  <c r="W32" i="7"/>
  <c r="W36" i="7"/>
  <c r="W40" i="7"/>
  <c r="W44" i="7"/>
  <c r="W48" i="7"/>
  <c r="W52" i="7"/>
  <c r="W56" i="7"/>
  <c r="W60" i="7"/>
  <c r="W64" i="7"/>
  <c r="W68" i="7"/>
  <c r="W72" i="7"/>
  <c r="W76" i="7"/>
  <c r="W80" i="7"/>
  <c r="W84" i="7"/>
  <c r="W88" i="7"/>
  <c r="W5" i="7"/>
  <c r="W9" i="7"/>
  <c r="W13" i="7"/>
  <c r="W17" i="7"/>
  <c r="W21" i="7"/>
  <c r="W25" i="7"/>
  <c r="W29" i="7"/>
  <c r="W33" i="7"/>
  <c r="W37" i="7"/>
  <c r="W41" i="7"/>
  <c r="W45" i="7"/>
  <c r="W49" i="7"/>
  <c r="W53" i="7"/>
  <c r="W57" i="7"/>
  <c r="W61" i="7"/>
  <c r="W65" i="7"/>
  <c r="W69" i="7"/>
  <c r="W73" i="7"/>
  <c r="W77" i="7"/>
  <c r="W81" i="7"/>
  <c r="W85" i="7"/>
  <c r="W6" i="7"/>
  <c r="W10" i="7"/>
  <c r="W14" i="7"/>
  <c r="W18" i="7"/>
  <c r="W22" i="7"/>
  <c r="W26" i="7"/>
  <c r="W30" i="7"/>
  <c r="W34" i="7"/>
  <c r="W38" i="7"/>
  <c r="W42" i="7"/>
  <c r="W46" i="7"/>
  <c r="W50" i="7"/>
  <c r="W54" i="7"/>
  <c r="W58" i="7"/>
  <c r="W62" i="7"/>
  <c r="W66" i="7"/>
  <c r="W70" i="7"/>
  <c r="W74" i="7"/>
  <c r="W78" i="7"/>
  <c r="W82" i="7"/>
  <c r="W86" i="7"/>
  <c r="W1195" i="7"/>
  <c r="S805" i="7"/>
  <c r="W805" i="7"/>
  <c r="W1207" i="7"/>
  <c r="W1211" i="7"/>
  <c r="W1215" i="7"/>
  <c r="W1219" i="7"/>
  <c r="W1223" i="7"/>
  <c r="W1227" i="7"/>
  <c r="W1231" i="7"/>
  <c r="W1235" i="7"/>
  <c r="W1243" i="7"/>
  <c r="W1208" i="7"/>
  <c r="W1216" i="7"/>
  <c r="W1224" i="7"/>
  <c r="W1204" i="7"/>
  <c r="W1212" i="7"/>
  <c r="W1220" i="7"/>
  <c r="W1228" i="7"/>
  <c r="W1205" i="7"/>
  <c r="W1209" i="7"/>
  <c r="W1213" i="7"/>
  <c r="W1217" i="7"/>
  <c r="W1221" i="7"/>
  <c r="W1225" i="7"/>
  <c r="W1229" i="7"/>
  <c r="W1233" i="7"/>
  <c r="W1237" i="7"/>
  <c r="W1241" i="7"/>
  <c r="W1245" i="7"/>
  <c r="W1214" i="7"/>
  <c r="W1230" i="7"/>
  <c r="W1218" i="7"/>
  <c r="W1232" i="7"/>
  <c r="W1240" i="7"/>
  <c r="W1222" i="7"/>
  <c r="W1242" i="7"/>
  <c r="W1206" i="7"/>
  <c r="W1234" i="7"/>
  <c r="W1210" i="7"/>
  <c r="W1226" i="7"/>
  <c r="W1244" i="7"/>
  <c r="S33" i="7"/>
  <c r="W2" i="7"/>
  <c r="AB1709" i="6"/>
  <c r="AB1376" i="6"/>
  <c r="AI1376" i="6"/>
  <c r="AB1514" i="6"/>
  <c r="AI1475" i="6"/>
  <c r="AI1479" i="6"/>
  <c r="AI1483" i="6"/>
  <c r="AI1487" i="6"/>
  <c r="AI1491" i="6"/>
  <c r="AI1495" i="6"/>
  <c r="AI1499" i="6"/>
  <c r="AI1503" i="6"/>
  <c r="AI1507" i="6"/>
  <c r="AI1511" i="6"/>
  <c r="AI1515" i="6"/>
  <c r="AI1519" i="6"/>
  <c r="AI1523" i="6"/>
  <c r="AI1527" i="6"/>
  <c r="AI1531" i="6"/>
  <c r="AI1535" i="6"/>
  <c r="AI1539" i="6"/>
  <c r="AI1543" i="6"/>
  <c r="AI1547" i="6"/>
  <c r="AI1551" i="6"/>
  <c r="AI1555" i="6"/>
  <c r="AI1559" i="6"/>
  <c r="AI1563" i="6"/>
  <c r="AI1567" i="6"/>
  <c r="AI1571" i="6"/>
  <c r="AI1575" i="6"/>
  <c r="AI1579" i="6"/>
  <c r="AI1583" i="6"/>
  <c r="AI1587" i="6"/>
  <c r="AI1591" i="6"/>
  <c r="AI1595" i="6"/>
  <c r="AI1599" i="6"/>
  <c r="AI1603" i="6"/>
  <c r="AI1607" i="6"/>
  <c r="AI1611" i="6"/>
  <c r="AI1615" i="6"/>
  <c r="AI1619" i="6"/>
  <c r="AI1623" i="6"/>
  <c r="AI1627" i="6"/>
  <c r="AI1631" i="6"/>
  <c r="AI1639" i="6"/>
  <c r="AI1643" i="6"/>
  <c r="AI1647" i="6"/>
  <c r="AI1651" i="6"/>
  <c r="AI1476" i="6"/>
  <c r="AI1480" i="6"/>
  <c r="AI1484" i="6"/>
  <c r="AI1488" i="6"/>
  <c r="AI1492" i="6"/>
  <c r="AI1496" i="6"/>
  <c r="AI1500" i="6"/>
  <c r="AI1504" i="6"/>
  <c r="AI1508" i="6"/>
  <c r="AI1512" i="6"/>
  <c r="AI1516" i="6"/>
  <c r="AI1520" i="6"/>
  <c r="AI1524" i="6"/>
  <c r="AI1528" i="6"/>
  <c r="AI1532" i="6"/>
  <c r="AI1536" i="6"/>
  <c r="AI1540" i="6"/>
  <c r="AI1544" i="6"/>
  <c r="AI1548" i="6"/>
  <c r="AI1552" i="6"/>
  <c r="AI1556" i="6"/>
  <c r="AI1560" i="6"/>
  <c r="AI1564" i="6"/>
  <c r="AI1568" i="6"/>
  <c r="AI1572" i="6"/>
  <c r="AI1576" i="6"/>
  <c r="AI1580" i="6"/>
  <c r="AI1584" i="6"/>
  <c r="AI1588" i="6"/>
  <c r="AI1592" i="6"/>
  <c r="AI1596" i="6"/>
  <c r="AI1600" i="6"/>
  <c r="AI1604" i="6"/>
  <c r="AI1608" i="6"/>
  <c r="AI1612" i="6"/>
  <c r="AI1616" i="6"/>
  <c r="AI1620" i="6"/>
  <c r="AI1624" i="6"/>
  <c r="AI1628" i="6"/>
  <c r="AI1632" i="6"/>
  <c r="AI1636" i="6"/>
  <c r="AI1640" i="6"/>
  <c r="AI1644" i="6"/>
  <c r="AI1648" i="6"/>
  <c r="AI1477" i="6"/>
  <c r="AI1481" i="6"/>
  <c r="AI1485" i="6"/>
  <c r="AI1489" i="6"/>
  <c r="AI1493" i="6"/>
  <c r="AI1497" i="6"/>
  <c r="AI1501" i="6"/>
  <c r="AI1505" i="6"/>
  <c r="AI1509" i="6"/>
  <c r="AI1513" i="6"/>
  <c r="AI1517" i="6"/>
  <c r="AI1521" i="6"/>
  <c r="AI1525" i="6"/>
  <c r="AI1529" i="6"/>
  <c r="AI1533" i="6"/>
  <c r="AI1537" i="6"/>
  <c r="AI1541" i="6"/>
  <c r="AI1545" i="6"/>
  <c r="AI1549" i="6"/>
  <c r="AI1553" i="6"/>
  <c r="AI1557" i="6"/>
  <c r="AI1561" i="6"/>
  <c r="AI1565" i="6"/>
  <c r="AI1569" i="6"/>
  <c r="AI1573" i="6"/>
  <c r="AI1577" i="6"/>
  <c r="AI1581" i="6"/>
  <c r="AI1585" i="6"/>
  <c r="AI1593" i="6"/>
  <c r="AI1597" i="6"/>
  <c r="AI1601" i="6"/>
  <c r="AI1605" i="6"/>
  <c r="AI1609" i="6"/>
  <c r="AI1613" i="6"/>
  <c r="AI1617" i="6"/>
  <c r="AI1621" i="6"/>
  <c r="AI1625" i="6"/>
  <c r="AI1629" i="6"/>
  <c r="AI1633" i="6"/>
  <c r="AI1637" i="6"/>
  <c r="AI1474" i="6"/>
  <c r="AI1478" i="6"/>
  <c r="AI1482" i="6"/>
  <c r="AI1486" i="6"/>
  <c r="AI1490" i="6"/>
  <c r="AI1494" i="6"/>
  <c r="AI1498" i="6"/>
  <c r="AI1502" i="6"/>
  <c r="AI1506" i="6"/>
  <c r="AI1510" i="6"/>
  <c r="AI1514" i="6"/>
  <c r="AI1518" i="6"/>
  <c r="AI1522" i="6"/>
  <c r="AI1526" i="6"/>
  <c r="AI1530" i="6"/>
  <c r="AI1534" i="6"/>
  <c r="AI1538" i="6"/>
  <c r="AI1542" i="6"/>
  <c r="AI1546" i="6"/>
  <c r="AI1550" i="6"/>
  <c r="AI1554" i="6"/>
  <c r="AI1558" i="6"/>
  <c r="AI1562" i="6"/>
  <c r="AI1566" i="6"/>
  <c r="AI1570" i="6"/>
  <c r="AI1574" i="6"/>
  <c r="AI1578" i="6"/>
  <c r="AI1582" i="6"/>
  <c r="AI1586" i="6"/>
  <c r="AI1590" i="6"/>
  <c r="AI1594" i="6"/>
  <c r="AI1598" i="6"/>
  <c r="AI1602" i="6"/>
  <c r="AI1606" i="6"/>
  <c r="AI1610" i="6"/>
  <c r="AI1614" i="6"/>
  <c r="AI1618" i="6"/>
  <c r="AI1622" i="6"/>
  <c r="AI1626" i="6"/>
  <c r="AI1630" i="6"/>
  <c r="AI1634" i="6"/>
  <c r="AI1638" i="6"/>
  <c r="AI1642" i="6"/>
  <c r="AI1646" i="6"/>
  <c r="AI1650" i="6"/>
  <c r="AI1654" i="6"/>
  <c r="AI1658" i="6"/>
  <c r="AI1662" i="6"/>
  <c r="AI1666" i="6"/>
  <c r="AB155" i="6"/>
  <c r="AI155" i="6"/>
  <c r="AI1756" i="6"/>
  <c r="AI1752" i="6"/>
  <c r="AI1748" i="6"/>
  <c r="AI1744" i="6"/>
  <c r="AI1740" i="6"/>
  <c r="AI1736" i="6"/>
  <c r="AI1732" i="6"/>
  <c r="AI1728" i="6"/>
  <c r="AI1724" i="6"/>
  <c r="AI1720" i="6"/>
  <c r="AI1716" i="6"/>
  <c r="AI1712" i="6"/>
  <c r="AI1708" i="6"/>
  <c r="AI1704" i="6"/>
  <c r="AI1700" i="6"/>
  <c r="AI1696" i="6"/>
  <c r="AI1692" i="6"/>
  <c r="AI1688" i="6"/>
  <c r="AI1684" i="6"/>
  <c r="AI1680" i="6"/>
  <c r="AI1676" i="6"/>
  <c r="AI1672" i="6"/>
  <c r="AI1668" i="6"/>
  <c r="AI1663" i="6"/>
  <c r="AI1657" i="6"/>
  <c r="AI1652" i="6"/>
  <c r="AB265" i="6"/>
  <c r="AI265" i="6"/>
  <c r="AB1054" i="6"/>
  <c r="AI1054" i="6"/>
  <c r="AB1318" i="6"/>
  <c r="AI1318" i="6"/>
  <c r="AB12" i="6"/>
  <c r="AI3" i="6"/>
  <c r="AI7" i="6"/>
  <c r="AI11" i="6"/>
  <c r="AI15" i="6"/>
  <c r="AI19" i="6"/>
  <c r="AI23" i="6"/>
  <c r="AI27" i="6"/>
  <c r="AI31" i="6"/>
  <c r="AI39" i="6"/>
  <c r="AI43" i="6"/>
  <c r="AI47" i="6"/>
  <c r="AI55" i="6"/>
  <c r="AI59" i="6"/>
  <c r="AI63" i="6"/>
  <c r="AI67" i="6"/>
  <c r="AI71" i="6"/>
  <c r="AI75" i="6"/>
  <c r="AI79" i="6"/>
  <c r="AI83" i="6"/>
  <c r="AI87" i="6"/>
  <c r="AI91" i="6"/>
  <c r="AI4" i="6"/>
  <c r="AI8" i="6"/>
  <c r="AI12" i="6"/>
  <c r="AI16" i="6"/>
  <c r="AI20" i="6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5" i="6"/>
  <c r="AI9" i="6"/>
  <c r="AI13" i="6"/>
  <c r="AI17" i="6"/>
  <c r="AI21" i="6"/>
  <c r="AI25" i="6"/>
  <c r="AI33" i="6"/>
  <c r="AI37" i="6"/>
  <c r="AI41" i="6"/>
  <c r="AI45" i="6"/>
  <c r="AI49" i="6"/>
  <c r="AI53" i="6"/>
  <c r="AI57" i="6"/>
  <c r="AI61" i="6"/>
  <c r="AI65" i="6"/>
  <c r="AI69" i="6"/>
  <c r="AI73" i="6"/>
  <c r="AI77" i="6"/>
  <c r="AI81" i="6"/>
  <c r="AI85" i="6"/>
  <c r="AI89" i="6"/>
  <c r="AI6" i="6"/>
  <c r="AI10" i="6"/>
  <c r="AI14" i="6"/>
  <c r="AI18" i="6"/>
  <c r="AI22" i="6"/>
  <c r="AI26" i="6"/>
  <c r="AI30" i="6"/>
  <c r="AI34" i="6"/>
  <c r="AI42" i="6"/>
  <c r="AI46" i="6"/>
  <c r="AI54" i="6"/>
  <c r="AI58" i="6"/>
  <c r="AI62" i="6"/>
  <c r="AI66" i="6"/>
  <c r="AI70" i="6"/>
  <c r="AI74" i="6"/>
  <c r="AI78" i="6"/>
  <c r="AI82" i="6"/>
  <c r="AI86" i="6"/>
  <c r="AI90" i="6"/>
  <c r="AB175" i="6"/>
  <c r="AI175" i="6"/>
  <c r="AB144" i="6"/>
  <c r="AI144" i="6"/>
  <c r="AI1755" i="6"/>
  <c r="AI1751" i="6"/>
  <c r="AI1747" i="6"/>
  <c r="AI1743" i="6"/>
  <c r="AI1739" i="6"/>
  <c r="AI1735" i="6"/>
  <c r="AI1731" i="6"/>
  <c r="AI1727" i="6"/>
  <c r="AI1723" i="6"/>
  <c r="AI1719" i="6"/>
  <c r="AI1715" i="6"/>
  <c r="AI1711" i="6"/>
  <c r="AI1707" i="6"/>
  <c r="AI1703" i="6"/>
  <c r="AI1699" i="6"/>
  <c r="AI1695" i="6"/>
  <c r="AI1691" i="6"/>
  <c r="AI1687" i="6"/>
  <c r="AI1683" i="6"/>
  <c r="AI1679" i="6"/>
  <c r="AI1675" i="6"/>
  <c r="AI1671" i="6"/>
  <c r="AI1667" i="6"/>
  <c r="AI1661" i="6"/>
  <c r="AI1656" i="6"/>
  <c r="AI1649" i="6"/>
  <c r="AB271" i="6"/>
  <c r="AI271" i="6"/>
  <c r="AB1015" i="6"/>
  <c r="AI951" i="6"/>
  <c r="AI955" i="6"/>
  <c r="AI959" i="6"/>
  <c r="AI963" i="6"/>
  <c r="AI967" i="6"/>
  <c r="AI971" i="6"/>
  <c r="AI975" i="6"/>
  <c r="AI979" i="6"/>
  <c r="AI983" i="6"/>
  <c r="AI987" i="6"/>
  <c r="AI991" i="6"/>
  <c r="AI995" i="6"/>
  <c r="AI999" i="6"/>
  <c r="AI1003" i="6"/>
  <c r="AI952" i="6"/>
  <c r="AI956" i="6"/>
  <c r="AI960" i="6"/>
  <c r="AI964" i="6"/>
  <c r="AI968" i="6"/>
  <c r="AI972" i="6"/>
  <c r="AI949" i="6"/>
  <c r="AI953" i="6"/>
  <c r="AI957" i="6"/>
  <c r="AI961" i="6"/>
  <c r="AI965" i="6"/>
  <c r="AI969" i="6"/>
  <c r="AI973" i="6"/>
  <c r="AI977" i="6"/>
  <c r="AI981" i="6"/>
  <c r="AI985" i="6"/>
  <c r="AI989" i="6"/>
  <c r="AI993" i="6"/>
  <c r="AI997" i="6"/>
  <c r="AI1001" i="6"/>
  <c r="AI950" i="6"/>
  <c r="AI954" i="6"/>
  <c r="AI958" i="6"/>
  <c r="AI962" i="6"/>
  <c r="AI966" i="6"/>
  <c r="AI970" i="6"/>
  <c r="AI974" i="6"/>
  <c r="AI978" i="6"/>
  <c r="AI976" i="6"/>
  <c r="AI986" i="6"/>
  <c r="AI994" i="6"/>
  <c r="AI1002" i="6"/>
  <c r="AI1007" i="6"/>
  <c r="AI1011" i="6"/>
  <c r="AI1015" i="6"/>
  <c r="AI1019" i="6"/>
  <c r="AI1023" i="6"/>
  <c r="AI1027" i="6"/>
  <c r="AI1031" i="6"/>
  <c r="AI1035" i="6"/>
  <c r="AI1039" i="6"/>
  <c r="AI1043" i="6"/>
  <c r="AI1047" i="6"/>
  <c r="AI1051" i="6"/>
  <c r="AI1055" i="6"/>
  <c r="AI1059" i="6"/>
  <c r="AI1063" i="6"/>
  <c r="AI1067" i="6"/>
  <c r="AI1071" i="6"/>
  <c r="AI1075" i="6"/>
  <c r="AI1079" i="6"/>
  <c r="AI1083" i="6"/>
  <c r="AI1091" i="6"/>
  <c r="AI1095" i="6"/>
  <c r="AI1099" i="6"/>
  <c r="AI1103" i="6"/>
  <c r="AI1107" i="6"/>
  <c r="AI1111" i="6"/>
  <c r="AI1115" i="6"/>
  <c r="AI1119" i="6"/>
  <c r="AI1123" i="6"/>
  <c r="AI1127" i="6"/>
  <c r="AI1131" i="6"/>
  <c r="AI1135" i="6"/>
  <c r="AI1139" i="6"/>
  <c r="AI1143" i="6"/>
  <c r="AI1147" i="6"/>
  <c r="AI1151" i="6"/>
  <c r="AI1155" i="6"/>
  <c r="AI1159" i="6"/>
  <c r="AI1163" i="6"/>
  <c r="AI1167" i="6"/>
  <c r="AI1171" i="6"/>
  <c r="AI1175" i="6"/>
  <c r="AI1179" i="6"/>
  <c r="AI1183" i="6"/>
  <c r="AI1187" i="6"/>
  <c r="AI1191" i="6"/>
  <c r="AI1195" i="6"/>
  <c r="AI1199" i="6"/>
  <c r="AI1203" i="6"/>
  <c r="AI1207" i="6"/>
  <c r="AI1211" i="6"/>
  <c r="AI980" i="6"/>
  <c r="AI988" i="6"/>
  <c r="AI996" i="6"/>
  <c r="AI1004" i="6"/>
  <c r="AI1008" i="6"/>
  <c r="AI1012" i="6"/>
  <c r="AI1016" i="6"/>
  <c r="AI1020" i="6"/>
  <c r="AI1024" i="6"/>
  <c r="AI1028" i="6"/>
  <c r="AI1032" i="6"/>
  <c r="AI1036" i="6"/>
  <c r="AI1040" i="6"/>
  <c r="AI1044" i="6"/>
  <c r="AI1048" i="6"/>
  <c r="AI1052" i="6"/>
  <c r="AI1056" i="6"/>
  <c r="AI1060" i="6"/>
  <c r="AI1064" i="6"/>
  <c r="AI1068" i="6"/>
  <c r="AI1072" i="6"/>
  <c r="AI1076" i="6"/>
  <c r="AI1080" i="6"/>
  <c r="AI1084" i="6"/>
  <c r="AI1088" i="6"/>
  <c r="AI1092" i="6"/>
  <c r="AI1096" i="6"/>
  <c r="AI1100" i="6"/>
  <c r="AI1104" i="6"/>
  <c r="AI1108" i="6"/>
  <c r="AI1112" i="6"/>
  <c r="AI1116" i="6"/>
  <c r="AI1120" i="6"/>
  <c r="AI1124" i="6"/>
  <c r="AI1128" i="6"/>
  <c r="AI1132" i="6"/>
  <c r="AI1136" i="6"/>
  <c r="AI1140" i="6"/>
  <c r="AI1144" i="6"/>
  <c r="AI1148" i="6"/>
  <c r="AI1152" i="6"/>
  <c r="AI1156" i="6"/>
  <c r="AI1160" i="6"/>
  <c r="AI1164" i="6"/>
  <c r="AI1168" i="6"/>
  <c r="AI1172" i="6"/>
  <c r="AI1176" i="6"/>
  <c r="AI1180" i="6"/>
  <c r="AI1184" i="6"/>
  <c r="AI1188" i="6"/>
  <c r="AI1192" i="6"/>
  <c r="AI1196" i="6"/>
  <c r="AI1200" i="6"/>
  <c r="AI1204" i="6"/>
  <c r="AI1208" i="6"/>
  <c r="AI1212" i="6"/>
  <c r="AI982" i="6"/>
  <c r="AI990" i="6"/>
  <c r="AI998" i="6"/>
  <c r="AI1005" i="6"/>
  <c r="AI1009" i="6"/>
  <c r="AI1013" i="6"/>
  <c r="AI1017" i="6"/>
  <c r="AI1021" i="6"/>
  <c r="AI1025" i="6"/>
  <c r="AI1029" i="6"/>
  <c r="AI1033" i="6"/>
  <c r="AI1037" i="6"/>
  <c r="AI1041" i="6"/>
  <c r="AI1045" i="6"/>
  <c r="AI1049" i="6"/>
  <c r="AI1053" i="6"/>
  <c r="AI1057" i="6"/>
  <c r="AI1061" i="6"/>
  <c r="AI1065" i="6"/>
  <c r="AI1069" i="6"/>
  <c r="AI1073" i="6"/>
  <c r="AI1077" i="6"/>
  <c r="AI1081" i="6"/>
  <c r="AI1085" i="6"/>
  <c r="AI1089" i="6"/>
  <c r="AI1093" i="6"/>
  <c r="AI1097" i="6"/>
  <c r="AI1101" i="6"/>
  <c r="AI1105" i="6"/>
  <c r="AI1109" i="6"/>
  <c r="AI1113" i="6"/>
  <c r="AI1117" i="6"/>
  <c r="AI1121" i="6"/>
  <c r="AI1125" i="6"/>
  <c r="AI1129" i="6"/>
  <c r="AI1133" i="6"/>
  <c r="AI1137" i="6"/>
  <c r="AI1141" i="6"/>
  <c r="AI1145" i="6"/>
  <c r="AI1149" i="6"/>
  <c r="AI1153" i="6"/>
  <c r="AI1157" i="6"/>
  <c r="AI1161" i="6"/>
  <c r="AI1165" i="6"/>
  <c r="AI1169" i="6"/>
  <c r="AI1173" i="6"/>
  <c r="AI1177" i="6"/>
  <c r="AI1181" i="6"/>
  <c r="AI1185" i="6"/>
  <c r="AI1189" i="6"/>
  <c r="AI1193" i="6"/>
  <c r="AI1197" i="6"/>
  <c r="AI1201" i="6"/>
  <c r="AI1205" i="6"/>
  <c r="AI1209" i="6"/>
  <c r="AI1213" i="6"/>
  <c r="AI984" i="6"/>
  <c r="AI992" i="6"/>
  <c r="AI1000" i="6"/>
  <c r="AI1006" i="6"/>
  <c r="AI1010" i="6"/>
  <c r="AI1014" i="6"/>
  <c r="AI1018" i="6"/>
  <c r="AI1022" i="6"/>
  <c r="AI1026" i="6"/>
  <c r="AI1030" i="6"/>
  <c r="AI1034" i="6"/>
  <c r="AI1038" i="6"/>
  <c r="AI1042" i="6"/>
  <c r="AI1046" i="6"/>
  <c r="AI1050" i="6"/>
  <c r="AI1058" i="6"/>
  <c r="AI1062" i="6"/>
  <c r="AI1066" i="6"/>
  <c r="AI1070" i="6"/>
  <c r="AI1074" i="6"/>
  <c r="AI1078" i="6"/>
  <c r="AI1082" i="6"/>
  <c r="AI1086" i="6"/>
  <c r="AI1090" i="6"/>
  <c r="AI1094" i="6"/>
  <c r="AI1098" i="6"/>
  <c r="AI1102" i="6"/>
  <c r="AI1106" i="6"/>
  <c r="AI1110" i="6"/>
  <c r="AI1114" i="6"/>
  <c r="AI1118" i="6"/>
  <c r="AI1122" i="6"/>
  <c r="AI1126" i="6"/>
  <c r="AI1130" i="6"/>
  <c r="AI1134" i="6"/>
  <c r="AI1138" i="6"/>
  <c r="AI1142" i="6"/>
  <c r="AI1146" i="6"/>
  <c r="AI1150" i="6"/>
  <c r="AI1154" i="6"/>
  <c r="AI1158" i="6"/>
  <c r="AI1162" i="6"/>
  <c r="AI1170" i="6"/>
  <c r="AI1174" i="6"/>
  <c r="AI1178" i="6"/>
  <c r="AI1182" i="6"/>
  <c r="AI1186" i="6"/>
  <c r="AI1190" i="6"/>
  <c r="AI1194" i="6"/>
  <c r="AI1198" i="6"/>
  <c r="AI1202" i="6"/>
  <c r="AI1206" i="6"/>
  <c r="AI1210" i="6"/>
  <c r="AI1214" i="6"/>
  <c r="AB1232" i="6"/>
  <c r="AI1215" i="6"/>
  <c r="AI1219" i="6"/>
  <c r="AI1223" i="6"/>
  <c r="AI1227" i="6"/>
  <c r="AI1231" i="6"/>
  <c r="AI1235" i="6"/>
  <c r="AI1239" i="6"/>
  <c r="AI1243" i="6"/>
  <c r="AI1247" i="6"/>
  <c r="AI1251" i="6"/>
  <c r="AI1255" i="6"/>
  <c r="AI1259" i="6"/>
  <c r="AI1263" i="6"/>
  <c r="AI1267" i="6"/>
  <c r="AI1271" i="6"/>
  <c r="AI1275" i="6"/>
  <c r="AI1279" i="6"/>
  <c r="AI1283" i="6"/>
  <c r="AI1287" i="6"/>
  <c r="AI1291" i="6"/>
  <c r="AI1295" i="6"/>
  <c r="AI1299" i="6"/>
  <c r="AI1303" i="6"/>
  <c r="AI1307" i="6"/>
  <c r="AI1311" i="6"/>
  <c r="AI1315" i="6"/>
  <c r="AI1319" i="6"/>
  <c r="AI1323" i="6"/>
  <c r="AI1327" i="6"/>
  <c r="AI1331" i="6"/>
  <c r="AI1216" i="6"/>
  <c r="AI1220" i="6"/>
  <c r="AI1224" i="6"/>
  <c r="AI1228" i="6"/>
  <c r="AI1232" i="6"/>
  <c r="AI1236" i="6"/>
  <c r="AI1240" i="6"/>
  <c r="AI1244" i="6"/>
  <c r="AI1248" i="6"/>
  <c r="AI1252" i="6"/>
  <c r="AI1256" i="6"/>
  <c r="AI1260" i="6"/>
  <c r="AI1264" i="6"/>
  <c r="AI1268" i="6"/>
  <c r="AI1272" i="6"/>
  <c r="AI1276" i="6"/>
  <c r="AI1280" i="6"/>
  <c r="AI1284" i="6"/>
  <c r="AI1288" i="6"/>
  <c r="AI1292" i="6"/>
  <c r="AI1296" i="6"/>
  <c r="AI1300" i="6"/>
  <c r="AI1304" i="6"/>
  <c r="AI1308" i="6"/>
  <c r="AI1312" i="6"/>
  <c r="AI1316" i="6"/>
  <c r="AI1320" i="6"/>
  <c r="AI1324" i="6"/>
  <c r="AI1328" i="6"/>
  <c r="AI1217" i="6"/>
  <c r="AI1221" i="6"/>
  <c r="AI1225" i="6"/>
  <c r="AI1229" i="6"/>
  <c r="AI1233" i="6"/>
  <c r="AI1237" i="6"/>
  <c r="AI1241" i="6"/>
  <c r="AI1245" i="6"/>
  <c r="AI1249" i="6"/>
  <c r="AI1253" i="6"/>
  <c r="AI1257" i="6"/>
  <c r="AI1261" i="6"/>
  <c r="AI1265" i="6"/>
  <c r="AI1269" i="6"/>
  <c r="AI1273" i="6"/>
  <c r="AI1277" i="6"/>
  <c r="AI1281" i="6"/>
  <c r="AI1285" i="6"/>
  <c r="AI1289" i="6"/>
  <c r="AI1293" i="6"/>
  <c r="AI1297" i="6"/>
  <c r="AI1301" i="6"/>
  <c r="AI1305" i="6"/>
  <c r="AI1309" i="6"/>
  <c r="AI1313" i="6"/>
  <c r="AI1317" i="6"/>
  <c r="AI1321" i="6"/>
  <c r="AI1325" i="6"/>
  <c r="AI1218" i="6"/>
  <c r="AI1222" i="6"/>
  <c r="AI1226" i="6"/>
  <c r="AI1230" i="6"/>
  <c r="AI1234" i="6"/>
  <c r="AI1238" i="6"/>
  <c r="AI1242" i="6"/>
  <c r="AI1246" i="6"/>
  <c r="AI1250" i="6"/>
  <c r="AI1254" i="6"/>
  <c r="AI1258" i="6"/>
  <c r="AI1262" i="6"/>
  <c r="AI1266" i="6"/>
  <c r="AI1270" i="6"/>
  <c r="AI1274" i="6"/>
  <c r="AI1278" i="6"/>
  <c r="AI1282" i="6"/>
  <c r="AI1286" i="6"/>
  <c r="AI1290" i="6"/>
  <c r="AI1294" i="6"/>
  <c r="AI1298" i="6"/>
  <c r="AI1302" i="6"/>
  <c r="AI1306" i="6"/>
  <c r="AI1310" i="6"/>
  <c r="AI1314" i="6"/>
  <c r="AI1330" i="6"/>
  <c r="AI1335" i="6"/>
  <c r="AI1339" i="6"/>
  <c r="AI1343" i="6"/>
  <c r="AI1347" i="6"/>
  <c r="AI1351" i="6"/>
  <c r="AI1355" i="6"/>
  <c r="AI1359" i="6"/>
  <c r="AI1363" i="6"/>
  <c r="AI1367" i="6"/>
  <c r="AI1371" i="6"/>
  <c r="AI1375" i="6"/>
  <c r="AI1379" i="6"/>
  <c r="AI1383" i="6"/>
  <c r="AI1387" i="6"/>
  <c r="AI1391" i="6"/>
  <c r="AI1395" i="6"/>
  <c r="AI1399" i="6"/>
  <c r="AI1403" i="6"/>
  <c r="AI1407" i="6"/>
  <c r="AI1411" i="6"/>
  <c r="AI1415" i="6"/>
  <c r="AI1419" i="6"/>
  <c r="AI1423" i="6"/>
  <c r="AI1431" i="6"/>
  <c r="AI1435" i="6"/>
  <c r="AI1439" i="6"/>
  <c r="AI1443" i="6"/>
  <c r="AI1447" i="6"/>
  <c r="AI1451" i="6"/>
  <c r="AI1455" i="6"/>
  <c r="AI1459" i="6"/>
  <c r="AI1463" i="6"/>
  <c r="AI1467" i="6"/>
  <c r="AI1471" i="6"/>
  <c r="AI1322" i="6"/>
  <c r="AI1332" i="6"/>
  <c r="AI1336" i="6"/>
  <c r="AI1340" i="6"/>
  <c r="AI1344" i="6"/>
  <c r="AI1348" i="6"/>
  <c r="AI1352" i="6"/>
  <c r="AI1356" i="6"/>
  <c r="AI1360" i="6"/>
  <c r="AI1364" i="6"/>
  <c r="AI1368" i="6"/>
  <c r="AI1372" i="6"/>
  <c r="AI1380" i="6"/>
  <c r="AI1384" i="6"/>
  <c r="AI1388" i="6"/>
  <c r="AI1392" i="6"/>
  <c r="AI1396" i="6"/>
  <c r="AI1400" i="6"/>
  <c r="AI1404" i="6"/>
  <c r="AI1408" i="6"/>
  <c r="AI1412" i="6"/>
  <c r="AI1416" i="6"/>
  <c r="AI1420" i="6"/>
  <c r="AI1424" i="6"/>
  <c r="AI1428" i="6"/>
  <c r="AI1432" i="6"/>
  <c r="AI1436" i="6"/>
  <c r="AI1440" i="6"/>
  <c r="AI1444" i="6"/>
  <c r="AI1448" i="6"/>
  <c r="AI1452" i="6"/>
  <c r="AI1456" i="6"/>
  <c r="AI1460" i="6"/>
  <c r="AI1464" i="6"/>
  <c r="AI1468" i="6"/>
  <c r="AI1472" i="6"/>
  <c r="AI1326" i="6"/>
  <c r="AI1333" i="6"/>
  <c r="AI1337" i="6"/>
  <c r="AI1341" i="6"/>
  <c r="AI1345" i="6"/>
  <c r="AI1349" i="6"/>
  <c r="AI1353" i="6"/>
  <c r="AI1357" i="6"/>
  <c r="AI1361" i="6"/>
  <c r="AI1365" i="6"/>
  <c r="AI1369" i="6"/>
  <c r="AI1373" i="6"/>
  <c r="AI1377" i="6"/>
  <c r="AI1381" i="6"/>
  <c r="AI1385" i="6"/>
  <c r="AI1389" i="6"/>
  <c r="AI1393" i="6"/>
  <c r="AI1397" i="6"/>
  <c r="AI1401" i="6"/>
  <c r="AI1405" i="6"/>
  <c r="AI1409" i="6"/>
  <c r="AI1413" i="6"/>
  <c r="AI1417" i="6"/>
  <c r="AI1421" i="6"/>
  <c r="AI1425" i="6"/>
  <c r="AI1429" i="6"/>
  <c r="AI1433" i="6"/>
  <c r="AI1437" i="6"/>
  <c r="AI1441" i="6"/>
  <c r="AI1445" i="6"/>
  <c r="AI1449" i="6"/>
  <c r="AI1453" i="6"/>
  <c r="AI1457" i="6"/>
  <c r="AI1461" i="6"/>
  <c r="AI1465" i="6"/>
  <c r="AI1469" i="6"/>
  <c r="AI1473" i="6"/>
  <c r="AI1329" i="6"/>
  <c r="AI1334" i="6"/>
  <c r="AI1338" i="6"/>
  <c r="AI1342" i="6"/>
  <c r="AI1346" i="6"/>
  <c r="AI1350" i="6"/>
  <c r="AI1354" i="6"/>
  <c r="AI1358" i="6"/>
  <c r="AI1362" i="6"/>
  <c r="AI1366" i="6"/>
  <c r="AI1370" i="6"/>
  <c r="AI1374" i="6"/>
  <c r="AI1378" i="6"/>
  <c r="AI1382" i="6"/>
  <c r="AI1386" i="6"/>
  <c r="AI1390" i="6"/>
  <c r="AI1394" i="6"/>
  <c r="AI1398" i="6"/>
  <c r="AI1402" i="6"/>
  <c r="AI1406" i="6"/>
  <c r="AI1410" i="6"/>
  <c r="AI1414" i="6"/>
  <c r="AI1418" i="6"/>
  <c r="AI1422" i="6"/>
  <c r="AI1426" i="6"/>
  <c r="AI1430" i="6"/>
  <c r="AI1434" i="6"/>
  <c r="AI1438" i="6"/>
  <c r="AI1442" i="6"/>
  <c r="AI1446" i="6"/>
  <c r="AI1450" i="6"/>
  <c r="AI1454" i="6"/>
  <c r="AI1458" i="6"/>
  <c r="AI1462" i="6"/>
  <c r="AI1466" i="6"/>
  <c r="AI1470" i="6"/>
  <c r="AB1635" i="6"/>
  <c r="AI1635" i="6"/>
  <c r="AB50" i="6"/>
  <c r="AI50" i="6"/>
  <c r="AB35" i="6"/>
  <c r="AI35" i="6"/>
  <c r="AB151" i="6"/>
  <c r="AI151" i="6"/>
  <c r="AI1758" i="6"/>
  <c r="AI1754" i="6"/>
  <c r="AI1750" i="6"/>
  <c r="AI1746" i="6"/>
  <c r="AI1742" i="6"/>
  <c r="AI1738" i="6"/>
  <c r="AI1734" i="6"/>
  <c r="AI1730" i="6"/>
  <c r="AI1726" i="6"/>
  <c r="AI1722" i="6"/>
  <c r="AI1718" i="6"/>
  <c r="AI1714" i="6"/>
  <c r="AI1710" i="6"/>
  <c r="AI1706" i="6"/>
  <c r="AI1702" i="6"/>
  <c r="AI1698" i="6"/>
  <c r="AI1694" i="6"/>
  <c r="AI1690" i="6"/>
  <c r="AI1686" i="6"/>
  <c r="AI1682" i="6"/>
  <c r="AI1678" i="6"/>
  <c r="AI1674" i="6"/>
  <c r="AI1670" i="6"/>
  <c r="AI1665" i="6"/>
  <c r="AI1660" i="6"/>
  <c r="AI1655" i="6"/>
  <c r="AI1645" i="6"/>
  <c r="AB261" i="6"/>
  <c r="AI261" i="6"/>
  <c r="AB1087" i="6"/>
  <c r="AI1087" i="6"/>
  <c r="AB51" i="6"/>
  <c r="AI51" i="6"/>
  <c r="AB93" i="6"/>
  <c r="AI95" i="6"/>
  <c r="AI99" i="6"/>
  <c r="AI103" i="6"/>
  <c r="AI107" i="6"/>
  <c r="AI111" i="6"/>
  <c r="AI115" i="6"/>
  <c r="AI119" i="6"/>
  <c r="AI123" i="6"/>
  <c r="AI127" i="6"/>
  <c r="AI131" i="6"/>
  <c r="AI135" i="6"/>
  <c r="AI139" i="6"/>
  <c r="AI143" i="6"/>
  <c r="AI147" i="6"/>
  <c r="AI159" i="6"/>
  <c r="AI163" i="6"/>
  <c r="AI167" i="6"/>
  <c r="AI179" i="6"/>
  <c r="AI183" i="6"/>
  <c r="AI187" i="6"/>
  <c r="AI191" i="6"/>
  <c r="AI195" i="6"/>
  <c r="AI199" i="6"/>
  <c r="AI203" i="6"/>
  <c r="AI207" i="6"/>
  <c r="AI211" i="6"/>
  <c r="AI215" i="6"/>
  <c r="AI219" i="6"/>
  <c r="AI223" i="6"/>
  <c r="AI227" i="6"/>
  <c r="AI231" i="6"/>
  <c r="AI235" i="6"/>
  <c r="AI239" i="6"/>
  <c r="AI243" i="6"/>
  <c r="AI247" i="6"/>
  <c r="AI251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93" i="6"/>
  <c r="AI97" i="6"/>
  <c r="AI101" i="6"/>
  <c r="AI105" i="6"/>
  <c r="AI109" i="6"/>
  <c r="AI113" i="6"/>
  <c r="AI117" i="6"/>
  <c r="AI121" i="6"/>
  <c r="AI125" i="6"/>
  <c r="AI129" i="6"/>
  <c r="AI133" i="6"/>
  <c r="AI137" i="6"/>
  <c r="AI141" i="6"/>
  <c r="AI145" i="6"/>
  <c r="AI149" i="6"/>
  <c r="AI153" i="6"/>
  <c r="AI157" i="6"/>
  <c r="AI161" i="6"/>
  <c r="AI165" i="6"/>
  <c r="AI169" i="6"/>
  <c r="AI173" i="6"/>
  <c r="AI177" i="6"/>
  <c r="AI181" i="6"/>
  <c r="AI185" i="6"/>
  <c r="AI189" i="6"/>
  <c r="AI193" i="6"/>
  <c r="AI197" i="6"/>
  <c r="AI201" i="6"/>
  <c r="AI205" i="6"/>
  <c r="AI209" i="6"/>
  <c r="AI213" i="6"/>
  <c r="AI217" i="6"/>
  <c r="AI221" i="6"/>
  <c r="AI225" i="6"/>
  <c r="AI229" i="6"/>
  <c r="AI233" i="6"/>
  <c r="AI237" i="6"/>
  <c r="AI241" i="6"/>
  <c r="AI245" i="6"/>
  <c r="AI249" i="6"/>
  <c r="AI253" i="6"/>
  <c r="AI94" i="6"/>
  <c r="AI98" i="6"/>
  <c r="AI102" i="6"/>
  <c r="AI106" i="6"/>
  <c r="AI110" i="6"/>
  <c r="AI114" i="6"/>
  <c r="AI118" i="6"/>
  <c r="AI122" i="6"/>
  <c r="AI126" i="6"/>
  <c r="AI130" i="6"/>
  <c r="AI138" i="6"/>
  <c r="AI142" i="6"/>
  <c r="AI146" i="6"/>
  <c r="AI150" i="6"/>
  <c r="AI154" i="6"/>
  <c r="AI158" i="6"/>
  <c r="AI162" i="6"/>
  <c r="AI166" i="6"/>
  <c r="AI170" i="6"/>
  <c r="AI174" i="6"/>
  <c r="AI178" i="6"/>
  <c r="AI182" i="6"/>
  <c r="AI186" i="6"/>
  <c r="AI190" i="6"/>
  <c r="AI194" i="6"/>
  <c r="AI198" i="6"/>
  <c r="AI202" i="6"/>
  <c r="AI206" i="6"/>
  <c r="AI210" i="6"/>
  <c r="AI214" i="6"/>
  <c r="AI218" i="6"/>
  <c r="AI222" i="6"/>
  <c r="AI226" i="6"/>
  <c r="AI230" i="6"/>
  <c r="AI234" i="6"/>
  <c r="AI238" i="6"/>
  <c r="AI242" i="6"/>
  <c r="AI246" i="6"/>
  <c r="AI250" i="6"/>
  <c r="AB260" i="6"/>
  <c r="AI255" i="6"/>
  <c r="AI259" i="6"/>
  <c r="AI263" i="6"/>
  <c r="AI267" i="6"/>
  <c r="AI275" i="6"/>
  <c r="AI279" i="6"/>
  <c r="AI283" i="6"/>
  <c r="AI256" i="6"/>
  <c r="AI260" i="6"/>
  <c r="AI264" i="6"/>
  <c r="AI268" i="6"/>
  <c r="AI272" i="6"/>
  <c r="AI276" i="6"/>
  <c r="AI280" i="6"/>
  <c r="AI284" i="6"/>
  <c r="AI257" i="6"/>
  <c r="AI269" i="6"/>
  <c r="AI273" i="6"/>
  <c r="AI277" i="6"/>
  <c r="AI281" i="6"/>
  <c r="AI254" i="6"/>
  <c r="AI258" i="6"/>
  <c r="AI262" i="6"/>
  <c r="AI266" i="6"/>
  <c r="AI270" i="6"/>
  <c r="AI274" i="6"/>
  <c r="AI278" i="6"/>
  <c r="AI282" i="6"/>
  <c r="AB1166" i="6"/>
  <c r="AI1166" i="6"/>
  <c r="AB1427" i="6"/>
  <c r="AI1427" i="6"/>
  <c r="AB1589" i="6"/>
  <c r="AI1589" i="6"/>
  <c r="AB38" i="6"/>
  <c r="AI38" i="6"/>
  <c r="AB29" i="6"/>
  <c r="AI29" i="6"/>
  <c r="AB171" i="6"/>
  <c r="AI171" i="6"/>
  <c r="AB134" i="6"/>
  <c r="AI134" i="6"/>
  <c r="AI1757" i="6"/>
  <c r="AI1753" i="6"/>
  <c r="AI1749" i="6"/>
  <c r="AI1745" i="6"/>
  <c r="AI1741" i="6"/>
  <c r="AI1737" i="6"/>
  <c r="AI1733" i="6"/>
  <c r="AI1729" i="6"/>
  <c r="AI1725" i="6"/>
  <c r="AI1721" i="6"/>
  <c r="AI1717" i="6"/>
  <c r="AI1713" i="6"/>
  <c r="AI1709" i="6"/>
  <c r="AI1705" i="6"/>
  <c r="AI1701" i="6"/>
  <c r="AI1697" i="6"/>
  <c r="AI1693" i="6"/>
  <c r="AI1689" i="6"/>
  <c r="AI1685" i="6"/>
  <c r="AI1681" i="6"/>
  <c r="AI1677" i="6"/>
  <c r="AI1673" i="6"/>
  <c r="AI1669" i="6"/>
  <c r="AI1664" i="6"/>
  <c r="AI1659" i="6"/>
  <c r="AI1653" i="6"/>
  <c r="AI1641" i="6"/>
  <c r="AI2" i="6"/>
  <c r="T459" i="4" l="1"/>
  <c r="T456" i="4"/>
  <c r="T455" i="4"/>
  <c r="T451" i="4"/>
  <c r="T447" i="4"/>
  <c r="T446" i="4"/>
  <c r="T444" i="4"/>
  <c r="T440" i="4"/>
  <c r="T437" i="4"/>
  <c r="T433" i="4"/>
  <c r="T432" i="4"/>
  <c r="T348" i="4"/>
  <c r="T345" i="4"/>
  <c r="T343" i="4"/>
  <c r="T460" i="4"/>
  <c r="T458" i="4"/>
  <c r="T453" i="4"/>
  <c r="T452" i="4"/>
  <c r="T450" i="4"/>
  <c r="T448" i="4"/>
  <c r="T443" i="4"/>
  <c r="T442" i="4"/>
  <c r="T441" i="4"/>
  <c r="T439" i="4"/>
  <c r="T438" i="4"/>
  <c r="T435" i="4"/>
  <c r="T434" i="4"/>
  <c r="T344" i="4"/>
  <c r="T158" i="4"/>
  <c r="T157" i="4"/>
  <c r="T136" i="4"/>
  <c r="T133" i="4"/>
  <c r="O86" i="3" l="1"/>
  <c r="L86" i="3"/>
  <c r="P87" i="3" l="1"/>
  <c r="P91" i="3"/>
  <c r="P95" i="3"/>
  <c r="P99" i="3"/>
  <c r="P88" i="3"/>
  <c r="P92" i="3"/>
  <c r="P96" i="3"/>
  <c r="P94" i="3"/>
  <c r="P85" i="3"/>
  <c r="P89" i="3"/>
  <c r="P93" i="3"/>
  <c r="P97" i="3"/>
  <c r="P86" i="3"/>
  <c r="P90" i="3"/>
  <c r="P98" i="3"/>
  <c r="B3" i="2"/>
  <c r="B6" i="2"/>
  <c r="C30" i="2" l="1"/>
  <c r="D30" i="2"/>
  <c r="B30" i="2"/>
  <c r="E3" i="2" l="1"/>
  <c r="E27" i="2"/>
  <c r="E21" i="2"/>
  <c r="E17" i="2"/>
  <c r="E10" i="2"/>
  <c r="E4" i="2"/>
  <c r="E23" i="2"/>
  <c r="E11" i="2"/>
  <c r="E26" i="2"/>
  <c r="E20" i="2"/>
  <c r="E15" i="2"/>
  <c r="E9" i="2"/>
  <c r="E5" i="2"/>
  <c r="E24" i="2"/>
  <c r="E19" i="2"/>
  <c r="E12" i="2"/>
  <c r="E8" i="2"/>
  <c r="E29" i="2"/>
  <c r="E18" i="2"/>
  <c r="E7" i="2"/>
  <c r="E6" i="2"/>
  <c r="D13" i="38"/>
  <c r="E30" i="2" l="1"/>
  <c r="D15" i="38"/>
</calcChain>
</file>

<file path=xl/sharedStrings.xml><?xml version="1.0" encoding="utf-8"?>
<sst xmlns="http://schemas.openxmlformats.org/spreadsheetml/2006/main" count="117093" uniqueCount="5404">
  <si>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</si>
  <si>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</si>
  <si>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</si>
  <si>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</si>
  <si>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</si>
  <si>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</si>
  <si>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</si>
  <si>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</si>
  <si>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</si>
  <si>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</si>
  <si>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</si>
  <si>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</si>
  <si>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</si>
  <si>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</si>
  <si>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</si>
  <si>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</si>
  <si>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</si>
  <si>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</si>
  <si>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</si>
  <si>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</si>
  <si>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</si>
  <si>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</si>
  <si>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</si>
  <si>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</si>
  <si>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</si>
  <si>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</si>
  <si>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</si>
  <si>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</si>
  <si>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</si>
  <si>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</si>
  <si>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</si>
  <si>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</si>
  <si>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</si>
  <si>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</si>
  <si>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</si>
  <si>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</si>
  <si>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</si>
  <si>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</si>
  <si>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</si>
  <si>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</si>
  <si>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</si>
  <si>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</si>
  <si>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</si>
  <si>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</si>
  <si>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</si>
  <si>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</si>
  <si>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</si>
  <si>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</si>
  <si>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</si>
  <si>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</si>
  <si>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</si>
  <si>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</si>
  <si>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</si>
  <si>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</si>
  <si>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</si>
  <si>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</si>
  <si>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</si>
  <si>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</si>
  <si>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</si>
  <si>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</si>
  <si>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</si>
  <si>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</si>
  <si>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</si>
  <si>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</si>
  <si>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</si>
  <si>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</si>
  <si>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</si>
  <si>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</si>
  <si>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</si>
  <si>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</si>
  <si>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</si>
  <si>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</si>
  <si>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</si>
  <si>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</si>
  <si>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</si>
  <si>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</si>
  <si>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</si>
  <si>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</si>
  <si>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</si>
  <si>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</si>
  <si>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</si>
  <si>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</si>
  <si>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</si>
  <si>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</si>
  <si>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</si>
  <si>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</si>
  <si>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</si>
  <si>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</si>
  <si>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</si>
  <si>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</si>
  <si>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</si>
  <si>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</si>
  <si>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</si>
  <si>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</si>
  <si>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</si>
  <si>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</si>
  <si>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</si>
  <si>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</si>
  <si>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</si>
  <si>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</si>
  <si>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</si>
  <si>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</si>
  <si>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</si>
  <si>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</si>
  <si>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</si>
  <si>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</si>
  <si>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</si>
  <si>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</si>
  <si>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</si>
  <si>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</si>
  <si>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</si>
  <si>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</si>
  <si>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</si>
  <si>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</si>
  <si>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</si>
  <si>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</si>
  <si>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</si>
  <si>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</si>
  <si>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</si>
  <si>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</si>
  <si>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</si>
  <si>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</si>
  <si>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</si>
  <si>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</si>
  <si>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</si>
  <si>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</si>
  <si>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</si>
  <si>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</si>
  <si>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</si>
  <si>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</si>
  <si>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</si>
  <si>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</si>
  <si>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</si>
  <si>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</si>
  <si>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</si>
  <si>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</si>
  <si>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</si>
  <si>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</si>
  <si>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</si>
  <si>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</si>
  <si>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</si>
  <si>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</si>
  <si>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</si>
  <si>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</si>
  <si>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</si>
  <si>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</si>
  <si>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</si>
  <si>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</si>
  <si>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</si>
  <si>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</si>
  <si>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</si>
  <si>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</si>
  <si>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</si>
  <si>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</si>
  <si>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</si>
  <si>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</si>
  <si>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</si>
  <si>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</si>
  <si>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</si>
  <si>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</si>
  <si>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</si>
  <si>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</si>
  <si>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</si>
  <si>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</si>
  <si>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</si>
  <si>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</si>
  <si>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</si>
  <si>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</si>
  <si>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</si>
  <si>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</si>
  <si>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</si>
  <si>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</si>
  <si>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</si>
  <si>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</si>
  <si>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</si>
  <si>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</si>
  <si>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</si>
  <si>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</si>
  <si>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</si>
  <si>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</si>
  <si>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</si>
  <si>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</si>
  <si>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</si>
  <si>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</si>
  <si>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</si>
  <si>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</si>
  <si>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</si>
  <si>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</si>
  <si>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</si>
  <si>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</si>
  <si>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</si>
  <si>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</si>
  <si>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</si>
  <si>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</si>
  <si>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</si>
  <si>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</si>
  <si>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</si>
  <si>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</si>
  <si>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</si>
  <si>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</si>
  <si>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</si>
  <si>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</si>
  <si>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</si>
  <si>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</si>
  <si>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</si>
  <si>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</si>
  <si>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</si>
  <si>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</si>
  <si>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</si>
  <si>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</si>
  <si>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</si>
  <si>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</si>
  <si>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</si>
  <si>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</si>
  <si>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</si>
  <si>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</si>
  <si>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</si>
  <si>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</si>
  <si>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</si>
  <si>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</si>
  <si>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</si>
  <si>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</si>
  <si>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</si>
  <si>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</si>
  <si>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</si>
  <si>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</si>
  <si>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</si>
  <si>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</si>
  <si>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</si>
  <si>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</si>
  <si>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</si>
  <si>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</si>
  <si>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</si>
  <si>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</si>
  <si>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</si>
  <si>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</si>
  <si>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</si>
  <si>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</si>
  <si>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</si>
  <si>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</si>
  <si>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</si>
  <si>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</si>
  <si>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</si>
  <si>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</si>
  <si>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</si>
  <si>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</si>
  <si>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</si>
  <si>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</si>
  <si>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</si>
  <si>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</si>
  <si>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</si>
  <si>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</si>
  <si>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</si>
  <si>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</si>
  <si>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</si>
  <si>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</si>
  <si>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</si>
  <si>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</si>
  <si>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</si>
  <si>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</si>
  <si>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</si>
  <si>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</si>
  <si>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</si>
  <si>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</si>
  <si>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</si>
  <si>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</si>
  <si>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</si>
  <si>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</si>
  <si>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</si>
  <si>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</si>
  <si>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</si>
  <si>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</si>
  <si>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</si>
  <si>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</si>
  <si>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</si>
  <si>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</si>
  <si>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</si>
  <si>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</si>
  <si>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</si>
  <si>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</si>
  <si>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</si>
  <si>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</si>
  <si>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</si>
  <si>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</si>
  <si>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</si>
  <si>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</si>
  <si>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</si>
  <si>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</si>
  <si>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</si>
  <si>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</si>
  <si>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</si>
  <si>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</si>
  <si>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</si>
  <si>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</si>
  <si>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</si>
  <si>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</si>
  <si>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</si>
  <si>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</si>
  <si>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</si>
  <si>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</si>
  <si>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</si>
  <si>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</si>
  <si>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</si>
  <si>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</si>
  <si>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</si>
  <si>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</si>
  <si>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</si>
  <si>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</si>
  <si>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</si>
  <si>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</si>
  <si>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</si>
  <si>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</si>
  <si>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</si>
  <si>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</si>
  <si>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</si>
  <si>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</si>
  <si>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</si>
  <si>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</si>
  <si>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</si>
  <si>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</si>
  <si>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</si>
  <si>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</si>
  <si>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</si>
  <si>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</si>
  <si>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</si>
  <si>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</si>
  <si>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</si>
  <si>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</si>
  <si>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</si>
  <si>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</si>
  <si>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</si>
  <si>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</si>
  <si>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</si>
  <si>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</si>
  <si>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</si>
  <si>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</si>
  <si>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</si>
  <si>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</si>
  <si>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</si>
  <si>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</si>
  <si>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</si>
  <si>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</si>
  <si>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</si>
  <si>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</si>
  <si>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</si>
  <si>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</si>
  <si>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</si>
  <si>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</si>
  <si>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</si>
  <si>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</si>
  <si>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</si>
  <si>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</si>
  <si>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</si>
  <si>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</si>
  <si>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</si>
  <si>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</si>
  <si>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</si>
  <si>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</si>
  <si>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</si>
  <si>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</si>
  <si>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</si>
  <si>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</si>
  <si>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</si>
  <si>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</si>
  <si>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</si>
  <si>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</si>
  <si>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</si>
  <si>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</si>
  <si>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</si>
  <si>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</si>
  <si>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</si>
  <si>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</si>
  <si>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</si>
  <si>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</si>
  <si>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</si>
  <si>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</si>
  <si>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</si>
  <si>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</si>
  <si>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</si>
  <si>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</si>
  <si>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</si>
  <si>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</si>
  <si>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</si>
  <si>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</si>
  <si>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</si>
  <si>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</si>
  <si>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</si>
  <si>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</si>
  <si>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</si>
  <si>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</si>
  <si>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</si>
  <si>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</si>
  <si>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</si>
  <si>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</si>
  <si>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</si>
  <si>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</si>
  <si>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</si>
  <si>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</si>
  <si>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</si>
  <si>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</si>
  <si>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</si>
  <si>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</si>
  <si>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</si>
  <si>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</si>
  <si>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</si>
  <si>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</si>
  <si>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</si>
  <si>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</si>
  <si>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</si>
  <si>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</si>
  <si>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</si>
  <si>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</si>
  <si>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</si>
  <si>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</si>
  <si>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</si>
  <si>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</si>
  <si>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</si>
  <si>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</si>
  <si>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</si>
  <si>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</si>
  <si>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</si>
  <si>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</si>
  <si>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</si>
  <si>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</si>
  <si>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</si>
  <si>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</si>
  <si>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</si>
  <si>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</si>
  <si>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</si>
  <si>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</si>
  <si>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</si>
  <si>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</si>
  <si>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</si>
  <si>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</si>
  <si>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</si>
  <si>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</si>
  <si>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</si>
  <si>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</si>
  <si>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</si>
  <si>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</si>
  <si>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</si>
  <si>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</si>
  <si>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</si>
  <si>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</si>
  <si>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</si>
  <si>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</si>
  <si>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</si>
  <si>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</si>
  <si>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</si>
  <si>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</si>
  <si>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</si>
  <si>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</si>
  <si>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</si>
  <si>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</si>
  <si>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</si>
  <si>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</si>
  <si>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</si>
  <si>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</si>
  <si>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</si>
  <si>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</si>
  <si>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</si>
  <si>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</si>
  <si>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</si>
  <si>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</si>
  <si>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</si>
  <si>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</si>
  <si>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</si>
  <si>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</si>
  <si>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</si>
  <si>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</si>
  <si>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</si>
  <si>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</si>
  <si>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</si>
  <si>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</si>
  <si>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</si>
  <si>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</si>
  <si>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</si>
  <si>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</si>
  <si>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</si>
  <si>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</si>
  <si>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</si>
  <si>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</si>
  <si>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</si>
  <si>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</si>
  <si>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</si>
  <si>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</si>
  <si>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</si>
  <si>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</si>
  <si>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</si>
  <si>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</si>
  <si>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</si>
  <si>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</si>
  <si>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</si>
  <si>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</si>
  <si>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</si>
  <si>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</si>
  <si>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</si>
  <si>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</si>
  <si>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</si>
  <si>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</si>
  <si>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</si>
  <si>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</si>
  <si>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</si>
  <si>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</si>
  <si>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</si>
  <si>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</si>
  <si>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</si>
  <si>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</si>
  <si>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</si>
  <si>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</si>
  <si>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</si>
  <si>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</si>
  <si>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</si>
  <si>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</si>
  <si>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</si>
  <si>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</si>
  <si>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</si>
  <si>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</si>
  <si>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</si>
  <si>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</si>
  <si>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</si>
  <si>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</si>
  <si>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</si>
  <si>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</si>
  <si>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</si>
  <si>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</si>
  <si>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</si>
  <si>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</si>
  <si>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</si>
  <si>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</si>
  <si>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</si>
  <si>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</si>
  <si>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</si>
  <si>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</si>
  <si>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</si>
  <si>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</si>
  <si>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</si>
  <si>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</si>
  <si>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</si>
  <si>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</si>
  <si>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</si>
  <si>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</si>
  <si>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</si>
  <si>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</si>
  <si>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</si>
  <si>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</si>
  <si>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</si>
  <si>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</si>
  <si>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</si>
  <si>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</si>
  <si>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</si>
  <si>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</si>
  <si>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</si>
  <si>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</si>
  <si>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</si>
  <si>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</si>
  <si>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</si>
  <si>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</si>
  <si>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</si>
  <si>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</si>
  <si>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</si>
  <si>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</si>
  <si>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</si>
  <si>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</si>
  <si>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</si>
  <si>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</si>
  <si>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</si>
  <si>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</si>
  <si>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</si>
  <si>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</si>
  <si>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</si>
  <si>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</si>
  <si>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</si>
  <si>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</si>
  <si>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</si>
  <si>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</si>
  <si>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</si>
  <si>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</si>
  <si>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</si>
  <si>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</si>
  <si>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</si>
  <si>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</si>
  <si>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</si>
  <si>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</si>
  <si>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</si>
  <si>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</si>
  <si>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</si>
  <si>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</si>
  <si>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</si>
  <si>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</si>
  <si>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</si>
  <si>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</si>
  <si>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</si>
  <si>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</si>
  <si>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</si>
  <si>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</si>
  <si>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</si>
  <si>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</si>
  <si>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</si>
  <si>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</si>
  <si>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</si>
  <si>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</si>
  <si>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</si>
  <si>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</si>
  <si>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</si>
  <si>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</si>
  <si>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</si>
  <si>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</si>
  <si>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</si>
  <si>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</si>
  <si>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</si>
  <si>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</si>
  <si>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</si>
  <si>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</si>
  <si>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</si>
  <si>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</si>
  <si>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</si>
  <si>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</si>
  <si>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</si>
  <si>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</si>
  <si>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</si>
  <si>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</si>
  <si>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</si>
  <si>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</si>
  <si>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</si>
  <si>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</si>
  <si>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</si>
  <si>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</si>
  <si>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</si>
  <si>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</si>
  <si>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</si>
  <si>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</si>
  <si>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</si>
  <si>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</si>
  <si>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</si>
  <si>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</si>
  <si>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</si>
  <si>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</si>
  <si>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</si>
  <si>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</si>
  <si>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</si>
  <si>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</si>
  <si>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</si>
  <si>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</si>
  <si>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</si>
  <si>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</si>
  <si>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</si>
  <si>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</si>
  <si>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</si>
  <si>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</si>
  <si>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</si>
  <si>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</si>
  <si>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</si>
  <si>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</si>
  <si>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</si>
  <si>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</si>
  <si>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</si>
  <si>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</si>
  <si>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</si>
  <si>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</si>
  <si>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</si>
  <si>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</si>
  <si>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</si>
  <si>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</si>
  <si>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</si>
  <si>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</si>
  <si>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</si>
  <si>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</si>
  <si>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</si>
  <si>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</si>
  <si>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</si>
  <si>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</si>
  <si>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</si>
  <si>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</si>
  <si>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</si>
  <si>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</si>
  <si>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</si>
  <si>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</si>
  <si>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</si>
  <si>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</si>
  <si>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</si>
  <si>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</si>
  <si>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</si>
  <si>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</si>
  <si>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</si>
  <si>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</si>
  <si>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</si>
  <si>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</si>
  <si>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</si>
  <si>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</si>
  <si>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</si>
  <si>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</si>
  <si>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</si>
  <si>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</si>
  <si>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</si>
  <si>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</si>
  <si>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</si>
  <si>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</si>
  <si>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</si>
  <si>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</si>
  <si>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</si>
  <si>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</si>
  <si>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</si>
  <si>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</si>
  <si>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</si>
  <si>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</si>
  <si>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</si>
  <si>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</si>
  <si>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</si>
  <si>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</si>
  <si>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</si>
  <si>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</si>
  <si>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</si>
  <si>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</si>
  <si>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</si>
  <si>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</si>
  <si>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</si>
  <si>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</si>
  <si>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</si>
  <si>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</si>
  <si>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</si>
  <si>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</si>
  <si>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</si>
  <si>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</si>
  <si>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</si>
  <si>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</si>
  <si>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</si>
  <si>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</si>
  <si>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</si>
  <si>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</si>
  <si>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</si>
  <si>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</si>
  <si>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</si>
  <si>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</si>
  <si>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</si>
  <si>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</si>
  <si>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</si>
  <si>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</si>
  <si>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</si>
  <si>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</si>
  <si>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</si>
  <si>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</si>
  <si>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</si>
  <si>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</si>
  <si>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</si>
  <si>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</si>
  <si>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</si>
  <si>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</si>
  <si>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</si>
  <si>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</si>
  <si>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</si>
  <si>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</si>
  <si>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</si>
  <si>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</si>
  <si>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</si>
  <si>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</si>
  <si>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</si>
  <si>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</si>
  <si>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</si>
  <si>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</si>
  <si>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</si>
  <si>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</si>
  <si>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</si>
  <si>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</si>
  <si>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</si>
  <si>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</si>
  <si>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</si>
  <si>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</si>
  <si>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</si>
  <si>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</si>
  <si>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</si>
  <si>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</si>
  <si>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</si>
  <si>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</si>
  <si>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</si>
  <si>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</si>
  <si>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</si>
  <si>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</si>
  <si>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</si>
  <si>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</si>
  <si>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</si>
  <si>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</si>
  <si>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</si>
  <si>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</si>
  <si>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</si>
  <si>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</si>
  <si>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</si>
  <si>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</si>
  <si>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</si>
  <si>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</si>
  <si>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</si>
  <si>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</si>
  <si>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</si>
  <si>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</si>
  <si>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</si>
  <si>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</si>
  <si>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</si>
  <si>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</si>
  <si>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</si>
  <si>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</si>
  <si>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</si>
  <si>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</si>
  <si>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</si>
  <si>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</si>
  <si>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</si>
  <si>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</si>
  <si>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</si>
  <si>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</si>
  <si>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</si>
  <si>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</si>
  <si>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</si>
  <si>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</si>
  <si>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</si>
  <si>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</si>
  <si>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</si>
  <si>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</si>
  <si>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</si>
  <si>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</si>
  <si>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</si>
  <si>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</si>
  <si>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</si>
  <si>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</si>
  <si>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</si>
  <si>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</si>
  <si>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</si>
  <si>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</si>
  <si>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</si>
  <si>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</si>
  <si>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</si>
  <si>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</si>
  <si>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</si>
  <si>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</si>
  <si>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</si>
  <si>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</si>
  <si>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</si>
  <si>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</si>
  <si>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</si>
  <si>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</si>
  <si>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</si>
  <si>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</si>
  <si>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</si>
  <si>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</si>
  <si>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</si>
  <si>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</si>
  <si>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</si>
  <si>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</si>
  <si>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</si>
  <si>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</si>
  <si>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</si>
  <si>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</si>
  <si>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</si>
  <si>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</si>
  <si>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</si>
  <si>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</si>
  <si>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</si>
  <si>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</si>
  <si>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</si>
  <si>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</si>
  <si>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</si>
  <si>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</si>
  <si>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</si>
  <si>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</si>
  <si>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</si>
  <si>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</si>
  <si>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</si>
  <si>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</si>
  <si>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</si>
  <si>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</si>
  <si>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</si>
  <si>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</si>
  <si>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</si>
  <si>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</si>
  <si>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</si>
  <si>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</si>
  <si>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</si>
  <si>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</si>
  <si>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</si>
  <si>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</si>
  <si>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</si>
  <si>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</si>
  <si>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</si>
  <si>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</si>
  <si>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</si>
  <si>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</si>
  <si>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</si>
  <si>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</si>
  <si>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</si>
  <si>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</si>
  <si>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</si>
  <si>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</si>
  <si>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</si>
  <si>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</si>
  <si>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</si>
  <si>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</si>
  <si>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</si>
  <si>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</si>
  <si>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</si>
  <si>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</si>
  <si>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</si>
  <si>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</si>
  <si>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</si>
  <si>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</si>
  <si>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</si>
  <si>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</si>
  <si>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</si>
  <si>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</si>
  <si>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</si>
  <si>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</si>
  <si>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</si>
  <si>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</si>
  <si>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</si>
  <si>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</si>
  <si>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</si>
  <si>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</si>
  <si>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</si>
  <si>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</si>
  <si>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</si>
  <si>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</si>
  <si>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</si>
  <si>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</si>
  <si>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</si>
  <si>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</si>
  <si>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</si>
  <si>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</si>
  <si>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</si>
  <si>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</si>
  <si>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</si>
  <si>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</si>
  <si>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</si>
  <si>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</si>
  <si>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</si>
  <si>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</si>
  <si>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</si>
  <si>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</si>
  <si>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</si>
  <si>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</si>
  <si>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</si>
  <si>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</si>
  <si>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</si>
  <si>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</si>
  <si>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</si>
  <si>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</si>
  <si>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</si>
  <si>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</si>
  <si>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</si>
  <si>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</si>
  <si>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</si>
  <si>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</si>
  <si>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</si>
  <si>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</si>
  <si>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</si>
  <si>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</si>
  <si>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</si>
  <si>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</si>
  <si>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</si>
  <si>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</si>
  <si>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</si>
  <si>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</si>
  <si>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</si>
  <si>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</si>
  <si>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</si>
  <si>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</si>
  <si>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</si>
  <si>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</si>
  <si>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</si>
  <si>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</si>
  <si>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</si>
  <si>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</si>
  <si>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</si>
  <si>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</si>
  <si>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</si>
  <si>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</si>
  <si>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</si>
  <si>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</si>
  <si>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</si>
  <si>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</si>
  <si>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</si>
  <si>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</si>
  <si>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</si>
  <si>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</si>
  <si>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</si>
  <si>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</si>
  <si>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</si>
  <si>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</si>
  <si>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</si>
  <si>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</si>
  <si>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</si>
  <si>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</si>
  <si>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</si>
  <si>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</si>
  <si>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</si>
  <si>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</si>
  <si>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</si>
  <si>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</si>
  <si>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</si>
  <si>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</si>
  <si>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</si>
  <si>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</si>
  <si>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</si>
  <si>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</si>
  <si>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</si>
  <si>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</si>
  <si>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</si>
  <si>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</si>
  <si>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</si>
  <si>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</si>
  <si>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</si>
  <si>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</si>
  <si>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</si>
  <si>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</si>
  <si>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</si>
  <si>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</si>
  <si>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</si>
  <si>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</si>
  <si>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</si>
  <si>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</si>
  <si>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</si>
  <si>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</si>
  <si>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</si>
  <si>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</si>
  <si>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</si>
  <si>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</si>
  <si>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</si>
  <si>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</si>
  <si>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</si>
  <si>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</si>
  <si>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</si>
  <si>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</si>
  <si>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</si>
  <si>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</si>
  <si>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</si>
  <si>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</si>
  <si>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</si>
  <si>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</si>
  <si>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</si>
  <si>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</si>
  <si>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</si>
  <si>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</si>
  <si>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</si>
  <si>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</si>
  <si>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</si>
  <si>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</si>
  <si>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</si>
  <si>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</si>
  <si>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</si>
  <si>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</si>
  <si>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</si>
  <si>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</si>
  <si>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</si>
  <si>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</si>
  <si>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</si>
  <si>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</si>
  <si>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</si>
  <si>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</si>
  <si>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</si>
  <si>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</si>
  <si>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</si>
  <si>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</si>
  <si>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</si>
  <si>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</si>
  <si>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</si>
  <si>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</si>
  <si>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</si>
  <si>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</si>
  <si>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</si>
  <si>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</si>
  <si>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</si>
  <si>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</si>
  <si>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</si>
  <si>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</si>
  <si>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</si>
  <si>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</si>
  <si>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</si>
  <si>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</si>
  <si>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</si>
  <si>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</si>
  <si>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</si>
  <si>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</si>
  <si>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</si>
  <si>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</si>
  <si>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</si>
  <si>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</si>
  <si>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</si>
  <si>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</si>
  <si>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</si>
  <si>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</si>
  <si>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</si>
  <si>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</si>
  <si>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</si>
  <si>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</si>
  <si>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</si>
  <si>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</si>
  <si>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</si>
  <si>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</si>
  <si>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</si>
  <si>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</si>
  <si>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</si>
  <si>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</si>
  <si>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</si>
  <si>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</si>
  <si>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</si>
  <si>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</si>
  <si>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</si>
  <si>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</si>
  <si>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</si>
  <si>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</si>
  <si>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</si>
  <si>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</si>
  <si>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</si>
  <si>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</si>
  <si>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</si>
  <si>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</si>
  <si>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</si>
  <si>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</si>
  <si>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</si>
  <si>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</si>
  <si>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</si>
  <si>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</si>
  <si>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</si>
  <si>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</si>
  <si>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</si>
  <si>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</si>
  <si>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</si>
  <si>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</si>
  <si>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</si>
  <si>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</si>
  <si>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</si>
  <si>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</si>
  <si>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</si>
  <si>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</si>
  <si>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</si>
  <si>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</si>
  <si>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</si>
  <si>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</si>
  <si>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</si>
  <si>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</si>
  <si>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</si>
  <si>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</si>
  <si>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</si>
  <si>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</si>
  <si>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</si>
  <si>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</si>
  <si>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</si>
  <si>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</si>
  <si>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</si>
  <si>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</si>
  <si>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</si>
  <si>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</si>
  <si>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</si>
  <si>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</si>
  <si>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</si>
  <si>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</si>
  <si>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</si>
  <si>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</si>
  <si>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</si>
  <si>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</si>
  <si>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</si>
  <si>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</si>
  <si>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</si>
  <si>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</si>
  <si>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</si>
  <si>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</si>
  <si>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</si>
  <si>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</si>
  <si>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</si>
  <si>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</si>
  <si>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</si>
  <si>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</si>
  <si>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</si>
  <si>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</si>
  <si>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</si>
  <si>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</si>
  <si>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</si>
  <si>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</si>
  <si>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</si>
  <si>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</si>
  <si>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</si>
  <si>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</si>
  <si>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</si>
  <si>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</si>
  <si>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</si>
  <si>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</si>
  <si>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</si>
  <si>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</si>
  <si>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</si>
  <si>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</si>
  <si>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</si>
  <si>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</si>
  <si>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</si>
  <si>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</si>
  <si>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</si>
  <si>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</si>
  <si>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</si>
  <si>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</si>
  <si>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</si>
  <si>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</si>
  <si>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</si>
  <si>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</si>
  <si>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</si>
  <si>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</si>
  <si>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</si>
  <si>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</si>
  <si>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</si>
  <si>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</si>
  <si>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</si>
  <si>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</si>
  <si>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</si>
  <si>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</si>
  <si>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</si>
  <si>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</si>
  <si>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</si>
  <si>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</si>
  <si>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</si>
  <si>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</si>
  <si>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</si>
  <si>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</si>
  <si>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EUR</t>
  </si>
  <si>
    <t>12937</t>
  </si>
  <si>
    <t>12938</t>
  </si>
  <si>
    <t>13498</t>
  </si>
  <si>
    <t>13499</t>
  </si>
  <si>
    <t>13500</t>
  </si>
  <si>
    <t>141</t>
  </si>
  <si>
    <t>142</t>
  </si>
  <si>
    <t>CHF</t>
  </si>
  <si>
    <t>JPY</t>
  </si>
  <si>
    <t>DKK</t>
  </si>
  <si>
    <t>GBP</t>
  </si>
  <si>
    <t>HKD</t>
  </si>
  <si>
    <t>143</t>
  </si>
  <si>
    <t>14318</t>
  </si>
  <si>
    <t>14406</t>
  </si>
  <si>
    <t>14425</t>
  </si>
  <si>
    <t>15108</t>
  </si>
  <si>
    <t>בנק לאומי</t>
  </si>
  <si>
    <t>10-800</t>
  </si>
  <si>
    <t>15373</t>
  </si>
  <si>
    <t>35011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</si>
  <si>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</si>
  <si>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</si>
  <si>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</si>
  <si>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</si>
  <si>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</si>
  <si>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</si>
  <si>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</si>
  <si>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</si>
  <si>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</si>
  <si>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</si>
  <si>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</si>
  <si>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</si>
  <si>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</si>
  <si>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</si>
  <si>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</si>
  <si>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</si>
  <si>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</si>
  <si>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</si>
  <si>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</si>
  <si>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</si>
  <si>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</si>
  <si>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</si>
  <si>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IL0011359127</t>
  </si>
  <si>
    <t>ilRF</t>
  </si>
  <si>
    <t>31/10/2025</t>
  </si>
  <si>
    <t>ממשל צמודה 1028</t>
  </si>
  <si>
    <t>IL0011973265</t>
  </si>
  <si>
    <t>RF.il</t>
  </si>
  <si>
    <t>30/10/2028</t>
  </si>
  <si>
    <t>האוצר - ממשלתית שקלית</t>
  </si>
  <si>
    <t>ממשק0142</t>
  </si>
  <si>
    <t>IL0011254005</t>
  </si>
  <si>
    <t>31/01/2042</t>
  </si>
  <si>
    <t>בנק ישראל- מק"מ</t>
  </si>
  <si>
    <t>מ.ק.מ.  316</t>
  </si>
  <si>
    <t>IL0082603171</t>
  </si>
  <si>
    <t>04/03/2026</t>
  </si>
  <si>
    <t>מ.ק.מ. 1115</t>
  </si>
  <si>
    <t>IL0082511184</t>
  </si>
  <si>
    <t>05/11/2025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</si>
  <si>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</si>
  <si>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</si>
  <si>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</si>
  <si>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</si>
  <si>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</si>
  <si>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</si>
  <si>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</si>
  <si>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מ.ק.מ.      116</t>
  </si>
  <si>
    <t>IL0082601191</t>
  </si>
  <si>
    <t>07/01/2026</t>
  </si>
  <si>
    <t>ממשל משתנה 0526</t>
  </si>
  <si>
    <t>IL0011417958</t>
  </si>
  <si>
    <t>31/05/2026</t>
  </si>
  <si>
    <t>ממשלתי 0825</t>
  </si>
  <si>
    <t>IL0011355570</t>
  </si>
  <si>
    <t>31/08/2025</t>
  </si>
  <si>
    <t>מ.ק.מ. 1215</t>
  </si>
  <si>
    <t>IL0082512174</t>
  </si>
  <si>
    <t>03/12/2025</t>
  </si>
  <si>
    <t>מ.ק.מ 216</t>
  </si>
  <si>
    <t>IL0082602181</t>
  </si>
  <si>
    <t>04/02/2026</t>
  </si>
  <si>
    <t>ממשל צמודה 1131</t>
  </si>
  <si>
    <t>IL0011722209</t>
  </si>
  <si>
    <t>30/11/2031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</si>
  <si>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</si>
  <si>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</si>
  <si>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</si>
  <si>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</si>
  <si>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</si>
  <si>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</si>
  <si>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מ.ק.מ.  915</t>
  </si>
  <si>
    <t>IL0082509121</t>
  </si>
  <si>
    <t>03/09/2025</t>
  </si>
  <si>
    <t>ממשל צמודה 0726</t>
  </si>
  <si>
    <t>IL0011695645</t>
  </si>
  <si>
    <t>31/07/2026</t>
  </si>
  <si>
    <t>ממשל שקלית 0829</t>
  </si>
  <si>
    <t>IL0012128935</t>
  </si>
  <si>
    <t>31/08/2029</t>
  </si>
  <si>
    <t>ממשק 1026</t>
  </si>
  <si>
    <t>IL0010994569</t>
  </si>
  <si>
    <t>30/10/2026</t>
  </si>
  <si>
    <t>ממשל שקלית 0432</t>
  </si>
  <si>
    <t>IL0011806606</t>
  </si>
  <si>
    <t>30/04/2032</t>
  </si>
  <si>
    <t>ממשל שקלית 0335</t>
  </si>
  <si>
    <t>IL0012023326</t>
  </si>
  <si>
    <t>30/03/2035</t>
  </si>
  <si>
    <t>מ.ק.מ.  815</t>
  </si>
  <si>
    <t>IL0082508131</t>
  </si>
  <si>
    <t>06/08/2025</t>
  </si>
  <si>
    <t>מדינת ישראל</t>
  </si>
  <si>
    <t>ISRAEL 5.5 12/03/34</t>
  </si>
  <si>
    <t>US46514BRL35</t>
  </si>
  <si>
    <t>Baa1</t>
  </si>
  <si>
    <t>12/03/2034</t>
  </si>
  <si>
    <t>מ.ק.מ. 515</t>
  </si>
  <si>
    <t>IL0082505160</t>
  </si>
  <si>
    <t>07/05/2025</t>
  </si>
  <si>
    <t>ממשלתי צמוד 0527</t>
  </si>
  <si>
    <t>IL0011408478</t>
  </si>
  <si>
    <t>31/05/2027</t>
  </si>
  <si>
    <t>ממשל שקלית 0229</t>
  </si>
  <si>
    <t>IL0011948028</t>
  </si>
  <si>
    <t>28/02/2029</t>
  </si>
  <si>
    <t>ממשל צמודה 1033</t>
  </si>
  <si>
    <t>IL0012043795</t>
  </si>
  <si>
    <t>31/10/2033</t>
  </si>
  <si>
    <t>ממשל שקלית 0327</t>
  </si>
  <si>
    <t>IL0011393449</t>
  </si>
  <si>
    <t>31/03/2027</t>
  </si>
  <si>
    <t>מ.ק.מ.      715</t>
  </si>
  <si>
    <t>IL0082507141</t>
  </si>
  <si>
    <t>02/07/2025</t>
  </si>
  <si>
    <t>ממשל שקלית 0928</t>
  </si>
  <si>
    <t>IL0011508798</t>
  </si>
  <si>
    <t>29/09/2028</t>
  </si>
  <si>
    <t>מ.ק.מ.  415</t>
  </si>
  <si>
    <t>IL0082504171</t>
  </si>
  <si>
    <t>02/04/2025</t>
  </si>
  <si>
    <t>מ.ק.מ.  615</t>
  </si>
  <si>
    <t>IL0082506150</t>
  </si>
  <si>
    <t>04/06/2025</t>
  </si>
  <si>
    <t>ממשל שקלית 0537</t>
  </si>
  <si>
    <t>IL0011661803</t>
  </si>
  <si>
    <t>31/05/2037</t>
  </si>
  <si>
    <t>ממצמ 0536</t>
  </si>
  <si>
    <t>IL0010977085</t>
  </si>
  <si>
    <t>30/05/2036</t>
  </si>
  <si>
    <t>ממשל שקלית 0927</t>
  </si>
  <si>
    <t>IL0012035791</t>
  </si>
  <si>
    <t>30/09/2027</t>
  </si>
  <si>
    <t>ממשל שקלית 0347</t>
  </si>
  <si>
    <t>IL0011401937</t>
  </si>
  <si>
    <t>31/03/2047</t>
  </si>
  <si>
    <t>מ.ק.מ.     1015</t>
  </si>
  <si>
    <t>IL0082510194</t>
  </si>
  <si>
    <t>03/10/2025</t>
  </si>
  <si>
    <t>ממשלתי שקלי 0425</t>
  </si>
  <si>
    <t>IL0011626681</t>
  </si>
  <si>
    <t>30/04/2025</t>
  </si>
  <si>
    <t>ממשלת ארה"ב</t>
  </si>
  <si>
    <t>US TREASURY 4.125 31/07/28</t>
  </si>
  <si>
    <t>US91282CHQ78</t>
  </si>
  <si>
    <t>AA+</t>
  </si>
  <si>
    <t>31/07/2028</t>
  </si>
  <si>
    <t>US TREASURY 1.875 15/07/34</t>
  </si>
  <si>
    <t>US91282CLE92</t>
  </si>
  <si>
    <t>15/07/2034</t>
  </si>
  <si>
    <t>US TREASURY 0.5 28/02/26</t>
  </si>
  <si>
    <t>US91282CBQ33</t>
  </si>
  <si>
    <t>28/02/2026</t>
  </si>
  <si>
    <t>ממשל שקלית 1152</t>
  </si>
  <si>
    <t>IL0011840761</t>
  </si>
  <si>
    <t>29/11/2052</t>
  </si>
  <si>
    <t>האוצר - ממשלתית קצרה</t>
  </si>
  <si>
    <t>ממשל קצרה 05/25</t>
  </si>
  <si>
    <t>IL0012080169</t>
  </si>
  <si>
    <t>30/05/2025</t>
  </si>
  <si>
    <t>ממשל קצרה 11/25</t>
  </si>
  <si>
    <t>IL0012153263</t>
  </si>
  <si>
    <t>30/11/2025</t>
  </si>
  <si>
    <t>ממשל קצרה 08/25</t>
  </si>
  <si>
    <t>IL0012118381</t>
  </si>
  <si>
    <t>האוצר - ממשלתית גלובלית</t>
  </si>
  <si>
    <t>ממשל גלובל07/30</t>
  </si>
  <si>
    <t>US46513JB346</t>
  </si>
  <si>
    <t>03/07/2030</t>
  </si>
  <si>
    <t>ISRAEL 1.5 18/01/27</t>
  </si>
  <si>
    <t>XS1551294256</t>
  </si>
  <si>
    <t>18/01/2027</t>
  </si>
  <si>
    <t>US TREASURY 3 15/11/45</t>
  </si>
  <si>
    <t>US912810RP57</t>
  </si>
  <si>
    <t>15/11/2045</t>
  </si>
  <si>
    <t>ISRAEL 5 30/10/26</t>
  </si>
  <si>
    <t>XS2711443932</t>
  </si>
  <si>
    <t>US TREASURY 2 15/11/41</t>
  </si>
  <si>
    <t>US912810TC27</t>
  </si>
  <si>
    <t>15/11/2041</t>
  </si>
  <si>
    <t>US TREASURY 3.25  30/06/29</t>
  </si>
  <si>
    <t>US91282CEV90</t>
  </si>
  <si>
    <t>30/06/2029</t>
  </si>
  <si>
    <t>US TREASURY 3 15/11/2044</t>
  </si>
  <si>
    <t>US912810RJ97</t>
  </si>
  <si>
    <t>15/11/2044</t>
  </si>
  <si>
    <t>US TREASURY 2.75 15/11/42</t>
  </si>
  <si>
    <t>US912810QY73</t>
  </si>
  <si>
    <t>15/11/2042</t>
  </si>
  <si>
    <t>US TREASURY 3.5 15/02/33</t>
  </si>
  <si>
    <t>US91282CGM73</t>
  </si>
  <si>
    <t>15/02/2033</t>
  </si>
  <si>
    <t>US TREASURY 0.375 30/11/25</t>
  </si>
  <si>
    <t>US91282CAZ41</t>
  </si>
  <si>
    <t>US TREASURY 3.5 15/02/39</t>
  </si>
  <si>
    <t>US912810QA97</t>
  </si>
  <si>
    <t>15/02/2039</t>
  </si>
  <si>
    <t>US TREASURY 3.625 15/02/2044</t>
  </si>
  <si>
    <t>US912810RE01</t>
  </si>
  <si>
    <t>15/02/2044</t>
  </si>
  <si>
    <t>US TREASURY 1.125 15/08/40</t>
  </si>
  <si>
    <t>US912810SQ22</t>
  </si>
  <si>
    <t>15/08/2040</t>
  </si>
  <si>
    <t>ISRAEL 5.75 12/03/54</t>
  </si>
  <si>
    <t>US46514BRM18</t>
  </si>
  <si>
    <t>12/03/2054</t>
  </si>
  <si>
    <t>US TREASURY 4.375 15/02/2038</t>
  </si>
  <si>
    <t>US912810PW27</t>
  </si>
  <si>
    <t>15/02/2038</t>
  </si>
  <si>
    <t>US TREASURY 0.125 15/04/25</t>
  </si>
  <si>
    <t>US912828ZJ22</t>
  </si>
  <si>
    <t>15/04/2025</t>
  </si>
  <si>
    <t>US TREASURY 2.875 15/05/32</t>
  </si>
  <si>
    <t>US91282CEP23</t>
  </si>
  <si>
    <t>15/05/2032</t>
  </si>
  <si>
    <t>US TREASURY 0  10/04/25</t>
  </si>
  <si>
    <t>US912797NB96</t>
  </si>
  <si>
    <t>04/10/2025</t>
  </si>
  <si>
    <t>US TREASURY 3.375 15/05/44</t>
  </si>
  <si>
    <t>US912810RG58</t>
  </si>
  <si>
    <t>15/05/2044</t>
  </si>
  <si>
    <t>ISRAEL 5.375 12/03/29</t>
  </si>
  <si>
    <t>US46514BRN90</t>
  </si>
  <si>
    <t>12/03/2029</t>
  </si>
  <si>
    <t>US TREASURY 2.5 15/02/45</t>
  </si>
  <si>
    <t>US912810RK60</t>
  </si>
  <si>
    <t>15/02/2045</t>
  </si>
  <si>
    <t>US TREASURY 1.875 15/02/32</t>
  </si>
  <si>
    <t>US91282CDY49</t>
  </si>
  <si>
    <t>15/02/2032</t>
  </si>
  <si>
    <t>ISRAEL 5.625 19/02/2035</t>
  </si>
  <si>
    <t>US46514Y8B63</t>
  </si>
  <si>
    <t>19/02/2035</t>
  </si>
  <si>
    <t>US TREASURY 2.875 15/08/45</t>
  </si>
  <si>
    <t>US912810RN00</t>
  </si>
  <si>
    <t>15/08/2045</t>
  </si>
  <si>
    <t>US TREASURY 1.625 15/05/31</t>
  </si>
  <si>
    <t>US91282CCB54</t>
  </si>
  <si>
    <t>15/05/2031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</si>
  <si>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</si>
  <si>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</si>
  <si>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</si>
  <si>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</si>
  <si>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</si>
  <si>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</si>
  <si>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0 15/04/25</t>
  </si>
  <si>
    <t>US912797NZ64</t>
  </si>
  <si>
    <t>ממשלתי צמוד 0545</t>
  </si>
  <si>
    <t>IL0011348658</t>
  </si>
  <si>
    <t>31/05/2045</t>
  </si>
  <si>
    <t>US TREASURY 2.5 15/02/2046</t>
  </si>
  <si>
    <t>US912810RQ31</t>
  </si>
  <si>
    <t>15/02/2046</t>
  </si>
  <si>
    <t>US TREASURY 2.375 15/02/2042</t>
  </si>
  <si>
    <t>US912810TF57</t>
  </si>
  <si>
    <t>15/02/2042</t>
  </si>
  <si>
    <t>US TREASURY 3.375 15/05/33</t>
  </si>
  <si>
    <t>US91282CHC82</t>
  </si>
  <si>
    <t>15/05/2033</t>
  </si>
  <si>
    <t>Us Treasury 4.375 15/11/39</t>
  </si>
  <si>
    <t>US912810QD37</t>
  </si>
  <si>
    <t>15/11/2039</t>
  </si>
  <si>
    <t>US TREASURY 3.875 15/08/2034</t>
  </si>
  <si>
    <t>US91282CLF67</t>
  </si>
  <si>
    <t>15/08/2034</t>
  </si>
  <si>
    <t>US TREASURY 4.5 15/11/33</t>
  </si>
  <si>
    <t>US91282CJJ18</t>
  </si>
  <si>
    <t>15/11/2033</t>
  </si>
  <si>
    <t>ממצמ0841</t>
  </si>
  <si>
    <t>IL0011205833</t>
  </si>
  <si>
    <t>31/08/2041</t>
  </si>
  <si>
    <t>מזרחי טפחות הנפ</t>
  </si>
  <si>
    <t>520032046</t>
  </si>
  <si>
    <t>מז טפ הנפ מסחרי3</t>
  </si>
  <si>
    <t>IL0012075474</t>
  </si>
  <si>
    <t>05/06/2025</t>
  </si>
  <si>
    <t>דיסקונט מנפיקים</t>
  </si>
  <si>
    <t>520029935</t>
  </si>
  <si>
    <t>דיסק מנ מסחרי 4</t>
  </si>
  <si>
    <t>IL0012110776</t>
  </si>
  <si>
    <t>09/09/2025</t>
  </si>
  <si>
    <t>לאומי</t>
  </si>
  <si>
    <t>520018078</t>
  </si>
  <si>
    <t>לאומי מסחרי 7</t>
  </si>
  <si>
    <t>IL0012164153</t>
  </si>
  <si>
    <t>23/01/2026</t>
  </si>
  <si>
    <t>דיסק מנ מסחרי 5</t>
  </si>
  <si>
    <t>IL0012159468</t>
  </si>
  <si>
    <t>12/01/2026</t>
  </si>
  <si>
    <t>לאומי מסחרי 6</t>
  </si>
  <si>
    <t>IL0012111436</t>
  </si>
  <si>
    <t>אדמה</t>
  </si>
  <si>
    <t>520043605</t>
  </si>
  <si>
    <t>אדמה אגח  2</t>
  </si>
  <si>
    <t>IL0011109159</t>
  </si>
  <si>
    <t>ilAA-</t>
  </si>
  <si>
    <t>30/11/2036</t>
  </si>
  <si>
    <t>דה לסר</t>
  </si>
  <si>
    <t>1427976</t>
  </si>
  <si>
    <t>דה לסר  אגח ט</t>
  </si>
  <si>
    <t>IL0012056813</t>
  </si>
  <si>
    <t>ilA-</t>
  </si>
  <si>
    <t>30/06/2031</t>
  </si>
  <si>
    <t>סיאון</t>
  </si>
  <si>
    <t>2409</t>
  </si>
  <si>
    <t>סיאון אגח א</t>
  </si>
  <si>
    <t>IL0011940181</t>
  </si>
  <si>
    <t>A1.il</t>
  </si>
  <si>
    <t>31/08/2026</t>
  </si>
  <si>
    <t>ספנסר אקוויטי</t>
  </si>
  <si>
    <t>1838863</t>
  </si>
  <si>
    <t>ספנסר אגח ד</t>
  </si>
  <si>
    <t>IL0011887887</t>
  </si>
  <si>
    <t>ilA</t>
  </si>
  <si>
    <t>רני צים</t>
  </si>
  <si>
    <t>514353671</t>
  </si>
  <si>
    <t>רני צים   אגח ד</t>
  </si>
  <si>
    <t>IL0012189739</t>
  </si>
  <si>
    <t>פריים אנרג'י</t>
  </si>
  <si>
    <t>514902147</t>
  </si>
  <si>
    <t>פריים אנרג אגח ג</t>
  </si>
  <si>
    <t>IL0012179755</t>
  </si>
  <si>
    <t>31/12/2030</t>
  </si>
  <si>
    <t>שוהם ביזנס</t>
  </si>
  <si>
    <t>520043860</t>
  </si>
  <si>
    <t>שוהם ביזנס אגח ה</t>
  </si>
  <si>
    <t>IL0012135377</t>
  </si>
  <si>
    <t>Baa2.il</t>
  </si>
  <si>
    <t>02/07/2028</t>
  </si>
  <si>
    <t>אורון קבוצה</t>
  </si>
  <si>
    <t>513432765</t>
  </si>
  <si>
    <t>אורון קב  אגח ג</t>
  </si>
  <si>
    <t>IL0011977639</t>
  </si>
  <si>
    <t>Baa1.il</t>
  </si>
  <si>
    <t>01/07/2029</t>
  </si>
  <si>
    <t>אנלייט אנרגיה</t>
  </si>
  <si>
    <t>520041146</t>
  </si>
  <si>
    <t>אנלייט אנ  אג ח</t>
  </si>
  <si>
    <t>IL0012181306</t>
  </si>
  <si>
    <t>A2.il</t>
  </si>
  <si>
    <t>01/09/2033</t>
  </si>
  <si>
    <t>נכסים ובנין</t>
  </si>
  <si>
    <t>520025438</t>
  </si>
  <si>
    <t>נכסים ובנין אגח 4</t>
  </si>
  <si>
    <t>IL0069901549</t>
  </si>
  <si>
    <t>31/12/2025</t>
  </si>
  <si>
    <t>אדגר השקעות</t>
  </si>
  <si>
    <t>520035171</t>
  </si>
  <si>
    <t>אדגר אגח יג</t>
  </si>
  <si>
    <t>IL0012071580</t>
  </si>
  <si>
    <t>05/04/2034</t>
  </si>
  <si>
    <t>רני צים   אגח ג</t>
  </si>
  <si>
    <t>IL0011831935</t>
  </si>
  <si>
    <t>ilBBB+</t>
  </si>
  <si>
    <t>אקסטל לימיטד</t>
  </si>
  <si>
    <t>1811308</t>
  </si>
  <si>
    <t>אקסטל אגח ד</t>
  </si>
  <si>
    <t>IL0011831695</t>
  </si>
  <si>
    <t>A3.il</t>
  </si>
  <si>
    <t>31/12/2027</t>
  </si>
  <si>
    <t>להב</t>
  </si>
  <si>
    <t>520034257</t>
  </si>
  <si>
    <t>להב אגח ג</t>
  </si>
  <si>
    <t>IL0011933418</t>
  </si>
  <si>
    <t>10/07/2028</t>
  </si>
  <si>
    <t>פועלים</t>
  </si>
  <si>
    <t>520000118</t>
  </si>
  <si>
    <t>פועלים הת נדח ט</t>
  </si>
  <si>
    <t>IL0011998841</t>
  </si>
  <si>
    <t>03/04/2025</t>
  </si>
  <si>
    <t>מלרן פרוייקטים</t>
  </si>
  <si>
    <t>514097591</t>
  </si>
  <si>
    <t>מלרן  אגח ו</t>
  </si>
  <si>
    <t>IL0012193103</t>
  </si>
  <si>
    <t>31/10/2029</t>
  </si>
  <si>
    <t>ריט אזורים ליוי</t>
  </si>
  <si>
    <t>516117181</t>
  </si>
  <si>
    <t>ריט אזורים אגח ג</t>
  </si>
  <si>
    <t>IL0012161183</t>
  </si>
  <si>
    <t>31/12/2029</t>
  </si>
  <si>
    <t>חג'ג' נדלן</t>
  </si>
  <si>
    <t>520033309</t>
  </si>
  <si>
    <t>חג'ג'  אגח יד</t>
  </si>
  <si>
    <t>IL0012066069</t>
  </si>
  <si>
    <t>02/01/2028</t>
  </si>
  <si>
    <t>סטרוברי אינק</t>
  </si>
  <si>
    <t>842336054</t>
  </si>
  <si>
    <t>סטרברי אנ אגח א</t>
  </si>
  <si>
    <t>IL0012098997</t>
  </si>
  <si>
    <t>ilA+</t>
  </si>
  <si>
    <t>30/09/2026</t>
  </si>
  <si>
    <t>מלרן    אגח ה</t>
  </si>
  <si>
    <t>IL0012126798</t>
  </si>
  <si>
    <t>30/09/2029</t>
  </si>
  <si>
    <t>משק אנרגיה</t>
  </si>
  <si>
    <t>516167343</t>
  </si>
  <si>
    <t>משק אנרג  אגח ב</t>
  </si>
  <si>
    <t>IL0012176603</t>
  </si>
  <si>
    <t>מנרב</t>
  </si>
  <si>
    <t>520034505</t>
  </si>
  <si>
    <t>מנרב אגח ד</t>
  </si>
  <si>
    <t>IL0015501690</t>
  </si>
  <si>
    <t>15/04/2032</t>
  </si>
  <si>
    <t>נמקו ריאלטי</t>
  </si>
  <si>
    <t>1905761</t>
  </si>
  <si>
    <t>נמקו אגח ב</t>
  </si>
  <si>
    <t>IL0011602583</t>
  </si>
  <si>
    <t>15/10/2032</t>
  </si>
  <si>
    <t>אפי נכסים</t>
  </si>
  <si>
    <t>510560188</t>
  </si>
  <si>
    <t>אפי נכסים אגח טז</t>
  </si>
  <si>
    <t>IL0012109471</t>
  </si>
  <si>
    <t>01/10/2034</t>
  </si>
  <si>
    <t>ג'י.אפ.איי</t>
  </si>
  <si>
    <t>1852623</t>
  </si>
  <si>
    <t>ג'י.אף.אי אגח ו</t>
  </si>
  <si>
    <t>IL0012187675</t>
  </si>
  <si>
    <t>ilBBB</t>
  </si>
  <si>
    <t>28/02/2031</t>
  </si>
  <si>
    <t>חג'ג' אירופה</t>
  </si>
  <si>
    <t>515682292</t>
  </si>
  <si>
    <t>חגג אירופה אגח ה</t>
  </si>
  <si>
    <t>IL0012188335</t>
  </si>
  <si>
    <t>מנרב  אגח ו</t>
  </si>
  <si>
    <t>IL0012173550</t>
  </si>
  <si>
    <t>01/01/2034</t>
  </si>
  <si>
    <t>סופרין</t>
  </si>
  <si>
    <t>515361442</t>
  </si>
  <si>
    <t>סופרין    אגח ב</t>
  </si>
  <si>
    <t>IL0012102369</t>
  </si>
  <si>
    <t>ריט אזורים אגח א</t>
  </si>
  <si>
    <t>IL0011757692</t>
  </si>
  <si>
    <t>30/06/2030</t>
  </si>
  <si>
    <t>אשטרום נכסים</t>
  </si>
  <si>
    <t>520036617</t>
  </si>
  <si>
    <t>אשטרום נכ אגח14</t>
  </si>
  <si>
    <t>IL0012018961</t>
  </si>
  <si>
    <t>סטרוברי</t>
  </si>
  <si>
    <t>1863501</t>
  </si>
  <si>
    <t>סטרוברי אגח ג</t>
  </si>
  <si>
    <t>IL0011790198</t>
  </si>
  <si>
    <t>מניף-פיננסים</t>
  </si>
  <si>
    <t>512764408</t>
  </si>
  <si>
    <t>מניף אגח ג</t>
  </si>
  <si>
    <t>IL0012167206</t>
  </si>
  <si>
    <t>30/11/2029</t>
  </si>
  <si>
    <t>יובלים קבוצה</t>
  </si>
  <si>
    <t>514625094</t>
  </si>
  <si>
    <t>יובלים   אגח ה</t>
  </si>
  <si>
    <t>IL0012164492</t>
  </si>
  <si>
    <t>06/01/2030</t>
  </si>
  <si>
    <t>חגג אירופה אגח ד</t>
  </si>
  <si>
    <t>IL0011901316</t>
  </si>
  <si>
    <t>01/07/2026</t>
  </si>
  <si>
    <t>גבאי מניבים</t>
  </si>
  <si>
    <t>520032178</t>
  </si>
  <si>
    <t>גבאי מניבאגח טו</t>
  </si>
  <si>
    <t>IL0012117961</t>
  </si>
  <si>
    <t>איירפורט סיטי</t>
  </si>
  <si>
    <t>511659401</t>
  </si>
  <si>
    <t>ארפורט אגח יב</t>
  </si>
  <si>
    <t>IL0012115643</t>
  </si>
  <si>
    <t>ilAA</t>
  </si>
  <si>
    <t>30/04/2037</t>
  </si>
  <si>
    <t>תנופורט</t>
  </si>
  <si>
    <t>511519829</t>
  </si>
  <si>
    <t>תנופורט  אגח ב</t>
  </si>
  <si>
    <t>IL0011899197</t>
  </si>
  <si>
    <t>31/12/2026</t>
  </si>
  <si>
    <t>מודיעין יהש</t>
  </si>
  <si>
    <t>550012405</t>
  </si>
  <si>
    <t>מודיעין   אגח ג</t>
  </si>
  <si>
    <t>IL0012172156</t>
  </si>
  <si>
    <t>חג'ג' אגח טו</t>
  </si>
  <si>
    <t>IL0012166471</t>
  </si>
  <si>
    <t>01/01/2030</t>
  </si>
  <si>
    <t>1 ריט</t>
  </si>
  <si>
    <t>513821488</t>
  </si>
  <si>
    <t>ריט 1  אגח ז</t>
  </si>
  <si>
    <t>IL0011712713</t>
  </si>
  <si>
    <t>20/09/2034</t>
  </si>
  <si>
    <t>דה לסר אגח ח</t>
  </si>
  <si>
    <t>IL0011931925</t>
  </si>
  <si>
    <t>נאייקס</t>
  </si>
  <si>
    <t>513639013</t>
  </si>
  <si>
    <t>נאייקס  אגח א</t>
  </si>
  <si>
    <t>IL0012189655</t>
  </si>
  <si>
    <t>30/09/2030</t>
  </si>
  <si>
    <t>מכלול מימון</t>
  </si>
  <si>
    <t>515763845</t>
  </si>
  <si>
    <t>מכלול אגח ב</t>
  </si>
  <si>
    <t>IL0012146754</t>
  </si>
  <si>
    <t>30/06/2028</t>
  </si>
  <si>
    <t>אפי קפיטל נדלן</t>
  </si>
  <si>
    <t>513948216</t>
  </si>
  <si>
    <t>אפי קפיטל אגח ג</t>
  </si>
  <si>
    <t>IL0011997447</t>
  </si>
  <si>
    <t>30/06/2027</t>
  </si>
  <si>
    <t>אמפא יובלים</t>
  </si>
  <si>
    <t>516286432</t>
  </si>
  <si>
    <t>אמפא יובל אגח א</t>
  </si>
  <si>
    <t>IL0011935157</t>
  </si>
  <si>
    <t>15/12/2025</t>
  </si>
  <si>
    <t>אמ.ג'י.ג'י</t>
  </si>
  <si>
    <t>1981143</t>
  </si>
  <si>
    <t>אמ.ג'יג'י אגח ב</t>
  </si>
  <si>
    <t>IL0011608119</t>
  </si>
  <si>
    <t>21/09/2025</t>
  </si>
  <si>
    <t>מהדרין</t>
  </si>
  <si>
    <t>520018482</t>
  </si>
  <si>
    <t>מהדרין אגח א</t>
  </si>
  <si>
    <t>IL0012114570</t>
  </si>
  <si>
    <t>נמקו   אגח ד</t>
  </si>
  <si>
    <t>IL0012064734</t>
  </si>
  <si>
    <t>15/04/2029</t>
  </si>
  <si>
    <t>אאורה</t>
  </si>
  <si>
    <t>520038274</t>
  </si>
  <si>
    <t>אאורה אגח יח</t>
  </si>
  <si>
    <t>IL0012034059</t>
  </si>
  <si>
    <t>פאוורג'ן סול אי</t>
  </si>
  <si>
    <t>512882747</t>
  </si>
  <si>
    <t>פאוורג'ן אגח ב</t>
  </si>
  <si>
    <t>IL0011862468</t>
  </si>
  <si>
    <t>לוזון קבוצה</t>
  </si>
  <si>
    <t>520039660</t>
  </si>
  <si>
    <t>לוזון קב אגח יא</t>
  </si>
  <si>
    <t>IL0012069865</t>
  </si>
  <si>
    <t>01/12/2033</t>
  </si>
  <si>
    <t>ארי נדלן</t>
  </si>
  <si>
    <t>520038332</t>
  </si>
  <si>
    <t>ארי נדלן  אגח ב</t>
  </si>
  <si>
    <t>IL0012123316</t>
  </si>
  <si>
    <t>31/07/2029</t>
  </si>
  <si>
    <t>ישפרו</t>
  </si>
  <si>
    <t>516291754</t>
  </si>
  <si>
    <t>ישפרו אגח א</t>
  </si>
  <si>
    <t>IL0012022906</t>
  </si>
  <si>
    <t>אאורה אגח יז</t>
  </si>
  <si>
    <t>IL0011935801</t>
  </si>
  <si>
    <t>31/01/2029</t>
  </si>
  <si>
    <t>מודיעין    אג ב</t>
  </si>
  <si>
    <t>IL0012104423</t>
  </si>
  <si>
    <t>01/10/2028</t>
  </si>
  <si>
    <t>נאוויטס פטרו</t>
  </si>
  <si>
    <t>550263107</t>
  </si>
  <si>
    <t>נאוויטס פט אגח ו</t>
  </si>
  <si>
    <t>IL0012048257</t>
  </si>
  <si>
    <t>רני צים   אגח ב</t>
  </si>
  <si>
    <t>IL0011718348</t>
  </si>
  <si>
    <t>01/03/2028</t>
  </si>
  <si>
    <t>וויי-בוקס</t>
  </si>
  <si>
    <t>520038688</t>
  </si>
  <si>
    <t>וויי בוקס אגח ו</t>
  </si>
  <si>
    <t>IL0012148818</t>
  </si>
  <si>
    <t>וויי בוקס  אג ג</t>
  </si>
  <si>
    <t>IL0048601772</t>
  </si>
  <si>
    <t>אדגר אגח יא</t>
  </si>
  <si>
    <t>IL0018202817</t>
  </si>
  <si>
    <t>חגג אירופה ג</t>
  </si>
  <si>
    <t>IL0011826828</t>
  </si>
  <si>
    <t>01/01/2026</t>
  </si>
  <si>
    <t>רם אדרת</t>
  </si>
  <si>
    <t>512947185</t>
  </si>
  <si>
    <t>רם אדרת   אגח ב</t>
  </si>
  <si>
    <t>IL0012094368</t>
  </si>
  <si>
    <t>איסתא</t>
  </si>
  <si>
    <t>520042763</t>
  </si>
  <si>
    <t>איסתא אג א</t>
  </si>
  <si>
    <t>IL0011971285</t>
  </si>
  <si>
    <t>יובלים    אגח א</t>
  </si>
  <si>
    <t>IL0011766438</t>
  </si>
  <si>
    <t>06/07/2025</t>
  </si>
  <si>
    <t>גפן מגורים</t>
  </si>
  <si>
    <t>512781386</t>
  </si>
  <si>
    <t>גפן מגורים אג א</t>
  </si>
  <si>
    <t>IL0011996860</t>
  </si>
  <si>
    <t>רמות בעיר</t>
  </si>
  <si>
    <t>514328004</t>
  </si>
  <si>
    <t>רמות בעיר אגח ג</t>
  </si>
  <si>
    <t>IL0012137506</t>
  </si>
  <si>
    <t>אפי נכסים אגחיד</t>
  </si>
  <si>
    <t>IL0011845307</t>
  </si>
  <si>
    <t>30/03/2031</t>
  </si>
  <si>
    <t>יובלים    אגח ד</t>
  </si>
  <si>
    <t>IL0012040239</t>
  </si>
  <si>
    <t>05/01/2028</t>
  </si>
  <si>
    <t>מניף אגח א</t>
  </si>
  <si>
    <t>IL0011858839</t>
  </si>
  <si>
    <t>גילת טלקום</t>
  </si>
  <si>
    <t>520041674</t>
  </si>
  <si>
    <t>גילת טלקום אג ד</t>
  </si>
  <si>
    <t>IL0012182056</t>
  </si>
  <si>
    <t>01/04/2031</t>
  </si>
  <si>
    <t>אלמוגים החזקות</t>
  </si>
  <si>
    <t>513988824</t>
  </si>
  <si>
    <t>אלמוגים   אגח ט</t>
  </si>
  <si>
    <t>IL0011892242</t>
  </si>
  <si>
    <t>אלומיי קפיטל</t>
  </si>
  <si>
    <t>520039868</t>
  </si>
  <si>
    <t>אלומיי אגח ו</t>
  </si>
  <si>
    <t>IL0012030743</t>
  </si>
  <si>
    <t>רמות בעיר אגח ב</t>
  </si>
  <si>
    <t>IL0011824013</t>
  </si>
  <si>
    <t>30/06/2026</t>
  </si>
  <si>
    <t>אקסטל  אגח ג</t>
  </si>
  <si>
    <t>IL0011750416</t>
  </si>
  <si>
    <t>31/03/2026</t>
  </si>
  <si>
    <t>גבאי מניבים אגח יב</t>
  </si>
  <si>
    <t>IL0077102627</t>
  </si>
  <si>
    <t>אפי קפיטל אגח ד</t>
  </si>
  <si>
    <t>IL0012124892</t>
  </si>
  <si>
    <t>31/12/2028</t>
  </si>
  <si>
    <t>מימון ישיר קב</t>
  </si>
  <si>
    <t>513893123</t>
  </si>
  <si>
    <t>מימון ישיר אגח ד</t>
  </si>
  <si>
    <t>IL0011756603</t>
  </si>
  <si>
    <t>01/02/2026</t>
  </si>
  <si>
    <t>סולאיר</t>
  </si>
  <si>
    <t>516046307</t>
  </si>
  <si>
    <t>סולאיר אגח א</t>
  </si>
  <si>
    <t>IL0011837304</t>
  </si>
  <si>
    <t>גבאי מניבים אגח יג</t>
  </si>
  <si>
    <t>IL0077102965</t>
  </si>
  <si>
    <t>ספנסר  אג2</t>
  </si>
  <si>
    <t>IL0011398984</t>
  </si>
  <si>
    <t>31/03/2028</t>
  </si>
  <si>
    <t>רותם שני</t>
  </si>
  <si>
    <t>512287517</t>
  </si>
  <si>
    <t>רותם שני  אגח א</t>
  </si>
  <si>
    <t>IL0011739963</t>
  </si>
  <si>
    <t>30/06/2025</t>
  </si>
  <si>
    <t>גיבוי אחזקות</t>
  </si>
  <si>
    <t>520039314</t>
  </si>
  <si>
    <t>גיבוי אחזקות אגח א (הסדר חוב)</t>
  </si>
  <si>
    <t>IL0044801335</t>
  </si>
  <si>
    <t>04/12/2022</t>
  </si>
  <si>
    <t>ירושלים הנפקות</t>
  </si>
  <si>
    <t>513682146</t>
  </si>
  <si>
    <t>ירושלים הנפ נד17</t>
  </si>
  <si>
    <t>IL0011763120</t>
  </si>
  <si>
    <t>0.000%</t>
  </si>
  <si>
    <t>NextEra Energy</t>
  </si>
  <si>
    <t>5463</t>
  </si>
  <si>
    <t>NEE 6.5 15/08/2055</t>
  </si>
  <si>
    <t>US65339KDF49</t>
  </si>
  <si>
    <t>BBB</t>
  </si>
  <si>
    <t>15/08/2055</t>
  </si>
  <si>
    <t>מזרחי טפחות</t>
  </si>
  <si>
    <t>520000522</t>
  </si>
  <si>
    <t>MZRHIT 3.077 07/04/31</t>
  </si>
  <si>
    <t>IL0069508369</t>
  </si>
  <si>
    <t>BBB-</t>
  </si>
  <si>
    <t>07/04/2031</t>
  </si>
  <si>
    <t>LEVIATHAN BOND</t>
  </si>
  <si>
    <t>5338</t>
  </si>
  <si>
    <t>LVIATH 6.75 30/06/30</t>
  </si>
  <si>
    <t>IL0011677908</t>
  </si>
  <si>
    <t>BB-</t>
  </si>
  <si>
    <t>LUMIIT 3.275 29/01/31</t>
  </si>
  <si>
    <t>IL0060404899</t>
  </si>
  <si>
    <t>29/01/2031</t>
  </si>
  <si>
    <t>אנרג'יאן</t>
  </si>
  <si>
    <t>10758801</t>
  </si>
  <si>
    <t>ENOIGA 8.5 30/09/33</t>
  </si>
  <si>
    <t>IL0011971442</t>
  </si>
  <si>
    <t>30/09/2033</t>
  </si>
  <si>
    <t>LVIATH  6.125 30/06/25</t>
  </si>
  <si>
    <t>IL0011677742</t>
  </si>
  <si>
    <t>LVIATH  6.5 30/06/27</t>
  </si>
  <si>
    <t>IL0011677825</t>
  </si>
  <si>
    <t>מגה אור</t>
  </si>
  <si>
    <t>513257873</t>
  </si>
  <si>
    <t>מגה אור  אגח יב</t>
  </si>
  <si>
    <t>IL0012112830</t>
  </si>
  <si>
    <t>01/05/2033</t>
  </si>
  <si>
    <t>מליסרון</t>
  </si>
  <si>
    <t>520037789</t>
  </si>
  <si>
    <t>מליסרון  אגח כא</t>
  </si>
  <si>
    <t>IL0011946386</t>
  </si>
  <si>
    <t>01/01/2037</t>
  </si>
  <si>
    <t>נכסים ובנין אגח ט</t>
  </si>
  <si>
    <t>IL0069902125</t>
  </si>
  <si>
    <t>ביג</t>
  </si>
  <si>
    <t>513623314</t>
  </si>
  <si>
    <t>ביג  אגח יג</t>
  </si>
  <si>
    <t>IL0011595167</t>
  </si>
  <si>
    <t>25/03/2029</t>
  </si>
  <si>
    <t>הכשרת הישוב</t>
  </si>
  <si>
    <t>520020116</t>
  </si>
  <si>
    <t>הכשרת הישוב אגח 23</t>
  </si>
  <si>
    <t>IL0061203233</t>
  </si>
  <si>
    <t>מימון ישיר אגח ו</t>
  </si>
  <si>
    <t>IL0011916595</t>
  </si>
  <si>
    <t>מגה אור  אגח יא</t>
  </si>
  <si>
    <t>IL0011783755</t>
  </si>
  <si>
    <t>31/03/2032</t>
  </si>
  <si>
    <t>ביג  אגח כ</t>
  </si>
  <si>
    <t>IL0011861882</t>
  </si>
  <si>
    <t>ויתניה</t>
  </si>
  <si>
    <t>512096793</t>
  </si>
  <si>
    <t>ויתניה אגח ז</t>
  </si>
  <si>
    <t>IL0012162413</t>
  </si>
  <si>
    <t>30/06/2032</t>
  </si>
  <si>
    <t>לאומי התח נד406</t>
  </si>
  <si>
    <t>IL0012164237</t>
  </si>
  <si>
    <t>ווסטדייל אמריקה</t>
  </si>
  <si>
    <t>1991033</t>
  </si>
  <si>
    <t>ווסטדייל אגח ג</t>
  </si>
  <si>
    <t>IL0012085119</t>
  </si>
  <si>
    <t>30/10/2029</t>
  </si>
  <si>
    <t>אשטרום קבוצה</t>
  </si>
  <si>
    <t>510381601</t>
  </si>
  <si>
    <t>אשטרום קב אגח ה</t>
  </si>
  <si>
    <t>IL0011995797</t>
  </si>
  <si>
    <t>31/12/2032</t>
  </si>
  <si>
    <t>ארפורט אג 9</t>
  </si>
  <si>
    <t>IL0011609448</t>
  </si>
  <si>
    <t>30/08/2035</t>
  </si>
  <si>
    <t>אפקון החזקות</t>
  </si>
  <si>
    <t>520033473</t>
  </si>
  <si>
    <t>אפקון החז אגח ד</t>
  </si>
  <si>
    <t>IL0057801685</t>
  </si>
  <si>
    <t>01/04/2029</t>
  </si>
  <si>
    <t>פועלים הת נד יב</t>
  </si>
  <si>
    <t>IL0012141219</t>
  </si>
  <si>
    <t>28/11/2032</t>
  </si>
  <si>
    <t>מימון ישיר אגח ה</t>
  </si>
  <si>
    <t>IL0011828311</t>
  </si>
  <si>
    <t>31/07/2031</t>
  </si>
  <si>
    <t>מז טפ הנ אגח 64</t>
  </si>
  <si>
    <t>IL0023105559</t>
  </si>
  <si>
    <t>12/04/2031</t>
  </si>
  <si>
    <t>מליסרון אגח כ</t>
  </si>
  <si>
    <t>IL0032304227</t>
  </si>
  <si>
    <t>01/07/2030</t>
  </si>
  <si>
    <t>אפי נכסים אגח יג</t>
  </si>
  <si>
    <t>IL0011782922</t>
  </si>
  <si>
    <t>נכסים ובנ אגח י</t>
  </si>
  <si>
    <t>IL0011936304</t>
  </si>
  <si>
    <t>גב ים</t>
  </si>
  <si>
    <t>520001736</t>
  </si>
  <si>
    <t>גב ים    אגח יא</t>
  </si>
  <si>
    <t>IL0012083395</t>
  </si>
  <si>
    <t>מז טפ הנפ הת 71</t>
  </si>
  <si>
    <t>IL0012138918</t>
  </si>
  <si>
    <t>28/11/2030</t>
  </si>
  <si>
    <t>רימון</t>
  </si>
  <si>
    <t>512467994</t>
  </si>
  <si>
    <t>רימון אגח א</t>
  </si>
  <si>
    <t>IL0012110362</t>
  </si>
  <si>
    <t>נאוויטס   אגח ז</t>
  </si>
  <si>
    <t>IL0012160433</t>
  </si>
  <si>
    <t>מז טפ הנ אגח 62</t>
  </si>
  <si>
    <t>IL0023104982</t>
  </si>
  <si>
    <t>22/10/2028</t>
  </si>
  <si>
    <t>אס.אר אקורד</t>
  </si>
  <si>
    <t>520038670</t>
  </si>
  <si>
    <t>אסאר אקורד אגח ב</t>
  </si>
  <si>
    <t>IL0042203724</t>
  </si>
  <si>
    <t>פסיפיק אוק אסאואר(בי וי איי) הולדינג</t>
  </si>
  <si>
    <t>1900288</t>
  </si>
  <si>
    <t>פסיפיק  אגח ד</t>
  </si>
  <si>
    <t>IL0012060443</t>
  </si>
  <si>
    <t>דיסק מנ אגח טו</t>
  </si>
  <si>
    <t>IL0074803045</t>
  </si>
  <si>
    <t>15/08/2032</t>
  </si>
  <si>
    <t>דה לסר אגח ז</t>
  </si>
  <si>
    <t>IL0011789208</t>
  </si>
  <si>
    <t>אשטרום נכ אגח13</t>
  </si>
  <si>
    <t>IL0025103032</t>
  </si>
  <si>
    <t>אנלייט אנ אגח ד</t>
  </si>
  <si>
    <t>IL0072002566</t>
  </si>
  <si>
    <t>02/09/2029</t>
  </si>
  <si>
    <t>ישרס</t>
  </si>
  <si>
    <t>520017807</t>
  </si>
  <si>
    <t>ישרס אג18</t>
  </si>
  <si>
    <t>IL0061302803</t>
  </si>
  <si>
    <t>10/04/2030</t>
  </si>
  <si>
    <t>אדגר אגח יב</t>
  </si>
  <si>
    <t>IL0018203310</t>
  </si>
  <si>
    <t>31/03/2031</t>
  </si>
  <si>
    <t>פתאל אירופה</t>
  </si>
  <si>
    <t>515328250</t>
  </si>
  <si>
    <t>פתאל אירו אגח ה</t>
  </si>
  <si>
    <t>IL0011988867</t>
  </si>
  <si>
    <t>עזריאלי קבוצה</t>
  </si>
  <si>
    <t>510960719</t>
  </si>
  <si>
    <t>עזריאלי אג"ח ה</t>
  </si>
  <si>
    <t>IL0011566036</t>
  </si>
  <si>
    <t>Aa1.il</t>
  </si>
  <si>
    <t>אשטרום קב אגח ד</t>
  </si>
  <si>
    <t>IL0011829897</t>
  </si>
  <si>
    <t>הכשרת ישוב אג 25</t>
  </si>
  <si>
    <t>IL0011915274</t>
  </si>
  <si>
    <t>נאוויטס פט אגחה</t>
  </si>
  <si>
    <t>IL0011979122</t>
  </si>
  <si>
    <t>רוטשטיין</t>
  </si>
  <si>
    <t>520039959</t>
  </si>
  <si>
    <t>רוטשטיין אגח יג</t>
  </si>
  <si>
    <t>IL0012126467</t>
  </si>
  <si>
    <t>14/01/2030</t>
  </si>
  <si>
    <t>מליסרון  אגח יט</t>
  </si>
  <si>
    <t>IL0032303989</t>
  </si>
  <si>
    <t>פתאל החזקות</t>
  </si>
  <si>
    <t>512607888</t>
  </si>
  <si>
    <t>פתאל החז  אגח ד</t>
  </si>
  <si>
    <t>IL0011881922</t>
  </si>
  <si>
    <t>שלמה נדלן</t>
  </si>
  <si>
    <t>513957472</t>
  </si>
  <si>
    <t>שלמה נדלן אגח ד</t>
  </si>
  <si>
    <t>IL0011576688</t>
  </si>
  <si>
    <t>31/10/2030</t>
  </si>
  <si>
    <t>אמות</t>
  </si>
  <si>
    <t>520026683</t>
  </si>
  <si>
    <t>אמות אג ו'</t>
  </si>
  <si>
    <t>IL0011586091</t>
  </si>
  <si>
    <t>חג'ג'    אגח יג</t>
  </si>
  <si>
    <t>IL0011900409</t>
  </si>
  <si>
    <t>01/04/2025</t>
  </si>
  <si>
    <t>פועלים  אגח 201</t>
  </si>
  <si>
    <t>IL0011913451</t>
  </si>
  <si>
    <t>29/11/2032</t>
  </si>
  <si>
    <t>ארפורט סיטי אג"ח 5</t>
  </si>
  <si>
    <t>IL0011334872</t>
  </si>
  <si>
    <t>נמקו אגח ג</t>
  </si>
  <si>
    <t>IL0011987612</t>
  </si>
  <si>
    <t>חג'ג' אגח יא</t>
  </si>
  <si>
    <t>IL0082303285</t>
  </si>
  <si>
    <t>01/07/2027</t>
  </si>
  <si>
    <t>אלדן תחבורה</t>
  </si>
  <si>
    <t>510454333</t>
  </si>
  <si>
    <t>אלדן תחבו אגח ח</t>
  </si>
  <si>
    <t>IL0011924425</t>
  </si>
  <si>
    <t>נכסים בנ אגח יא</t>
  </si>
  <si>
    <t>IL0012055666</t>
  </si>
  <si>
    <t>24/12/2027</t>
  </si>
  <si>
    <t>נאוויטס פט אג ד</t>
  </si>
  <si>
    <t>IL0011816274</t>
  </si>
  <si>
    <t>גב ים אגח י</t>
  </si>
  <si>
    <t>IL0075902846</t>
  </si>
  <si>
    <t>01/07/2035</t>
  </si>
  <si>
    <t>ביג אגח ז</t>
  </si>
  <si>
    <t>IL0011360844</t>
  </si>
  <si>
    <t>10/05/2025</t>
  </si>
  <si>
    <t>מבנה</t>
  </si>
  <si>
    <t>520024126</t>
  </si>
  <si>
    <t>מבני תעשיה אגח יט</t>
  </si>
  <si>
    <t>IL0022604875</t>
  </si>
  <si>
    <t>עזריאלי  אגח ז</t>
  </si>
  <si>
    <t>IL0011786725</t>
  </si>
  <si>
    <t>ilAA+</t>
  </si>
  <si>
    <t>02/07/2036</t>
  </si>
  <si>
    <t>מבני תעשיה אגח כג</t>
  </si>
  <si>
    <t>IL0022605450</t>
  </si>
  <si>
    <t>בזק</t>
  </si>
  <si>
    <t>520031931</t>
  </si>
  <si>
    <t>בזק אגח 14</t>
  </si>
  <si>
    <t>IL0023003176</t>
  </si>
  <si>
    <t>01/06/2035</t>
  </si>
  <si>
    <t>מליסרון  אגח יד</t>
  </si>
  <si>
    <t>IL0032302320</t>
  </si>
  <si>
    <t>27/04/2026</t>
  </si>
  <si>
    <t>עזריאלי אג2</t>
  </si>
  <si>
    <t>IL0011344368</t>
  </si>
  <si>
    <t>אמות  אגח ח</t>
  </si>
  <si>
    <t>IL0011727828</t>
  </si>
  <si>
    <t>05/01/2032</t>
  </si>
  <si>
    <t>דיסקונט מנ נד ט</t>
  </si>
  <si>
    <t>IL0011912461</t>
  </si>
  <si>
    <t>30/11/2028</t>
  </si>
  <si>
    <t>רוטשטיין  אגח ח</t>
  </si>
  <si>
    <t>IL0053901828</t>
  </si>
  <si>
    <t>14/07/2025</t>
  </si>
  <si>
    <t>אקויטל</t>
  </si>
  <si>
    <t>520030859</t>
  </si>
  <si>
    <t>אקויטל אגח 3</t>
  </si>
  <si>
    <t>IL0075501481</t>
  </si>
  <si>
    <t>25/07/2034</t>
  </si>
  <si>
    <t>גיבוי אחזקות אגח 2 (הסדר חוב)</t>
  </si>
  <si>
    <t>IL0044801905</t>
  </si>
  <si>
    <t>28/12/2025</t>
  </si>
  <si>
    <t>שוהם ביזנס אגח ד</t>
  </si>
  <si>
    <t>IL0011820474</t>
  </si>
  <si>
    <t>הפניקס גיוסי הון</t>
  </si>
  <si>
    <t>514290345</t>
  </si>
  <si>
    <t>פניקס הון אגחיב</t>
  </si>
  <si>
    <t>IL0011955858</t>
  </si>
  <si>
    <t>05/02/2032</t>
  </si>
  <si>
    <t>פועלים התח נד ז</t>
  </si>
  <si>
    <t>IL0011913295</t>
  </si>
  <si>
    <t>29/11/2028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</si>
  <si>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</si>
  <si>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</si>
  <si>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</si>
  <si>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</si>
  <si>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</si>
  <si>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</si>
  <si>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</si>
  <si>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</si>
  <si>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</si>
  <si>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</si>
  <si>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BB+</t>
  </si>
  <si>
    <t>15/11/2026</t>
  </si>
  <si>
    <t>PSEC 3.706 22/01/26</t>
  </si>
  <si>
    <t>US74348TAU60</t>
  </si>
  <si>
    <t>22/01/2026</t>
  </si>
  <si>
    <t>איי.סי.אל</t>
  </si>
  <si>
    <t>520027830</t>
  </si>
  <si>
    <t>ICLIT 6.375 31/05/38</t>
  </si>
  <si>
    <t>IL0028103310</t>
  </si>
  <si>
    <t>31/05/2038</t>
  </si>
  <si>
    <t>Vodafone</t>
  </si>
  <si>
    <t>5465</t>
  </si>
  <si>
    <t>2081/VOD 3.25 04/06</t>
  </si>
  <si>
    <t>US92857WBV19</t>
  </si>
  <si>
    <t>04/06/2030</t>
  </si>
  <si>
    <t>RAKUTN</t>
  </si>
  <si>
    <t>5450</t>
  </si>
  <si>
    <t>RAKUTN 8.125 15/12/29</t>
  </si>
  <si>
    <t>USJ64264AM64</t>
  </si>
  <si>
    <t>B</t>
  </si>
  <si>
    <t>15/12/2029</t>
  </si>
  <si>
    <t>PHILLIPS 66</t>
  </si>
  <si>
    <t>5457</t>
  </si>
  <si>
    <t>PSX 5.25 15/06/31</t>
  </si>
  <si>
    <t>US718547AU68</t>
  </si>
  <si>
    <t>BBB+</t>
  </si>
  <si>
    <t>15/06/2031</t>
  </si>
  <si>
    <t>MICRON TECHNOLOGY</t>
  </si>
  <si>
    <t>5084</t>
  </si>
  <si>
    <t>MU 5.3 15/01/2031</t>
  </si>
  <si>
    <t>US595112CD31</t>
  </si>
  <si>
    <t>15/01/2031</t>
  </si>
  <si>
    <t>CAPITAL ONE FINANCIAL</t>
  </si>
  <si>
    <t>COF 5.463 26/07/30</t>
  </si>
  <si>
    <t>US14040HDG74</t>
  </si>
  <si>
    <t>26/06/2030</t>
  </si>
  <si>
    <t>SANTANDER HOLDINGS</t>
  </si>
  <si>
    <t>5380</t>
  </si>
  <si>
    <t>SANUSA 6.565 12/06/29</t>
  </si>
  <si>
    <t>US80282KBG04</t>
  </si>
  <si>
    <t>Baa2</t>
  </si>
  <si>
    <t>12/06/2029</t>
  </si>
  <si>
    <t>Bank of  America</t>
  </si>
  <si>
    <t>2180</t>
  </si>
  <si>
    <t>BAC 4.271 23/07/29</t>
  </si>
  <si>
    <t>US06051GHM42</t>
  </si>
  <si>
    <t>A-</t>
  </si>
  <si>
    <t>23/07/2029</t>
  </si>
  <si>
    <t>ג'י.אף.אי אגח ה</t>
  </si>
  <si>
    <t>IL0012026477</t>
  </si>
  <si>
    <t>01/12/2026</t>
  </si>
  <si>
    <t>טבע</t>
  </si>
  <si>
    <t>520013954</t>
  </si>
  <si>
    <t>TEVA 4.375 09/05/2030</t>
  </si>
  <si>
    <t>XS2406607171</t>
  </si>
  <si>
    <t>BB</t>
  </si>
  <si>
    <t>09/05/2030</t>
  </si>
  <si>
    <t>לאומי אגח 186</t>
  </si>
  <si>
    <t>IL0012018391</t>
  </si>
  <si>
    <t>30/11/2033</t>
  </si>
  <si>
    <t>סלע קפיטל נדל"ן</t>
  </si>
  <si>
    <t>513992529</t>
  </si>
  <si>
    <t>סלע נדלן  אגח ה</t>
  </si>
  <si>
    <t>IL0012050873</t>
  </si>
  <si>
    <t>10/04/2037</t>
  </si>
  <si>
    <t>הפניקס</t>
  </si>
  <si>
    <t>520017450</t>
  </si>
  <si>
    <t>הפניקס    אגח 5</t>
  </si>
  <si>
    <t>IL0076702849</t>
  </si>
  <si>
    <t>01/05/2030</t>
  </si>
  <si>
    <t>מנורה מב הון</t>
  </si>
  <si>
    <t>513937714</t>
  </si>
  <si>
    <t>מנורה הון התח ט</t>
  </si>
  <si>
    <t>IL0012193699</t>
  </si>
  <si>
    <t>Aa3.il</t>
  </si>
  <si>
    <t>מליסרון  אגח יז</t>
  </si>
  <si>
    <t>IL0032302734</t>
  </si>
  <si>
    <t>01/01/2032</t>
  </si>
  <si>
    <t>דיסק מנ אגח טז</t>
  </si>
  <si>
    <t>IL0012031576</t>
  </si>
  <si>
    <t>20/03/2035</t>
  </si>
  <si>
    <t>דיסק מנ אגח  יז</t>
  </si>
  <si>
    <t>IL0012159534</t>
  </si>
  <si>
    <t>מז טפ הנ אגח 68</t>
  </si>
  <si>
    <t>IL0012021429</t>
  </si>
  <si>
    <t>25/12/2033</t>
  </si>
  <si>
    <t>בזק אגח 11</t>
  </si>
  <si>
    <t>IL0023002343</t>
  </si>
  <si>
    <t>02/06/2030</t>
  </si>
  <si>
    <t>520000472</t>
  </si>
  <si>
    <t>חשמל אגח 35</t>
  </si>
  <si>
    <t>IL0011967994</t>
  </si>
  <si>
    <t>12/06/2037</t>
  </si>
  <si>
    <t>אלרוב נדל"ן</t>
  </si>
  <si>
    <t>520038894</t>
  </si>
  <si>
    <t>אלרוב נדלן אגח ז</t>
  </si>
  <si>
    <t>IL0012074717</t>
  </si>
  <si>
    <t>פתאל החז  אגח ה</t>
  </si>
  <si>
    <t>IL0012039421</t>
  </si>
  <si>
    <t>31/08/2032</t>
  </si>
  <si>
    <t>אלרוב נדלן אגחו</t>
  </si>
  <si>
    <t>IL0038701855</t>
  </si>
  <si>
    <t>01/04/2027</t>
  </si>
  <si>
    <t>עזריאלי אגח ט</t>
  </si>
  <si>
    <t>IL0012092537</t>
  </si>
  <si>
    <t>02/01/2046</t>
  </si>
  <si>
    <t>כללביט</t>
  </si>
  <si>
    <t>513754069</t>
  </si>
  <si>
    <t>כלל מימון אגח יג</t>
  </si>
  <si>
    <t>IL0011979205</t>
  </si>
  <si>
    <t>31/07/2034</t>
  </si>
  <si>
    <t>פז נפט</t>
  </si>
  <si>
    <t>510216054</t>
  </si>
  <si>
    <t>פז נפט אגח ט</t>
  </si>
  <si>
    <t>IL0012059478</t>
  </si>
  <si>
    <t>31/05/2035</t>
  </si>
  <si>
    <t>יוניברסל מוטורס (UMI)</t>
  </si>
  <si>
    <t>511809071</t>
  </si>
  <si>
    <t>יוניברסל אגח ג</t>
  </si>
  <si>
    <t>IL0011606709</t>
  </si>
  <si>
    <t>10/08/2027</t>
  </si>
  <si>
    <t>אקסטל אגח ה</t>
  </si>
  <si>
    <t>IL0012186354</t>
  </si>
  <si>
    <t>אנרג'יקס</t>
  </si>
  <si>
    <t>513901371</t>
  </si>
  <si>
    <t>אנרג'יקס אגח א</t>
  </si>
  <si>
    <t>IL0011617516</t>
  </si>
  <si>
    <t>01/08/2030</t>
  </si>
  <si>
    <t>ריט 1 אגח ה</t>
  </si>
  <si>
    <t>IL0011367534</t>
  </si>
  <si>
    <t>20/09/2028</t>
  </si>
  <si>
    <t>כלל עסקי ביטוח</t>
  </si>
  <si>
    <t>520036120</t>
  </si>
  <si>
    <t>כלל ביטוח אגח א</t>
  </si>
  <si>
    <t>IL0011934812</t>
  </si>
  <si>
    <t>28/02/2028</t>
  </si>
  <si>
    <t>רבוע כחול נדל"ן</t>
  </si>
  <si>
    <t>513765859</t>
  </si>
  <si>
    <t>רבוע נדלן אגח י</t>
  </si>
  <si>
    <t>IL0012133968</t>
  </si>
  <si>
    <t>30/09/2039</t>
  </si>
  <si>
    <t>דלק קבוצה</t>
  </si>
  <si>
    <t>520044322</t>
  </si>
  <si>
    <t>דלק קב  אגח מ</t>
  </si>
  <si>
    <t>IL0012173899</t>
  </si>
  <si>
    <t>30/06/2033</t>
  </si>
  <si>
    <t>אלקטרה צריכה</t>
  </si>
  <si>
    <t>520039967</t>
  </si>
  <si>
    <t>אלקטרה צריכה אגח א</t>
  </si>
  <si>
    <t>IL0050103352</t>
  </si>
  <si>
    <t>מבני תעש  אגח כ</t>
  </si>
  <si>
    <t>IL0022604958</t>
  </si>
  <si>
    <t>ג'י סיטי</t>
  </si>
  <si>
    <t>520033234</t>
  </si>
  <si>
    <t>ג'י סיטי אגח טז</t>
  </si>
  <si>
    <t>IL0012607854</t>
  </si>
  <si>
    <t>שלמה החזקות</t>
  </si>
  <si>
    <t>520034372</t>
  </si>
  <si>
    <t>שלמה החז אגח  כ</t>
  </si>
  <si>
    <t>IL0011927493</t>
  </si>
  <si>
    <t>21/12/2031</t>
  </si>
  <si>
    <t>ג'י סיטי אגח יד</t>
  </si>
  <si>
    <t>IL0012607367</t>
  </si>
  <si>
    <t>30/09/2031</t>
  </si>
  <si>
    <t>אלקטרה</t>
  </si>
  <si>
    <t>520028911</t>
  </si>
  <si>
    <t>אלקטרה אגח ו</t>
  </si>
  <si>
    <t>IL0073902632</t>
  </si>
  <si>
    <t>10/12/2035</t>
  </si>
  <si>
    <t>אמות  אגח י</t>
  </si>
  <si>
    <t>IL0012050048</t>
  </si>
  <si>
    <t>05/01/2037</t>
  </si>
  <si>
    <t>כלל ביטוח אגח ג</t>
  </si>
  <si>
    <t>IL0012013913</t>
  </si>
  <si>
    <t>01/11/2031</t>
  </si>
  <si>
    <t>רבוע נדלן אג9</t>
  </si>
  <si>
    <t>IL0011745564</t>
  </si>
  <si>
    <t>אקויטל  אגח 4</t>
  </si>
  <si>
    <t>IL0011976078</t>
  </si>
  <si>
    <t>25/07/2036</t>
  </si>
  <si>
    <t>מבנה אגח כה</t>
  </si>
  <si>
    <t>IL0022606367</t>
  </si>
  <si>
    <t>אלון רבוע כחול</t>
  </si>
  <si>
    <t>520042847</t>
  </si>
  <si>
    <t>אלון רבוע אגח ט</t>
  </si>
  <si>
    <t>IL0011972846</t>
  </si>
  <si>
    <t>גב ים  אגח 9</t>
  </si>
  <si>
    <t>IL0075902192</t>
  </si>
  <si>
    <t>אלוני חץ</t>
  </si>
  <si>
    <t>520038506</t>
  </si>
  <si>
    <t>אלוני חץ אגח טו</t>
  </si>
  <si>
    <t>IL0011894149</t>
  </si>
  <si>
    <t>01/03/2037</t>
  </si>
  <si>
    <t>אלוני חץ אגח יג</t>
  </si>
  <si>
    <t>IL0011894065</t>
  </si>
  <si>
    <t>מזרחי הנפקות אג"ח 49</t>
  </si>
  <si>
    <t>IL0023102820</t>
  </si>
  <si>
    <t>23/06/2026</t>
  </si>
  <si>
    <t>פניקס הון אגח טו</t>
  </si>
  <si>
    <t>IL0012019530</t>
  </si>
  <si>
    <t>הראל השקעות</t>
  </si>
  <si>
    <t>520033986</t>
  </si>
  <si>
    <t>הראל השק אגח א</t>
  </si>
  <si>
    <t>IL0058501102</t>
  </si>
  <si>
    <t>Aa2.il</t>
  </si>
  <si>
    <t>31/12/2035</t>
  </si>
  <si>
    <t>ישרס אגח יט</t>
  </si>
  <si>
    <t>IL0061303488</t>
  </si>
  <si>
    <t>31/03/2036</t>
  </si>
  <si>
    <t>עזריאלי אגח ח</t>
  </si>
  <si>
    <t>IL0011786808</t>
  </si>
  <si>
    <t>02/01/2041</t>
  </si>
  <si>
    <t>שטראוס גרופ</t>
  </si>
  <si>
    <t>520003781</t>
  </si>
  <si>
    <t>שטראוס    אגח ו</t>
  </si>
  <si>
    <t>IL0074604211</t>
  </si>
  <si>
    <t>30/06/2037</t>
  </si>
  <si>
    <t>שלמה החז אגח יט</t>
  </si>
  <si>
    <t>IL0011927311</t>
  </si>
  <si>
    <t>מגה אור אגח ט</t>
  </si>
  <si>
    <t>IL0011651416</t>
  </si>
  <si>
    <t>28/02/2030</t>
  </si>
  <si>
    <t>דלק קב  אגח לט</t>
  </si>
  <si>
    <t>IL0012057720</t>
  </si>
  <si>
    <t>מזרחי הנפקות אגח 40</t>
  </si>
  <si>
    <t>IL0023101673</t>
  </si>
  <si>
    <t>08/06/2025</t>
  </si>
  <si>
    <t>וילאר</t>
  </si>
  <si>
    <t>520038910</t>
  </si>
  <si>
    <t>וילאר  אגח י</t>
  </si>
  <si>
    <t>IL0011939522</t>
  </si>
  <si>
    <t>31/12/2031</t>
  </si>
  <si>
    <t>הפניקס אגח 6</t>
  </si>
  <si>
    <t>IL0076703342</t>
  </si>
  <si>
    <t>דור אלון</t>
  </si>
  <si>
    <t>520043878</t>
  </si>
  <si>
    <t>דור אלון אגח ח</t>
  </si>
  <si>
    <t>IL0011751992</t>
  </si>
  <si>
    <t>חשמל אגח 32</t>
  </si>
  <si>
    <t>IL0060003840</t>
  </si>
  <si>
    <t>22/07/2027</t>
  </si>
  <si>
    <t>אנלייט אנרגיה אג ו</t>
  </si>
  <si>
    <t>IL0072001733</t>
  </si>
  <si>
    <t>01/09/2026</t>
  </si>
  <si>
    <t>אלמוגים  אגח יב</t>
  </si>
  <si>
    <t>IL0012178922</t>
  </si>
  <si>
    <t>דמרי</t>
  </si>
  <si>
    <t>511399388</t>
  </si>
  <si>
    <t>דמרי אגח יא</t>
  </si>
  <si>
    <t>IL0012116062</t>
  </si>
  <si>
    <t>נופר אנרג'י</t>
  </si>
  <si>
    <t>514599943</t>
  </si>
  <si>
    <t>נופר אנרג אגח ד</t>
  </si>
  <si>
    <t>IL0012114166</t>
  </si>
  <si>
    <t>חשמל     אגח 29</t>
  </si>
  <si>
    <t>IL0060002362</t>
  </si>
  <si>
    <t>01/03/2026</t>
  </si>
  <si>
    <t>בינלאומי הנפקות</t>
  </si>
  <si>
    <t>513141879</t>
  </si>
  <si>
    <t>בינל הנפק אגח י</t>
  </si>
  <si>
    <t>IL0011602906</t>
  </si>
  <si>
    <t>10/09/2025</t>
  </si>
  <si>
    <t>לאומי אגח 182</t>
  </si>
  <si>
    <t>IL0060405391</t>
  </si>
  <si>
    <t>25/10/2027</t>
  </si>
  <si>
    <t>ביג  אגח יח</t>
  </si>
  <si>
    <t>IL0011742264</t>
  </si>
  <si>
    <t>נופר אנרג  אג ב</t>
  </si>
  <si>
    <t>IL0011980351</t>
  </si>
  <si>
    <t>חשמל  אג"ח 31</t>
  </si>
  <si>
    <t>IL0060002859</t>
  </si>
  <si>
    <t>21/09/2031</t>
  </si>
  <si>
    <t>אלוני חץ אגח יב</t>
  </si>
  <si>
    <t>IL0039004952</t>
  </si>
  <si>
    <t>חשמל אגח 33</t>
  </si>
  <si>
    <t>IL0060003923</t>
  </si>
  <si>
    <t>סילברסטין נכסים</t>
  </si>
  <si>
    <t>1970336</t>
  </si>
  <si>
    <t>סילברסטין אגח ב</t>
  </si>
  <si>
    <t>IL0011605974</t>
  </si>
  <si>
    <t>פועלים  אגח 203</t>
  </si>
  <si>
    <t>IL0011998684</t>
  </si>
  <si>
    <t>02/12/2030</t>
  </si>
  <si>
    <t>דלק קב אגח לח</t>
  </si>
  <si>
    <t>IL0011995045</t>
  </si>
  <si>
    <t>31/10/2031</t>
  </si>
  <si>
    <t>עזריאלי אג"ח ו</t>
  </si>
  <si>
    <t>IL0011566119</t>
  </si>
  <si>
    <t>ביג אג"ח יא</t>
  </si>
  <si>
    <t>IL0011511172</t>
  </si>
  <si>
    <t>20/10/2027</t>
  </si>
  <si>
    <t>אמות אגח ט</t>
  </si>
  <si>
    <t>IL0012049990</t>
  </si>
  <si>
    <t>כללביט  אגח יב</t>
  </si>
  <si>
    <t>IL0011799280</t>
  </si>
  <si>
    <t>חשמל אג"ח 27</t>
  </si>
  <si>
    <t>IL0060002107</t>
  </si>
  <si>
    <t>12/04/2029</t>
  </si>
  <si>
    <t>אלה פקדונות</t>
  </si>
  <si>
    <t>515666881</t>
  </si>
  <si>
    <t>אלה פקדון אגח ה</t>
  </si>
  <si>
    <t>IL0011625774</t>
  </si>
  <si>
    <t>10/02/2031</t>
  </si>
  <si>
    <t>דיסקונט מנפיקים אג"ח יד</t>
  </si>
  <si>
    <t>IL0074801635</t>
  </si>
  <si>
    <t>05/12/2030</t>
  </si>
  <si>
    <t>קרסו מוטורס</t>
  </si>
  <si>
    <t>514065283</t>
  </si>
  <si>
    <t>קרסו      אגח ג</t>
  </si>
  <si>
    <t>IL0011418295</t>
  </si>
  <si>
    <t>01/09/2027</t>
  </si>
  <si>
    <t>עזריאלי אגח ד</t>
  </si>
  <si>
    <t>IL0011386500</t>
  </si>
  <si>
    <t>05/07/2030</t>
  </si>
  <si>
    <t>מקורות</t>
  </si>
  <si>
    <t>520010869</t>
  </si>
  <si>
    <t>מקורות  אגח 11</t>
  </si>
  <si>
    <t>IL0011584765</t>
  </si>
  <si>
    <t>31/12/2053</t>
  </si>
  <si>
    <t>מקורות אגח 10</t>
  </si>
  <si>
    <t>IL0011584682</t>
  </si>
  <si>
    <t>בי קומיונקיישנס</t>
  </si>
  <si>
    <t>512832742</t>
  </si>
  <si>
    <t>בי קומיונק אגח ז</t>
  </si>
  <si>
    <t>IL0012109885</t>
  </si>
  <si>
    <t>מגדל ביטוח הון</t>
  </si>
  <si>
    <t>513230029</t>
  </si>
  <si>
    <t>מגדל הון אגח ט</t>
  </si>
  <si>
    <t>IL0011856288</t>
  </si>
  <si>
    <t>לאומי   אגח 179</t>
  </si>
  <si>
    <t>IL0060403727</t>
  </si>
  <si>
    <t>עמרם</t>
  </si>
  <si>
    <t>513201582</t>
  </si>
  <si>
    <t>עמרם אברהם אגחג</t>
  </si>
  <si>
    <t>IL0012158627</t>
  </si>
  <si>
    <t>פניקס הון אגח יא</t>
  </si>
  <si>
    <t>IL0011593592</t>
  </si>
  <si>
    <t>30/04/2029</t>
  </si>
  <si>
    <t>ביג אגח ח</t>
  </si>
  <si>
    <t>IL0011389249</t>
  </si>
  <si>
    <t>12/04/2026</t>
  </si>
  <si>
    <t>מז טפ הנפק 52</t>
  </si>
  <si>
    <t>IL0023103810</t>
  </si>
  <si>
    <t>סאמיט</t>
  </si>
  <si>
    <t>520043720</t>
  </si>
  <si>
    <t>סאמיט אגח יב</t>
  </si>
  <si>
    <t>IL0011839201</t>
  </si>
  <si>
    <t>01/10/2031</t>
  </si>
  <si>
    <t>גב ים אג"ח 6</t>
  </si>
  <si>
    <t>IL0075901285</t>
  </si>
  <si>
    <t>פורמולה מערכות</t>
  </si>
  <si>
    <t>520036690</t>
  </si>
  <si>
    <t>פורמולה   אגח ד</t>
  </si>
  <si>
    <t>IL0012115569</t>
  </si>
  <si>
    <t>01/12/2034</t>
  </si>
  <si>
    <t>ירושלים הנ אג טז</t>
  </si>
  <si>
    <t>IL0011721706</t>
  </si>
  <si>
    <t>מרכנתיל הנפקות</t>
  </si>
  <si>
    <t>513686154</t>
  </si>
  <si>
    <t>מרכנתיל הנ אגח ד</t>
  </si>
  <si>
    <t>IL0011713059</t>
  </si>
  <si>
    <t>30/01/2030</t>
  </si>
  <si>
    <t>פועלים  אגח 200</t>
  </si>
  <si>
    <t>IL0066204962</t>
  </si>
  <si>
    <t>09/12/2031</t>
  </si>
  <si>
    <t>סלע נדלן  אגח ד</t>
  </si>
  <si>
    <t>IL0011671471</t>
  </si>
  <si>
    <t>27/03/2033</t>
  </si>
  <si>
    <t>איי.סי.אל אגח ז</t>
  </si>
  <si>
    <t>IL0028103724</t>
  </si>
  <si>
    <t>31/12/2034</t>
  </si>
  <si>
    <t>פועלים  אגח 202</t>
  </si>
  <si>
    <t>IL0011998502</t>
  </si>
  <si>
    <t>30/04/2028</t>
  </si>
  <si>
    <t>אלביט מערכות</t>
  </si>
  <si>
    <t>520043027</t>
  </si>
  <si>
    <t>אלביט מע' אגח ב</t>
  </si>
  <si>
    <t>IL0011782351</t>
  </si>
  <si>
    <t>שיכון ובינוי</t>
  </si>
  <si>
    <t>520036104</t>
  </si>
  <si>
    <t>שיכון ובינוי אג8</t>
  </si>
  <si>
    <t>IL0011358889</t>
  </si>
  <si>
    <t>01/05/2029</t>
  </si>
  <si>
    <t>לייטסטון</t>
  </si>
  <si>
    <t>1838682</t>
  </si>
  <si>
    <t>לייטסטון  אגח ב</t>
  </si>
  <si>
    <t>IL0011607467</t>
  </si>
  <si>
    <t>אמות אגח ז</t>
  </si>
  <si>
    <t>IL0011628661</t>
  </si>
  <si>
    <t>תמר פטרוליום</t>
  </si>
  <si>
    <t>515334662</t>
  </si>
  <si>
    <t>תמר פטרו  אגח א</t>
  </si>
  <si>
    <t>IL0011413320</t>
  </si>
  <si>
    <t>30/08/2028</t>
  </si>
  <si>
    <t>פועלים  אגח 101</t>
  </si>
  <si>
    <t>IL0011913378</t>
  </si>
  <si>
    <t>29/05/2025</t>
  </si>
  <si>
    <t>ג'נריישן קפיטל</t>
  </si>
  <si>
    <t>515846558</t>
  </si>
  <si>
    <t>ג'נרישן קפיטל אגח ג</t>
  </si>
  <si>
    <t>IL0011845554</t>
  </si>
  <si>
    <t>דלק קב אגח לז</t>
  </si>
  <si>
    <t>IL0011928897</t>
  </si>
  <si>
    <t>נמלי ישראל</t>
  </si>
  <si>
    <t>513569780</t>
  </si>
  <si>
    <t>נמלי ישראל אג"ח ב</t>
  </si>
  <si>
    <t>IL0011455727</t>
  </si>
  <si>
    <t>פז נפט אגח ח</t>
  </si>
  <si>
    <t>IL0011628174</t>
  </si>
  <si>
    <t>אלון רבוע אגח ו</t>
  </si>
  <si>
    <t>IL0011691271</t>
  </si>
  <si>
    <t>או.פי.סי אנרגיה</t>
  </si>
  <si>
    <t>514401702</t>
  </si>
  <si>
    <t>או פי סי אגח 2</t>
  </si>
  <si>
    <t>IL0011660573</t>
  </si>
  <si>
    <t>סאמיט אג"ח 7</t>
  </si>
  <si>
    <t>IL0011334799</t>
  </si>
  <si>
    <t>31/07/2025</t>
  </si>
  <si>
    <t>נתיבי הגז</t>
  </si>
  <si>
    <t>513436394</t>
  </si>
  <si>
    <t>נתיבי הגז אג"ח ד</t>
  </si>
  <si>
    <t>IL0011475030</t>
  </si>
  <si>
    <t>רבוע נדלן אגח ח</t>
  </si>
  <si>
    <t>IL0011575698</t>
  </si>
  <si>
    <t>31/10/2028</t>
  </si>
  <si>
    <t>חשמל אגח 34</t>
  </si>
  <si>
    <t>IL0011967812</t>
  </si>
  <si>
    <t>12/06/2033</t>
  </si>
  <si>
    <t>הראל הנפקות</t>
  </si>
  <si>
    <t>513834200</t>
  </si>
  <si>
    <t>הראל הנפק אגח ט</t>
  </si>
  <si>
    <t>IL0011340309</t>
  </si>
  <si>
    <t>אנלייט אנר אג ג</t>
  </si>
  <si>
    <t>IL0072002491</t>
  </si>
  <si>
    <t>01/09/2028</t>
  </si>
  <si>
    <t>דור אלון  אגח ז</t>
  </si>
  <si>
    <t>IL0011577009</t>
  </si>
  <si>
    <t>ירושלים הנ אגח טו</t>
  </si>
  <si>
    <t>IL0011617698</t>
  </si>
  <si>
    <t>נופר אנרג אגח א</t>
  </si>
  <si>
    <t>IL0011793408</t>
  </si>
  <si>
    <t>פועלים  אגח 100</t>
  </si>
  <si>
    <t>IL0066204889</t>
  </si>
  <si>
    <t>יוניברסל  אגח ה</t>
  </si>
  <si>
    <t>IL0011926081</t>
  </si>
  <si>
    <t>ג'נרישן קפ אגח ב</t>
  </si>
  <si>
    <t>IL0011775264</t>
  </si>
  <si>
    <t>ישראכרט</t>
  </si>
  <si>
    <t>510706153</t>
  </si>
  <si>
    <t>ישראכרט   אגח ב</t>
  </si>
  <si>
    <t>IL0012051293</t>
  </si>
  <si>
    <t>שופרסל</t>
  </si>
  <si>
    <t>520022732</t>
  </si>
  <si>
    <t>שופרסל    אגח ו</t>
  </si>
  <si>
    <t>IL0077702178</t>
  </si>
  <si>
    <t>08/10/2028</t>
  </si>
  <si>
    <t>בזק אגח 10</t>
  </si>
  <si>
    <t>IL0023001840</t>
  </si>
  <si>
    <t>01/12/2025</t>
  </si>
  <si>
    <t>ישראמקו יהש</t>
  </si>
  <si>
    <t>550010003</t>
  </si>
  <si>
    <t>ישראמקו אג1</t>
  </si>
  <si>
    <t>IL0023201747</t>
  </si>
  <si>
    <t>10/10/2025</t>
  </si>
  <si>
    <t>ג'י סיטי אגח יג</t>
  </si>
  <si>
    <t>IL0012606526</t>
  </si>
  <si>
    <t>מז טפ הנ אגח 66</t>
  </si>
  <si>
    <t>IL0011916678</t>
  </si>
  <si>
    <t>08/12/2031</t>
  </si>
  <si>
    <t>מז טפ הנפק   46</t>
  </si>
  <si>
    <t>IL0023102259</t>
  </si>
  <si>
    <t>28/09/2027</t>
  </si>
  <si>
    <t>גב ים אג8</t>
  </si>
  <si>
    <t>IL0075901517</t>
  </si>
  <si>
    <t>30/06/2034</t>
  </si>
  <si>
    <t>פז נפט אג"ח ו</t>
  </si>
  <si>
    <t>IL0011395428</t>
  </si>
  <si>
    <t>ביג אגח יד</t>
  </si>
  <si>
    <t>IL0011615122</t>
  </si>
  <si>
    <t>הפניקס אג4</t>
  </si>
  <si>
    <t>IL0076702500</t>
  </si>
  <si>
    <t>הראל הנפ אגח יט</t>
  </si>
  <si>
    <t>IL0011927725</t>
  </si>
  <si>
    <t>לאומי אגח 184</t>
  </si>
  <si>
    <t>IL0060406043</t>
  </si>
  <si>
    <t>05/05/2030</t>
  </si>
  <si>
    <t>שלמה החזקות אג18</t>
  </si>
  <si>
    <t>IL0014103076</t>
  </si>
  <si>
    <t>20/06/2026</t>
  </si>
  <si>
    <t>מליסרון אגח יח</t>
  </si>
  <si>
    <t>IL0032303724</t>
  </si>
  <si>
    <t>01/07/2028</t>
  </si>
  <si>
    <t>ג'י סיטי  אג"ח 12</t>
  </si>
  <si>
    <t>IL0012606039</t>
  </si>
  <si>
    <t>דה זראסאי גרופ</t>
  </si>
  <si>
    <t>1744984</t>
  </si>
  <si>
    <t>דה זראסאי אג5</t>
  </si>
  <si>
    <t>IL0011695561</t>
  </si>
  <si>
    <t>ilBBB-</t>
  </si>
  <si>
    <t>מז טפ הנ אגח 63</t>
  </si>
  <si>
    <t>IL0023105484</t>
  </si>
  <si>
    <t>מגדל הון  אג"ח ז</t>
  </si>
  <si>
    <t>IL0011560419</t>
  </si>
  <si>
    <t>אפריקה נכס אגחח</t>
  </si>
  <si>
    <t>IL0011422313</t>
  </si>
  <si>
    <t>15/10/2026</t>
  </si>
  <si>
    <t>מימון ישיר אגחג</t>
  </si>
  <si>
    <t>IL0011712143</t>
  </si>
  <si>
    <t>הראל הנפק אגח כ</t>
  </si>
  <si>
    <t>IL0012079849</t>
  </si>
  <si>
    <t>אלביט מערכות אגח ג</t>
  </si>
  <si>
    <t>IL0011782500</t>
  </si>
  <si>
    <t>בזק אגח 12</t>
  </si>
  <si>
    <t>IL0023002426</t>
  </si>
  <si>
    <t>מבנה תעשיה אג16</t>
  </si>
  <si>
    <t>IL0022604388</t>
  </si>
  <si>
    <t>עמידר</t>
  </si>
  <si>
    <t>520017393</t>
  </si>
  <si>
    <t>עמידר אגח א</t>
  </si>
  <si>
    <t>IL0011435851</t>
  </si>
  <si>
    <t>30/03/2028</t>
  </si>
  <si>
    <t>ירושליםהנ אגחיט</t>
  </si>
  <si>
    <t>IL0012014333</t>
  </si>
  <si>
    <t>31/01/2031</t>
  </si>
  <si>
    <t>לאומי אגח 183</t>
  </si>
  <si>
    <t>IL0060405474</t>
  </si>
  <si>
    <t>25/11/2029</t>
  </si>
  <si>
    <t>בזק אגח 9</t>
  </si>
  <si>
    <t>IL0023001766</t>
  </si>
  <si>
    <t>ג'י סיטי אגח כא</t>
  </si>
  <si>
    <t>IL0012127523</t>
  </si>
  <si>
    <t>ישראמקו   אג3</t>
  </si>
  <si>
    <t>IL0023202323</t>
  </si>
  <si>
    <t>10/10/2030</t>
  </si>
  <si>
    <t>ביג אג"ח 12</t>
  </si>
  <si>
    <t>IL0011562316</t>
  </si>
  <si>
    <t>25/02/2028</t>
  </si>
  <si>
    <t>רבוע נדלן אגח ו</t>
  </si>
  <si>
    <t>IL0011406076</t>
  </si>
  <si>
    <t>30/11/2026</t>
  </si>
  <si>
    <t>מגדלי ים תיכון</t>
  </si>
  <si>
    <t>512719485</t>
  </si>
  <si>
    <t>מגדלי תיכון אגח ו</t>
  </si>
  <si>
    <t>IL0011991242</t>
  </si>
  <si>
    <t>מליסרון אג11</t>
  </si>
  <si>
    <t>IL0032302080</t>
  </si>
  <si>
    <t>10/07/2025</t>
  </si>
  <si>
    <t>דיסקונט השקעות</t>
  </si>
  <si>
    <t>520023896</t>
  </si>
  <si>
    <t>דיסק השק  אגח י</t>
  </si>
  <si>
    <t>IL0063903483</t>
  </si>
  <si>
    <t>30/12/2026</t>
  </si>
  <si>
    <t>מטריקס</t>
  </si>
  <si>
    <t>520039413</t>
  </si>
  <si>
    <t>מטריקס אגח ב</t>
  </si>
  <si>
    <t>IL0011896466</t>
  </si>
  <si>
    <t>01/02/2030</t>
  </si>
  <si>
    <t>קרסו אגח א</t>
  </si>
  <si>
    <t>IL0011364648</t>
  </si>
  <si>
    <t>הראל הנפ אגח טז</t>
  </si>
  <si>
    <t>IL0011576019</t>
  </si>
  <si>
    <t>או.פי.סי  אגח ג</t>
  </si>
  <si>
    <t>IL0011803553</t>
  </si>
  <si>
    <t>01/09/2030</t>
  </si>
  <si>
    <t>חברה לישראל</t>
  </si>
  <si>
    <t>520028010</t>
  </si>
  <si>
    <t>חברה לישראל אגח 13</t>
  </si>
  <si>
    <t>IL0057602695</t>
  </si>
  <si>
    <t>דיסקונט הש אג6</t>
  </si>
  <si>
    <t>IL0063902071</t>
  </si>
  <si>
    <t>מגה אור אג7</t>
  </si>
  <si>
    <t>IL0011416968</t>
  </si>
  <si>
    <t>A</t>
  </si>
  <si>
    <t>30/08/2027</t>
  </si>
  <si>
    <t>חברה לישראל אגח 12</t>
  </si>
  <si>
    <t>IL0057602513</t>
  </si>
  <si>
    <t>מנורה הון הת אגח ו'</t>
  </si>
  <si>
    <t>IL0011602419</t>
  </si>
  <si>
    <t>שופרסל אג5</t>
  </si>
  <si>
    <t>IL0077702095</t>
  </si>
  <si>
    <t>08/10/2029</t>
  </si>
  <si>
    <t>אלקטרה אגח 4</t>
  </si>
  <si>
    <t>IL0073901493</t>
  </si>
  <si>
    <t>פרטנר</t>
  </si>
  <si>
    <t>520044314</t>
  </si>
  <si>
    <t>פרטנר  אגח ז</t>
  </si>
  <si>
    <t>IL0011563975</t>
  </si>
  <si>
    <t>25/06/2027</t>
  </si>
  <si>
    <t>כללביט אג"ח 9</t>
  </si>
  <si>
    <t>IL0011360505</t>
  </si>
  <si>
    <t>Costco Wholesale</t>
  </si>
  <si>
    <t>5370</t>
  </si>
  <si>
    <t>COSTCO 1.6 20/04/2030</t>
  </si>
  <si>
    <t>US22160KAP03</t>
  </si>
  <si>
    <t>Aa3</t>
  </si>
  <si>
    <t>20/04/2030</t>
  </si>
  <si>
    <t>VISA</t>
  </si>
  <si>
    <t>5089</t>
  </si>
  <si>
    <t>VISA 2.75 15/09/27</t>
  </si>
  <si>
    <t>US92826CAH51</t>
  </si>
  <si>
    <t>AA-</t>
  </si>
  <si>
    <t>15/09/2027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</si>
  <si>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</si>
  <si>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</si>
  <si>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</si>
  <si>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</si>
  <si>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</si>
  <si>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</si>
  <si>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</si>
  <si>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תמר פטרו  אגח ב</t>
  </si>
  <si>
    <t>IL0011435935</t>
  </si>
  <si>
    <t>בזק אגח 13</t>
  </si>
  <si>
    <t>IL0023003093</t>
  </si>
  <si>
    <t>02/12/2035</t>
  </si>
  <si>
    <t>אלקטרה  אג"ח ה'</t>
  </si>
  <si>
    <t>IL0073902228</t>
  </si>
  <si>
    <t>10/01/2031</t>
  </si>
  <si>
    <t>מז טפ הנפ אגח 61</t>
  </si>
  <si>
    <t>IL0023104644</t>
  </si>
  <si>
    <t>Aaa.il</t>
  </si>
  <si>
    <t>04/12/2026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</si>
  <si>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</si>
  <si>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</si>
  <si>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</si>
  <si>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</si>
  <si>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</si>
  <si>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</si>
  <si>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</si>
  <si>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מליסרון  אגח16</t>
  </si>
  <si>
    <t>IL0032302650</t>
  </si>
  <si>
    <t>PETROLEOS MEXICANOS</t>
  </si>
  <si>
    <t>4768</t>
  </si>
  <si>
    <t>PETROLEOS MEXICANOS-PEMEX</t>
  </si>
  <si>
    <t>US71654QBW15</t>
  </si>
  <si>
    <t>B3</t>
  </si>
  <si>
    <t>GRAND CITY PROPERTIES</t>
  </si>
  <si>
    <t>4959</t>
  </si>
  <si>
    <t>GRAND CITI 6.125 16/01/2030</t>
  </si>
  <si>
    <t>XS2799494633</t>
  </si>
  <si>
    <t>16/01/2030</t>
  </si>
  <si>
    <t>ARES</t>
  </si>
  <si>
    <t>5183</t>
  </si>
  <si>
    <t>ARES CAPITAL 3.25 15.07.25</t>
  </si>
  <si>
    <t>US04010LAY92</t>
  </si>
  <si>
    <t>15/07/2025</t>
  </si>
  <si>
    <t>Empresa Electrica Cochra</t>
  </si>
  <si>
    <t>5170</t>
  </si>
  <si>
    <t>AESGEN 5.5 14/05/27</t>
  </si>
  <si>
    <t>USP3713CAB48</t>
  </si>
  <si>
    <t>Ba1</t>
  </si>
  <si>
    <t>14/05/2027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</si>
  <si>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</si>
  <si>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</si>
  <si>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</si>
  <si>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</si>
  <si>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</si>
  <si>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</si>
  <si>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</si>
  <si>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15/10/2029</t>
  </si>
  <si>
    <t>OWL ROCK CAPITAL</t>
  </si>
  <si>
    <t>5181</t>
  </si>
  <si>
    <t>OWLRCK 3.75 22/7/25</t>
  </si>
  <si>
    <t>US69121KAC80</t>
  </si>
  <si>
    <t>22/07/2025</t>
  </si>
  <si>
    <t>PEMEX 5.95 28/01/31</t>
  </si>
  <si>
    <t>US71654QDE98</t>
  </si>
  <si>
    <t>28/01/2031</t>
  </si>
  <si>
    <t>שופרסל אג"ח ז</t>
  </si>
  <si>
    <t>IL0077702582</t>
  </si>
  <si>
    <t>20/08/2030</t>
  </si>
  <si>
    <t>לאומי אגח 185</t>
  </si>
  <si>
    <t>IL0012018219</t>
  </si>
  <si>
    <t>מז טפ הנ אגח 70</t>
  </si>
  <si>
    <t>IL0012138835</t>
  </si>
  <si>
    <t>28/11/2036</t>
  </si>
  <si>
    <t>פועלים הת נד יא</t>
  </si>
  <si>
    <t>IL0012014663</t>
  </si>
  <si>
    <t>07/12/2029</t>
  </si>
  <si>
    <t>פז נפט    אגח ז</t>
  </si>
  <si>
    <t>IL0011425951</t>
  </si>
  <si>
    <t>30/11/2030</t>
  </si>
  <si>
    <t>בינל הנפ התח כו</t>
  </si>
  <si>
    <t>IL0011855371</t>
  </si>
  <si>
    <t>לוינשטין הנדסה</t>
  </si>
  <si>
    <t>520033424</t>
  </si>
  <si>
    <t>לונשטן הנד אגחו</t>
  </si>
  <si>
    <t>IL0012179599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</si>
  <si>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</si>
  <si>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</si>
  <si>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</si>
  <si>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</si>
  <si>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</si>
  <si>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</si>
  <si>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</si>
  <si>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</si>
  <si>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</si>
  <si>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אלביט מע' אגח ד</t>
  </si>
  <si>
    <t>IL0011782682</t>
  </si>
  <si>
    <t>מגדל הון  אגח י</t>
  </si>
  <si>
    <t>IL0011920795</t>
  </si>
  <si>
    <t>שיכון ובינוי אג6</t>
  </si>
  <si>
    <t>IL0011297335</t>
  </si>
  <si>
    <t>שטראוס    אגח ה</t>
  </si>
  <si>
    <t>IL0074603890</t>
  </si>
  <si>
    <t>מיטב דש השקעות</t>
  </si>
  <si>
    <t>520043795</t>
  </si>
  <si>
    <t>מיטב דש השקעות אגח ד</t>
  </si>
  <si>
    <t>IL0011613713</t>
  </si>
  <si>
    <t>10/12/2029</t>
  </si>
  <si>
    <t>תדיראן גרופ</t>
  </si>
  <si>
    <t>520036732</t>
  </si>
  <si>
    <t>תדיראן הול אגח3</t>
  </si>
  <si>
    <t>IL0025801320</t>
  </si>
  <si>
    <t>ישראמקו   אגח ב</t>
  </si>
  <si>
    <t>IL0023202240</t>
  </si>
  <si>
    <t>דלק ישראל נכסים</t>
  </si>
  <si>
    <t>516378643</t>
  </si>
  <si>
    <t>דלק נכסים אגח א</t>
  </si>
  <si>
    <t>IL0011961799</t>
  </si>
  <si>
    <t>גירון פיתוח</t>
  </si>
  <si>
    <t>520044520</t>
  </si>
  <si>
    <t>גירון  אגח ח</t>
  </si>
  <si>
    <t>IL0011831513</t>
  </si>
  <si>
    <t>31/12/2038</t>
  </si>
  <si>
    <t>צמח המרמן</t>
  </si>
  <si>
    <t>512531203</t>
  </si>
  <si>
    <t>צמח המרמן אגח ז</t>
  </si>
  <si>
    <t>IL0011864027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</si>
  <si>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</si>
  <si>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</si>
  <si>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</si>
  <si>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</si>
  <si>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</si>
  <si>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</si>
  <si>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</si>
  <si>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</si>
  <si>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</si>
  <si>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</si>
  <si>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אלוני חץ אג10</t>
  </si>
  <si>
    <t>IL0039003624</t>
  </si>
  <si>
    <t>28/02/2027</t>
  </si>
  <si>
    <t>בתי זיקוק</t>
  </si>
  <si>
    <t>520036658</t>
  </si>
  <si>
    <t>בזן       אגח ט</t>
  </si>
  <si>
    <t>IL0025904611</t>
  </si>
  <si>
    <t>30/09/2025</t>
  </si>
  <si>
    <t>SK HYNIX</t>
  </si>
  <si>
    <t>5411</t>
  </si>
  <si>
    <t>HYUELE 6.375 17/01/28</t>
  </si>
  <si>
    <t>USY8085FBK58</t>
  </si>
  <si>
    <t>דליה אנרגיה</t>
  </si>
  <si>
    <t>516269248</t>
  </si>
  <si>
    <t>דליה אגח א</t>
  </si>
  <si>
    <t>IL0011849515</t>
  </si>
  <si>
    <t>בית זיקוק אשדוד</t>
  </si>
  <si>
    <t>513775163</t>
  </si>
  <si>
    <t>בית זיקוק אגח 2</t>
  </si>
  <si>
    <t>IL0011994881</t>
  </si>
  <si>
    <t>בזן  אגח י'</t>
  </si>
  <si>
    <t>IL0025905113</t>
  </si>
  <si>
    <t>25/09/2031</t>
  </si>
  <si>
    <t>אלומיי    אגח ה</t>
  </si>
  <si>
    <t>IL0011932758</t>
  </si>
  <si>
    <t>אשטרום נכס אגח 10</t>
  </si>
  <si>
    <t>IL0025102042</t>
  </si>
  <si>
    <t>דמרי אג"ח 8</t>
  </si>
  <si>
    <t>IL0011537250</t>
  </si>
  <si>
    <t>סלע נדלן אג3</t>
  </si>
  <si>
    <t>IL0011389736</t>
  </si>
  <si>
    <t>13/04/2029</t>
  </si>
  <si>
    <t>אשטרום קב אגח ב</t>
  </si>
  <si>
    <t>IL0011323313</t>
  </si>
  <si>
    <t>11/05/2025</t>
  </si>
  <si>
    <t>אקרו קבוצה</t>
  </si>
  <si>
    <t>511996803</t>
  </si>
  <si>
    <t>אקרו אג"ח א'</t>
  </si>
  <si>
    <t>IL0011885725</t>
  </si>
  <si>
    <t>שיכון ובינוי אג 9</t>
  </si>
  <si>
    <t>IL0011673865</t>
  </si>
  <si>
    <t>דמרי אגח ט</t>
  </si>
  <si>
    <t>IL0011683682</t>
  </si>
  <si>
    <t>חברה לישראל אגח 15</t>
  </si>
  <si>
    <t>IL0057603271</t>
  </si>
  <si>
    <t>31/07/2030</t>
  </si>
  <si>
    <t>אפריקה מגורים</t>
  </si>
  <si>
    <t>520034760</t>
  </si>
  <si>
    <t>אפריקה מג אגח ה</t>
  </si>
  <si>
    <t>IL0011628257</t>
  </si>
  <si>
    <t>אדגר אג"ח 9</t>
  </si>
  <si>
    <t>IL0018201900</t>
  </si>
  <si>
    <t>01/07/2025</t>
  </si>
  <si>
    <t>שפיר הנדסה</t>
  </si>
  <si>
    <t>514892801</t>
  </si>
  <si>
    <t>שפיר הנדסה אגח ג</t>
  </si>
  <si>
    <t>IL0011784175</t>
  </si>
  <si>
    <t>30/11/2037</t>
  </si>
  <si>
    <t>אזורים אגח 13</t>
  </si>
  <si>
    <t>IL0071504109</t>
  </si>
  <si>
    <t>ALCOA NEDERLAND</t>
  </si>
  <si>
    <t>5282</t>
  </si>
  <si>
    <t>ALCOA 4.125 31/03/29</t>
  </si>
  <si>
    <t>US013822AG68</t>
  </si>
  <si>
    <t>31/03/2029</t>
  </si>
  <si>
    <t>דלתא</t>
  </si>
  <si>
    <t>520025602</t>
  </si>
  <si>
    <t>דלתא      אגח ו</t>
  </si>
  <si>
    <t>IL0062701938</t>
  </si>
  <si>
    <t>אבגול</t>
  </si>
  <si>
    <t>510119068</t>
  </si>
  <si>
    <t>אבגול     אגח ד</t>
  </si>
  <si>
    <t>IL0011404170</t>
  </si>
  <si>
    <t>צמח המרמן אגח ו</t>
  </si>
  <si>
    <t>IL0011586331</t>
  </si>
  <si>
    <t>תעשיה אוירית</t>
  </si>
  <si>
    <t>520027194</t>
  </si>
  <si>
    <t>תעשיה אוירית אג"ח 4</t>
  </si>
  <si>
    <t>IL0011331316</t>
  </si>
  <si>
    <t>אזורים   אגח 12</t>
  </si>
  <si>
    <t>IL0071503606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</si>
  <si>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</si>
  <si>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</si>
  <si>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</si>
  <si>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</si>
  <si>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</si>
  <si>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</si>
  <si>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</si>
  <si>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רכבת ישראל</t>
  </si>
  <si>
    <t>520043613</t>
  </si>
  <si>
    <t>רכבת ישר  אגח ג</t>
  </si>
  <si>
    <t>IL0011776254</t>
  </si>
  <si>
    <t>ריט 1     אגח ו</t>
  </si>
  <si>
    <t>IL0011385445</t>
  </si>
  <si>
    <t>מליסרון אג10</t>
  </si>
  <si>
    <t>IL0032301900</t>
  </si>
  <si>
    <t>מגוריט</t>
  </si>
  <si>
    <t>515434074</t>
  </si>
  <si>
    <t>מגוריט    אגח ד</t>
  </si>
  <si>
    <t>IL0011858342</t>
  </si>
  <si>
    <t>מניבים ריט</t>
  </si>
  <si>
    <t>515327120</t>
  </si>
  <si>
    <t>מניבים ריט אג"ח ב</t>
  </si>
  <si>
    <t>IL0011559288</t>
  </si>
  <si>
    <t>הראל פקדון סחיר</t>
  </si>
  <si>
    <t>515989440</t>
  </si>
  <si>
    <t>הראל פיקדון אגח ב</t>
  </si>
  <si>
    <t>IL0011625022</t>
  </si>
  <si>
    <t>24/01/2027</t>
  </si>
  <si>
    <t>סולאיר אגח ב</t>
  </si>
  <si>
    <t>IL0012148321</t>
  </si>
  <si>
    <t>אקונרג'י</t>
  </si>
  <si>
    <t>516339777</t>
  </si>
  <si>
    <t>אקונרג'י אג א</t>
  </si>
  <si>
    <t>IL0011825184</t>
  </si>
  <si>
    <t>אלומיי אג"ח ג</t>
  </si>
  <si>
    <t>IL0011593758</t>
  </si>
  <si>
    <t>מגוריט אגח ב</t>
  </si>
  <si>
    <t>IL0011683500</t>
  </si>
  <si>
    <t>צילו-בלו</t>
  </si>
  <si>
    <t>513605519</t>
  </si>
  <si>
    <t>צילו בלו אגח טו</t>
  </si>
  <si>
    <t>IL0011898512</t>
  </si>
  <si>
    <t>גבאי מניבים אג 10</t>
  </si>
  <si>
    <t>IL0077102395</t>
  </si>
  <si>
    <t>מניבים ריט אגח ג</t>
  </si>
  <si>
    <t>IL0011776585</t>
  </si>
  <si>
    <t>שלמה החז אגח יז</t>
  </si>
  <si>
    <t>IL0014102995</t>
  </si>
  <si>
    <t>ג'י סיטי אגח  כ</t>
  </si>
  <si>
    <t>IL0012088675</t>
  </si>
  <si>
    <t>ארי נדלן אגח א</t>
  </si>
  <si>
    <t>IL0036601560</t>
  </si>
  <si>
    <t>פורמולה אג"ח ג'</t>
  </si>
  <si>
    <t>IL0025602090</t>
  </si>
  <si>
    <t>פרשקובסקי</t>
  </si>
  <si>
    <t>513817817</t>
  </si>
  <si>
    <t>פרשקובסקי אגח יד</t>
  </si>
  <si>
    <t>IL0011836231</t>
  </si>
  <si>
    <t>מגוריט אגח ה</t>
  </si>
  <si>
    <t>IL0011921298</t>
  </si>
  <si>
    <t>מגה אור מסחרי 5</t>
  </si>
  <si>
    <t>IL0012088758</t>
  </si>
  <si>
    <t>מז טפ הנ אגח 67</t>
  </si>
  <si>
    <t>IL0011968075</t>
  </si>
  <si>
    <t>איידיאיי הנפקות</t>
  </si>
  <si>
    <t>514486042</t>
  </si>
  <si>
    <t>איי.די.איי. אג"ח ה</t>
  </si>
  <si>
    <t>IL0011558785</t>
  </si>
  <si>
    <t>15/11/2025</t>
  </si>
  <si>
    <t>אלומה</t>
  </si>
  <si>
    <t>516214871</t>
  </si>
  <si>
    <t>אלומה אגח א</t>
  </si>
  <si>
    <t>IL0011909178</t>
  </si>
  <si>
    <t>פתאל אירו אגח ד</t>
  </si>
  <si>
    <t>IL0011680381</t>
  </si>
  <si>
    <t>אפי נכסים אגח יב</t>
  </si>
  <si>
    <t>IL0011737645</t>
  </si>
  <si>
    <t>צילו בלו אג 9</t>
  </si>
  <si>
    <t>IL0011605065</t>
  </si>
  <si>
    <t>15/07/2026</t>
  </si>
  <si>
    <t>סאפיינס</t>
  </si>
  <si>
    <t>53368</t>
  </si>
  <si>
    <t>סאפיינס   אגח ב</t>
  </si>
  <si>
    <t>IL0011419368</t>
  </si>
  <si>
    <t>אשטרום נכ אגח 12</t>
  </si>
  <si>
    <t>IL0025102794</t>
  </si>
  <si>
    <t>אפי נכסים אגח יא</t>
  </si>
  <si>
    <t>IL0011716284</t>
  </si>
  <si>
    <t>אבו פמילי ריט</t>
  </si>
  <si>
    <t>516456084</t>
  </si>
  <si>
    <t>אבו פמילי אגח א</t>
  </si>
  <si>
    <t>IL0012097908</t>
  </si>
  <si>
    <t>מגדל הון  אגח ו</t>
  </si>
  <si>
    <t>IL0011427858</t>
  </si>
  <si>
    <t>אוריין</t>
  </si>
  <si>
    <t>511068256</t>
  </si>
  <si>
    <t>אוריין    אגח ב</t>
  </si>
  <si>
    <t>IL0011433799</t>
  </si>
  <si>
    <t>ביג אגח כא</t>
  </si>
  <si>
    <t>IL0012022179</t>
  </si>
  <si>
    <t>רבוע נדלן אגח ז</t>
  </si>
  <si>
    <t>IL0011406159</t>
  </si>
  <si>
    <t>אלומה אגח ב</t>
  </si>
  <si>
    <t>IL0012194432</t>
  </si>
  <si>
    <t>פריורטק</t>
  </si>
  <si>
    <t>520037797</t>
  </si>
  <si>
    <t>פריורטק אגח א</t>
  </si>
  <si>
    <t>IL0032801388</t>
  </si>
  <si>
    <t>קיסטון אינפרא</t>
  </si>
  <si>
    <t>515983476</t>
  </si>
  <si>
    <t>קיסטון אינ אגח ב</t>
  </si>
  <si>
    <t>IL0012150780</t>
  </si>
  <si>
    <t>.אמ.די.ג'י</t>
  </si>
  <si>
    <t>1840550</t>
  </si>
  <si>
    <t>אמ.די.ג'י אגח י</t>
  </si>
  <si>
    <t>IL0012180233</t>
  </si>
  <si>
    <t>ג'י סיטי  אג יז</t>
  </si>
  <si>
    <t>IL0011981425</t>
  </si>
  <si>
    <t>צרפתי</t>
  </si>
  <si>
    <t>520039090</t>
  </si>
  <si>
    <t>צרפתי אגח יא</t>
  </si>
  <si>
    <t>IL0042502547</t>
  </si>
  <si>
    <t>מגוריט    אגח ו</t>
  </si>
  <si>
    <t>IL0012035049</t>
  </si>
  <si>
    <t>אמות      אגח ה</t>
  </si>
  <si>
    <t>IL0011381147</t>
  </si>
  <si>
    <t>04/01/2026</t>
  </si>
  <si>
    <t>ביג אגח יז</t>
  </si>
  <si>
    <t>IL0011684599</t>
  </si>
  <si>
    <t>28/08/2028</t>
  </si>
  <si>
    <t>אפי קפיטל אגח ה</t>
  </si>
  <si>
    <t>IL0012174210</t>
  </si>
  <si>
    <t>כלל ביטוח  אג ב</t>
  </si>
  <si>
    <t>IL0011934994</t>
  </si>
  <si>
    <t>גמא ניהול</t>
  </si>
  <si>
    <t>512711789</t>
  </si>
  <si>
    <t>גמא אגח ב</t>
  </si>
  <si>
    <t>IL0011859332</t>
  </si>
  <si>
    <t>19/10/2025</t>
  </si>
  <si>
    <t>אלומיי    אגח ז</t>
  </si>
  <si>
    <t>IL0012175381</t>
  </si>
  <si>
    <t>מור השקעות</t>
  </si>
  <si>
    <t>513834606</t>
  </si>
  <si>
    <t>מור השקעות אג א</t>
  </si>
  <si>
    <t>IL0011673030</t>
  </si>
  <si>
    <t>סאמיט אג8</t>
  </si>
  <si>
    <t>IL0011389405</t>
  </si>
  <si>
    <t>נתנאל גרופ</t>
  </si>
  <si>
    <t>520039074</t>
  </si>
  <si>
    <t>נתנאל גרופ אגטו</t>
  </si>
  <si>
    <t>IL0012173634</t>
  </si>
  <si>
    <t>מניבים ריט אגח ד</t>
  </si>
  <si>
    <t>IL0011939290</t>
  </si>
  <si>
    <t>אקונרג'י אגח ב</t>
  </si>
  <si>
    <t>IL0012144288</t>
  </si>
  <si>
    <t>ספנסר אגח ה</t>
  </si>
  <si>
    <t>IL0012128513</t>
  </si>
  <si>
    <t>קרסו  אגח ד</t>
  </si>
  <si>
    <t>IL0011735664</t>
  </si>
  <si>
    <t>נתנאל גרופ אגיד</t>
  </si>
  <si>
    <t>IL0012080086</t>
  </si>
  <si>
    <t>תומר אנרגיה</t>
  </si>
  <si>
    <t>514837111</t>
  </si>
  <si>
    <t>דלק תמלוגים אג"ח א</t>
  </si>
  <si>
    <t>IL0011474793</t>
  </si>
  <si>
    <t>ספנסר אגח ו</t>
  </si>
  <si>
    <t>IL0012128695</t>
  </si>
  <si>
    <t>מגוריט אגח ז</t>
  </si>
  <si>
    <t>IL0012166216</t>
  </si>
  <si>
    <t>אנלייט אנר אגח ז</t>
  </si>
  <si>
    <t>IL0012181223</t>
  </si>
  <si>
    <t>משק אנרג  אגח א</t>
  </si>
  <si>
    <t>IL0011695314</t>
  </si>
  <si>
    <t>שפיר הנדסה אגח א</t>
  </si>
  <si>
    <t>IL0011361347</t>
  </si>
  <si>
    <t>01/10/2025</t>
  </si>
  <si>
    <t>אלוני חץ אג9</t>
  </si>
  <si>
    <t>IL0039003541</t>
  </si>
  <si>
    <t>פניקס הון אג"ח 8</t>
  </si>
  <si>
    <t>IL0011398158</t>
  </si>
  <si>
    <t>דמרי      אגח ז</t>
  </si>
  <si>
    <t>IL0011411910</t>
  </si>
  <si>
    <t>ישרס אג15</t>
  </si>
  <si>
    <t>IL0061302076</t>
  </si>
  <si>
    <t>16/05/2027</t>
  </si>
  <si>
    <t>גירון     אגח ו</t>
  </si>
  <si>
    <t>IL0011398497</t>
  </si>
  <si>
    <t>פריים אנרג'י אגח ב</t>
  </si>
  <si>
    <t>IL0011846628</t>
  </si>
  <si>
    <t>אשטרום נכסים אג"ח 11</t>
  </si>
  <si>
    <t>IL0025102380</t>
  </si>
  <si>
    <t>נמלי ישראל אג 4</t>
  </si>
  <si>
    <t>IL0011750333</t>
  </si>
  <si>
    <t>31/12/2045</t>
  </si>
  <si>
    <t>אנקור פרופרטיס</t>
  </si>
  <si>
    <t>1939883</t>
  </si>
  <si>
    <t>אנקור פרופ אגח ד</t>
  </si>
  <si>
    <t>IL0012044033</t>
  </si>
  <si>
    <t>מ.ו. השקעות</t>
  </si>
  <si>
    <t>510920879</t>
  </si>
  <si>
    <t>מ.ו השקע  אגח א</t>
  </si>
  <si>
    <t>IL0011982175</t>
  </si>
  <si>
    <t>פתאל החזקות אג2</t>
  </si>
  <si>
    <t>IL0011508129</t>
  </si>
  <si>
    <t>נאוויטס פט אגח ג</t>
  </si>
  <si>
    <t>IL0011815938</t>
  </si>
  <si>
    <t>15/10/2028</t>
  </si>
  <si>
    <t>חג'ג' אג"ח יב</t>
  </si>
  <si>
    <t>IL0082303772</t>
  </si>
  <si>
    <t>גאון אחזקות</t>
  </si>
  <si>
    <t>512623950</t>
  </si>
  <si>
    <t>גאון אחז  אגח ה</t>
  </si>
  <si>
    <t>IL0012065640</t>
  </si>
  <si>
    <t>סלקום</t>
  </si>
  <si>
    <t>511930125</t>
  </si>
  <si>
    <t>סלקום אג"ח 9</t>
  </si>
  <si>
    <t>IL0011328361</t>
  </si>
  <si>
    <t>05/07/2025</t>
  </si>
  <si>
    <t>ישרס אג"ח 14</t>
  </si>
  <si>
    <t>IL0061301995</t>
  </si>
  <si>
    <t>01/03/2027</t>
  </si>
  <si>
    <t>פטרוכימיים-ש</t>
  </si>
  <si>
    <t>520029315</t>
  </si>
  <si>
    <t>פטרוכימים אגח ט</t>
  </si>
  <si>
    <t>IL0011895542</t>
  </si>
  <si>
    <t>דור אלון אג6</t>
  </si>
  <si>
    <t>IL0011406563</t>
  </si>
  <si>
    <t>01/06/2025</t>
  </si>
  <si>
    <t>וילאר אגח ח</t>
  </si>
  <si>
    <t>IL0041601563</t>
  </si>
  <si>
    <t>27/06/2025</t>
  </si>
  <si>
    <t>נתנאל גרופ אג"ח יג</t>
  </si>
  <si>
    <t>IL0011886632</t>
  </si>
  <si>
    <t>מ.ו השקע  אגח ב</t>
  </si>
  <si>
    <t>IL0012041229</t>
  </si>
  <si>
    <t>יוניברסל  אגח ד</t>
  </si>
  <si>
    <t>IL0011722530</t>
  </si>
  <si>
    <t>11/02/2029</t>
  </si>
  <si>
    <t>הרץ פרופרטיס</t>
  </si>
  <si>
    <t>1957081</t>
  </si>
  <si>
    <t>הרץ פרופר אגח ב - הפסקת מסחר</t>
  </si>
  <si>
    <t>IL0011847535</t>
  </si>
  <si>
    <t>לפידות קפיטל</t>
  </si>
  <si>
    <t>520022971</t>
  </si>
  <si>
    <t>לפידות קפט אגח א</t>
  </si>
  <si>
    <t>IL0064200954</t>
  </si>
  <si>
    <t>ישראל קנדה</t>
  </si>
  <si>
    <t>520039298</t>
  </si>
  <si>
    <t>ישראל קנדה אגח ו</t>
  </si>
  <si>
    <t>IL0043401889</t>
  </si>
  <si>
    <t>פטרוכימים אגח י</t>
  </si>
  <si>
    <t>IL0011902975</t>
  </si>
  <si>
    <t>01/08/2027</t>
  </si>
  <si>
    <t>פריים אנר אג א</t>
  </si>
  <si>
    <t>IL0011792665</t>
  </si>
  <si>
    <t>רנט איט</t>
  </si>
  <si>
    <t>516581741</t>
  </si>
  <si>
    <t>רנט איט   אגח א</t>
  </si>
  <si>
    <t>IL0011995466</t>
  </si>
  <si>
    <t>אמ.די.ג'י אגח ז</t>
  </si>
  <si>
    <t>IL0012091703</t>
  </si>
  <si>
    <t>בית הזהב</t>
  </si>
  <si>
    <t>520034562</t>
  </si>
  <si>
    <t>בית הזהב אגח ג</t>
  </si>
  <si>
    <t>IL0023500809</t>
  </si>
  <si>
    <t>אשטרום קב אגח א</t>
  </si>
  <si>
    <t>IL0011323230</t>
  </si>
  <si>
    <t>10/11/2025</t>
  </si>
  <si>
    <t>דוראל אנרגיה</t>
  </si>
  <si>
    <t>515364891</t>
  </si>
  <si>
    <t>דוראל  אגח א</t>
  </si>
  <si>
    <t>IL0011791345</t>
  </si>
  <si>
    <t>רוטשטיין  אגח ט</t>
  </si>
  <si>
    <t>IL0053902248</t>
  </si>
  <si>
    <t>פתאל נכסים אירופה אג"ח א'</t>
  </si>
  <si>
    <t>IL0011375123</t>
  </si>
  <si>
    <t>15/08/2025</t>
  </si>
  <si>
    <t>נאוי</t>
  </si>
  <si>
    <t>520036070</t>
  </si>
  <si>
    <t>נאוי אגח ו</t>
  </si>
  <si>
    <t>IL0020802737</t>
  </si>
  <si>
    <t>ברוקלנד</t>
  </si>
  <si>
    <t>1814237</t>
  </si>
  <si>
    <t>ברוקלנד אגח ב (הסדר חוב)</t>
  </si>
  <si>
    <t>IL0011369936</t>
  </si>
  <si>
    <t>01/12/2021</t>
  </si>
  <si>
    <t>אול-יר</t>
  </si>
  <si>
    <t>1841580</t>
  </si>
  <si>
    <t>אול-יר    אגח ה  (הסדר חוב)</t>
  </si>
  <si>
    <t>1143304</t>
  </si>
  <si>
    <t>31/07/2024</t>
  </si>
  <si>
    <t>31/12/9999</t>
  </si>
  <si>
    <t>LUMIIT 5.125 27/07/27</t>
  </si>
  <si>
    <t>IL0060406878</t>
  </si>
  <si>
    <t>27/07/2027</t>
  </si>
  <si>
    <t>דיסקונט</t>
  </si>
  <si>
    <t>520007030</t>
  </si>
  <si>
    <t>IDBILI 5.375 26/01/2028</t>
  </si>
  <si>
    <t>IL0011920878</t>
  </si>
  <si>
    <t>26/01/2028</t>
  </si>
  <si>
    <t>אורמת טכנו</t>
  </si>
  <si>
    <t>880326081</t>
  </si>
  <si>
    <t>ORMAT 2.5 15/07/27</t>
  </si>
  <si>
    <t>US686688AC68</t>
  </si>
  <si>
    <t>15/07/2027</t>
  </si>
  <si>
    <t>AMAZON</t>
  </si>
  <si>
    <t>4865</t>
  </si>
  <si>
    <t>AMZM 4.55 01/12/27</t>
  </si>
  <si>
    <t>US023135CP90</t>
  </si>
  <si>
    <t>A+</t>
  </si>
  <si>
    <t>01/12/2027</t>
  </si>
  <si>
    <t>ITHACA ENERGY NORTH</t>
  </si>
  <si>
    <t>5327</t>
  </si>
  <si>
    <t>IAECN 8.125 15/10/29</t>
  </si>
  <si>
    <t>USG49774AC90</t>
  </si>
  <si>
    <t>B1</t>
  </si>
  <si>
    <t>BAYER</t>
  </si>
  <si>
    <t>4770</t>
  </si>
  <si>
    <t>BAYNGR 4.375 15/12/28</t>
  </si>
  <si>
    <t>US07274NAL73</t>
  </si>
  <si>
    <t>15/12/2028</t>
  </si>
  <si>
    <t>TEVA 3.75 09/05/2027</t>
  </si>
  <si>
    <t>XS2406607098</t>
  </si>
  <si>
    <t>FS KKR</t>
  </si>
  <si>
    <t>5143</t>
  </si>
  <si>
    <t>FSK 3.125 10.12.28</t>
  </si>
  <si>
    <t>US302635AK33</t>
  </si>
  <si>
    <t>12/10/2028</t>
  </si>
  <si>
    <t>DANA</t>
  </si>
  <si>
    <t>5308</t>
  </si>
  <si>
    <t>DAN 4.5 15/02/2032</t>
  </si>
  <si>
    <t>US235825AJ53</t>
  </si>
  <si>
    <t>DICK'S Sporting Goods</t>
  </si>
  <si>
    <t>5353</t>
  </si>
  <si>
    <t>DKS 3.15 15/01/2032</t>
  </si>
  <si>
    <t>US253393AF94</t>
  </si>
  <si>
    <t>15/01/2032</t>
  </si>
  <si>
    <t>G City Europe (ATRIUM)</t>
  </si>
  <si>
    <t>4595</t>
  </si>
  <si>
    <t>ATRSAV 2.625 05/09/27</t>
  </si>
  <si>
    <t>XS2294495838</t>
  </si>
  <si>
    <t>05/09/2027</t>
  </si>
  <si>
    <t>GYCGR 0.125 11/01/28</t>
  </si>
  <si>
    <t>XS2282101539</t>
  </si>
  <si>
    <t>11/01/2028</t>
  </si>
  <si>
    <t>VIATRIS</t>
  </si>
  <si>
    <t>5247</t>
  </si>
  <si>
    <t>VTRS 2.3 22/06/27</t>
  </si>
  <si>
    <t>US92556VAC00</t>
  </si>
  <si>
    <t>22/06/2027</t>
  </si>
  <si>
    <t>DAVITA</t>
  </si>
  <si>
    <t>5416</t>
  </si>
  <si>
    <t>DVA 6.875 01/09/32</t>
  </si>
  <si>
    <t>US23918KAW80</t>
  </si>
  <si>
    <t>01/09/2032</t>
  </si>
  <si>
    <t>FEDEX</t>
  </si>
  <si>
    <t>4578</t>
  </si>
  <si>
    <t>FDX 4.25 15/05/30</t>
  </si>
  <si>
    <t>US31428XBZ87</t>
  </si>
  <si>
    <t>15/05/2030</t>
  </si>
  <si>
    <t>Verizon Communications</t>
  </si>
  <si>
    <t>4808</t>
  </si>
  <si>
    <t>VERIZON 4.016 03/12/29</t>
  </si>
  <si>
    <t>US92343VEU44</t>
  </si>
  <si>
    <t>03/12/2029</t>
  </si>
  <si>
    <t>YARA INTERNATIONAL ASA</t>
  </si>
  <si>
    <t>5378</t>
  </si>
  <si>
    <t>YARNO 7.378 14/11/32</t>
  </si>
  <si>
    <t>US984851AH89</t>
  </si>
  <si>
    <t>14/11/2032</t>
  </si>
  <si>
    <t>Apollo Debt Solutions</t>
  </si>
  <si>
    <t>5415</t>
  </si>
  <si>
    <t>APODS 6.9 13/04/29</t>
  </si>
  <si>
    <t>US03770DAB91</t>
  </si>
  <si>
    <t>ELECTRICITE DE FRANCE</t>
  </si>
  <si>
    <t>4997</t>
  </si>
  <si>
    <t>EDF 5.7 23/05/28</t>
  </si>
  <si>
    <t>US28504DAB91</t>
  </si>
  <si>
    <t>23/05/2028</t>
  </si>
  <si>
    <t>USF29416AB40</t>
  </si>
  <si>
    <t>Citycon Treasury B.V</t>
  </si>
  <si>
    <t>5328</t>
  </si>
  <si>
    <t>CITCON 1.625 12/03/28</t>
  </si>
  <si>
    <t>XS2310411090</t>
  </si>
  <si>
    <t>12/03/2028</t>
  </si>
  <si>
    <t>Blue Owl</t>
  </si>
  <si>
    <t>5409</t>
  </si>
  <si>
    <t>OCINCC 7.95 13/06/28</t>
  </si>
  <si>
    <t>US69120VBB62</t>
  </si>
  <si>
    <t>13/06/2028</t>
  </si>
  <si>
    <t>Arrow Electronics</t>
  </si>
  <si>
    <t>5417</t>
  </si>
  <si>
    <t>ARW 5.875 10/04/34</t>
  </si>
  <si>
    <t>US04273WAE12</t>
  </si>
  <si>
    <t>10/04/2034</t>
  </si>
  <si>
    <t>META</t>
  </si>
  <si>
    <t>5097</t>
  </si>
  <si>
    <t>15/05/28 META 4.6</t>
  </si>
  <si>
    <t>US30303M8L96</t>
  </si>
  <si>
    <t>15/05/2028</t>
  </si>
  <si>
    <t>Dollar General</t>
  </si>
  <si>
    <t>5375</t>
  </si>
  <si>
    <t>DG 5.2 05/07/28</t>
  </si>
  <si>
    <t>US256677AN52</t>
  </si>
  <si>
    <t>Baa3</t>
  </si>
  <si>
    <t>05/07/2028</t>
  </si>
  <si>
    <t>DG 5.45 05/07/33</t>
  </si>
  <si>
    <t>US256677AP01</t>
  </si>
  <si>
    <t>05/07/2033</t>
  </si>
  <si>
    <t>MOTOROLA SOLUTIONS</t>
  </si>
  <si>
    <t>5337</t>
  </si>
  <si>
    <t>MSI 4.6 23/05/29</t>
  </si>
  <si>
    <t>US620076BN89</t>
  </si>
  <si>
    <t>23/05/2029</t>
  </si>
  <si>
    <t>TSMC-TAIWAN SEMICONDUCTOR</t>
  </si>
  <si>
    <t>5088</t>
  </si>
  <si>
    <t>TAISEM 4.375 22/07/27</t>
  </si>
  <si>
    <t>USG91139AK43</t>
  </si>
  <si>
    <t>INTEL</t>
  </si>
  <si>
    <t>5087</t>
  </si>
  <si>
    <t>INTC 4.875 10/02/26</t>
  </si>
  <si>
    <t>US458140CD04</t>
  </si>
  <si>
    <t>10/02/2026</t>
  </si>
  <si>
    <t>ORACLE</t>
  </si>
  <si>
    <t>5066</t>
  </si>
  <si>
    <t>ORCL 3.25 15/11/27</t>
  </si>
  <si>
    <t>US68389XBN49</t>
  </si>
  <si>
    <t>15/11/2027</t>
  </si>
  <si>
    <t>KRAFT HEINZ FOODS</t>
  </si>
  <si>
    <t>5336</t>
  </si>
  <si>
    <t>KHC 3.75 01/04/30</t>
  </si>
  <si>
    <t>US50077LAV80</t>
  </si>
  <si>
    <t>01/04/2030</t>
  </si>
  <si>
    <t>MCDONALDS</t>
  </si>
  <si>
    <t>5333</t>
  </si>
  <si>
    <t>MCD 3.6 01/07/2030</t>
  </si>
  <si>
    <t>US58013MFQ24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</si>
  <si>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</si>
  <si>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</si>
  <si>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</si>
  <si>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</si>
  <si>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</si>
  <si>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</si>
  <si>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</si>
  <si>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</si>
  <si>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</si>
  <si>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</si>
  <si>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South Bow</t>
  </si>
  <si>
    <t>5436</t>
  </si>
  <si>
    <t>SOUBOW 5.026 01/10/29</t>
  </si>
  <si>
    <t>US83007CAC64</t>
  </si>
  <si>
    <t>01/10/2029</t>
  </si>
  <si>
    <t>IQVIA</t>
  </si>
  <si>
    <t>5373</t>
  </si>
  <si>
    <t>IQV 5.7 15/05/28</t>
  </si>
  <si>
    <t>US46266TAC27</t>
  </si>
  <si>
    <t>Golub Capital</t>
  </si>
  <si>
    <t>5438</t>
  </si>
  <si>
    <t>GCRED 5.875 01/05/2030</t>
  </si>
  <si>
    <t>US38179RAC97</t>
  </si>
  <si>
    <t>GCRED 5.8 12/09/29</t>
  </si>
  <si>
    <t>US38179RAA32</t>
  </si>
  <si>
    <t>12/09/2029</t>
  </si>
  <si>
    <t>HF SINCLAIR</t>
  </si>
  <si>
    <t>5334</t>
  </si>
  <si>
    <t>DINO 4.5 01/10/30</t>
  </si>
  <si>
    <t>US403949AC48</t>
  </si>
  <si>
    <t>01/10/2030</t>
  </si>
  <si>
    <t>British Airways</t>
  </si>
  <si>
    <t>5288</t>
  </si>
  <si>
    <t>British Airways 2.9 15/03/35</t>
  </si>
  <si>
    <t>US11042CAA80</t>
  </si>
  <si>
    <t>15/03/2035</t>
  </si>
  <si>
    <t>BOOKING HOLDINGS</t>
  </si>
  <si>
    <t>5076</t>
  </si>
  <si>
    <t>BKNG 3.625 12/11/28</t>
  </si>
  <si>
    <t>XS2621007231</t>
  </si>
  <si>
    <t>12/11/2028</t>
  </si>
  <si>
    <t>OCINCC 6.65 15/03/31</t>
  </si>
  <si>
    <t>US69120VAZ40</t>
  </si>
  <si>
    <t>15/03/2034</t>
  </si>
  <si>
    <t>TEVA 7.875 15/09/31</t>
  </si>
  <si>
    <t>XS2592804194</t>
  </si>
  <si>
    <t>15/09/2031</t>
  </si>
  <si>
    <t>TEVA 7.375 15/09/2029</t>
  </si>
  <si>
    <t>XS2592804434</t>
  </si>
  <si>
    <t>15/09/2029</t>
  </si>
  <si>
    <t>בי קומיונק אגח ו</t>
  </si>
  <si>
    <t>IL0011781510</t>
  </si>
  <si>
    <t>פרשקובסקי אגחטו</t>
  </si>
  <si>
    <t>IL0012034968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</si>
  <si>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</si>
  <si>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</si>
  <si>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</si>
  <si>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</si>
  <si>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</si>
  <si>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</si>
  <si>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</si>
  <si>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לוי</t>
  </si>
  <si>
    <t>520041096</t>
  </si>
  <si>
    <t>לוי אגח ח</t>
  </si>
  <si>
    <t>IL0071902428</t>
  </si>
  <si>
    <t>מזרחי הנ אג 42</t>
  </si>
  <si>
    <t>IL0023101830</t>
  </si>
  <si>
    <t>09/06/2030</t>
  </si>
  <si>
    <t>אורון  אגח ב</t>
  </si>
  <si>
    <t>IL0011605719</t>
  </si>
  <si>
    <t>סופרין אג"ח א</t>
  </si>
  <si>
    <t>IL0011977480</t>
  </si>
  <si>
    <t>ג'י סיטי אגח יח</t>
  </si>
  <si>
    <t>IL0012038506</t>
  </si>
  <si>
    <t>נופר אנרג אגח ג</t>
  </si>
  <si>
    <t>IL0011980435</t>
  </si>
  <si>
    <t>AROUNDTOWN</t>
  </si>
  <si>
    <t>4845</t>
  </si>
  <si>
    <t>ALATPF 7.747% PREP 21/07/24</t>
  </si>
  <si>
    <t>XS1634523754</t>
  </si>
  <si>
    <t>21/07/2025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</si>
  <si>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</si>
  <si>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</si>
  <si>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</si>
  <si>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</si>
  <si>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</si>
  <si>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</si>
  <si>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אמות אג4</t>
  </si>
  <si>
    <t>IL0011331498</t>
  </si>
  <si>
    <t>פאי פקדון</t>
  </si>
  <si>
    <t>516807336</t>
  </si>
  <si>
    <t>פאי פיקדון אגח א</t>
  </si>
  <si>
    <t>IL0011994543</t>
  </si>
  <si>
    <t>06/09/2033</t>
  </si>
  <si>
    <t>יוחננוף</t>
  </si>
  <si>
    <t>511344186</t>
  </si>
  <si>
    <t>יוחננוף אגח א</t>
  </si>
  <si>
    <t>IL0011874182</t>
  </si>
  <si>
    <t>01/07/2032</t>
  </si>
  <si>
    <t>כלל ביטוח  אגח יא</t>
  </si>
  <si>
    <t>IL0011606477</t>
  </si>
  <si>
    <t>אפי נכסים אגח י</t>
  </si>
  <si>
    <t>IL0011608788</t>
  </si>
  <si>
    <t>30/03/2029</t>
  </si>
  <si>
    <t>מגה אור אגח 6</t>
  </si>
  <si>
    <t>IL0011386682</t>
  </si>
  <si>
    <t>הראל הנפ אגח יא</t>
  </si>
  <si>
    <t>IL0011363160</t>
  </si>
  <si>
    <t>ישרס אגח טז</t>
  </si>
  <si>
    <t>IL0061302233</t>
  </si>
  <si>
    <t>30/07/2031</t>
  </si>
  <si>
    <t>אנרג'יקס אגח ב</t>
  </si>
  <si>
    <t>IL0011684839</t>
  </si>
  <si>
    <t>סאמיט     אגח י</t>
  </si>
  <si>
    <t>IL0011433955</t>
  </si>
  <si>
    <t>31/01/2030</t>
  </si>
  <si>
    <t>פניקס הון אגח ה</t>
  </si>
  <si>
    <t>IL0011354177</t>
  </si>
  <si>
    <t>01/11/2026</t>
  </si>
  <si>
    <t>הראל הנפק אגח י</t>
  </si>
  <si>
    <t>IL0011340481</t>
  </si>
  <si>
    <t>אשטרום קב אגח ג</t>
  </si>
  <si>
    <t>IL0011401028</t>
  </si>
  <si>
    <t>15/01/2029</t>
  </si>
  <si>
    <t>ביג ט'</t>
  </si>
  <si>
    <t>IL0011410508</t>
  </si>
  <si>
    <t>20/12/2026</t>
  </si>
  <si>
    <t>גירון אג"ח 7</t>
  </si>
  <si>
    <t>IL0011426298</t>
  </si>
  <si>
    <t>מבני תעשיה אג17</t>
  </si>
  <si>
    <t>IL0022604461</t>
  </si>
  <si>
    <t>אדגר      אגח י</t>
  </si>
  <si>
    <t>IL0018202080</t>
  </si>
  <si>
    <t>IL0006046119</t>
  </si>
  <si>
    <t>IL0006290147</t>
  </si>
  <si>
    <t>IL0006625771</t>
  </si>
  <si>
    <t>IL0006912120</t>
  </si>
  <si>
    <t>פניקס    1</t>
  </si>
  <si>
    <t>IL0007670123</t>
  </si>
  <si>
    <t>IL0011415713</t>
  </si>
  <si>
    <t>IL0007200111</t>
  </si>
  <si>
    <t>איילון</t>
  </si>
  <si>
    <t>520030677</t>
  </si>
  <si>
    <t>IL0002090152</t>
  </si>
  <si>
    <t>טאואר</t>
  </si>
  <si>
    <t>520041997</t>
  </si>
  <si>
    <t>IL0010823792</t>
  </si>
  <si>
    <t>IL0010811243</t>
  </si>
  <si>
    <t>מזרחי</t>
  </si>
  <si>
    <t>IL0006954379</t>
  </si>
  <si>
    <t>IL0002810146</t>
  </si>
  <si>
    <t>נאוויטס פטר יהש</t>
  </si>
  <si>
    <t>IL0011419699</t>
  </si>
  <si>
    <t>נייס</t>
  </si>
  <si>
    <t>520036872</t>
  </si>
  <si>
    <t>IL0002730112</t>
  </si>
  <si>
    <t>IL0010972607</t>
  </si>
  <si>
    <t>אקרו</t>
  </si>
  <si>
    <t>IL0011849028</t>
  </si>
  <si>
    <t>נכסים בנין</t>
  </si>
  <si>
    <t>IL0006990175</t>
  </si>
  <si>
    <t>הראל     1</t>
  </si>
  <si>
    <t>IL0005850180</t>
  </si>
  <si>
    <t>תדיראן הולדינגס</t>
  </si>
  <si>
    <t>IL0002580129</t>
  </si>
  <si>
    <t>IL0011667685</t>
  </si>
  <si>
    <t>IL0011194789</t>
  </si>
  <si>
    <t>נקסט ויז'ן</t>
  </si>
  <si>
    <t>514259019</t>
  </si>
  <si>
    <t>IL0011765935</t>
  </si>
  <si>
    <t>קמטק</t>
  </si>
  <si>
    <t>511235434</t>
  </si>
  <si>
    <t>IL0010952641</t>
  </si>
  <si>
    <t>נובה</t>
  </si>
  <si>
    <t>511812463</t>
  </si>
  <si>
    <t>IL0010845571</t>
  </si>
  <si>
    <t>פוקס</t>
  </si>
  <si>
    <t>512157603</t>
  </si>
  <si>
    <t>IL0010870223</t>
  </si>
  <si>
    <t>דלק קידוחים יהש</t>
  </si>
  <si>
    <t>550013098</t>
  </si>
  <si>
    <t>ניו-מד אנרג'י יהש</t>
  </si>
  <si>
    <t>IL0004750209</t>
  </si>
  <si>
    <t>IL0011044885</t>
  </si>
  <si>
    <t>IL0002300114</t>
  </si>
  <si>
    <t>ריטיילורס</t>
  </si>
  <si>
    <t>514211457</t>
  </si>
  <si>
    <t>IL0011754889</t>
  </si>
  <si>
    <t>11 גרופ</t>
  </si>
  <si>
    <t>1992</t>
  </si>
  <si>
    <t>גרופ 11</t>
  </si>
  <si>
    <t>KYG4146F1063</t>
  </si>
  <si>
    <t>IL0003230146</t>
  </si>
  <si>
    <t>אלקטרה נדל"ן</t>
  </si>
  <si>
    <t>510607328</t>
  </si>
  <si>
    <t>אלקטרה נדלן</t>
  </si>
  <si>
    <t>IL0010940448</t>
  </si>
  <si>
    <t>בי קומיוניקיישנס</t>
  </si>
  <si>
    <t>IL0011076630</t>
  </si>
  <si>
    <t>מגדלי תיכון</t>
  </si>
  <si>
    <t>IL0011315236</t>
  </si>
  <si>
    <t>אל על</t>
  </si>
  <si>
    <t>520017146</t>
  </si>
  <si>
    <t>אלעל</t>
  </si>
  <si>
    <t>IL0010878242</t>
  </si>
  <si>
    <t>שובל הנדסה</t>
  </si>
  <si>
    <t>512951518</t>
  </si>
  <si>
    <t>שובל</t>
  </si>
  <si>
    <t>IL0012079682</t>
  </si>
  <si>
    <t>בינלאומי</t>
  </si>
  <si>
    <t>520029083</t>
  </si>
  <si>
    <t>בינלאומי 5</t>
  </si>
  <si>
    <t>IL0005930388</t>
  </si>
  <si>
    <t>IL0010841281</t>
  </si>
  <si>
    <t>IL0011574030</t>
  </si>
  <si>
    <t>בית שמש</t>
  </si>
  <si>
    <t>520043480</t>
  </si>
  <si>
    <t>IL0010815616</t>
  </si>
  <si>
    <t>רציו יהש</t>
  </si>
  <si>
    <t>550012777</t>
  </si>
  <si>
    <t>רציו   יהש</t>
  </si>
  <si>
    <t>IL0003940157</t>
  </si>
  <si>
    <t>IL0007770378</t>
  </si>
  <si>
    <t>ארית תעשיות</t>
  </si>
  <si>
    <t>520033358</t>
  </si>
  <si>
    <t>ארית</t>
  </si>
  <si>
    <t>IL0005870147</t>
  </si>
  <si>
    <t>US6866881021</t>
  </si>
  <si>
    <t>דוניץ</t>
  </si>
  <si>
    <t>520038605</t>
  </si>
  <si>
    <t>IL0004000100</t>
  </si>
  <si>
    <t>חג'ג' נדל"ן</t>
  </si>
  <si>
    <t>IL0008230133</t>
  </si>
  <si>
    <t>GB00BG12Y042</t>
  </si>
  <si>
    <t>IL0002080179</t>
  </si>
  <si>
    <t>מקס סטוק</t>
  </si>
  <si>
    <t>513618967</t>
  </si>
  <si>
    <t>IL0011685588</t>
  </si>
  <si>
    <t>קרסו</t>
  </si>
  <si>
    <t>IL0011238503</t>
  </si>
  <si>
    <t>IL0011708778</t>
  </si>
  <si>
    <t>תאת טכנולוגיות</t>
  </si>
  <si>
    <t>520035791</t>
  </si>
  <si>
    <t>תאת טכנולוגיה</t>
  </si>
  <si>
    <t>IL0010827264</t>
  </si>
  <si>
    <t>IL0011434292</t>
  </si>
  <si>
    <t>IL0010903156</t>
  </si>
  <si>
    <t>שפיר הנדסה ותעשיה בע"מ</t>
  </si>
  <si>
    <t>IL0011338758</t>
  </si>
  <si>
    <t>מנורה מב החזקות</t>
  </si>
  <si>
    <t>520007469</t>
  </si>
  <si>
    <t>מנורה    1</t>
  </si>
  <si>
    <t>IL0005660183</t>
  </si>
  <si>
    <t>דלק רכב</t>
  </si>
  <si>
    <t>520033291</t>
  </si>
  <si>
    <t>IL0008290103</t>
  </si>
  <si>
    <t>דניה סיבוס</t>
  </si>
  <si>
    <t>512569237</t>
  </si>
  <si>
    <t>IL0011731374</t>
  </si>
  <si>
    <t>בלדי</t>
  </si>
  <si>
    <t>511226136</t>
  </si>
  <si>
    <t>IL0012125394</t>
  </si>
  <si>
    <t>ריט 1</t>
  </si>
  <si>
    <t>IL0010989205</t>
  </si>
  <si>
    <t>אורביט</t>
  </si>
  <si>
    <t>520036153</t>
  </si>
  <si>
    <t>אורביט טכנולוג'יס</t>
  </si>
  <si>
    <t>IL0002650179</t>
  </si>
  <si>
    <t>IL0003730194</t>
  </si>
  <si>
    <t>IL0002320179</t>
  </si>
  <si>
    <t>ישרוטל</t>
  </si>
  <si>
    <t>520042482</t>
  </si>
  <si>
    <t>IL0010809858</t>
  </si>
  <si>
    <t>IL0010972789</t>
  </si>
  <si>
    <t>IL0011323156</t>
  </si>
  <si>
    <t>IL0011722878</t>
  </si>
  <si>
    <t>IL0010810740</t>
  </si>
  <si>
    <t>אלקו</t>
  </si>
  <si>
    <t>520025370</t>
  </si>
  <si>
    <t>IL0006940345</t>
  </si>
  <si>
    <t>ארגו פרופרטיז</t>
  </si>
  <si>
    <t>70252750</t>
  </si>
  <si>
    <t>NL0015000D84</t>
  </si>
  <si>
    <t>גרופ(VEEV) וויו</t>
  </si>
  <si>
    <t>1837</t>
  </si>
  <si>
    <t>וויו גרופ TASE UP</t>
  </si>
  <si>
    <t>US9224741010</t>
  </si>
  <si>
    <t>Odysight</t>
  </si>
  <si>
    <t>515950400</t>
  </si>
  <si>
    <t>US81063V2043</t>
  </si>
  <si>
    <t>PROCTER &amp; GAMBLE</t>
  </si>
  <si>
    <t>5067</t>
  </si>
  <si>
    <t>PROCTER &amp; GAMBLE-PG</t>
  </si>
  <si>
    <t>US7427181091</t>
  </si>
  <si>
    <t>Chevron</t>
  </si>
  <si>
    <t>5369</t>
  </si>
  <si>
    <t>Chevron Corp</t>
  </si>
  <si>
    <t>US1667641005</t>
  </si>
  <si>
    <t>WALMART</t>
  </si>
  <si>
    <t>5184</t>
  </si>
  <si>
    <t>WALMART INC</t>
  </si>
  <si>
    <t>US9311421039</t>
  </si>
  <si>
    <t>MICROSOFT</t>
  </si>
  <si>
    <t>5083</t>
  </si>
  <si>
    <t>MSFT -  MICROSOFT</t>
  </si>
  <si>
    <t>us5949181045</t>
  </si>
  <si>
    <t>GOOGLE</t>
  </si>
  <si>
    <t>960</t>
  </si>
  <si>
    <t>GOOG GOOGLE C Class</t>
  </si>
  <si>
    <t>US02079K1079</t>
  </si>
  <si>
    <t>TSM - TAIWAN SEMICONDUCTOR</t>
  </si>
  <si>
    <t>us8740391003</t>
  </si>
  <si>
    <t>JP MORGAN</t>
  </si>
  <si>
    <t>4809</t>
  </si>
  <si>
    <t>JPM - JP  MORGAN</t>
  </si>
  <si>
    <t>US46625H1005</t>
  </si>
  <si>
    <t>FIRST SOLAR</t>
  </si>
  <si>
    <t>FIRST SOLAR INC</t>
  </si>
  <si>
    <t>US3364331070</t>
  </si>
  <si>
    <t>US30303M1027</t>
  </si>
  <si>
    <t>APPLE</t>
  </si>
  <si>
    <t>930</t>
  </si>
  <si>
    <t>AAPL - Apple</t>
  </si>
  <si>
    <t>US0378331005</t>
  </si>
  <si>
    <t>PARK PLAZA HOTEL</t>
  </si>
  <si>
    <t>5123</t>
  </si>
  <si>
    <t>PARK PLAZA  HOTEL- PPHE</t>
  </si>
  <si>
    <t>GG00B1Z5FH87</t>
  </si>
  <si>
    <t>PALO</t>
  </si>
  <si>
    <t>4723</t>
  </si>
  <si>
    <t>PALO ALTO NETWORKS-PANW</t>
  </si>
  <si>
    <t>US6974351057</t>
  </si>
  <si>
    <t>ITURAN LOCATION</t>
  </si>
  <si>
    <t>5169</t>
  </si>
  <si>
    <t>IL0010818685</t>
  </si>
  <si>
    <t>JACOBS SOLUTIONS</t>
  </si>
  <si>
    <t>5377</t>
  </si>
  <si>
    <t>JACOB SOLUTIONS</t>
  </si>
  <si>
    <t>US46982L1089</t>
  </si>
  <si>
    <t>CATERPILLAR</t>
  </si>
  <si>
    <t>4923</t>
  </si>
  <si>
    <t>US1491231015</t>
  </si>
  <si>
    <t>שטראוס</t>
  </si>
  <si>
    <t>IL0007460160</t>
  </si>
  <si>
    <t>כלל ביטוח</t>
  </si>
  <si>
    <t>IL0002240146</t>
  </si>
  <si>
    <t>מבני תעשיה</t>
  </si>
  <si>
    <t>IL0002260193</t>
  </si>
  <si>
    <t>IL0011882003</t>
  </si>
  <si>
    <t>IL0011000077</t>
  </si>
  <si>
    <t>IL0003900136</t>
  </si>
  <si>
    <t>IL0005760173</t>
  </si>
  <si>
    <t>IL0011233553</t>
  </si>
  <si>
    <t>אינרום בנייה</t>
  </si>
  <si>
    <t>515001659</t>
  </si>
  <si>
    <t>אינרום</t>
  </si>
  <si>
    <t>IL0011323560</t>
  </si>
  <si>
    <t>סאפינס</t>
  </si>
  <si>
    <t>KYG7T16G1039</t>
  </si>
  <si>
    <t>וואן טכנולוגיות</t>
  </si>
  <si>
    <t>520034695</t>
  </si>
  <si>
    <t>וואן תוכנה</t>
  </si>
  <si>
    <t>IL0001610182</t>
  </si>
  <si>
    <t>פורמולה</t>
  </si>
  <si>
    <t>IL0002560162</t>
  </si>
  <si>
    <t>חילן</t>
  </si>
  <si>
    <t>520039942</t>
  </si>
  <si>
    <t>IL0010846983</t>
  </si>
  <si>
    <t>מימון ישיר</t>
  </si>
  <si>
    <t>IL0011681868</t>
  </si>
  <si>
    <t>IL0007390375</t>
  </si>
  <si>
    <t>IL0010834849</t>
  </si>
  <si>
    <t>IL0004450156</t>
  </si>
  <si>
    <t>אלטשולר שחם פנ</t>
  </si>
  <si>
    <t>516508603</t>
  </si>
  <si>
    <t>אלטשולר פיננסים</t>
  </si>
  <si>
    <t>IL0011849366</t>
  </si>
  <si>
    <t>אירפורט סיטי</t>
  </si>
  <si>
    <t>IL0010958358</t>
  </si>
  <si>
    <t>מגדל ביטוח</t>
  </si>
  <si>
    <t>520029984</t>
  </si>
  <si>
    <t>IL0010811656</t>
  </si>
  <si>
    <t>IL0010979487</t>
  </si>
  <si>
    <t>IL0010816861</t>
  </si>
  <si>
    <t>IL0010819428</t>
  </si>
  <si>
    <t>דנאל</t>
  </si>
  <si>
    <t>520037565</t>
  </si>
  <si>
    <t>דנאל כא</t>
  </si>
  <si>
    <t>IL0003140139</t>
  </si>
  <si>
    <t>רמי לוי</t>
  </si>
  <si>
    <t>513770669</t>
  </si>
  <si>
    <t>IL0011042491</t>
  </si>
  <si>
    <t>תורפז</t>
  </si>
  <si>
    <t>514574524</t>
  </si>
  <si>
    <t>IL0011756116</t>
  </si>
  <si>
    <t>IL0011569261</t>
  </si>
  <si>
    <t>פז בית זיקוק אשדוד (בז"א)</t>
  </si>
  <si>
    <t>IL0011989105</t>
  </si>
  <si>
    <t>דלתא     1</t>
  </si>
  <si>
    <t>IL0006270347</t>
  </si>
  <si>
    <t>ליברה</t>
  </si>
  <si>
    <t>515761625</t>
  </si>
  <si>
    <t>IL0011769812</t>
  </si>
  <si>
    <t>אברא</t>
  </si>
  <si>
    <t>512512468</t>
  </si>
  <si>
    <t>אברא טכנולוגיות</t>
  </si>
  <si>
    <t>IL0011016669</t>
  </si>
  <si>
    <t>IL0011021289</t>
  </si>
  <si>
    <t>IL0011391955</t>
  </si>
  <si>
    <t>לפידות</t>
  </si>
  <si>
    <t>IL0006420173</t>
  </si>
  <si>
    <t>IL0004160169</t>
  </si>
  <si>
    <t>IL0011759342</t>
  </si>
  <si>
    <t>'אימאג'סט אינט</t>
  </si>
  <si>
    <t>512737560</t>
  </si>
  <si>
    <t>אימאג'סט</t>
  </si>
  <si>
    <t>IL0011838138</t>
  </si>
  <si>
    <t>(08)רב-בריח</t>
  </si>
  <si>
    <t>514160530</t>
  </si>
  <si>
    <t>רב בריח</t>
  </si>
  <si>
    <t>IL0011799934</t>
  </si>
  <si>
    <t>לוינשטין</t>
  </si>
  <si>
    <t>IL0005730143</t>
  </si>
  <si>
    <t>הולמס פלייס</t>
  </si>
  <si>
    <t>512466723</t>
  </si>
  <si>
    <t>IL0011425878</t>
  </si>
  <si>
    <t>כרמל קורפ (כלל משקאות לשעבר)</t>
  </si>
  <si>
    <t>515818524</t>
  </si>
  <si>
    <t>IL0011476855</t>
  </si>
  <si>
    <t>קנון הולדינגס</t>
  </si>
  <si>
    <t>201406588</t>
  </si>
  <si>
    <t>קנון</t>
  </si>
  <si>
    <t>SG9999012629</t>
  </si>
  <si>
    <t>יעקובי קבוצה</t>
  </si>
  <si>
    <t>514010081</t>
  </si>
  <si>
    <t>IL0011424210</t>
  </si>
  <si>
    <t>AMAZON-AMZN COM</t>
  </si>
  <si>
    <t>US0231351067</t>
  </si>
  <si>
    <t>ORACLE -ORCL</t>
  </si>
  <si>
    <t>US68389X1054</t>
  </si>
  <si>
    <t>GOOGL - Google A Class</t>
  </si>
  <si>
    <t>US02079K3059</t>
  </si>
  <si>
    <t>ZOOM</t>
  </si>
  <si>
    <t>5441</t>
  </si>
  <si>
    <t>ZOOM VIDEO COMMUNICATIONS</t>
  </si>
  <si>
    <t>US98980L1017</t>
  </si>
  <si>
    <t>TOTALENERGIES</t>
  </si>
  <si>
    <t>5365</t>
  </si>
  <si>
    <t>TOTALENERGIES SE</t>
  </si>
  <si>
    <t>FR0000120271</t>
  </si>
  <si>
    <t>SAMSUNG</t>
  </si>
  <si>
    <t>5093</t>
  </si>
  <si>
    <t>SMSN LI - SAMSUNG</t>
  </si>
  <si>
    <t>US7960508882</t>
  </si>
  <si>
    <t>NESTLE</t>
  </si>
  <si>
    <t>3125</t>
  </si>
  <si>
    <t>NESTLE SA</t>
  </si>
  <si>
    <t>CH0038863350</t>
  </si>
  <si>
    <t>EBAY INC</t>
  </si>
  <si>
    <t>US2786421030</t>
  </si>
  <si>
    <t>Shell</t>
  </si>
  <si>
    <t>5367</t>
  </si>
  <si>
    <t>Shell PLC ADR</t>
  </si>
  <si>
    <t>US7802593050</t>
  </si>
  <si>
    <t>Intercontinental Exchange</t>
  </si>
  <si>
    <t>5467</t>
  </si>
  <si>
    <t>US45866F1049</t>
  </si>
  <si>
    <t>American Tower</t>
  </si>
  <si>
    <t>5466</t>
  </si>
  <si>
    <t>US03027X1000</t>
  </si>
  <si>
    <t>Universal Music</t>
  </si>
  <si>
    <t>5468</t>
  </si>
  <si>
    <t>NL0015000IY2</t>
  </si>
  <si>
    <t>BARCLAYS</t>
  </si>
  <si>
    <t>520029281</t>
  </si>
  <si>
    <t>BARCLAYS PLC-BARC LN</t>
  </si>
  <si>
    <t>GB0031348658</t>
  </si>
  <si>
    <t>KUBOTA</t>
  </si>
  <si>
    <t>5393</t>
  </si>
  <si>
    <t>KUBOTA CORP</t>
  </si>
  <si>
    <t>JP3266400005</t>
  </si>
  <si>
    <t>KOMATSU</t>
  </si>
  <si>
    <t>5395</t>
  </si>
  <si>
    <t>JP3304200003</t>
  </si>
  <si>
    <t>HALEON</t>
  </si>
  <si>
    <t>5347</t>
  </si>
  <si>
    <t>HALEON PLC</t>
  </si>
  <si>
    <t>US4055521003</t>
  </si>
  <si>
    <t>Uber</t>
  </si>
  <si>
    <t>5448</t>
  </si>
  <si>
    <t>Uber Technologies</t>
  </si>
  <si>
    <t>US90353T1007</t>
  </si>
  <si>
    <t>CROCS</t>
  </si>
  <si>
    <t>5449</t>
  </si>
  <si>
    <t>CROCS INC</t>
  </si>
  <si>
    <t>US2270461096</t>
  </si>
  <si>
    <t>Lgi Homes</t>
  </si>
  <si>
    <t>4803</t>
  </si>
  <si>
    <t>LGI HOMES INC</t>
  </si>
  <si>
    <t>US50187T1060</t>
  </si>
  <si>
    <t>Pennantpark Floating Rate</t>
  </si>
  <si>
    <t>5425</t>
  </si>
  <si>
    <t>PFLT-PENNANTPARK FLOATING RATE</t>
  </si>
  <si>
    <t>US70806A1060</t>
  </si>
  <si>
    <t>ELOXX PHARMACEUTICALS</t>
  </si>
  <si>
    <t>4962</t>
  </si>
  <si>
    <t>ELOXX PHARMACEUTICALS-ELO</t>
  </si>
  <si>
    <t>US29014R2022</t>
  </si>
  <si>
    <t>טיאסג'י</t>
  </si>
  <si>
    <t>512797440</t>
  </si>
  <si>
    <t>IL0012094772</t>
  </si>
  <si>
    <t>אימד אינפיניטי</t>
  </si>
  <si>
    <t>540299518</t>
  </si>
  <si>
    <t>אימד יהש</t>
  </si>
  <si>
    <t>IL0011712309</t>
  </si>
  <si>
    <t>אימד זכויות 1</t>
  </si>
  <si>
    <t>IL0012191792</t>
  </si>
  <si>
    <t>NVIDIA</t>
  </si>
  <si>
    <t>4967</t>
  </si>
  <si>
    <t>NVIDIA CORP - NVDA</t>
  </si>
  <si>
    <t>US67066G1040</t>
  </si>
  <si>
    <t>REE</t>
  </si>
  <si>
    <t>514557339</t>
  </si>
  <si>
    <t>REE AUTOMOTIVE</t>
  </si>
  <si>
    <t>IL0011786154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</si>
  <si>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</si>
  <si>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</si>
  <si>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</si>
  <si>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</si>
  <si>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</si>
  <si>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</si>
  <si>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</si>
  <si>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</si>
  <si>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RTS IBI LION זכויות בגין נייר 32024606</t>
  </si>
  <si>
    <t>ES0605633975</t>
  </si>
  <si>
    <t>הבורסה לניע בתא</t>
  </si>
  <si>
    <t>520020033</t>
  </si>
  <si>
    <t>IL0011590291</t>
  </si>
  <si>
    <t>פיבי</t>
  </si>
  <si>
    <t>520029026</t>
  </si>
  <si>
    <t>IL0007630119</t>
  </si>
  <si>
    <t>IL0011751166</t>
  </si>
  <si>
    <t>IL0007150118</t>
  </si>
  <si>
    <t>IL0011035065</t>
  </si>
  <si>
    <t>IL0003280133</t>
  </si>
  <si>
    <t>מג'יק</t>
  </si>
  <si>
    <t>520036740</t>
  </si>
  <si>
    <t>מגיק</t>
  </si>
  <si>
    <t>IL0010823123</t>
  </si>
  <si>
    <t>מיטרוניקס</t>
  </si>
  <si>
    <t>511527202</t>
  </si>
  <si>
    <t>IL0010910656</t>
  </si>
  <si>
    <t>אלמדה ונצ'רס</t>
  </si>
  <si>
    <t>540296795</t>
  </si>
  <si>
    <t>אלמדה יהש</t>
  </si>
  <si>
    <t>IL0011689622</t>
  </si>
  <si>
    <t>GLOBAL-E ONLINE</t>
  </si>
  <si>
    <t>514889534</t>
  </si>
  <si>
    <t>IL0011741688</t>
  </si>
  <si>
    <t>ADO PROPERTIES</t>
  </si>
  <si>
    <t>5160</t>
  </si>
  <si>
    <t>LU1250154413</t>
  </si>
  <si>
    <t>אלומיי</t>
  </si>
  <si>
    <t>IL0010826357</t>
  </si>
  <si>
    <t>ארד</t>
  </si>
  <si>
    <t>510007800</t>
  </si>
  <si>
    <t>IL0010916513</t>
  </si>
  <si>
    <t>IL0001360101</t>
  </si>
  <si>
    <t>מבטח שמיר</t>
  </si>
  <si>
    <t>520034125</t>
  </si>
  <si>
    <t>IL0001270193</t>
  </si>
  <si>
    <t>IL0003660136</t>
  </si>
  <si>
    <t>דיפלומט</t>
  </si>
  <si>
    <t>510400740</t>
  </si>
  <si>
    <t>דיפלומט אחזקות</t>
  </si>
  <si>
    <t>IL0011734915</t>
  </si>
  <si>
    <t>IL0006860147</t>
  </si>
  <si>
    <t>אפריקה נכסים</t>
  </si>
  <si>
    <t>IL0010913544</t>
  </si>
  <si>
    <t>נטו מלינדה</t>
  </si>
  <si>
    <t>511725459</t>
  </si>
  <si>
    <t>נטו מלינדה 1</t>
  </si>
  <si>
    <t>IL0011050973</t>
  </si>
  <si>
    <t>פיסיבי טכנ</t>
  </si>
  <si>
    <t>511888356</t>
  </si>
  <si>
    <t>פיסיבי</t>
  </si>
  <si>
    <t>IL0010916851</t>
  </si>
  <si>
    <t>בזן</t>
  </si>
  <si>
    <t>IL0025902482</t>
  </si>
  <si>
    <t>IL0011612640</t>
  </si>
  <si>
    <t>נובולוג</t>
  </si>
  <si>
    <t>510475312</t>
  </si>
  <si>
    <t>IL0011401515</t>
  </si>
  <si>
    <t>IL0011783342</t>
  </si>
  <si>
    <t>סופוויב מדיקל</t>
  </si>
  <si>
    <t>515198158</t>
  </si>
  <si>
    <t>סופווייב מדיקל</t>
  </si>
  <si>
    <t>IL0011754392</t>
  </si>
  <si>
    <t>גילת</t>
  </si>
  <si>
    <t>520038936</t>
  </si>
  <si>
    <t>IL0010825102</t>
  </si>
  <si>
    <t>IL0011405730</t>
  </si>
  <si>
    <t>גלוברנדס גרופ</t>
  </si>
  <si>
    <t>515809499</t>
  </si>
  <si>
    <t>גלוברנדס</t>
  </si>
  <si>
    <t>IL0011474876</t>
  </si>
  <si>
    <t>איידיאיי ביטוח</t>
  </si>
  <si>
    <t>513910703</t>
  </si>
  <si>
    <t>IL0011295016</t>
  </si>
  <si>
    <t>מיחשוב ישיר קב</t>
  </si>
  <si>
    <t>520040007</t>
  </si>
  <si>
    <t>מחשוב ישיר</t>
  </si>
  <si>
    <t>IL0005070128</t>
  </si>
  <si>
    <t>מלם-תים אחזקות</t>
  </si>
  <si>
    <t>520025198</t>
  </si>
  <si>
    <t>IL0007310183</t>
  </si>
  <si>
    <t>טראלייט</t>
  </si>
  <si>
    <t>516414679</t>
  </si>
  <si>
    <t>IL0011801730</t>
  </si>
  <si>
    <t>סופרגז</t>
  </si>
  <si>
    <t>IL0011669178</t>
  </si>
  <si>
    <t>אוברסיז</t>
  </si>
  <si>
    <t>510490071</t>
  </si>
  <si>
    <t>אוברסיז קומרס בע"מ</t>
  </si>
  <si>
    <t>IL0011396178</t>
  </si>
  <si>
    <t>ספאנטק</t>
  </si>
  <si>
    <t>512288713</t>
  </si>
  <si>
    <t>IL0010901176</t>
  </si>
  <si>
    <t>רם און</t>
  </si>
  <si>
    <t>512776964</t>
  </si>
  <si>
    <t>IL0010909435</t>
  </si>
  <si>
    <t>כפרית</t>
  </si>
  <si>
    <t>520038787</t>
  </si>
  <si>
    <t>IL0005220111</t>
  </si>
  <si>
    <t>ישרס אחזקות</t>
  </si>
  <si>
    <t>516632387</t>
  </si>
  <si>
    <t>IL0012029778</t>
  </si>
  <si>
    <t>רבל</t>
  </si>
  <si>
    <t>513506329</t>
  </si>
  <si>
    <t>IL0011038788</t>
  </si>
  <si>
    <t>IL0050101299</t>
  </si>
  <si>
    <t>גניגר</t>
  </si>
  <si>
    <t>512416991</t>
  </si>
  <si>
    <t>IL0010958929</t>
  </si>
  <si>
    <t>קליל</t>
  </si>
  <si>
    <t>520032442</t>
  </si>
  <si>
    <t>קליל     5</t>
  </si>
  <si>
    <t>IL0007970358</t>
  </si>
  <si>
    <t>פולירם</t>
  </si>
  <si>
    <t>515251593</t>
  </si>
  <si>
    <t>IL0011702169</t>
  </si>
  <si>
    <t>מלם תים</t>
  </si>
  <si>
    <t>520034620</t>
  </si>
  <si>
    <t>IL0001560189</t>
  </si>
  <si>
    <t>קרור</t>
  </si>
  <si>
    <t>520001546</t>
  </si>
  <si>
    <t>קרור     1</t>
  </si>
  <si>
    <t>IL0006210111</t>
  </si>
  <si>
    <t>פינרג'י</t>
  </si>
  <si>
    <t>514354786</t>
  </si>
  <si>
    <t>IL0011723603</t>
  </si>
  <si>
    <t>ניסן</t>
  </si>
  <si>
    <t>520040940</t>
  </si>
  <si>
    <t>IL0006600196</t>
  </si>
  <si>
    <t>פלסאנמור</t>
  </si>
  <si>
    <t>515139129</t>
  </si>
  <si>
    <t>IL0011767006</t>
  </si>
  <si>
    <t>קווליטאו</t>
  </si>
  <si>
    <t>511896540</t>
  </si>
  <si>
    <t>IL0010839558</t>
  </si>
  <si>
    <t>קפיטל פוינט</t>
  </si>
  <si>
    <t>512950320</t>
  </si>
  <si>
    <t>IL0010971468</t>
  </si>
  <si>
    <t>ג'נסל</t>
  </si>
  <si>
    <t>514579887</t>
  </si>
  <si>
    <t>IL0011696890</t>
  </si>
  <si>
    <t>IL0011009573</t>
  </si>
  <si>
    <t>צילו בלו</t>
  </si>
  <si>
    <t>IL0011025322</t>
  </si>
  <si>
    <t>AROUNDTOWN PROP-ALATP</t>
  </si>
  <si>
    <t>LU1673108939</t>
  </si>
  <si>
    <t>ITHACA ENERGY PL Equity</t>
  </si>
  <si>
    <t>GB00BPJHV584</t>
  </si>
  <si>
    <t>KORNIT</t>
  </si>
  <si>
    <t>1564</t>
  </si>
  <si>
    <t>KORNIT DIGITAL-KRNT</t>
  </si>
  <si>
    <t>IL0011216723</t>
  </si>
  <si>
    <t>INMODEMD</t>
  </si>
  <si>
    <t>5297</t>
  </si>
  <si>
    <t>INMODE</t>
  </si>
  <si>
    <t>IL0011595993</t>
  </si>
  <si>
    <t>IFF</t>
  </si>
  <si>
    <t>5262</t>
  </si>
  <si>
    <t>INTL FLAVORS &amp; FRAGRANCES</t>
  </si>
  <si>
    <t>US4595061015</t>
  </si>
  <si>
    <t>ZIM</t>
  </si>
  <si>
    <t>5295</t>
  </si>
  <si>
    <t>ZIM INTEGRATED</t>
  </si>
  <si>
    <t>IL0065100930</t>
  </si>
  <si>
    <t>RADWARE</t>
  </si>
  <si>
    <t>2159</t>
  </si>
  <si>
    <t>RADWARE LTD</t>
  </si>
  <si>
    <t>IL0010834765</t>
  </si>
  <si>
    <t>פריגו</t>
  </si>
  <si>
    <t>529592</t>
  </si>
  <si>
    <t>PERRIGO CO PLC-PRGO</t>
  </si>
  <si>
    <t>IE00BGH1M568</t>
  </si>
  <si>
    <t>RADCOM</t>
  </si>
  <si>
    <t>2104</t>
  </si>
  <si>
    <t>RDCM-RADCOM LTD</t>
  </si>
  <si>
    <t>IL0010826688</t>
  </si>
  <si>
    <t>SEDG</t>
  </si>
  <si>
    <t>4744</t>
  </si>
  <si>
    <t>SOLAREDGE SEDG US</t>
  </si>
  <si>
    <t>US83417M1045</t>
  </si>
  <si>
    <t>סיליקום</t>
  </si>
  <si>
    <t>520041120</t>
  </si>
  <si>
    <t>SILICOM</t>
  </si>
  <si>
    <t>IL0010826928</t>
  </si>
  <si>
    <t>CESAR STONE</t>
  </si>
  <si>
    <t>2264</t>
  </si>
  <si>
    <t>CESAR STONE SDO</t>
  </si>
  <si>
    <t>IL0011259137</t>
  </si>
  <si>
    <t>IL0011413577</t>
  </si>
  <si>
    <t>IL0011015349</t>
  </si>
  <si>
    <t>IL0011787228</t>
  </si>
  <si>
    <t>TARGA RESOURCES</t>
  </si>
  <si>
    <t>US87612G1013</t>
  </si>
  <si>
    <t>SANOFI AVENTIS</t>
  </si>
  <si>
    <t>5311</t>
  </si>
  <si>
    <t>SNY - SANOFI AVENTIS</t>
  </si>
  <si>
    <t>US80105N1054</t>
  </si>
  <si>
    <t>THE BANK OF NEW YORK</t>
  </si>
  <si>
    <t>5443</t>
  </si>
  <si>
    <t>BANK OF NEW YORK</t>
  </si>
  <si>
    <t>US0640581007</t>
  </si>
  <si>
    <t>CAMTEK</t>
  </si>
  <si>
    <t>Progressive Corporation</t>
  </si>
  <si>
    <t>5437</t>
  </si>
  <si>
    <t>PROGRESSIVE CORP</t>
  </si>
  <si>
    <t>US7433151039</t>
  </si>
  <si>
    <t>ASTRAZENECA</t>
  </si>
  <si>
    <t>5238</t>
  </si>
  <si>
    <t>ASTRAZENECA PLC</t>
  </si>
  <si>
    <t>US0463531089</t>
  </si>
  <si>
    <t>Eli Lilly</t>
  </si>
  <si>
    <t>5464</t>
  </si>
  <si>
    <t>US5324571083</t>
  </si>
  <si>
    <t>WIX.COM</t>
  </si>
  <si>
    <t>2275</t>
  </si>
  <si>
    <t>WIX -  WIX.COM</t>
  </si>
  <si>
    <t>IL0011301780</t>
  </si>
  <si>
    <t>COMFORT SYSTEMS USA</t>
  </si>
  <si>
    <t>5423</t>
  </si>
  <si>
    <t>COMFORT SYSTEMS</t>
  </si>
  <si>
    <t>US1999081045</t>
  </si>
  <si>
    <t>Check Point Software</t>
  </si>
  <si>
    <t>2080</t>
  </si>
  <si>
    <t>CHKP - CHECK POINT</t>
  </si>
  <si>
    <t>IL0010824113</t>
  </si>
  <si>
    <t>GILAT SATELLITE</t>
  </si>
  <si>
    <t>אטראו שוקי הון</t>
  </si>
  <si>
    <t>513773564</t>
  </si>
  <si>
    <t>IL0010961063</t>
  </si>
  <si>
    <t>NOVA MEASURING</t>
  </si>
  <si>
    <t>ORMAT TECHNOLOGIES-ORA</t>
  </si>
  <si>
    <t>NICE SYSTEMS LTD</t>
  </si>
  <si>
    <t>US6536561086</t>
  </si>
  <si>
    <t>TEVA PHARMA</t>
  </si>
  <si>
    <t>US8816242098</t>
  </si>
  <si>
    <t>VANGURUARD</t>
  </si>
  <si>
    <t>4922</t>
  </si>
  <si>
    <t>VOO US_VANGUARD S&amp;P 500</t>
  </si>
  <si>
    <t>US9229083632</t>
  </si>
  <si>
    <t>SOURCE</t>
  </si>
  <si>
    <t>4585</t>
  </si>
  <si>
    <t>SPXS LN -  S&amp;P 500</t>
  </si>
  <si>
    <t>IE00B3YCGJ38</t>
  </si>
  <si>
    <t>Invesco Capital Management LLC</t>
  </si>
  <si>
    <t>1290</t>
  </si>
  <si>
    <t>QQQ - Nasdaq 100</t>
  </si>
  <si>
    <t>US46090E1038</t>
  </si>
  <si>
    <t>ISHARES</t>
  </si>
  <si>
    <t>4601</t>
  </si>
  <si>
    <t>ISHARES NASDAQ 100</t>
  </si>
  <si>
    <t>IE00B53SZB19</t>
  </si>
  <si>
    <t>STATE STREET-SPDRS</t>
  </si>
  <si>
    <t>4640</t>
  </si>
  <si>
    <t>SPY - S&amp;P 500</t>
  </si>
  <si>
    <t>US78462F1030</t>
  </si>
  <si>
    <t>מגדל קרנות נאמנ</t>
  </si>
  <si>
    <t>511303661</t>
  </si>
  <si>
    <t>MTF סל (4A) ת"א 125</t>
  </si>
  <si>
    <t>IL0011502833</t>
  </si>
  <si>
    <t>איביאי ק.נאמנות</t>
  </si>
  <si>
    <t>513765339</t>
  </si>
  <si>
    <t>פסגות ETF ת"א 125</t>
  </si>
  <si>
    <t>IL0011488082</t>
  </si>
  <si>
    <t>קסם קרנות נאמנו</t>
  </si>
  <si>
    <t>510938608</t>
  </si>
  <si>
    <t>קסם ETF ת"א 125</t>
  </si>
  <si>
    <t>IL0011463564</t>
  </si>
  <si>
    <t>מיטב קרנות נאמנ</t>
  </si>
  <si>
    <t>513534974</t>
  </si>
  <si>
    <t>תכלית סל (4A) ת"א 125</t>
  </si>
  <si>
    <t>IL0011437188</t>
  </si>
  <si>
    <t>הראל קרנות מדד</t>
  </si>
  <si>
    <t>511776783</t>
  </si>
  <si>
    <t>הראל סל (A4) ת"א 125</t>
  </si>
  <si>
    <t>IL0011488991</t>
  </si>
  <si>
    <t>הראל S&amp;P500</t>
  </si>
  <si>
    <t>IL0011490203</t>
  </si>
  <si>
    <t>MTF סל (SP500 (4A מנוטרלת מט"ח</t>
  </si>
  <si>
    <t>IL0011505729</t>
  </si>
  <si>
    <t>קסם S&amp;P 500 (4A) ETF מנוטרלת</t>
  </si>
  <si>
    <t>IL0011466047</t>
  </si>
  <si>
    <t>מגדל S&amp;P (4D) MTF</t>
  </si>
  <si>
    <t>IL0011503336</t>
  </si>
  <si>
    <t>הראל S&amp;P500 מנוטרל</t>
  </si>
  <si>
    <t>IL0011491375</t>
  </si>
  <si>
    <t>תכלית סל (00) תל בונד 60</t>
  </si>
  <si>
    <t>IL0011451015</t>
  </si>
  <si>
    <t>הראל סל (4A) ת"א 90</t>
  </si>
  <si>
    <t>IL0011489312</t>
  </si>
  <si>
    <t>תכלית סל S&amp;P 500 מנוטרלת מט"ח</t>
  </si>
  <si>
    <t>IL0011438178</t>
  </si>
  <si>
    <t>פסגות סל תל בונד 60 סדרה 3</t>
  </si>
  <si>
    <t>IL0011480063</t>
  </si>
  <si>
    <t>הראל סל תל בונד 60</t>
  </si>
  <si>
    <t>IL0011504730</t>
  </si>
  <si>
    <t>קסם תל בונד 60</t>
  </si>
  <si>
    <t>IL0011462327</t>
  </si>
  <si>
    <t>תכלית סל 600 4STOXX</t>
  </si>
  <si>
    <t>IL0011447245</t>
  </si>
  <si>
    <t>קסם S&amp;P500</t>
  </si>
  <si>
    <t>IL0011464711</t>
  </si>
  <si>
    <t>תכלית S&amp;P500</t>
  </si>
  <si>
    <t>IL0011443855</t>
  </si>
  <si>
    <t>תכלית תל בונד שקלי סד.2</t>
  </si>
  <si>
    <t>IL0011451841</t>
  </si>
  <si>
    <t>קסם ETF ת"א 90</t>
  </si>
  <si>
    <t>IL0011463317</t>
  </si>
  <si>
    <t>הראל DAX 30 מנוטרל</t>
  </si>
  <si>
    <t>IL0011491607</t>
  </si>
  <si>
    <t>MTF סל (4A) ת"א 90</t>
  </si>
  <si>
    <t>IL0011502593</t>
  </si>
  <si>
    <t>תכלית סל (A4) ת"א 35</t>
  </si>
  <si>
    <t>IL0011437006</t>
  </si>
  <si>
    <t>הראל סל (DAX30 (4D</t>
  </si>
  <si>
    <t>IL0011490534</t>
  </si>
  <si>
    <t>קסם ETF תל בונד שקלי 50</t>
  </si>
  <si>
    <t>IL0011507626</t>
  </si>
  <si>
    <t>פסגות S&amp;P500</t>
  </si>
  <si>
    <t>IL0011481624</t>
  </si>
  <si>
    <t>הראל סל (00) תל בונד שקלי</t>
  </si>
  <si>
    <t>IL0011505232</t>
  </si>
  <si>
    <t>הראל NASDAQ100</t>
  </si>
  <si>
    <t>IL0011490385</t>
  </si>
  <si>
    <t>ת"א 90 IBI</t>
  </si>
  <si>
    <t>IL0012094442</t>
  </si>
  <si>
    <t>תכלית סל (4A)י NASDAQ 100 מנוטרלת מט"ח</t>
  </si>
  <si>
    <t>IL0011437345</t>
  </si>
  <si>
    <t>קסם תל בונד שקלי</t>
  </si>
  <si>
    <t>IL0011464141</t>
  </si>
  <si>
    <t>קסם DAX 30 ETF</t>
  </si>
  <si>
    <t>IL0011465130</t>
  </si>
  <si>
    <t>MTF סל Nasdaq 100 (4A) מנוטרלת מט"ח</t>
  </si>
  <si>
    <t>IL0011814451</t>
  </si>
  <si>
    <t>תכלית STOXX600 מנוטרל</t>
  </si>
  <si>
    <t>IL0011438335</t>
  </si>
  <si>
    <t>קסם Russell 2000 (4A) ETF מנוטרלת מט"ח</t>
  </si>
  <si>
    <t>IL0011467292</t>
  </si>
  <si>
    <t>תכלית סל (A4) ת"א 90</t>
  </si>
  <si>
    <t>IL0011437832</t>
  </si>
  <si>
    <t>MTF סל תל בונד 60</t>
  </si>
  <si>
    <t>IL0011499964</t>
  </si>
  <si>
    <t>MTF סל (STOXX Europe 600 (4A שקלי</t>
  </si>
  <si>
    <t>IL0011506149</t>
  </si>
  <si>
    <t>מור קרנות נאמנ</t>
  </si>
  <si>
    <t>514884485</t>
  </si>
  <si>
    <t>מור סל S&amp;P 500 מנוטרלת מט"ח</t>
  </si>
  <si>
    <t>IL0011658288</t>
  </si>
  <si>
    <t>הראל סל STOXX Europe 60</t>
  </si>
  <si>
    <t>IL0011498719</t>
  </si>
  <si>
    <t>הראל סל NASDAQ 100 מנוטרלת מט"ח</t>
  </si>
  <si>
    <t>IL0011491037</t>
  </si>
  <si>
    <t>הראל סל (A4) ת"א 35</t>
  </si>
  <si>
    <t>IL0011489072</t>
  </si>
  <si>
    <t>MTF סל NIKKEI 225 מנוטרלת מט"ח</t>
  </si>
  <si>
    <t>IL0011505315</t>
  </si>
  <si>
    <t>תכלית DAX30 מנוטרל</t>
  </si>
  <si>
    <t>IL0011438251</t>
  </si>
  <si>
    <t>קסם STOXX Europe 600 (4D) ETF</t>
  </si>
  <si>
    <t>IL0011462087</t>
  </si>
  <si>
    <t>תכלית סל (4A)י NIKKEI 225 מנוטרלת מט"ח</t>
  </si>
  <si>
    <t>IL0011444689</t>
  </si>
  <si>
    <t>MSCI AC Far East EX Japan (4D) ETF</t>
  </si>
  <si>
    <t>IL0011458382</t>
  </si>
  <si>
    <t>קסם NDX100(4A)ETF מנוטרלת מט"ח</t>
  </si>
  <si>
    <t>IL0011466120</t>
  </si>
  <si>
    <t>פסגות DAX 30 מנוטרל</t>
  </si>
  <si>
    <t>IL0011498305</t>
  </si>
  <si>
    <t>מגדל MTF DAX30 מנוטרל</t>
  </si>
  <si>
    <t>IL0011504169</t>
  </si>
  <si>
    <t>MTF סל (Nasdaq 100 (4D</t>
  </si>
  <si>
    <t>IL0011813875</t>
  </si>
  <si>
    <t>קסם STOX600 מנוטרל</t>
  </si>
  <si>
    <t>IL0011461824</t>
  </si>
  <si>
    <t>תכלית סל (00) תל בונד שקלי 50</t>
  </si>
  <si>
    <t>IL0011693335</t>
  </si>
  <si>
    <t>MTF סל (RUSSELL 2000 (4A מנוטרלת מט"ח</t>
  </si>
  <si>
    <t>IL0011505497</t>
  </si>
  <si>
    <t>מור סל NASDAQ 100 מנוטרלת מט"ח</t>
  </si>
  <si>
    <t>IL0011658445</t>
  </si>
  <si>
    <t>מור סל (4D) S&amp;P500</t>
  </si>
  <si>
    <t>IL0011658106</t>
  </si>
  <si>
    <t>MTF סל (00) תל בונד שקלי</t>
  </si>
  <si>
    <t>IL0011500027</t>
  </si>
  <si>
    <t>מור סל (4A) ת"א-125</t>
  </si>
  <si>
    <t>IL0011961534</t>
  </si>
  <si>
    <t>הראל סל (00) תל בונד צמודות בנקים</t>
  </si>
  <si>
    <t>IL0011907768</t>
  </si>
  <si>
    <t>קסם.תלבונד ש A</t>
  </si>
  <si>
    <t>IL0011936551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</si>
  <si>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</si>
  <si>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</si>
  <si>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</si>
  <si>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</si>
  <si>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</si>
  <si>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</si>
  <si>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הראל סל (00) תל בונד 20</t>
  </si>
  <si>
    <t>IL0011504409</t>
  </si>
  <si>
    <t>אינבסקו אינבס</t>
  </si>
  <si>
    <t>2355</t>
  </si>
  <si>
    <t>INVESCO S&amp;P 500 UCITS ETF</t>
  </si>
  <si>
    <t>DAXEX  GY - DAX</t>
  </si>
  <si>
    <t>DE0005933931</t>
  </si>
  <si>
    <t>Invesco Management S.A</t>
  </si>
  <si>
    <t>5224</t>
  </si>
  <si>
    <t>Invesco NASDAQ 100 ETF</t>
  </si>
  <si>
    <t>US46138G6492</t>
  </si>
  <si>
    <t>Guggenheim Funds</t>
  </si>
  <si>
    <t>4205</t>
  </si>
  <si>
    <t>RSP-S&amp;P 500 EQUAL WEI</t>
  </si>
  <si>
    <t>US46137V3574</t>
  </si>
  <si>
    <t>IWM - RUSSELL 2000</t>
  </si>
  <si>
    <t>US4642876555</t>
  </si>
  <si>
    <t>ISHARES MSCI EMR</t>
  </si>
  <si>
    <t>US46434G7640</t>
  </si>
  <si>
    <t>AAXJ-ISHARES  ASIA</t>
  </si>
  <si>
    <t>US4642881829</t>
  </si>
  <si>
    <t>VCSH-VANGUARD S/T corp bond ETF</t>
  </si>
  <si>
    <t>US92206C4096</t>
  </si>
  <si>
    <t>XLP - CONSUMER STAPLES</t>
  </si>
  <si>
    <t>US81369Y3080</t>
  </si>
  <si>
    <t>SOXX - SEMICONDUCTOR</t>
  </si>
  <si>
    <t>US4642875235</t>
  </si>
  <si>
    <t>HEALTH CARE XLV</t>
  </si>
  <si>
    <t>us81369y2090</t>
  </si>
  <si>
    <t>MCHI CHINA INDEX</t>
  </si>
  <si>
    <t>US46429B6719</t>
  </si>
  <si>
    <t>SPDR PORTFOLIO HIGH YIELD</t>
  </si>
  <si>
    <t>US78468R6062</t>
  </si>
  <si>
    <t>XTRACKERS</t>
  </si>
  <si>
    <t>5246</t>
  </si>
  <si>
    <t>XTRACKERS HARVEST CSI 300 CHINA</t>
  </si>
  <si>
    <t>US2330518794</t>
  </si>
  <si>
    <t>קסם ETFי (00) תל בונד-צמודות A</t>
  </si>
  <si>
    <t>IL0011763203</t>
  </si>
  <si>
    <t>MTF סל (00) תל בונד - צמודות A</t>
  </si>
  <si>
    <t>IL0011715948</t>
  </si>
  <si>
    <t>קסם S&amp;P US Treasury Bond 1-3 (0D) ETF</t>
  </si>
  <si>
    <t>IL0011579088</t>
  </si>
  <si>
    <t>MTF סל (STOXX Europe 600 (4D</t>
  </si>
  <si>
    <t>IL0011502262</t>
  </si>
  <si>
    <t>תכלית סל (4D) ‏‏EURO STOXX 50</t>
  </si>
  <si>
    <t>IL0011444275</t>
  </si>
  <si>
    <t>Invesco Russell 2000 UCITS ETF</t>
  </si>
  <si>
    <t>IE00B60SX402</t>
  </si>
  <si>
    <t>INVESCO EURO STOXX 50 UCITS ETF</t>
  </si>
  <si>
    <t>IE00B60SWX25</t>
  </si>
  <si>
    <t>AMUNDI</t>
  </si>
  <si>
    <t>5100</t>
  </si>
  <si>
    <t>AMUNDI NASDAQ 100 ETF</t>
  </si>
  <si>
    <t>LU1829221024</t>
  </si>
  <si>
    <t>GLOBAL X</t>
  </si>
  <si>
    <t>5099</t>
  </si>
  <si>
    <t>Global X U.S. Electrification ETF</t>
  </si>
  <si>
    <t>US37960A3703</t>
  </si>
  <si>
    <t>GLOBAL X COPPER</t>
  </si>
  <si>
    <t>US37954Y8306</t>
  </si>
  <si>
    <t>LYXOR</t>
  </si>
  <si>
    <t>4617</t>
  </si>
  <si>
    <t>Lyxor STOXX Europe 600 Banks UCITS ETF</t>
  </si>
  <si>
    <t>LU1834983477</t>
  </si>
  <si>
    <t>קסם תל בונד 20</t>
  </si>
  <si>
    <t>IL0011459604</t>
  </si>
  <si>
    <t>פסגות EFT' (00) תל בונד 40</t>
  </si>
  <si>
    <t>IL0011479743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</si>
  <si>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</si>
  <si>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</si>
  <si>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</si>
  <si>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</si>
  <si>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</si>
  <si>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</si>
  <si>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תכלית סל (00) צמודות מדד ממש 2-5</t>
  </si>
  <si>
    <t>IL0011450850</t>
  </si>
  <si>
    <t>סל (00) צמודות מדד ממשלתיות 2-5 MTF</t>
  </si>
  <si>
    <t>IL0011500100</t>
  </si>
  <si>
    <t>קסם ETF (00) צ.מדד ממשל 2-5</t>
  </si>
  <si>
    <t>IL0011461584</t>
  </si>
  <si>
    <t>קסם ETFי (00) - מק"מ</t>
  </si>
  <si>
    <t>IL0011462731</t>
  </si>
  <si>
    <t>תכלית סל (00) מק"מ</t>
  </si>
  <si>
    <t>IL0011446338</t>
  </si>
  <si>
    <t>מור סל (4A) ת"א 35</t>
  </si>
  <si>
    <t>IL0011943805</t>
  </si>
  <si>
    <t>ISHARES S&amp;P 500</t>
  </si>
  <si>
    <t>US4642872000</t>
  </si>
  <si>
    <t>ISHARES LQD US IBOXX</t>
  </si>
  <si>
    <t>US4642872422</t>
  </si>
  <si>
    <t>XLF - Financial Select</t>
  </si>
  <si>
    <t>US81369Y6059</t>
  </si>
  <si>
    <t>LYXOR ETF S&amp;P 500</t>
  </si>
  <si>
    <t>LU1135865084</t>
  </si>
  <si>
    <t>AMUNDI S&amp;P500 USITS</t>
  </si>
  <si>
    <t>LU1681049018</t>
  </si>
  <si>
    <t>BNP Paribas</t>
  </si>
  <si>
    <t>5361</t>
  </si>
  <si>
    <t>BNP P S&amp;P500 USITS</t>
  </si>
  <si>
    <t>FR0011550177</t>
  </si>
  <si>
    <t>אי.בי.אי. סל (4A)י 500 S&amp;P מנוטרלת מט"ח</t>
  </si>
  <si>
    <t>IL0012004359</t>
  </si>
  <si>
    <t>MTF סל (US Analyst Recommendations (4D</t>
  </si>
  <si>
    <t>IL0012056573</t>
  </si>
  <si>
    <t>Indxx China Internet (4D) ETF קסם</t>
  </si>
  <si>
    <t>IL0011708448</t>
  </si>
  <si>
    <t>ISHARE JAPAN EWJ</t>
  </si>
  <si>
    <t>US46434G8226</t>
  </si>
  <si>
    <t>iShares MDAX UCITS ETF</t>
  </si>
  <si>
    <t>DE0005933923</t>
  </si>
  <si>
    <t>ISHARES S&amp;P TEC</t>
  </si>
  <si>
    <t>us4642875151</t>
  </si>
  <si>
    <t>iShares SDIG USD Short Duration ETF</t>
  </si>
  <si>
    <t>IE00BCRY5Y77</t>
  </si>
  <si>
    <t>iShares MSCI World ETF</t>
  </si>
  <si>
    <t>US4642863926</t>
  </si>
  <si>
    <t>קסם 4A) ETF) ת"א SME60</t>
  </si>
  <si>
    <t>IL0011465395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</si>
  <si>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</si>
  <si>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</si>
  <si>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</si>
  <si>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</si>
  <si>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</si>
  <si>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</si>
  <si>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</si>
  <si>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</si>
  <si>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הראל דאו-ג'ונס 30</t>
  </si>
  <si>
    <t>IL0011492282</t>
  </si>
  <si>
    <t>RUSSEL 2000 (4D) MTF מגדל</t>
  </si>
  <si>
    <t>IL0011502429</t>
  </si>
  <si>
    <t>תכלית RUSSL 2000</t>
  </si>
  <si>
    <t>IL0011444846</t>
  </si>
  <si>
    <t>תכלית 100 NASDAQ NDX</t>
  </si>
  <si>
    <t>IL0011444010</t>
  </si>
  <si>
    <t>ISHARES CORE MSCI EM</t>
  </si>
  <si>
    <t>IE00BKM4GZ66</t>
  </si>
  <si>
    <t>MEUD FP</t>
  </si>
  <si>
    <t>LU0908500753</t>
  </si>
  <si>
    <t>SSGA FUNDS MANAGEMENT</t>
  </si>
  <si>
    <t>970</t>
  </si>
  <si>
    <t>XBI-SPDR  BIOTEC</t>
  </si>
  <si>
    <t>US78464A8707</t>
  </si>
  <si>
    <t>קסם ETF ת"א 35 (A4)</t>
  </si>
  <si>
    <t>IL0011465700</t>
  </si>
  <si>
    <t>תכלית תל בונד מאגר</t>
  </si>
  <si>
    <t>IL0011440133</t>
  </si>
  <si>
    <t>MTF סל (4A) ת"א 35</t>
  </si>
  <si>
    <t>IL0011501843</t>
  </si>
  <si>
    <t>קסם בונד צמוד בנקים</t>
  </si>
  <si>
    <t>IL0011462814</t>
  </si>
  <si>
    <t>מור סל (00) תל בונד 60</t>
  </si>
  <si>
    <t>IL0011953044</t>
  </si>
  <si>
    <t>הראל סל (00) תל בונד שקלי 50</t>
  </si>
  <si>
    <t>IL0011507139</t>
  </si>
  <si>
    <t>SP HEALTHCAR (4D) הראל סל</t>
  </si>
  <si>
    <t>IL0011498487</t>
  </si>
  <si>
    <t>קסם NASDAQ100</t>
  </si>
  <si>
    <t>IL0011465056</t>
  </si>
  <si>
    <t>קסם S&amp;P WIDEMOATUS (4D) ETF</t>
  </si>
  <si>
    <t>IL0011470320</t>
  </si>
  <si>
    <t>iShares Core S&amp;P 500</t>
  </si>
  <si>
    <t>IE00B5BMR087</t>
  </si>
  <si>
    <t>CHARELS SCHWAB</t>
  </si>
  <si>
    <t>5130</t>
  </si>
  <si>
    <t>Schwab US Dividend Equity ETF</t>
  </si>
  <si>
    <t>US8085247976</t>
  </si>
  <si>
    <t>קסם KTF  אינדקס Bullet מדינת ישראל דולר 2030</t>
  </si>
  <si>
    <t>IL0051390503</t>
  </si>
  <si>
    <t>קסם KTF (A4) 500 S&amp;P מנוטרלת מט"ח</t>
  </si>
  <si>
    <t>IL0051229578</t>
  </si>
  <si>
    <t>מנוטרלת מט"ח (A4) מחקה S&amp;P 500 MTF</t>
  </si>
  <si>
    <t>IL0051258692</t>
  </si>
  <si>
    <t>S&amp;P 500 (4D) מחקה MTF</t>
  </si>
  <si>
    <t>IL0051226277</t>
  </si>
  <si>
    <t>קסם S&amp;P 500 (4D) KTF</t>
  </si>
  <si>
    <t>IL0051244825</t>
  </si>
  <si>
    <t>הראל מחקה (A4)י S&amp;P 500 - מנוטרלת מט"ח</t>
  </si>
  <si>
    <t>IL0051275274</t>
  </si>
  <si>
    <t>הראל מחקה (4D)י500 S&amp;P</t>
  </si>
  <si>
    <t>IL0051292758</t>
  </si>
  <si>
    <t>פסגות קרנות נאמנות</t>
  </si>
  <si>
    <t>S&amp;P 500 (4A) PTF מנוטרלת מט"ח</t>
  </si>
  <si>
    <t>IL0051316284</t>
  </si>
  <si>
    <t>MTF  מחקהSTOXX Europe 600 (4D)</t>
  </si>
  <si>
    <t>IL0051218431</t>
  </si>
  <si>
    <t>תכלית TTF (A4) S&amp;P 500 מנוטרלת מט"ח</t>
  </si>
  <si>
    <t>IL0051231616</t>
  </si>
  <si>
    <t>איביאי מחקה STOXX 600</t>
  </si>
  <si>
    <t>IL0051307523</t>
  </si>
  <si>
    <t>קסם KTF (D4) 600 STOXX Europe</t>
  </si>
  <si>
    <t>IL0051256126</t>
  </si>
  <si>
    <t>אי.בי.אי. מחקה (4D)י Nasdaq 100</t>
  </si>
  <si>
    <t>IL0051277668</t>
  </si>
  <si>
    <t>MTF מחקה (Nasdaq 100 (4A מנוטרלת מט"ח</t>
  </si>
  <si>
    <t>IL0051345499</t>
  </si>
  <si>
    <t>תכלית DAX (4D) TTF</t>
  </si>
  <si>
    <t>IL0051245574</t>
  </si>
  <si>
    <t>S&amp;P 500 (4D) PTF</t>
  </si>
  <si>
    <t>IL0051274699</t>
  </si>
  <si>
    <t>ARTEMIS</t>
  </si>
  <si>
    <t>ARTEMIS UK SELECT</t>
  </si>
  <si>
    <t>GB00B2PLJG05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</si>
  <si>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</si>
  <si>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</si>
  <si>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</si>
  <si>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</si>
  <si>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</si>
  <si>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</si>
  <si>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</si>
  <si>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</si>
  <si>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Columbia Threadneedle Investments</t>
  </si>
  <si>
    <t>5413</t>
  </si>
  <si>
    <t>CT (Lux) - Global Technology Class IU</t>
  </si>
  <si>
    <t>LU0444972805</t>
  </si>
  <si>
    <t>Liontrust  Asset  Management</t>
  </si>
  <si>
    <t>5358</t>
  </si>
  <si>
    <t>LIONTRUST EUROP</t>
  </si>
  <si>
    <t>GB00BKPQVT86</t>
  </si>
  <si>
    <t>Nomura Asset Management</t>
  </si>
  <si>
    <t>5382</t>
  </si>
  <si>
    <t>Nomura Funds Ireland - India Equity</t>
  </si>
  <si>
    <t>IE00B3SHFF36</t>
  </si>
  <si>
    <t>Comgest</t>
  </si>
  <si>
    <t>4886</t>
  </si>
  <si>
    <t>COMGEST GROWTH EUROPE- EUR</t>
  </si>
  <si>
    <t>IE00B5WN3467</t>
  </si>
  <si>
    <t>TRIGON Asset Management</t>
  </si>
  <si>
    <t>5187</t>
  </si>
  <si>
    <t>TRICLAE LX Equity FUND</t>
  </si>
  <si>
    <t>LU1687402393</t>
  </si>
  <si>
    <t>Funds Avenue</t>
  </si>
  <si>
    <t>5414</t>
  </si>
  <si>
    <t>BlueBox Global Technology</t>
  </si>
  <si>
    <t>LU2249763561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</si>
  <si>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</si>
  <si>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</si>
  <si>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</si>
  <si>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</si>
  <si>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</si>
  <si>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</si>
  <si>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</si>
  <si>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</si>
  <si>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</si>
  <si>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</si>
  <si>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</si>
  <si>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</si>
  <si>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</si>
  <si>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</si>
  <si>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</si>
  <si>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SCHRODERS INTERNATIONAL</t>
  </si>
  <si>
    <t>5105</t>
  </si>
  <si>
    <t>Schroders Securitised Credit</t>
  </si>
  <si>
    <t>LU1662754826</t>
  </si>
  <si>
    <t>Invesco US Senior Loan</t>
  </si>
  <si>
    <t>LU0564079282</t>
  </si>
  <si>
    <t>Nomura US High Yield Bond</t>
  </si>
  <si>
    <t>IE00B3RW8498</t>
  </si>
  <si>
    <t>PIMCO</t>
  </si>
  <si>
    <t>5198</t>
  </si>
  <si>
    <t>PIMCO GIS Income Fund</t>
  </si>
  <si>
    <t>IE00B87KCF77</t>
  </si>
  <si>
    <t>ROBECO</t>
  </si>
  <si>
    <t>5410</t>
  </si>
  <si>
    <t>Robeco Global Credits Short Maturity fund</t>
  </si>
  <si>
    <t>LU2080583474</t>
  </si>
  <si>
    <t>Hauck &amp; Aufhauser Fund Services</t>
  </si>
  <si>
    <t>5420</t>
  </si>
  <si>
    <t>STORM FUND II</t>
  </si>
  <si>
    <t>LU0840159387</t>
  </si>
  <si>
    <t>INVESCO EURO SENIOR LOANS</t>
  </si>
  <si>
    <t>LU0769027474</t>
  </si>
  <si>
    <t>PIMCO GIS Capital Securities Fund</t>
  </si>
  <si>
    <t>IE00B6VH4D24</t>
  </si>
  <si>
    <t>PIMCO EURO HIGH YIELD BOND FUND</t>
  </si>
  <si>
    <t>IE00BK9YL094</t>
  </si>
  <si>
    <t>SCHRODERS EMERGING MARKETS GOV BONDS</t>
  </si>
  <si>
    <t>LU2405335378</t>
  </si>
  <si>
    <t>MTF מחקה (Bloomberg  (4A</t>
  </si>
  <si>
    <t>IL0051351083</t>
  </si>
  <si>
    <t>איביאי טכ עילית</t>
  </si>
  <si>
    <t>510791031</t>
  </si>
  <si>
    <t>איביאי טכנולוגיה עלית</t>
  </si>
  <si>
    <t>IL0011425381</t>
  </si>
  <si>
    <t>Kotak India Midcap</t>
  </si>
  <si>
    <t>LU2126068639</t>
  </si>
  <si>
    <t>Invesco India Equity Fund</t>
  </si>
  <si>
    <t>LU1642786203</t>
  </si>
  <si>
    <t>Janus Henderson Horzion</t>
  </si>
  <si>
    <t>5412</t>
  </si>
  <si>
    <t>JAN HND HRZN BIOTECH</t>
  </si>
  <si>
    <t>LU1897414568</t>
  </si>
  <si>
    <t>אפי נכסים אופציה 3 20/11/25</t>
  </si>
  <si>
    <t>IL0012137191</t>
  </si>
  <si>
    <t>20/11/2025</t>
  </si>
  <si>
    <t>חגג אירופה אפ 1</t>
  </si>
  <si>
    <t>IL0012188418</t>
  </si>
  <si>
    <t>IL0011436354</t>
  </si>
  <si>
    <t>נאייקס   אפ 1</t>
  </si>
  <si>
    <t>IL0012189812</t>
  </si>
  <si>
    <t>אלומיי אופציה 2 05/01/2028</t>
  </si>
  <si>
    <t>IL0012030826</t>
  </si>
  <si>
    <t>אלוני חץ  אפ 16 31/12/25</t>
  </si>
  <si>
    <t>IL0012084047</t>
  </si>
  <si>
    <t>שובל הנדסה אפ 1</t>
  </si>
  <si>
    <t>IL0012159617</t>
  </si>
  <si>
    <t>10/01/2027</t>
  </si>
  <si>
    <t>בלדי  אפ 1</t>
  </si>
  <si>
    <t>IL0012166620</t>
  </si>
  <si>
    <t>31/01/2028</t>
  </si>
  <si>
    <t>שמיים אימפרוב</t>
  </si>
  <si>
    <t>515181014</t>
  </si>
  <si>
    <t>שמיים  אפ_1 01/06/2025</t>
  </si>
  <si>
    <t>IL0011762478</t>
  </si>
  <si>
    <t>1176239</t>
  </si>
  <si>
    <t>קיסטון אינ אפ 2 11/02/26</t>
  </si>
  <si>
    <t>IL0012039918</t>
  </si>
  <si>
    <t>11/02/2026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</si>
  <si>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</si>
  <si>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</si>
  <si>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</si>
  <si>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</si>
  <si>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</si>
  <si>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</si>
  <si>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סולאיר     אפ 1</t>
  </si>
  <si>
    <t>IL0012179185</t>
  </si>
  <si>
    <t>QNAJ5 PUT 18800 30/04/25</t>
  </si>
  <si>
    <t>BBG01SJ7KJW2</t>
  </si>
  <si>
    <t>SCJ5 PUT 5700 30/04/25</t>
  </si>
  <si>
    <t>BBG01QK90936</t>
  </si>
  <si>
    <t>QNAJ5 CALL 21300 30/04/205</t>
  </si>
  <si>
    <t>BBG01SH4RC31</t>
  </si>
  <si>
    <t>QNAJ5 CALL 20500 30/04/25</t>
  </si>
  <si>
    <t>BBG01S2WL3G7</t>
  </si>
  <si>
    <t>QNAJ5 PUT 18000 30/04/25</t>
  </si>
  <si>
    <t>BBG01S2WL5T8</t>
  </si>
  <si>
    <t>QQQ CALL 467 03/04/25</t>
  </si>
  <si>
    <t>BBG01SZ93808</t>
  </si>
  <si>
    <t>AMZN CALL 205 04/04/25</t>
  </si>
  <si>
    <t>BBG01S8NDZT5</t>
  </si>
  <si>
    <t>04/04/2025</t>
  </si>
  <si>
    <t>AMZN CALL 210 04/04/25</t>
  </si>
  <si>
    <t>BBG01S8NF0F5</t>
  </si>
  <si>
    <t>ULRTA 10 YEAR US - UXYM5- 18/06/25</t>
  </si>
  <si>
    <t>BBG01PSLLQ32</t>
  </si>
  <si>
    <t>HSBC</t>
  </si>
  <si>
    <t>4573</t>
  </si>
  <si>
    <t>FUT VAL USD - רוו"ה מחוזים</t>
  </si>
  <si>
    <t>415349</t>
  </si>
  <si>
    <t>S&amp;P500 E-MINI -ESM5-20/06/25</t>
  </si>
  <si>
    <t>BBG01FTN83M4</t>
  </si>
  <si>
    <t>MINI NASDAQ100 - NQM5- 20/06/25</t>
  </si>
  <si>
    <t>BBG01KJ7X5T9</t>
  </si>
  <si>
    <t>US TREASURY 2 YEAR-TUM5-30/06/25</t>
  </si>
  <si>
    <t>BBG01Q0CG1M0</t>
  </si>
  <si>
    <t>STOXX 600- SXOM5-20/06/25</t>
  </si>
  <si>
    <t>DE000C6ZNPD5</t>
  </si>
  <si>
    <t>NIKKEI 225 - NHM5- 12/06/25</t>
  </si>
  <si>
    <t>BBG017ZB5VQ8</t>
  </si>
  <si>
    <t>USD HSBC OPT - שווי הוגן אופציות</t>
  </si>
  <si>
    <t>336966</t>
  </si>
  <si>
    <t>רוו"ה מחוזים- FUT VAL JPY HSBC</t>
  </si>
  <si>
    <t>333716</t>
  </si>
  <si>
    <t>FUT VAL EUR HSBC - רוו"ה מחוזים</t>
  </si>
  <si>
    <t>333740</t>
  </si>
  <si>
    <t>US TREASURY NOTE 5 YEAR-FVM5-30/06/25</t>
  </si>
  <si>
    <t>BBG01Q0CG9M3</t>
  </si>
  <si>
    <t>DAX - DFWM5 -20/06/25</t>
  </si>
  <si>
    <t>DE000C6ZNQ00</t>
  </si>
  <si>
    <t>E-Mini RUSS 2000 - RTYM5 20/06/25</t>
  </si>
  <si>
    <t>BBG01LX7ZV67</t>
  </si>
  <si>
    <t>FTSE 100 - Z M5 - 20/06/25</t>
  </si>
  <si>
    <t>GB00M251VK77</t>
  </si>
  <si>
    <t>FUT VAL GBP HSB - רוו"ה מחוזים</t>
  </si>
  <si>
    <t>333732</t>
  </si>
  <si>
    <t>DJIA  MINI-DMM5-20/06/25</t>
  </si>
  <si>
    <t>BBG01NC6V863</t>
  </si>
  <si>
    <t>EURO STOXX 50 - VGM5 - 20/06/25</t>
  </si>
  <si>
    <t>DE000C6ZNNN9</t>
  </si>
  <si>
    <t>ULTRA LONG TERM US -WNM5-18/06/25</t>
  </si>
  <si>
    <t>BBG01PSLLQ69</t>
  </si>
  <si>
    <t>DAX - GXM5- 20/06/2025</t>
  </si>
  <si>
    <t>DE000C6ZNQY9</t>
  </si>
  <si>
    <t>SPI 200 - XPM5 -19/06/25</t>
  </si>
  <si>
    <t>BBG01KQDNV03</t>
  </si>
  <si>
    <t>HANG SENG INDEX -HIJ5- 29/04/25</t>
  </si>
  <si>
    <t>BBG01RJYCHD9</t>
  </si>
  <si>
    <t>FUT VAL HKD HSB - רוו"ה מחוזים</t>
  </si>
  <si>
    <t>333724</t>
  </si>
  <si>
    <t>FUT VAL AUD HSBC-רוו"ה מחוזים</t>
  </si>
  <si>
    <t>333773</t>
  </si>
  <si>
    <t>COFFEE -KCN5 -21/07/25</t>
  </si>
  <si>
    <t>BBG0190XQ757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</si>
  <si>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</si>
  <si>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</si>
  <si>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</si>
  <si>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</si>
  <si>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</si>
  <si>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</si>
  <si>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</si>
  <si>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</si>
  <si>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</si>
  <si>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</si>
  <si>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</si>
  <si>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</si>
  <si>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</si>
  <si>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</si>
  <si>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</si>
  <si>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</si>
  <si>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</si>
  <si>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</si>
  <si>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</si>
  <si>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</si>
  <si>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</si>
  <si>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</si>
  <si>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</si>
  <si>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</si>
  <si>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28\16</t>
  </si>
  <si>
    <t>391628</t>
  </si>
  <si>
    <t>26/07/2016</t>
  </si>
  <si>
    <t>26/07/2028</t>
  </si>
  <si>
    <t>אג"ח ט' מדד 27\15</t>
  </si>
  <si>
    <t>391527</t>
  </si>
  <si>
    <t>24/07/2015</t>
  </si>
  <si>
    <t>24/07/2027</t>
  </si>
  <si>
    <t>אג"ח ט' מדד 23/35</t>
  </si>
  <si>
    <t>392335</t>
  </si>
  <si>
    <t>10/06/2024</t>
  </si>
  <si>
    <t>26/07/2035</t>
  </si>
  <si>
    <t>אג"ח ט' 23/35 - פרמיה</t>
  </si>
  <si>
    <t>3923351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</si>
  <si>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</si>
  <si>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</si>
  <si>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</si>
  <si>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</si>
  <si>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</si>
  <si>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</si>
  <si>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</si>
  <si>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</si>
  <si>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</si>
  <si>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</si>
  <si>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</si>
  <si>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</si>
  <si>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</si>
  <si>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</si>
  <si>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</si>
  <si>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</si>
  <si>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</si>
  <si>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</si>
  <si>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אלביט מע נעמ2-לא סחיר</t>
  </si>
  <si>
    <t>IL0012111196</t>
  </si>
  <si>
    <t>11/09/2024</t>
  </si>
  <si>
    <t>15/08/2029</t>
  </si>
  <si>
    <t>מרווח הוגן</t>
  </si>
  <si>
    <t>31/03/2025</t>
  </si>
  <si>
    <t>מימון משכנתאות</t>
  </si>
  <si>
    <t>516100153</t>
  </si>
  <si>
    <t>מימון משכ אגא-רמ</t>
  </si>
  <si>
    <t>IL0012088188</t>
  </si>
  <si>
    <t>15/07/2024</t>
  </si>
  <si>
    <t>מימון משכנ הנפ</t>
  </si>
  <si>
    <t>517014023</t>
  </si>
  <si>
    <t>ממון משהנ אג1רמ</t>
  </si>
  <si>
    <t>IL0012152687</t>
  </si>
  <si>
    <t>26/12/2024</t>
  </si>
  <si>
    <t>20/02/2054</t>
  </si>
  <si>
    <t>גב-ים נגב</t>
  </si>
  <si>
    <t>514189596</t>
  </si>
  <si>
    <t>גב-ים נגב אג ב-רמ</t>
  </si>
  <si>
    <t>IL0012084534</t>
  </si>
  <si>
    <t>11/07/2024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</si>
  <si>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</si>
  <si>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</si>
  <si>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</si>
  <si>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</si>
  <si>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</si>
  <si>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</si>
  <si>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רפאל</t>
  </si>
  <si>
    <t>520042185</t>
  </si>
  <si>
    <t>רפאל אג3מ</t>
  </si>
  <si>
    <t>IL0011402760</t>
  </si>
  <si>
    <t>04/05/2021</t>
  </si>
  <si>
    <t>15/09/2034</t>
  </si>
  <si>
    <t>עלמדב</t>
  </si>
  <si>
    <t>2624970</t>
  </si>
  <si>
    <t>עלמדב  אגח ג-רמ</t>
  </si>
  <si>
    <t>IL0012118878</t>
  </si>
  <si>
    <t>30/09/2024</t>
  </si>
  <si>
    <t>מכלול נדלן</t>
  </si>
  <si>
    <t>515759777</t>
  </si>
  <si>
    <t>מכלול נד אגח2רמ</t>
  </si>
  <si>
    <t>IL0012151937</t>
  </si>
  <si>
    <t>25/12/2024</t>
  </si>
  <si>
    <t>קרן שמש</t>
  </si>
  <si>
    <t>540333101</t>
  </si>
  <si>
    <t>קרן שמש אגחא-רמ</t>
  </si>
  <si>
    <t>IL0012153008</t>
  </si>
  <si>
    <t>01/01/2025</t>
  </si>
  <si>
    <t>31/12/2043</t>
  </si>
  <si>
    <t>לידר השקעות</t>
  </si>
  <si>
    <t>520037664</t>
  </si>
  <si>
    <t>לידר  אגח ח- רמ</t>
  </si>
  <si>
    <t>IL0031803617</t>
  </si>
  <si>
    <t>28/02/2021</t>
  </si>
  <si>
    <t>15/02/2028</t>
  </si>
  <si>
    <t>כלל תעשיות</t>
  </si>
  <si>
    <t>520021874</t>
  </si>
  <si>
    <t>כלל תעש אג טז-רמ</t>
  </si>
  <si>
    <t>IL0060802381</t>
  </si>
  <si>
    <t>13/03/2024</t>
  </si>
  <si>
    <t>רפאל   אג5מ</t>
  </si>
  <si>
    <t>IL0011402927</t>
  </si>
  <si>
    <t>15/03/2026</t>
  </si>
  <si>
    <t>מת"ם</t>
  </si>
  <si>
    <t>510687403</t>
  </si>
  <si>
    <t>מת"ם  אגח א -רמ</t>
  </si>
  <si>
    <t>IL0011389991</t>
  </si>
  <si>
    <t>04/03/2024</t>
  </si>
  <si>
    <t>עוגן</t>
  </si>
  <si>
    <t>516556545</t>
  </si>
  <si>
    <t>עוגן אגח א - רמ</t>
  </si>
  <si>
    <t>IL0011968315</t>
  </si>
  <si>
    <t>18/06/2023</t>
  </si>
  <si>
    <t>אורמת אגח 4 - רמ</t>
  </si>
  <si>
    <t>IL0011672123</t>
  </si>
  <si>
    <t>01/07/2020</t>
  </si>
  <si>
    <t>ביטוח ישיר</t>
  </si>
  <si>
    <t>520044439</t>
  </si>
  <si>
    <t>ביטוח ישיר אגח 11 רמ</t>
  </si>
  <si>
    <t>IL0011388258</t>
  </si>
  <si>
    <t>27/04/2020</t>
  </si>
  <si>
    <t>רפאל  אג4מ</t>
  </si>
  <si>
    <t>IL0011402844</t>
  </si>
  <si>
    <t>י.ח.ק להשקעות</t>
  </si>
  <si>
    <t>550016091</t>
  </si>
  <si>
    <t>י.ח.ק אגח ב -רמ</t>
  </si>
  <si>
    <t>IL0011817835</t>
  </si>
  <si>
    <t>15/11/2021</t>
  </si>
  <si>
    <t>לאומי אגח  3-רמ</t>
  </si>
  <si>
    <t>IL0012150293</t>
  </si>
  <si>
    <t>22/12/2024</t>
  </si>
  <si>
    <t>24/05/2035</t>
  </si>
  <si>
    <t>ביט ישיראגיב-רמ</t>
  </si>
  <si>
    <t>IL0012102443</t>
  </si>
  <si>
    <t>14/08/2024</t>
  </si>
  <si>
    <t>18/08/2016</t>
  </si>
  <si>
    <t>אליהו הנפקות</t>
  </si>
  <si>
    <t>515703528</t>
  </si>
  <si>
    <t>אליהו הנפקות אג"ח א'-רמ</t>
  </si>
  <si>
    <t>IL0011420093</t>
  </si>
  <si>
    <t>27/09/2017</t>
  </si>
  <si>
    <t>18/09/2025</t>
  </si>
  <si>
    <t>24/07/2016</t>
  </si>
  <si>
    <t>24/09/2017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</si>
  <si>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</si>
  <si>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</si>
  <si>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</si>
  <si>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</si>
  <si>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</si>
  <si>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</si>
  <si>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</si>
  <si>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</si>
  <si>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</si>
  <si>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</si>
  <si>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</si>
  <si>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דיידלנד</t>
  </si>
  <si>
    <t>4130</t>
  </si>
  <si>
    <t>דיידלנד א 8% (הסדר חוב)</t>
  </si>
  <si>
    <t>IL0011048357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</si>
  <si>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</si>
  <si>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</si>
  <si>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</si>
  <si>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</si>
  <si>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</si>
  <si>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</si>
  <si>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IL0047401638</t>
  </si>
  <si>
    <t>06/06/2007</t>
  </si>
  <si>
    <t>31/08/2014</t>
  </si>
  <si>
    <t>31/12/2015</t>
  </si>
  <si>
    <t>אנטר הולדינגס אג"ח 1 (הסדר חוב)</t>
  </si>
  <si>
    <t>IL0047401307</t>
  </si>
  <si>
    <t>29/11/2006</t>
  </si>
  <si>
    <t>31/07/2012</t>
  </si>
  <si>
    <t>01/06/2012</t>
  </si>
  <si>
    <t>קאר אנד גו</t>
  </si>
  <si>
    <t>513406835</t>
  </si>
  <si>
    <t>קאר אנד גו(סדרה א')בע"מ (הסדר חוב)</t>
  </si>
  <si>
    <t>IL0010882020</t>
  </si>
  <si>
    <t>10/08/2003</t>
  </si>
  <si>
    <t>10/12/2020</t>
  </si>
  <si>
    <t>פיקדון בנק לאומי 6.6% -24/01/27</t>
  </si>
  <si>
    <t>200035059</t>
  </si>
  <si>
    <t>25/12/2002</t>
  </si>
  <si>
    <t>אנטר הולדינגס אגחא 09\7 (הסדר חוב)</t>
  </si>
  <si>
    <t>4740189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</si>
  <si>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</si>
  <si>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</si>
  <si>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</si>
  <si>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</si>
  <si>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</si>
  <si>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</si>
  <si>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</si>
  <si>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</si>
  <si>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</si>
  <si>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</si>
  <si>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</si>
  <si>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</si>
  <si>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אורבנקורפ</t>
  </si>
  <si>
    <t>514941525</t>
  </si>
  <si>
    <t>אורבנקורפ אגח א (הסדר חוב)</t>
  </si>
  <si>
    <t>IL0011370413</t>
  </si>
  <si>
    <t>14/12/2015</t>
  </si>
  <si>
    <t>31/12/2019</t>
  </si>
  <si>
    <t>04/04/2024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</si>
  <si>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</si>
  <si>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</si>
  <si>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</si>
  <si>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</si>
  <si>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</si>
  <si>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</si>
  <si>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</si>
  <si>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הוטלס אינווסט פרופרטיז-מניות בכורה ב</t>
  </si>
  <si>
    <t>74267</t>
  </si>
  <si>
    <t>מומה פלורנטין</t>
  </si>
  <si>
    <t>74276</t>
  </si>
  <si>
    <t>10/02/2025</t>
  </si>
  <si>
    <t>מלונות בראון</t>
  </si>
  <si>
    <t>513956938</t>
  </si>
  <si>
    <t>בראון  הוטלס</t>
  </si>
  <si>
    <t>74194</t>
  </si>
  <si>
    <t>15/12/2019</t>
  </si>
  <si>
    <t>31/03/2024</t>
  </si>
  <si>
    <t>אימד יהש (איי.איי.אם) - שותף כללי</t>
  </si>
  <si>
    <t>74211</t>
  </si>
  <si>
    <t>12/01/2021</t>
  </si>
  <si>
    <t>14% חברות הנכס בראון גרמניה</t>
  </si>
  <si>
    <t>74195</t>
  </si>
  <si>
    <t>סינמה סיטי</t>
  </si>
  <si>
    <t>513910265</t>
  </si>
  <si>
    <t>סינמה סיטי-מניה-ל.סחיר</t>
  </si>
  <si>
    <t>66602</t>
  </si>
  <si>
    <t>05/10/2014</t>
  </si>
  <si>
    <t>12/03/2025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</si>
  <si>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</si>
  <si>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</si>
  <si>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</si>
  <si>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</si>
  <si>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</si>
  <si>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טרה אמפריום אייץ (דאון טאון)</t>
  </si>
  <si>
    <t>514829126</t>
  </si>
  <si>
    <t>דאון טאון חיפה - משתתף</t>
  </si>
  <si>
    <t>74209</t>
  </si>
  <si>
    <t>19/01/2021</t>
  </si>
  <si>
    <t>17/03/2025</t>
  </si>
  <si>
    <t>סמארט שוטר</t>
  </si>
  <si>
    <t>514615590</t>
  </si>
  <si>
    <t>SMART SHOOTER LTD-מניה לא סחירה</t>
  </si>
  <si>
    <t>74213</t>
  </si>
  <si>
    <t>23/02/2021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</si>
  <si>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</si>
  <si>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</si>
  <si>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</si>
  <si>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</si>
  <si>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</si>
  <si>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27/03/2025</t>
  </si>
  <si>
    <t>קבוצת מיי טאון</t>
  </si>
  <si>
    <t>514444660</t>
  </si>
  <si>
    <t>96049</t>
  </si>
  <si>
    <t>28/04/2022</t>
  </si>
  <si>
    <t>גדות נמל חיפה</t>
  </si>
  <si>
    <t>74245</t>
  </si>
  <si>
    <t>22/11/2022</t>
  </si>
  <si>
    <t>Metro</t>
  </si>
  <si>
    <t>5307</t>
  </si>
  <si>
    <t>74227</t>
  </si>
  <si>
    <t>04/11/2021</t>
  </si>
  <si>
    <t>25/11/2024</t>
  </si>
  <si>
    <t>בניין צרפת- LRC</t>
  </si>
  <si>
    <t>5162</t>
  </si>
  <si>
    <t>74191</t>
  </si>
  <si>
    <t>26/09/2019</t>
  </si>
  <si>
    <t>03/03/2025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</si>
  <si>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</si>
  <si>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</si>
  <si>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</si>
  <si>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</si>
  <si>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</si>
  <si>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</si>
  <si>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</si>
  <si>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</si>
  <si>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מור-Klirmark Opportunity Fund IV</t>
  </si>
  <si>
    <t>530278688</t>
  </si>
  <si>
    <t>קרן מור טק</t>
  </si>
  <si>
    <t>19/12/2024</t>
  </si>
  <si>
    <t>114123</t>
  </si>
  <si>
    <t>קרן Dover Street XI הרבור וסט</t>
  </si>
  <si>
    <t>16/12/2024</t>
  </si>
  <si>
    <t>Klirmark Opportunity Fund IV-אשראי ואג"ח</t>
  </si>
  <si>
    <t>א.י קרן גשרים אשראי</t>
  </si>
  <si>
    <t>512848110</t>
  </si>
  <si>
    <t>קרן גשרים 2</t>
  </si>
  <si>
    <t>30/03/2025</t>
  </si>
  <si>
    <t>Noked Bonds</t>
  </si>
  <si>
    <t>774787113</t>
  </si>
  <si>
    <t>קרן נוקד בונדס</t>
  </si>
  <si>
    <t>05/03/2025</t>
  </si>
  <si>
    <t>Hamilton Lane Senior Credit Opportunities</t>
  </si>
  <si>
    <t>5456</t>
  </si>
  <si>
    <t>Hamilton Lane Senior Credit Opportunities Fund S.A</t>
  </si>
  <si>
    <t>LU2547277413</t>
  </si>
  <si>
    <t>הראל פיננסים אלטרנטיב בעמ</t>
  </si>
  <si>
    <t>894500KVJFIIXF5W8K50</t>
  </si>
  <si>
    <t>הראל המג"ן אירופה</t>
  </si>
  <si>
    <t>LU2280782710</t>
  </si>
  <si>
    <t>27/02/2025</t>
  </si>
  <si>
    <t>הפניקס קפיטל בע"מ</t>
  </si>
  <si>
    <t>512571134</t>
  </si>
  <si>
    <t>PHOENIX KKR INCOME FUND</t>
  </si>
  <si>
    <t>KYG7094J1866</t>
  </si>
  <si>
    <t>19/02/2025</t>
  </si>
  <si>
    <t>אי.בי.אי וולקנו החזקות בעמ</t>
  </si>
  <si>
    <t>516356516</t>
  </si>
  <si>
    <t>קרן מימון טווח קצר בארה"ב IBI VOLCANO</t>
  </si>
  <si>
    <t>KYG4691E1089</t>
  </si>
  <si>
    <t>19/03/2025</t>
  </si>
  <si>
    <t>1 אל מור אלטרנטיב קרדיט שותף כללי בעמ</t>
  </si>
  <si>
    <t>516194685</t>
  </si>
  <si>
    <t>1L-MORE ALTERNATIVE CREDIT FUND</t>
  </si>
  <si>
    <t>10/03/2025</t>
  </si>
  <si>
    <t>Phoenix Financial Technologies funds</t>
  </si>
  <si>
    <t>The Phoenix Real Estate Debt LP</t>
  </si>
  <si>
    <t>04/03/2025</t>
  </si>
  <si>
    <t>פסגות פי2פי -קיווי בעמ</t>
  </si>
  <si>
    <t>516714060</t>
  </si>
  <si>
    <t>פסגות קרן אשראי לעסקים קטנים בארה"ב KIWI</t>
  </si>
  <si>
    <t>HUD FUNDS - GP GP LTD</t>
  </si>
  <si>
    <t>516380490</t>
  </si>
  <si>
    <t>HUD FUND</t>
  </si>
  <si>
    <t>20/03/2025</t>
  </si>
  <si>
    <t>אריון פאנד כסף קשה בעמ</t>
  </si>
  <si>
    <t>514867159</t>
  </si>
  <si>
    <t>אריון פאנד</t>
  </si>
  <si>
    <t>THE PHOENIX ANCHOR FUND L.P.</t>
  </si>
  <si>
    <t>549300KDWQ6C8UGRDR74</t>
  </si>
  <si>
    <t>Phoenix  Anchor Fund (קרן עוגן)</t>
  </si>
  <si>
    <t>5218</t>
  </si>
  <si>
    <t>FUSE 11 FUND</t>
  </si>
  <si>
    <t>אורות השקעות בעמ</t>
  </si>
  <si>
    <t>510972565</t>
  </si>
  <si>
    <t>IBI CCF קרן אשראי צרכני בארה"ב חדש</t>
  </si>
  <si>
    <t>24/03/2025</t>
  </si>
  <si>
    <t>IBI CCF קרן אשראי צרכני בארה"ב</t>
  </si>
  <si>
    <t>הליוס 5 מנהל</t>
  </si>
  <si>
    <t>516085487</t>
  </si>
  <si>
    <t>הליוס ביוקפיטל</t>
  </si>
  <si>
    <t>FLM LLC</t>
  </si>
  <si>
    <t>5419</t>
  </si>
  <si>
    <t>FUSE MIAMI POWERLINE</t>
  </si>
  <si>
    <t>17/02/2025</t>
  </si>
  <si>
    <t>FUSE MIAMI</t>
  </si>
  <si>
    <t>Electra UK Fund</t>
  </si>
  <si>
    <t>5435</t>
  </si>
  <si>
    <t>ג'יי.טי.אל.וי 2 (שותף כללי) שותפות מוגבלת</t>
  </si>
  <si>
    <t>540286267</t>
  </si>
  <si>
    <t>קרן 2 JTLV</t>
  </si>
  <si>
    <t>13/02/2025</t>
  </si>
  <si>
    <t>אלפא מים ניהול בעמ</t>
  </si>
  <si>
    <t>540286010</t>
  </si>
  <si>
    <t>IDE קרן אלפא 2</t>
  </si>
  <si>
    <t>PHOENIX INVESTMENT FUNDS LTD</t>
  </si>
  <si>
    <t>קרן הפניקס קו-אינווסט</t>
  </si>
  <si>
    <t>21/01/2025</t>
  </si>
  <si>
    <t>515676765</t>
  </si>
  <si>
    <t>IDE קרן אלפא 3</t>
  </si>
  <si>
    <t>אקסודוס ניהול ישראל בעמ</t>
  </si>
  <si>
    <t>514845957</t>
  </si>
  <si>
    <t>קרן ברוש</t>
  </si>
  <si>
    <t>ואר השקעות ג'י.פי. בעמ</t>
  </si>
  <si>
    <t>515549657</t>
  </si>
  <si>
    <t>קרן ואר</t>
  </si>
  <si>
    <t>11/03/2025</t>
  </si>
  <si>
    <t>FIRSTIME VENTURES 2 G.P. LTD</t>
  </si>
  <si>
    <t>515503894</t>
  </si>
  <si>
    <t>First Time 2 קרן</t>
  </si>
  <si>
    <t>08/01/2025</t>
  </si>
  <si>
    <t>5061</t>
  </si>
  <si>
    <t>SG VC 3 קרן</t>
  </si>
  <si>
    <t>Sphera Biotech GP  FUND</t>
  </si>
  <si>
    <t>514607050</t>
  </si>
  <si>
    <t>Sphera Biotech FUND</t>
  </si>
  <si>
    <t>515697605</t>
  </si>
  <si>
    <t>קרן הראל פיננסיים השקעות בנדל"ן</t>
  </si>
  <si>
    <t>15/12/2024</t>
  </si>
  <si>
    <t>Electra Multifamily Investments Fund 2, L.P</t>
  </si>
  <si>
    <t>5202</t>
  </si>
  <si>
    <t>אלקטרה נדל"ן (MF) קרן מספר 2</t>
  </si>
  <si>
    <t>5190</t>
  </si>
  <si>
    <t>קרן ויולה קרדיט ALF II  (שם קודם: קרן 6)</t>
  </si>
  <si>
    <t>16/02/2025</t>
  </si>
  <si>
    <t>5098</t>
  </si>
  <si>
    <t>ION CROSS OVER קרן</t>
  </si>
  <si>
    <t>Electra Multifamily Investments Fund 3, L.P</t>
  </si>
  <si>
    <t>5253</t>
  </si>
  <si>
    <t>אלקטרה נדל"ן (MF) קרן מספר 3</t>
  </si>
  <si>
    <t>PONTIFAX  MANAGEMENT 4 GP</t>
  </si>
  <si>
    <t>540287315</t>
  </si>
  <si>
    <t>קרן חוב פונטיפקס 4</t>
  </si>
  <si>
    <t>26/03/2025</t>
  </si>
  <si>
    <t>READING CAPITAL LTD</t>
  </si>
  <si>
    <t>514796754</t>
  </si>
  <si>
    <t>רידינג קפיטל</t>
  </si>
  <si>
    <t>KYG740301265</t>
  </si>
  <si>
    <t>דן חברה לתחבורה ציבורית בעמ</t>
  </si>
  <si>
    <t>513183046</t>
  </si>
  <si>
    <t>דן תחבורה</t>
  </si>
  <si>
    <t>פימי 6 2016 בעמ</t>
  </si>
  <si>
    <t>515371482</t>
  </si>
  <si>
    <t>FIMI 6 קרן</t>
  </si>
  <si>
    <t>קרן 2 JTLV  אלעד מגורים</t>
  </si>
  <si>
    <t>27/01/2025</t>
  </si>
  <si>
    <t>ג.י. ביכורים שלוש</t>
  </si>
  <si>
    <t>516270063</t>
  </si>
  <si>
    <t>קרן להב 3</t>
  </si>
  <si>
    <t>540312675</t>
  </si>
  <si>
    <t>IBI EVO קרן מלונאות</t>
  </si>
  <si>
    <t>קרן ג'יי.טי.אל.וי.3 שותפות מוגבלת</t>
  </si>
  <si>
    <t>540333176</t>
  </si>
  <si>
    <t>קרן 3 JTLV</t>
  </si>
  <si>
    <t>קוגיטו קפיטל פאנד 2 שותף כללי בעמ</t>
  </si>
  <si>
    <t>550271332</t>
  </si>
  <si>
    <t>קרן קוגיטו 2</t>
  </si>
  <si>
    <t>ורטקס ישראל אופורטיוניטי ג'י.פי, שותפות מוגבלת</t>
  </si>
  <si>
    <t>540283272</t>
  </si>
  <si>
    <t>ורטקס אופרטיוניטי 2</t>
  </si>
  <si>
    <t>18/03/2025</t>
  </si>
  <si>
    <t>גיזה זינגר אבן ג'י פי מזנין בעמ</t>
  </si>
  <si>
    <t>516471406</t>
  </si>
  <si>
    <t>קרן גיזה הלוואות מורכבות</t>
  </si>
  <si>
    <t>קוגיטו קפיטל שותף כללי 2 בעמ</t>
  </si>
  <si>
    <t>קרן קוגיטו</t>
  </si>
  <si>
    <t>FinTLV II GP LTD</t>
  </si>
  <si>
    <t>516300068</t>
  </si>
  <si>
    <t>קרן FinTLV 2</t>
  </si>
  <si>
    <t>טוטאל קפיטל אופורטיוניטי בעמ</t>
  </si>
  <si>
    <t>515692457</t>
  </si>
  <si>
    <t>קרן טוטאל - משתתף</t>
  </si>
  <si>
    <t>ריאליטי מימון שותף כללי בעמ</t>
  </si>
  <si>
    <t>516374279</t>
  </si>
  <si>
    <t>קרן ריאלטי מימון</t>
  </si>
  <si>
    <t>הליוס גנרל 3 בעמ</t>
  </si>
  <si>
    <t>515257749</t>
  </si>
  <si>
    <t>קרן הליוס 4</t>
  </si>
  <si>
    <t>26/02/2025</t>
  </si>
  <si>
    <t>ג.י. ביכורים שתיים בעמ</t>
  </si>
  <si>
    <t>515277119</t>
  </si>
  <si>
    <t>קרן להב 2</t>
  </si>
  <si>
    <t>25/07/2024</t>
  </si>
  <si>
    <t>ג.י. ביכורים בעמ</t>
  </si>
  <si>
    <t>514835727</t>
  </si>
  <si>
    <t>קרן להב 1</t>
  </si>
  <si>
    <t>12/03/2024</t>
  </si>
  <si>
    <t>FIRSTIME VENTURES 3 G.P. LTD</t>
  </si>
  <si>
    <t>4941</t>
  </si>
  <si>
    <t>First Time 3</t>
  </si>
  <si>
    <t>Klirmark Opportunity Fund IV</t>
  </si>
  <si>
    <t>שקד פרטנרס בעמ</t>
  </si>
  <si>
    <t>515459063</t>
  </si>
  <si>
    <t>קרן שקד</t>
  </si>
  <si>
    <t>23/03/2025</t>
  </si>
  <si>
    <t>1230</t>
  </si>
  <si>
    <t>AGATE Medical</t>
  </si>
  <si>
    <t>30/12/2024</t>
  </si>
  <si>
    <t>4738</t>
  </si>
  <si>
    <t>מיילסטון 4 MREI</t>
  </si>
  <si>
    <t>27/11/2024</t>
  </si>
  <si>
    <t>SG VC 4 קרן</t>
  </si>
  <si>
    <t>516548310</t>
  </si>
  <si>
    <t>Fattal European Partnership II</t>
  </si>
  <si>
    <t>18/12/2024</t>
  </si>
  <si>
    <t>NORDIC POWER 1, LIMITED PARTNERSHIP</t>
  </si>
  <si>
    <t>540300084</t>
  </si>
  <si>
    <t>LPA  Nordic Power</t>
  </si>
  <si>
    <t>22/01/2025</t>
  </si>
  <si>
    <t>5252</t>
  </si>
  <si>
    <t>קרן COLLER 8 (Phoenix Value CIP)</t>
  </si>
  <si>
    <t>Electra CAPITAL PM DEBT Fund, L.P</t>
  </si>
  <si>
    <t>5200</t>
  </si>
  <si>
    <t>אלקטרה נדל"ן קרן חוב</t>
  </si>
  <si>
    <t>LCN Sterling GP</t>
  </si>
  <si>
    <t>5340</t>
  </si>
  <si>
    <t>LCN Sterling Fund SLP</t>
  </si>
  <si>
    <t>מור קרן נדלן מלאגה בעמ</t>
  </si>
  <si>
    <t>540318524</t>
  </si>
  <si>
    <t>מור וויט מלאגה</t>
  </si>
  <si>
    <t>05/09/2024</t>
  </si>
  <si>
    <t>SG VC 6 קרן</t>
  </si>
  <si>
    <t>קרן ION CROSS OVER 2</t>
  </si>
  <si>
    <t>SG VC 5 קרן</t>
  </si>
  <si>
    <t>19/09/2022</t>
  </si>
  <si>
    <t>5359</t>
  </si>
  <si>
    <t>Starlight UK, LP</t>
  </si>
  <si>
    <t>5172</t>
  </si>
  <si>
    <t>קרן REVOLVER</t>
  </si>
  <si>
    <t>I AM CAPITAL</t>
  </si>
  <si>
    <t>5433</t>
  </si>
  <si>
    <t>קרן 3 I AM CAPITAL</t>
  </si>
  <si>
    <t>AGATE Medical  2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</si>
  <si>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</si>
  <si>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</si>
  <si>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</si>
  <si>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</si>
  <si>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</si>
  <si>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איילון אופציה לא סחירה 29/01/26</t>
  </si>
  <si>
    <t>2090151</t>
  </si>
  <si>
    <t>29/01/2026</t>
  </si>
  <si>
    <t>05/02/2025</t>
  </si>
  <si>
    <t>דמרי - אופציה לא סחירה 14/12/25</t>
  </si>
  <si>
    <t>10903152</t>
  </si>
  <si>
    <t>14/12/2025</t>
  </si>
  <si>
    <t>13/10/2024</t>
  </si>
  <si>
    <t>דוניץ אופציה לא סחירה 31/12/25</t>
  </si>
  <si>
    <t>4000101</t>
  </si>
  <si>
    <t>23/01/2025</t>
  </si>
  <si>
    <t>שגריר רכב</t>
  </si>
  <si>
    <t>515158665</t>
  </si>
  <si>
    <t>שגריר- אופציה לא סחירה 08/06/25</t>
  </si>
  <si>
    <t>113837912</t>
  </si>
  <si>
    <t>IL0011383796</t>
  </si>
  <si>
    <t>27/06/2022</t>
  </si>
  <si>
    <t>29/06/2023</t>
  </si>
  <si>
    <t>מגדל - אופציה לא סחירה 30/06/25</t>
  </si>
  <si>
    <t>10811651</t>
  </si>
  <si>
    <t>09/12/2024</t>
  </si>
  <si>
    <t>SMART SHOOTER LTD אופציה לא סחירה 30/09/25</t>
  </si>
  <si>
    <t>742132</t>
  </si>
  <si>
    <t>26/04/2022</t>
  </si>
  <si>
    <t>153359</t>
  </si>
  <si>
    <t>GBPILS</t>
  </si>
  <si>
    <t>10/01/2025</t>
  </si>
  <si>
    <t>154947</t>
  </si>
  <si>
    <t>USDILS</t>
  </si>
  <si>
    <t>18/02/2025</t>
  </si>
  <si>
    <t>27/05/2025</t>
  </si>
  <si>
    <t>154950</t>
  </si>
  <si>
    <t>EURUSD</t>
  </si>
  <si>
    <t>25/02/2025</t>
  </si>
  <si>
    <t>17/06/2025</t>
  </si>
  <si>
    <t>154942</t>
  </si>
  <si>
    <t>USDJPY</t>
  </si>
  <si>
    <t>12/02/2025</t>
  </si>
  <si>
    <t>13/05/2025</t>
  </si>
  <si>
    <t>154969</t>
  </si>
  <si>
    <t>154985</t>
  </si>
  <si>
    <t>USDCHF</t>
  </si>
  <si>
    <t>154978</t>
  </si>
  <si>
    <t>EURILS</t>
  </si>
  <si>
    <t>13/03/2025</t>
  </si>
  <si>
    <t>25/06/2025</t>
  </si>
  <si>
    <t>154974</t>
  </si>
  <si>
    <t>154959</t>
  </si>
  <si>
    <t>06/03/2025</t>
  </si>
  <si>
    <t>154961</t>
  </si>
  <si>
    <t>07/03/2025</t>
  </si>
  <si>
    <t>06/05/2025</t>
  </si>
  <si>
    <t>154975</t>
  </si>
  <si>
    <t>26/06/2025</t>
  </si>
  <si>
    <t>154951</t>
  </si>
  <si>
    <t>154953</t>
  </si>
  <si>
    <t>154979</t>
  </si>
  <si>
    <t>154911</t>
  </si>
  <si>
    <t>14/01/2025</t>
  </si>
  <si>
    <t>16/04/2025</t>
  </si>
  <si>
    <t>154912</t>
  </si>
  <si>
    <t>154956</t>
  </si>
  <si>
    <t>11/06/2025</t>
  </si>
  <si>
    <t>154919</t>
  </si>
  <si>
    <t>154928</t>
  </si>
  <si>
    <t>30/01/2025</t>
  </si>
  <si>
    <t>154922</t>
  </si>
  <si>
    <t>154964</t>
  </si>
  <si>
    <t>154973</t>
  </si>
  <si>
    <t>154968</t>
  </si>
  <si>
    <t>154976</t>
  </si>
  <si>
    <t>154970</t>
  </si>
  <si>
    <t>154954</t>
  </si>
  <si>
    <t>154933</t>
  </si>
  <si>
    <t>04/02/2025</t>
  </si>
  <si>
    <t>154984</t>
  </si>
  <si>
    <t>154935</t>
  </si>
  <si>
    <t>154934</t>
  </si>
  <si>
    <t>154931</t>
  </si>
  <si>
    <t>03/02/2025</t>
  </si>
  <si>
    <t>05/05/2025</t>
  </si>
  <si>
    <t>154920</t>
  </si>
  <si>
    <t>23/04/2025</t>
  </si>
  <si>
    <t>154955</t>
  </si>
  <si>
    <t>09/06/2025</t>
  </si>
  <si>
    <t>154967</t>
  </si>
  <si>
    <t>16/06/2025</t>
  </si>
  <si>
    <t>154906</t>
  </si>
  <si>
    <t>154943</t>
  </si>
  <si>
    <t>14/05/2025</t>
  </si>
  <si>
    <t>154908</t>
  </si>
  <si>
    <t>07/01/2025</t>
  </si>
  <si>
    <t>09/04/2025</t>
  </si>
  <si>
    <t>154977</t>
  </si>
  <si>
    <t>154982</t>
  </si>
  <si>
    <t>154980</t>
  </si>
  <si>
    <t>154963</t>
  </si>
  <si>
    <t>154949</t>
  </si>
  <si>
    <t>20/02/2025</t>
  </si>
  <si>
    <t>154932</t>
  </si>
  <si>
    <t>GBPUSD</t>
  </si>
  <si>
    <t>1323</t>
  </si>
  <si>
    <t>1319</t>
  </si>
  <si>
    <t>1309</t>
  </si>
  <si>
    <t>1311</t>
  </si>
  <si>
    <t>ג'נריישן קפיטל הלוואה 27/05/27</t>
  </si>
  <si>
    <t>91000050</t>
  </si>
  <si>
    <t>27/06/2024</t>
  </si>
  <si>
    <t>קבועה</t>
  </si>
  <si>
    <t>27/05/2027</t>
  </si>
  <si>
    <t>שוטף</t>
  </si>
  <si>
    <t>שננדואה הלוואה (מרווח הוגן) 25/8/28</t>
  </si>
  <si>
    <t>90300072</t>
  </si>
  <si>
    <t>20/12/2022</t>
  </si>
  <si>
    <t>25/08/2028</t>
  </si>
  <si>
    <t>ליווי פרוייקט שננדואה</t>
  </si>
  <si>
    <t>סינמה סיטי הלוואה 1 31/12/27</t>
  </si>
  <si>
    <t>96039</t>
  </si>
  <si>
    <t>25/04/2021</t>
  </si>
  <si>
    <t>1300</t>
  </si>
  <si>
    <t>מיי טאון הלוואת בעלים</t>
  </si>
  <si>
    <t>96078</t>
  </si>
  <si>
    <t>27/09/2023</t>
  </si>
  <si>
    <t>נדל"ן בארץ</t>
  </si>
  <si>
    <t>1301</t>
  </si>
  <si>
    <t>1324</t>
  </si>
  <si>
    <t>1317</t>
  </si>
  <si>
    <t>1316</t>
  </si>
  <si>
    <t>1303</t>
  </si>
  <si>
    <t>1302</t>
  </si>
  <si>
    <t>1321</t>
  </si>
  <si>
    <t>1307</t>
  </si>
  <si>
    <t>1305</t>
  </si>
  <si>
    <t>1332</t>
  </si>
  <si>
    <t>1327</t>
  </si>
  <si>
    <t>1331</t>
  </si>
  <si>
    <t>1328</t>
  </si>
  <si>
    <t>1329</t>
  </si>
  <si>
    <t>1325</t>
  </si>
  <si>
    <t>1326</t>
  </si>
  <si>
    <t>1330</t>
  </si>
  <si>
    <t>1315</t>
  </si>
  <si>
    <t>1313</t>
  </si>
  <si>
    <t>11/07/2025</t>
  </si>
  <si>
    <t>14/08/2025</t>
  </si>
  <si>
    <t>28/10/2025</t>
  </si>
  <si>
    <t>02/01/2026</t>
  </si>
  <si>
    <t>08/01/2026</t>
  </si>
  <si>
    <t>12/11/2025</t>
  </si>
  <si>
    <t>04/12/2025</t>
  </si>
  <si>
    <t>אשדוד סנטר</t>
  </si>
  <si>
    <t>09/01/2020</t>
  </si>
  <si>
    <t>אורגים 6-11 אשדוד</t>
  </si>
  <si>
    <t>ירון ספקטור שמאות מקרקעין</t>
  </si>
  <si>
    <t>אשדוד - משרדים</t>
  </si>
  <si>
    <t>אורגים 6-9 אשדוד</t>
  </si>
  <si>
    <t>שננדואה גיזה - עו"ש בבנק</t>
  </si>
  <si>
    <t>742343</t>
  </si>
  <si>
    <t>NA</t>
  </si>
  <si>
    <t>06/12/2023</t>
  </si>
  <si>
    <t>Dover Street XI Feeder Fund</t>
  </si>
  <si>
    <t>סחר</t>
  </si>
  <si>
    <t>MIZBILIT</t>
  </si>
  <si>
    <t>הלוואות עמיתים שיקלי</t>
  </si>
  <si>
    <t>הלוואות עמיתים  צמוד</t>
  </si>
  <si>
    <t>הלוואות עמיתים פריים</t>
  </si>
  <si>
    <t>31.12.24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</si>
</sst>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0.000%"/>
    <numFmt numFmtId="166" formatCode="#,##0.000"/>
    <numFmt numFmtId="167" formatCode="#,##0.000%"/>
    <numFmt numFmtId="168" formatCode="dd/mm/yyyy"/>
  </numFmts>
  <fonts count="28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4" fontId="16" fillId="0" borderId="11" xfId="0" applyNumberFormat="1" applyFont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7" fontId="0" fillId="0" borderId="0" xfId="0" applyNumberFormat="1" applyFont="1"/>
    <xf numFmtId="3" fontId="5" fillId="0" borderId="0" xfId="0" applyNumberFormat="1" applyFont="1"/>
    <xf numFmtId="0" fontId="4" fillId="0" borderId="0" xfId="0" applyFont="1" applyFill="1"/>
    <xf numFmtId="0" fontId="1" fillId="0" borderId="0" xfId="0" applyFont="1"/>
    <xf numFmtId="165" fontId="0" fillId="0" borderId="0" xfId="0" applyNumberFormat="1"/>
    <xf numFmtId="165" fontId="1" fillId="0" borderId="0" xfId="3" applyNumberFormat="1" applyFont="1"/>
    <xf numFmtId="0" fontId="0" fillId="0" borderId="0" xfId="0" applyFill="1"/>
    <xf numFmtId="166" fontId="0" fillId="0" borderId="0" xfId="0" applyNumberFormat="1" applyFont="1" applyFill="1"/>
    <xf numFmtId="0" fontId="5" fillId="0" borderId="0" xfId="0" applyFont="1" applyFill="1"/>
    <xf numFmtId="167" fontId="0" fillId="0" borderId="0" xfId="0" applyNumberFormat="1" applyFont="1" applyFill="1"/>
    <xf numFmtId="0" fontId="1" fillId="0" borderId="0" xfId="0" applyFont="1" applyFill="1"/>
    <xf numFmtId="0" fontId="2" fillId="0" borderId="0" xfId="0" applyFont="1" applyFill="1" applyProtection="1">
      <protection locked="0"/>
    </xf>
    <xf numFmtId="0" fontId="2" fillId="0" borderId="0" xfId="0" applyFont="1" applyFill="1"/>
    <xf numFmtId="0" fontId="1" fillId="0" borderId="0" xfId="0" applyFont="1" applyProtection="1">
      <protection locked="0"/>
    </xf>
    <xf numFmtId="168" fontId="0" fillId="0" borderId="0" xfId="0" applyNumberFormat="1"/>
    <xf numFmtId="164" fontId="3" fillId="0" borderId="0" xfId="0" applyNumberFormat="1" applyFont="1"/>
    <xf numFmtId="0" fontId="0" fillId="0" borderId="0" xfId="0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66" fontId="5" fillId="0" borderId="0" xfId="0" applyNumberFormat="1" applyFont="1"/>
    <xf numFmtId="168" fontId="2" fillId="0" borderId="0" xfId="0" applyNumberFormat="1" applyFont="1" applyProtection="1">
      <protection locked="0"/>
    </xf>
    <xf numFmtId="165" fontId="2" fillId="0" borderId="0" xfId="3" applyNumberFormat="1" applyFont="1" applyProtection="1">
      <protection locked="0"/>
    </xf>
    <xf numFmtId="0" fontId="0" fillId="6" borderId="0" xfId="0" applyFill="1"/>
    <xf numFmtId="0" fontId="5" fillId="6" borderId="0" xfId="0" applyFont="1" applyFill="1"/>
    <xf numFmtId="167" fontId="0" fillId="6" borderId="0" xfId="0" applyNumberFormat="1" applyFont="1" applyFill="1"/>
    <xf numFmtId="166" fontId="0" fillId="6" borderId="0" xfId="0" applyNumberFormat="1" applyFont="1" applyFill="1"/>
    <xf numFmtId="0" fontId="1" fillId="6" borderId="0" xfId="0" applyFont="1" applyFill="1"/>
  </cellXfs>
  <cellStyles count="4">
    <cellStyle name="Normal" xfId="0" builtinId="0"/>
    <cellStyle name="Normal 3" xfId="1"/>
    <cellStyle name="Normal 9" xfId="2"/>
    <cellStyle name="Percent" xfId="3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L/&#1504;&#1499;&#1505;%20&#1489;&#1493;&#1491;&#1491;%202024/31.12.2024/TEST/520042177_in_0424%20-%20&#1489;&#1491;&#1497;&#1511;&#14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224%2021.07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701">
          <cell r="C701" t="str">
            <v>אג"ח מובנות</v>
          </cell>
        </row>
        <row r="702">
          <cell r="C702" t="str">
            <v>אופנה והלבשה</v>
          </cell>
        </row>
        <row r="703">
          <cell r="C703" t="str">
            <v>אחסנה</v>
          </cell>
        </row>
        <row r="704">
          <cell r="C704" t="str">
            <v>אלקטרוניקה ואופטיקה</v>
          </cell>
        </row>
        <row r="705">
          <cell r="C705" t="str">
            <v>אנרגיה</v>
          </cell>
        </row>
        <row r="706">
          <cell r="C706" t="str">
            <v>אנרגיה מתחדשת</v>
          </cell>
        </row>
        <row r="707">
          <cell r="C707" t="str">
            <v>אשראי חוץ בנקאי</v>
          </cell>
        </row>
        <row r="708">
          <cell r="C708" t="str">
            <v>ביוטכנולוגיה</v>
          </cell>
        </row>
        <row r="709">
          <cell r="C709" t="str">
            <v>ביטוח</v>
          </cell>
        </row>
        <row r="710">
          <cell r="C710" t="str">
            <v>ביטחוניות</v>
          </cell>
        </row>
        <row r="711">
          <cell r="C711" t="str">
            <v>בנייה</v>
          </cell>
        </row>
        <row r="712">
          <cell r="C712" t="str">
            <v>בנקים</v>
          </cell>
        </row>
        <row r="713">
          <cell r="C713" t="str">
            <v>השקעות בהיי-טק</v>
          </cell>
        </row>
        <row r="714">
          <cell r="C714" t="str">
            <v>השקעות במדעי החיים</v>
          </cell>
        </row>
        <row r="715">
          <cell r="C715" t="str">
            <v>השקעה ואחזקות</v>
          </cell>
        </row>
        <row r="716">
          <cell r="C716" t="str">
            <v>חברות ללא פעילות ומעטפת</v>
          </cell>
        </row>
        <row r="717">
          <cell r="C717" t="str">
            <v>חיפושי נפט וגז</v>
          </cell>
        </row>
        <row r="718">
          <cell r="C718" t="str">
            <v>חשמל</v>
          </cell>
        </row>
        <row r="719">
          <cell r="C719" t="str">
            <v>כימיה, גומי ופלסטיק</v>
          </cell>
        </row>
        <row r="720">
          <cell r="C720" t="str">
            <v>ליסינג</v>
          </cell>
        </row>
        <row r="721">
          <cell r="C721" t="str">
            <v>מוליכים למחצה</v>
          </cell>
        </row>
        <row r="722">
          <cell r="C722" t="str">
            <v>מזון</v>
          </cell>
        </row>
        <row r="723">
          <cell r="C723" t="str">
            <v>מכשור רפואי</v>
          </cell>
        </row>
        <row r="724">
          <cell r="C724" t="str">
            <v>מלונאות ותיירות</v>
          </cell>
        </row>
        <row r="725">
          <cell r="C725" t="str">
            <v>מסחר</v>
          </cell>
        </row>
        <row r="726">
          <cell r="C726" t="str">
            <v>מתכת ומוצרי בניה</v>
          </cell>
        </row>
        <row r="727">
          <cell r="C727" t="str">
            <v>נדל"ן מניב בישראל</v>
          </cell>
        </row>
        <row r="728">
          <cell r="C728" t="str">
            <v>נדל"ן מניב בחו"ל</v>
          </cell>
        </row>
        <row r="729">
          <cell r="C729" t="str">
            <v>עץ, נייר ודפוס</v>
          </cell>
        </row>
        <row r="730">
          <cell r="C730" t="str">
            <v>פארמה</v>
          </cell>
        </row>
        <row r="731">
          <cell r="C731" t="str">
            <v>פודטק</v>
          </cell>
        </row>
        <row r="732">
          <cell r="C732" t="str">
            <v>ציוד תקשורת</v>
          </cell>
        </row>
        <row r="733">
          <cell r="C733" t="str">
            <v>קנאביס</v>
          </cell>
        </row>
        <row r="734">
          <cell r="C734" t="str">
            <v>קלינטק</v>
          </cell>
        </row>
        <row r="735">
          <cell r="C735" t="str">
            <v>קרנות היי טק</v>
          </cell>
        </row>
        <row r="736">
          <cell r="C736" t="str">
            <v>קרנות סל</v>
          </cell>
        </row>
        <row r="737">
          <cell r="C737" t="str">
            <v>רובוטיקה ותלת מימד</v>
          </cell>
        </row>
        <row r="738">
          <cell r="C738" t="str">
            <v>רשויות מקומיות</v>
          </cell>
        </row>
        <row r="739">
          <cell r="C739" t="str">
            <v>רשתות שיווק</v>
          </cell>
        </row>
        <row r="740">
          <cell r="C740" t="str">
            <v>שירותי מידע</v>
          </cell>
        </row>
        <row r="741">
          <cell r="C741" t="str">
            <v>שירותים</v>
          </cell>
        </row>
        <row r="742">
          <cell r="C742" t="str">
            <v>שירותים פיננסיים</v>
          </cell>
        </row>
        <row r="743">
          <cell r="C743" t="str">
            <v>שירותים ציבוריים</v>
          </cell>
        </row>
        <row r="744">
          <cell r="C744" t="str">
            <v>תוכנה ואינטרנט</v>
          </cell>
        </row>
        <row r="745">
          <cell r="C745" t="str">
            <v>תחבורה</v>
          </cell>
        </row>
        <row r="746">
          <cell r="C746" t="str">
            <v>תעופה</v>
          </cell>
        </row>
        <row r="747">
          <cell r="C747" t="str">
            <v>תעשיה</v>
          </cell>
        </row>
        <row r="748">
          <cell r="C748" t="str">
            <v>תקשורת ומדיה</v>
          </cell>
        </row>
        <row r="749">
          <cell r="C749" t="str">
            <v>תשתיות</v>
          </cell>
        </row>
        <row r="750">
          <cell r="C750" t="str">
            <v>ישראל</v>
          </cell>
        </row>
        <row r="751">
          <cell r="C751" t="str">
            <v>אוסטריה</v>
          </cell>
        </row>
        <row r="752">
          <cell r="C752" t="str">
            <v>אוסטרליה</v>
          </cell>
        </row>
        <row r="753">
          <cell r="C753" t="str">
            <v>אזור תעלת פנמה</v>
          </cell>
        </row>
        <row r="754">
          <cell r="C754" t="str">
            <v>אזרביג'אן</v>
          </cell>
        </row>
        <row r="755">
          <cell r="C755" t="str">
            <v>איחוד האמירויות הערביות</v>
          </cell>
        </row>
        <row r="756">
          <cell r="C756" t="str">
            <v>איטליה</v>
          </cell>
        </row>
        <row r="757">
          <cell r="C757" t="str">
            <v>איי הבתולה הבריטיים</v>
          </cell>
        </row>
        <row r="758">
          <cell r="C758" t="str">
            <v>איי הבתולה של ארצות הברית</v>
          </cell>
        </row>
        <row r="759">
          <cell r="C759" t="str">
            <v>איי סיישל</v>
          </cell>
        </row>
        <row r="760">
          <cell r="C760" t="str">
            <v>איי קיימן</v>
          </cell>
        </row>
        <row r="761">
          <cell r="C761" t="str">
            <v>איי שלמה הבריטיים</v>
          </cell>
        </row>
        <row r="762">
          <cell r="C762" t="str">
            <v>איסלנד</v>
          </cell>
        </row>
        <row r="763">
          <cell r="C763" t="str">
            <v>אירלנד</v>
          </cell>
        </row>
        <row r="764">
          <cell r="C764" t="str">
            <v>אנדורה</v>
          </cell>
        </row>
        <row r="765">
          <cell r="C765" t="str">
            <v>אסטוניה</v>
          </cell>
        </row>
        <row r="766">
          <cell r="C766" t="str">
            <v>ארגנטינה</v>
          </cell>
        </row>
        <row r="767">
          <cell r="C767" t="str">
            <v>ארה"ב</v>
          </cell>
        </row>
        <row r="768">
          <cell r="C768" t="str">
            <v>אתיופיה</v>
          </cell>
        </row>
        <row r="769">
          <cell r="C769" t="str">
            <v>בהמס</v>
          </cell>
        </row>
        <row r="770">
          <cell r="C770" t="str">
            <v>בולגריה</v>
          </cell>
        </row>
        <row r="771">
          <cell r="C771" t="str">
            <v>בוליביה</v>
          </cell>
        </row>
        <row r="772">
          <cell r="C772" t="str">
            <v>בחריין</v>
          </cell>
        </row>
        <row r="773">
          <cell r="C773" t="str">
            <v>בלגיה</v>
          </cell>
        </row>
        <row r="774">
          <cell r="C774" t="str">
            <v>בליז</v>
          </cell>
        </row>
        <row r="775">
          <cell r="C775" t="str">
            <v>ברזיל</v>
          </cell>
        </row>
        <row r="776">
          <cell r="C776" t="str">
            <v>בריטניה</v>
          </cell>
        </row>
        <row r="777">
          <cell r="C777" t="str">
            <v>ברמודה</v>
          </cell>
        </row>
        <row r="778">
          <cell r="C778" t="str">
            <v>גאורגיה</v>
          </cell>
        </row>
        <row r="779">
          <cell r="C779" t="str">
            <v>גיברלטר</v>
          </cell>
        </row>
        <row r="780">
          <cell r="C780" t="str">
            <v>גמייקה</v>
          </cell>
        </row>
        <row r="781">
          <cell r="C781" t="str">
            <v>גרמניה</v>
          </cell>
        </row>
        <row r="782">
          <cell r="C782" t="str">
            <v>ג'רזי (Jersey)</v>
          </cell>
        </row>
        <row r="783">
          <cell r="C783" t="str">
            <v>גרנזי (Guernsey)</v>
          </cell>
        </row>
        <row r="784">
          <cell r="C784" t="str">
            <v>דרום קוריאה</v>
          </cell>
        </row>
        <row r="785">
          <cell r="C785" t="str">
            <v>הודו</v>
          </cell>
        </row>
        <row r="786">
          <cell r="C786" t="str">
            <v>הולנד</v>
          </cell>
        </row>
        <row r="787">
          <cell r="C787" t="str">
            <v>הונג קונג</v>
          </cell>
        </row>
        <row r="788">
          <cell r="C788" t="str">
            <v>הונגריה</v>
          </cell>
        </row>
        <row r="789">
          <cell r="C789" t="str">
            <v>הונדורס</v>
          </cell>
        </row>
        <row r="790">
          <cell r="C790" t="str">
            <v>טייוואן</v>
          </cell>
        </row>
        <row r="791">
          <cell r="C791" t="str">
            <v>יוון</v>
          </cell>
        </row>
        <row r="792">
          <cell r="C792" t="str">
            <v>יפן</v>
          </cell>
        </row>
        <row r="793">
          <cell r="C793" t="str">
            <v>ירדן</v>
          </cell>
        </row>
        <row r="794">
          <cell r="C794" t="str">
            <v>כווית</v>
          </cell>
        </row>
        <row r="795">
          <cell r="C795" t="str">
            <v>לוכסמבורג</v>
          </cell>
        </row>
        <row r="796">
          <cell r="C796" t="str">
            <v>לטביה</v>
          </cell>
        </row>
        <row r="797">
          <cell r="C797" t="str">
            <v>ליטא</v>
          </cell>
        </row>
        <row r="798">
          <cell r="C798" t="str">
            <v>ליכטנשטיין</v>
          </cell>
        </row>
        <row r="799">
          <cell r="C799" t="str">
            <v>מאוריציוס</v>
          </cell>
        </row>
        <row r="800">
          <cell r="C800" t="str">
            <v>מולדובה</v>
          </cell>
        </row>
        <row r="801">
          <cell r="C801" t="str">
            <v>מונקו</v>
          </cell>
        </row>
        <row r="802">
          <cell r="C802" t="str">
            <v>מלדיבים</v>
          </cell>
        </row>
        <row r="803">
          <cell r="C803" t="str">
            <v>מלטה</v>
          </cell>
        </row>
        <row r="804">
          <cell r="C804" t="str">
            <v>מלזיה</v>
          </cell>
        </row>
        <row r="805">
          <cell r="C805" t="str">
            <v>מצרים</v>
          </cell>
        </row>
        <row r="806">
          <cell r="C806" t="str">
            <v>מקסיקו</v>
          </cell>
        </row>
        <row r="807">
          <cell r="C807" t="str">
            <v>מרוקו</v>
          </cell>
        </row>
        <row r="808">
          <cell r="C808" t="str">
            <v>ניו זילנד</v>
          </cell>
        </row>
        <row r="809">
          <cell r="C809" t="str">
            <v>נורבגיה</v>
          </cell>
        </row>
        <row r="810">
          <cell r="C810" t="str">
            <v>סין</v>
          </cell>
        </row>
        <row r="811">
          <cell r="C811" t="str">
            <v>סינגפור</v>
          </cell>
        </row>
        <row r="812">
          <cell r="C812" t="str">
            <v>סלובניה</v>
          </cell>
        </row>
        <row r="813">
          <cell r="C813" t="str">
            <v>סלובקיה</v>
          </cell>
        </row>
        <row r="814">
          <cell r="C814" t="str">
            <v>ספרד</v>
          </cell>
        </row>
        <row r="815">
          <cell r="C815" t="str">
            <v>סרביה</v>
          </cell>
        </row>
        <row r="816">
          <cell r="C816" t="str">
            <v>ערב הסעודית</v>
          </cell>
        </row>
        <row r="817">
          <cell r="C817" t="str">
            <v>פולין</v>
          </cell>
        </row>
        <row r="818">
          <cell r="C818" t="str">
            <v>פורטוגל</v>
          </cell>
        </row>
        <row r="819">
          <cell r="C819" t="str">
            <v>פינלנד</v>
          </cell>
        </row>
        <row r="820">
          <cell r="C820" t="str">
            <v>פנמה</v>
          </cell>
        </row>
        <row r="821">
          <cell r="C821" t="str">
            <v>צילה</v>
          </cell>
        </row>
        <row r="822">
          <cell r="C822" t="str">
            <v>צכיה</v>
          </cell>
        </row>
        <row r="823">
          <cell r="C823" t="str">
            <v>צרפת</v>
          </cell>
        </row>
        <row r="824">
          <cell r="C824" t="str">
            <v>קנדה</v>
          </cell>
        </row>
        <row r="825">
          <cell r="C825" t="str">
            <v>קפריסין</v>
          </cell>
        </row>
        <row r="826">
          <cell r="C826" t="str">
            <v>רומניה</v>
          </cell>
        </row>
        <row r="827">
          <cell r="C827" t="str">
            <v>רוסיה</v>
          </cell>
        </row>
        <row r="828">
          <cell r="C828" t="str">
            <v>שוודיה</v>
          </cell>
        </row>
        <row r="829">
          <cell r="C829" t="str">
            <v>שוויץ</v>
          </cell>
        </row>
        <row r="830">
          <cell r="C830" t="str">
            <v>תורכיה</v>
          </cell>
        </row>
        <row r="831">
          <cell r="C831" t="str">
            <v>Emerging Markets</v>
          </cell>
        </row>
        <row r="832">
          <cell r="C832" t="str">
            <v>Developed Markets</v>
          </cell>
        </row>
        <row r="833">
          <cell r="C833" t="str">
            <v>Frontier Markets</v>
          </cell>
        </row>
        <row r="834">
          <cell r="C834" t="str">
            <v>גלובלי בלי ארה"ב</v>
          </cell>
        </row>
        <row r="835">
          <cell r="C835" t="str">
            <v>גלובלי</v>
          </cell>
        </row>
        <row r="836">
          <cell r="C836" t="str">
            <v>אמריקה הצפונית</v>
          </cell>
        </row>
        <row r="837">
          <cell r="C837" t="str">
            <v>אמריקה הדרומית</v>
          </cell>
        </row>
        <row r="838">
          <cell r="C838" t="str">
            <v>אסיה</v>
          </cell>
        </row>
        <row r="839">
          <cell r="C839" t="str">
            <v>אירופה</v>
          </cell>
        </row>
        <row r="840">
          <cell r="C840" t="str">
            <v>אפריקה</v>
          </cell>
        </row>
        <row r="841">
          <cell r="C841" t="str">
            <v>אוקיאניה</v>
          </cell>
        </row>
        <row r="842">
          <cell r="C842" t="str">
            <v>מדדים</v>
          </cell>
        </row>
        <row r="843">
          <cell r="C843" t="str">
            <v>ריביות</v>
          </cell>
        </row>
        <row r="844">
          <cell r="C844" t="str">
            <v>מט"ח/₪</v>
          </cell>
        </row>
        <row r="845">
          <cell r="C845" t="str">
            <v>מט"ח/מט"ח</v>
          </cell>
        </row>
        <row r="846">
          <cell r="C846" t="str">
            <v>Mega cap</v>
          </cell>
        </row>
        <row r="847">
          <cell r="C847" t="str">
            <v>Large cap</v>
          </cell>
        </row>
        <row r="848">
          <cell r="C848" t="str">
            <v>Mid cap</v>
          </cell>
        </row>
        <row r="849">
          <cell r="C849" t="str">
            <v>Small cap</v>
          </cell>
        </row>
        <row r="850">
          <cell r="C8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D5" sqref="D5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1095</v>
      </c>
    </row>
    <row r="5" spans="1:8">
      <c r="A5" t="s">
        <v>2</v>
      </c>
      <c r="D5" s="81" t="s">
        <v>1109</v>
      </c>
    </row>
    <row r="7" spans="1:8">
      <c r="A7" t="s">
        <v>3</v>
      </c>
      <c r="D7" s="81" t="s">
        <v>1112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2025</v>
      </c>
    </row>
    <row r="11" spans="1:8">
      <c r="A11" t="s">
        <v>5</v>
      </c>
      <c r="D11" s="81" t="s">
        <v>1144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520042177_in_p_0125.xlsx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1205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1206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1207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61"/>
  <sheetViews>
    <sheetView rightToLeft="1" topLeftCell="A10" workbookViewId="0">
      <selection activeCell="T13" sqref="T13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1.625" style="2" customWidth="1"/>
    <col min="14" max="14" width="14.125" style="2" bestFit="1" customWidth="1"/>
    <col min="15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>
      <c r="A2" t="s">
        <v>1213</v>
      </c>
      <c r="B2" t="s">
        <v>1214</v>
      </c>
      <c r="C2" t="s">
        <v>1646</v>
      </c>
      <c r="D2" t="s">
        <v>1647</v>
      </c>
      <c r="E2" t="s">
        <v>309</v>
      </c>
      <c r="F2" t="s">
        <v>4617</v>
      </c>
      <c r="G2" t="s">
        <v>4618</v>
      </c>
      <c r="H2" t="s">
        <v>321</v>
      </c>
      <c r="I2" t="s">
        <v>204</v>
      </c>
      <c r="J2" t="s">
        <v>204</v>
      </c>
      <c r="K2" t="s">
        <v>325</v>
      </c>
      <c r="L2" t="s">
        <v>340</v>
      </c>
      <c r="M2" t="s">
        <v>3973</v>
      </c>
      <c r="N2" t="s">
        <v>465</v>
      </c>
      <c r="O2" t="s">
        <v>4619</v>
      </c>
      <c r="P2" t="s">
        <v>339</v>
      </c>
      <c r="Q2" t="s">
        <v>1212</v>
      </c>
      <c r="R2" s="131">
        <v>17000</v>
      </c>
      <c r="S2" s="131">
        <v>1</v>
      </c>
      <c r="T2" s="131">
        <v>1924</v>
      </c>
      <c r="U2" s="131">
        <v>1</v>
      </c>
      <c r="V2" s="131">
        <v>1369</v>
      </c>
      <c r="W2" s="131">
        <v>26.34</v>
      </c>
      <c r="X2" s="132">
        <v>0.47322999999999998</v>
      </c>
      <c r="Y2" s="132">
        <v>2.2000000000000001E-4</v>
      </c>
    </row>
    <row r="3" spans="1:25">
      <c r="A3" t="s">
        <v>1213</v>
      </c>
      <c r="B3" t="s">
        <v>1214</v>
      </c>
      <c r="C3" t="s">
        <v>1657</v>
      </c>
      <c r="D3" t="s">
        <v>1658</v>
      </c>
      <c r="E3" t="s">
        <v>309</v>
      </c>
      <c r="F3" t="s">
        <v>4620</v>
      </c>
      <c r="G3" t="s">
        <v>4621</v>
      </c>
      <c r="H3" t="s">
        <v>321</v>
      </c>
      <c r="I3" t="s">
        <v>204</v>
      </c>
      <c r="J3" t="s">
        <v>204</v>
      </c>
      <c r="K3" t="s">
        <v>325</v>
      </c>
      <c r="L3" t="s">
        <v>340</v>
      </c>
      <c r="M3" t="s">
        <v>4622</v>
      </c>
      <c r="N3" t="s">
        <v>447</v>
      </c>
      <c r="O3" t="s">
        <v>2449</v>
      </c>
      <c r="P3" t="s">
        <v>339</v>
      </c>
      <c r="Q3" t="s">
        <v>1212</v>
      </c>
      <c r="R3" s="131">
        <v>950</v>
      </c>
      <c r="S3" s="131">
        <v>1</v>
      </c>
      <c r="T3" s="131">
        <v>16500</v>
      </c>
      <c r="U3" s="131">
        <v>1</v>
      </c>
      <c r="V3" s="131">
        <v>112</v>
      </c>
      <c r="W3" s="131">
        <v>18.48</v>
      </c>
      <c r="X3" s="132">
        <v>0.33201999999999998</v>
      </c>
      <c r="Y3" s="132">
        <v>1.6000000000000001E-4</v>
      </c>
    </row>
    <row r="4" spans="1:25">
      <c r="A4" t="s">
        <v>1213</v>
      </c>
      <c r="B4" t="s">
        <v>1214</v>
      </c>
      <c r="C4" t="s">
        <v>1721</v>
      </c>
      <c r="D4" t="s">
        <v>1722</v>
      </c>
      <c r="E4" t="s">
        <v>309</v>
      </c>
      <c r="F4" t="s">
        <v>4623</v>
      </c>
      <c r="G4" t="s">
        <v>4624</v>
      </c>
      <c r="H4" t="s">
        <v>321</v>
      </c>
      <c r="I4" t="s">
        <v>204</v>
      </c>
      <c r="J4" t="s">
        <v>204</v>
      </c>
      <c r="K4" t="s">
        <v>325</v>
      </c>
      <c r="L4" t="s">
        <v>340</v>
      </c>
      <c r="M4" t="s">
        <v>3936</v>
      </c>
      <c r="N4" t="s">
        <v>480</v>
      </c>
      <c r="O4" t="s">
        <v>1349</v>
      </c>
      <c r="P4" t="s">
        <v>339</v>
      </c>
      <c r="Q4" t="s">
        <v>1212</v>
      </c>
      <c r="R4" s="131">
        <v>17780</v>
      </c>
      <c r="S4" s="131">
        <v>1</v>
      </c>
      <c r="T4" s="131">
        <v>648</v>
      </c>
      <c r="U4" s="131">
        <v>1</v>
      </c>
      <c r="V4" s="131">
        <v>1066</v>
      </c>
      <c r="W4" s="131">
        <v>6.9080000000000004</v>
      </c>
      <c r="X4" s="132">
        <v>0.12411</v>
      </c>
      <c r="Y4" s="132">
        <v>6.0000000000000002E-5</v>
      </c>
    </row>
    <row r="5" spans="1:25">
      <c r="A5" t="s">
        <v>1213</v>
      </c>
      <c r="B5" t="s">
        <v>1214</v>
      </c>
      <c r="C5" t="s">
        <v>1835</v>
      </c>
      <c r="D5" t="s">
        <v>1836</v>
      </c>
      <c r="E5" t="s">
        <v>309</v>
      </c>
      <c r="F5" t="s">
        <v>4625</v>
      </c>
      <c r="G5" t="s">
        <v>4626</v>
      </c>
      <c r="H5" t="s">
        <v>321</v>
      </c>
      <c r="I5" t="s">
        <v>204</v>
      </c>
      <c r="J5" t="s">
        <v>204</v>
      </c>
      <c r="K5" t="s">
        <v>325</v>
      </c>
      <c r="L5" t="s">
        <v>340</v>
      </c>
      <c r="M5" t="s">
        <v>3958</v>
      </c>
      <c r="N5" t="s">
        <v>441</v>
      </c>
      <c r="O5" t="s">
        <v>1823</v>
      </c>
      <c r="P5" t="s">
        <v>339</v>
      </c>
      <c r="Q5" t="s">
        <v>1212</v>
      </c>
      <c r="R5" s="131">
        <v>8000</v>
      </c>
      <c r="S5" s="131">
        <v>1</v>
      </c>
      <c r="T5" s="131">
        <v>576</v>
      </c>
      <c r="U5" s="131">
        <v>1</v>
      </c>
      <c r="V5" s="131">
        <v>682.7</v>
      </c>
      <c r="W5" s="131">
        <v>3.9319999999999999</v>
      </c>
      <c r="X5" s="132">
        <v>7.0650000000000004E-2</v>
      </c>
      <c r="Y5" s="132">
        <v>3.0000000000000001E-5</v>
      </c>
    </row>
    <row r="6" spans="1:25">
      <c r="A6" t="s">
        <v>1213</v>
      </c>
      <c r="B6" t="s">
        <v>1217</v>
      </c>
      <c r="C6" t="s">
        <v>2327</v>
      </c>
      <c r="D6" t="s">
        <v>2328</v>
      </c>
      <c r="E6" t="s">
        <v>309</v>
      </c>
      <c r="F6" t="s">
        <v>4627</v>
      </c>
      <c r="G6" t="s">
        <v>4628</v>
      </c>
      <c r="H6" t="s">
        <v>321</v>
      </c>
      <c r="I6" t="s">
        <v>204</v>
      </c>
      <c r="J6" t="s">
        <v>204</v>
      </c>
      <c r="K6" t="s">
        <v>325</v>
      </c>
      <c r="L6" t="s">
        <v>340</v>
      </c>
      <c r="M6" t="s">
        <v>3745</v>
      </c>
      <c r="N6" t="s">
        <v>464</v>
      </c>
      <c r="O6" t="s">
        <v>1583</v>
      </c>
      <c r="P6" t="s">
        <v>339</v>
      </c>
      <c r="Q6" t="s">
        <v>1212</v>
      </c>
      <c r="R6" s="131">
        <v>3264</v>
      </c>
      <c r="S6" s="131">
        <v>1</v>
      </c>
      <c r="T6" s="131">
        <v>174116</v>
      </c>
      <c r="U6" s="131">
        <v>1</v>
      </c>
      <c r="V6" s="131">
        <v>635.1</v>
      </c>
      <c r="W6" s="131">
        <v>1105.8109999999999</v>
      </c>
      <c r="X6" s="132">
        <v>0.53835999999999995</v>
      </c>
      <c r="Y6" s="132">
        <v>7.3999999999999999E-4</v>
      </c>
    </row>
    <row r="7" spans="1:25">
      <c r="A7" t="s">
        <v>1213</v>
      </c>
      <c r="B7" t="s">
        <v>1217</v>
      </c>
      <c r="C7" t="s">
        <v>1646</v>
      </c>
      <c r="D7" t="s">
        <v>1647</v>
      </c>
      <c r="E7" t="s">
        <v>309</v>
      </c>
      <c r="F7" t="s">
        <v>4617</v>
      </c>
      <c r="G7" t="s">
        <v>4618</v>
      </c>
      <c r="H7" t="s">
        <v>321</v>
      </c>
      <c r="I7" t="s">
        <v>204</v>
      </c>
      <c r="J7" t="s">
        <v>204</v>
      </c>
      <c r="K7" t="s">
        <v>325</v>
      </c>
      <c r="L7" t="s">
        <v>340</v>
      </c>
      <c r="M7" t="s">
        <v>3973</v>
      </c>
      <c r="N7" t="s">
        <v>465</v>
      </c>
      <c r="O7" t="s">
        <v>4619</v>
      </c>
      <c r="P7" t="s">
        <v>339</v>
      </c>
      <c r="Q7" t="s">
        <v>1212</v>
      </c>
      <c r="R7" s="131">
        <v>17000</v>
      </c>
      <c r="S7" s="131">
        <v>1</v>
      </c>
      <c r="T7" s="131">
        <v>21386</v>
      </c>
      <c r="U7" s="131">
        <v>1</v>
      </c>
      <c r="V7" s="131">
        <v>1369</v>
      </c>
      <c r="W7" s="131">
        <v>292.774</v>
      </c>
      <c r="X7" s="132">
        <v>0.14254</v>
      </c>
      <c r="Y7" s="132">
        <v>2.0000000000000001E-4</v>
      </c>
    </row>
    <row r="8" spans="1:25">
      <c r="A8" t="s">
        <v>1213</v>
      </c>
      <c r="B8" t="s">
        <v>1217</v>
      </c>
      <c r="C8" t="s">
        <v>1657</v>
      </c>
      <c r="D8" t="s">
        <v>1658</v>
      </c>
      <c r="E8" t="s">
        <v>309</v>
      </c>
      <c r="F8" t="s">
        <v>4620</v>
      </c>
      <c r="G8" t="s">
        <v>4621</v>
      </c>
      <c r="H8" t="s">
        <v>321</v>
      </c>
      <c r="I8" t="s">
        <v>204</v>
      </c>
      <c r="J8" t="s">
        <v>204</v>
      </c>
      <c r="K8" t="s">
        <v>325</v>
      </c>
      <c r="L8" t="s">
        <v>340</v>
      </c>
      <c r="M8" t="s">
        <v>4622</v>
      </c>
      <c r="N8" t="s">
        <v>447</v>
      </c>
      <c r="O8" t="s">
        <v>2449</v>
      </c>
      <c r="P8" t="s">
        <v>339</v>
      </c>
      <c r="Q8" t="s">
        <v>1212</v>
      </c>
      <c r="R8" s="131">
        <v>950</v>
      </c>
      <c r="S8" s="131">
        <v>1</v>
      </c>
      <c r="T8" s="131">
        <v>220000</v>
      </c>
      <c r="U8" s="131">
        <v>1</v>
      </c>
      <c r="V8" s="131">
        <v>112</v>
      </c>
      <c r="W8" s="131">
        <v>246.4</v>
      </c>
      <c r="X8" s="132">
        <v>0.11996</v>
      </c>
      <c r="Y8" s="132">
        <v>1.7000000000000001E-4</v>
      </c>
    </row>
    <row r="9" spans="1:25">
      <c r="A9" t="s">
        <v>1213</v>
      </c>
      <c r="B9" t="s">
        <v>1217</v>
      </c>
      <c r="C9" t="s">
        <v>3600</v>
      </c>
      <c r="D9" t="s">
        <v>3601</v>
      </c>
      <c r="E9" t="s">
        <v>309</v>
      </c>
      <c r="F9" t="s">
        <v>4629</v>
      </c>
      <c r="G9" t="s">
        <v>4630</v>
      </c>
      <c r="H9" t="s">
        <v>321</v>
      </c>
      <c r="I9" t="s">
        <v>204</v>
      </c>
      <c r="J9" t="s">
        <v>204</v>
      </c>
      <c r="K9" t="s">
        <v>325</v>
      </c>
      <c r="L9" t="s">
        <v>340</v>
      </c>
      <c r="M9" t="s">
        <v>3603</v>
      </c>
      <c r="N9" t="s">
        <v>447</v>
      </c>
      <c r="O9" t="s">
        <v>4631</v>
      </c>
      <c r="P9" t="s">
        <v>339</v>
      </c>
      <c r="Q9" t="s">
        <v>1212</v>
      </c>
      <c r="R9" s="131">
        <v>1023</v>
      </c>
      <c r="S9" s="131">
        <v>1</v>
      </c>
      <c r="T9" s="131">
        <v>45975</v>
      </c>
      <c r="U9" s="131">
        <v>1</v>
      </c>
      <c r="V9" s="131">
        <v>383.5</v>
      </c>
      <c r="W9" s="131">
        <v>176.31399999999999</v>
      </c>
      <c r="X9" s="132">
        <v>8.584E-2</v>
      </c>
      <c r="Y9" s="132">
        <v>1.2E-4</v>
      </c>
    </row>
    <row r="10" spans="1:25">
      <c r="A10" t="s">
        <v>1213</v>
      </c>
      <c r="B10" t="s">
        <v>1217</v>
      </c>
      <c r="C10" t="s">
        <v>1721</v>
      </c>
      <c r="D10" t="s">
        <v>1722</v>
      </c>
      <c r="E10" t="s">
        <v>309</v>
      </c>
      <c r="F10" t="s">
        <v>4623</v>
      </c>
      <c r="G10" t="s">
        <v>4624</v>
      </c>
      <c r="H10" t="s">
        <v>321</v>
      </c>
      <c r="I10" t="s">
        <v>204</v>
      </c>
      <c r="J10" t="s">
        <v>204</v>
      </c>
      <c r="K10" t="s">
        <v>325</v>
      </c>
      <c r="L10" t="s">
        <v>340</v>
      </c>
      <c r="M10" t="s">
        <v>3936</v>
      </c>
      <c r="N10" t="s">
        <v>480</v>
      </c>
      <c r="O10" t="s">
        <v>1349</v>
      </c>
      <c r="P10" t="s">
        <v>339</v>
      </c>
      <c r="Q10" t="s">
        <v>1212</v>
      </c>
      <c r="R10" s="131">
        <v>17780</v>
      </c>
      <c r="S10" s="131">
        <v>1</v>
      </c>
      <c r="T10" s="131">
        <v>13140</v>
      </c>
      <c r="U10" s="131">
        <v>1</v>
      </c>
      <c r="V10" s="131">
        <v>1066</v>
      </c>
      <c r="W10" s="131">
        <v>140.072</v>
      </c>
      <c r="X10" s="132">
        <v>6.8190000000000001E-2</v>
      </c>
      <c r="Y10" s="132">
        <v>9.0000000000000006E-5</v>
      </c>
    </row>
    <row r="11" spans="1:25">
      <c r="A11" t="s">
        <v>1213</v>
      </c>
      <c r="B11" t="s">
        <v>1217</v>
      </c>
      <c r="C11" t="s">
        <v>3654</v>
      </c>
      <c r="D11" t="s">
        <v>3655</v>
      </c>
      <c r="E11" t="s">
        <v>309</v>
      </c>
      <c r="F11" t="s">
        <v>4632</v>
      </c>
      <c r="G11" t="s">
        <v>4633</v>
      </c>
      <c r="H11" t="s">
        <v>321</v>
      </c>
      <c r="I11" t="s">
        <v>204</v>
      </c>
      <c r="J11" t="s">
        <v>204</v>
      </c>
      <c r="K11" t="s">
        <v>325</v>
      </c>
      <c r="L11" t="s">
        <v>340</v>
      </c>
      <c r="M11" t="s">
        <v>3656</v>
      </c>
      <c r="N11" t="s">
        <v>462</v>
      </c>
      <c r="O11" t="s">
        <v>4634</v>
      </c>
      <c r="P11" t="s">
        <v>339</v>
      </c>
      <c r="Q11" t="s">
        <v>1212</v>
      </c>
      <c r="R11" s="131">
        <v>2800</v>
      </c>
      <c r="S11" s="131">
        <v>1</v>
      </c>
      <c r="T11" s="131">
        <v>10000</v>
      </c>
      <c r="U11" s="131">
        <v>1</v>
      </c>
      <c r="V11" s="131">
        <v>540.6</v>
      </c>
      <c r="W11" s="131">
        <v>54.06</v>
      </c>
      <c r="X11" s="132">
        <v>2.632E-2</v>
      </c>
      <c r="Y11" s="132">
        <v>4.0000000000000003E-5</v>
      </c>
    </row>
    <row r="12" spans="1:25">
      <c r="A12" t="s">
        <v>1213</v>
      </c>
      <c r="B12" t="s">
        <v>1217</v>
      </c>
      <c r="C12" t="s">
        <v>1835</v>
      </c>
      <c r="D12" t="s">
        <v>1836</v>
      </c>
      <c r="E12" t="s">
        <v>309</v>
      </c>
      <c r="F12" t="s">
        <v>4625</v>
      </c>
      <c r="G12" t="s">
        <v>4626</v>
      </c>
      <c r="H12" t="s">
        <v>321</v>
      </c>
      <c r="I12" t="s">
        <v>204</v>
      </c>
      <c r="J12" t="s">
        <v>204</v>
      </c>
      <c r="K12" t="s">
        <v>325</v>
      </c>
      <c r="L12" t="s">
        <v>340</v>
      </c>
      <c r="M12" t="s">
        <v>3958</v>
      </c>
      <c r="N12" t="s">
        <v>441</v>
      </c>
      <c r="O12" t="s">
        <v>1823</v>
      </c>
      <c r="P12" t="s">
        <v>339</v>
      </c>
      <c r="Q12" t="s">
        <v>1212</v>
      </c>
      <c r="R12" s="131">
        <v>8000</v>
      </c>
      <c r="S12" s="131">
        <v>1</v>
      </c>
      <c r="T12" s="131">
        <v>5418</v>
      </c>
      <c r="U12" s="131">
        <v>1</v>
      </c>
      <c r="V12" s="131">
        <v>682.7</v>
      </c>
      <c r="W12" s="131">
        <v>36.988999999999997</v>
      </c>
      <c r="X12" s="132">
        <v>1.8010000000000002E-2</v>
      </c>
      <c r="Y12" s="132">
        <v>2.0000000000000002E-5</v>
      </c>
    </row>
    <row r="13" spans="1:25">
      <c r="A13" t="s">
        <v>1213</v>
      </c>
      <c r="B13" t="s">
        <v>1217</v>
      </c>
      <c r="C13" t="s">
        <v>4635</v>
      </c>
      <c r="D13" t="s">
        <v>4636</v>
      </c>
      <c r="E13" t="s">
        <v>309</v>
      </c>
      <c r="F13" t="s">
        <v>4637</v>
      </c>
      <c r="G13" t="s">
        <v>4638</v>
      </c>
      <c r="H13" t="s">
        <v>321</v>
      </c>
      <c r="I13" t="s">
        <v>204</v>
      </c>
      <c r="J13" t="s">
        <v>204</v>
      </c>
      <c r="K13" t="s">
        <v>325</v>
      </c>
      <c r="L13" t="s">
        <v>340</v>
      </c>
      <c r="M13" t="s">
        <v>4639</v>
      </c>
      <c r="N13" t="s">
        <v>480</v>
      </c>
      <c r="O13" t="s">
        <v>3185</v>
      </c>
      <c r="P13" t="s">
        <v>339</v>
      </c>
      <c r="Q13" t="s">
        <v>1212</v>
      </c>
      <c r="R13" s="131">
        <v>1415</v>
      </c>
      <c r="S13" s="131">
        <v>1</v>
      </c>
      <c r="T13" s="131">
        <v>33507</v>
      </c>
      <c r="U13" s="131">
        <v>1</v>
      </c>
      <c r="V13" s="131">
        <v>4.8</v>
      </c>
      <c r="W13" s="131">
        <v>1.6080000000000001</v>
      </c>
      <c r="X13" s="132">
        <v>7.7999999999999999E-4</v>
      </c>
      <c r="Y13" s="132">
        <v>0</v>
      </c>
    </row>
    <row r="14" spans="1:25">
      <c r="A14" t="s">
        <v>1213</v>
      </c>
      <c r="B14" t="s">
        <v>1218</v>
      </c>
      <c r="C14" t="s">
        <v>2327</v>
      </c>
      <c r="D14" t="s">
        <v>2328</v>
      </c>
      <c r="E14" t="s">
        <v>309</v>
      </c>
      <c r="F14" t="s">
        <v>4627</v>
      </c>
      <c r="G14" t="s">
        <v>4628</v>
      </c>
      <c r="H14" t="s">
        <v>321</v>
      </c>
      <c r="I14" t="s">
        <v>204</v>
      </c>
      <c r="J14" t="s">
        <v>204</v>
      </c>
      <c r="K14" t="s">
        <v>325</v>
      </c>
      <c r="L14" t="s">
        <v>340</v>
      </c>
      <c r="M14" t="s">
        <v>3745</v>
      </c>
      <c r="N14" t="s">
        <v>464</v>
      </c>
      <c r="O14" t="s">
        <v>1583</v>
      </c>
      <c r="P14" t="s">
        <v>339</v>
      </c>
      <c r="Q14" t="s">
        <v>1212</v>
      </c>
      <c r="R14" s="131">
        <v>3264</v>
      </c>
      <c r="S14" s="131">
        <v>1</v>
      </c>
      <c r="T14" s="131">
        <v>96611</v>
      </c>
      <c r="U14" s="131">
        <v>1</v>
      </c>
      <c r="V14" s="131">
        <v>635.1</v>
      </c>
      <c r="W14" s="131">
        <v>613.57600000000002</v>
      </c>
      <c r="X14" s="132">
        <v>0.68733</v>
      </c>
      <c r="Y14" s="132">
        <v>1.72E-3</v>
      </c>
    </row>
    <row r="15" spans="1:25">
      <c r="A15" t="s">
        <v>1213</v>
      </c>
      <c r="B15" t="s">
        <v>1218</v>
      </c>
      <c r="C15" t="s">
        <v>3600</v>
      </c>
      <c r="D15" t="s">
        <v>3601</v>
      </c>
      <c r="E15" t="s">
        <v>309</v>
      </c>
      <c r="F15" t="s">
        <v>4629</v>
      </c>
      <c r="G15" t="s">
        <v>4630</v>
      </c>
      <c r="H15" t="s">
        <v>321</v>
      </c>
      <c r="I15" t="s">
        <v>204</v>
      </c>
      <c r="J15" t="s">
        <v>204</v>
      </c>
      <c r="K15" t="s">
        <v>325</v>
      </c>
      <c r="L15" t="s">
        <v>340</v>
      </c>
      <c r="M15" t="s">
        <v>3603</v>
      </c>
      <c r="N15" t="s">
        <v>447</v>
      </c>
      <c r="O15" t="s">
        <v>4631</v>
      </c>
      <c r="P15" t="s">
        <v>339</v>
      </c>
      <c r="Q15" t="s">
        <v>1212</v>
      </c>
      <c r="R15" s="131">
        <v>1023</v>
      </c>
      <c r="S15" s="131">
        <v>1</v>
      </c>
      <c r="T15" s="131">
        <v>25850</v>
      </c>
      <c r="U15" s="131">
        <v>1</v>
      </c>
      <c r="V15" s="131">
        <v>383.5</v>
      </c>
      <c r="W15" s="131">
        <v>99.135000000000005</v>
      </c>
      <c r="X15" s="132">
        <v>0.11105</v>
      </c>
      <c r="Y15" s="132">
        <v>2.7999999999999998E-4</v>
      </c>
    </row>
    <row r="16" spans="1:25">
      <c r="A16" t="s">
        <v>1213</v>
      </c>
      <c r="B16" t="s">
        <v>1218</v>
      </c>
      <c r="C16" t="s">
        <v>1646</v>
      </c>
      <c r="D16" t="s">
        <v>1647</v>
      </c>
      <c r="E16" t="s">
        <v>309</v>
      </c>
      <c r="F16" t="s">
        <v>4617</v>
      </c>
      <c r="G16" t="s">
        <v>4618</v>
      </c>
      <c r="H16" t="s">
        <v>321</v>
      </c>
      <c r="I16" t="s">
        <v>204</v>
      </c>
      <c r="J16" t="s">
        <v>204</v>
      </c>
      <c r="K16" t="s">
        <v>325</v>
      </c>
      <c r="L16" t="s">
        <v>340</v>
      </c>
      <c r="M16" t="s">
        <v>3973</v>
      </c>
      <c r="N16" t="s">
        <v>465</v>
      </c>
      <c r="O16" t="s">
        <v>4619</v>
      </c>
      <c r="P16" t="s">
        <v>339</v>
      </c>
      <c r="Q16" t="s">
        <v>1212</v>
      </c>
      <c r="R16" s="131">
        <v>17000</v>
      </c>
      <c r="S16" s="131">
        <v>1</v>
      </c>
      <c r="T16" s="131">
        <v>4514</v>
      </c>
      <c r="U16" s="131">
        <v>1</v>
      </c>
      <c r="V16" s="131">
        <v>1369</v>
      </c>
      <c r="W16" s="131">
        <v>61.796999999999997</v>
      </c>
      <c r="X16" s="132">
        <v>6.9220000000000004E-2</v>
      </c>
      <c r="Y16" s="132">
        <v>1.7000000000000001E-4</v>
      </c>
    </row>
    <row r="17" spans="1:25">
      <c r="A17" t="s">
        <v>1213</v>
      </c>
      <c r="B17" t="s">
        <v>1218</v>
      </c>
      <c r="C17" t="s">
        <v>1657</v>
      </c>
      <c r="D17" t="s">
        <v>1658</v>
      </c>
      <c r="E17" t="s">
        <v>309</v>
      </c>
      <c r="F17" t="s">
        <v>4620</v>
      </c>
      <c r="G17" t="s">
        <v>4621</v>
      </c>
      <c r="H17" t="s">
        <v>321</v>
      </c>
      <c r="I17" t="s">
        <v>204</v>
      </c>
      <c r="J17" t="s">
        <v>204</v>
      </c>
      <c r="K17" t="s">
        <v>325</v>
      </c>
      <c r="L17" t="s">
        <v>340</v>
      </c>
      <c r="M17" t="s">
        <v>4622</v>
      </c>
      <c r="N17" t="s">
        <v>447</v>
      </c>
      <c r="O17" t="s">
        <v>2449</v>
      </c>
      <c r="P17" t="s">
        <v>339</v>
      </c>
      <c r="Q17" t="s">
        <v>1212</v>
      </c>
      <c r="R17" s="131">
        <v>950</v>
      </c>
      <c r="S17" s="131">
        <v>1</v>
      </c>
      <c r="T17" s="131">
        <v>55000</v>
      </c>
      <c r="U17" s="131">
        <v>1</v>
      </c>
      <c r="V17" s="131">
        <v>112</v>
      </c>
      <c r="W17" s="131">
        <v>61.6</v>
      </c>
      <c r="X17" s="132">
        <v>6.9000000000000006E-2</v>
      </c>
      <c r="Y17" s="132">
        <v>1.7000000000000001E-4</v>
      </c>
    </row>
    <row r="18" spans="1:25">
      <c r="A18" t="s">
        <v>1213</v>
      </c>
      <c r="B18" t="s">
        <v>1218</v>
      </c>
      <c r="C18" t="s">
        <v>3654</v>
      </c>
      <c r="D18" t="s">
        <v>3655</v>
      </c>
      <c r="E18" t="s">
        <v>309</v>
      </c>
      <c r="F18" t="s">
        <v>4632</v>
      </c>
      <c r="G18" t="s">
        <v>4633</v>
      </c>
      <c r="H18" t="s">
        <v>321</v>
      </c>
      <c r="I18" t="s">
        <v>204</v>
      </c>
      <c r="J18" t="s">
        <v>204</v>
      </c>
      <c r="K18" t="s">
        <v>325</v>
      </c>
      <c r="L18" t="s">
        <v>340</v>
      </c>
      <c r="M18" t="s">
        <v>3656</v>
      </c>
      <c r="N18" t="s">
        <v>462</v>
      </c>
      <c r="O18" t="s">
        <v>4634</v>
      </c>
      <c r="P18" t="s">
        <v>339</v>
      </c>
      <c r="Q18" t="s">
        <v>1212</v>
      </c>
      <c r="R18" s="131">
        <v>2800</v>
      </c>
      <c r="S18" s="131">
        <v>1</v>
      </c>
      <c r="T18" s="131">
        <v>6000</v>
      </c>
      <c r="U18" s="131">
        <v>1</v>
      </c>
      <c r="V18" s="131">
        <v>540.6</v>
      </c>
      <c r="W18" s="131">
        <v>32.436</v>
      </c>
      <c r="X18" s="132">
        <v>3.6330000000000001E-2</v>
      </c>
      <c r="Y18" s="132">
        <v>9.0000000000000006E-5</v>
      </c>
    </row>
    <row r="19" spans="1:25">
      <c r="A19" t="s">
        <v>1213</v>
      </c>
      <c r="B19" t="s">
        <v>1218</v>
      </c>
      <c r="C19" t="s">
        <v>1721</v>
      </c>
      <c r="D19" t="s">
        <v>1722</v>
      </c>
      <c r="E19" t="s">
        <v>309</v>
      </c>
      <c r="F19" t="s">
        <v>4623</v>
      </c>
      <c r="G19" t="s">
        <v>4624</v>
      </c>
      <c r="H19" t="s">
        <v>321</v>
      </c>
      <c r="I19" t="s">
        <v>204</v>
      </c>
      <c r="J19" t="s">
        <v>204</v>
      </c>
      <c r="K19" t="s">
        <v>325</v>
      </c>
      <c r="L19" t="s">
        <v>340</v>
      </c>
      <c r="M19" t="s">
        <v>3936</v>
      </c>
      <c r="N19" t="s">
        <v>480</v>
      </c>
      <c r="O19" t="s">
        <v>1349</v>
      </c>
      <c r="P19" t="s">
        <v>339</v>
      </c>
      <c r="Q19" t="s">
        <v>1212</v>
      </c>
      <c r="R19" s="131">
        <v>17780</v>
      </c>
      <c r="S19" s="131">
        <v>1</v>
      </c>
      <c r="T19" s="131">
        <v>2214</v>
      </c>
      <c r="U19" s="131">
        <v>1</v>
      </c>
      <c r="V19" s="131">
        <v>1066</v>
      </c>
      <c r="W19" s="131">
        <v>23.600999999999999</v>
      </c>
      <c r="X19" s="132">
        <v>2.6440000000000002E-2</v>
      </c>
      <c r="Y19" s="132">
        <v>6.9999999999999994E-5</v>
      </c>
    </row>
    <row r="20" spans="1:25">
      <c r="A20" t="s">
        <v>1213</v>
      </c>
      <c r="B20" t="s">
        <v>1218</v>
      </c>
      <c r="C20" t="s">
        <v>4635</v>
      </c>
      <c r="D20" t="s">
        <v>4636</v>
      </c>
      <c r="E20" t="s">
        <v>309</v>
      </c>
      <c r="F20" t="s">
        <v>4637</v>
      </c>
      <c r="G20" t="s">
        <v>4638</v>
      </c>
      <c r="H20" t="s">
        <v>321</v>
      </c>
      <c r="I20" t="s">
        <v>204</v>
      </c>
      <c r="J20" t="s">
        <v>204</v>
      </c>
      <c r="K20" t="s">
        <v>325</v>
      </c>
      <c r="L20" t="s">
        <v>340</v>
      </c>
      <c r="M20" t="s">
        <v>4639</v>
      </c>
      <c r="N20" t="s">
        <v>480</v>
      </c>
      <c r="O20" t="s">
        <v>3185</v>
      </c>
      <c r="P20" t="s">
        <v>339</v>
      </c>
      <c r="Q20" t="s">
        <v>1212</v>
      </c>
      <c r="R20" s="131">
        <v>1415</v>
      </c>
      <c r="S20" s="131">
        <v>1</v>
      </c>
      <c r="T20" s="131">
        <v>11534</v>
      </c>
      <c r="U20" s="131">
        <v>1</v>
      </c>
      <c r="V20" s="131">
        <v>4.8</v>
      </c>
      <c r="W20" s="131">
        <v>0.55400000000000005</v>
      </c>
      <c r="X20" s="132">
        <v>6.2E-4</v>
      </c>
      <c r="Y20" s="132">
        <v>0</v>
      </c>
    </row>
    <row r="21" spans="1:25" customFormat="1">
      <c r="A21" t="s">
        <v>1213</v>
      </c>
      <c r="B21" t="s">
        <v>1219</v>
      </c>
      <c r="C21" t="s">
        <v>3654</v>
      </c>
      <c r="D21" t="s">
        <v>3655</v>
      </c>
      <c r="E21" t="s">
        <v>309</v>
      </c>
      <c r="F21" t="s">
        <v>4632</v>
      </c>
      <c r="G21" t="s">
        <v>4633</v>
      </c>
      <c r="H21" t="s">
        <v>321</v>
      </c>
      <c r="I21" t="s">
        <v>204</v>
      </c>
      <c r="J21" t="s">
        <v>204</v>
      </c>
      <c r="K21" t="s">
        <v>325</v>
      </c>
      <c r="L21" t="s">
        <v>340</v>
      </c>
      <c r="M21" t="s">
        <v>3656</v>
      </c>
      <c r="N21" t="s">
        <v>462</v>
      </c>
      <c r="O21" t="s">
        <v>4634</v>
      </c>
      <c r="P21" t="s">
        <v>339</v>
      </c>
      <c r="Q21" t="s">
        <v>1212</v>
      </c>
      <c r="R21" s="131">
        <v>2800</v>
      </c>
      <c r="S21" s="131">
        <v>1</v>
      </c>
      <c r="T21" s="131">
        <v>10900</v>
      </c>
      <c r="U21" s="131">
        <v>1</v>
      </c>
      <c r="V21" s="131">
        <v>540.6</v>
      </c>
      <c r="W21" s="131">
        <v>58.924999999999997</v>
      </c>
      <c r="X21" s="132">
        <v>1</v>
      </c>
      <c r="Y21" s="132">
        <v>5.0000000000000002E-5</v>
      </c>
    </row>
    <row r="22" spans="1:25">
      <c r="A22" t="s">
        <v>1213</v>
      </c>
      <c r="B22" t="s">
        <v>1221</v>
      </c>
      <c r="C22" t="s">
        <v>3654</v>
      </c>
      <c r="D22" t="s">
        <v>3655</v>
      </c>
      <c r="E22" t="s">
        <v>309</v>
      </c>
      <c r="F22" t="s">
        <v>4632</v>
      </c>
      <c r="G22" t="s">
        <v>4633</v>
      </c>
      <c r="H22" t="s">
        <v>321</v>
      </c>
      <c r="I22" t="s">
        <v>204</v>
      </c>
      <c r="J22" t="s">
        <v>204</v>
      </c>
      <c r="K22" t="s">
        <v>325</v>
      </c>
      <c r="L22" t="s">
        <v>340</v>
      </c>
      <c r="M22" t="s">
        <v>3656</v>
      </c>
      <c r="N22" t="s">
        <v>462</v>
      </c>
      <c r="O22" t="s">
        <v>4634</v>
      </c>
      <c r="P22" t="s">
        <v>339</v>
      </c>
      <c r="Q22" t="s">
        <v>1212</v>
      </c>
      <c r="R22" s="131">
        <v>2800</v>
      </c>
      <c r="S22" s="131">
        <v>1</v>
      </c>
      <c r="T22" s="131">
        <v>9100</v>
      </c>
      <c r="U22" s="131">
        <v>1</v>
      </c>
      <c r="V22" s="131">
        <v>540.6</v>
      </c>
      <c r="W22" s="131">
        <v>49.195</v>
      </c>
      <c r="X22" s="132">
        <v>1</v>
      </c>
      <c r="Y22" s="132">
        <v>1.1E-4</v>
      </c>
    </row>
    <row r="23" spans="1:25">
      <c r="A23" t="s">
        <v>1213</v>
      </c>
      <c r="B23" t="s">
        <v>1229</v>
      </c>
      <c r="C23" t="s">
        <v>3066</v>
      </c>
      <c r="D23" t="s">
        <v>3067</v>
      </c>
      <c r="E23" t="s">
        <v>309</v>
      </c>
      <c r="F23" t="s">
        <v>4640</v>
      </c>
      <c r="G23" t="s">
        <v>4641</v>
      </c>
      <c r="H23" t="s">
        <v>321</v>
      </c>
      <c r="I23" t="s">
        <v>204</v>
      </c>
      <c r="J23" t="s">
        <v>204</v>
      </c>
      <c r="K23" t="s">
        <v>325</v>
      </c>
      <c r="L23" t="s">
        <v>340</v>
      </c>
      <c r="M23" t="s">
        <v>3807</v>
      </c>
      <c r="N23" t="s">
        <v>451</v>
      </c>
      <c r="O23" t="s">
        <v>4642</v>
      </c>
      <c r="P23" t="s">
        <v>339</v>
      </c>
      <c r="Q23" t="s">
        <v>1212</v>
      </c>
      <c r="R23" s="131">
        <v>610</v>
      </c>
      <c r="S23" s="131">
        <v>1</v>
      </c>
      <c r="T23" s="131">
        <v>182950</v>
      </c>
      <c r="U23" s="131">
        <v>1</v>
      </c>
      <c r="V23" s="131">
        <v>160</v>
      </c>
      <c r="W23" s="131">
        <v>292.72000000000003</v>
      </c>
      <c r="X23" s="132">
        <v>1</v>
      </c>
      <c r="Y23" s="132">
        <v>1E-4</v>
      </c>
    </row>
    <row r="24" spans="1:25">
      <c r="A24" t="s">
        <v>1213</v>
      </c>
      <c r="B24" t="s">
        <v>1237</v>
      </c>
      <c r="C24" t="s">
        <v>3066</v>
      </c>
      <c r="D24" t="s">
        <v>3067</v>
      </c>
      <c r="E24" t="s">
        <v>309</v>
      </c>
      <c r="F24" t="s">
        <v>4640</v>
      </c>
      <c r="G24" t="s">
        <v>4641</v>
      </c>
      <c r="H24" t="s">
        <v>321</v>
      </c>
      <c r="I24" t="s">
        <v>204</v>
      </c>
      <c r="J24" t="s">
        <v>204</v>
      </c>
      <c r="K24" t="s">
        <v>325</v>
      </c>
      <c r="L24" t="s">
        <v>340</v>
      </c>
      <c r="M24" t="s">
        <v>3807</v>
      </c>
      <c r="N24" t="s">
        <v>451</v>
      </c>
      <c r="O24" t="s">
        <v>4642</v>
      </c>
      <c r="P24" t="s">
        <v>339</v>
      </c>
      <c r="Q24" t="s">
        <v>1212</v>
      </c>
      <c r="R24" s="131">
        <v>610</v>
      </c>
      <c r="S24" s="131">
        <v>1</v>
      </c>
      <c r="T24" s="131">
        <v>10550</v>
      </c>
      <c r="U24" s="131">
        <v>1</v>
      </c>
      <c r="V24" s="131">
        <v>160</v>
      </c>
      <c r="W24" s="131">
        <v>16.88</v>
      </c>
      <c r="X24" s="132">
        <v>1</v>
      </c>
      <c r="Y24" s="132">
        <v>2.5999999999999998E-4</v>
      </c>
    </row>
    <row r="25" spans="1:25">
      <c r="A25" t="s">
        <v>1213</v>
      </c>
      <c r="B25" t="s">
        <v>1242</v>
      </c>
      <c r="C25" t="s">
        <v>3066</v>
      </c>
      <c r="D25" t="s">
        <v>3067</v>
      </c>
      <c r="E25" t="s">
        <v>309</v>
      </c>
      <c r="F25" t="s">
        <v>4640</v>
      </c>
      <c r="G25" t="s">
        <v>4641</v>
      </c>
      <c r="H25" t="s">
        <v>321</v>
      </c>
      <c r="I25" t="s">
        <v>204</v>
      </c>
      <c r="J25" t="s">
        <v>204</v>
      </c>
      <c r="K25" t="s">
        <v>325</v>
      </c>
      <c r="L25" t="s">
        <v>340</v>
      </c>
      <c r="M25" t="s">
        <v>3807</v>
      </c>
      <c r="N25" t="s">
        <v>451</v>
      </c>
      <c r="O25" t="s">
        <v>4642</v>
      </c>
      <c r="P25" t="s">
        <v>339</v>
      </c>
      <c r="Q25" t="s">
        <v>1212</v>
      </c>
      <c r="R25" s="131">
        <v>610</v>
      </c>
      <c r="S25" s="131">
        <v>1</v>
      </c>
      <c r="T25" s="131">
        <v>99450</v>
      </c>
      <c r="U25" s="131">
        <v>1</v>
      </c>
      <c r="V25" s="131">
        <v>160</v>
      </c>
      <c r="W25" s="131">
        <v>159.12</v>
      </c>
      <c r="X25" s="132">
        <v>1</v>
      </c>
      <c r="Y25" s="132">
        <v>3.6999999999999999E-4</v>
      </c>
    </row>
    <row r="26" spans="1:25">
      <c r="A26" t="s">
        <v>1213</v>
      </c>
      <c r="B26" t="s">
        <v>1243</v>
      </c>
      <c r="C26" t="s">
        <v>3066</v>
      </c>
      <c r="D26" t="s">
        <v>3067</v>
      </c>
      <c r="E26" t="s">
        <v>309</v>
      </c>
      <c r="F26" t="s">
        <v>4640</v>
      </c>
      <c r="G26" t="s">
        <v>4641</v>
      </c>
      <c r="H26" t="s">
        <v>321</v>
      </c>
      <c r="I26" t="s">
        <v>204</v>
      </c>
      <c r="J26" t="s">
        <v>204</v>
      </c>
      <c r="K26" t="s">
        <v>325</v>
      </c>
      <c r="L26" t="s">
        <v>340</v>
      </c>
      <c r="M26" t="s">
        <v>3807</v>
      </c>
      <c r="N26" t="s">
        <v>451</v>
      </c>
      <c r="O26" t="s">
        <v>4642</v>
      </c>
      <c r="P26" t="s">
        <v>339</v>
      </c>
      <c r="Q26" t="s">
        <v>1212</v>
      </c>
      <c r="R26" s="131">
        <v>610</v>
      </c>
      <c r="S26" s="131">
        <v>1</v>
      </c>
      <c r="T26" s="131">
        <v>422850</v>
      </c>
      <c r="U26" s="131">
        <v>1</v>
      </c>
      <c r="V26" s="131">
        <v>160</v>
      </c>
      <c r="W26" s="131">
        <v>676.56</v>
      </c>
      <c r="X26" s="132">
        <v>1</v>
      </c>
      <c r="Y26" s="132">
        <v>1.4999999999999999E-4</v>
      </c>
    </row>
    <row r="27" spans="1:25">
      <c r="A27" t="s">
        <v>1213</v>
      </c>
      <c r="B27" t="s">
        <v>1247</v>
      </c>
      <c r="C27" t="s">
        <v>1646</v>
      </c>
      <c r="D27" t="s">
        <v>1647</v>
      </c>
      <c r="E27" t="s">
        <v>309</v>
      </c>
      <c r="F27" t="s">
        <v>4617</v>
      </c>
      <c r="G27" t="s">
        <v>4618</v>
      </c>
      <c r="H27" t="s">
        <v>321</v>
      </c>
      <c r="I27" t="s">
        <v>204</v>
      </c>
      <c r="J27" t="s">
        <v>204</v>
      </c>
      <c r="K27" t="s">
        <v>325</v>
      </c>
      <c r="L27" t="s">
        <v>340</v>
      </c>
      <c r="M27" t="s">
        <v>3973</v>
      </c>
      <c r="N27" t="s">
        <v>465</v>
      </c>
      <c r="O27" t="s">
        <v>4619</v>
      </c>
      <c r="P27" t="s">
        <v>339</v>
      </c>
      <c r="Q27" t="s">
        <v>1212</v>
      </c>
      <c r="R27" s="131">
        <v>17000</v>
      </c>
      <c r="S27" s="131">
        <v>1</v>
      </c>
      <c r="T27" s="131">
        <v>740</v>
      </c>
      <c r="U27" s="131">
        <v>1</v>
      </c>
      <c r="V27" s="131">
        <v>1369</v>
      </c>
      <c r="W27" s="131">
        <v>10.131</v>
      </c>
      <c r="X27" s="132">
        <v>0.43099999999999999</v>
      </c>
      <c r="Y27" s="132">
        <v>3.0000000000000001E-5</v>
      </c>
    </row>
    <row r="28" spans="1:25">
      <c r="A28" t="s">
        <v>1213</v>
      </c>
      <c r="B28" t="s">
        <v>1247</v>
      </c>
      <c r="C28" t="s">
        <v>2977</v>
      </c>
      <c r="D28" t="s">
        <v>2978</v>
      </c>
      <c r="E28" t="s">
        <v>309</v>
      </c>
      <c r="F28" t="s">
        <v>4643</v>
      </c>
      <c r="G28" t="s">
        <v>4644</v>
      </c>
      <c r="H28" t="s">
        <v>321</v>
      </c>
      <c r="I28" t="s">
        <v>204</v>
      </c>
      <c r="J28" t="s">
        <v>204</v>
      </c>
      <c r="K28" t="s">
        <v>325</v>
      </c>
      <c r="L28" t="s">
        <v>340</v>
      </c>
      <c r="M28" t="s">
        <v>3996</v>
      </c>
      <c r="N28" t="s">
        <v>464</v>
      </c>
      <c r="O28" t="s">
        <v>4645</v>
      </c>
      <c r="P28" t="s">
        <v>339</v>
      </c>
      <c r="Q28" t="s">
        <v>1212</v>
      </c>
      <c r="R28" s="131">
        <v>200</v>
      </c>
      <c r="S28" s="131">
        <v>1</v>
      </c>
      <c r="T28" s="131">
        <v>39000</v>
      </c>
      <c r="U28" s="131">
        <v>1</v>
      </c>
      <c r="V28" s="131">
        <v>19.399999999999999</v>
      </c>
      <c r="W28" s="131">
        <v>7.5659999999999998</v>
      </c>
      <c r="X28" s="132">
        <v>0.32189000000000001</v>
      </c>
      <c r="Y28" s="132">
        <v>3.0000000000000001E-5</v>
      </c>
    </row>
    <row r="29" spans="1:25">
      <c r="A29" t="s">
        <v>1213</v>
      </c>
      <c r="B29" t="s">
        <v>1247</v>
      </c>
      <c r="C29" t="s">
        <v>3027</v>
      </c>
      <c r="D29" t="s">
        <v>3028</v>
      </c>
      <c r="E29" t="s">
        <v>309</v>
      </c>
      <c r="F29" t="s">
        <v>4646</v>
      </c>
      <c r="G29" t="s">
        <v>4647</v>
      </c>
      <c r="H29" t="s">
        <v>321</v>
      </c>
      <c r="I29" t="s">
        <v>204</v>
      </c>
      <c r="J29" t="s">
        <v>204</v>
      </c>
      <c r="K29" t="s">
        <v>325</v>
      </c>
      <c r="L29" t="s">
        <v>340</v>
      </c>
      <c r="M29" t="s">
        <v>4648</v>
      </c>
      <c r="N29" t="s">
        <v>451</v>
      </c>
      <c r="O29" t="s">
        <v>3513</v>
      </c>
      <c r="P29" t="s">
        <v>339</v>
      </c>
      <c r="Q29" t="s">
        <v>1212</v>
      </c>
      <c r="R29" s="131">
        <v>100</v>
      </c>
      <c r="S29" s="131">
        <v>1</v>
      </c>
      <c r="T29" s="131">
        <v>104000</v>
      </c>
      <c r="U29" s="131">
        <v>1</v>
      </c>
      <c r="V29" s="131">
        <v>3.8</v>
      </c>
      <c r="W29" s="131">
        <v>3.952</v>
      </c>
      <c r="X29" s="132">
        <v>0.16814000000000001</v>
      </c>
      <c r="Y29" s="132">
        <v>1.0000000000000001E-5</v>
      </c>
    </row>
    <row r="30" spans="1:25">
      <c r="A30" t="s">
        <v>1213</v>
      </c>
      <c r="B30" t="s">
        <v>1247</v>
      </c>
      <c r="C30" t="s">
        <v>1855</v>
      </c>
      <c r="D30" t="s">
        <v>1856</v>
      </c>
      <c r="E30" t="s">
        <v>309</v>
      </c>
      <c r="F30" t="s">
        <v>4649</v>
      </c>
      <c r="G30" t="s">
        <v>4650</v>
      </c>
      <c r="H30" t="s">
        <v>321</v>
      </c>
      <c r="I30" t="s">
        <v>204</v>
      </c>
      <c r="J30" t="s">
        <v>204</v>
      </c>
      <c r="K30" t="s">
        <v>325</v>
      </c>
      <c r="L30" t="s">
        <v>340</v>
      </c>
      <c r="M30" t="s">
        <v>3670</v>
      </c>
      <c r="N30" t="s">
        <v>441</v>
      </c>
      <c r="O30" t="s">
        <v>1546</v>
      </c>
      <c r="P30" t="s">
        <v>339</v>
      </c>
      <c r="Q30" t="s">
        <v>1212</v>
      </c>
      <c r="R30" s="131">
        <v>4152</v>
      </c>
      <c r="S30" s="131">
        <v>1</v>
      </c>
      <c r="T30" s="131">
        <v>500</v>
      </c>
      <c r="U30" s="131">
        <v>1</v>
      </c>
      <c r="V30" s="131">
        <v>289.3</v>
      </c>
      <c r="W30" s="131">
        <v>1.4470000000000001</v>
      </c>
      <c r="X30" s="132">
        <v>6.1539999999999997E-2</v>
      </c>
      <c r="Y30" s="132">
        <v>0</v>
      </c>
    </row>
    <row r="31" spans="1:25">
      <c r="A31" t="s">
        <v>1213</v>
      </c>
      <c r="B31" t="s">
        <v>1247</v>
      </c>
      <c r="C31" t="s">
        <v>1835</v>
      </c>
      <c r="D31" t="s">
        <v>1836</v>
      </c>
      <c r="E31" t="s">
        <v>309</v>
      </c>
      <c r="F31" t="s">
        <v>4625</v>
      </c>
      <c r="G31" t="s">
        <v>4626</v>
      </c>
      <c r="H31" t="s">
        <v>321</v>
      </c>
      <c r="I31" t="s">
        <v>204</v>
      </c>
      <c r="J31" t="s">
        <v>204</v>
      </c>
      <c r="K31" t="s">
        <v>325</v>
      </c>
      <c r="L31" t="s">
        <v>340</v>
      </c>
      <c r="M31" t="s">
        <v>3958</v>
      </c>
      <c r="N31" t="s">
        <v>441</v>
      </c>
      <c r="O31" t="s">
        <v>1823</v>
      </c>
      <c r="P31" t="s">
        <v>339</v>
      </c>
      <c r="Q31" t="s">
        <v>1212</v>
      </c>
      <c r="R31" s="131">
        <v>8000</v>
      </c>
      <c r="S31" s="131">
        <v>1</v>
      </c>
      <c r="T31" s="131">
        <v>60</v>
      </c>
      <c r="U31" s="131">
        <v>1</v>
      </c>
      <c r="V31" s="131">
        <v>682.7</v>
      </c>
      <c r="W31" s="131">
        <v>0.41</v>
      </c>
      <c r="X31" s="132">
        <v>1.7430000000000001E-2</v>
      </c>
      <c r="Y31" s="132">
        <v>0</v>
      </c>
    </row>
    <row r="32" spans="1:25">
      <c r="A32" t="s">
        <v>1213</v>
      </c>
      <c r="B32" t="s">
        <v>1248</v>
      </c>
      <c r="C32" t="s">
        <v>3600</v>
      </c>
      <c r="D32" t="s">
        <v>3601</v>
      </c>
      <c r="E32" t="s">
        <v>309</v>
      </c>
      <c r="F32" t="s">
        <v>4629</v>
      </c>
      <c r="G32" t="s">
        <v>4630</v>
      </c>
      <c r="H32" t="s">
        <v>321</v>
      </c>
      <c r="I32" t="s">
        <v>204</v>
      </c>
      <c r="J32" t="s">
        <v>204</v>
      </c>
      <c r="K32" t="s">
        <v>325</v>
      </c>
      <c r="L32" t="s">
        <v>340</v>
      </c>
      <c r="M32" t="s">
        <v>3603</v>
      </c>
      <c r="N32" t="s">
        <v>447</v>
      </c>
      <c r="O32" t="s">
        <v>4631</v>
      </c>
      <c r="P32" t="s">
        <v>339</v>
      </c>
      <c r="Q32" t="s">
        <v>1212</v>
      </c>
      <c r="R32" s="131">
        <v>1023</v>
      </c>
      <c r="S32" s="131">
        <v>1</v>
      </c>
      <c r="T32" s="131">
        <v>4800</v>
      </c>
      <c r="U32" s="131">
        <v>1</v>
      </c>
      <c r="V32" s="131">
        <v>383.5</v>
      </c>
      <c r="W32" s="131">
        <v>18.408000000000001</v>
      </c>
      <c r="X32" s="132">
        <v>0.55554999999999999</v>
      </c>
      <c r="Y32" s="132">
        <v>2.0000000000000002E-5</v>
      </c>
    </row>
    <row r="33" spans="1:25">
      <c r="A33" t="s">
        <v>1213</v>
      </c>
      <c r="B33" t="s">
        <v>1248</v>
      </c>
      <c r="C33" t="s">
        <v>1646</v>
      </c>
      <c r="D33" t="s">
        <v>1647</v>
      </c>
      <c r="E33" t="s">
        <v>309</v>
      </c>
      <c r="F33" t="s">
        <v>4617</v>
      </c>
      <c r="G33" t="s">
        <v>4618</v>
      </c>
      <c r="H33" t="s">
        <v>321</v>
      </c>
      <c r="I33" t="s">
        <v>204</v>
      </c>
      <c r="J33" t="s">
        <v>204</v>
      </c>
      <c r="K33" t="s">
        <v>325</v>
      </c>
      <c r="L33" t="s">
        <v>340</v>
      </c>
      <c r="M33" t="s">
        <v>3973</v>
      </c>
      <c r="N33" t="s">
        <v>465</v>
      </c>
      <c r="O33" t="s">
        <v>4619</v>
      </c>
      <c r="P33" t="s">
        <v>339</v>
      </c>
      <c r="Q33" t="s">
        <v>1212</v>
      </c>
      <c r="R33" s="131">
        <v>17000</v>
      </c>
      <c r="S33" s="131">
        <v>1</v>
      </c>
      <c r="T33" s="131">
        <v>370</v>
      </c>
      <c r="U33" s="131">
        <v>1</v>
      </c>
      <c r="V33" s="131">
        <v>1369</v>
      </c>
      <c r="W33" s="131">
        <v>5.0650000000000004</v>
      </c>
      <c r="X33" s="132">
        <v>0.15287000000000001</v>
      </c>
      <c r="Y33" s="132">
        <v>1.0000000000000001E-5</v>
      </c>
    </row>
    <row r="34" spans="1:25">
      <c r="A34" t="s">
        <v>1213</v>
      </c>
      <c r="B34" t="s">
        <v>1248</v>
      </c>
      <c r="C34" t="s">
        <v>2977</v>
      </c>
      <c r="D34" t="s">
        <v>2978</v>
      </c>
      <c r="E34" t="s">
        <v>309</v>
      </c>
      <c r="F34" t="s">
        <v>4643</v>
      </c>
      <c r="G34" t="s">
        <v>4644</v>
      </c>
      <c r="H34" t="s">
        <v>321</v>
      </c>
      <c r="I34" t="s">
        <v>204</v>
      </c>
      <c r="J34" t="s">
        <v>204</v>
      </c>
      <c r="K34" t="s">
        <v>325</v>
      </c>
      <c r="L34" t="s">
        <v>340</v>
      </c>
      <c r="M34" t="s">
        <v>3996</v>
      </c>
      <c r="N34" t="s">
        <v>464</v>
      </c>
      <c r="O34" t="s">
        <v>4645</v>
      </c>
      <c r="P34" t="s">
        <v>339</v>
      </c>
      <c r="Q34" t="s">
        <v>1212</v>
      </c>
      <c r="R34" s="131">
        <v>200</v>
      </c>
      <c r="S34" s="131">
        <v>1</v>
      </c>
      <c r="T34" s="131">
        <v>26000</v>
      </c>
      <c r="U34" s="131">
        <v>1</v>
      </c>
      <c r="V34" s="131">
        <v>19.399999999999999</v>
      </c>
      <c r="W34" s="131">
        <v>5.0439999999999996</v>
      </c>
      <c r="X34" s="132">
        <v>0.15223</v>
      </c>
      <c r="Y34" s="132">
        <v>1.0000000000000001E-5</v>
      </c>
    </row>
    <row r="35" spans="1:25">
      <c r="A35" t="s">
        <v>1213</v>
      </c>
      <c r="B35" t="s">
        <v>1248</v>
      </c>
      <c r="C35" t="s">
        <v>1855</v>
      </c>
      <c r="D35" t="s">
        <v>1856</v>
      </c>
      <c r="E35" t="s">
        <v>309</v>
      </c>
      <c r="F35" t="s">
        <v>4649</v>
      </c>
      <c r="G35" t="s">
        <v>4650</v>
      </c>
      <c r="H35" t="s">
        <v>321</v>
      </c>
      <c r="I35" t="s">
        <v>204</v>
      </c>
      <c r="J35" t="s">
        <v>204</v>
      </c>
      <c r="K35" t="s">
        <v>325</v>
      </c>
      <c r="L35" t="s">
        <v>340</v>
      </c>
      <c r="M35" t="s">
        <v>3670</v>
      </c>
      <c r="N35" t="s">
        <v>441</v>
      </c>
      <c r="O35" t="s">
        <v>1546</v>
      </c>
      <c r="P35" t="s">
        <v>339</v>
      </c>
      <c r="Q35" t="s">
        <v>1212</v>
      </c>
      <c r="R35" s="131">
        <v>4152</v>
      </c>
      <c r="S35" s="131">
        <v>1</v>
      </c>
      <c r="T35" s="131">
        <v>1000</v>
      </c>
      <c r="U35" s="131">
        <v>1</v>
      </c>
      <c r="V35" s="131">
        <v>289.3</v>
      </c>
      <c r="W35" s="131">
        <v>2.8929999999999998</v>
      </c>
      <c r="X35" s="132">
        <v>8.7309999999999999E-2</v>
      </c>
      <c r="Y35" s="132">
        <v>0</v>
      </c>
    </row>
    <row r="36" spans="1:25">
      <c r="A36" t="s">
        <v>1213</v>
      </c>
      <c r="B36" t="s">
        <v>1248</v>
      </c>
      <c r="C36" t="s">
        <v>3027</v>
      </c>
      <c r="D36" t="s">
        <v>3028</v>
      </c>
      <c r="E36" t="s">
        <v>309</v>
      </c>
      <c r="F36" t="s">
        <v>4646</v>
      </c>
      <c r="G36" t="s">
        <v>4647</v>
      </c>
      <c r="H36" t="s">
        <v>321</v>
      </c>
      <c r="I36" t="s">
        <v>204</v>
      </c>
      <c r="J36" t="s">
        <v>204</v>
      </c>
      <c r="K36" t="s">
        <v>325</v>
      </c>
      <c r="L36" t="s">
        <v>340</v>
      </c>
      <c r="M36" t="s">
        <v>4648</v>
      </c>
      <c r="N36" t="s">
        <v>451</v>
      </c>
      <c r="O36" t="s">
        <v>3513</v>
      </c>
      <c r="P36" t="s">
        <v>339</v>
      </c>
      <c r="Q36" t="s">
        <v>1212</v>
      </c>
      <c r="R36" s="131">
        <v>100</v>
      </c>
      <c r="S36" s="131">
        <v>1</v>
      </c>
      <c r="T36" s="131">
        <v>34600</v>
      </c>
      <c r="U36" s="131">
        <v>1</v>
      </c>
      <c r="V36" s="131">
        <v>3.8</v>
      </c>
      <c r="W36" s="131">
        <v>1.3149999999999999</v>
      </c>
      <c r="X36" s="132">
        <v>3.968E-2</v>
      </c>
      <c r="Y36" s="132">
        <v>0</v>
      </c>
    </row>
    <row r="37" spans="1:25">
      <c r="A37" t="s">
        <v>1213</v>
      </c>
      <c r="B37" t="s">
        <v>1248</v>
      </c>
      <c r="C37" t="s">
        <v>1835</v>
      </c>
      <c r="D37" t="s">
        <v>1836</v>
      </c>
      <c r="E37" t="s">
        <v>309</v>
      </c>
      <c r="F37" t="s">
        <v>4625</v>
      </c>
      <c r="G37" t="s">
        <v>4626</v>
      </c>
      <c r="H37" t="s">
        <v>321</v>
      </c>
      <c r="I37" t="s">
        <v>204</v>
      </c>
      <c r="J37" t="s">
        <v>204</v>
      </c>
      <c r="K37" t="s">
        <v>325</v>
      </c>
      <c r="L37" t="s">
        <v>340</v>
      </c>
      <c r="M37" t="s">
        <v>3958</v>
      </c>
      <c r="N37" t="s">
        <v>441</v>
      </c>
      <c r="O37" t="s">
        <v>1823</v>
      </c>
      <c r="P37" t="s">
        <v>339</v>
      </c>
      <c r="Q37" t="s">
        <v>1212</v>
      </c>
      <c r="R37" s="131">
        <v>8000</v>
      </c>
      <c r="S37" s="131">
        <v>1</v>
      </c>
      <c r="T37" s="131">
        <v>60</v>
      </c>
      <c r="U37" s="131">
        <v>1</v>
      </c>
      <c r="V37" s="131">
        <v>682.7</v>
      </c>
      <c r="W37" s="131">
        <v>0.41</v>
      </c>
      <c r="X37" s="132">
        <v>1.2359999999999999E-2</v>
      </c>
      <c r="Y37" s="132">
        <v>0</v>
      </c>
    </row>
    <row r="38" spans="1:25">
      <c r="A38" t="s">
        <v>1213</v>
      </c>
      <c r="B38" t="s">
        <v>1250</v>
      </c>
      <c r="C38" t="s">
        <v>2977</v>
      </c>
      <c r="D38" t="s">
        <v>2978</v>
      </c>
      <c r="E38" t="s">
        <v>309</v>
      </c>
      <c r="F38" t="s">
        <v>4643</v>
      </c>
      <c r="G38" t="s">
        <v>4644</v>
      </c>
      <c r="H38" t="s">
        <v>321</v>
      </c>
      <c r="I38" t="s">
        <v>204</v>
      </c>
      <c r="J38" t="s">
        <v>204</v>
      </c>
      <c r="K38" t="s">
        <v>325</v>
      </c>
      <c r="L38" t="s">
        <v>340</v>
      </c>
      <c r="M38" t="s">
        <v>3996</v>
      </c>
      <c r="N38" t="s">
        <v>464</v>
      </c>
      <c r="O38" t="s">
        <v>4645</v>
      </c>
      <c r="P38" t="s">
        <v>339</v>
      </c>
      <c r="Q38" t="s">
        <v>1212</v>
      </c>
      <c r="R38" s="131">
        <v>200</v>
      </c>
      <c r="S38" s="131">
        <v>1</v>
      </c>
      <c r="T38" s="131">
        <v>1230250</v>
      </c>
      <c r="U38" s="131">
        <v>1</v>
      </c>
      <c r="V38" s="131">
        <v>19.399999999999999</v>
      </c>
      <c r="W38" s="131">
        <v>238.66900000000001</v>
      </c>
      <c r="X38" s="132">
        <v>0.39015</v>
      </c>
      <c r="Y38" s="132">
        <v>6.9999999999999994E-5</v>
      </c>
    </row>
    <row r="39" spans="1:25">
      <c r="A39" t="s">
        <v>1213</v>
      </c>
      <c r="B39" t="s">
        <v>1250</v>
      </c>
      <c r="C39" t="s">
        <v>1646</v>
      </c>
      <c r="D39" t="s">
        <v>1647</v>
      </c>
      <c r="E39" t="s">
        <v>309</v>
      </c>
      <c r="F39" t="s">
        <v>4617</v>
      </c>
      <c r="G39" t="s">
        <v>4618</v>
      </c>
      <c r="H39" t="s">
        <v>321</v>
      </c>
      <c r="I39" t="s">
        <v>204</v>
      </c>
      <c r="J39" t="s">
        <v>204</v>
      </c>
      <c r="K39" t="s">
        <v>325</v>
      </c>
      <c r="L39" t="s">
        <v>340</v>
      </c>
      <c r="M39" t="s">
        <v>3973</v>
      </c>
      <c r="N39" t="s">
        <v>465</v>
      </c>
      <c r="O39" t="s">
        <v>4619</v>
      </c>
      <c r="P39" t="s">
        <v>339</v>
      </c>
      <c r="Q39" t="s">
        <v>1212</v>
      </c>
      <c r="R39" s="131">
        <v>17000</v>
      </c>
      <c r="S39" s="131">
        <v>1</v>
      </c>
      <c r="T39" s="131">
        <v>15244</v>
      </c>
      <c r="U39" s="131">
        <v>1</v>
      </c>
      <c r="V39" s="131">
        <v>1369</v>
      </c>
      <c r="W39" s="131">
        <v>208.69</v>
      </c>
      <c r="X39" s="132">
        <v>0.34115000000000001</v>
      </c>
      <c r="Y39" s="132">
        <v>6.0000000000000002E-5</v>
      </c>
    </row>
    <row r="40" spans="1:25">
      <c r="A40" t="s">
        <v>1213</v>
      </c>
      <c r="B40" t="s">
        <v>1250</v>
      </c>
      <c r="C40" t="s">
        <v>3027</v>
      </c>
      <c r="D40" t="s">
        <v>3028</v>
      </c>
      <c r="E40" t="s">
        <v>309</v>
      </c>
      <c r="F40" t="s">
        <v>4646</v>
      </c>
      <c r="G40" t="s">
        <v>4647</v>
      </c>
      <c r="H40" t="s">
        <v>321</v>
      </c>
      <c r="I40" t="s">
        <v>204</v>
      </c>
      <c r="J40" t="s">
        <v>204</v>
      </c>
      <c r="K40" t="s">
        <v>325</v>
      </c>
      <c r="L40" t="s">
        <v>340</v>
      </c>
      <c r="M40" t="s">
        <v>4648</v>
      </c>
      <c r="N40" t="s">
        <v>451</v>
      </c>
      <c r="O40" t="s">
        <v>3513</v>
      </c>
      <c r="P40" t="s">
        <v>339</v>
      </c>
      <c r="Q40" t="s">
        <v>1212</v>
      </c>
      <c r="R40" s="131">
        <v>100</v>
      </c>
      <c r="S40" s="131">
        <v>1</v>
      </c>
      <c r="T40" s="131">
        <v>1596600</v>
      </c>
      <c r="U40" s="131">
        <v>1</v>
      </c>
      <c r="V40" s="131">
        <v>3.8</v>
      </c>
      <c r="W40" s="131">
        <v>60.670999999999999</v>
      </c>
      <c r="X40" s="132">
        <v>9.9180000000000004E-2</v>
      </c>
      <c r="Y40" s="132">
        <v>2.0000000000000002E-5</v>
      </c>
    </row>
    <row r="41" spans="1:25">
      <c r="A41" t="s">
        <v>1213</v>
      </c>
      <c r="B41" t="s">
        <v>1250</v>
      </c>
      <c r="C41" t="s">
        <v>1855</v>
      </c>
      <c r="D41" t="s">
        <v>1856</v>
      </c>
      <c r="E41" t="s">
        <v>309</v>
      </c>
      <c r="F41" t="s">
        <v>4649</v>
      </c>
      <c r="G41" t="s">
        <v>4650</v>
      </c>
      <c r="H41" t="s">
        <v>321</v>
      </c>
      <c r="I41" t="s">
        <v>204</v>
      </c>
      <c r="J41" t="s">
        <v>204</v>
      </c>
      <c r="K41" t="s">
        <v>325</v>
      </c>
      <c r="L41" t="s">
        <v>340</v>
      </c>
      <c r="M41" t="s">
        <v>3670</v>
      </c>
      <c r="N41" t="s">
        <v>441</v>
      </c>
      <c r="O41" t="s">
        <v>1546</v>
      </c>
      <c r="P41" t="s">
        <v>339</v>
      </c>
      <c r="Q41" t="s">
        <v>1212</v>
      </c>
      <c r="R41" s="131">
        <v>4152</v>
      </c>
      <c r="S41" s="131">
        <v>1</v>
      </c>
      <c r="T41" s="131">
        <v>16490</v>
      </c>
      <c r="U41" s="131">
        <v>1</v>
      </c>
      <c r="V41" s="131">
        <v>289.3</v>
      </c>
      <c r="W41" s="131">
        <v>47.706000000000003</v>
      </c>
      <c r="X41" s="132">
        <v>7.7979999999999994E-2</v>
      </c>
      <c r="Y41" s="132">
        <v>1.0000000000000001E-5</v>
      </c>
    </row>
    <row r="42" spans="1:25">
      <c r="A42" t="s">
        <v>1213</v>
      </c>
      <c r="B42" t="s">
        <v>1250</v>
      </c>
      <c r="C42" t="s">
        <v>3600</v>
      </c>
      <c r="D42" t="s">
        <v>3601</v>
      </c>
      <c r="E42" t="s">
        <v>309</v>
      </c>
      <c r="F42" t="s">
        <v>4629</v>
      </c>
      <c r="G42" t="s">
        <v>4630</v>
      </c>
      <c r="H42" t="s">
        <v>321</v>
      </c>
      <c r="I42" t="s">
        <v>204</v>
      </c>
      <c r="J42" t="s">
        <v>204</v>
      </c>
      <c r="K42" t="s">
        <v>325</v>
      </c>
      <c r="L42" t="s">
        <v>340</v>
      </c>
      <c r="M42" t="s">
        <v>3603</v>
      </c>
      <c r="N42" t="s">
        <v>447</v>
      </c>
      <c r="O42" t="s">
        <v>4631</v>
      </c>
      <c r="P42" t="s">
        <v>339</v>
      </c>
      <c r="Q42" t="s">
        <v>1212</v>
      </c>
      <c r="R42" s="131">
        <v>1023</v>
      </c>
      <c r="S42" s="131">
        <v>1</v>
      </c>
      <c r="T42" s="131">
        <v>9550</v>
      </c>
      <c r="U42" s="131">
        <v>1</v>
      </c>
      <c r="V42" s="131">
        <v>383.5</v>
      </c>
      <c r="W42" s="131">
        <v>36.624000000000002</v>
      </c>
      <c r="X42" s="132">
        <v>5.987E-2</v>
      </c>
      <c r="Y42" s="132">
        <v>1.0000000000000001E-5</v>
      </c>
    </row>
    <row r="43" spans="1:25">
      <c r="A43" t="s">
        <v>1213</v>
      </c>
      <c r="B43" t="s">
        <v>1250</v>
      </c>
      <c r="C43" t="s">
        <v>1835</v>
      </c>
      <c r="D43" t="s">
        <v>1836</v>
      </c>
      <c r="E43" t="s">
        <v>309</v>
      </c>
      <c r="F43" t="s">
        <v>4625</v>
      </c>
      <c r="G43" t="s">
        <v>4626</v>
      </c>
      <c r="H43" t="s">
        <v>321</v>
      </c>
      <c r="I43" t="s">
        <v>204</v>
      </c>
      <c r="J43" t="s">
        <v>204</v>
      </c>
      <c r="K43" t="s">
        <v>325</v>
      </c>
      <c r="L43" t="s">
        <v>340</v>
      </c>
      <c r="M43" t="s">
        <v>3958</v>
      </c>
      <c r="N43" t="s">
        <v>441</v>
      </c>
      <c r="O43" t="s">
        <v>1823</v>
      </c>
      <c r="P43" t="s">
        <v>339</v>
      </c>
      <c r="Q43" t="s">
        <v>1212</v>
      </c>
      <c r="R43" s="131">
        <v>8000</v>
      </c>
      <c r="S43" s="131">
        <v>1</v>
      </c>
      <c r="T43" s="131">
        <v>2838</v>
      </c>
      <c r="U43" s="131">
        <v>1</v>
      </c>
      <c r="V43" s="131">
        <v>682.7</v>
      </c>
      <c r="W43" s="131">
        <v>19.375</v>
      </c>
      <c r="X43" s="132">
        <v>3.1669999999999997E-2</v>
      </c>
      <c r="Y43" s="132">
        <v>1.0000000000000001E-5</v>
      </c>
    </row>
    <row r="44" spans="1:25">
      <c r="A44" t="s">
        <v>1213</v>
      </c>
      <c r="B44" t="s">
        <v>1252</v>
      </c>
      <c r="C44" t="s">
        <v>3066</v>
      </c>
      <c r="D44" t="s">
        <v>3067</v>
      </c>
      <c r="E44" t="s">
        <v>309</v>
      </c>
      <c r="F44" t="s">
        <v>4640</v>
      </c>
      <c r="G44" t="s">
        <v>4641</v>
      </c>
      <c r="H44" t="s">
        <v>321</v>
      </c>
      <c r="I44" t="s">
        <v>204</v>
      </c>
      <c r="J44" t="s">
        <v>204</v>
      </c>
      <c r="K44" t="s">
        <v>325</v>
      </c>
      <c r="L44" t="s">
        <v>340</v>
      </c>
      <c r="M44" t="s">
        <v>3807</v>
      </c>
      <c r="N44" t="s">
        <v>451</v>
      </c>
      <c r="O44" t="s">
        <v>4642</v>
      </c>
      <c r="P44" t="s">
        <v>339</v>
      </c>
      <c r="Q44" t="s">
        <v>1212</v>
      </c>
      <c r="R44" s="131">
        <v>610</v>
      </c>
      <c r="S44" s="131">
        <v>1</v>
      </c>
      <c r="T44" s="131">
        <v>24500</v>
      </c>
      <c r="U44" s="131">
        <v>1</v>
      </c>
      <c r="V44" s="131">
        <v>160</v>
      </c>
      <c r="W44" s="131">
        <v>39.200000000000003</v>
      </c>
      <c r="X44" s="132">
        <v>1</v>
      </c>
      <c r="Y44" s="132">
        <v>1.8000000000000001E-4</v>
      </c>
    </row>
    <row r="45" spans="1:25">
      <c r="A45" t="s">
        <v>1213</v>
      </c>
      <c r="B45" t="s">
        <v>1253</v>
      </c>
      <c r="C45" t="s">
        <v>3066</v>
      </c>
      <c r="D45" t="s">
        <v>3067</v>
      </c>
      <c r="E45" t="s">
        <v>309</v>
      </c>
      <c r="F45" t="s">
        <v>4640</v>
      </c>
      <c r="G45" t="s">
        <v>4641</v>
      </c>
      <c r="H45" t="s">
        <v>321</v>
      </c>
      <c r="I45" t="s">
        <v>204</v>
      </c>
      <c r="J45" t="s">
        <v>204</v>
      </c>
      <c r="K45" t="s">
        <v>325</v>
      </c>
      <c r="L45" t="s">
        <v>340</v>
      </c>
      <c r="M45" t="s">
        <v>3807</v>
      </c>
      <c r="N45" t="s">
        <v>451</v>
      </c>
      <c r="O45" t="s">
        <v>4642</v>
      </c>
      <c r="P45" t="s">
        <v>339</v>
      </c>
      <c r="Q45" t="s">
        <v>1212</v>
      </c>
      <c r="R45" s="131">
        <v>610</v>
      </c>
      <c r="S45" s="131">
        <v>1</v>
      </c>
      <c r="T45" s="131">
        <v>11450</v>
      </c>
      <c r="U45" s="131">
        <v>1</v>
      </c>
      <c r="V45" s="131">
        <v>160</v>
      </c>
      <c r="W45" s="131">
        <v>18.32</v>
      </c>
      <c r="X45" s="132">
        <v>1</v>
      </c>
      <c r="Y45" s="132">
        <v>1E-4</v>
      </c>
    </row>
    <row r="46" spans="1:25">
      <c r="A46" t="s">
        <v>1213</v>
      </c>
      <c r="B46" t="s">
        <v>1257</v>
      </c>
      <c r="C46" t="s">
        <v>3066</v>
      </c>
      <c r="D46" t="s">
        <v>3067</v>
      </c>
      <c r="E46" t="s">
        <v>309</v>
      </c>
      <c r="F46" t="s">
        <v>4640</v>
      </c>
      <c r="G46" t="s">
        <v>4641</v>
      </c>
      <c r="H46" t="s">
        <v>321</v>
      </c>
      <c r="I46" t="s">
        <v>204</v>
      </c>
      <c r="J46" t="s">
        <v>204</v>
      </c>
      <c r="K46" t="s">
        <v>325</v>
      </c>
      <c r="L46" t="s">
        <v>340</v>
      </c>
      <c r="M46" t="s">
        <v>3807</v>
      </c>
      <c r="N46" t="s">
        <v>451</v>
      </c>
      <c r="O46" t="s">
        <v>4642</v>
      </c>
      <c r="P46" t="s">
        <v>339</v>
      </c>
      <c r="Q46" t="s">
        <v>1212</v>
      </c>
      <c r="R46" s="131">
        <v>610</v>
      </c>
      <c r="S46" s="131">
        <v>1</v>
      </c>
      <c r="T46" s="131">
        <v>22850</v>
      </c>
      <c r="U46" s="131">
        <v>1</v>
      </c>
      <c r="V46" s="131">
        <v>160</v>
      </c>
      <c r="W46" s="131">
        <v>36.56</v>
      </c>
      <c r="X46" s="132">
        <v>1</v>
      </c>
      <c r="Y46" s="132">
        <v>1.2E-4</v>
      </c>
    </row>
    <row r="47" spans="1:25">
      <c r="A47" t="s">
        <v>1213</v>
      </c>
      <c r="B47" t="s">
        <v>1220</v>
      </c>
    </row>
    <row r="48" spans="1:25">
      <c r="A48" t="s">
        <v>1213</v>
      </c>
      <c r="B48" t="s">
        <v>1222</v>
      </c>
    </row>
    <row r="49" spans="1:2">
      <c r="A49" t="s">
        <v>1213</v>
      </c>
      <c r="B49" t="s">
        <v>1223</v>
      </c>
    </row>
    <row r="50" spans="1:2">
      <c r="A50" t="s">
        <v>1213</v>
      </c>
      <c r="B50" t="s">
        <v>1230</v>
      </c>
    </row>
    <row r="51" spans="1:2">
      <c r="A51" t="s">
        <v>1213</v>
      </c>
      <c r="B51" t="s">
        <v>1231</v>
      </c>
    </row>
    <row r="52" spans="1:2">
      <c r="A52" t="s">
        <v>1213</v>
      </c>
      <c r="B52" t="s">
        <v>1232</v>
      </c>
    </row>
    <row r="53" spans="1:2">
      <c r="A53" t="s">
        <v>1213</v>
      </c>
      <c r="B53" t="s">
        <v>1233</v>
      </c>
    </row>
    <row r="54" spans="1:2">
      <c r="A54" t="s">
        <v>1213</v>
      </c>
      <c r="B54" t="s">
        <v>1236</v>
      </c>
    </row>
    <row r="55" spans="1:2">
      <c r="A55" t="s">
        <v>1213</v>
      </c>
      <c r="B55" t="s">
        <v>1238</v>
      </c>
    </row>
    <row r="56" spans="1:2">
      <c r="A56" t="s">
        <v>1213</v>
      </c>
      <c r="B56" t="s">
        <v>1241</v>
      </c>
    </row>
    <row r="57" spans="1:2">
      <c r="A57" t="s">
        <v>1213</v>
      </c>
      <c r="B57" t="s">
        <v>1244</v>
      </c>
    </row>
    <row r="58" spans="1:2">
      <c r="A58" t="s">
        <v>1213</v>
      </c>
      <c r="B58" t="s">
        <v>1251</v>
      </c>
    </row>
    <row r="59" spans="1:2">
      <c r="A59" t="s">
        <v>1213</v>
      </c>
      <c r="B59" t="s">
        <v>1254</v>
      </c>
    </row>
    <row r="60" spans="1:2">
      <c r="A60" t="s">
        <v>1213</v>
      </c>
      <c r="B60" t="s">
        <v>1255</v>
      </c>
    </row>
    <row r="61" spans="1:2">
      <c r="A61" t="s">
        <v>1213</v>
      </c>
      <c r="B61" t="s">
        <v>1256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41"/>
  <sheetViews>
    <sheetView rightToLeft="1" topLeftCell="P1" workbookViewId="0">
      <selection activeCell="Y20" sqref="Y20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5" width="11.625" style="2" customWidth="1"/>
    <col min="26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1213</v>
      </c>
      <c r="B2" t="s">
        <v>1223</v>
      </c>
      <c r="C2" s="109"/>
      <c r="D2" s="109"/>
      <c r="E2" s="16"/>
      <c r="F2" t="s">
        <v>4651</v>
      </c>
      <c r="G2" t="s">
        <v>4652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1379</v>
      </c>
      <c r="P2" t="s">
        <v>339</v>
      </c>
      <c r="Q2" t="s">
        <v>1215</v>
      </c>
      <c r="R2" s="131">
        <v>18800</v>
      </c>
      <c r="S2" s="131">
        <v>5200</v>
      </c>
      <c r="T2" s="131">
        <v>3.718</v>
      </c>
      <c r="U2" s="131">
        <v>0</v>
      </c>
      <c r="V2" s="131">
        <v>0</v>
      </c>
      <c r="W2" s="132">
        <v>1.2914699999999999</v>
      </c>
      <c r="X2" s="132">
        <v>0</v>
      </c>
    </row>
    <row r="3" spans="1:24">
      <c r="A3" t="s">
        <v>1213</v>
      </c>
      <c r="B3" t="s">
        <v>1223</v>
      </c>
      <c r="C3" s="109"/>
      <c r="D3" s="109"/>
      <c r="E3" s="16"/>
      <c r="F3" t="s">
        <v>4653</v>
      </c>
      <c r="G3" t="s">
        <v>4654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1379</v>
      </c>
      <c r="P3" t="s">
        <v>339</v>
      </c>
      <c r="Q3" t="s">
        <v>1215</v>
      </c>
      <c r="R3" s="131">
        <v>5700</v>
      </c>
      <c r="S3" s="131">
        <v>3600</v>
      </c>
      <c r="T3" s="131">
        <v>3.718</v>
      </c>
      <c r="U3" s="131">
        <v>0</v>
      </c>
      <c r="V3" s="131">
        <v>0</v>
      </c>
      <c r="W3" s="132">
        <v>0.40833000000000003</v>
      </c>
      <c r="X3" s="132">
        <v>0</v>
      </c>
    </row>
    <row r="4" spans="1:24">
      <c r="A4" t="s">
        <v>1213</v>
      </c>
      <c r="B4" t="s">
        <v>1223</v>
      </c>
      <c r="C4" s="109"/>
      <c r="D4" s="109"/>
      <c r="E4" s="16"/>
      <c r="F4" t="s">
        <v>4655</v>
      </c>
      <c r="G4" t="s">
        <v>4656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1379</v>
      </c>
      <c r="P4" t="s">
        <v>339</v>
      </c>
      <c r="Q4" t="s">
        <v>1215</v>
      </c>
      <c r="R4" s="131">
        <v>21300</v>
      </c>
      <c r="S4" s="131">
        <v>-800</v>
      </c>
      <c r="T4" s="131">
        <v>3.718</v>
      </c>
      <c r="U4" s="131">
        <v>0</v>
      </c>
      <c r="V4" s="131">
        <v>0</v>
      </c>
      <c r="W4" s="132">
        <v>-1.251E-2</v>
      </c>
      <c r="X4" s="132">
        <v>0</v>
      </c>
    </row>
    <row r="5" spans="1:24">
      <c r="A5" t="s">
        <v>1213</v>
      </c>
      <c r="B5" t="s">
        <v>1223</v>
      </c>
      <c r="C5" s="109"/>
      <c r="D5" s="109"/>
      <c r="E5" s="16"/>
      <c r="F5" t="s">
        <v>4657</v>
      </c>
      <c r="G5" t="s">
        <v>4658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1379</v>
      </c>
      <c r="P5" t="s">
        <v>339</v>
      </c>
      <c r="Q5" t="s">
        <v>1215</v>
      </c>
      <c r="R5" s="131">
        <v>20500</v>
      </c>
      <c r="S5" s="131">
        <v>-800</v>
      </c>
      <c r="T5" s="131">
        <v>3.718</v>
      </c>
      <c r="U5" s="131">
        <v>0</v>
      </c>
      <c r="V5" s="131">
        <v>0</v>
      </c>
      <c r="W5" s="132">
        <v>-7.1099999999999997E-2</v>
      </c>
      <c r="X5" s="132">
        <v>0</v>
      </c>
    </row>
    <row r="6" spans="1:24">
      <c r="A6" t="s">
        <v>1213</v>
      </c>
      <c r="B6" t="s">
        <v>1223</v>
      </c>
      <c r="C6" s="109"/>
      <c r="D6" s="109"/>
      <c r="E6" s="16"/>
      <c r="F6" t="s">
        <v>4659</v>
      </c>
      <c r="G6" t="s">
        <v>4660</v>
      </c>
      <c r="H6" t="s">
        <v>321</v>
      </c>
      <c r="I6" t="s">
        <v>971</v>
      </c>
      <c r="J6" t="s">
        <v>205</v>
      </c>
      <c r="K6" t="s">
        <v>224</v>
      </c>
      <c r="L6" t="s">
        <v>314</v>
      </c>
      <c r="M6" t="s">
        <v>569</v>
      </c>
      <c r="N6" t="s">
        <v>747</v>
      </c>
      <c r="O6" t="s">
        <v>1379</v>
      </c>
      <c r="P6" t="s">
        <v>339</v>
      </c>
      <c r="Q6" t="s">
        <v>1215</v>
      </c>
      <c r="R6" s="131">
        <v>18000</v>
      </c>
      <c r="S6" s="131">
        <v>-5200</v>
      </c>
      <c r="T6" s="131">
        <v>3.718</v>
      </c>
      <c r="U6" s="131">
        <v>0</v>
      </c>
      <c r="V6" s="131">
        <v>0</v>
      </c>
      <c r="W6" s="132">
        <v>-0.61619000000000002</v>
      </c>
      <c r="X6" s="132">
        <v>0</v>
      </c>
    </row>
    <row r="7" spans="1:24">
      <c r="A7" t="s">
        <v>1213</v>
      </c>
      <c r="B7" t="s">
        <v>1229</v>
      </c>
      <c r="C7" s="109"/>
      <c r="D7" s="109"/>
      <c r="E7" s="16"/>
      <c r="F7" t="s">
        <v>4651</v>
      </c>
      <c r="G7" t="s">
        <v>4652</v>
      </c>
      <c r="H7" t="s">
        <v>321</v>
      </c>
      <c r="I7" t="s">
        <v>971</v>
      </c>
      <c r="J7" t="s">
        <v>205</v>
      </c>
      <c r="K7" t="s">
        <v>224</v>
      </c>
      <c r="L7" t="s">
        <v>314</v>
      </c>
      <c r="M7" t="s">
        <v>569</v>
      </c>
      <c r="N7" t="s">
        <v>747</v>
      </c>
      <c r="O7" t="s">
        <v>1379</v>
      </c>
      <c r="P7" t="s">
        <v>339</v>
      </c>
      <c r="Q7" t="s">
        <v>1215</v>
      </c>
      <c r="R7" s="131">
        <v>18800</v>
      </c>
      <c r="S7" s="131">
        <v>12000</v>
      </c>
      <c r="T7" s="131">
        <v>3.718</v>
      </c>
      <c r="U7" s="131">
        <v>0</v>
      </c>
      <c r="V7" s="131">
        <v>0</v>
      </c>
      <c r="W7" s="132">
        <v>1.2937099999999999</v>
      </c>
      <c r="X7" s="132">
        <v>0</v>
      </c>
    </row>
    <row r="8" spans="1:24">
      <c r="A8" t="s">
        <v>1213</v>
      </c>
      <c r="B8" t="s">
        <v>1229</v>
      </c>
      <c r="C8" s="109"/>
      <c r="D8" s="109"/>
      <c r="E8" s="16"/>
      <c r="F8" t="s">
        <v>4653</v>
      </c>
      <c r="G8" t="s">
        <v>4654</v>
      </c>
      <c r="H8" t="s">
        <v>321</v>
      </c>
      <c r="I8" t="s">
        <v>971</v>
      </c>
      <c r="J8" t="s">
        <v>205</v>
      </c>
      <c r="K8" t="s">
        <v>224</v>
      </c>
      <c r="L8" t="s">
        <v>314</v>
      </c>
      <c r="M8" t="s">
        <v>569</v>
      </c>
      <c r="N8" t="s">
        <v>747</v>
      </c>
      <c r="O8" t="s">
        <v>1379</v>
      </c>
      <c r="P8" t="s">
        <v>339</v>
      </c>
      <c r="Q8" t="s">
        <v>1215</v>
      </c>
      <c r="R8" s="131">
        <v>5700</v>
      </c>
      <c r="S8" s="131">
        <v>8400</v>
      </c>
      <c r="T8" s="131">
        <v>3.718</v>
      </c>
      <c r="U8" s="131">
        <v>0</v>
      </c>
      <c r="V8" s="131">
        <v>0</v>
      </c>
      <c r="W8" s="132">
        <v>0.41359000000000001</v>
      </c>
      <c r="X8" s="132">
        <v>0</v>
      </c>
    </row>
    <row r="9" spans="1:24">
      <c r="A9" t="s">
        <v>1213</v>
      </c>
      <c r="B9" t="s">
        <v>1229</v>
      </c>
      <c r="C9" s="109"/>
      <c r="D9" s="109"/>
      <c r="E9" s="16"/>
      <c r="F9" t="s">
        <v>4655</v>
      </c>
      <c r="G9" t="s">
        <v>4656</v>
      </c>
      <c r="H9" t="s">
        <v>321</v>
      </c>
      <c r="I9" t="s">
        <v>971</v>
      </c>
      <c r="J9" t="s">
        <v>205</v>
      </c>
      <c r="K9" t="s">
        <v>224</v>
      </c>
      <c r="L9" t="s">
        <v>314</v>
      </c>
      <c r="M9" t="s">
        <v>569</v>
      </c>
      <c r="N9" t="s">
        <v>747</v>
      </c>
      <c r="O9" t="s">
        <v>1379</v>
      </c>
      <c r="P9" t="s">
        <v>339</v>
      </c>
      <c r="Q9" t="s">
        <v>1215</v>
      </c>
      <c r="R9" s="131">
        <v>21300</v>
      </c>
      <c r="S9" s="131">
        <v>-1900</v>
      </c>
      <c r="T9" s="131">
        <v>3.718</v>
      </c>
      <c r="U9" s="131">
        <v>0</v>
      </c>
      <c r="V9" s="131">
        <v>0</v>
      </c>
      <c r="W9" s="132">
        <v>-1.289E-2</v>
      </c>
      <c r="X9" s="132">
        <v>0</v>
      </c>
    </row>
    <row r="10" spans="1:24">
      <c r="A10" t="s">
        <v>1213</v>
      </c>
      <c r="B10" t="s">
        <v>1229</v>
      </c>
      <c r="C10" s="109"/>
      <c r="D10" s="109"/>
      <c r="E10" s="16"/>
      <c r="F10" t="s">
        <v>4657</v>
      </c>
      <c r="G10" t="s">
        <v>4658</v>
      </c>
      <c r="H10" t="s">
        <v>321</v>
      </c>
      <c r="I10" t="s">
        <v>971</v>
      </c>
      <c r="J10" t="s">
        <v>205</v>
      </c>
      <c r="K10" t="s">
        <v>224</v>
      </c>
      <c r="L10" t="s">
        <v>314</v>
      </c>
      <c r="M10" t="s">
        <v>569</v>
      </c>
      <c r="N10" t="s">
        <v>747</v>
      </c>
      <c r="O10" t="s">
        <v>1379</v>
      </c>
      <c r="P10" t="s">
        <v>339</v>
      </c>
      <c r="Q10" t="s">
        <v>1215</v>
      </c>
      <c r="R10" s="131">
        <v>20500</v>
      </c>
      <c r="S10" s="131">
        <v>-2000</v>
      </c>
      <c r="T10" s="131">
        <v>3.718</v>
      </c>
      <c r="U10" s="131">
        <v>0</v>
      </c>
      <c r="V10" s="131">
        <v>0</v>
      </c>
      <c r="W10" s="132">
        <v>-7.7149999999999996E-2</v>
      </c>
      <c r="X10" s="132">
        <v>0</v>
      </c>
    </row>
    <row r="11" spans="1:24">
      <c r="A11" t="s">
        <v>1213</v>
      </c>
      <c r="B11" t="s">
        <v>1229</v>
      </c>
      <c r="C11" s="109"/>
      <c r="D11" s="109"/>
      <c r="E11" s="16"/>
      <c r="F11" t="s">
        <v>4659</v>
      </c>
      <c r="G11" t="s">
        <v>4660</v>
      </c>
      <c r="H11" t="s">
        <v>321</v>
      </c>
      <c r="I11" t="s">
        <v>971</v>
      </c>
      <c r="J11" t="s">
        <v>205</v>
      </c>
      <c r="K11" t="s">
        <v>224</v>
      </c>
      <c r="L11" t="s">
        <v>314</v>
      </c>
      <c r="M11" t="s">
        <v>569</v>
      </c>
      <c r="N11" t="s">
        <v>747</v>
      </c>
      <c r="O11" t="s">
        <v>1379</v>
      </c>
      <c r="P11" t="s">
        <v>339</v>
      </c>
      <c r="Q11" t="s">
        <v>1215</v>
      </c>
      <c r="R11" s="131">
        <v>18000</v>
      </c>
      <c r="S11" s="131">
        <v>-12000</v>
      </c>
      <c r="T11" s="131">
        <v>3.718</v>
      </c>
      <c r="U11" s="131">
        <v>0</v>
      </c>
      <c r="V11" s="131">
        <v>0</v>
      </c>
      <c r="W11" s="132">
        <v>-0.61726000000000003</v>
      </c>
      <c r="X11" s="132">
        <v>0</v>
      </c>
    </row>
    <row r="12" spans="1:24">
      <c r="A12" t="s">
        <v>1213</v>
      </c>
      <c r="B12" t="s">
        <v>1255</v>
      </c>
      <c r="C12" s="109"/>
      <c r="D12" s="109"/>
      <c r="E12" s="16"/>
      <c r="F12" t="s">
        <v>4661</v>
      </c>
      <c r="G12" t="s">
        <v>4662</v>
      </c>
      <c r="H12" t="s">
        <v>321</v>
      </c>
      <c r="I12" t="s">
        <v>971</v>
      </c>
      <c r="J12" t="s">
        <v>205</v>
      </c>
      <c r="K12" t="s">
        <v>224</v>
      </c>
      <c r="L12" t="s">
        <v>314</v>
      </c>
      <c r="M12" t="s">
        <v>569</v>
      </c>
      <c r="N12" t="s">
        <v>747</v>
      </c>
      <c r="O12" t="s">
        <v>1607</v>
      </c>
      <c r="P12" t="s">
        <v>339</v>
      </c>
      <c r="Q12" t="s">
        <v>1215</v>
      </c>
      <c r="R12" s="131">
        <v>467</v>
      </c>
      <c r="S12" s="131">
        <v>30000</v>
      </c>
      <c r="T12" s="131">
        <v>3.718</v>
      </c>
      <c r="U12" s="131">
        <v>62300</v>
      </c>
      <c r="V12" s="131">
        <v>694.89400000000001</v>
      </c>
      <c r="W12" s="132">
        <v>0.99424999999999997</v>
      </c>
      <c r="X12" s="132">
        <v>5.9999999999999995E-4</v>
      </c>
    </row>
    <row r="13" spans="1:24">
      <c r="A13" t="s">
        <v>1213</v>
      </c>
      <c r="B13" t="s">
        <v>1255</v>
      </c>
      <c r="C13" s="109"/>
      <c r="D13" s="109"/>
      <c r="E13" s="16"/>
      <c r="F13" t="s">
        <v>4663</v>
      </c>
      <c r="G13" t="s">
        <v>4664</v>
      </c>
      <c r="H13" t="s">
        <v>321</v>
      </c>
      <c r="I13" t="s">
        <v>971</v>
      </c>
      <c r="J13" t="s">
        <v>205</v>
      </c>
      <c r="K13" t="s">
        <v>224</v>
      </c>
      <c r="L13" t="s">
        <v>314</v>
      </c>
      <c r="M13" t="s">
        <v>569</v>
      </c>
      <c r="N13" t="s">
        <v>747</v>
      </c>
      <c r="O13" t="s">
        <v>4665</v>
      </c>
      <c r="P13" t="s">
        <v>339</v>
      </c>
      <c r="Q13" t="s">
        <v>1215</v>
      </c>
      <c r="R13" s="131">
        <v>205</v>
      </c>
      <c r="S13" s="131">
        <v>12000</v>
      </c>
      <c r="T13" s="131">
        <v>3.718</v>
      </c>
      <c r="U13" s="131">
        <v>1300</v>
      </c>
      <c r="V13" s="131">
        <v>5.8</v>
      </c>
      <c r="W13" s="132">
        <v>8.3000000000000001E-3</v>
      </c>
      <c r="X13" s="132">
        <v>1.0000000000000001E-5</v>
      </c>
    </row>
    <row r="14" spans="1:24">
      <c r="A14" t="s">
        <v>1213</v>
      </c>
      <c r="B14" t="s">
        <v>1255</v>
      </c>
      <c r="C14" s="109"/>
      <c r="D14" s="109"/>
      <c r="E14" s="16"/>
      <c r="F14" t="s">
        <v>4666</v>
      </c>
      <c r="G14" t="s">
        <v>4667</v>
      </c>
      <c r="H14" t="s">
        <v>321</v>
      </c>
      <c r="I14" t="s">
        <v>971</v>
      </c>
      <c r="J14" t="s">
        <v>205</v>
      </c>
      <c r="K14" t="s">
        <v>224</v>
      </c>
      <c r="L14" t="s">
        <v>314</v>
      </c>
      <c r="M14" t="s">
        <v>569</v>
      </c>
      <c r="N14" t="s">
        <v>747</v>
      </c>
      <c r="O14" t="s">
        <v>4665</v>
      </c>
      <c r="P14" t="s">
        <v>339</v>
      </c>
      <c r="Q14" t="s">
        <v>1215</v>
      </c>
      <c r="R14" s="131">
        <v>210</v>
      </c>
      <c r="S14" s="131">
        <v>-12000</v>
      </c>
      <c r="T14" s="131">
        <v>3.718</v>
      </c>
      <c r="U14" s="131">
        <v>400</v>
      </c>
      <c r="V14" s="131">
        <v>-1.7849999999999999</v>
      </c>
      <c r="W14" s="132">
        <v>-2.5500000000000002E-3</v>
      </c>
      <c r="X14" s="132">
        <v>0</v>
      </c>
    </row>
    <row r="15" spans="1:24">
      <c r="A15" t="s">
        <v>1213</v>
      </c>
      <c r="B15" t="s">
        <v>1214</v>
      </c>
      <c r="C15" s="109"/>
      <c r="D15" s="109"/>
      <c r="E15" s="16"/>
      <c r="F15" s="109"/>
      <c r="G15" s="109"/>
      <c r="H15" s="16"/>
      <c r="I15" s="109"/>
      <c r="J15" s="16"/>
      <c r="K15" s="16"/>
      <c r="L15" s="16"/>
      <c r="M15" s="109"/>
      <c r="N15" s="109"/>
      <c r="O15" s="109"/>
      <c r="P15" s="109"/>
      <c r="Q15" s="16"/>
      <c r="R15" s="16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1217</v>
      </c>
      <c r="C16" s="109"/>
      <c r="D16" s="109"/>
      <c r="E16" s="16"/>
      <c r="F16" s="109"/>
      <c r="G16" s="109"/>
      <c r="H16" s="16"/>
      <c r="I16" s="109"/>
      <c r="J16" s="16"/>
      <c r="K16" s="16"/>
      <c r="L16" s="16"/>
      <c r="M16" s="109"/>
      <c r="N16" s="109"/>
      <c r="O16" s="109"/>
      <c r="P16" s="109"/>
      <c r="Q16" s="16"/>
      <c r="R16" s="16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1218</v>
      </c>
      <c r="C17" s="109"/>
      <c r="D17" s="109"/>
      <c r="E17" s="16"/>
      <c r="F17" s="109"/>
      <c r="G17" s="109"/>
      <c r="H17" s="16"/>
      <c r="I17" s="109"/>
      <c r="J17" s="16"/>
      <c r="K17" s="16"/>
      <c r="L17" s="16"/>
      <c r="M17" s="109"/>
      <c r="N17" s="109"/>
      <c r="O17" s="109"/>
      <c r="P17" s="109"/>
      <c r="Q17" s="16"/>
      <c r="R17" s="16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1219</v>
      </c>
      <c r="C18" s="109"/>
      <c r="D18" s="109"/>
      <c r="E18" s="16"/>
      <c r="F18" s="109"/>
      <c r="G18" s="109"/>
      <c r="H18" s="16"/>
      <c r="I18" s="109"/>
      <c r="J18" s="16"/>
      <c r="K18" s="16"/>
      <c r="L18" s="16"/>
      <c r="M18" s="109"/>
      <c r="N18" s="109"/>
      <c r="O18" s="109"/>
      <c r="P18" s="109"/>
      <c r="Q18" s="16"/>
      <c r="R18" s="16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1220</v>
      </c>
      <c r="C19" s="108"/>
      <c r="D19" s="108"/>
      <c r="E19" s="16"/>
      <c r="F19" s="108"/>
      <c r="G19" s="108"/>
      <c r="H19" s="16"/>
      <c r="I19" s="109"/>
      <c r="J19" s="16"/>
      <c r="K19" s="16"/>
      <c r="L19" s="16"/>
      <c r="M19" s="109"/>
      <c r="N19" s="108"/>
      <c r="O19" s="108"/>
      <c r="P19" s="109"/>
      <c r="Q19" s="108"/>
      <c r="R19" s="108"/>
      <c r="S19" s="108"/>
      <c r="T19" s="108"/>
      <c r="U19" s="108"/>
      <c r="V19" s="108"/>
      <c r="W19" s="108"/>
      <c r="X19" s="108"/>
    </row>
    <row r="20" spans="1:24">
      <c r="A20" t="s">
        <v>1213</v>
      </c>
      <c r="B20" t="s">
        <v>1221</v>
      </c>
      <c r="C20" s="108"/>
      <c r="D20" s="108"/>
      <c r="E20"/>
      <c r="F20" s="108"/>
      <c r="G20" s="108"/>
      <c r="H20" s="4"/>
      <c r="I20" s="108"/>
      <c r="J20" s="108"/>
      <c r="K20" s="108"/>
      <c r="L20" s="4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1222</v>
      </c>
      <c r="C21" s="108"/>
      <c r="D21" s="108"/>
      <c r="F21" s="108"/>
      <c r="G21" s="108"/>
      <c r="H21" s="108"/>
      <c r="I21" s="108"/>
      <c r="J21" s="108"/>
      <c r="K21" s="108"/>
      <c r="L21" s="4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1230</v>
      </c>
    </row>
    <row r="23" spans="1:24">
      <c r="A23" t="s">
        <v>1213</v>
      </c>
      <c r="B23" t="s">
        <v>1231</v>
      </c>
    </row>
    <row r="24" spans="1:24">
      <c r="A24" t="s">
        <v>1213</v>
      </c>
      <c r="B24" t="s">
        <v>1232</v>
      </c>
    </row>
    <row r="25" spans="1:24">
      <c r="A25" t="s">
        <v>1213</v>
      </c>
      <c r="B25" t="s">
        <v>1233</v>
      </c>
    </row>
    <row r="26" spans="1:24">
      <c r="A26" t="s">
        <v>1213</v>
      </c>
      <c r="B26" t="s">
        <v>1236</v>
      </c>
    </row>
    <row r="27" spans="1:24">
      <c r="A27" t="s">
        <v>1213</v>
      </c>
      <c r="B27" t="s">
        <v>1237</v>
      </c>
    </row>
    <row r="28" spans="1:24">
      <c r="A28" t="s">
        <v>1213</v>
      </c>
      <c r="B28" t="s">
        <v>1238</v>
      </c>
    </row>
    <row r="29" spans="1:24">
      <c r="A29" t="s">
        <v>1213</v>
      </c>
      <c r="B29" t="s">
        <v>1241</v>
      </c>
      <c r="C29" s="108"/>
      <c r="D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</row>
    <row r="30" spans="1:24">
      <c r="A30" t="s">
        <v>1213</v>
      </c>
      <c r="B30" t="s">
        <v>1242</v>
      </c>
    </row>
    <row r="31" spans="1:24">
      <c r="A31" t="s">
        <v>1213</v>
      </c>
      <c r="B31" t="s">
        <v>1243</v>
      </c>
    </row>
    <row r="32" spans="1:24">
      <c r="A32" t="s">
        <v>1213</v>
      </c>
      <c r="B32" t="s">
        <v>1244</v>
      </c>
    </row>
    <row r="33" spans="1:2">
      <c r="A33" t="s">
        <v>1213</v>
      </c>
      <c r="B33" t="s">
        <v>1247</v>
      </c>
    </row>
    <row r="34" spans="1:2">
      <c r="A34" t="s">
        <v>1213</v>
      </c>
      <c r="B34" t="s">
        <v>1248</v>
      </c>
    </row>
    <row r="35" spans="1:2">
      <c r="A35" t="s">
        <v>1213</v>
      </c>
      <c r="B35" t="s">
        <v>1250</v>
      </c>
    </row>
    <row r="36" spans="1:2">
      <c r="A36" t="s">
        <v>1213</v>
      </c>
      <c r="B36" t="s">
        <v>1251</v>
      </c>
    </row>
    <row r="37" spans="1:2">
      <c r="A37" t="s">
        <v>1213</v>
      </c>
      <c r="B37" t="s">
        <v>1252</v>
      </c>
    </row>
    <row r="38" spans="1:2">
      <c r="A38" t="s">
        <v>1213</v>
      </c>
      <c r="B38" t="s">
        <v>1253</v>
      </c>
    </row>
    <row r="39" spans="1:2">
      <c r="A39" t="s">
        <v>1213</v>
      </c>
      <c r="B39" t="s">
        <v>1254</v>
      </c>
    </row>
    <row r="40" spans="1:2">
      <c r="A40" t="s">
        <v>1213</v>
      </c>
      <c r="B40" t="s">
        <v>1256</v>
      </c>
    </row>
    <row r="41" spans="1:2">
      <c r="A41" t="s">
        <v>1213</v>
      </c>
      <c r="B4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Holding_interest</formula1>
    </dataValidation>
    <dataValidation type="list" allowBlank="1" showInputMessage="1" showErrorMessage="1" sqref="N2:N18">
      <formula1>Underlying_Asset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77"/>
  <sheetViews>
    <sheetView rightToLeft="1" workbookViewId="0">
      <selection activeCell="E1" sqref="E1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2"/>
    <col min="12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1213</v>
      </c>
      <c r="B2" t="s">
        <v>1214</v>
      </c>
      <c r="C2" s="108"/>
      <c r="D2" s="108"/>
      <c r="E2" s="16"/>
      <c r="F2" t="s">
        <v>4668</v>
      </c>
      <c r="G2" t="s">
        <v>4669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1215</v>
      </c>
      <c r="O2" s="131">
        <v>18</v>
      </c>
      <c r="P2" s="131">
        <v>3.718</v>
      </c>
      <c r="Q2" s="131">
        <v>0</v>
      </c>
      <c r="R2" s="131">
        <v>0</v>
      </c>
      <c r="S2" s="109"/>
      <c r="T2" s="109"/>
    </row>
    <row r="3" spans="1:20">
      <c r="A3" t="s">
        <v>1213</v>
      </c>
      <c r="B3" t="s">
        <v>1214</v>
      </c>
      <c r="C3" t="s">
        <v>4670</v>
      </c>
      <c r="D3" t="s">
        <v>4671</v>
      </c>
      <c r="E3" t="s">
        <v>80</v>
      </c>
      <c r="F3" t="s">
        <v>4672</v>
      </c>
      <c r="G3" t="s">
        <v>4673</v>
      </c>
      <c r="H3" t="s">
        <v>312</v>
      </c>
      <c r="I3" t="s">
        <v>205</v>
      </c>
      <c r="J3" t="s">
        <v>233</v>
      </c>
      <c r="K3" t="s">
        <v>314</v>
      </c>
      <c r="L3" s="109"/>
      <c r="M3" t="s">
        <v>339</v>
      </c>
      <c r="N3" t="s">
        <v>1215</v>
      </c>
      <c r="O3" s="131">
        <v>15186.6</v>
      </c>
      <c r="P3" s="131">
        <v>3.718</v>
      </c>
      <c r="Q3" s="131">
        <v>100</v>
      </c>
      <c r="R3" s="131">
        <v>56.463999999999999</v>
      </c>
      <c r="S3" s="132">
        <v>1</v>
      </c>
      <c r="T3" s="132">
        <v>4.8000000000000001E-4</v>
      </c>
    </row>
    <row r="4" spans="1:20">
      <c r="A4" t="s">
        <v>1213</v>
      </c>
      <c r="B4" t="s">
        <v>1217</v>
      </c>
      <c r="C4" s="108"/>
      <c r="D4" s="108"/>
      <c r="E4" s="16"/>
      <c r="F4" t="s">
        <v>4674</v>
      </c>
      <c r="G4" t="s">
        <v>4675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1215</v>
      </c>
      <c r="O4" s="131">
        <v>108</v>
      </c>
      <c r="P4" s="131">
        <v>3.718</v>
      </c>
      <c r="Q4" s="131">
        <v>6.0000000000000001E-3</v>
      </c>
      <c r="R4" s="131">
        <v>0</v>
      </c>
      <c r="S4" s="132">
        <v>0</v>
      </c>
      <c r="T4" s="132">
        <v>0</v>
      </c>
    </row>
    <row r="5" spans="1:20">
      <c r="A5" t="s">
        <v>1213</v>
      </c>
      <c r="B5" t="s">
        <v>1217</v>
      </c>
      <c r="C5" s="108"/>
      <c r="D5" s="108"/>
      <c r="E5" s="16"/>
      <c r="F5" t="s">
        <v>4676</v>
      </c>
      <c r="G5" t="s">
        <v>4677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1215</v>
      </c>
      <c r="O5" s="131">
        <v>21</v>
      </c>
      <c r="P5" s="131">
        <v>3.718</v>
      </c>
      <c r="Q5" s="131">
        <v>1.9E-2</v>
      </c>
      <c r="R5" s="131">
        <v>0</v>
      </c>
      <c r="S5" s="132">
        <v>0</v>
      </c>
      <c r="T5" s="132">
        <v>0</v>
      </c>
    </row>
    <row r="6" spans="1:20">
      <c r="A6" t="s">
        <v>1213</v>
      </c>
      <c r="B6" t="s">
        <v>1217</v>
      </c>
      <c r="C6" s="108"/>
      <c r="D6" s="108"/>
      <c r="E6" s="16"/>
      <c r="F6" t="s">
        <v>4668</v>
      </c>
      <c r="G6" t="s">
        <v>4669</v>
      </c>
      <c r="H6" t="s">
        <v>321</v>
      </c>
      <c r="I6" t="s">
        <v>205</v>
      </c>
      <c r="J6" t="s">
        <v>224</v>
      </c>
      <c r="K6" t="s">
        <v>314</v>
      </c>
      <c r="L6" t="s">
        <v>751</v>
      </c>
      <c r="M6" t="s">
        <v>339</v>
      </c>
      <c r="N6" t="s">
        <v>1215</v>
      </c>
      <c r="O6" s="131">
        <v>32</v>
      </c>
      <c r="P6" s="131">
        <v>3.718</v>
      </c>
      <c r="Q6" s="131">
        <v>0</v>
      </c>
      <c r="R6" s="131">
        <v>0</v>
      </c>
      <c r="S6" s="132">
        <v>0</v>
      </c>
      <c r="T6" s="132">
        <v>0</v>
      </c>
    </row>
    <row r="7" spans="1:20">
      <c r="A7" t="s">
        <v>1213</v>
      </c>
      <c r="B7" t="s">
        <v>1217</v>
      </c>
      <c r="C7" t="s">
        <v>4670</v>
      </c>
      <c r="D7" t="s">
        <v>4671</v>
      </c>
      <c r="E7" t="s">
        <v>80</v>
      </c>
      <c r="F7" t="s">
        <v>4672</v>
      </c>
      <c r="G7" t="s">
        <v>4673</v>
      </c>
      <c r="H7" t="s">
        <v>312</v>
      </c>
      <c r="I7" t="s">
        <v>205</v>
      </c>
      <c r="J7" t="s">
        <v>233</v>
      </c>
      <c r="K7" t="s">
        <v>314</v>
      </c>
      <c r="L7" s="109"/>
      <c r="M7" t="s">
        <v>339</v>
      </c>
      <c r="N7" t="s">
        <v>1215</v>
      </c>
      <c r="O7" s="131">
        <v>-388144.6</v>
      </c>
      <c r="P7" s="131">
        <v>3.718</v>
      </c>
      <c r="Q7" s="131">
        <v>100</v>
      </c>
      <c r="R7" s="131">
        <v>-1443.1220000000001</v>
      </c>
      <c r="S7" s="132">
        <v>1</v>
      </c>
      <c r="T7" s="132">
        <v>-9.7000000000000005E-4</v>
      </c>
    </row>
    <row r="8" spans="1:20">
      <c r="A8" t="s">
        <v>1213</v>
      </c>
      <c r="B8" t="s">
        <v>1218</v>
      </c>
      <c r="C8" s="108"/>
      <c r="D8" s="108"/>
      <c r="E8" s="16"/>
      <c r="F8" t="s">
        <v>4674</v>
      </c>
      <c r="G8" t="s">
        <v>4675</v>
      </c>
      <c r="H8" t="s">
        <v>321</v>
      </c>
      <c r="I8" t="s">
        <v>205</v>
      </c>
      <c r="J8" t="s">
        <v>224</v>
      </c>
      <c r="K8" t="s">
        <v>314</v>
      </c>
      <c r="L8" t="s">
        <v>747</v>
      </c>
      <c r="M8" t="s">
        <v>339</v>
      </c>
      <c r="N8" t="s">
        <v>1215</v>
      </c>
      <c r="O8" s="131">
        <v>32</v>
      </c>
      <c r="P8" s="131">
        <v>3.718</v>
      </c>
      <c r="Q8" s="131">
        <v>6.0000000000000001E-3</v>
      </c>
      <c r="R8" s="131">
        <v>0</v>
      </c>
      <c r="S8" s="132">
        <v>0</v>
      </c>
      <c r="T8" s="132">
        <v>0</v>
      </c>
    </row>
    <row r="9" spans="1:20">
      <c r="A9" t="s">
        <v>1213</v>
      </c>
      <c r="B9" t="s">
        <v>1218</v>
      </c>
      <c r="C9" s="108"/>
      <c r="D9" s="108"/>
      <c r="E9" s="16"/>
      <c r="F9" t="s">
        <v>4676</v>
      </c>
      <c r="G9" t="s">
        <v>4677</v>
      </c>
      <c r="H9" t="s">
        <v>321</v>
      </c>
      <c r="I9" t="s">
        <v>205</v>
      </c>
      <c r="J9" t="s">
        <v>224</v>
      </c>
      <c r="K9" t="s">
        <v>314</v>
      </c>
      <c r="L9" t="s">
        <v>747</v>
      </c>
      <c r="M9" t="s">
        <v>339</v>
      </c>
      <c r="N9" t="s">
        <v>1215</v>
      </c>
      <c r="O9" s="131">
        <v>4</v>
      </c>
      <c r="P9" s="131">
        <v>3.718</v>
      </c>
      <c r="Q9" s="131">
        <v>1.9E-2</v>
      </c>
      <c r="R9" s="131">
        <v>0</v>
      </c>
      <c r="S9" s="132">
        <v>0</v>
      </c>
      <c r="T9" s="132">
        <v>0</v>
      </c>
    </row>
    <row r="10" spans="1:20">
      <c r="A10" t="s">
        <v>1213</v>
      </c>
      <c r="B10" t="s">
        <v>1218</v>
      </c>
      <c r="C10" t="s">
        <v>4670</v>
      </c>
      <c r="D10" t="s">
        <v>4671</v>
      </c>
      <c r="E10" t="s">
        <v>80</v>
      </c>
      <c r="F10" t="s">
        <v>4672</v>
      </c>
      <c r="G10" t="s">
        <v>4673</v>
      </c>
      <c r="H10" t="s">
        <v>312</v>
      </c>
      <c r="I10" t="s">
        <v>205</v>
      </c>
      <c r="J10" t="s">
        <v>233</v>
      </c>
      <c r="K10" t="s">
        <v>314</v>
      </c>
      <c r="L10" s="109"/>
      <c r="M10" t="s">
        <v>339</v>
      </c>
      <c r="N10" t="s">
        <v>1215</v>
      </c>
      <c r="O10" s="131">
        <v>-101532</v>
      </c>
      <c r="P10" s="131">
        <v>3.718</v>
      </c>
      <c r="Q10" s="131">
        <v>100</v>
      </c>
      <c r="R10" s="131">
        <v>-377.49599999999998</v>
      </c>
      <c r="S10" s="132">
        <v>1</v>
      </c>
      <c r="T10" s="132">
        <v>-1.06E-3</v>
      </c>
    </row>
    <row r="11" spans="1:20">
      <c r="A11" t="s">
        <v>1213</v>
      </c>
      <c r="B11" t="s">
        <v>1219</v>
      </c>
      <c r="C11" s="108"/>
      <c r="D11" s="108"/>
      <c r="E11" s="16"/>
      <c r="F11" t="s">
        <v>4674</v>
      </c>
      <c r="G11" t="s">
        <v>4675</v>
      </c>
      <c r="H11" t="s">
        <v>321</v>
      </c>
      <c r="I11" t="s">
        <v>205</v>
      </c>
      <c r="J11" t="s">
        <v>224</v>
      </c>
      <c r="K11" t="s">
        <v>314</v>
      </c>
      <c r="L11" t="s">
        <v>747</v>
      </c>
      <c r="M11" t="s">
        <v>339</v>
      </c>
      <c r="N11" t="s">
        <v>1215</v>
      </c>
      <c r="O11" s="131">
        <v>57</v>
      </c>
      <c r="P11" s="131">
        <v>3.718</v>
      </c>
      <c r="Q11" s="131">
        <v>6.0000000000000001E-3</v>
      </c>
      <c r="R11" s="131">
        <v>0</v>
      </c>
      <c r="S11" s="132">
        <v>0</v>
      </c>
      <c r="T11" s="132">
        <v>0</v>
      </c>
    </row>
    <row r="12" spans="1:20">
      <c r="A12" t="s">
        <v>1213</v>
      </c>
      <c r="B12" t="s">
        <v>1219</v>
      </c>
      <c r="C12" s="108"/>
      <c r="D12" s="108"/>
      <c r="E12" s="16"/>
      <c r="F12" t="s">
        <v>4676</v>
      </c>
      <c r="G12" t="s">
        <v>4677</v>
      </c>
      <c r="H12" t="s">
        <v>321</v>
      </c>
      <c r="I12" t="s">
        <v>205</v>
      </c>
      <c r="J12" t="s">
        <v>224</v>
      </c>
      <c r="K12" t="s">
        <v>314</v>
      </c>
      <c r="L12" t="s">
        <v>747</v>
      </c>
      <c r="M12" t="s">
        <v>339</v>
      </c>
      <c r="N12" t="s">
        <v>1215</v>
      </c>
      <c r="O12" s="131">
        <v>9</v>
      </c>
      <c r="P12" s="131">
        <v>3.718</v>
      </c>
      <c r="Q12" s="131">
        <v>1.9E-2</v>
      </c>
      <c r="R12" s="131">
        <v>0</v>
      </c>
      <c r="S12" s="132">
        <v>0</v>
      </c>
      <c r="T12" s="132">
        <v>0</v>
      </c>
    </row>
    <row r="13" spans="1:20">
      <c r="A13" t="s">
        <v>1213</v>
      </c>
      <c r="B13" t="s">
        <v>1219</v>
      </c>
      <c r="C13" t="s">
        <v>4670</v>
      </c>
      <c r="D13" t="s">
        <v>4671</v>
      </c>
      <c r="E13" t="s">
        <v>80</v>
      </c>
      <c r="F13" t="s">
        <v>4672</v>
      </c>
      <c r="G13" t="s">
        <v>4673</v>
      </c>
      <c r="H13" t="s">
        <v>312</v>
      </c>
      <c r="I13" t="s">
        <v>205</v>
      </c>
      <c r="J13" t="s">
        <v>233</v>
      </c>
      <c r="K13" t="s">
        <v>314</v>
      </c>
      <c r="L13" s="109"/>
      <c r="M13" t="s">
        <v>339</v>
      </c>
      <c r="N13" t="s">
        <v>1215</v>
      </c>
      <c r="O13" s="131">
        <v>-330630</v>
      </c>
      <c r="P13" s="131">
        <v>3.718</v>
      </c>
      <c r="Q13" s="131">
        <v>100</v>
      </c>
      <c r="R13" s="131">
        <v>-1229.2819999999999</v>
      </c>
      <c r="S13" s="132">
        <v>1</v>
      </c>
      <c r="T13" s="132">
        <v>-1.14E-3</v>
      </c>
    </row>
    <row r="14" spans="1:20">
      <c r="A14" t="s">
        <v>1213</v>
      </c>
      <c r="B14" t="s">
        <v>1221</v>
      </c>
      <c r="C14" s="108"/>
      <c r="D14" s="108"/>
      <c r="E14" s="16"/>
      <c r="F14" t="s">
        <v>4674</v>
      </c>
      <c r="G14" t="s">
        <v>4675</v>
      </c>
      <c r="H14" t="s">
        <v>321</v>
      </c>
      <c r="I14" t="s">
        <v>205</v>
      </c>
      <c r="J14" t="s">
        <v>224</v>
      </c>
      <c r="K14" t="s">
        <v>314</v>
      </c>
      <c r="L14" t="s">
        <v>747</v>
      </c>
      <c r="M14" t="s">
        <v>339</v>
      </c>
      <c r="N14" t="s">
        <v>1215</v>
      </c>
      <c r="O14" s="131">
        <v>62</v>
      </c>
      <c r="P14" s="131">
        <v>3.718</v>
      </c>
      <c r="Q14" s="131">
        <v>6.0000000000000001E-3</v>
      </c>
      <c r="R14" s="131">
        <v>0</v>
      </c>
      <c r="S14" s="132">
        <v>0</v>
      </c>
      <c r="T14" s="132">
        <v>0</v>
      </c>
    </row>
    <row r="15" spans="1:20">
      <c r="A15" t="s">
        <v>1213</v>
      </c>
      <c r="B15" t="s">
        <v>1221</v>
      </c>
      <c r="C15" s="108"/>
      <c r="D15" s="108"/>
      <c r="E15" s="16"/>
      <c r="F15" t="s">
        <v>4676</v>
      </c>
      <c r="G15" t="s">
        <v>4677</v>
      </c>
      <c r="H15" t="s">
        <v>321</v>
      </c>
      <c r="I15" t="s">
        <v>205</v>
      </c>
      <c r="J15" t="s">
        <v>224</v>
      </c>
      <c r="K15" t="s">
        <v>314</v>
      </c>
      <c r="L15" t="s">
        <v>747</v>
      </c>
      <c r="M15" t="s">
        <v>339</v>
      </c>
      <c r="N15" t="s">
        <v>1215</v>
      </c>
      <c r="O15" s="131">
        <v>11</v>
      </c>
      <c r="P15" s="131">
        <v>3.718</v>
      </c>
      <c r="Q15" s="131">
        <v>1.9E-2</v>
      </c>
      <c r="R15" s="131">
        <v>0</v>
      </c>
      <c r="S15" s="132">
        <v>0</v>
      </c>
      <c r="T15" s="132">
        <v>0</v>
      </c>
    </row>
    <row r="16" spans="1:20">
      <c r="A16" t="s">
        <v>1213</v>
      </c>
      <c r="B16" t="s">
        <v>1221</v>
      </c>
      <c r="C16" t="s">
        <v>4670</v>
      </c>
      <c r="D16" t="s">
        <v>4671</v>
      </c>
      <c r="E16" t="s">
        <v>80</v>
      </c>
      <c r="F16" t="s">
        <v>4672</v>
      </c>
      <c r="G16" t="s">
        <v>4673</v>
      </c>
      <c r="H16" t="s">
        <v>312</v>
      </c>
      <c r="I16" t="s">
        <v>205</v>
      </c>
      <c r="J16" t="s">
        <v>233</v>
      </c>
      <c r="K16" t="s">
        <v>314</v>
      </c>
      <c r="L16" s="109"/>
      <c r="M16" t="s">
        <v>339</v>
      </c>
      <c r="N16" t="s">
        <v>1215</v>
      </c>
      <c r="O16" s="131">
        <v>-374050</v>
      </c>
      <c r="P16" s="131">
        <v>3.718</v>
      </c>
      <c r="Q16" s="131">
        <v>100</v>
      </c>
      <c r="R16" s="131">
        <v>-1390.7180000000001</v>
      </c>
      <c r="S16" s="132">
        <v>1</v>
      </c>
      <c r="T16" s="132">
        <v>-3.0400000000000002E-3</v>
      </c>
    </row>
    <row r="17" spans="1:20">
      <c r="A17" t="s">
        <v>1213</v>
      </c>
      <c r="B17" t="s">
        <v>1222</v>
      </c>
      <c r="C17" s="108"/>
      <c r="D17" s="108"/>
      <c r="E17" s="16"/>
      <c r="F17" t="s">
        <v>4668</v>
      </c>
      <c r="G17" t="s">
        <v>4669</v>
      </c>
      <c r="H17" t="s">
        <v>321</v>
      </c>
      <c r="I17" t="s">
        <v>205</v>
      </c>
      <c r="J17" t="s">
        <v>224</v>
      </c>
      <c r="K17" t="s">
        <v>314</v>
      </c>
      <c r="L17" t="s">
        <v>751</v>
      </c>
      <c r="M17" t="s">
        <v>339</v>
      </c>
      <c r="N17" t="s">
        <v>1215</v>
      </c>
      <c r="O17" s="131">
        <v>95</v>
      </c>
      <c r="P17" s="131">
        <v>3.718</v>
      </c>
      <c r="Q17" s="131">
        <v>0</v>
      </c>
      <c r="R17" s="131">
        <v>0</v>
      </c>
      <c r="S17" s="132">
        <v>0</v>
      </c>
      <c r="T17" s="132">
        <v>0</v>
      </c>
    </row>
    <row r="18" spans="1:20">
      <c r="A18" t="s">
        <v>1213</v>
      </c>
      <c r="B18" t="s">
        <v>1222</v>
      </c>
      <c r="C18" s="108"/>
      <c r="D18" s="108"/>
      <c r="E18" s="16"/>
      <c r="F18" t="s">
        <v>4678</v>
      </c>
      <c r="G18" t="s">
        <v>4679</v>
      </c>
      <c r="H18" t="s">
        <v>321</v>
      </c>
      <c r="I18" t="s">
        <v>205</v>
      </c>
      <c r="J18" t="s">
        <v>224</v>
      </c>
      <c r="K18" t="s">
        <v>314</v>
      </c>
      <c r="L18" t="s">
        <v>751</v>
      </c>
      <c r="M18" t="s">
        <v>339</v>
      </c>
      <c r="N18" t="s">
        <v>1215</v>
      </c>
      <c r="O18" s="131">
        <v>-5</v>
      </c>
      <c r="P18" s="131">
        <v>3.718</v>
      </c>
      <c r="Q18" s="131">
        <v>0</v>
      </c>
      <c r="R18" s="131">
        <v>0</v>
      </c>
      <c r="S18" s="109"/>
      <c r="T18" s="109"/>
    </row>
    <row r="19" spans="1:20">
      <c r="A19" t="s">
        <v>1213</v>
      </c>
      <c r="B19" t="s">
        <v>1222</v>
      </c>
      <c r="C19" t="s">
        <v>4670</v>
      </c>
      <c r="D19" t="s">
        <v>4671</v>
      </c>
      <c r="E19" t="s">
        <v>80</v>
      </c>
      <c r="F19" t="s">
        <v>4672</v>
      </c>
      <c r="G19" t="s">
        <v>4673</v>
      </c>
      <c r="H19" t="s">
        <v>312</v>
      </c>
      <c r="I19" t="s">
        <v>205</v>
      </c>
      <c r="J19" t="s">
        <v>233</v>
      </c>
      <c r="K19" t="s">
        <v>314</v>
      </c>
      <c r="L19" s="109"/>
      <c r="M19" t="s">
        <v>339</v>
      </c>
      <c r="N19" t="s">
        <v>1215</v>
      </c>
      <c r="O19" s="131">
        <v>79428.5</v>
      </c>
      <c r="P19" s="131">
        <v>3.718</v>
      </c>
      <c r="Q19" s="131">
        <v>100</v>
      </c>
      <c r="R19" s="131">
        <v>295.315</v>
      </c>
      <c r="S19" s="132">
        <v>1</v>
      </c>
      <c r="T19" s="132">
        <v>8.5999999999999998E-4</v>
      </c>
    </row>
    <row r="20" spans="1:20">
      <c r="A20" t="s">
        <v>1213</v>
      </c>
      <c r="B20" t="s">
        <v>1223</v>
      </c>
      <c r="C20" s="108"/>
      <c r="D20" s="108"/>
      <c r="E20" s="16"/>
      <c r="F20" t="s">
        <v>4676</v>
      </c>
      <c r="G20" t="s">
        <v>4677</v>
      </c>
      <c r="H20" t="s">
        <v>321</v>
      </c>
      <c r="I20" t="s">
        <v>205</v>
      </c>
      <c r="J20" t="s">
        <v>224</v>
      </c>
      <c r="K20" t="s">
        <v>314</v>
      </c>
      <c r="L20" t="s">
        <v>747</v>
      </c>
      <c r="M20" t="s">
        <v>339</v>
      </c>
      <c r="N20" t="s">
        <v>1215</v>
      </c>
      <c r="O20" s="131">
        <v>47</v>
      </c>
      <c r="P20" s="131">
        <v>3.718</v>
      </c>
      <c r="Q20" s="131">
        <v>1.9E-2</v>
      </c>
      <c r="R20" s="131">
        <v>0</v>
      </c>
      <c r="S20" s="132">
        <v>0</v>
      </c>
      <c r="T20" s="132">
        <v>0</v>
      </c>
    </row>
    <row r="21" spans="1:20">
      <c r="A21" t="s">
        <v>1213</v>
      </c>
      <c r="B21" t="s">
        <v>1223</v>
      </c>
      <c r="C21" s="108"/>
      <c r="D21" s="108"/>
      <c r="E21"/>
      <c r="F21" t="s">
        <v>4674</v>
      </c>
      <c r="G21" t="s">
        <v>4675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1215</v>
      </c>
      <c r="O21" s="131">
        <v>23</v>
      </c>
      <c r="P21" s="131">
        <v>3.718</v>
      </c>
      <c r="Q21" s="131">
        <v>6.0000000000000001E-3</v>
      </c>
      <c r="R21" s="131">
        <v>0</v>
      </c>
      <c r="S21" s="132">
        <v>0</v>
      </c>
      <c r="T21" s="132">
        <v>0</v>
      </c>
    </row>
    <row r="22" spans="1:20">
      <c r="A22" t="s">
        <v>1213</v>
      </c>
      <c r="B22" t="s">
        <v>1223</v>
      </c>
      <c r="C22" s="108"/>
      <c r="D22" s="108"/>
      <c r="F22" t="s">
        <v>4680</v>
      </c>
      <c r="G22" t="s">
        <v>4681</v>
      </c>
      <c r="H22" t="s">
        <v>321</v>
      </c>
      <c r="I22" t="s">
        <v>205</v>
      </c>
      <c r="J22" t="s">
        <v>293</v>
      </c>
      <c r="K22" t="s">
        <v>314</v>
      </c>
      <c r="L22" t="s">
        <v>747</v>
      </c>
      <c r="M22" t="s">
        <v>339</v>
      </c>
      <c r="N22" t="s">
        <v>1216</v>
      </c>
      <c r="O22" s="131">
        <v>115</v>
      </c>
      <c r="P22" s="131">
        <v>4.0218999999999996</v>
      </c>
      <c r="Q22" s="131">
        <v>1E-3</v>
      </c>
      <c r="R22" s="131">
        <v>0</v>
      </c>
      <c r="S22" s="132">
        <v>0</v>
      </c>
      <c r="T22" s="132">
        <v>0</v>
      </c>
    </row>
    <row r="23" spans="1:20">
      <c r="A23" t="s">
        <v>1213</v>
      </c>
      <c r="B23" t="s">
        <v>1223</v>
      </c>
      <c r="F23" t="s">
        <v>4682</v>
      </c>
      <c r="G23" t="s">
        <v>4683</v>
      </c>
      <c r="H23" t="s">
        <v>321</v>
      </c>
      <c r="I23" t="s">
        <v>205</v>
      </c>
      <c r="J23" t="s">
        <v>251</v>
      </c>
      <c r="K23" t="s">
        <v>314</v>
      </c>
      <c r="L23" t="s">
        <v>747</v>
      </c>
      <c r="M23" t="s">
        <v>339</v>
      </c>
      <c r="N23" t="s">
        <v>1225</v>
      </c>
      <c r="O23" s="131">
        <v>14</v>
      </c>
      <c r="P23" s="131">
        <v>2.4892999999999998E-2</v>
      </c>
      <c r="Q23" s="131">
        <v>3.5999999999999997E-2</v>
      </c>
      <c r="R23" s="131">
        <v>0</v>
      </c>
      <c r="S23" s="132">
        <v>0</v>
      </c>
      <c r="T23" s="132">
        <v>0</v>
      </c>
    </row>
    <row r="24" spans="1:20">
      <c r="A24" t="s">
        <v>1213</v>
      </c>
      <c r="B24" t="s">
        <v>1223</v>
      </c>
      <c r="C24" t="s">
        <v>4670</v>
      </c>
      <c r="D24" t="s">
        <v>4671</v>
      </c>
      <c r="E24" t="s">
        <v>80</v>
      </c>
      <c r="F24" t="s">
        <v>4684</v>
      </c>
      <c r="G24" t="s">
        <v>4685</v>
      </c>
      <c r="H24" t="s">
        <v>312</v>
      </c>
      <c r="I24" t="s">
        <v>205</v>
      </c>
      <c r="J24" t="s">
        <v>233</v>
      </c>
      <c r="K24" t="s">
        <v>314</v>
      </c>
      <c r="M24" t="s">
        <v>339</v>
      </c>
      <c r="N24" t="s">
        <v>1215</v>
      </c>
      <c r="O24" s="131">
        <v>397350</v>
      </c>
      <c r="P24" s="131">
        <v>3.718</v>
      </c>
      <c r="Q24" s="131">
        <v>100</v>
      </c>
      <c r="R24" s="131">
        <v>1477.347</v>
      </c>
      <c r="S24" s="132">
        <v>-5.6061899999999998</v>
      </c>
      <c r="T24" s="132">
        <v>2.5100000000000001E-3</v>
      </c>
    </row>
    <row r="25" spans="1:20">
      <c r="A25" t="s">
        <v>1213</v>
      </c>
      <c r="B25" t="s">
        <v>1223</v>
      </c>
      <c r="C25" t="s">
        <v>4670</v>
      </c>
      <c r="D25" t="s">
        <v>4671</v>
      </c>
      <c r="E25" t="s">
        <v>80</v>
      </c>
      <c r="F25" t="s">
        <v>4686</v>
      </c>
      <c r="G25" t="s">
        <v>4687</v>
      </c>
      <c r="H25" t="s">
        <v>312</v>
      </c>
      <c r="I25" t="s">
        <v>205</v>
      </c>
      <c r="J25" t="s">
        <v>233</v>
      </c>
      <c r="K25" t="s">
        <v>314</v>
      </c>
      <c r="M25" t="s">
        <v>339</v>
      </c>
      <c r="N25" t="s">
        <v>1225</v>
      </c>
      <c r="O25" s="131">
        <v>-6895000</v>
      </c>
      <c r="P25" s="131">
        <v>2.4892999999999998E-2</v>
      </c>
      <c r="Q25" s="131">
        <v>100</v>
      </c>
      <c r="R25" s="131">
        <v>-171.637</v>
      </c>
      <c r="S25" s="132">
        <v>0.65132000000000001</v>
      </c>
      <c r="T25" s="132">
        <v>-2.9E-4</v>
      </c>
    </row>
    <row r="26" spans="1:20">
      <c r="A26" t="s">
        <v>1213</v>
      </c>
      <c r="B26" t="s">
        <v>1223</v>
      </c>
      <c r="C26" t="s">
        <v>4670</v>
      </c>
      <c r="D26" t="s">
        <v>4671</v>
      </c>
      <c r="E26" t="s">
        <v>80</v>
      </c>
      <c r="F26" t="s">
        <v>4688</v>
      </c>
      <c r="G26" t="s">
        <v>4689</v>
      </c>
      <c r="H26" t="s">
        <v>312</v>
      </c>
      <c r="I26" t="s">
        <v>205</v>
      </c>
      <c r="J26" t="s">
        <v>233</v>
      </c>
      <c r="K26" t="s">
        <v>314</v>
      </c>
      <c r="M26" t="s">
        <v>339</v>
      </c>
      <c r="N26" t="s">
        <v>1216</v>
      </c>
      <c r="O26" s="131">
        <v>-105340</v>
      </c>
      <c r="P26" s="131">
        <v>4.0218999999999996</v>
      </c>
      <c r="Q26" s="131">
        <v>100</v>
      </c>
      <c r="R26" s="131">
        <v>-423.66699999999997</v>
      </c>
      <c r="S26" s="132">
        <v>1.60772</v>
      </c>
      <c r="T26" s="132">
        <v>-7.2000000000000005E-4</v>
      </c>
    </row>
    <row r="27" spans="1:20">
      <c r="A27" t="s">
        <v>1213</v>
      </c>
      <c r="B27" t="s">
        <v>1223</v>
      </c>
      <c r="C27" t="s">
        <v>4670</v>
      </c>
      <c r="D27" t="s">
        <v>4671</v>
      </c>
      <c r="E27" t="s">
        <v>80</v>
      </c>
      <c r="F27" t="s">
        <v>4672</v>
      </c>
      <c r="G27" t="s">
        <v>4673</v>
      </c>
      <c r="H27" t="s">
        <v>312</v>
      </c>
      <c r="I27" t="s">
        <v>205</v>
      </c>
      <c r="J27" t="s">
        <v>233</v>
      </c>
      <c r="K27" t="s">
        <v>314</v>
      </c>
      <c r="M27" t="s">
        <v>339</v>
      </c>
      <c r="N27" t="s">
        <v>1215</v>
      </c>
      <c r="O27" s="131">
        <v>-308112.96999999997</v>
      </c>
      <c r="P27" s="131">
        <v>3.718</v>
      </c>
      <c r="Q27" s="131">
        <v>100</v>
      </c>
      <c r="R27" s="131">
        <v>-1145.5640000000001</v>
      </c>
      <c r="S27" s="132">
        <v>4.3471500000000001</v>
      </c>
      <c r="T27" s="132">
        <v>-1.9400000000000001E-3</v>
      </c>
    </row>
    <row r="28" spans="1:20">
      <c r="A28" t="s">
        <v>1213</v>
      </c>
      <c r="B28" t="s">
        <v>1229</v>
      </c>
      <c r="F28" t="s">
        <v>4676</v>
      </c>
      <c r="G28" t="s">
        <v>4677</v>
      </c>
      <c r="H28" t="s">
        <v>321</v>
      </c>
      <c r="I28" t="s">
        <v>205</v>
      </c>
      <c r="J28" t="s">
        <v>224</v>
      </c>
      <c r="K28" t="s">
        <v>314</v>
      </c>
      <c r="L28" t="s">
        <v>747</v>
      </c>
      <c r="M28" t="s">
        <v>339</v>
      </c>
      <c r="N28" t="s">
        <v>1215</v>
      </c>
      <c r="O28" s="131">
        <v>192</v>
      </c>
      <c r="P28" s="131">
        <v>3.718</v>
      </c>
      <c r="Q28" s="131">
        <v>1.9E-2</v>
      </c>
      <c r="R28" s="131">
        <v>0</v>
      </c>
      <c r="S28" s="132">
        <v>0</v>
      </c>
      <c r="T28" s="132">
        <v>0</v>
      </c>
    </row>
    <row r="29" spans="1:20">
      <c r="A29" t="s">
        <v>1213</v>
      </c>
      <c r="B29" t="s">
        <v>1229</v>
      </c>
      <c r="F29" t="s">
        <v>4674</v>
      </c>
      <c r="G29" t="s">
        <v>4675</v>
      </c>
      <c r="H29" t="s">
        <v>321</v>
      </c>
      <c r="I29" t="s">
        <v>205</v>
      </c>
      <c r="J29" t="s">
        <v>224</v>
      </c>
      <c r="K29" t="s">
        <v>314</v>
      </c>
      <c r="L29" t="s">
        <v>747</v>
      </c>
      <c r="M29" t="s">
        <v>339</v>
      </c>
      <c r="N29" t="s">
        <v>1215</v>
      </c>
      <c r="O29" s="131">
        <v>64</v>
      </c>
      <c r="P29" s="131">
        <v>3.718</v>
      </c>
      <c r="Q29" s="131">
        <v>6.0000000000000001E-3</v>
      </c>
      <c r="R29" s="131">
        <v>0</v>
      </c>
      <c r="S29" s="132">
        <v>0</v>
      </c>
      <c r="T29" s="132">
        <v>0</v>
      </c>
    </row>
    <row r="30" spans="1:20">
      <c r="A30" t="s">
        <v>1213</v>
      </c>
      <c r="B30" t="s">
        <v>1229</v>
      </c>
      <c r="F30" t="s">
        <v>4680</v>
      </c>
      <c r="G30" t="s">
        <v>4681</v>
      </c>
      <c r="H30" t="s">
        <v>321</v>
      </c>
      <c r="I30" t="s">
        <v>205</v>
      </c>
      <c r="J30" t="s">
        <v>293</v>
      </c>
      <c r="K30" t="s">
        <v>314</v>
      </c>
      <c r="L30" t="s">
        <v>747</v>
      </c>
      <c r="M30" t="s">
        <v>339</v>
      </c>
      <c r="N30" t="s">
        <v>1216</v>
      </c>
      <c r="O30" s="131">
        <v>273</v>
      </c>
      <c r="P30" s="131">
        <v>4.0218999999999996</v>
      </c>
      <c r="Q30" s="131">
        <v>1E-3</v>
      </c>
      <c r="R30" s="131">
        <v>0</v>
      </c>
      <c r="S30" s="132">
        <v>0</v>
      </c>
      <c r="T30" s="132">
        <v>0</v>
      </c>
    </row>
    <row r="31" spans="1:20">
      <c r="A31" t="s">
        <v>1213</v>
      </c>
      <c r="B31" t="s">
        <v>1229</v>
      </c>
      <c r="F31" t="s">
        <v>4668</v>
      </c>
      <c r="G31" t="s">
        <v>4669</v>
      </c>
      <c r="H31" t="s">
        <v>321</v>
      </c>
      <c r="I31" t="s">
        <v>205</v>
      </c>
      <c r="J31" t="s">
        <v>224</v>
      </c>
      <c r="K31" t="s">
        <v>314</v>
      </c>
      <c r="L31" t="s">
        <v>751</v>
      </c>
      <c r="M31" t="s">
        <v>339</v>
      </c>
      <c r="N31" t="s">
        <v>1215</v>
      </c>
      <c r="O31" s="131">
        <v>442</v>
      </c>
      <c r="P31" s="131">
        <v>3.718</v>
      </c>
      <c r="Q31" s="131">
        <v>0</v>
      </c>
      <c r="R31" s="131">
        <v>0</v>
      </c>
      <c r="S31" s="132">
        <v>0</v>
      </c>
      <c r="T31" s="132">
        <v>0</v>
      </c>
    </row>
    <row r="32" spans="1:20">
      <c r="A32" t="s">
        <v>1213</v>
      </c>
      <c r="B32" t="s">
        <v>1229</v>
      </c>
      <c r="F32" t="s">
        <v>4682</v>
      </c>
      <c r="G32" t="s">
        <v>4683</v>
      </c>
      <c r="H32" t="s">
        <v>321</v>
      </c>
      <c r="I32" t="s">
        <v>205</v>
      </c>
      <c r="J32" t="s">
        <v>251</v>
      </c>
      <c r="K32" t="s">
        <v>314</v>
      </c>
      <c r="L32" t="s">
        <v>747</v>
      </c>
      <c r="M32" t="s">
        <v>339</v>
      </c>
      <c r="N32" t="s">
        <v>1225</v>
      </c>
      <c r="O32" s="131">
        <v>32</v>
      </c>
      <c r="P32" s="131">
        <v>2.4892999999999998E-2</v>
      </c>
      <c r="Q32" s="131">
        <v>3.5999999999999997E-2</v>
      </c>
      <c r="R32" s="131">
        <v>0</v>
      </c>
      <c r="S32" s="132">
        <v>0</v>
      </c>
      <c r="T32" s="132">
        <v>0</v>
      </c>
    </row>
    <row r="33" spans="1:20">
      <c r="A33" t="s">
        <v>1213</v>
      </c>
      <c r="B33" t="s">
        <v>1229</v>
      </c>
      <c r="F33" t="s">
        <v>4678</v>
      </c>
      <c r="G33" t="s">
        <v>4679</v>
      </c>
      <c r="H33" t="s">
        <v>321</v>
      </c>
      <c r="I33" t="s">
        <v>205</v>
      </c>
      <c r="J33" t="s">
        <v>224</v>
      </c>
      <c r="K33" t="s">
        <v>314</v>
      </c>
      <c r="L33" t="s">
        <v>751</v>
      </c>
      <c r="M33" t="s">
        <v>339</v>
      </c>
      <c r="N33" t="s">
        <v>1215</v>
      </c>
      <c r="O33" s="131">
        <v>-58</v>
      </c>
      <c r="P33" s="131">
        <v>3.718</v>
      </c>
      <c r="Q33" s="131">
        <v>0</v>
      </c>
      <c r="R33" s="131">
        <v>0</v>
      </c>
      <c r="S33" s="132">
        <v>0</v>
      </c>
      <c r="T33" s="132">
        <v>0</v>
      </c>
    </row>
    <row r="34" spans="1:20">
      <c r="A34" t="s">
        <v>1213</v>
      </c>
      <c r="B34" t="s">
        <v>1229</v>
      </c>
      <c r="C34" t="s">
        <v>4670</v>
      </c>
      <c r="D34" t="s">
        <v>4671</v>
      </c>
      <c r="E34" t="s">
        <v>80</v>
      </c>
      <c r="F34" t="s">
        <v>4684</v>
      </c>
      <c r="G34" t="s">
        <v>4685</v>
      </c>
      <c r="H34" t="s">
        <v>312</v>
      </c>
      <c r="I34" t="s">
        <v>205</v>
      </c>
      <c r="J34" t="s">
        <v>233</v>
      </c>
      <c r="K34" t="s">
        <v>314</v>
      </c>
      <c r="M34" t="s">
        <v>339</v>
      </c>
      <c r="N34" t="s">
        <v>1215</v>
      </c>
      <c r="O34" s="131">
        <v>919835</v>
      </c>
      <c r="P34" s="131">
        <v>3.718</v>
      </c>
      <c r="Q34" s="131">
        <v>100</v>
      </c>
      <c r="R34" s="131">
        <v>3419.9470000000001</v>
      </c>
      <c r="S34" s="132">
        <v>-3.4474900000000002</v>
      </c>
      <c r="T34" s="132">
        <v>1.1999999999999999E-3</v>
      </c>
    </row>
    <row r="35" spans="1:20">
      <c r="A35" t="s">
        <v>1213</v>
      </c>
      <c r="B35" t="s">
        <v>1229</v>
      </c>
      <c r="C35" t="s">
        <v>4670</v>
      </c>
      <c r="D35" t="s">
        <v>4671</v>
      </c>
      <c r="E35" t="s">
        <v>80</v>
      </c>
      <c r="F35" t="s">
        <v>4686</v>
      </c>
      <c r="G35" t="s">
        <v>4687</v>
      </c>
      <c r="H35" t="s">
        <v>312</v>
      </c>
      <c r="I35" t="s">
        <v>205</v>
      </c>
      <c r="J35" t="s">
        <v>233</v>
      </c>
      <c r="K35" t="s">
        <v>314</v>
      </c>
      <c r="M35" t="s">
        <v>339</v>
      </c>
      <c r="N35" t="s">
        <v>1225</v>
      </c>
      <c r="O35" s="131">
        <v>-15760000</v>
      </c>
      <c r="P35" s="131">
        <v>2.4892999999999998E-2</v>
      </c>
      <c r="Q35" s="131">
        <v>100</v>
      </c>
      <c r="R35" s="131">
        <v>-392.31400000000002</v>
      </c>
      <c r="S35" s="132">
        <v>0.39546999999999999</v>
      </c>
      <c r="T35" s="132">
        <v>-1.3999999999999999E-4</v>
      </c>
    </row>
    <row r="36" spans="1:20">
      <c r="A36" t="s">
        <v>1213</v>
      </c>
      <c r="B36" t="s">
        <v>1229</v>
      </c>
      <c r="C36" t="s">
        <v>4670</v>
      </c>
      <c r="D36" t="s">
        <v>4671</v>
      </c>
      <c r="E36" t="s">
        <v>80</v>
      </c>
      <c r="F36" t="s">
        <v>4688</v>
      </c>
      <c r="G36" t="s">
        <v>4689</v>
      </c>
      <c r="H36" t="s">
        <v>312</v>
      </c>
      <c r="I36" t="s">
        <v>205</v>
      </c>
      <c r="J36" t="s">
        <v>233</v>
      </c>
      <c r="K36" t="s">
        <v>314</v>
      </c>
      <c r="M36" t="s">
        <v>339</v>
      </c>
      <c r="N36" t="s">
        <v>1216</v>
      </c>
      <c r="O36" s="131">
        <v>-250068</v>
      </c>
      <c r="P36" s="131">
        <v>4.0218999999999996</v>
      </c>
      <c r="Q36" s="131">
        <v>100</v>
      </c>
      <c r="R36" s="131">
        <v>-1005.748</v>
      </c>
      <c r="S36" s="132">
        <v>1.0138499999999999</v>
      </c>
      <c r="T36" s="132">
        <v>-3.5E-4</v>
      </c>
    </row>
    <row r="37" spans="1:20">
      <c r="A37" t="s">
        <v>1213</v>
      </c>
      <c r="B37" t="s">
        <v>1229</v>
      </c>
      <c r="C37" t="s">
        <v>4670</v>
      </c>
      <c r="D37" t="s">
        <v>4671</v>
      </c>
      <c r="E37" t="s">
        <v>80</v>
      </c>
      <c r="F37" t="s">
        <v>4672</v>
      </c>
      <c r="G37" t="s">
        <v>4673</v>
      </c>
      <c r="H37" t="s">
        <v>312</v>
      </c>
      <c r="I37" t="s">
        <v>205</v>
      </c>
      <c r="J37" t="s">
        <v>233</v>
      </c>
      <c r="K37" t="s">
        <v>314</v>
      </c>
      <c r="M37" t="s">
        <v>339</v>
      </c>
      <c r="N37" t="s">
        <v>1215</v>
      </c>
      <c r="O37" s="131">
        <v>-810622.57</v>
      </c>
      <c r="P37" s="131">
        <v>3.718</v>
      </c>
      <c r="Q37" s="131">
        <v>100</v>
      </c>
      <c r="R37" s="131">
        <v>-3013.895</v>
      </c>
      <c r="S37" s="132">
        <v>3.03817</v>
      </c>
      <c r="T37" s="132">
        <v>-1.06E-3</v>
      </c>
    </row>
    <row r="38" spans="1:20">
      <c r="A38" t="s">
        <v>1213</v>
      </c>
      <c r="B38" t="s">
        <v>1232</v>
      </c>
      <c r="F38" t="s">
        <v>4674</v>
      </c>
      <c r="G38" t="s">
        <v>4675</v>
      </c>
      <c r="H38" t="s">
        <v>321</v>
      </c>
      <c r="I38" t="s">
        <v>205</v>
      </c>
      <c r="J38" t="s">
        <v>224</v>
      </c>
      <c r="K38" t="s">
        <v>314</v>
      </c>
      <c r="L38" t="s">
        <v>747</v>
      </c>
      <c r="M38" t="s">
        <v>339</v>
      </c>
      <c r="N38" t="s">
        <v>1215</v>
      </c>
      <c r="O38" s="131">
        <v>6</v>
      </c>
      <c r="P38" s="131">
        <v>3.718</v>
      </c>
      <c r="Q38" s="131">
        <v>6.0000000000000001E-3</v>
      </c>
      <c r="R38" s="131">
        <v>0</v>
      </c>
      <c r="S38" s="132">
        <v>0</v>
      </c>
      <c r="T38" s="132">
        <v>0</v>
      </c>
    </row>
    <row r="39" spans="1:20">
      <c r="A39" t="s">
        <v>1213</v>
      </c>
      <c r="B39" t="s">
        <v>1232</v>
      </c>
      <c r="F39" t="s">
        <v>4680</v>
      </c>
      <c r="G39" t="s">
        <v>4681</v>
      </c>
      <c r="H39" t="s">
        <v>321</v>
      </c>
      <c r="I39" t="s">
        <v>205</v>
      </c>
      <c r="J39" t="s">
        <v>293</v>
      </c>
      <c r="K39" t="s">
        <v>314</v>
      </c>
      <c r="L39" t="s">
        <v>747</v>
      </c>
      <c r="M39" t="s">
        <v>339</v>
      </c>
      <c r="N39" t="s">
        <v>1216</v>
      </c>
      <c r="O39" s="131">
        <v>10</v>
      </c>
      <c r="P39" s="131">
        <v>4.0218999999999996</v>
      </c>
      <c r="Q39" s="131">
        <v>1E-3</v>
      </c>
      <c r="R39" s="131">
        <v>0</v>
      </c>
      <c r="S39" s="132">
        <v>0</v>
      </c>
      <c r="T39" s="132">
        <v>0</v>
      </c>
    </row>
    <row r="40" spans="1:20">
      <c r="A40" t="s">
        <v>1213</v>
      </c>
      <c r="B40" t="s">
        <v>1232</v>
      </c>
      <c r="F40" t="s">
        <v>4690</v>
      </c>
      <c r="G40" t="s">
        <v>4691</v>
      </c>
      <c r="H40" t="s">
        <v>321</v>
      </c>
      <c r="I40" t="s">
        <v>205</v>
      </c>
      <c r="J40" t="s">
        <v>224</v>
      </c>
      <c r="K40" t="s">
        <v>314</v>
      </c>
      <c r="L40" t="s">
        <v>751</v>
      </c>
      <c r="M40" t="s">
        <v>339</v>
      </c>
      <c r="N40" t="s">
        <v>1215</v>
      </c>
      <c r="O40" s="131">
        <v>16</v>
      </c>
      <c r="P40" s="131">
        <v>3.718</v>
      </c>
      <c r="Q40" s="131">
        <v>0</v>
      </c>
      <c r="R40" s="131">
        <v>0</v>
      </c>
    </row>
    <row r="41" spans="1:20">
      <c r="A41" t="s">
        <v>1213</v>
      </c>
      <c r="B41" t="s">
        <v>1232</v>
      </c>
      <c r="F41" t="s">
        <v>4668</v>
      </c>
      <c r="G41" t="s">
        <v>4669</v>
      </c>
      <c r="H41" t="s">
        <v>321</v>
      </c>
      <c r="I41" t="s">
        <v>205</v>
      </c>
      <c r="J41" t="s">
        <v>224</v>
      </c>
      <c r="K41" t="s">
        <v>314</v>
      </c>
      <c r="L41" t="s">
        <v>751</v>
      </c>
      <c r="M41" t="s">
        <v>339</v>
      </c>
      <c r="N41" t="s">
        <v>1215</v>
      </c>
      <c r="O41" s="131">
        <v>20</v>
      </c>
      <c r="P41" s="131">
        <v>3.718</v>
      </c>
      <c r="Q41" s="131">
        <v>0</v>
      </c>
      <c r="R41" s="131">
        <v>0</v>
      </c>
    </row>
    <row r="42" spans="1:20">
      <c r="A42" t="s">
        <v>1213</v>
      </c>
      <c r="B42" t="s">
        <v>1232</v>
      </c>
      <c r="C42" t="s">
        <v>4670</v>
      </c>
      <c r="D42" t="s">
        <v>4671</v>
      </c>
      <c r="E42" t="s">
        <v>80</v>
      </c>
      <c r="F42" t="s">
        <v>4688</v>
      </c>
      <c r="G42" t="s">
        <v>4689</v>
      </c>
      <c r="H42" t="s">
        <v>312</v>
      </c>
      <c r="I42" t="s">
        <v>205</v>
      </c>
      <c r="J42" t="s">
        <v>233</v>
      </c>
      <c r="K42" t="s">
        <v>314</v>
      </c>
      <c r="M42" t="s">
        <v>339</v>
      </c>
      <c r="N42" t="s">
        <v>1216</v>
      </c>
      <c r="O42" s="131">
        <v>-8320</v>
      </c>
      <c r="P42" s="131">
        <v>4.0218999999999996</v>
      </c>
      <c r="Q42" s="131">
        <v>100</v>
      </c>
      <c r="R42" s="131">
        <v>-33.462000000000003</v>
      </c>
      <c r="S42" s="132">
        <v>0.26824999999999999</v>
      </c>
      <c r="T42" s="132">
        <v>-6.9999999999999994E-5</v>
      </c>
    </row>
    <row r="43" spans="1:20">
      <c r="A43" t="s">
        <v>1213</v>
      </c>
      <c r="B43" t="s">
        <v>1232</v>
      </c>
      <c r="C43" t="s">
        <v>4670</v>
      </c>
      <c r="D43" t="s">
        <v>4671</v>
      </c>
      <c r="E43" t="s">
        <v>80</v>
      </c>
      <c r="F43" t="s">
        <v>4672</v>
      </c>
      <c r="G43" t="s">
        <v>4673</v>
      </c>
      <c r="H43" t="s">
        <v>312</v>
      </c>
      <c r="I43" t="s">
        <v>205</v>
      </c>
      <c r="J43" t="s">
        <v>233</v>
      </c>
      <c r="K43" t="s">
        <v>314</v>
      </c>
      <c r="M43" t="s">
        <v>339</v>
      </c>
      <c r="N43" t="s">
        <v>1215</v>
      </c>
      <c r="O43" s="131">
        <v>-24550.95</v>
      </c>
      <c r="P43" s="131">
        <v>3.718</v>
      </c>
      <c r="Q43" s="131">
        <v>100</v>
      </c>
      <c r="R43" s="131">
        <v>-91.28</v>
      </c>
      <c r="S43" s="132">
        <v>0.73175000000000001</v>
      </c>
      <c r="T43" s="132">
        <v>-1.9000000000000001E-4</v>
      </c>
    </row>
    <row r="44" spans="1:20">
      <c r="A44" t="s">
        <v>1213</v>
      </c>
      <c r="B44" t="s">
        <v>1233</v>
      </c>
      <c r="F44" t="s">
        <v>4674</v>
      </c>
      <c r="G44" t="s">
        <v>4675</v>
      </c>
      <c r="H44" t="s">
        <v>321</v>
      </c>
      <c r="I44" t="s">
        <v>205</v>
      </c>
      <c r="J44" t="s">
        <v>224</v>
      </c>
      <c r="K44" t="s">
        <v>314</v>
      </c>
      <c r="L44" t="s">
        <v>747</v>
      </c>
      <c r="M44" t="s">
        <v>339</v>
      </c>
      <c r="N44" t="s">
        <v>1215</v>
      </c>
      <c r="O44" s="131">
        <v>422</v>
      </c>
      <c r="P44" s="131">
        <v>3.718</v>
      </c>
      <c r="Q44" s="131">
        <v>6.0000000000000001E-3</v>
      </c>
      <c r="R44" s="131">
        <v>0</v>
      </c>
      <c r="S44" s="132">
        <v>0</v>
      </c>
      <c r="T44" s="132">
        <v>0</v>
      </c>
    </row>
    <row r="45" spans="1:20">
      <c r="A45" t="s">
        <v>1213</v>
      </c>
      <c r="B45" t="s">
        <v>1233</v>
      </c>
      <c r="C45" t="s">
        <v>4670</v>
      </c>
      <c r="D45" t="s">
        <v>4671</v>
      </c>
      <c r="E45" t="s">
        <v>80</v>
      </c>
      <c r="F45" t="s">
        <v>4672</v>
      </c>
      <c r="G45" t="s">
        <v>4673</v>
      </c>
      <c r="H45" t="s">
        <v>312</v>
      </c>
      <c r="I45" t="s">
        <v>205</v>
      </c>
      <c r="J45" t="s">
        <v>233</v>
      </c>
      <c r="K45" t="s">
        <v>314</v>
      </c>
      <c r="M45" t="s">
        <v>339</v>
      </c>
      <c r="N45" t="s">
        <v>1215</v>
      </c>
      <c r="O45" s="131">
        <v>477871.4</v>
      </c>
      <c r="P45" s="131">
        <v>3.718</v>
      </c>
      <c r="Q45" s="131">
        <v>100</v>
      </c>
      <c r="R45" s="131">
        <v>1776.7260000000001</v>
      </c>
      <c r="S45" s="132">
        <v>1</v>
      </c>
      <c r="T45" s="132">
        <v>3.0599999999999998E-3</v>
      </c>
    </row>
    <row r="46" spans="1:20">
      <c r="A46" t="s">
        <v>1213</v>
      </c>
      <c r="B46" t="s">
        <v>1236</v>
      </c>
      <c r="F46" t="s">
        <v>4674</v>
      </c>
      <c r="G46" t="s">
        <v>4675</v>
      </c>
      <c r="H46" t="s">
        <v>321</v>
      </c>
      <c r="I46" t="s">
        <v>205</v>
      </c>
      <c r="J46" t="s">
        <v>224</v>
      </c>
      <c r="K46" t="s">
        <v>314</v>
      </c>
      <c r="L46" t="s">
        <v>747</v>
      </c>
      <c r="M46" t="s">
        <v>339</v>
      </c>
      <c r="N46" t="s">
        <v>1215</v>
      </c>
      <c r="O46" s="131">
        <v>3</v>
      </c>
      <c r="P46" s="131">
        <v>3.718</v>
      </c>
      <c r="Q46" s="131">
        <v>6.0000000000000001E-3</v>
      </c>
      <c r="R46" s="131">
        <v>0</v>
      </c>
      <c r="S46" s="132">
        <v>0</v>
      </c>
      <c r="T46" s="132">
        <v>0</v>
      </c>
    </row>
    <row r="47" spans="1:20">
      <c r="A47" t="s">
        <v>1213</v>
      </c>
      <c r="B47" t="s">
        <v>1236</v>
      </c>
      <c r="F47" t="s">
        <v>4680</v>
      </c>
      <c r="G47" t="s">
        <v>4681</v>
      </c>
      <c r="H47" t="s">
        <v>321</v>
      </c>
      <c r="I47" t="s">
        <v>205</v>
      </c>
      <c r="J47" t="s">
        <v>293</v>
      </c>
      <c r="K47" t="s">
        <v>314</v>
      </c>
      <c r="L47" t="s">
        <v>747</v>
      </c>
      <c r="M47" t="s">
        <v>339</v>
      </c>
      <c r="N47" t="s">
        <v>1216</v>
      </c>
      <c r="O47" s="131">
        <v>2</v>
      </c>
      <c r="P47" s="131">
        <v>4.0218999999999996</v>
      </c>
      <c r="Q47" s="131">
        <v>1E-3</v>
      </c>
      <c r="R47" s="131">
        <v>0</v>
      </c>
    </row>
    <row r="48" spans="1:20">
      <c r="A48" t="s">
        <v>1213</v>
      </c>
      <c r="B48" t="s">
        <v>1236</v>
      </c>
      <c r="F48" t="s">
        <v>4668</v>
      </c>
      <c r="G48" t="s">
        <v>4669</v>
      </c>
      <c r="H48" t="s">
        <v>321</v>
      </c>
      <c r="I48" t="s">
        <v>205</v>
      </c>
      <c r="J48" t="s">
        <v>224</v>
      </c>
      <c r="K48" t="s">
        <v>314</v>
      </c>
      <c r="L48" t="s">
        <v>751</v>
      </c>
      <c r="M48" t="s">
        <v>339</v>
      </c>
      <c r="N48" t="s">
        <v>1215</v>
      </c>
      <c r="O48" s="131">
        <v>2</v>
      </c>
      <c r="P48" s="131">
        <v>3.718</v>
      </c>
      <c r="Q48" s="131">
        <v>0</v>
      </c>
      <c r="R48" s="131">
        <v>0</v>
      </c>
    </row>
    <row r="49" spans="1:20">
      <c r="A49" t="s">
        <v>1213</v>
      </c>
      <c r="B49" t="s">
        <v>1236</v>
      </c>
      <c r="C49" t="s">
        <v>4670</v>
      </c>
      <c r="D49" t="s">
        <v>4671</v>
      </c>
      <c r="E49" t="s">
        <v>80</v>
      </c>
      <c r="F49" t="s">
        <v>4688</v>
      </c>
      <c r="G49" t="s">
        <v>4689</v>
      </c>
      <c r="H49" t="s">
        <v>312</v>
      </c>
      <c r="I49" t="s">
        <v>205</v>
      </c>
      <c r="J49" t="s">
        <v>233</v>
      </c>
      <c r="K49" t="s">
        <v>314</v>
      </c>
      <c r="M49" t="s">
        <v>339</v>
      </c>
      <c r="N49" t="s">
        <v>1216</v>
      </c>
      <c r="O49" s="131">
        <v>-1664</v>
      </c>
      <c r="P49" s="131">
        <v>4.0218999999999996</v>
      </c>
      <c r="Q49" s="131">
        <v>100</v>
      </c>
      <c r="R49" s="131">
        <v>-6.6920000000000002</v>
      </c>
      <c r="S49" s="132">
        <v>6.726E-2</v>
      </c>
      <c r="T49" s="132">
        <v>-1.1E-4</v>
      </c>
    </row>
    <row r="50" spans="1:20">
      <c r="A50" t="s">
        <v>1213</v>
      </c>
      <c r="B50" t="s">
        <v>1236</v>
      </c>
      <c r="C50" t="s">
        <v>4670</v>
      </c>
      <c r="D50" t="s">
        <v>4671</v>
      </c>
      <c r="E50" t="s">
        <v>80</v>
      </c>
      <c r="F50" t="s">
        <v>4672</v>
      </c>
      <c r="G50" t="s">
        <v>4673</v>
      </c>
      <c r="H50" t="s">
        <v>312</v>
      </c>
      <c r="I50" t="s">
        <v>205</v>
      </c>
      <c r="J50" t="s">
        <v>233</v>
      </c>
      <c r="K50" t="s">
        <v>314</v>
      </c>
      <c r="M50" t="s">
        <v>339</v>
      </c>
      <c r="N50" t="s">
        <v>1215</v>
      </c>
      <c r="O50" s="131">
        <v>-24961.78</v>
      </c>
      <c r="P50" s="131">
        <v>3.718</v>
      </c>
      <c r="Q50" s="131">
        <v>100</v>
      </c>
      <c r="R50" s="131">
        <v>-92.808000000000007</v>
      </c>
      <c r="S50" s="132">
        <v>0.93274000000000001</v>
      </c>
      <c r="T50" s="132">
        <v>-1.5200000000000001E-3</v>
      </c>
    </row>
    <row r="51" spans="1:20">
      <c r="A51" t="s">
        <v>1213</v>
      </c>
      <c r="B51" t="s">
        <v>1237</v>
      </c>
      <c r="F51" t="s">
        <v>4692</v>
      </c>
      <c r="G51" t="s">
        <v>4693</v>
      </c>
      <c r="H51" t="s">
        <v>321</v>
      </c>
      <c r="I51" t="s">
        <v>205</v>
      </c>
      <c r="J51" t="s">
        <v>238</v>
      </c>
      <c r="K51" t="s">
        <v>314</v>
      </c>
      <c r="L51" t="s">
        <v>747</v>
      </c>
      <c r="M51" t="s">
        <v>339</v>
      </c>
      <c r="N51" t="s">
        <v>1216</v>
      </c>
      <c r="O51" s="131">
        <v>1</v>
      </c>
      <c r="P51" s="131">
        <v>4.0218999999999996</v>
      </c>
      <c r="Q51" s="131">
        <v>2.238</v>
      </c>
      <c r="R51" s="131">
        <v>0</v>
      </c>
      <c r="S51" s="132">
        <v>0</v>
      </c>
      <c r="T51" s="132">
        <v>0</v>
      </c>
    </row>
    <row r="52" spans="1:20">
      <c r="A52" t="s">
        <v>1213</v>
      </c>
      <c r="B52" t="s">
        <v>1237</v>
      </c>
      <c r="F52" t="s">
        <v>4674</v>
      </c>
      <c r="G52" t="s">
        <v>4675</v>
      </c>
      <c r="H52" t="s">
        <v>321</v>
      </c>
      <c r="I52" t="s">
        <v>205</v>
      </c>
      <c r="J52" t="s">
        <v>224</v>
      </c>
      <c r="K52" t="s">
        <v>314</v>
      </c>
      <c r="L52" t="s">
        <v>747</v>
      </c>
      <c r="M52" t="s">
        <v>339</v>
      </c>
      <c r="N52" t="s">
        <v>1215</v>
      </c>
      <c r="O52" s="131">
        <v>4</v>
      </c>
      <c r="P52" s="131">
        <v>3.718</v>
      </c>
      <c r="Q52" s="131">
        <v>6.0000000000000001E-3</v>
      </c>
      <c r="R52" s="131">
        <v>0</v>
      </c>
      <c r="S52" s="132">
        <v>0</v>
      </c>
      <c r="T52" s="132">
        <v>0</v>
      </c>
    </row>
    <row r="53" spans="1:20">
      <c r="A53" t="s">
        <v>1213</v>
      </c>
      <c r="B53" t="s">
        <v>1237</v>
      </c>
      <c r="F53" t="s">
        <v>4694</v>
      </c>
      <c r="G53" t="s">
        <v>4695</v>
      </c>
      <c r="H53" t="s">
        <v>321</v>
      </c>
      <c r="I53" t="s">
        <v>205</v>
      </c>
      <c r="J53" t="s">
        <v>224</v>
      </c>
      <c r="K53" t="s">
        <v>314</v>
      </c>
      <c r="L53" t="s">
        <v>747</v>
      </c>
      <c r="M53" t="s">
        <v>339</v>
      </c>
      <c r="N53" t="s">
        <v>1215</v>
      </c>
      <c r="O53" s="131">
        <v>2</v>
      </c>
      <c r="P53" s="131">
        <v>3.718</v>
      </c>
      <c r="Q53" s="131">
        <v>2E-3</v>
      </c>
      <c r="R53" s="131">
        <v>0</v>
      </c>
      <c r="S53" s="132">
        <v>0</v>
      </c>
      <c r="T53" s="132">
        <v>0</v>
      </c>
    </row>
    <row r="54" spans="1:20">
      <c r="A54" t="s">
        <v>1213</v>
      </c>
      <c r="B54" t="s">
        <v>1237</v>
      </c>
      <c r="F54" t="s">
        <v>4680</v>
      </c>
      <c r="G54" t="s">
        <v>4681</v>
      </c>
      <c r="H54" t="s">
        <v>321</v>
      </c>
      <c r="I54" t="s">
        <v>205</v>
      </c>
      <c r="J54" t="s">
        <v>293</v>
      </c>
      <c r="K54" t="s">
        <v>314</v>
      </c>
      <c r="L54" t="s">
        <v>747</v>
      </c>
      <c r="M54" t="s">
        <v>339</v>
      </c>
      <c r="N54" t="s">
        <v>1216</v>
      </c>
      <c r="O54" s="131">
        <v>3</v>
      </c>
      <c r="P54" s="131">
        <v>4.0218999999999996</v>
      </c>
      <c r="Q54" s="131">
        <v>1E-3</v>
      </c>
      <c r="R54" s="131">
        <v>0</v>
      </c>
    </row>
    <row r="55" spans="1:20">
      <c r="A55" t="s">
        <v>1213</v>
      </c>
      <c r="B55" t="s">
        <v>1237</v>
      </c>
      <c r="F55" t="s">
        <v>4690</v>
      </c>
      <c r="G55" t="s">
        <v>4691</v>
      </c>
      <c r="H55" t="s">
        <v>321</v>
      </c>
      <c r="I55" t="s">
        <v>205</v>
      </c>
      <c r="J55" t="s">
        <v>224</v>
      </c>
      <c r="K55" t="s">
        <v>314</v>
      </c>
      <c r="L55" t="s">
        <v>751</v>
      </c>
      <c r="M55" t="s">
        <v>339</v>
      </c>
      <c r="N55" t="s">
        <v>1215</v>
      </c>
      <c r="O55" s="131">
        <v>2</v>
      </c>
      <c r="P55" s="131">
        <v>3.718</v>
      </c>
      <c r="Q55" s="131">
        <v>0</v>
      </c>
      <c r="R55" s="131">
        <v>0</v>
      </c>
    </row>
    <row r="56" spans="1:20">
      <c r="A56" t="s">
        <v>1213</v>
      </c>
      <c r="B56" t="s">
        <v>1237</v>
      </c>
      <c r="F56" t="s">
        <v>4668</v>
      </c>
      <c r="G56" t="s">
        <v>4669</v>
      </c>
      <c r="H56" t="s">
        <v>321</v>
      </c>
      <c r="I56" t="s">
        <v>205</v>
      </c>
      <c r="J56" t="s">
        <v>224</v>
      </c>
      <c r="K56" t="s">
        <v>314</v>
      </c>
      <c r="L56" t="s">
        <v>751</v>
      </c>
      <c r="M56" t="s">
        <v>339</v>
      </c>
      <c r="N56" t="s">
        <v>1215</v>
      </c>
      <c r="O56" s="131">
        <v>2</v>
      </c>
      <c r="P56" s="131">
        <v>3.718</v>
      </c>
      <c r="Q56" s="131">
        <v>0</v>
      </c>
      <c r="R56" s="131">
        <v>0</v>
      </c>
    </row>
    <row r="57" spans="1:20">
      <c r="A57" t="s">
        <v>1213</v>
      </c>
      <c r="B57" t="s">
        <v>1237</v>
      </c>
      <c r="C57" t="s">
        <v>4670</v>
      </c>
      <c r="D57" t="s">
        <v>4671</v>
      </c>
      <c r="E57" t="s">
        <v>80</v>
      </c>
      <c r="F57" t="s">
        <v>4672</v>
      </c>
      <c r="G57" t="s">
        <v>4673</v>
      </c>
      <c r="H57" t="s">
        <v>312</v>
      </c>
      <c r="I57" t="s">
        <v>205</v>
      </c>
      <c r="J57" t="s">
        <v>233</v>
      </c>
      <c r="K57" t="s">
        <v>314</v>
      </c>
      <c r="M57" t="s">
        <v>339</v>
      </c>
      <c r="N57" t="s">
        <v>1215</v>
      </c>
      <c r="O57" s="131">
        <v>-5680.11</v>
      </c>
      <c r="P57" s="131">
        <v>3.718</v>
      </c>
      <c r="Q57" s="131">
        <v>100</v>
      </c>
      <c r="R57" s="131">
        <v>-21.119</v>
      </c>
      <c r="S57" s="132">
        <v>0.39639000000000002</v>
      </c>
      <c r="T57" s="132">
        <v>-3.2000000000000003E-4</v>
      </c>
    </row>
    <row r="58" spans="1:20">
      <c r="A58" t="s">
        <v>1213</v>
      </c>
      <c r="B58" t="s">
        <v>1237</v>
      </c>
      <c r="C58" t="s">
        <v>4670</v>
      </c>
      <c r="D58" t="s">
        <v>4671</v>
      </c>
      <c r="E58" t="s">
        <v>80</v>
      </c>
      <c r="F58" t="s">
        <v>4688</v>
      </c>
      <c r="G58" t="s">
        <v>4689</v>
      </c>
      <c r="H58" t="s">
        <v>312</v>
      </c>
      <c r="I58" t="s">
        <v>205</v>
      </c>
      <c r="J58" t="s">
        <v>233</v>
      </c>
      <c r="K58" t="s">
        <v>314</v>
      </c>
      <c r="M58" t="s">
        <v>339</v>
      </c>
      <c r="N58" t="s">
        <v>1216</v>
      </c>
      <c r="O58" s="131">
        <v>-7996</v>
      </c>
      <c r="P58" s="131">
        <v>4.0218999999999996</v>
      </c>
      <c r="Q58" s="131">
        <v>100</v>
      </c>
      <c r="R58" s="131">
        <v>-32.158999999999999</v>
      </c>
      <c r="S58" s="132">
        <v>0.60360999999999998</v>
      </c>
      <c r="T58" s="132">
        <v>-4.8999999999999998E-4</v>
      </c>
    </row>
    <row r="59" spans="1:20">
      <c r="A59" t="s">
        <v>1213</v>
      </c>
      <c r="B59" t="s">
        <v>1238</v>
      </c>
      <c r="F59" t="s">
        <v>4692</v>
      </c>
      <c r="G59" t="s">
        <v>4693</v>
      </c>
      <c r="H59" t="s">
        <v>321</v>
      </c>
      <c r="I59" t="s">
        <v>205</v>
      </c>
      <c r="J59" t="s">
        <v>238</v>
      </c>
      <c r="K59" t="s">
        <v>314</v>
      </c>
      <c r="L59" t="s">
        <v>747</v>
      </c>
      <c r="M59" t="s">
        <v>339</v>
      </c>
      <c r="N59" t="s">
        <v>1216</v>
      </c>
      <c r="O59" s="131">
        <v>27</v>
      </c>
      <c r="P59" s="131">
        <v>4.0218999999999996</v>
      </c>
      <c r="Q59" s="131">
        <v>2.238</v>
      </c>
      <c r="R59" s="131">
        <v>2E-3</v>
      </c>
      <c r="S59" s="132">
        <v>0</v>
      </c>
      <c r="T59" s="132">
        <v>0</v>
      </c>
    </row>
    <row r="60" spans="1:20">
      <c r="A60" t="s">
        <v>1213</v>
      </c>
      <c r="B60" t="s">
        <v>1238</v>
      </c>
      <c r="F60" t="s">
        <v>4674</v>
      </c>
      <c r="G60" t="s">
        <v>4675</v>
      </c>
      <c r="H60" t="s">
        <v>321</v>
      </c>
      <c r="I60" t="s">
        <v>205</v>
      </c>
      <c r="J60" t="s">
        <v>224</v>
      </c>
      <c r="K60" t="s">
        <v>314</v>
      </c>
      <c r="L60" t="s">
        <v>747</v>
      </c>
      <c r="M60" t="s">
        <v>339</v>
      </c>
      <c r="N60" t="s">
        <v>1215</v>
      </c>
      <c r="O60" s="131">
        <v>230</v>
      </c>
      <c r="P60" s="131">
        <v>3.718</v>
      </c>
      <c r="Q60" s="131">
        <v>6.0000000000000001E-3</v>
      </c>
      <c r="R60" s="131">
        <v>0</v>
      </c>
      <c r="S60" s="132">
        <v>0</v>
      </c>
      <c r="T60" s="132">
        <v>0</v>
      </c>
    </row>
    <row r="61" spans="1:20">
      <c r="A61" t="s">
        <v>1213</v>
      </c>
      <c r="B61" t="s">
        <v>1238</v>
      </c>
      <c r="F61" t="s">
        <v>4676</v>
      </c>
      <c r="G61" t="s">
        <v>4677</v>
      </c>
      <c r="H61" t="s">
        <v>321</v>
      </c>
      <c r="I61" t="s">
        <v>205</v>
      </c>
      <c r="J61" t="s">
        <v>224</v>
      </c>
      <c r="K61" t="s">
        <v>314</v>
      </c>
      <c r="L61" t="s">
        <v>747</v>
      </c>
      <c r="M61" t="s">
        <v>339</v>
      </c>
      <c r="N61" t="s">
        <v>1215</v>
      </c>
      <c r="O61" s="131">
        <v>8</v>
      </c>
      <c r="P61" s="131">
        <v>3.718</v>
      </c>
      <c r="Q61" s="131">
        <v>1.9E-2</v>
      </c>
      <c r="R61" s="131">
        <v>0</v>
      </c>
      <c r="S61" s="132">
        <v>0</v>
      </c>
      <c r="T61" s="132">
        <v>0</v>
      </c>
    </row>
    <row r="62" spans="1:20">
      <c r="A62" t="s">
        <v>1213</v>
      </c>
      <c r="B62" t="s">
        <v>1238</v>
      </c>
      <c r="F62" t="s">
        <v>4696</v>
      </c>
      <c r="G62" t="s">
        <v>4697</v>
      </c>
      <c r="H62" t="s">
        <v>321</v>
      </c>
      <c r="I62" t="s">
        <v>205</v>
      </c>
      <c r="J62" t="s">
        <v>233</v>
      </c>
      <c r="K62" t="s">
        <v>314</v>
      </c>
      <c r="L62" t="s">
        <v>747</v>
      </c>
      <c r="M62" t="s">
        <v>339</v>
      </c>
      <c r="N62" t="s">
        <v>1227</v>
      </c>
      <c r="O62" s="131">
        <v>12</v>
      </c>
      <c r="P62" s="131">
        <v>4.8108000000000004</v>
      </c>
      <c r="Q62" s="131">
        <v>8.9999999999999993E-3</v>
      </c>
      <c r="R62" s="131">
        <v>0</v>
      </c>
      <c r="S62" s="132">
        <v>0</v>
      </c>
      <c r="T62" s="132">
        <v>0</v>
      </c>
    </row>
    <row r="63" spans="1:20">
      <c r="A63" t="s">
        <v>1213</v>
      </c>
      <c r="B63" t="s">
        <v>1238</v>
      </c>
      <c r="F63" t="s">
        <v>4694</v>
      </c>
      <c r="G63" t="s">
        <v>4695</v>
      </c>
      <c r="H63" t="s">
        <v>321</v>
      </c>
      <c r="I63" t="s">
        <v>205</v>
      </c>
      <c r="J63" t="s">
        <v>224</v>
      </c>
      <c r="K63" t="s">
        <v>314</v>
      </c>
      <c r="L63" t="s">
        <v>747</v>
      </c>
      <c r="M63" t="s">
        <v>339</v>
      </c>
      <c r="N63" t="s">
        <v>1215</v>
      </c>
      <c r="O63" s="131">
        <v>20</v>
      </c>
      <c r="P63" s="131">
        <v>3.718</v>
      </c>
      <c r="Q63" s="131">
        <v>2E-3</v>
      </c>
      <c r="R63" s="131">
        <v>0</v>
      </c>
      <c r="S63" s="132">
        <v>0</v>
      </c>
      <c r="T63" s="132">
        <v>0</v>
      </c>
    </row>
    <row r="64" spans="1:20">
      <c r="A64" t="s">
        <v>1213</v>
      </c>
      <c r="B64" t="s">
        <v>1238</v>
      </c>
      <c r="F64" t="s">
        <v>4680</v>
      </c>
      <c r="G64" t="s">
        <v>4681</v>
      </c>
      <c r="H64" t="s">
        <v>321</v>
      </c>
      <c r="I64" t="s">
        <v>205</v>
      </c>
      <c r="J64" t="s">
        <v>293</v>
      </c>
      <c r="K64" t="s">
        <v>314</v>
      </c>
      <c r="L64" t="s">
        <v>747</v>
      </c>
      <c r="M64" t="s">
        <v>339</v>
      </c>
      <c r="N64" t="s">
        <v>1216</v>
      </c>
      <c r="O64" s="131">
        <v>23</v>
      </c>
      <c r="P64" s="131">
        <v>4.0218999999999996</v>
      </c>
      <c r="Q64" s="131">
        <v>1E-3</v>
      </c>
      <c r="R64" s="131">
        <v>0</v>
      </c>
      <c r="S64" s="132">
        <v>0</v>
      </c>
      <c r="T64" s="132">
        <v>0</v>
      </c>
    </row>
    <row r="65" spans="1:20">
      <c r="A65" t="s">
        <v>1213</v>
      </c>
      <c r="B65" t="s">
        <v>1238</v>
      </c>
      <c r="F65" t="s">
        <v>4668</v>
      </c>
      <c r="G65" t="s">
        <v>4669</v>
      </c>
      <c r="H65" t="s">
        <v>321</v>
      </c>
      <c r="I65" t="s">
        <v>205</v>
      </c>
      <c r="J65" t="s">
        <v>224</v>
      </c>
      <c r="K65" t="s">
        <v>314</v>
      </c>
      <c r="L65" t="s">
        <v>751</v>
      </c>
      <c r="M65" t="s">
        <v>339</v>
      </c>
      <c r="N65" t="s">
        <v>1215</v>
      </c>
      <c r="O65" s="131">
        <v>88</v>
      </c>
      <c r="P65" s="131">
        <v>3.718</v>
      </c>
      <c r="Q65" s="131">
        <v>0</v>
      </c>
      <c r="R65" s="131">
        <v>0</v>
      </c>
      <c r="S65" s="132">
        <v>0</v>
      </c>
      <c r="T65" s="132">
        <v>0</v>
      </c>
    </row>
    <row r="66" spans="1:20">
      <c r="A66" t="s">
        <v>1213</v>
      </c>
      <c r="B66" t="s">
        <v>1238</v>
      </c>
      <c r="F66" t="s">
        <v>4690</v>
      </c>
      <c r="G66" t="s">
        <v>4691</v>
      </c>
      <c r="H66" t="s">
        <v>321</v>
      </c>
      <c r="I66" t="s">
        <v>205</v>
      </c>
      <c r="J66" t="s">
        <v>224</v>
      </c>
      <c r="K66" t="s">
        <v>314</v>
      </c>
      <c r="L66" t="s">
        <v>751</v>
      </c>
      <c r="M66" t="s">
        <v>339</v>
      </c>
      <c r="N66" t="s">
        <v>1215</v>
      </c>
      <c r="O66" s="131">
        <v>64</v>
      </c>
      <c r="P66" s="131">
        <v>3.718</v>
      </c>
      <c r="Q66" s="131">
        <v>0</v>
      </c>
      <c r="R66" s="131">
        <v>0</v>
      </c>
      <c r="S66" s="132">
        <v>0</v>
      </c>
      <c r="T66" s="132">
        <v>0</v>
      </c>
    </row>
    <row r="67" spans="1:20">
      <c r="A67" t="s">
        <v>1213</v>
      </c>
      <c r="B67" t="s">
        <v>1238</v>
      </c>
      <c r="F67" t="s">
        <v>4678</v>
      </c>
      <c r="G67" t="s">
        <v>4679</v>
      </c>
      <c r="H67" t="s">
        <v>321</v>
      </c>
      <c r="I67" t="s">
        <v>205</v>
      </c>
      <c r="J67" t="s">
        <v>224</v>
      </c>
      <c r="K67" t="s">
        <v>314</v>
      </c>
      <c r="L67" t="s">
        <v>751</v>
      </c>
      <c r="M67" t="s">
        <v>339</v>
      </c>
      <c r="N67" t="s">
        <v>1215</v>
      </c>
      <c r="O67" s="131">
        <v>60</v>
      </c>
      <c r="P67" s="131">
        <v>3.718</v>
      </c>
      <c r="Q67" s="131">
        <v>0</v>
      </c>
      <c r="R67" s="131">
        <v>0</v>
      </c>
      <c r="S67" s="132">
        <v>0</v>
      </c>
      <c r="T67" s="132">
        <v>0</v>
      </c>
    </row>
    <row r="68" spans="1:20">
      <c r="A68" t="s">
        <v>1213</v>
      </c>
      <c r="B68" t="s">
        <v>1238</v>
      </c>
      <c r="C68" t="s">
        <v>4670</v>
      </c>
      <c r="D68" t="s">
        <v>4671</v>
      </c>
      <c r="E68" t="s">
        <v>80</v>
      </c>
      <c r="F68" t="s">
        <v>4698</v>
      </c>
      <c r="G68" t="s">
        <v>4699</v>
      </c>
      <c r="H68" t="s">
        <v>312</v>
      </c>
      <c r="I68" t="s">
        <v>205</v>
      </c>
      <c r="J68" t="s">
        <v>233</v>
      </c>
      <c r="K68" t="s">
        <v>314</v>
      </c>
      <c r="M68" t="s">
        <v>339</v>
      </c>
      <c r="N68" t="s">
        <v>1227</v>
      </c>
      <c r="O68" s="131">
        <v>-14220</v>
      </c>
      <c r="P68" s="131">
        <v>4.8108000000000004</v>
      </c>
      <c r="Q68" s="131">
        <v>100</v>
      </c>
      <c r="R68" s="131">
        <v>-68.41</v>
      </c>
      <c r="S68" s="132">
        <v>1.703E-2</v>
      </c>
      <c r="T68" s="132">
        <v>-4.0000000000000003E-5</v>
      </c>
    </row>
    <row r="69" spans="1:20">
      <c r="A69" t="s">
        <v>1213</v>
      </c>
      <c r="B69" t="s">
        <v>1238</v>
      </c>
      <c r="C69" t="s">
        <v>4670</v>
      </c>
      <c r="D69" t="s">
        <v>4671</v>
      </c>
      <c r="E69" t="s">
        <v>80</v>
      </c>
      <c r="F69" t="s">
        <v>4688</v>
      </c>
      <c r="G69" t="s">
        <v>4689</v>
      </c>
      <c r="H69" t="s">
        <v>312</v>
      </c>
      <c r="I69" t="s">
        <v>205</v>
      </c>
      <c r="J69" t="s">
        <v>233</v>
      </c>
      <c r="K69" t="s">
        <v>314</v>
      </c>
      <c r="M69" t="s">
        <v>339</v>
      </c>
      <c r="N69" t="s">
        <v>1216</v>
      </c>
      <c r="O69" s="131">
        <v>-167636</v>
      </c>
      <c r="P69" s="131">
        <v>4.0218999999999996</v>
      </c>
      <c r="Q69" s="131">
        <v>100</v>
      </c>
      <c r="R69" s="131">
        <v>-674.21500000000003</v>
      </c>
      <c r="S69" s="132">
        <v>0.16783999999999999</v>
      </c>
      <c r="T69" s="132">
        <v>-3.8000000000000002E-4</v>
      </c>
    </row>
    <row r="70" spans="1:20">
      <c r="A70" t="s">
        <v>1213</v>
      </c>
      <c r="B70" t="s">
        <v>1238</v>
      </c>
      <c r="C70" t="s">
        <v>4670</v>
      </c>
      <c r="D70" t="s">
        <v>4671</v>
      </c>
      <c r="E70" t="s">
        <v>80</v>
      </c>
      <c r="F70" t="s">
        <v>4672</v>
      </c>
      <c r="G70" t="s">
        <v>4673</v>
      </c>
      <c r="H70" t="s">
        <v>312</v>
      </c>
      <c r="I70" t="s">
        <v>205</v>
      </c>
      <c r="J70" t="s">
        <v>233</v>
      </c>
      <c r="K70" t="s">
        <v>314</v>
      </c>
      <c r="M70" t="s">
        <v>339</v>
      </c>
      <c r="N70" t="s">
        <v>1215</v>
      </c>
      <c r="O70" s="131">
        <v>-880684.77</v>
      </c>
      <c r="P70" s="131">
        <v>3.718</v>
      </c>
      <c r="Q70" s="131">
        <v>100</v>
      </c>
      <c r="R70" s="131">
        <v>-3274.386</v>
      </c>
      <c r="S70" s="132">
        <v>0.81513000000000002</v>
      </c>
      <c r="T70" s="132">
        <v>-1.82E-3</v>
      </c>
    </row>
    <row r="71" spans="1:20">
      <c r="A71" t="s">
        <v>1213</v>
      </c>
      <c r="B71" t="s">
        <v>1241</v>
      </c>
      <c r="F71" t="s">
        <v>4674</v>
      </c>
      <c r="G71" t="s">
        <v>4675</v>
      </c>
      <c r="H71" t="s">
        <v>321</v>
      </c>
      <c r="I71" t="s">
        <v>205</v>
      </c>
      <c r="J71" t="s">
        <v>224</v>
      </c>
      <c r="K71" t="s">
        <v>314</v>
      </c>
      <c r="L71" t="s">
        <v>747</v>
      </c>
      <c r="M71" t="s">
        <v>339</v>
      </c>
      <c r="N71" t="s">
        <v>1215</v>
      </c>
      <c r="O71" s="131">
        <v>3</v>
      </c>
      <c r="P71" s="131">
        <v>3.718</v>
      </c>
      <c r="Q71" s="131">
        <v>6.0000000000000001E-3</v>
      </c>
      <c r="R71" s="131">
        <v>0</v>
      </c>
      <c r="S71" s="132">
        <v>0</v>
      </c>
      <c r="T71" s="132">
        <v>0</v>
      </c>
    </row>
    <row r="72" spans="1:20">
      <c r="A72" t="s">
        <v>1213</v>
      </c>
      <c r="B72" t="s">
        <v>1241</v>
      </c>
      <c r="F72" t="s">
        <v>4690</v>
      </c>
      <c r="G72" t="s">
        <v>4691</v>
      </c>
      <c r="H72" t="s">
        <v>321</v>
      </c>
      <c r="I72" t="s">
        <v>205</v>
      </c>
      <c r="J72" t="s">
        <v>224</v>
      </c>
      <c r="K72" t="s">
        <v>314</v>
      </c>
      <c r="L72" t="s">
        <v>751</v>
      </c>
      <c r="M72" t="s">
        <v>339</v>
      </c>
      <c r="N72" t="s">
        <v>1215</v>
      </c>
      <c r="O72" s="131">
        <v>39</v>
      </c>
      <c r="P72" s="131">
        <v>3.718</v>
      </c>
      <c r="Q72" s="131">
        <v>0</v>
      </c>
      <c r="R72" s="131">
        <v>0</v>
      </c>
      <c r="S72" s="132">
        <v>0</v>
      </c>
      <c r="T72" s="132">
        <v>0</v>
      </c>
    </row>
    <row r="73" spans="1:20">
      <c r="A73" t="s">
        <v>1213</v>
      </c>
      <c r="B73" t="s">
        <v>1241</v>
      </c>
      <c r="F73" t="s">
        <v>4668</v>
      </c>
      <c r="G73" t="s">
        <v>4669</v>
      </c>
      <c r="H73" t="s">
        <v>321</v>
      </c>
      <c r="I73" t="s">
        <v>205</v>
      </c>
      <c r="J73" t="s">
        <v>224</v>
      </c>
      <c r="K73" t="s">
        <v>314</v>
      </c>
      <c r="L73" t="s">
        <v>751</v>
      </c>
      <c r="M73" t="s">
        <v>339</v>
      </c>
      <c r="N73" t="s">
        <v>1215</v>
      </c>
      <c r="O73" s="131">
        <v>34</v>
      </c>
      <c r="P73" s="131">
        <v>3.718</v>
      </c>
      <c r="Q73" s="131">
        <v>0</v>
      </c>
      <c r="R73" s="131">
        <v>0</v>
      </c>
      <c r="S73" s="132">
        <v>0</v>
      </c>
      <c r="T73" s="132">
        <v>0</v>
      </c>
    </row>
    <row r="74" spans="1:20">
      <c r="A74" t="s">
        <v>1213</v>
      </c>
      <c r="B74" t="s">
        <v>1241</v>
      </c>
      <c r="F74" t="s">
        <v>4678</v>
      </c>
      <c r="G74" t="s">
        <v>4679</v>
      </c>
      <c r="H74" t="s">
        <v>321</v>
      </c>
      <c r="I74" t="s">
        <v>205</v>
      </c>
      <c r="J74" t="s">
        <v>224</v>
      </c>
      <c r="K74" t="s">
        <v>314</v>
      </c>
      <c r="L74" t="s">
        <v>751</v>
      </c>
      <c r="M74" t="s">
        <v>339</v>
      </c>
      <c r="N74" t="s">
        <v>1215</v>
      </c>
      <c r="O74" s="131">
        <v>24</v>
      </c>
      <c r="P74" s="131">
        <v>3.718</v>
      </c>
      <c r="Q74" s="131">
        <v>0</v>
      </c>
      <c r="R74" s="131">
        <v>0</v>
      </c>
    </row>
    <row r="75" spans="1:20">
      <c r="A75" t="s">
        <v>1213</v>
      </c>
      <c r="B75" t="s">
        <v>1241</v>
      </c>
      <c r="C75" t="s">
        <v>4670</v>
      </c>
      <c r="D75" t="s">
        <v>4671</v>
      </c>
      <c r="E75" t="s">
        <v>80</v>
      </c>
      <c r="F75" t="s">
        <v>4672</v>
      </c>
      <c r="G75" t="s">
        <v>4673</v>
      </c>
      <c r="H75" t="s">
        <v>312</v>
      </c>
      <c r="I75" t="s">
        <v>205</v>
      </c>
      <c r="J75" t="s">
        <v>233</v>
      </c>
      <c r="K75" t="s">
        <v>314</v>
      </c>
      <c r="M75" t="s">
        <v>339</v>
      </c>
      <c r="N75" t="s">
        <v>1215</v>
      </c>
      <c r="O75" s="131">
        <v>35294.26</v>
      </c>
      <c r="P75" s="131">
        <v>3.718</v>
      </c>
      <c r="Q75" s="131">
        <v>100</v>
      </c>
      <c r="R75" s="131">
        <v>131.22399999999999</v>
      </c>
      <c r="S75" s="132">
        <v>1</v>
      </c>
      <c r="T75" s="132">
        <v>3.6999999999999999E-4</v>
      </c>
    </row>
    <row r="76" spans="1:20">
      <c r="A76" t="s">
        <v>1213</v>
      </c>
      <c r="B76" t="s">
        <v>1242</v>
      </c>
      <c r="F76" t="s">
        <v>4692</v>
      </c>
      <c r="G76" t="s">
        <v>4693</v>
      </c>
      <c r="H76" t="s">
        <v>321</v>
      </c>
      <c r="I76" t="s">
        <v>205</v>
      </c>
      <c r="J76" t="s">
        <v>238</v>
      </c>
      <c r="K76" t="s">
        <v>314</v>
      </c>
      <c r="L76" t="s">
        <v>747</v>
      </c>
      <c r="M76" t="s">
        <v>339</v>
      </c>
      <c r="N76" t="s">
        <v>1216</v>
      </c>
      <c r="O76" s="131">
        <v>9</v>
      </c>
      <c r="P76" s="131">
        <v>4.0218999999999996</v>
      </c>
      <c r="Q76" s="131">
        <v>2.238</v>
      </c>
      <c r="R76" s="131">
        <v>1E-3</v>
      </c>
      <c r="S76" s="132">
        <v>0</v>
      </c>
      <c r="T76" s="132">
        <v>0</v>
      </c>
    </row>
    <row r="77" spans="1:20">
      <c r="A77" t="s">
        <v>1213</v>
      </c>
      <c r="B77" t="s">
        <v>1242</v>
      </c>
      <c r="F77" t="s">
        <v>4700</v>
      </c>
      <c r="G77" t="s">
        <v>4701</v>
      </c>
      <c r="H77" t="s">
        <v>321</v>
      </c>
      <c r="I77" t="s">
        <v>205</v>
      </c>
      <c r="J77" t="s">
        <v>224</v>
      </c>
      <c r="K77" t="s">
        <v>314</v>
      </c>
      <c r="L77" t="s">
        <v>747</v>
      </c>
      <c r="M77" t="s">
        <v>339</v>
      </c>
      <c r="N77" t="s">
        <v>1215</v>
      </c>
      <c r="O77" s="131">
        <v>11</v>
      </c>
      <c r="P77" s="131">
        <v>3.718</v>
      </c>
      <c r="Q77" s="131">
        <v>4.2000000000000003E-2</v>
      </c>
      <c r="R77" s="131">
        <v>0</v>
      </c>
      <c r="S77" s="132">
        <v>0</v>
      </c>
      <c r="T77" s="132">
        <v>0</v>
      </c>
    </row>
    <row r="78" spans="1:20">
      <c r="A78" t="s">
        <v>1213</v>
      </c>
      <c r="B78" t="s">
        <v>1242</v>
      </c>
      <c r="F78" t="s">
        <v>4674</v>
      </c>
      <c r="G78" t="s">
        <v>4675</v>
      </c>
      <c r="H78" t="s">
        <v>321</v>
      </c>
      <c r="I78" t="s">
        <v>205</v>
      </c>
      <c r="J78" t="s">
        <v>224</v>
      </c>
      <c r="K78" t="s">
        <v>314</v>
      </c>
      <c r="L78" t="s">
        <v>747</v>
      </c>
      <c r="M78" t="s">
        <v>339</v>
      </c>
      <c r="N78" t="s">
        <v>1215</v>
      </c>
      <c r="O78" s="131">
        <v>45</v>
      </c>
      <c r="P78" s="131">
        <v>3.718</v>
      </c>
      <c r="Q78" s="131">
        <v>6.0000000000000001E-3</v>
      </c>
      <c r="R78" s="131">
        <v>0</v>
      </c>
      <c r="S78" s="132">
        <v>0</v>
      </c>
      <c r="T78" s="132">
        <v>0</v>
      </c>
    </row>
    <row r="79" spans="1:20">
      <c r="A79" t="s">
        <v>1213</v>
      </c>
      <c r="B79" t="s">
        <v>1242</v>
      </c>
      <c r="F79" t="s">
        <v>4702</v>
      </c>
      <c r="G79" t="s">
        <v>4703</v>
      </c>
      <c r="H79" t="s">
        <v>321</v>
      </c>
      <c r="I79" t="s">
        <v>205</v>
      </c>
      <c r="J79" t="s">
        <v>293</v>
      </c>
      <c r="K79" t="s">
        <v>314</v>
      </c>
      <c r="L79" t="s">
        <v>747</v>
      </c>
      <c r="M79" t="s">
        <v>339</v>
      </c>
      <c r="N79" t="s">
        <v>1216</v>
      </c>
      <c r="O79" s="131">
        <v>33</v>
      </c>
      <c r="P79" s="131">
        <v>4.0218999999999996</v>
      </c>
      <c r="Q79" s="131">
        <v>5.0000000000000001E-3</v>
      </c>
      <c r="R79" s="131">
        <v>0</v>
      </c>
      <c r="S79" s="132">
        <v>0</v>
      </c>
      <c r="T79" s="132">
        <v>0</v>
      </c>
    </row>
    <row r="80" spans="1:20">
      <c r="A80" t="s">
        <v>1213</v>
      </c>
      <c r="B80" t="s">
        <v>1242</v>
      </c>
      <c r="F80" t="s">
        <v>4676</v>
      </c>
      <c r="G80" t="s">
        <v>4677</v>
      </c>
      <c r="H80" t="s">
        <v>321</v>
      </c>
      <c r="I80" t="s">
        <v>205</v>
      </c>
      <c r="J80" t="s">
        <v>224</v>
      </c>
      <c r="K80" t="s">
        <v>314</v>
      </c>
      <c r="L80" t="s">
        <v>747</v>
      </c>
      <c r="M80" t="s">
        <v>339</v>
      </c>
      <c r="N80" t="s">
        <v>1215</v>
      </c>
      <c r="O80" s="131">
        <v>7</v>
      </c>
      <c r="P80" s="131">
        <v>3.718</v>
      </c>
      <c r="Q80" s="131">
        <v>1.9E-2</v>
      </c>
      <c r="R80" s="131">
        <v>0</v>
      </c>
      <c r="S80" s="132">
        <v>0</v>
      </c>
      <c r="T80" s="132">
        <v>0</v>
      </c>
    </row>
    <row r="81" spans="1:20">
      <c r="A81" t="s">
        <v>1213</v>
      </c>
      <c r="B81" t="s">
        <v>1242</v>
      </c>
      <c r="F81" t="s">
        <v>4696</v>
      </c>
      <c r="G81" t="s">
        <v>4697</v>
      </c>
      <c r="H81" t="s">
        <v>321</v>
      </c>
      <c r="I81" t="s">
        <v>205</v>
      </c>
      <c r="J81" t="s">
        <v>233</v>
      </c>
      <c r="K81" t="s">
        <v>314</v>
      </c>
      <c r="L81" t="s">
        <v>747</v>
      </c>
      <c r="M81" t="s">
        <v>339</v>
      </c>
      <c r="N81" t="s">
        <v>1227</v>
      </c>
      <c r="O81" s="131">
        <v>5</v>
      </c>
      <c r="P81" s="131">
        <v>4.8108000000000004</v>
      </c>
      <c r="Q81" s="131">
        <v>8.9999999999999993E-3</v>
      </c>
      <c r="R81" s="131">
        <v>0</v>
      </c>
      <c r="S81" s="132">
        <v>0</v>
      </c>
      <c r="T81" s="132">
        <v>0</v>
      </c>
    </row>
    <row r="82" spans="1:20">
      <c r="A82" t="s">
        <v>1213</v>
      </c>
      <c r="B82" t="s">
        <v>1242</v>
      </c>
      <c r="F82" t="s">
        <v>4694</v>
      </c>
      <c r="G82" t="s">
        <v>4695</v>
      </c>
      <c r="H82" t="s">
        <v>321</v>
      </c>
      <c r="I82" t="s">
        <v>205</v>
      </c>
      <c r="J82" t="s">
        <v>224</v>
      </c>
      <c r="K82" t="s">
        <v>314</v>
      </c>
      <c r="L82" t="s">
        <v>747</v>
      </c>
      <c r="M82" t="s">
        <v>339</v>
      </c>
      <c r="N82" t="s">
        <v>1215</v>
      </c>
      <c r="O82" s="131">
        <v>16</v>
      </c>
      <c r="P82" s="131">
        <v>3.718</v>
      </c>
      <c r="Q82" s="131">
        <v>2E-3</v>
      </c>
      <c r="R82" s="131">
        <v>0</v>
      </c>
      <c r="S82" s="132">
        <v>0</v>
      </c>
      <c r="T82" s="132">
        <v>0</v>
      </c>
    </row>
    <row r="83" spans="1:20">
      <c r="A83" t="s">
        <v>1213</v>
      </c>
      <c r="B83" t="s">
        <v>1242</v>
      </c>
      <c r="C83" t="s">
        <v>4670</v>
      </c>
      <c r="D83" t="s">
        <v>4671</v>
      </c>
      <c r="E83" t="s">
        <v>80</v>
      </c>
      <c r="F83" t="s">
        <v>4698</v>
      </c>
      <c r="G83" t="s">
        <v>4699</v>
      </c>
      <c r="H83" t="s">
        <v>312</v>
      </c>
      <c r="I83" t="s">
        <v>205</v>
      </c>
      <c r="J83" t="s">
        <v>233</v>
      </c>
      <c r="K83" t="s">
        <v>314</v>
      </c>
      <c r="M83" t="s">
        <v>339</v>
      </c>
      <c r="N83" t="s">
        <v>1227</v>
      </c>
      <c r="O83" s="131">
        <v>-5925</v>
      </c>
      <c r="P83" s="131">
        <v>4.8108000000000004</v>
      </c>
      <c r="Q83" s="131">
        <v>100</v>
      </c>
      <c r="R83" s="131">
        <v>-28.504000000000001</v>
      </c>
      <c r="S83" s="132">
        <v>2.2239999999999999E-2</v>
      </c>
      <c r="T83" s="132">
        <v>-6.9999999999999994E-5</v>
      </c>
    </row>
    <row r="84" spans="1:20">
      <c r="A84" t="s">
        <v>1213</v>
      </c>
      <c r="B84" t="s">
        <v>1242</v>
      </c>
      <c r="C84" t="s">
        <v>4670</v>
      </c>
      <c r="D84" t="s">
        <v>4671</v>
      </c>
      <c r="E84" t="s">
        <v>80</v>
      </c>
      <c r="F84" t="s">
        <v>4688</v>
      </c>
      <c r="G84" t="s">
        <v>4689</v>
      </c>
      <c r="H84" t="s">
        <v>312</v>
      </c>
      <c r="I84" t="s">
        <v>205</v>
      </c>
      <c r="J84" t="s">
        <v>233</v>
      </c>
      <c r="K84" t="s">
        <v>314</v>
      </c>
      <c r="M84" t="s">
        <v>339</v>
      </c>
      <c r="N84" t="s">
        <v>1216</v>
      </c>
      <c r="O84" s="131">
        <v>-130102.5</v>
      </c>
      <c r="P84" s="131">
        <v>4.0218999999999996</v>
      </c>
      <c r="Q84" s="131">
        <v>100</v>
      </c>
      <c r="R84" s="131">
        <v>-523.25900000000001</v>
      </c>
      <c r="S84" s="132">
        <v>0.40827000000000002</v>
      </c>
      <c r="T84" s="132">
        <v>-1.2199999999999999E-3</v>
      </c>
    </row>
    <row r="85" spans="1:20">
      <c r="A85" t="s">
        <v>1213</v>
      </c>
      <c r="B85" t="s">
        <v>1242</v>
      </c>
      <c r="C85" t="s">
        <v>4670</v>
      </c>
      <c r="D85" t="s">
        <v>4671</v>
      </c>
      <c r="E85" t="s">
        <v>80</v>
      </c>
      <c r="F85" t="s">
        <v>4672</v>
      </c>
      <c r="G85" t="s">
        <v>4673</v>
      </c>
      <c r="H85" t="s">
        <v>312</v>
      </c>
      <c r="I85" t="s">
        <v>205</v>
      </c>
      <c r="J85" t="s">
        <v>233</v>
      </c>
      <c r="K85" t="s">
        <v>314</v>
      </c>
      <c r="M85" t="s">
        <v>339</v>
      </c>
      <c r="N85" t="s">
        <v>1215</v>
      </c>
      <c r="O85" s="131">
        <v>-196313.16</v>
      </c>
      <c r="P85" s="131">
        <v>3.718</v>
      </c>
      <c r="Q85" s="131">
        <v>100</v>
      </c>
      <c r="R85" s="131">
        <v>-729.89200000000005</v>
      </c>
      <c r="S85" s="132">
        <v>0.56949000000000005</v>
      </c>
      <c r="T85" s="132">
        <v>-1.6999999999999999E-3</v>
      </c>
    </row>
    <row r="86" spans="1:20">
      <c r="A86" t="s">
        <v>1213</v>
      </c>
      <c r="B86" t="s">
        <v>1243</v>
      </c>
      <c r="F86" t="s">
        <v>4692</v>
      </c>
      <c r="G86" t="s">
        <v>4693</v>
      </c>
      <c r="H86" t="s">
        <v>321</v>
      </c>
      <c r="I86" t="s">
        <v>205</v>
      </c>
      <c r="J86" t="s">
        <v>238</v>
      </c>
      <c r="K86" t="s">
        <v>314</v>
      </c>
      <c r="L86" t="s">
        <v>747</v>
      </c>
      <c r="M86" t="s">
        <v>339</v>
      </c>
      <c r="N86" t="s">
        <v>1216</v>
      </c>
      <c r="O86" s="131">
        <v>40</v>
      </c>
      <c r="P86" s="131">
        <v>4.0218999999999996</v>
      </c>
      <c r="Q86" s="131">
        <v>2.238</v>
      </c>
      <c r="R86" s="131">
        <v>4.0000000000000001E-3</v>
      </c>
      <c r="S86" s="132">
        <v>0</v>
      </c>
      <c r="T86" s="132">
        <v>0</v>
      </c>
    </row>
    <row r="87" spans="1:20">
      <c r="A87" t="s">
        <v>1213</v>
      </c>
      <c r="B87" t="s">
        <v>1243</v>
      </c>
      <c r="F87" t="s">
        <v>4674</v>
      </c>
      <c r="G87" t="s">
        <v>4675</v>
      </c>
      <c r="H87" t="s">
        <v>321</v>
      </c>
      <c r="I87" t="s">
        <v>205</v>
      </c>
      <c r="J87" t="s">
        <v>224</v>
      </c>
      <c r="K87" t="s">
        <v>314</v>
      </c>
      <c r="L87" t="s">
        <v>747</v>
      </c>
      <c r="M87" t="s">
        <v>339</v>
      </c>
      <c r="N87" t="s">
        <v>1215</v>
      </c>
      <c r="O87" s="131">
        <v>614</v>
      </c>
      <c r="P87" s="131">
        <v>3.718</v>
      </c>
      <c r="Q87" s="131">
        <v>6.0000000000000001E-3</v>
      </c>
      <c r="R87" s="131">
        <v>0</v>
      </c>
      <c r="S87" s="132">
        <v>0</v>
      </c>
      <c r="T87" s="132">
        <v>0</v>
      </c>
    </row>
    <row r="88" spans="1:20">
      <c r="A88" t="s">
        <v>1213</v>
      </c>
      <c r="B88" t="s">
        <v>1243</v>
      </c>
      <c r="F88" t="s">
        <v>4676</v>
      </c>
      <c r="G88" t="s">
        <v>4677</v>
      </c>
      <c r="H88" t="s">
        <v>321</v>
      </c>
      <c r="I88" t="s">
        <v>205</v>
      </c>
      <c r="J88" t="s">
        <v>224</v>
      </c>
      <c r="K88" t="s">
        <v>314</v>
      </c>
      <c r="L88" t="s">
        <v>747</v>
      </c>
      <c r="M88" t="s">
        <v>339</v>
      </c>
      <c r="N88" t="s">
        <v>1215</v>
      </c>
      <c r="O88" s="131">
        <v>27</v>
      </c>
      <c r="P88" s="131">
        <v>3.718</v>
      </c>
      <c r="Q88" s="131">
        <v>1.9E-2</v>
      </c>
      <c r="R88" s="131">
        <v>0</v>
      </c>
      <c r="S88" s="132">
        <v>0</v>
      </c>
      <c r="T88" s="132">
        <v>0</v>
      </c>
    </row>
    <row r="89" spans="1:20">
      <c r="A89" t="s">
        <v>1213</v>
      </c>
      <c r="B89" t="s">
        <v>1243</v>
      </c>
      <c r="F89" t="s">
        <v>4696</v>
      </c>
      <c r="G89" t="s">
        <v>4697</v>
      </c>
      <c r="H89" t="s">
        <v>321</v>
      </c>
      <c r="I89" t="s">
        <v>205</v>
      </c>
      <c r="J89" t="s">
        <v>233</v>
      </c>
      <c r="K89" t="s">
        <v>314</v>
      </c>
      <c r="L89" t="s">
        <v>747</v>
      </c>
      <c r="M89" t="s">
        <v>339</v>
      </c>
      <c r="N89" t="s">
        <v>1227</v>
      </c>
      <c r="O89" s="131">
        <v>35</v>
      </c>
      <c r="P89" s="131">
        <v>4.8108000000000004</v>
      </c>
      <c r="Q89" s="131">
        <v>8.9999999999999993E-3</v>
      </c>
      <c r="R89" s="131">
        <v>0</v>
      </c>
      <c r="S89" s="132">
        <v>0</v>
      </c>
      <c r="T89" s="132">
        <v>0</v>
      </c>
    </row>
    <row r="90" spans="1:20">
      <c r="A90" t="s">
        <v>1213</v>
      </c>
      <c r="B90" t="s">
        <v>1243</v>
      </c>
      <c r="F90" t="s">
        <v>4694</v>
      </c>
      <c r="G90" t="s">
        <v>4695</v>
      </c>
      <c r="H90" t="s">
        <v>321</v>
      </c>
      <c r="I90" t="s">
        <v>205</v>
      </c>
      <c r="J90" t="s">
        <v>224</v>
      </c>
      <c r="K90" t="s">
        <v>314</v>
      </c>
      <c r="L90" t="s">
        <v>747</v>
      </c>
      <c r="M90" t="s">
        <v>339</v>
      </c>
      <c r="N90" t="s">
        <v>1215</v>
      </c>
      <c r="O90" s="131">
        <v>25</v>
      </c>
      <c r="P90" s="131">
        <v>3.718</v>
      </c>
      <c r="Q90" s="131">
        <v>2E-3</v>
      </c>
      <c r="R90" s="131">
        <v>0</v>
      </c>
      <c r="S90" s="132">
        <v>0</v>
      </c>
      <c r="T90" s="132">
        <v>0</v>
      </c>
    </row>
    <row r="91" spans="1:20">
      <c r="A91" t="s">
        <v>1213</v>
      </c>
      <c r="B91" t="s">
        <v>1243</v>
      </c>
      <c r="F91" t="s">
        <v>4680</v>
      </c>
      <c r="G91" t="s">
        <v>4681</v>
      </c>
      <c r="H91" t="s">
        <v>321</v>
      </c>
      <c r="I91" t="s">
        <v>205</v>
      </c>
      <c r="J91" t="s">
        <v>293</v>
      </c>
      <c r="K91" t="s">
        <v>314</v>
      </c>
      <c r="L91" t="s">
        <v>747</v>
      </c>
      <c r="M91" t="s">
        <v>339</v>
      </c>
      <c r="N91" t="s">
        <v>1216</v>
      </c>
      <c r="O91" s="131">
        <v>75</v>
      </c>
      <c r="P91" s="131">
        <v>4.0218999999999996</v>
      </c>
      <c r="Q91" s="131">
        <v>1E-3</v>
      </c>
      <c r="R91" s="131">
        <v>0</v>
      </c>
      <c r="S91" s="132">
        <v>0</v>
      </c>
      <c r="T91" s="132">
        <v>0</v>
      </c>
    </row>
    <row r="92" spans="1:20">
      <c r="A92" t="s">
        <v>1213</v>
      </c>
      <c r="B92" t="s">
        <v>1243</v>
      </c>
      <c r="F92" t="s">
        <v>4668</v>
      </c>
      <c r="G92" t="s">
        <v>4669</v>
      </c>
      <c r="H92" t="s">
        <v>321</v>
      </c>
      <c r="I92" t="s">
        <v>205</v>
      </c>
      <c r="J92" t="s">
        <v>224</v>
      </c>
      <c r="K92" t="s">
        <v>314</v>
      </c>
      <c r="L92" t="s">
        <v>751</v>
      </c>
      <c r="M92" t="s">
        <v>339</v>
      </c>
      <c r="N92" t="s">
        <v>1215</v>
      </c>
      <c r="O92" s="131">
        <v>220</v>
      </c>
      <c r="P92" s="131">
        <v>3.718</v>
      </c>
      <c r="Q92" s="131">
        <v>0</v>
      </c>
      <c r="R92" s="131">
        <v>0</v>
      </c>
      <c r="S92" s="132">
        <v>0</v>
      </c>
      <c r="T92" s="132">
        <v>0</v>
      </c>
    </row>
    <row r="93" spans="1:20">
      <c r="A93" t="s">
        <v>1213</v>
      </c>
      <c r="B93" t="s">
        <v>1243</v>
      </c>
      <c r="F93" t="s">
        <v>4690</v>
      </c>
      <c r="G93" t="s">
        <v>4691</v>
      </c>
      <c r="H93" t="s">
        <v>321</v>
      </c>
      <c r="I93" t="s">
        <v>205</v>
      </c>
      <c r="J93" t="s">
        <v>224</v>
      </c>
      <c r="K93" t="s">
        <v>314</v>
      </c>
      <c r="L93" t="s">
        <v>751</v>
      </c>
      <c r="M93" t="s">
        <v>339</v>
      </c>
      <c r="N93" t="s">
        <v>1215</v>
      </c>
      <c r="O93" s="131">
        <v>166</v>
      </c>
      <c r="P93" s="131">
        <v>3.718</v>
      </c>
      <c r="Q93" s="131">
        <v>0</v>
      </c>
      <c r="R93" s="131">
        <v>0</v>
      </c>
      <c r="S93" s="132">
        <v>0</v>
      </c>
      <c r="T93" s="132">
        <v>0</v>
      </c>
    </row>
    <row r="94" spans="1:20">
      <c r="A94" t="s">
        <v>1213</v>
      </c>
      <c r="B94" t="s">
        <v>1243</v>
      </c>
      <c r="C94" t="s">
        <v>4670</v>
      </c>
      <c r="D94" t="s">
        <v>4671</v>
      </c>
      <c r="E94" t="s">
        <v>80</v>
      </c>
      <c r="F94" t="s">
        <v>4698</v>
      </c>
      <c r="G94" t="s">
        <v>4699</v>
      </c>
      <c r="H94" t="s">
        <v>312</v>
      </c>
      <c r="I94" t="s">
        <v>205</v>
      </c>
      <c r="J94" t="s">
        <v>233</v>
      </c>
      <c r="K94" t="s">
        <v>314</v>
      </c>
      <c r="M94" t="s">
        <v>339</v>
      </c>
      <c r="N94" t="s">
        <v>1227</v>
      </c>
      <c r="O94" s="131">
        <v>-41475</v>
      </c>
      <c r="P94" s="131">
        <v>4.8108000000000004</v>
      </c>
      <c r="Q94" s="131">
        <v>100</v>
      </c>
      <c r="R94" s="131">
        <v>-199.52799999999999</v>
      </c>
      <c r="S94" s="132">
        <v>4.922E-2</v>
      </c>
      <c r="T94" s="132">
        <v>-4.0000000000000003E-5</v>
      </c>
    </row>
    <row r="95" spans="1:20">
      <c r="A95" t="s">
        <v>1213</v>
      </c>
      <c r="B95" t="s">
        <v>1243</v>
      </c>
      <c r="C95" t="s">
        <v>4670</v>
      </c>
      <c r="D95" t="s">
        <v>4671</v>
      </c>
      <c r="E95" t="s">
        <v>80</v>
      </c>
      <c r="F95" t="s">
        <v>4688</v>
      </c>
      <c r="G95" t="s">
        <v>4689</v>
      </c>
      <c r="H95" t="s">
        <v>312</v>
      </c>
      <c r="I95" t="s">
        <v>205</v>
      </c>
      <c r="J95" t="s">
        <v>233</v>
      </c>
      <c r="K95" t="s">
        <v>314</v>
      </c>
      <c r="M95" t="s">
        <v>339</v>
      </c>
      <c r="N95" t="s">
        <v>1216</v>
      </c>
      <c r="O95" s="131">
        <v>-282400</v>
      </c>
      <c r="P95" s="131">
        <v>4.0218999999999996</v>
      </c>
      <c r="Q95" s="131">
        <v>100</v>
      </c>
      <c r="R95" s="131">
        <v>-1135.7850000000001</v>
      </c>
      <c r="S95" s="132">
        <v>0.28018999999999999</v>
      </c>
      <c r="T95" s="132">
        <v>-2.5999999999999998E-4</v>
      </c>
    </row>
    <row r="96" spans="1:20">
      <c r="A96" t="s">
        <v>1213</v>
      </c>
      <c r="B96" t="s">
        <v>1243</v>
      </c>
      <c r="C96" t="s">
        <v>4670</v>
      </c>
      <c r="D96" t="s">
        <v>4671</v>
      </c>
      <c r="E96" t="s">
        <v>80</v>
      </c>
      <c r="F96" t="s">
        <v>4672</v>
      </c>
      <c r="G96" t="s">
        <v>4673</v>
      </c>
      <c r="H96" t="s">
        <v>312</v>
      </c>
      <c r="I96" t="s">
        <v>205</v>
      </c>
      <c r="J96" t="s">
        <v>233</v>
      </c>
      <c r="K96" t="s">
        <v>314</v>
      </c>
      <c r="M96" t="s">
        <v>339</v>
      </c>
      <c r="N96" t="s">
        <v>1215</v>
      </c>
      <c r="O96" s="131">
        <v>-731141.46</v>
      </c>
      <c r="P96" s="131">
        <v>3.718</v>
      </c>
      <c r="Q96" s="131">
        <v>100</v>
      </c>
      <c r="R96" s="131">
        <v>-2718.384</v>
      </c>
      <c r="S96" s="132">
        <v>0.67059000000000002</v>
      </c>
      <c r="T96" s="132">
        <v>-6.0999999999999997E-4</v>
      </c>
    </row>
    <row r="97" spans="1:20">
      <c r="A97" t="s">
        <v>1213</v>
      </c>
      <c r="B97" t="s">
        <v>1247</v>
      </c>
      <c r="F97" t="s">
        <v>4704</v>
      </c>
      <c r="G97" t="s">
        <v>4705</v>
      </c>
      <c r="H97" t="s">
        <v>321</v>
      </c>
      <c r="I97" t="s">
        <v>205</v>
      </c>
      <c r="J97" t="s">
        <v>224</v>
      </c>
      <c r="K97" t="s">
        <v>314</v>
      </c>
      <c r="L97" t="s">
        <v>751</v>
      </c>
      <c r="M97" t="s">
        <v>339</v>
      </c>
      <c r="N97" t="s">
        <v>1215</v>
      </c>
      <c r="O97" s="131">
        <v>11</v>
      </c>
      <c r="P97" s="131">
        <v>3.718</v>
      </c>
      <c r="Q97" s="131">
        <v>0</v>
      </c>
      <c r="R97" s="131">
        <v>0</v>
      </c>
    </row>
    <row r="98" spans="1:20">
      <c r="A98" t="s">
        <v>1213</v>
      </c>
      <c r="B98" t="s">
        <v>1247</v>
      </c>
      <c r="F98" t="s">
        <v>4668</v>
      </c>
      <c r="G98" t="s">
        <v>4669</v>
      </c>
      <c r="H98" t="s">
        <v>321</v>
      </c>
      <c r="I98" t="s">
        <v>205</v>
      </c>
      <c r="J98" t="s">
        <v>224</v>
      </c>
      <c r="K98" t="s">
        <v>314</v>
      </c>
      <c r="L98" t="s">
        <v>751</v>
      </c>
      <c r="M98" t="s">
        <v>339</v>
      </c>
      <c r="N98" t="s">
        <v>1215</v>
      </c>
      <c r="O98" s="131">
        <v>7</v>
      </c>
      <c r="P98" s="131">
        <v>3.718</v>
      </c>
      <c r="Q98" s="131">
        <v>0</v>
      </c>
      <c r="R98" s="131">
        <v>0</v>
      </c>
    </row>
    <row r="99" spans="1:20">
      <c r="A99" t="s">
        <v>1213</v>
      </c>
      <c r="B99" t="s">
        <v>1247</v>
      </c>
      <c r="C99" t="s">
        <v>4670</v>
      </c>
      <c r="D99" t="s">
        <v>4671</v>
      </c>
      <c r="E99" t="s">
        <v>80</v>
      </c>
      <c r="F99" t="s">
        <v>4672</v>
      </c>
      <c r="G99" t="s">
        <v>4673</v>
      </c>
      <c r="H99" t="s">
        <v>312</v>
      </c>
      <c r="I99" t="s">
        <v>205</v>
      </c>
      <c r="J99" t="s">
        <v>233</v>
      </c>
      <c r="K99" t="s">
        <v>314</v>
      </c>
      <c r="M99" t="s">
        <v>339</v>
      </c>
      <c r="N99" t="s">
        <v>1215</v>
      </c>
      <c r="O99" s="131">
        <v>26671.599999999999</v>
      </c>
      <c r="P99" s="131">
        <v>3.718</v>
      </c>
      <c r="Q99" s="131">
        <v>100</v>
      </c>
      <c r="R99" s="131">
        <v>99.165000000000006</v>
      </c>
      <c r="S99" s="132">
        <v>1</v>
      </c>
      <c r="T99" s="132">
        <v>3.3E-4</v>
      </c>
    </row>
    <row r="100" spans="1:20">
      <c r="A100" t="s">
        <v>1213</v>
      </c>
      <c r="B100" t="s">
        <v>1248</v>
      </c>
      <c r="F100" t="s">
        <v>4702</v>
      </c>
      <c r="G100" t="s">
        <v>4703</v>
      </c>
      <c r="H100" t="s">
        <v>321</v>
      </c>
      <c r="I100" t="s">
        <v>205</v>
      </c>
      <c r="J100" t="s">
        <v>293</v>
      </c>
      <c r="K100" t="s">
        <v>314</v>
      </c>
      <c r="L100" t="s">
        <v>747</v>
      </c>
      <c r="M100" t="s">
        <v>339</v>
      </c>
      <c r="N100" t="s">
        <v>1216</v>
      </c>
      <c r="O100" s="131">
        <v>85</v>
      </c>
      <c r="P100" s="131">
        <v>4.0218999999999996</v>
      </c>
      <c r="Q100" s="131">
        <v>5.0000000000000001E-3</v>
      </c>
      <c r="R100" s="131">
        <v>0</v>
      </c>
      <c r="S100" s="132">
        <v>0</v>
      </c>
      <c r="T100" s="132">
        <v>0</v>
      </c>
    </row>
    <row r="101" spans="1:20">
      <c r="A101" t="s">
        <v>1213</v>
      </c>
      <c r="B101" t="s">
        <v>1248</v>
      </c>
      <c r="F101" t="s">
        <v>4674</v>
      </c>
      <c r="G101" t="s">
        <v>4675</v>
      </c>
      <c r="H101" t="s">
        <v>321</v>
      </c>
      <c r="I101" t="s">
        <v>205</v>
      </c>
      <c r="J101" t="s">
        <v>224</v>
      </c>
      <c r="K101" t="s">
        <v>314</v>
      </c>
      <c r="L101" t="s">
        <v>747</v>
      </c>
      <c r="M101" t="s">
        <v>339</v>
      </c>
      <c r="N101" t="s">
        <v>1215</v>
      </c>
      <c r="O101" s="131">
        <v>63</v>
      </c>
      <c r="P101" s="131">
        <v>3.718</v>
      </c>
      <c r="Q101" s="131">
        <v>6.0000000000000001E-3</v>
      </c>
      <c r="R101" s="131">
        <v>0</v>
      </c>
      <c r="S101" s="132">
        <v>0</v>
      </c>
      <c r="T101" s="132">
        <v>0</v>
      </c>
    </row>
    <row r="102" spans="1:20">
      <c r="A102" t="s">
        <v>1213</v>
      </c>
      <c r="B102" t="s">
        <v>1248</v>
      </c>
      <c r="F102" t="s">
        <v>4706</v>
      </c>
      <c r="G102" t="s">
        <v>4707</v>
      </c>
      <c r="H102" t="s">
        <v>321</v>
      </c>
      <c r="I102" t="s">
        <v>205</v>
      </c>
      <c r="J102" t="s">
        <v>238</v>
      </c>
      <c r="K102" t="s">
        <v>314</v>
      </c>
      <c r="L102" t="s">
        <v>747</v>
      </c>
      <c r="M102" t="s">
        <v>339</v>
      </c>
      <c r="N102" t="s">
        <v>1216</v>
      </c>
      <c r="O102" s="131">
        <v>11</v>
      </c>
      <c r="P102" s="131">
        <v>4.0218999999999996</v>
      </c>
      <c r="Q102" s="131">
        <v>2.1999999999999999E-2</v>
      </c>
      <c r="R102" s="131">
        <v>0</v>
      </c>
      <c r="S102" s="132">
        <v>0</v>
      </c>
      <c r="T102" s="132">
        <v>0</v>
      </c>
    </row>
    <row r="103" spans="1:20">
      <c r="A103" t="s">
        <v>1213</v>
      </c>
      <c r="B103" t="s">
        <v>1248</v>
      </c>
      <c r="F103" t="s">
        <v>4708</v>
      </c>
      <c r="G103" t="s">
        <v>4709</v>
      </c>
      <c r="H103" t="s">
        <v>321</v>
      </c>
      <c r="I103" t="s">
        <v>205</v>
      </c>
      <c r="J103" t="s">
        <v>208</v>
      </c>
      <c r="K103" t="s">
        <v>314</v>
      </c>
      <c r="L103" t="s">
        <v>747</v>
      </c>
      <c r="M103" t="s">
        <v>339</v>
      </c>
      <c r="N103" t="s">
        <v>1249</v>
      </c>
      <c r="O103" s="131">
        <v>50</v>
      </c>
      <c r="P103" s="131">
        <v>2.3239999999999998</v>
      </c>
      <c r="Q103" s="131">
        <v>8.0000000000000002E-3</v>
      </c>
      <c r="R103" s="131">
        <v>0</v>
      </c>
      <c r="S103" s="132">
        <v>0</v>
      </c>
      <c r="T103" s="132">
        <v>0</v>
      </c>
    </row>
    <row r="104" spans="1:20">
      <c r="A104" t="s">
        <v>1213</v>
      </c>
      <c r="B104" t="s">
        <v>1248</v>
      </c>
      <c r="F104" t="s">
        <v>4696</v>
      </c>
      <c r="G104" t="s">
        <v>4697</v>
      </c>
      <c r="H104" t="s">
        <v>321</v>
      </c>
      <c r="I104" t="s">
        <v>205</v>
      </c>
      <c r="J104" t="s">
        <v>233</v>
      </c>
      <c r="K104" t="s">
        <v>314</v>
      </c>
      <c r="L104" t="s">
        <v>747</v>
      </c>
      <c r="M104" t="s">
        <v>339</v>
      </c>
      <c r="N104" t="s">
        <v>1227</v>
      </c>
      <c r="O104" s="131">
        <v>8</v>
      </c>
      <c r="P104" s="131">
        <v>4.8108000000000004</v>
      </c>
      <c r="Q104" s="131">
        <v>8.9999999999999993E-3</v>
      </c>
      <c r="R104" s="131">
        <v>0</v>
      </c>
      <c r="S104" s="132">
        <v>0</v>
      </c>
      <c r="T104" s="132">
        <v>0</v>
      </c>
    </row>
    <row r="105" spans="1:20">
      <c r="A105" t="s">
        <v>1213</v>
      </c>
      <c r="B105" t="s">
        <v>1248</v>
      </c>
      <c r="F105" t="s">
        <v>4700</v>
      </c>
      <c r="G105" t="s">
        <v>4701</v>
      </c>
      <c r="H105" t="s">
        <v>321</v>
      </c>
      <c r="I105" t="s">
        <v>205</v>
      </c>
      <c r="J105" t="s">
        <v>224</v>
      </c>
      <c r="K105" t="s">
        <v>314</v>
      </c>
      <c r="L105" t="s">
        <v>747</v>
      </c>
      <c r="M105" t="s">
        <v>339</v>
      </c>
      <c r="N105" t="s">
        <v>1215</v>
      </c>
      <c r="O105" s="131">
        <v>2</v>
      </c>
      <c r="P105" s="131">
        <v>3.718</v>
      </c>
      <c r="Q105" s="131">
        <v>4.2000000000000003E-2</v>
      </c>
      <c r="R105" s="131">
        <v>0</v>
      </c>
      <c r="S105" s="132">
        <v>0</v>
      </c>
      <c r="T105" s="132">
        <v>0</v>
      </c>
    </row>
    <row r="106" spans="1:20">
      <c r="A106" t="s">
        <v>1213</v>
      </c>
      <c r="B106" t="s">
        <v>1248</v>
      </c>
      <c r="F106" t="s">
        <v>4694</v>
      </c>
      <c r="G106" t="s">
        <v>4695</v>
      </c>
      <c r="H106" t="s">
        <v>321</v>
      </c>
      <c r="I106" t="s">
        <v>205</v>
      </c>
      <c r="J106" t="s">
        <v>224</v>
      </c>
      <c r="K106" t="s">
        <v>314</v>
      </c>
      <c r="L106" t="s">
        <v>747</v>
      </c>
      <c r="M106" t="s">
        <v>339</v>
      </c>
      <c r="N106" t="s">
        <v>1215</v>
      </c>
      <c r="O106" s="131">
        <v>27</v>
      </c>
      <c r="P106" s="131">
        <v>3.718</v>
      </c>
      <c r="Q106" s="131">
        <v>2E-3</v>
      </c>
      <c r="R106" s="131">
        <v>0</v>
      </c>
      <c r="S106" s="132">
        <v>0</v>
      </c>
      <c r="T106" s="132">
        <v>0</v>
      </c>
    </row>
    <row r="107" spans="1:20">
      <c r="A107" t="s">
        <v>1213</v>
      </c>
      <c r="B107" t="s">
        <v>1248</v>
      </c>
      <c r="F107" t="s">
        <v>4710</v>
      </c>
      <c r="G107" t="s">
        <v>4711</v>
      </c>
      <c r="H107" t="s">
        <v>321</v>
      </c>
      <c r="I107" t="s">
        <v>205</v>
      </c>
      <c r="J107" t="s">
        <v>246</v>
      </c>
      <c r="K107" t="s">
        <v>314</v>
      </c>
      <c r="L107" t="s">
        <v>747</v>
      </c>
      <c r="M107" t="s">
        <v>339</v>
      </c>
      <c r="N107" t="s">
        <v>1228</v>
      </c>
      <c r="O107" s="131">
        <v>8</v>
      </c>
      <c r="P107" s="131">
        <v>0.47799999999999998</v>
      </c>
      <c r="Q107" s="131">
        <v>2.3E-2</v>
      </c>
      <c r="R107" s="131">
        <v>0</v>
      </c>
      <c r="S107" s="132">
        <v>0</v>
      </c>
      <c r="T107" s="132">
        <v>0</v>
      </c>
    </row>
    <row r="108" spans="1:20">
      <c r="A108" t="s">
        <v>1213</v>
      </c>
      <c r="B108" t="s">
        <v>1248</v>
      </c>
      <c r="F108" t="s">
        <v>4680</v>
      </c>
      <c r="G108" t="s">
        <v>4681</v>
      </c>
      <c r="H108" t="s">
        <v>321</v>
      </c>
      <c r="I108" t="s">
        <v>205</v>
      </c>
      <c r="J108" t="s">
        <v>293</v>
      </c>
      <c r="K108" t="s">
        <v>314</v>
      </c>
      <c r="L108" t="s">
        <v>747</v>
      </c>
      <c r="M108" t="s">
        <v>339</v>
      </c>
      <c r="N108" t="s">
        <v>1216</v>
      </c>
      <c r="O108" s="131">
        <v>35</v>
      </c>
      <c r="P108" s="131">
        <v>4.0218999999999996</v>
      </c>
      <c r="Q108" s="131">
        <v>1E-3</v>
      </c>
      <c r="R108" s="131">
        <v>0</v>
      </c>
      <c r="S108" s="132">
        <v>0</v>
      </c>
      <c r="T108" s="132">
        <v>0</v>
      </c>
    </row>
    <row r="109" spans="1:20">
      <c r="A109" t="s">
        <v>1213</v>
      </c>
      <c r="B109" t="s">
        <v>1248</v>
      </c>
      <c r="C109" t="s">
        <v>4670</v>
      </c>
      <c r="D109" t="s">
        <v>4671</v>
      </c>
      <c r="E109" t="s">
        <v>80</v>
      </c>
      <c r="F109" t="s">
        <v>4698</v>
      </c>
      <c r="G109" t="s">
        <v>4699</v>
      </c>
      <c r="H109" t="s">
        <v>312</v>
      </c>
      <c r="I109" t="s">
        <v>205</v>
      </c>
      <c r="J109" t="s">
        <v>233</v>
      </c>
      <c r="K109" t="s">
        <v>314</v>
      </c>
      <c r="M109" t="s">
        <v>339</v>
      </c>
      <c r="N109" t="s">
        <v>1227</v>
      </c>
      <c r="O109" s="131">
        <v>-8280</v>
      </c>
      <c r="P109" s="131">
        <v>4.8108000000000004</v>
      </c>
      <c r="Q109" s="131">
        <v>100</v>
      </c>
      <c r="R109" s="131">
        <v>-39.832999999999998</v>
      </c>
      <c r="S109" s="132">
        <v>1.409E-2</v>
      </c>
      <c r="T109" s="132">
        <v>-5.0000000000000002E-5</v>
      </c>
    </row>
    <row r="110" spans="1:20">
      <c r="A110" t="s">
        <v>1213</v>
      </c>
      <c r="B110" t="s">
        <v>1248</v>
      </c>
      <c r="C110" t="s">
        <v>4670</v>
      </c>
      <c r="D110" t="s">
        <v>4671</v>
      </c>
      <c r="E110" t="s">
        <v>80</v>
      </c>
      <c r="F110" t="s">
        <v>4712</v>
      </c>
      <c r="G110" t="s">
        <v>4713</v>
      </c>
      <c r="H110" t="s">
        <v>312</v>
      </c>
      <c r="I110" t="s">
        <v>205</v>
      </c>
      <c r="J110" t="s">
        <v>233</v>
      </c>
      <c r="K110" t="s">
        <v>314</v>
      </c>
      <c r="M110" t="s">
        <v>339</v>
      </c>
      <c r="N110" t="s">
        <v>1228</v>
      </c>
      <c r="O110" s="131">
        <v>-330400</v>
      </c>
      <c r="P110" s="131">
        <v>0.47799999999999998</v>
      </c>
      <c r="Q110" s="131">
        <v>100</v>
      </c>
      <c r="R110" s="131">
        <v>-157.93100000000001</v>
      </c>
      <c r="S110" s="132">
        <v>5.5870000000000003E-2</v>
      </c>
      <c r="T110" s="132">
        <v>-1.9000000000000001E-4</v>
      </c>
    </row>
    <row r="111" spans="1:20">
      <c r="A111" t="s">
        <v>1213</v>
      </c>
      <c r="B111" t="s">
        <v>1248</v>
      </c>
      <c r="C111" t="s">
        <v>4670</v>
      </c>
      <c r="D111" t="s">
        <v>4671</v>
      </c>
      <c r="E111" t="s">
        <v>80</v>
      </c>
      <c r="F111" t="s">
        <v>4714</v>
      </c>
      <c r="G111" t="s">
        <v>4715</v>
      </c>
      <c r="H111" t="s">
        <v>312</v>
      </c>
      <c r="I111" t="s">
        <v>205</v>
      </c>
      <c r="J111" t="s">
        <v>233</v>
      </c>
      <c r="K111" t="s">
        <v>314</v>
      </c>
      <c r="M111" t="s">
        <v>339</v>
      </c>
      <c r="N111" t="s">
        <v>1249</v>
      </c>
      <c r="O111" s="131">
        <v>-90000</v>
      </c>
      <c r="P111" s="131">
        <v>2.3239999999999998</v>
      </c>
      <c r="Q111" s="131">
        <v>100</v>
      </c>
      <c r="R111" s="131">
        <v>-209.16</v>
      </c>
      <c r="S111" s="132">
        <v>7.399E-2</v>
      </c>
      <c r="T111" s="132">
        <v>-2.5000000000000001E-4</v>
      </c>
    </row>
    <row r="112" spans="1:20">
      <c r="A112" t="s">
        <v>1213</v>
      </c>
      <c r="B112" t="s">
        <v>1248</v>
      </c>
      <c r="C112" t="s">
        <v>4670</v>
      </c>
      <c r="D112" t="s">
        <v>4671</v>
      </c>
      <c r="E112" t="s">
        <v>80</v>
      </c>
      <c r="F112" t="s">
        <v>4672</v>
      </c>
      <c r="G112" t="s">
        <v>4673</v>
      </c>
      <c r="H112" t="s">
        <v>312</v>
      </c>
      <c r="I112" t="s">
        <v>205</v>
      </c>
      <c r="J112" t="s">
        <v>233</v>
      </c>
      <c r="K112" t="s">
        <v>314</v>
      </c>
      <c r="M112" t="s">
        <v>339</v>
      </c>
      <c r="N112" t="s">
        <v>1215</v>
      </c>
      <c r="O112" s="131">
        <v>-162887.5</v>
      </c>
      <c r="P112" s="131">
        <v>3.718</v>
      </c>
      <c r="Q112" s="131">
        <v>100</v>
      </c>
      <c r="R112" s="131">
        <v>-605.61599999999999</v>
      </c>
      <c r="S112" s="132">
        <v>0.21423</v>
      </c>
      <c r="T112" s="132">
        <v>-7.2999999999999996E-4</v>
      </c>
    </row>
    <row r="113" spans="1:20">
      <c r="A113" t="s">
        <v>1213</v>
      </c>
      <c r="B113" t="s">
        <v>1248</v>
      </c>
      <c r="C113" t="s">
        <v>4670</v>
      </c>
      <c r="D113" t="s">
        <v>4671</v>
      </c>
      <c r="E113" t="s">
        <v>80</v>
      </c>
      <c r="F113" t="s">
        <v>4688</v>
      </c>
      <c r="G113" t="s">
        <v>4689</v>
      </c>
      <c r="H113" t="s">
        <v>312</v>
      </c>
      <c r="I113" t="s">
        <v>205</v>
      </c>
      <c r="J113" t="s">
        <v>233</v>
      </c>
      <c r="K113" t="s">
        <v>314</v>
      </c>
      <c r="M113" t="s">
        <v>339</v>
      </c>
      <c r="N113" t="s">
        <v>1216</v>
      </c>
      <c r="O113" s="131">
        <v>-451145</v>
      </c>
      <c r="P113" s="131">
        <v>4.0218999999999996</v>
      </c>
      <c r="Q113" s="131">
        <v>100</v>
      </c>
      <c r="R113" s="131">
        <v>-1814.46</v>
      </c>
      <c r="S113" s="132">
        <v>0.64183000000000001</v>
      </c>
      <c r="T113" s="132">
        <v>-2.2000000000000001E-3</v>
      </c>
    </row>
    <row r="114" spans="1:20">
      <c r="A114" t="s">
        <v>1213</v>
      </c>
      <c r="B114" t="s">
        <v>1250</v>
      </c>
      <c r="F114" t="s">
        <v>4674</v>
      </c>
      <c r="G114" t="s">
        <v>4675</v>
      </c>
      <c r="H114" t="s">
        <v>321</v>
      </c>
      <c r="I114" t="s">
        <v>205</v>
      </c>
      <c r="J114" t="s">
        <v>224</v>
      </c>
      <c r="K114" t="s">
        <v>314</v>
      </c>
      <c r="L114" t="s">
        <v>747</v>
      </c>
      <c r="M114" t="s">
        <v>339</v>
      </c>
      <c r="N114" t="s">
        <v>1215</v>
      </c>
      <c r="O114" s="131">
        <v>441</v>
      </c>
      <c r="P114" s="131">
        <v>3.718</v>
      </c>
      <c r="Q114" s="131">
        <v>6.0000000000000001E-3</v>
      </c>
      <c r="R114" s="131">
        <v>0</v>
      </c>
      <c r="S114" s="132">
        <v>0</v>
      </c>
      <c r="T114" s="132">
        <v>0</v>
      </c>
    </row>
    <row r="115" spans="1:20">
      <c r="A115" t="s">
        <v>1213</v>
      </c>
      <c r="B115" t="s">
        <v>1250</v>
      </c>
      <c r="F115" t="s">
        <v>4700</v>
      </c>
      <c r="G115" t="s">
        <v>4701</v>
      </c>
      <c r="H115" t="s">
        <v>321</v>
      </c>
      <c r="I115" t="s">
        <v>205</v>
      </c>
      <c r="J115" t="s">
        <v>224</v>
      </c>
      <c r="K115" t="s">
        <v>314</v>
      </c>
      <c r="L115" t="s">
        <v>747</v>
      </c>
      <c r="M115" t="s">
        <v>339</v>
      </c>
      <c r="N115" t="s">
        <v>1215</v>
      </c>
      <c r="O115" s="131">
        <v>25</v>
      </c>
      <c r="P115" s="131">
        <v>3.718</v>
      </c>
      <c r="Q115" s="131">
        <v>4.2000000000000003E-2</v>
      </c>
      <c r="R115" s="131">
        <v>0</v>
      </c>
      <c r="S115" s="132">
        <v>0</v>
      </c>
      <c r="T115" s="132">
        <v>0</v>
      </c>
    </row>
    <row r="116" spans="1:20">
      <c r="A116" t="s">
        <v>1213</v>
      </c>
      <c r="B116" t="s">
        <v>1250</v>
      </c>
      <c r="F116" t="s">
        <v>4702</v>
      </c>
      <c r="G116" t="s">
        <v>4703</v>
      </c>
      <c r="H116" t="s">
        <v>321</v>
      </c>
      <c r="I116" t="s">
        <v>205</v>
      </c>
      <c r="J116" t="s">
        <v>293</v>
      </c>
      <c r="K116" t="s">
        <v>314</v>
      </c>
      <c r="L116" t="s">
        <v>747</v>
      </c>
      <c r="M116" t="s">
        <v>339</v>
      </c>
      <c r="N116" t="s">
        <v>1216</v>
      </c>
      <c r="O116" s="131">
        <v>175</v>
      </c>
      <c r="P116" s="131">
        <v>4.0218999999999996</v>
      </c>
      <c r="Q116" s="131">
        <v>5.0000000000000001E-3</v>
      </c>
      <c r="R116" s="131">
        <v>0</v>
      </c>
      <c r="S116" s="132">
        <v>0</v>
      </c>
      <c r="T116" s="132">
        <v>0</v>
      </c>
    </row>
    <row r="117" spans="1:20">
      <c r="A117" t="s">
        <v>1213</v>
      </c>
      <c r="B117" t="s">
        <v>1250</v>
      </c>
      <c r="F117" t="s">
        <v>4706</v>
      </c>
      <c r="G117" t="s">
        <v>4707</v>
      </c>
      <c r="H117" t="s">
        <v>321</v>
      </c>
      <c r="I117" t="s">
        <v>205</v>
      </c>
      <c r="J117" t="s">
        <v>238</v>
      </c>
      <c r="K117" t="s">
        <v>314</v>
      </c>
      <c r="L117" t="s">
        <v>747</v>
      </c>
      <c r="M117" t="s">
        <v>339</v>
      </c>
      <c r="N117" t="s">
        <v>1216</v>
      </c>
      <c r="O117" s="131">
        <v>23</v>
      </c>
      <c r="P117" s="131">
        <v>4.0218999999999996</v>
      </c>
      <c r="Q117" s="131">
        <v>2.1999999999999999E-2</v>
      </c>
      <c r="R117" s="131">
        <v>0</v>
      </c>
      <c r="S117" s="132">
        <v>0</v>
      </c>
      <c r="T117" s="132">
        <v>0</v>
      </c>
    </row>
    <row r="118" spans="1:20">
      <c r="A118" t="s">
        <v>1213</v>
      </c>
      <c r="B118" t="s">
        <v>1250</v>
      </c>
      <c r="F118" t="s">
        <v>4708</v>
      </c>
      <c r="G118" t="s">
        <v>4709</v>
      </c>
      <c r="H118" t="s">
        <v>321</v>
      </c>
      <c r="I118" t="s">
        <v>205</v>
      </c>
      <c r="J118" t="s">
        <v>208</v>
      </c>
      <c r="K118" t="s">
        <v>314</v>
      </c>
      <c r="L118" t="s">
        <v>747</v>
      </c>
      <c r="M118" t="s">
        <v>339</v>
      </c>
      <c r="N118" t="s">
        <v>1249</v>
      </c>
      <c r="O118" s="131">
        <v>104</v>
      </c>
      <c r="P118" s="131">
        <v>2.3239999999999998</v>
      </c>
      <c r="Q118" s="131">
        <v>8.0000000000000002E-3</v>
      </c>
      <c r="R118" s="131">
        <v>0</v>
      </c>
      <c r="S118" s="132">
        <v>0</v>
      </c>
      <c r="T118" s="132">
        <v>0</v>
      </c>
    </row>
    <row r="119" spans="1:20">
      <c r="A119" t="s">
        <v>1213</v>
      </c>
      <c r="B119" t="s">
        <v>1250</v>
      </c>
      <c r="F119" t="s">
        <v>4676</v>
      </c>
      <c r="G119" t="s">
        <v>4677</v>
      </c>
      <c r="H119" t="s">
        <v>321</v>
      </c>
      <c r="I119" t="s">
        <v>205</v>
      </c>
      <c r="J119" t="s">
        <v>224</v>
      </c>
      <c r="K119" t="s">
        <v>314</v>
      </c>
      <c r="L119" t="s">
        <v>747</v>
      </c>
      <c r="M119" t="s">
        <v>339</v>
      </c>
      <c r="N119" t="s">
        <v>1215</v>
      </c>
      <c r="O119" s="131">
        <v>24</v>
      </c>
      <c r="P119" s="131">
        <v>3.718</v>
      </c>
      <c r="Q119" s="131">
        <v>1.9E-2</v>
      </c>
      <c r="R119" s="131">
        <v>0</v>
      </c>
      <c r="S119" s="132">
        <v>0</v>
      </c>
      <c r="T119" s="132">
        <v>0</v>
      </c>
    </row>
    <row r="120" spans="1:20">
      <c r="A120" t="s">
        <v>1213</v>
      </c>
      <c r="B120" t="s">
        <v>1250</v>
      </c>
      <c r="F120" t="s">
        <v>4694</v>
      </c>
      <c r="G120" t="s">
        <v>4695</v>
      </c>
      <c r="H120" t="s">
        <v>321</v>
      </c>
      <c r="I120" t="s">
        <v>205</v>
      </c>
      <c r="J120" t="s">
        <v>224</v>
      </c>
      <c r="K120" t="s">
        <v>314</v>
      </c>
      <c r="L120" t="s">
        <v>747</v>
      </c>
      <c r="M120" t="s">
        <v>339</v>
      </c>
      <c r="N120" t="s">
        <v>1215</v>
      </c>
      <c r="O120" s="131">
        <v>101</v>
      </c>
      <c r="P120" s="131">
        <v>3.718</v>
      </c>
      <c r="Q120" s="131">
        <v>2E-3</v>
      </c>
      <c r="R120" s="131">
        <v>0</v>
      </c>
      <c r="S120" s="132">
        <v>0</v>
      </c>
      <c r="T120" s="132">
        <v>0</v>
      </c>
    </row>
    <row r="121" spans="1:20">
      <c r="A121" t="s">
        <v>1213</v>
      </c>
      <c r="B121" t="s">
        <v>1250</v>
      </c>
      <c r="F121" t="s">
        <v>4696</v>
      </c>
      <c r="G121" t="s">
        <v>4697</v>
      </c>
      <c r="H121" t="s">
        <v>321</v>
      </c>
      <c r="I121" t="s">
        <v>205</v>
      </c>
      <c r="J121" t="s">
        <v>233</v>
      </c>
      <c r="K121" t="s">
        <v>314</v>
      </c>
      <c r="L121" t="s">
        <v>747</v>
      </c>
      <c r="M121" t="s">
        <v>339</v>
      </c>
      <c r="N121" t="s">
        <v>1227</v>
      </c>
      <c r="O121" s="131">
        <v>15</v>
      </c>
      <c r="P121" s="131">
        <v>4.8108000000000004</v>
      </c>
      <c r="Q121" s="131">
        <v>8.9999999999999993E-3</v>
      </c>
      <c r="R121" s="131">
        <v>0</v>
      </c>
      <c r="S121" s="132">
        <v>0</v>
      </c>
      <c r="T121" s="132">
        <v>0</v>
      </c>
    </row>
    <row r="122" spans="1:20">
      <c r="A122" t="s">
        <v>1213</v>
      </c>
      <c r="B122" t="s">
        <v>1250</v>
      </c>
      <c r="F122" t="s">
        <v>4680</v>
      </c>
      <c r="G122" t="s">
        <v>4681</v>
      </c>
      <c r="H122" t="s">
        <v>321</v>
      </c>
      <c r="I122" t="s">
        <v>205</v>
      </c>
      <c r="J122" t="s">
        <v>293</v>
      </c>
      <c r="K122" t="s">
        <v>314</v>
      </c>
      <c r="L122" t="s">
        <v>747</v>
      </c>
      <c r="M122" t="s">
        <v>339</v>
      </c>
      <c r="N122" t="s">
        <v>1216</v>
      </c>
      <c r="O122" s="131">
        <v>108</v>
      </c>
      <c r="P122" s="131">
        <v>4.0218999999999996</v>
      </c>
      <c r="Q122" s="131">
        <v>1E-3</v>
      </c>
      <c r="R122" s="131">
        <v>0</v>
      </c>
      <c r="S122" s="132">
        <v>0</v>
      </c>
      <c r="T122" s="132">
        <v>0</v>
      </c>
    </row>
    <row r="123" spans="1:20">
      <c r="A123" t="s">
        <v>1213</v>
      </c>
      <c r="B123" t="s">
        <v>1250</v>
      </c>
      <c r="F123" t="s">
        <v>4710</v>
      </c>
      <c r="G123" t="s">
        <v>4711</v>
      </c>
      <c r="H123" t="s">
        <v>321</v>
      </c>
      <c r="I123" t="s">
        <v>205</v>
      </c>
      <c r="J123" t="s">
        <v>246</v>
      </c>
      <c r="K123" t="s">
        <v>314</v>
      </c>
      <c r="L123" t="s">
        <v>747</v>
      </c>
      <c r="M123" t="s">
        <v>339</v>
      </c>
      <c r="N123" t="s">
        <v>1228</v>
      </c>
      <c r="O123" s="131">
        <v>17</v>
      </c>
      <c r="P123" s="131">
        <v>0.47799999999999998</v>
      </c>
      <c r="Q123" s="131">
        <v>2.3E-2</v>
      </c>
      <c r="R123" s="131">
        <v>0</v>
      </c>
      <c r="S123" s="132">
        <v>0</v>
      </c>
      <c r="T123" s="132">
        <v>0</v>
      </c>
    </row>
    <row r="124" spans="1:20">
      <c r="A124" t="s">
        <v>1213</v>
      </c>
      <c r="B124" t="s">
        <v>1250</v>
      </c>
      <c r="F124" t="s">
        <v>4668</v>
      </c>
      <c r="G124" t="s">
        <v>4669</v>
      </c>
      <c r="H124" t="s">
        <v>321</v>
      </c>
      <c r="I124" t="s">
        <v>205</v>
      </c>
      <c r="J124" t="s">
        <v>224</v>
      </c>
      <c r="K124" t="s">
        <v>314</v>
      </c>
      <c r="L124" t="s">
        <v>751</v>
      </c>
      <c r="M124" t="s">
        <v>339</v>
      </c>
      <c r="N124" t="s">
        <v>1215</v>
      </c>
      <c r="O124" s="131">
        <v>38</v>
      </c>
      <c r="P124" s="131">
        <v>3.718</v>
      </c>
      <c r="Q124" s="131">
        <v>0</v>
      </c>
      <c r="R124" s="131">
        <v>0</v>
      </c>
      <c r="S124" s="132">
        <v>0</v>
      </c>
      <c r="T124" s="132">
        <v>0</v>
      </c>
    </row>
    <row r="125" spans="1:20">
      <c r="A125" t="s">
        <v>1213</v>
      </c>
      <c r="B125" t="s">
        <v>1250</v>
      </c>
      <c r="F125" t="s">
        <v>4704</v>
      </c>
      <c r="G125" t="s">
        <v>4705</v>
      </c>
      <c r="H125" t="s">
        <v>321</v>
      </c>
      <c r="I125" t="s">
        <v>205</v>
      </c>
      <c r="J125" t="s">
        <v>224</v>
      </c>
      <c r="K125" t="s">
        <v>314</v>
      </c>
      <c r="L125" t="s">
        <v>751</v>
      </c>
      <c r="M125" t="s">
        <v>339</v>
      </c>
      <c r="N125" t="s">
        <v>1215</v>
      </c>
      <c r="O125" s="131">
        <v>23</v>
      </c>
      <c r="P125" s="131">
        <v>3.718</v>
      </c>
      <c r="Q125" s="131">
        <v>0</v>
      </c>
      <c r="R125" s="131">
        <v>0</v>
      </c>
      <c r="S125" s="132">
        <v>0</v>
      </c>
      <c r="T125" s="132">
        <v>0</v>
      </c>
    </row>
    <row r="126" spans="1:20">
      <c r="A126" t="s">
        <v>1213</v>
      </c>
      <c r="B126" t="s">
        <v>1250</v>
      </c>
      <c r="C126" t="s">
        <v>4670</v>
      </c>
      <c r="D126" t="s">
        <v>4671</v>
      </c>
      <c r="E126" t="s">
        <v>80</v>
      </c>
      <c r="F126" t="s">
        <v>4698</v>
      </c>
      <c r="G126" t="s">
        <v>4699</v>
      </c>
      <c r="H126" t="s">
        <v>312</v>
      </c>
      <c r="I126" t="s">
        <v>205</v>
      </c>
      <c r="J126" t="s">
        <v>233</v>
      </c>
      <c r="K126" t="s">
        <v>314</v>
      </c>
      <c r="M126" t="s">
        <v>339</v>
      </c>
      <c r="N126" t="s">
        <v>1227</v>
      </c>
      <c r="O126" s="131">
        <v>-15525</v>
      </c>
      <c r="P126" s="131">
        <v>4.8108000000000004</v>
      </c>
      <c r="Q126" s="131">
        <v>100</v>
      </c>
      <c r="R126" s="131">
        <v>-74.688000000000002</v>
      </c>
      <c r="S126" s="132">
        <v>8.4799999999999997E-3</v>
      </c>
      <c r="T126" s="132">
        <v>-2.0000000000000002E-5</v>
      </c>
    </row>
    <row r="127" spans="1:20">
      <c r="A127" t="s">
        <v>1213</v>
      </c>
      <c r="B127" t="s">
        <v>1250</v>
      </c>
      <c r="C127" t="s">
        <v>4670</v>
      </c>
      <c r="D127" t="s">
        <v>4671</v>
      </c>
      <c r="E127" t="s">
        <v>80</v>
      </c>
      <c r="F127" t="s">
        <v>4712</v>
      </c>
      <c r="G127" t="s">
        <v>4713</v>
      </c>
      <c r="H127" t="s">
        <v>312</v>
      </c>
      <c r="I127" t="s">
        <v>205</v>
      </c>
      <c r="J127" t="s">
        <v>233</v>
      </c>
      <c r="K127" t="s">
        <v>314</v>
      </c>
      <c r="M127" t="s">
        <v>339</v>
      </c>
      <c r="N127" t="s">
        <v>1228</v>
      </c>
      <c r="O127" s="131">
        <v>-702100</v>
      </c>
      <c r="P127" s="131">
        <v>0.47799999999999998</v>
      </c>
      <c r="Q127" s="131">
        <v>100</v>
      </c>
      <c r="R127" s="131">
        <v>-335.60399999999998</v>
      </c>
      <c r="S127" s="132">
        <v>3.8100000000000002E-2</v>
      </c>
      <c r="T127" s="132">
        <v>-9.0000000000000006E-5</v>
      </c>
    </row>
    <row r="128" spans="1:20">
      <c r="A128" t="s">
        <v>1213</v>
      </c>
      <c r="B128" t="s">
        <v>1250</v>
      </c>
      <c r="C128" t="s">
        <v>4670</v>
      </c>
      <c r="D128" t="s">
        <v>4671</v>
      </c>
      <c r="E128" t="s">
        <v>80</v>
      </c>
      <c r="F128" t="s">
        <v>4714</v>
      </c>
      <c r="G128" t="s">
        <v>4715</v>
      </c>
      <c r="H128" t="s">
        <v>312</v>
      </c>
      <c r="I128" t="s">
        <v>205</v>
      </c>
      <c r="J128" t="s">
        <v>233</v>
      </c>
      <c r="K128" t="s">
        <v>314</v>
      </c>
      <c r="M128" t="s">
        <v>339</v>
      </c>
      <c r="N128" t="s">
        <v>1249</v>
      </c>
      <c r="O128" s="131">
        <v>-180175</v>
      </c>
      <c r="P128" s="131">
        <v>2.3239999999999998</v>
      </c>
      <c r="Q128" s="131">
        <v>100</v>
      </c>
      <c r="R128" s="131">
        <v>-418.72699999999998</v>
      </c>
      <c r="S128" s="132">
        <v>4.7539999999999999E-2</v>
      </c>
      <c r="T128" s="132">
        <v>-1.2E-4</v>
      </c>
    </row>
    <row r="129" spans="1:20">
      <c r="A129" t="s">
        <v>1213</v>
      </c>
      <c r="B129" t="s">
        <v>1250</v>
      </c>
      <c r="C129" t="s">
        <v>4670</v>
      </c>
      <c r="D129" t="s">
        <v>4671</v>
      </c>
      <c r="E129" t="s">
        <v>80</v>
      </c>
      <c r="F129" t="s">
        <v>4688</v>
      </c>
      <c r="G129" t="s">
        <v>4689</v>
      </c>
      <c r="H129" t="s">
        <v>312</v>
      </c>
      <c r="I129" t="s">
        <v>205</v>
      </c>
      <c r="J129" t="s">
        <v>233</v>
      </c>
      <c r="K129" t="s">
        <v>314</v>
      </c>
      <c r="M129" t="s">
        <v>339</v>
      </c>
      <c r="N129" t="s">
        <v>1216</v>
      </c>
      <c r="O129" s="131">
        <v>-962093.5</v>
      </c>
      <c r="P129" s="131">
        <v>4.0218999999999996</v>
      </c>
      <c r="Q129" s="131">
        <v>100</v>
      </c>
      <c r="R129" s="131">
        <v>-3869.444</v>
      </c>
      <c r="S129" s="132">
        <v>0.43930000000000002</v>
      </c>
      <c r="T129" s="132">
        <v>-1.07E-3</v>
      </c>
    </row>
    <row r="130" spans="1:20">
      <c r="A130" t="s">
        <v>1213</v>
      </c>
      <c r="B130" t="s">
        <v>1250</v>
      </c>
      <c r="C130" t="s">
        <v>4670</v>
      </c>
      <c r="D130" t="s">
        <v>4671</v>
      </c>
      <c r="E130" t="s">
        <v>80</v>
      </c>
      <c r="F130" t="s">
        <v>4672</v>
      </c>
      <c r="G130" t="s">
        <v>4673</v>
      </c>
      <c r="H130" t="s">
        <v>312</v>
      </c>
      <c r="I130" t="s">
        <v>205</v>
      </c>
      <c r="J130" t="s">
        <v>233</v>
      </c>
      <c r="K130" t="s">
        <v>314</v>
      </c>
      <c r="M130" t="s">
        <v>339</v>
      </c>
      <c r="N130" t="s">
        <v>1215</v>
      </c>
      <c r="O130" s="131">
        <v>-1105376.19</v>
      </c>
      <c r="P130" s="131">
        <v>3.718</v>
      </c>
      <c r="Q130" s="131">
        <v>100</v>
      </c>
      <c r="R130" s="131">
        <v>-4109.7889999999998</v>
      </c>
      <c r="S130" s="132">
        <v>0.46657999999999999</v>
      </c>
      <c r="T130" s="132">
        <v>-1.14E-3</v>
      </c>
    </row>
    <row r="131" spans="1:20">
      <c r="A131" t="s">
        <v>1213</v>
      </c>
      <c r="B131" t="s">
        <v>1251</v>
      </c>
      <c r="F131" t="s">
        <v>4692</v>
      </c>
      <c r="G131" t="s">
        <v>4693</v>
      </c>
      <c r="H131" t="s">
        <v>321</v>
      </c>
      <c r="I131" t="s">
        <v>205</v>
      </c>
      <c r="J131" t="s">
        <v>238</v>
      </c>
      <c r="K131" t="s">
        <v>314</v>
      </c>
      <c r="L131" t="s">
        <v>747</v>
      </c>
      <c r="M131" t="s">
        <v>339</v>
      </c>
      <c r="N131" t="s">
        <v>1216</v>
      </c>
      <c r="O131" s="131">
        <v>4</v>
      </c>
      <c r="P131" s="131">
        <v>4.0218999999999996</v>
      </c>
      <c r="Q131" s="131">
        <v>2.238</v>
      </c>
      <c r="R131" s="131">
        <v>0</v>
      </c>
      <c r="S131" s="132">
        <v>0</v>
      </c>
      <c r="T131" s="132">
        <v>0</v>
      </c>
    </row>
    <row r="132" spans="1:20">
      <c r="A132" t="s">
        <v>1213</v>
      </c>
      <c r="B132" t="s">
        <v>1251</v>
      </c>
      <c r="F132" t="s">
        <v>4674</v>
      </c>
      <c r="G132" t="s">
        <v>4675</v>
      </c>
      <c r="H132" t="s">
        <v>321</v>
      </c>
      <c r="I132" t="s">
        <v>205</v>
      </c>
      <c r="J132" t="s">
        <v>224</v>
      </c>
      <c r="K132" t="s">
        <v>314</v>
      </c>
      <c r="L132" t="s">
        <v>747</v>
      </c>
      <c r="M132" t="s">
        <v>339</v>
      </c>
      <c r="N132" t="s">
        <v>1215</v>
      </c>
      <c r="O132" s="131">
        <v>32</v>
      </c>
      <c r="P132" s="131">
        <v>3.718</v>
      </c>
      <c r="Q132" s="131">
        <v>6.0000000000000001E-3</v>
      </c>
      <c r="R132" s="131">
        <v>0</v>
      </c>
      <c r="S132" s="132">
        <v>0</v>
      </c>
      <c r="T132" s="132">
        <v>0</v>
      </c>
    </row>
    <row r="133" spans="1:20">
      <c r="A133" t="s">
        <v>1213</v>
      </c>
      <c r="B133" t="s">
        <v>1251</v>
      </c>
      <c r="F133" t="s">
        <v>4676</v>
      </c>
      <c r="G133" t="s">
        <v>4677</v>
      </c>
      <c r="H133" t="s">
        <v>321</v>
      </c>
      <c r="I133" t="s">
        <v>205</v>
      </c>
      <c r="J133" t="s">
        <v>224</v>
      </c>
      <c r="K133" t="s">
        <v>314</v>
      </c>
      <c r="L133" t="s">
        <v>747</v>
      </c>
      <c r="M133" t="s">
        <v>339</v>
      </c>
      <c r="N133" t="s">
        <v>1215</v>
      </c>
      <c r="O133" s="131">
        <v>2</v>
      </c>
      <c r="P133" s="131">
        <v>3.718</v>
      </c>
      <c r="Q133" s="131">
        <v>1.9E-2</v>
      </c>
      <c r="R133" s="131">
        <v>0</v>
      </c>
      <c r="S133" s="132">
        <v>0</v>
      </c>
      <c r="T133" s="132">
        <v>0</v>
      </c>
    </row>
    <row r="134" spans="1:20">
      <c r="A134" t="s">
        <v>1213</v>
      </c>
      <c r="B134" t="s">
        <v>1251</v>
      </c>
      <c r="F134" t="s">
        <v>4696</v>
      </c>
      <c r="G134" t="s">
        <v>4697</v>
      </c>
      <c r="H134" t="s">
        <v>321</v>
      </c>
      <c r="I134" t="s">
        <v>205</v>
      </c>
      <c r="J134" t="s">
        <v>233</v>
      </c>
      <c r="K134" t="s">
        <v>314</v>
      </c>
      <c r="L134" t="s">
        <v>747</v>
      </c>
      <c r="M134" t="s">
        <v>339</v>
      </c>
      <c r="N134" t="s">
        <v>1227</v>
      </c>
      <c r="O134" s="131">
        <v>2</v>
      </c>
      <c r="P134" s="131">
        <v>4.8108000000000004</v>
      </c>
      <c r="Q134" s="131">
        <v>8.9999999999999993E-3</v>
      </c>
      <c r="R134" s="131">
        <v>0</v>
      </c>
      <c r="S134" s="132">
        <v>0</v>
      </c>
      <c r="T134" s="132">
        <v>0</v>
      </c>
    </row>
    <row r="135" spans="1:20">
      <c r="A135" t="s">
        <v>1213</v>
      </c>
      <c r="B135" t="s">
        <v>1251</v>
      </c>
      <c r="F135" t="s">
        <v>4694</v>
      </c>
      <c r="G135" t="s">
        <v>4695</v>
      </c>
      <c r="H135" t="s">
        <v>321</v>
      </c>
      <c r="I135" t="s">
        <v>205</v>
      </c>
      <c r="J135" t="s">
        <v>224</v>
      </c>
      <c r="K135" t="s">
        <v>314</v>
      </c>
      <c r="L135" t="s">
        <v>747</v>
      </c>
      <c r="M135" t="s">
        <v>339</v>
      </c>
      <c r="N135" t="s">
        <v>1215</v>
      </c>
      <c r="O135" s="131">
        <v>3</v>
      </c>
      <c r="P135" s="131">
        <v>3.718</v>
      </c>
      <c r="Q135" s="131">
        <v>2E-3</v>
      </c>
      <c r="R135" s="131">
        <v>0</v>
      </c>
      <c r="S135" s="132">
        <v>0</v>
      </c>
      <c r="T135" s="132">
        <v>0</v>
      </c>
    </row>
    <row r="136" spans="1:20">
      <c r="A136" t="s">
        <v>1213</v>
      </c>
      <c r="B136" t="s">
        <v>1251</v>
      </c>
      <c r="F136" t="s">
        <v>4680</v>
      </c>
      <c r="G136" t="s">
        <v>4681</v>
      </c>
      <c r="H136" t="s">
        <v>321</v>
      </c>
      <c r="I136" t="s">
        <v>205</v>
      </c>
      <c r="J136" t="s">
        <v>293</v>
      </c>
      <c r="K136" t="s">
        <v>314</v>
      </c>
      <c r="L136" t="s">
        <v>747</v>
      </c>
      <c r="M136" t="s">
        <v>339</v>
      </c>
      <c r="N136" t="s">
        <v>1216</v>
      </c>
      <c r="O136" s="131">
        <v>3</v>
      </c>
      <c r="P136" s="131">
        <v>4.0218999999999996</v>
      </c>
      <c r="Q136" s="131">
        <v>1E-3</v>
      </c>
      <c r="R136" s="131">
        <v>0</v>
      </c>
    </row>
    <row r="137" spans="1:20">
      <c r="A137" t="s">
        <v>1213</v>
      </c>
      <c r="B137" t="s">
        <v>1251</v>
      </c>
      <c r="F137" t="s">
        <v>4668</v>
      </c>
      <c r="G137" t="s">
        <v>4669</v>
      </c>
      <c r="H137" t="s">
        <v>321</v>
      </c>
      <c r="I137" t="s">
        <v>205</v>
      </c>
      <c r="J137" t="s">
        <v>224</v>
      </c>
      <c r="K137" t="s">
        <v>314</v>
      </c>
      <c r="L137" t="s">
        <v>751</v>
      </c>
      <c r="M137" t="s">
        <v>339</v>
      </c>
      <c r="N137" t="s">
        <v>1215</v>
      </c>
      <c r="O137" s="131">
        <v>14</v>
      </c>
      <c r="P137" s="131">
        <v>3.718</v>
      </c>
      <c r="Q137" s="131">
        <v>0</v>
      </c>
      <c r="R137" s="131">
        <v>0</v>
      </c>
    </row>
    <row r="138" spans="1:20">
      <c r="A138" t="s">
        <v>1213</v>
      </c>
      <c r="B138" t="s">
        <v>1251</v>
      </c>
      <c r="C138" t="s">
        <v>4670</v>
      </c>
      <c r="D138" t="s">
        <v>4671</v>
      </c>
      <c r="E138" t="s">
        <v>80</v>
      </c>
      <c r="F138" t="s">
        <v>4698</v>
      </c>
      <c r="G138" t="s">
        <v>4699</v>
      </c>
      <c r="H138" t="s">
        <v>312</v>
      </c>
      <c r="I138" t="s">
        <v>205</v>
      </c>
      <c r="J138" t="s">
        <v>233</v>
      </c>
      <c r="K138" t="s">
        <v>314</v>
      </c>
      <c r="M138" t="s">
        <v>339</v>
      </c>
      <c r="N138" t="s">
        <v>1227</v>
      </c>
      <c r="O138" s="131">
        <v>-2370</v>
      </c>
      <c r="P138" s="131">
        <v>4.8108000000000004</v>
      </c>
      <c r="Q138" s="131">
        <v>100</v>
      </c>
      <c r="R138" s="131">
        <v>-11.401999999999999</v>
      </c>
      <c r="S138" s="132">
        <v>3.669E-2</v>
      </c>
      <c r="T138" s="132">
        <v>-4.0000000000000003E-5</v>
      </c>
    </row>
    <row r="139" spans="1:20">
      <c r="A139" t="s">
        <v>1213</v>
      </c>
      <c r="B139" t="s">
        <v>1251</v>
      </c>
      <c r="C139" t="s">
        <v>4670</v>
      </c>
      <c r="D139" t="s">
        <v>4671</v>
      </c>
      <c r="E139" t="s">
        <v>80</v>
      </c>
      <c r="F139" t="s">
        <v>4688</v>
      </c>
      <c r="G139" t="s">
        <v>4689</v>
      </c>
      <c r="H139" t="s">
        <v>312</v>
      </c>
      <c r="I139" t="s">
        <v>205</v>
      </c>
      <c r="J139" t="s">
        <v>233</v>
      </c>
      <c r="K139" t="s">
        <v>314</v>
      </c>
      <c r="M139" t="s">
        <v>339</v>
      </c>
      <c r="N139" t="s">
        <v>1216</v>
      </c>
      <c r="O139" s="131">
        <v>-24496</v>
      </c>
      <c r="P139" s="131">
        <v>4.0218999999999996</v>
      </c>
      <c r="Q139" s="131">
        <v>100</v>
      </c>
      <c r="R139" s="131">
        <v>-98.52</v>
      </c>
      <c r="S139" s="132">
        <v>0.31705</v>
      </c>
      <c r="T139" s="132">
        <v>-3.4000000000000002E-4</v>
      </c>
    </row>
    <row r="140" spans="1:20">
      <c r="A140" t="s">
        <v>1213</v>
      </c>
      <c r="B140" t="s">
        <v>1251</v>
      </c>
      <c r="C140" t="s">
        <v>4670</v>
      </c>
      <c r="D140" t="s">
        <v>4671</v>
      </c>
      <c r="E140" t="s">
        <v>80</v>
      </c>
      <c r="F140" t="s">
        <v>4672</v>
      </c>
      <c r="G140" t="s">
        <v>4673</v>
      </c>
      <c r="H140" t="s">
        <v>312</v>
      </c>
      <c r="I140" t="s">
        <v>205</v>
      </c>
      <c r="J140" t="s">
        <v>233</v>
      </c>
      <c r="K140" t="s">
        <v>314</v>
      </c>
      <c r="M140" t="s">
        <v>339</v>
      </c>
      <c r="N140" t="s">
        <v>1215</v>
      </c>
      <c r="O140" s="131">
        <v>-54012.98</v>
      </c>
      <c r="P140" s="131">
        <v>3.718</v>
      </c>
      <c r="Q140" s="131">
        <v>100</v>
      </c>
      <c r="R140" s="131">
        <v>-200.82</v>
      </c>
      <c r="S140" s="132">
        <v>0.64625999999999995</v>
      </c>
      <c r="T140" s="132">
        <v>-6.8999999999999997E-4</v>
      </c>
    </row>
    <row r="141" spans="1:20">
      <c r="A141" t="s">
        <v>1213</v>
      </c>
      <c r="B141" t="s">
        <v>1252</v>
      </c>
      <c r="F141" t="s">
        <v>4692</v>
      </c>
      <c r="G141" t="s">
        <v>4693</v>
      </c>
      <c r="H141" t="s">
        <v>321</v>
      </c>
      <c r="I141" t="s">
        <v>205</v>
      </c>
      <c r="J141" t="s">
        <v>238</v>
      </c>
      <c r="K141" t="s">
        <v>314</v>
      </c>
      <c r="L141" t="s">
        <v>747</v>
      </c>
      <c r="M141" t="s">
        <v>339</v>
      </c>
      <c r="N141" t="s">
        <v>1216</v>
      </c>
      <c r="O141" s="131">
        <v>2</v>
      </c>
      <c r="P141" s="131">
        <v>4.0218999999999996</v>
      </c>
      <c r="Q141" s="131">
        <v>2.238</v>
      </c>
      <c r="R141" s="131">
        <v>0</v>
      </c>
      <c r="S141" s="132">
        <v>0</v>
      </c>
      <c r="T141" s="132">
        <v>0</v>
      </c>
    </row>
    <row r="142" spans="1:20">
      <c r="A142" t="s">
        <v>1213</v>
      </c>
      <c r="B142" t="s">
        <v>1252</v>
      </c>
      <c r="F142" t="s">
        <v>4674</v>
      </c>
      <c r="G142" t="s">
        <v>4675</v>
      </c>
      <c r="H142" t="s">
        <v>321</v>
      </c>
      <c r="I142" t="s">
        <v>205</v>
      </c>
      <c r="J142" t="s">
        <v>224</v>
      </c>
      <c r="K142" t="s">
        <v>314</v>
      </c>
      <c r="L142" t="s">
        <v>747</v>
      </c>
      <c r="M142" t="s">
        <v>339</v>
      </c>
      <c r="N142" t="s">
        <v>1215</v>
      </c>
      <c r="O142" s="131">
        <v>15</v>
      </c>
      <c r="P142" s="131">
        <v>3.718</v>
      </c>
      <c r="Q142" s="131">
        <v>6.0000000000000001E-3</v>
      </c>
      <c r="R142" s="131">
        <v>0</v>
      </c>
      <c r="S142" s="132">
        <v>0</v>
      </c>
      <c r="T142" s="132">
        <v>0</v>
      </c>
    </row>
    <row r="143" spans="1:20">
      <c r="A143" t="s">
        <v>1213</v>
      </c>
      <c r="B143" t="s">
        <v>1252</v>
      </c>
      <c r="F143" t="s">
        <v>4676</v>
      </c>
      <c r="G143" t="s">
        <v>4677</v>
      </c>
      <c r="H143" t="s">
        <v>321</v>
      </c>
      <c r="I143" t="s">
        <v>205</v>
      </c>
      <c r="J143" t="s">
        <v>224</v>
      </c>
      <c r="K143" t="s">
        <v>314</v>
      </c>
      <c r="L143" t="s">
        <v>747</v>
      </c>
      <c r="M143" t="s">
        <v>339</v>
      </c>
      <c r="N143" t="s">
        <v>1215</v>
      </c>
      <c r="O143" s="131">
        <v>2</v>
      </c>
      <c r="P143" s="131">
        <v>3.718</v>
      </c>
      <c r="Q143" s="131">
        <v>1.9E-2</v>
      </c>
      <c r="R143" s="131">
        <v>0</v>
      </c>
      <c r="S143" s="132">
        <v>0</v>
      </c>
      <c r="T143" s="132">
        <v>0</v>
      </c>
    </row>
    <row r="144" spans="1:20">
      <c r="A144" t="s">
        <v>1213</v>
      </c>
      <c r="B144" t="s">
        <v>1252</v>
      </c>
      <c r="F144" t="s">
        <v>4696</v>
      </c>
      <c r="G144" t="s">
        <v>4697</v>
      </c>
      <c r="H144" t="s">
        <v>321</v>
      </c>
      <c r="I144" t="s">
        <v>205</v>
      </c>
      <c r="J144" t="s">
        <v>233</v>
      </c>
      <c r="K144" t="s">
        <v>314</v>
      </c>
      <c r="L144" t="s">
        <v>747</v>
      </c>
      <c r="M144" t="s">
        <v>339</v>
      </c>
      <c r="N144" t="s">
        <v>1227</v>
      </c>
      <c r="O144" s="131">
        <v>1</v>
      </c>
      <c r="P144" s="131">
        <v>4.8108000000000004</v>
      </c>
      <c r="Q144" s="131">
        <v>8.9999999999999993E-3</v>
      </c>
      <c r="R144" s="131">
        <v>0</v>
      </c>
      <c r="S144" s="132">
        <v>0</v>
      </c>
      <c r="T144" s="132">
        <v>0</v>
      </c>
    </row>
    <row r="145" spans="1:20">
      <c r="A145" t="s">
        <v>1213</v>
      </c>
      <c r="B145" t="s">
        <v>1252</v>
      </c>
      <c r="F145" t="s">
        <v>4694</v>
      </c>
      <c r="G145" t="s">
        <v>4695</v>
      </c>
      <c r="H145" t="s">
        <v>321</v>
      </c>
      <c r="I145" t="s">
        <v>205</v>
      </c>
      <c r="J145" t="s">
        <v>224</v>
      </c>
      <c r="K145" t="s">
        <v>314</v>
      </c>
      <c r="L145" t="s">
        <v>747</v>
      </c>
      <c r="M145" t="s">
        <v>339</v>
      </c>
      <c r="N145" t="s">
        <v>1215</v>
      </c>
      <c r="O145" s="131">
        <v>1</v>
      </c>
      <c r="P145" s="131">
        <v>3.718</v>
      </c>
      <c r="Q145" s="131">
        <v>2E-3</v>
      </c>
      <c r="R145" s="131">
        <v>0</v>
      </c>
    </row>
    <row r="146" spans="1:20">
      <c r="A146" t="s">
        <v>1213</v>
      </c>
      <c r="B146" t="s">
        <v>1252</v>
      </c>
      <c r="F146" t="s">
        <v>4668</v>
      </c>
      <c r="G146" t="s">
        <v>4669</v>
      </c>
      <c r="H146" t="s">
        <v>321</v>
      </c>
      <c r="I146" t="s">
        <v>205</v>
      </c>
      <c r="J146" t="s">
        <v>224</v>
      </c>
      <c r="K146" t="s">
        <v>314</v>
      </c>
      <c r="L146" t="s">
        <v>751</v>
      </c>
      <c r="M146" t="s">
        <v>339</v>
      </c>
      <c r="N146" t="s">
        <v>1215</v>
      </c>
      <c r="O146" s="131">
        <v>10</v>
      </c>
      <c r="P146" s="131">
        <v>3.718</v>
      </c>
      <c r="Q146" s="131">
        <v>0</v>
      </c>
      <c r="R146" s="131">
        <v>0</v>
      </c>
    </row>
    <row r="147" spans="1:20">
      <c r="A147" t="s">
        <v>1213</v>
      </c>
      <c r="B147" t="s">
        <v>1252</v>
      </c>
      <c r="C147" t="s">
        <v>4670</v>
      </c>
      <c r="D147" t="s">
        <v>4671</v>
      </c>
      <c r="E147" t="s">
        <v>80</v>
      </c>
      <c r="F147" t="s">
        <v>4698</v>
      </c>
      <c r="G147" t="s">
        <v>4699</v>
      </c>
      <c r="H147" t="s">
        <v>312</v>
      </c>
      <c r="I147" t="s">
        <v>205</v>
      </c>
      <c r="J147" t="s">
        <v>233</v>
      </c>
      <c r="K147" t="s">
        <v>314</v>
      </c>
      <c r="M147" t="s">
        <v>339</v>
      </c>
      <c r="N147" t="s">
        <v>1227</v>
      </c>
      <c r="O147" s="131">
        <v>-1185</v>
      </c>
      <c r="P147" s="131">
        <v>4.8108000000000004</v>
      </c>
      <c r="Q147" s="131">
        <v>100</v>
      </c>
      <c r="R147" s="131">
        <v>-5.7009999999999996</v>
      </c>
      <c r="S147" s="132">
        <v>4.4830000000000002E-2</v>
      </c>
      <c r="T147" s="132">
        <v>-3.0000000000000001E-5</v>
      </c>
    </row>
    <row r="148" spans="1:20">
      <c r="A148" t="s">
        <v>1213</v>
      </c>
      <c r="B148" t="s">
        <v>1252</v>
      </c>
      <c r="C148" t="s">
        <v>4670</v>
      </c>
      <c r="D148" t="s">
        <v>4671</v>
      </c>
      <c r="E148" t="s">
        <v>80</v>
      </c>
      <c r="F148" t="s">
        <v>4688</v>
      </c>
      <c r="G148" t="s">
        <v>4689</v>
      </c>
      <c r="H148" t="s">
        <v>312</v>
      </c>
      <c r="I148" t="s">
        <v>205</v>
      </c>
      <c r="J148" t="s">
        <v>233</v>
      </c>
      <c r="K148" t="s">
        <v>314</v>
      </c>
      <c r="M148" t="s">
        <v>339</v>
      </c>
      <c r="N148" t="s">
        <v>1216</v>
      </c>
      <c r="O148" s="131">
        <v>-11000</v>
      </c>
      <c r="P148" s="131">
        <v>4.0218999999999996</v>
      </c>
      <c r="Q148" s="131">
        <v>100</v>
      </c>
      <c r="R148" s="131">
        <v>-44.241</v>
      </c>
      <c r="S148" s="132">
        <v>0.34793000000000002</v>
      </c>
      <c r="T148" s="132">
        <v>-2.0000000000000001E-4</v>
      </c>
    </row>
    <row r="149" spans="1:20">
      <c r="A149" t="s">
        <v>1213</v>
      </c>
      <c r="B149" t="s">
        <v>1252</v>
      </c>
      <c r="C149" t="s">
        <v>4670</v>
      </c>
      <c r="D149" t="s">
        <v>4671</v>
      </c>
      <c r="E149" t="s">
        <v>80</v>
      </c>
      <c r="F149" t="s">
        <v>4672</v>
      </c>
      <c r="G149" t="s">
        <v>4673</v>
      </c>
      <c r="H149" t="s">
        <v>312</v>
      </c>
      <c r="I149" t="s">
        <v>205</v>
      </c>
      <c r="J149" t="s">
        <v>233</v>
      </c>
      <c r="K149" t="s">
        <v>314</v>
      </c>
      <c r="M149" t="s">
        <v>339</v>
      </c>
      <c r="N149" t="s">
        <v>1215</v>
      </c>
      <c r="O149" s="131">
        <v>-20767.54</v>
      </c>
      <c r="P149" s="131">
        <v>3.718</v>
      </c>
      <c r="Q149" s="131">
        <v>100</v>
      </c>
      <c r="R149" s="131">
        <v>-77.213999999999999</v>
      </c>
      <c r="S149" s="132">
        <v>0.60724</v>
      </c>
      <c r="T149" s="132">
        <v>-3.5E-4</v>
      </c>
    </row>
    <row r="150" spans="1:20">
      <c r="A150" t="s">
        <v>1213</v>
      </c>
      <c r="B150" t="s">
        <v>1253</v>
      </c>
      <c r="F150" t="s">
        <v>4692</v>
      </c>
      <c r="G150" t="s">
        <v>4693</v>
      </c>
      <c r="H150" t="s">
        <v>321</v>
      </c>
      <c r="I150" t="s">
        <v>205</v>
      </c>
      <c r="J150" t="s">
        <v>238</v>
      </c>
      <c r="K150" t="s">
        <v>314</v>
      </c>
      <c r="L150" t="s">
        <v>747</v>
      </c>
      <c r="M150" t="s">
        <v>339</v>
      </c>
      <c r="N150" t="s">
        <v>1216</v>
      </c>
      <c r="O150" s="131">
        <v>3</v>
      </c>
      <c r="P150" s="131">
        <v>4.0218999999999996</v>
      </c>
      <c r="Q150" s="131">
        <v>2.238</v>
      </c>
      <c r="R150" s="131">
        <v>0</v>
      </c>
      <c r="S150" s="132">
        <v>0</v>
      </c>
      <c r="T150" s="132">
        <v>0</v>
      </c>
    </row>
    <row r="151" spans="1:20">
      <c r="A151" t="s">
        <v>1213</v>
      </c>
      <c r="B151" t="s">
        <v>1253</v>
      </c>
      <c r="F151" t="s">
        <v>4674</v>
      </c>
      <c r="G151" t="s">
        <v>4675</v>
      </c>
      <c r="H151" t="s">
        <v>321</v>
      </c>
      <c r="I151" t="s">
        <v>205</v>
      </c>
      <c r="J151" t="s">
        <v>224</v>
      </c>
      <c r="K151" t="s">
        <v>314</v>
      </c>
      <c r="L151" t="s">
        <v>747</v>
      </c>
      <c r="M151" t="s">
        <v>339</v>
      </c>
      <c r="N151" t="s">
        <v>1215</v>
      </c>
      <c r="O151" s="131">
        <v>1</v>
      </c>
      <c r="P151" s="131">
        <v>3.718</v>
      </c>
      <c r="Q151" s="131">
        <v>6.0000000000000001E-3</v>
      </c>
      <c r="R151" s="131">
        <v>0</v>
      </c>
      <c r="S151" s="132">
        <v>0</v>
      </c>
      <c r="T151" s="132">
        <v>0</v>
      </c>
    </row>
    <row r="152" spans="1:20">
      <c r="A152" t="s">
        <v>1213</v>
      </c>
      <c r="B152" t="s">
        <v>1253</v>
      </c>
      <c r="F152" t="s">
        <v>4680</v>
      </c>
      <c r="G152" t="s">
        <v>4681</v>
      </c>
      <c r="H152" t="s">
        <v>321</v>
      </c>
      <c r="I152" t="s">
        <v>205</v>
      </c>
      <c r="J152" t="s">
        <v>293</v>
      </c>
      <c r="K152" t="s">
        <v>314</v>
      </c>
      <c r="L152" t="s">
        <v>747</v>
      </c>
      <c r="M152" t="s">
        <v>339</v>
      </c>
      <c r="N152" t="s">
        <v>1216</v>
      </c>
      <c r="O152" s="131">
        <v>1</v>
      </c>
      <c r="P152" s="131">
        <v>4.0218999999999996</v>
      </c>
      <c r="Q152" s="131">
        <v>1E-3</v>
      </c>
      <c r="R152" s="131">
        <v>0</v>
      </c>
    </row>
    <row r="153" spans="1:20">
      <c r="A153" t="s">
        <v>1213</v>
      </c>
      <c r="B153" t="s">
        <v>1253</v>
      </c>
      <c r="F153" t="s">
        <v>4694</v>
      </c>
      <c r="G153" t="s">
        <v>4695</v>
      </c>
      <c r="H153" t="s">
        <v>321</v>
      </c>
      <c r="I153" t="s">
        <v>205</v>
      </c>
      <c r="J153" t="s">
        <v>224</v>
      </c>
      <c r="K153" t="s">
        <v>314</v>
      </c>
      <c r="L153" t="s">
        <v>747</v>
      </c>
      <c r="M153" t="s">
        <v>339</v>
      </c>
      <c r="N153" t="s">
        <v>1215</v>
      </c>
      <c r="O153" s="131">
        <v>1</v>
      </c>
      <c r="P153" s="131">
        <v>3.718</v>
      </c>
      <c r="Q153" s="131">
        <v>2E-3</v>
      </c>
      <c r="R153" s="131">
        <v>0</v>
      </c>
    </row>
    <row r="154" spans="1:20">
      <c r="A154" t="s">
        <v>1213</v>
      </c>
      <c r="B154" t="s">
        <v>1253</v>
      </c>
      <c r="F154" t="s">
        <v>4668</v>
      </c>
      <c r="G154" t="s">
        <v>4669</v>
      </c>
      <c r="H154" t="s">
        <v>321</v>
      </c>
      <c r="I154" t="s">
        <v>205</v>
      </c>
      <c r="J154" t="s">
        <v>224</v>
      </c>
      <c r="K154" t="s">
        <v>314</v>
      </c>
      <c r="L154" t="s">
        <v>751</v>
      </c>
      <c r="M154" t="s">
        <v>339</v>
      </c>
      <c r="N154" t="s">
        <v>1215</v>
      </c>
      <c r="O154" s="131">
        <v>8</v>
      </c>
      <c r="P154" s="131">
        <v>3.718</v>
      </c>
      <c r="Q154" s="131">
        <v>0</v>
      </c>
      <c r="R154" s="131">
        <v>0</v>
      </c>
    </row>
    <row r="155" spans="1:20">
      <c r="A155" t="s">
        <v>1213</v>
      </c>
      <c r="B155" t="s">
        <v>1253</v>
      </c>
      <c r="C155" t="s">
        <v>4670</v>
      </c>
      <c r="D155" t="s">
        <v>4671</v>
      </c>
      <c r="E155" t="s">
        <v>80</v>
      </c>
      <c r="F155" t="s">
        <v>4672</v>
      </c>
      <c r="G155" t="s">
        <v>4673</v>
      </c>
      <c r="H155" t="s">
        <v>312</v>
      </c>
      <c r="I155" t="s">
        <v>205</v>
      </c>
      <c r="J155" t="s">
        <v>233</v>
      </c>
      <c r="K155" t="s">
        <v>314</v>
      </c>
      <c r="M155" t="s">
        <v>339</v>
      </c>
      <c r="N155" t="s">
        <v>1215</v>
      </c>
      <c r="O155" s="131">
        <v>198.09</v>
      </c>
      <c r="P155" s="131">
        <v>3.718</v>
      </c>
      <c r="Q155" s="131">
        <v>100</v>
      </c>
      <c r="R155" s="131">
        <v>0.73599999999999999</v>
      </c>
      <c r="S155" s="132">
        <v>-1.068E-2</v>
      </c>
      <c r="T155" s="132">
        <v>0</v>
      </c>
    </row>
    <row r="156" spans="1:20">
      <c r="A156" t="s">
        <v>1213</v>
      </c>
      <c r="B156" t="s">
        <v>1253</v>
      </c>
      <c r="C156" t="s">
        <v>4670</v>
      </c>
      <c r="D156" t="s">
        <v>4671</v>
      </c>
      <c r="E156" t="s">
        <v>80</v>
      </c>
      <c r="F156" t="s">
        <v>4688</v>
      </c>
      <c r="G156" t="s">
        <v>4689</v>
      </c>
      <c r="H156" t="s">
        <v>312</v>
      </c>
      <c r="I156" t="s">
        <v>205</v>
      </c>
      <c r="J156" t="s">
        <v>233</v>
      </c>
      <c r="K156" t="s">
        <v>314</v>
      </c>
      <c r="M156" t="s">
        <v>339</v>
      </c>
      <c r="N156" t="s">
        <v>1216</v>
      </c>
      <c r="O156" s="131">
        <v>-17332</v>
      </c>
      <c r="P156" s="131">
        <v>4.0218999999999996</v>
      </c>
      <c r="Q156" s="131">
        <v>100</v>
      </c>
      <c r="R156" s="131">
        <v>-69.707999999999998</v>
      </c>
      <c r="S156" s="132">
        <v>1.01068</v>
      </c>
      <c r="T156" s="132">
        <v>-3.8999999999999999E-4</v>
      </c>
    </row>
    <row r="157" spans="1:20">
      <c r="A157" t="s">
        <v>1213</v>
      </c>
      <c r="B157" t="s">
        <v>1254</v>
      </c>
      <c r="F157" t="s">
        <v>4668</v>
      </c>
      <c r="G157" t="s">
        <v>4669</v>
      </c>
      <c r="H157" t="s">
        <v>321</v>
      </c>
      <c r="I157" t="s">
        <v>205</v>
      </c>
      <c r="J157" t="s">
        <v>224</v>
      </c>
      <c r="K157" t="s">
        <v>314</v>
      </c>
      <c r="L157" t="s">
        <v>751</v>
      </c>
      <c r="M157" t="s">
        <v>339</v>
      </c>
      <c r="N157" t="s">
        <v>1215</v>
      </c>
      <c r="O157" s="131">
        <v>20</v>
      </c>
      <c r="P157" s="131">
        <v>3.718</v>
      </c>
      <c r="Q157" s="131">
        <v>0</v>
      </c>
      <c r="R157" s="131">
        <v>0</v>
      </c>
    </row>
    <row r="158" spans="1:20">
      <c r="A158" t="s">
        <v>1213</v>
      </c>
      <c r="B158" t="s">
        <v>1254</v>
      </c>
      <c r="C158" t="s">
        <v>4670</v>
      </c>
      <c r="D158" t="s">
        <v>4671</v>
      </c>
      <c r="E158" t="s">
        <v>80</v>
      </c>
      <c r="F158" t="s">
        <v>4672</v>
      </c>
      <c r="G158" t="s">
        <v>4673</v>
      </c>
      <c r="H158" t="s">
        <v>312</v>
      </c>
      <c r="I158" t="s">
        <v>205</v>
      </c>
      <c r="J158" t="s">
        <v>233</v>
      </c>
      <c r="K158" t="s">
        <v>314</v>
      </c>
      <c r="M158" t="s">
        <v>339</v>
      </c>
      <c r="N158" t="s">
        <v>1215</v>
      </c>
      <c r="O158" s="131">
        <v>34218</v>
      </c>
      <c r="P158" s="131">
        <v>3.718</v>
      </c>
      <c r="Q158" s="131">
        <v>100</v>
      </c>
      <c r="R158" s="131">
        <v>127.223</v>
      </c>
      <c r="S158" s="132">
        <v>1</v>
      </c>
      <c r="T158" s="132">
        <v>4.0000000000000003E-5</v>
      </c>
    </row>
    <row r="159" spans="1:20">
      <c r="A159" t="s">
        <v>1213</v>
      </c>
      <c r="B159" t="s">
        <v>1255</v>
      </c>
      <c r="F159" t="s">
        <v>4674</v>
      </c>
      <c r="G159" t="s">
        <v>4675</v>
      </c>
      <c r="H159" t="s">
        <v>321</v>
      </c>
      <c r="I159" t="s">
        <v>205</v>
      </c>
      <c r="J159" t="s">
        <v>224</v>
      </c>
      <c r="K159" t="s">
        <v>314</v>
      </c>
      <c r="L159" t="s">
        <v>747</v>
      </c>
      <c r="M159" t="s">
        <v>339</v>
      </c>
      <c r="N159" t="s">
        <v>1215</v>
      </c>
      <c r="O159" s="131">
        <v>60</v>
      </c>
      <c r="P159" s="131">
        <v>3.718</v>
      </c>
      <c r="Q159" s="131">
        <v>6.0000000000000001E-3</v>
      </c>
      <c r="R159" s="131">
        <v>0</v>
      </c>
      <c r="S159" s="132">
        <v>0</v>
      </c>
      <c r="T159" s="132">
        <v>0</v>
      </c>
    </row>
    <row r="160" spans="1:20">
      <c r="A160" t="s">
        <v>1213</v>
      </c>
      <c r="B160" t="s">
        <v>1255</v>
      </c>
      <c r="F160" t="s">
        <v>4706</v>
      </c>
      <c r="G160" t="s">
        <v>4707</v>
      </c>
      <c r="H160" t="s">
        <v>321</v>
      </c>
      <c r="I160" t="s">
        <v>205</v>
      </c>
      <c r="J160" t="s">
        <v>238</v>
      </c>
      <c r="K160" t="s">
        <v>314</v>
      </c>
      <c r="L160" t="s">
        <v>747</v>
      </c>
      <c r="M160" t="s">
        <v>339</v>
      </c>
      <c r="N160" t="s">
        <v>1216</v>
      </c>
      <c r="O160" s="131">
        <v>6</v>
      </c>
      <c r="P160" s="131">
        <v>4.0218999999999996</v>
      </c>
      <c r="Q160" s="131">
        <v>2.1999999999999999E-2</v>
      </c>
      <c r="R160" s="131">
        <v>0</v>
      </c>
      <c r="S160" s="132">
        <v>0</v>
      </c>
      <c r="T160" s="132">
        <v>0</v>
      </c>
    </row>
    <row r="161" spans="1:20">
      <c r="A161" t="s">
        <v>1213</v>
      </c>
      <c r="B161" t="s">
        <v>1255</v>
      </c>
      <c r="F161" t="s">
        <v>4676</v>
      </c>
      <c r="G161" t="s">
        <v>4677</v>
      </c>
      <c r="H161" t="s">
        <v>321</v>
      </c>
      <c r="I161" t="s">
        <v>205</v>
      </c>
      <c r="J161" t="s">
        <v>224</v>
      </c>
      <c r="K161" t="s">
        <v>314</v>
      </c>
      <c r="L161" t="s">
        <v>747</v>
      </c>
      <c r="M161" t="s">
        <v>339</v>
      </c>
      <c r="N161" t="s">
        <v>1215</v>
      </c>
      <c r="O161" s="131">
        <v>7</v>
      </c>
      <c r="P161" s="131">
        <v>3.718</v>
      </c>
      <c r="Q161" s="131">
        <v>1.9E-2</v>
      </c>
      <c r="R161" s="131">
        <v>0</v>
      </c>
      <c r="S161" s="132">
        <v>0</v>
      </c>
      <c r="T161" s="132">
        <v>0</v>
      </c>
    </row>
    <row r="162" spans="1:20">
      <c r="A162" t="s">
        <v>1213</v>
      </c>
      <c r="B162" t="s">
        <v>1255</v>
      </c>
      <c r="F162" t="s">
        <v>4716</v>
      </c>
      <c r="G162" t="s">
        <v>4717</v>
      </c>
      <c r="H162" t="s">
        <v>321</v>
      </c>
      <c r="I162" t="s">
        <v>205</v>
      </c>
      <c r="J162" t="s">
        <v>224</v>
      </c>
      <c r="K162" t="s">
        <v>314</v>
      </c>
      <c r="L162" t="s">
        <v>750</v>
      </c>
      <c r="M162" t="s">
        <v>339</v>
      </c>
      <c r="N162" t="s">
        <v>1215</v>
      </c>
      <c r="O162" s="131">
        <v>-7</v>
      </c>
      <c r="P162" s="131">
        <v>3.718</v>
      </c>
      <c r="Q162" s="131">
        <v>0</v>
      </c>
      <c r="R162" s="131">
        <v>0</v>
      </c>
    </row>
    <row r="163" spans="1:20">
      <c r="A163" t="s">
        <v>1213</v>
      </c>
      <c r="B163" t="s">
        <v>1255</v>
      </c>
      <c r="C163" t="s">
        <v>4670</v>
      </c>
      <c r="D163" t="s">
        <v>4671</v>
      </c>
      <c r="E163" t="s">
        <v>80</v>
      </c>
      <c r="F163" t="s">
        <v>4688</v>
      </c>
      <c r="G163" t="s">
        <v>4689</v>
      </c>
      <c r="H163" t="s">
        <v>312</v>
      </c>
      <c r="I163" t="s">
        <v>205</v>
      </c>
      <c r="J163" t="s">
        <v>233</v>
      </c>
      <c r="K163" t="s">
        <v>314</v>
      </c>
      <c r="M163" t="s">
        <v>339</v>
      </c>
      <c r="N163" t="s">
        <v>1216</v>
      </c>
      <c r="O163" s="131">
        <v>-131250</v>
      </c>
      <c r="P163" s="131">
        <v>4.0218999999999996</v>
      </c>
      <c r="Q163" s="131">
        <v>100</v>
      </c>
      <c r="R163" s="131">
        <v>-527.87400000000002</v>
      </c>
      <c r="S163" s="132">
        <v>0.26949000000000001</v>
      </c>
      <c r="T163" s="132">
        <v>-4.6000000000000001E-4</v>
      </c>
    </row>
    <row r="164" spans="1:20">
      <c r="A164" t="s">
        <v>1213</v>
      </c>
      <c r="B164" t="s">
        <v>1255</v>
      </c>
      <c r="C164" t="s">
        <v>4670</v>
      </c>
      <c r="D164" t="s">
        <v>4671</v>
      </c>
      <c r="E164" t="s">
        <v>80</v>
      </c>
      <c r="F164" t="s">
        <v>4672</v>
      </c>
      <c r="G164" t="s">
        <v>4673</v>
      </c>
      <c r="H164" t="s">
        <v>312</v>
      </c>
      <c r="I164" t="s">
        <v>205</v>
      </c>
      <c r="J164" t="s">
        <v>233</v>
      </c>
      <c r="K164" t="s">
        <v>314</v>
      </c>
      <c r="M164" t="s">
        <v>339</v>
      </c>
      <c r="N164" t="s">
        <v>1215</v>
      </c>
      <c r="O164" s="131">
        <v>-384862.57</v>
      </c>
      <c r="P164" s="131">
        <v>3.718</v>
      </c>
      <c r="Q164" s="131">
        <v>100</v>
      </c>
      <c r="R164" s="131">
        <v>-1430.9190000000001</v>
      </c>
      <c r="S164" s="132">
        <v>0.73050999999999999</v>
      </c>
      <c r="T164" s="132">
        <v>-1.24E-3</v>
      </c>
    </row>
    <row r="165" spans="1:20">
      <c r="A165" t="s">
        <v>1213</v>
      </c>
      <c r="B165" t="s">
        <v>1256</v>
      </c>
      <c r="F165" t="s">
        <v>4668</v>
      </c>
      <c r="G165" t="s">
        <v>4669</v>
      </c>
      <c r="H165" t="s">
        <v>321</v>
      </c>
      <c r="I165" t="s">
        <v>205</v>
      </c>
      <c r="J165" t="s">
        <v>224</v>
      </c>
      <c r="K165" t="s">
        <v>314</v>
      </c>
      <c r="L165" t="s">
        <v>751</v>
      </c>
      <c r="M165" t="s">
        <v>339</v>
      </c>
      <c r="N165" t="s">
        <v>1215</v>
      </c>
      <c r="O165" s="131">
        <v>9</v>
      </c>
      <c r="P165" s="131">
        <v>3.718</v>
      </c>
      <c r="Q165" s="131">
        <v>0</v>
      </c>
      <c r="R165" s="131">
        <v>0</v>
      </c>
    </row>
    <row r="166" spans="1:20">
      <c r="A166" t="s">
        <v>1213</v>
      </c>
      <c r="B166" t="s">
        <v>1256</v>
      </c>
      <c r="C166" t="s">
        <v>4670</v>
      </c>
      <c r="D166" t="s">
        <v>4671</v>
      </c>
      <c r="E166" t="s">
        <v>80</v>
      </c>
      <c r="F166" t="s">
        <v>4672</v>
      </c>
      <c r="G166" t="s">
        <v>4673</v>
      </c>
      <c r="H166" t="s">
        <v>312</v>
      </c>
      <c r="I166" t="s">
        <v>205</v>
      </c>
      <c r="J166" t="s">
        <v>233</v>
      </c>
      <c r="K166" t="s">
        <v>314</v>
      </c>
      <c r="M166" t="s">
        <v>339</v>
      </c>
      <c r="N166" t="s">
        <v>1215</v>
      </c>
      <c r="O166" s="131">
        <v>15398.1</v>
      </c>
      <c r="P166" s="131">
        <v>3.718</v>
      </c>
      <c r="Q166" s="131">
        <v>100</v>
      </c>
      <c r="R166" s="131">
        <v>57.25</v>
      </c>
      <c r="S166" s="132">
        <v>1</v>
      </c>
      <c r="T166" s="132">
        <v>2.9999999999999997E-4</v>
      </c>
    </row>
    <row r="167" spans="1:20">
      <c r="A167" t="s">
        <v>1213</v>
      </c>
      <c r="B167" t="s">
        <v>1257</v>
      </c>
      <c r="F167" t="s">
        <v>4674</v>
      </c>
      <c r="G167" t="s">
        <v>4675</v>
      </c>
      <c r="H167" t="s">
        <v>321</v>
      </c>
      <c r="I167" t="s">
        <v>205</v>
      </c>
      <c r="J167" t="s">
        <v>224</v>
      </c>
      <c r="K167" t="s">
        <v>314</v>
      </c>
      <c r="L167" t="s">
        <v>747</v>
      </c>
      <c r="M167" t="s">
        <v>339</v>
      </c>
      <c r="N167" t="s">
        <v>1215</v>
      </c>
      <c r="O167" s="131">
        <v>12</v>
      </c>
      <c r="P167" s="131">
        <v>3.718</v>
      </c>
      <c r="Q167" s="131">
        <v>6.0000000000000001E-3</v>
      </c>
      <c r="R167" s="131">
        <v>0</v>
      </c>
      <c r="S167" s="132">
        <v>0</v>
      </c>
      <c r="T167" s="132">
        <v>0</v>
      </c>
    </row>
    <row r="168" spans="1:20">
      <c r="A168" t="s">
        <v>1213</v>
      </c>
      <c r="B168" t="s">
        <v>1257</v>
      </c>
      <c r="F168" t="s">
        <v>4676</v>
      </c>
      <c r="G168" t="s">
        <v>4677</v>
      </c>
      <c r="H168" t="s">
        <v>321</v>
      </c>
      <c r="I168" t="s">
        <v>205</v>
      </c>
      <c r="J168" t="s">
        <v>224</v>
      </c>
      <c r="K168" t="s">
        <v>314</v>
      </c>
      <c r="L168" t="s">
        <v>747</v>
      </c>
      <c r="M168" t="s">
        <v>339</v>
      </c>
      <c r="N168" t="s">
        <v>1215</v>
      </c>
      <c r="O168" s="131">
        <v>1</v>
      </c>
      <c r="P168" s="131">
        <v>3.718</v>
      </c>
      <c r="Q168" s="131">
        <v>1.9E-2</v>
      </c>
      <c r="R168" s="131">
        <v>0</v>
      </c>
      <c r="S168" s="132">
        <v>0</v>
      </c>
      <c r="T168" s="132">
        <v>0</v>
      </c>
    </row>
    <row r="169" spans="1:20">
      <c r="A169" t="s">
        <v>1213</v>
      </c>
      <c r="B169" t="s">
        <v>1257</v>
      </c>
      <c r="F169" t="s">
        <v>4696</v>
      </c>
      <c r="G169" t="s">
        <v>4697</v>
      </c>
      <c r="H169" t="s">
        <v>321</v>
      </c>
      <c r="I169" t="s">
        <v>205</v>
      </c>
      <c r="J169" t="s">
        <v>233</v>
      </c>
      <c r="K169" t="s">
        <v>314</v>
      </c>
      <c r="L169" t="s">
        <v>747</v>
      </c>
      <c r="M169" t="s">
        <v>339</v>
      </c>
      <c r="N169" t="s">
        <v>1227</v>
      </c>
      <c r="O169" s="131">
        <v>1</v>
      </c>
      <c r="P169" s="131">
        <v>4.8108000000000004</v>
      </c>
      <c r="Q169" s="131">
        <v>8.9999999999999993E-3</v>
      </c>
      <c r="R169" s="131">
        <v>0</v>
      </c>
      <c r="S169" s="132">
        <v>0</v>
      </c>
      <c r="T169" s="132">
        <v>0</v>
      </c>
    </row>
    <row r="170" spans="1:20">
      <c r="A170" t="s">
        <v>1213</v>
      </c>
      <c r="B170" t="s">
        <v>1257</v>
      </c>
      <c r="F170" t="s">
        <v>4694</v>
      </c>
      <c r="G170" t="s">
        <v>4695</v>
      </c>
      <c r="H170" t="s">
        <v>321</v>
      </c>
      <c r="I170" t="s">
        <v>205</v>
      </c>
      <c r="J170" t="s">
        <v>224</v>
      </c>
      <c r="K170" t="s">
        <v>314</v>
      </c>
      <c r="L170" t="s">
        <v>747</v>
      </c>
      <c r="M170" t="s">
        <v>339</v>
      </c>
      <c r="N170" t="s">
        <v>1215</v>
      </c>
      <c r="O170" s="131">
        <v>1</v>
      </c>
      <c r="P170" s="131">
        <v>3.718</v>
      </c>
      <c r="Q170" s="131">
        <v>2E-3</v>
      </c>
      <c r="R170" s="131">
        <v>0</v>
      </c>
    </row>
    <row r="171" spans="1:20">
      <c r="A171" t="s">
        <v>1213</v>
      </c>
      <c r="B171" t="s">
        <v>1257</v>
      </c>
      <c r="F171" t="s">
        <v>4668</v>
      </c>
      <c r="G171" t="s">
        <v>4669</v>
      </c>
      <c r="H171" t="s">
        <v>321</v>
      </c>
      <c r="I171" t="s">
        <v>205</v>
      </c>
      <c r="J171" t="s">
        <v>224</v>
      </c>
      <c r="K171" t="s">
        <v>314</v>
      </c>
      <c r="L171" t="s">
        <v>751</v>
      </c>
      <c r="M171" t="s">
        <v>339</v>
      </c>
      <c r="N171" t="s">
        <v>1215</v>
      </c>
      <c r="O171" s="131">
        <v>14</v>
      </c>
      <c r="P171" s="131">
        <v>3.718</v>
      </c>
      <c r="Q171" s="131">
        <v>0</v>
      </c>
      <c r="R171" s="131">
        <v>0</v>
      </c>
    </row>
    <row r="172" spans="1:20">
      <c r="A172" t="s">
        <v>1213</v>
      </c>
      <c r="B172" t="s">
        <v>1257</v>
      </c>
      <c r="C172" t="s">
        <v>4670</v>
      </c>
      <c r="D172" t="s">
        <v>4671</v>
      </c>
      <c r="E172" t="s">
        <v>80</v>
      </c>
      <c r="F172" t="s">
        <v>4698</v>
      </c>
      <c r="G172" t="s">
        <v>4699</v>
      </c>
      <c r="H172" t="s">
        <v>312</v>
      </c>
      <c r="I172" t="s">
        <v>205</v>
      </c>
      <c r="J172" t="s">
        <v>233</v>
      </c>
      <c r="K172" t="s">
        <v>314</v>
      </c>
      <c r="M172" t="s">
        <v>339</v>
      </c>
      <c r="N172" t="s">
        <v>1227</v>
      </c>
      <c r="O172" s="131">
        <v>-1185</v>
      </c>
      <c r="P172" s="131">
        <v>4.8108000000000004</v>
      </c>
      <c r="Q172" s="131">
        <v>100</v>
      </c>
      <c r="R172" s="131">
        <v>-5.7009999999999996</v>
      </c>
      <c r="S172" s="132">
        <v>3.6310000000000002E-2</v>
      </c>
      <c r="T172" s="132">
        <v>-2.0000000000000002E-5</v>
      </c>
    </row>
    <row r="173" spans="1:20">
      <c r="A173" t="s">
        <v>1213</v>
      </c>
      <c r="B173" t="s">
        <v>1257</v>
      </c>
      <c r="C173" t="s">
        <v>4670</v>
      </c>
      <c r="D173" t="s">
        <v>4671</v>
      </c>
      <c r="E173" t="s">
        <v>80</v>
      </c>
      <c r="F173" t="s">
        <v>4672</v>
      </c>
      <c r="G173" t="s">
        <v>4673</v>
      </c>
      <c r="H173" t="s">
        <v>312</v>
      </c>
      <c r="I173" t="s">
        <v>205</v>
      </c>
      <c r="J173" t="s">
        <v>233</v>
      </c>
      <c r="K173" t="s">
        <v>314</v>
      </c>
      <c r="M173" t="s">
        <v>339</v>
      </c>
      <c r="N173" t="s">
        <v>1215</v>
      </c>
      <c r="O173" s="131">
        <v>-40700.339999999997</v>
      </c>
      <c r="P173" s="131">
        <v>3.718</v>
      </c>
      <c r="Q173" s="131">
        <v>100</v>
      </c>
      <c r="R173" s="131">
        <v>-151.32400000000001</v>
      </c>
      <c r="S173" s="132">
        <v>0.96369000000000005</v>
      </c>
      <c r="T173" s="132">
        <v>-5.1000000000000004E-4</v>
      </c>
    </row>
    <row r="174" spans="1:20">
      <c r="A174" t="s">
        <v>1213</v>
      </c>
      <c r="B174" t="s">
        <v>1220</v>
      </c>
    </row>
    <row r="175" spans="1:20">
      <c r="A175" t="s">
        <v>1213</v>
      </c>
      <c r="B175" t="s">
        <v>1230</v>
      </c>
    </row>
    <row r="176" spans="1:20">
      <c r="A176" t="s">
        <v>1213</v>
      </c>
      <c r="B176" t="s">
        <v>1231</v>
      </c>
    </row>
    <row r="177" spans="1:2">
      <c r="A177" t="s">
        <v>1213</v>
      </c>
      <c r="B177" t="s">
        <v>1244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workbookViewId="0">
      <selection activeCell="F19" sqref="F19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6"/>
      <c r="I2" s="109"/>
      <c r="J2" s="16"/>
      <c r="K2" s="16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6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6"/>
      <c r="I3" s="109"/>
      <c r="J3" s="16"/>
      <c r="K3" s="16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6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6"/>
      <c r="I4" s="109"/>
      <c r="J4" s="16"/>
      <c r="K4" s="16"/>
      <c r="L4" s="109"/>
      <c r="M4" s="16"/>
      <c r="N4" s="109"/>
      <c r="O4" s="109"/>
      <c r="P4" s="109"/>
      <c r="Q4" s="109"/>
      <c r="R4" s="109"/>
      <c r="S4" s="109"/>
      <c r="T4" s="109"/>
      <c r="U4" s="109"/>
      <c r="V4" s="16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6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6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6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6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6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1229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6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1230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6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1231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6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1232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6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1233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6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6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6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6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6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6"/>
      <c r="I19" s="109"/>
      <c r="J19" s="16"/>
      <c r="K19" s="16"/>
      <c r="L19" s="109"/>
      <c r="M19" s="16"/>
      <c r="N19" s="109"/>
      <c r="O19" s="109"/>
      <c r="P19" s="108"/>
      <c r="Q19" s="108"/>
      <c r="R19" s="108"/>
      <c r="S19" s="108"/>
      <c r="T19" s="109"/>
      <c r="U19" s="109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 s="4"/>
      <c r="I20" s="108"/>
      <c r="J20" s="108"/>
      <c r="K20" s="108"/>
      <c r="L20" s="108"/>
      <c r="M20" s="4"/>
      <c r="N20" s="109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4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U2:U19">
      <formula1>What_is_rated</formula1>
    </dataValidation>
    <dataValidation type="list" allowBlank="1" showInputMessage="1" showErrorMessage="1" sqref="T2:T19">
      <formula1>Rating_Agency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N2:N20">
      <formula1>Underlying_Asset_Structured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L2:L19">
      <formula1>Tradeable_Status</formula1>
    </dataValidation>
    <dataValidation type="list" allowBlank="1" showInputMessage="1" showErrorMessage="1" sqref="M2:M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1"/>
  <sheetViews>
    <sheetView rightToLeft="1" workbookViewId="0">
      <selection activeCell="D19" sqref="D19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A2" t="s">
        <v>1213</v>
      </c>
      <c r="B2" t="s">
        <v>1214</v>
      </c>
      <c r="C2" s="109"/>
      <c r="D2" s="109"/>
      <c r="E2" s="109"/>
      <c r="F2" s="109"/>
      <c r="G2" s="109"/>
      <c r="H2" s="16"/>
      <c r="I2" s="16"/>
      <c r="J2" s="109"/>
      <c r="K2" s="109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09"/>
      <c r="W2" s="16"/>
      <c r="X2" s="109"/>
      <c r="Y2" s="109"/>
    </row>
    <row r="3" spans="1:27">
      <c r="A3" t="s">
        <v>1213</v>
      </c>
      <c r="B3" t="s">
        <v>1217</v>
      </c>
      <c r="C3" s="109"/>
      <c r="D3" s="109"/>
      <c r="E3" s="109"/>
      <c r="F3" s="109"/>
      <c r="G3" s="109"/>
      <c r="H3" s="16"/>
      <c r="I3" s="16"/>
      <c r="J3" s="109"/>
      <c r="K3" s="109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09"/>
      <c r="W3" s="16"/>
      <c r="X3" s="109"/>
      <c r="Y3" s="109"/>
    </row>
    <row r="4" spans="1:27">
      <c r="A4" t="s">
        <v>1213</v>
      </c>
      <c r="B4" t="s">
        <v>1218</v>
      </c>
      <c r="C4" s="109"/>
      <c r="D4" s="109"/>
      <c r="E4" s="109"/>
      <c r="F4" s="109"/>
      <c r="G4" s="109"/>
      <c r="H4" s="16"/>
      <c r="I4" s="16"/>
      <c r="J4" s="109"/>
      <c r="K4" s="16"/>
      <c r="L4" s="109"/>
      <c r="N4" s="109"/>
      <c r="O4" s="109"/>
      <c r="P4" s="16"/>
      <c r="Q4" s="16"/>
      <c r="R4" s="109"/>
      <c r="T4" s="109"/>
      <c r="U4" s="109"/>
      <c r="V4" s="109"/>
      <c r="W4" s="109"/>
      <c r="X4" s="109"/>
      <c r="Y4" s="109"/>
      <c r="Z4" s="109"/>
      <c r="AA4" s="109"/>
    </row>
    <row r="5" spans="1:27">
      <c r="A5" t="s">
        <v>1213</v>
      </c>
      <c r="B5" t="s">
        <v>1219</v>
      </c>
      <c r="C5" s="109"/>
      <c r="D5" s="109"/>
      <c r="E5" s="109"/>
      <c r="F5" s="109"/>
      <c r="G5" s="109"/>
      <c r="H5" s="16"/>
      <c r="I5" s="16"/>
      <c r="J5" s="109"/>
      <c r="K5" s="109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09"/>
      <c r="W5" s="16"/>
      <c r="X5" s="109"/>
      <c r="Y5" s="109"/>
    </row>
    <row r="6" spans="1:27">
      <c r="A6" t="s">
        <v>1213</v>
      </c>
      <c r="B6" t="s">
        <v>1220</v>
      </c>
      <c r="C6" s="109"/>
      <c r="D6" s="109"/>
      <c r="E6" s="109"/>
      <c r="F6" s="109"/>
      <c r="G6" s="109"/>
      <c r="H6" s="16"/>
      <c r="I6" s="16"/>
      <c r="J6" s="109"/>
      <c r="K6" s="109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09"/>
      <c r="W6" s="16"/>
      <c r="X6" s="109"/>
      <c r="Y6" s="109"/>
    </row>
    <row r="7" spans="1:27">
      <c r="A7" t="s">
        <v>1213</v>
      </c>
      <c r="B7" t="s">
        <v>1221</v>
      </c>
      <c r="C7" s="109"/>
      <c r="D7" s="109"/>
      <c r="E7" s="109"/>
      <c r="F7" s="109"/>
      <c r="G7" s="109"/>
      <c r="H7" s="16"/>
      <c r="I7" s="16"/>
      <c r="J7" s="109"/>
      <c r="K7" s="109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09"/>
      <c r="W7" s="16"/>
      <c r="X7" s="109"/>
      <c r="Y7" s="109"/>
    </row>
    <row r="8" spans="1:27">
      <c r="A8" t="s">
        <v>1213</v>
      </c>
      <c r="B8" t="s">
        <v>1222</v>
      </c>
      <c r="C8" s="109"/>
      <c r="D8" s="109"/>
      <c r="E8" s="109"/>
      <c r="F8" s="109"/>
      <c r="G8" s="109"/>
      <c r="H8" s="16"/>
      <c r="I8" s="16"/>
      <c r="J8" s="109"/>
      <c r="K8" s="109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09"/>
      <c r="W8" s="16"/>
      <c r="X8" s="109"/>
      <c r="Y8" s="109"/>
    </row>
    <row r="9" spans="1:27">
      <c r="A9" t="s">
        <v>1213</v>
      </c>
      <c r="B9" t="s">
        <v>1223</v>
      </c>
      <c r="C9" s="109"/>
      <c r="D9" s="109"/>
      <c r="E9" s="109"/>
      <c r="F9" s="109"/>
      <c r="G9" s="109"/>
      <c r="H9" s="16"/>
      <c r="I9" s="16"/>
      <c r="J9" s="109"/>
      <c r="K9" s="109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09"/>
      <c r="W9" s="16"/>
      <c r="X9" s="109"/>
      <c r="Y9" s="109"/>
    </row>
    <row r="10" spans="1:27">
      <c r="A10" t="s">
        <v>1213</v>
      </c>
      <c r="B10" t="s">
        <v>1229</v>
      </c>
      <c r="C10" s="109"/>
      <c r="D10" s="109"/>
      <c r="E10" s="109"/>
      <c r="F10" s="109"/>
      <c r="G10" s="109"/>
      <c r="H10" s="16"/>
      <c r="I10" s="16"/>
      <c r="J10" s="109"/>
      <c r="K10" s="109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09"/>
      <c r="W10" s="16"/>
      <c r="X10" s="109"/>
      <c r="Y10" s="109"/>
    </row>
    <row r="11" spans="1:27">
      <c r="A11" t="s">
        <v>1213</v>
      </c>
      <c r="B11" t="s">
        <v>1230</v>
      </c>
      <c r="C11" s="109"/>
      <c r="D11" s="109"/>
      <c r="E11" s="109"/>
      <c r="F11" s="109"/>
      <c r="G11" s="109"/>
      <c r="H11" s="16"/>
      <c r="I11" s="16"/>
      <c r="J11" s="109"/>
      <c r="K11" s="109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09"/>
      <c r="W11" s="16"/>
      <c r="X11" s="109"/>
      <c r="Y11" s="109"/>
    </row>
    <row r="12" spans="1:27">
      <c r="A12" t="s">
        <v>1213</v>
      </c>
      <c r="B12" t="s">
        <v>1231</v>
      </c>
      <c r="C12" s="109"/>
      <c r="D12" s="109"/>
      <c r="E12" s="109"/>
      <c r="F12" s="109"/>
      <c r="G12" s="109"/>
      <c r="H12" s="16"/>
      <c r="I12" s="16"/>
      <c r="J12" s="109"/>
      <c r="K12" s="109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09"/>
      <c r="W12" s="16"/>
      <c r="X12" s="109"/>
      <c r="Y12" s="109"/>
    </row>
    <row r="13" spans="1:27">
      <c r="A13" t="s">
        <v>1213</v>
      </c>
      <c r="B13" t="s">
        <v>1232</v>
      </c>
      <c r="C13" s="109"/>
      <c r="D13" s="109"/>
      <c r="E13" s="109"/>
      <c r="F13" s="109"/>
      <c r="G13" s="109"/>
      <c r="H13" s="16"/>
      <c r="I13" s="16"/>
      <c r="J13" s="109"/>
      <c r="K13" s="109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09"/>
      <c r="W13" s="16"/>
      <c r="X13" s="109"/>
      <c r="Y13" s="109"/>
    </row>
    <row r="14" spans="1:27">
      <c r="A14" t="s">
        <v>1213</v>
      </c>
      <c r="B14" t="s">
        <v>1233</v>
      </c>
      <c r="C14" s="109"/>
      <c r="D14" s="109"/>
      <c r="E14" s="109"/>
      <c r="F14" s="109"/>
      <c r="G14" s="109"/>
      <c r="H14" s="16"/>
      <c r="I14" s="16"/>
      <c r="J14" s="109"/>
      <c r="K14" s="109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09"/>
      <c r="W14" s="16"/>
      <c r="X14" s="109"/>
      <c r="Y14" s="109"/>
    </row>
    <row r="15" spans="1:27">
      <c r="A15" t="s">
        <v>1213</v>
      </c>
      <c r="B15" t="s">
        <v>1236</v>
      </c>
      <c r="C15" s="109"/>
      <c r="D15" s="109"/>
      <c r="E15" s="109"/>
      <c r="F15" s="109"/>
      <c r="G15" s="109"/>
      <c r="H15" s="16"/>
      <c r="I15" s="16"/>
      <c r="J15" s="109"/>
      <c r="K15" s="109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09"/>
      <c r="W15" s="16"/>
      <c r="X15" s="109"/>
      <c r="Y15" s="109"/>
    </row>
    <row r="16" spans="1:27">
      <c r="A16" t="s">
        <v>1213</v>
      </c>
      <c r="B16" t="s">
        <v>1237</v>
      </c>
      <c r="C16" s="109"/>
      <c r="D16" s="109"/>
      <c r="E16" s="109"/>
      <c r="F16" s="109"/>
      <c r="G16" s="109"/>
      <c r="H16" s="16"/>
      <c r="I16" s="16"/>
      <c r="J16" s="109"/>
      <c r="K16" s="109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09"/>
      <c r="W16" s="16"/>
      <c r="X16" s="109"/>
      <c r="Y16" s="109"/>
    </row>
    <row r="17" spans="1:25">
      <c r="A17" t="s">
        <v>1213</v>
      </c>
      <c r="B17" t="s">
        <v>1238</v>
      </c>
      <c r="C17" s="109"/>
      <c r="D17" s="109"/>
      <c r="E17" s="109"/>
      <c r="F17" s="109"/>
      <c r="G17" s="109"/>
      <c r="H17" s="16"/>
      <c r="I17" s="16"/>
      <c r="J17" s="109"/>
      <c r="K17" s="109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09"/>
      <c r="W17" s="16"/>
      <c r="X17" s="109"/>
      <c r="Y17" s="109"/>
    </row>
    <row r="18" spans="1:25">
      <c r="A18" t="s">
        <v>1213</v>
      </c>
      <c r="B18" t="s">
        <v>1241</v>
      </c>
      <c r="C18" s="109"/>
      <c r="D18" s="109"/>
      <c r="E18" s="109"/>
      <c r="F18" s="109"/>
      <c r="G18" s="109"/>
      <c r="H18" s="16"/>
      <c r="I18" s="16"/>
      <c r="J18" s="109"/>
      <c r="K18" s="109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09"/>
      <c r="W18" s="16"/>
      <c r="X18" s="109"/>
      <c r="Y18" s="109"/>
    </row>
    <row r="19" spans="1:25">
      <c r="A19" t="s">
        <v>1213</v>
      </c>
      <c r="B19" t="s">
        <v>1242</v>
      </c>
      <c r="F19" s="109"/>
      <c r="G19" s="109"/>
      <c r="H19" s="16"/>
      <c r="I19" s="16"/>
      <c r="L19" s="109"/>
      <c r="W19" s="16"/>
      <c r="X19" s="108"/>
    </row>
    <row r="20" spans="1:25">
      <c r="A20" t="s">
        <v>1213</v>
      </c>
      <c r="B20" t="s">
        <v>1243</v>
      </c>
      <c r="I20"/>
      <c r="X20"/>
    </row>
    <row r="21" spans="1:25">
      <c r="A21" t="s">
        <v>1213</v>
      </c>
      <c r="B21" t="s">
        <v>1244</v>
      </c>
    </row>
    <row r="22" spans="1:25">
      <c r="A22" t="s">
        <v>1213</v>
      </c>
      <c r="B22" t="s">
        <v>1247</v>
      </c>
    </row>
    <row r="23" spans="1:25">
      <c r="A23" t="s">
        <v>1213</v>
      </c>
      <c r="B23" t="s">
        <v>1248</v>
      </c>
    </row>
    <row r="24" spans="1:25">
      <c r="A24" t="s">
        <v>1213</v>
      </c>
      <c r="B24" t="s">
        <v>1250</v>
      </c>
    </row>
    <row r="25" spans="1:25">
      <c r="A25" t="s">
        <v>1213</v>
      </c>
      <c r="B25" t="s">
        <v>1251</v>
      </c>
    </row>
    <row r="26" spans="1:25">
      <c r="A26" t="s">
        <v>1213</v>
      </c>
      <c r="B26" t="s">
        <v>1252</v>
      </c>
    </row>
    <row r="27" spans="1:25">
      <c r="A27" t="s">
        <v>1213</v>
      </c>
      <c r="B27" t="s">
        <v>1253</v>
      </c>
    </row>
    <row r="28" spans="1:25">
      <c r="A28" t="s">
        <v>1213</v>
      </c>
      <c r="B28" t="s">
        <v>1254</v>
      </c>
    </row>
    <row r="29" spans="1:25">
      <c r="A29" t="s">
        <v>1213</v>
      </c>
      <c r="B29" t="s">
        <v>1255</v>
      </c>
    </row>
    <row r="30" spans="1:25">
      <c r="A30" t="s">
        <v>1213</v>
      </c>
      <c r="B30" t="s">
        <v>1256</v>
      </c>
    </row>
    <row r="31" spans="1:25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5:W19 W2:W3">
      <formula1>In_the_books</formula1>
    </dataValidation>
    <dataValidation type="list" allowBlank="1" showInputMessage="1" showErrorMessage="1" sqref="Y4">
      <formula1>Info_Provider</formula1>
    </dataValidation>
    <dataValidation type="list" allowBlank="1" showInputMessage="1" showErrorMessage="1" sqref="K4 H2:H19">
      <formula1>israel_abroad</formula1>
    </dataValidation>
    <dataValidation type="list" allowBlank="1" showInputMessage="1" showErrorMessage="1" sqref="O4 L2:L19">
      <formula1>Rating_Agency</formula1>
    </dataValidation>
    <dataValidation type="list" allowBlank="1" showInputMessage="1" showErrorMessage="1" sqref="P4">
      <formula1>Currency</formula1>
    </dataValidation>
    <dataValidation type="list" allowBlank="1" showInputMessage="1" showErrorMessage="1" sqref="Q4">
      <formula1>Currency_Abbreviation</formula1>
    </dataValidation>
    <dataValidation type="list" allowBlank="1" showInputMessage="1" showErrorMessage="1" sqref="J4">
      <formula1>$C$741:$C$747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F2:F19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48"/>
  <sheetViews>
    <sheetView rightToLeft="1" workbookViewId="0">
      <selection activeCell="H26" sqref="H26"/>
    </sheetView>
  </sheetViews>
  <sheetFormatPr defaultColWidth="9" defaultRowHeight="14.25"/>
  <cols>
    <col min="1" max="3" width="11.625" style="2" customWidth="1"/>
    <col min="4" max="4" width="25.5" style="2" bestFit="1" customWidth="1"/>
    <col min="5" max="5" width="11.625" style="2" customWidth="1"/>
    <col min="6" max="6" width="11" style="2" bestFit="1" customWidth="1"/>
    <col min="7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08"/>
    </row>
    <row r="2" spans="1:19">
      <c r="A2" t="s">
        <v>1213</v>
      </c>
      <c r="B2" t="s">
        <v>1237</v>
      </c>
      <c r="C2" t="s">
        <v>981</v>
      </c>
      <c r="D2" t="s">
        <v>4718</v>
      </c>
      <c r="E2" t="s">
        <v>4719</v>
      </c>
      <c r="F2" t="s">
        <v>4720</v>
      </c>
      <c r="G2" s="131">
        <v>3.992</v>
      </c>
      <c r="H2" t="s">
        <v>754</v>
      </c>
      <c r="I2" t="s">
        <v>4721</v>
      </c>
      <c r="J2" s="132">
        <v>4.4560000000000002E-2</v>
      </c>
      <c r="K2" s="132">
        <v>1.968E-2</v>
      </c>
      <c r="L2" s="131">
        <v>6089029.9100000001</v>
      </c>
      <c r="M2" s="131">
        <f>N2*1000/L2*100</f>
        <v>128.08718490922965</v>
      </c>
      <c r="N2" s="131">
        <v>7799.2669999999998</v>
      </c>
      <c r="O2" s="109"/>
      <c r="P2" s="16" t="s">
        <v>15</v>
      </c>
      <c r="Q2" s="132">
        <v>0.34769</v>
      </c>
      <c r="R2" s="132">
        <v>0.11939</v>
      </c>
      <c r="S2" s="108"/>
    </row>
    <row r="3" spans="1:19">
      <c r="A3" t="s">
        <v>1213</v>
      </c>
      <c r="B3" t="s">
        <v>1237</v>
      </c>
      <c r="C3" t="s">
        <v>981</v>
      </c>
      <c r="D3" t="s">
        <v>4722</v>
      </c>
      <c r="E3" t="s">
        <v>4723</v>
      </c>
      <c r="F3" t="s">
        <v>4724</v>
      </c>
      <c r="G3" s="131">
        <v>6.4329999999999998</v>
      </c>
      <c r="H3" t="s">
        <v>754</v>
      </c>
      <c r="I3" t="s">
        <v>4725</v>
      </c>
      <c r="J3" s="132">
        <v>4.394E-2</v>
      </c>
      <c r="K3" s="132">
        <v>2.035E-2</v>
      </c>
      <c r="L3" s="131">
        <v>3865870.73</v>
      </c>
      <c r="M3" s="131">
        <v>132.167</v>
      </c>
      <c r="N3" s="131">
        <v>5109.4089999999997</v>
      </c>
      <c r="O3" s="109"/>
      <c r="P3" s="16" t="s">
        <v>15</v>
      </c>
      <c r="Q3" s="132">
        <v>0.22778000000000001</v>
      </c>
      <c r="R3" s="132">
        <v>7.8210000000000002E-2</v>
      </c>
      <c r="S3" s="108"/>
    </row>
    <row r="4" spans="1:19">
      <c r="A4" t="s">
        <v>1213</v>
      </c>
      <c r="B4" t="s">
        <v>1237</v>
      </c>
      <c r="C4" t="s">
        <v>981</v>
      </c>
      <c r="D4" t="s">
        <v>4726</v>
      </c>
      <c r="E4" t="s">
        <v>4727</v>
      </c>
      <c r="F4" t="s">
        <v>4728</v>
      </c>
      <c r="G4" s="131">
        <v>7.1959999999999997</v>
      </c>
      <c r="H4" t="s">
        <v>754</v>
      </c>
      <c r="I4" t="s">
        <v>4729</v>
      </c>
      <c r="J4" s="132">
        <v>4.0379999999999999E-2</v>
      </c>
      <c r="K4" s="132">
        <v>2.053E-2</v>
      </c>
      <c r="L4" s="131">
        <v>3638438.69</v>
      </c>
      <c r="M4" s="131">
        <f>N4*1000/L4*100</f>
        <v>131.43261182724507</v>
      </c>
      <c r="N4" s="131">
        <v>4782.0950000000003</v>
      </c>
      <c r="O4" s="109"/>
      <c r="P4" s="16" t="s">
        <v>15</v>
      </c>
      <c r="Q4" s="132">
        <v>0.21318999999999999</v>
      </c>
      <c r="R4" s="132">
        <v>7.3200000000000001E-2</v>
      </c>
      <c r="S4" s="108"/>
    </row>
    <row r="5" spans="1:19">
      <c r="A5" t="s">
        <v>1213</v>
      </c>
      <c r="B5" t="s">
        <v>1237</v>
      </c>
      <c r="C5" t="s">
        <v>981</v>
      </c>
      <c r="D5" t="s">
        <v>4730</v>
      </c>
      <c r="E5" t="s">
        <v>4731</v>
      </c>
      <c r="F5" t="s">
        <v>4732</v>
      </c>
      <c r="G5" s="131">
        <v>5.6440000000000001</v>
      </c>
      <c r="H5" t="s">
        <v>754</v>
      </c>
      <c r="I5" t="s">
        <v>4733</v>
      </c>
      <c r="J5" s="132">
        <v>4.2209999999999998E-2</v>
      </c>
      <c r="K5" s="132">
        <v>2.0150000000000001E-2</v>
      </c>
      <c r="L5" s="131">
        <v>2408123</v>
      </c>
      <c r="M5" s="131">
        <f>N5*1000/L5*100</f>
        <v>129.5614052936665</v>
      </c>
      <c r="N5" s="131">
        <v>3119.998</v>
      </c>
      <c r="O5" s="109"/>
      <c r="P5" s="16" t="s">
        <v>15</v>
      </c>
      <c r="Q5" s="132">
        <v>0.13908999999999999</v>
      </c>
      <c r="R5" s="132">
        <v>4.7759999999999997E-2</v>
      </c>
      <c r="S5" s="108"/>
    </row>
    <row r="6" spans="1:19">
      <c r="A6" t="s">
        <v>1213</v>
      </c>
      <c r="B6" t="s">
        <v>1237</v>
      </c>
      <c r="C6" t="s">
        <v>981</v>
      </c>
      <c r="D6" t="s">
        <v>4734</v>
      </c>
      <c r="E6" t="s">
        <v>4735</v>
      </c>
      <c r="F6" t="s">
        <v>4736</v>
      </c>
      <c r="G6" s="131">
        <v>4.8319999999999999</v>
      </c>
      <c r="H6" t="s">
        <v>754</v>
      </c>
      <c r="I6" t="s">
        <v>4737</v>
      </c>
      <c r="J6" s="132">
        <v>4.2700000000000002E-2</v>
      </c>
      <c r="K6" s="132">
        <v>1.992E-2</v>
      </c>
      <c r="L6" s="131">
        <v>1672399.28</v>
      </c>
      <c r="M6" s="131">
        <v>128.30500000000001</v>
      </c>
      <c r="N6" s="131">
        <v>2145.7739999999999</v>
      </c>
      <c r="O6" s="109"/>
      <c r="P6" s="16" t="s">
        <v>15</v>
      </c>
      <c r="Q6" s="132">
        <v>9.5659999999999995E-2</v>
      </c>
      <c r="R6" s="132">
        <v>3.2849999999999997E-2</v>
      </c>
      <c r="S6" s="108"/>
    </row>
    <row r="7" spans="1:19">
      <c r="A7" t="s">
        <v>1213</v>
      </c>
      <c r="B7" t="s">
        <v>1237</v>
      </c>
      <c r="C7" t="s">
        <v>981</v>
      </c>
      <c r="D7" t="s">
        <v>4738</v>
      </c>
      <c r="E7" t="s">
        <v>4739</v>
      </c>
      <c r="F7" t="s">
        <v>4740</v>
      </c>
      <c r="G7" s="131">
        <v>7.9359999999999999</v>
      </c>
      <c r="H7" t="s">
        <v>754</v>
      </c>
      <c r="I7" t="s">
        <v>4741</v>
      </c>
      <c r="J7" s="132">
        <v>4.0379999999999999E-2</v>
      </c>
      <c r="K7" s="132">
        <v>2.0709999999999999E-2</v>
      </c>
      <c r="L7" s="131">
        <v>1474320.55</v>
      </c>
      <c r="M7" s="131">
        <v>126.51</v>
      </c>
      <c r="N7" s="131">
        <v>1865.1590000000001</v>
      </c>
      <c r="O7" s="109"/>
      <c r="P7" s="16" t="s">
        <v>15</v>
      </c>
      <c r="Q7" s="132">
        <v>8.3150000000000002E-2</v>
      </c>
      <c r="R7" s="132">
        <v>2.8549999999999999E-2</v>
      </c>
      <c r="S7" s="108"/>
    </row>
    <row r="8" spans="1:19">
      <c r="A8" t="s">
        <v>1213</v>
      </c>
      <c r="B8" t="s">
        <v>1237</v>
      </c>
      <c r="C8" t="s">
        <v>981</v>
      </c>
      <c r="D8" t="s">
        <v>4742</v>
      </c>
      <c r="E8" t="s">
        <v>4743</v>
      </c>
      <c r="F8" t="s">
        <v>4744</v>
      </c>
      <c r="G8" s="131">
        <v>3.1230000000000002</v>
      </c>
      <c r="H8" t="s">
        <v>754</v>
      </c>
      <c r="I8" t="s">
        <v>4745</v>
      </c>
      <c r="J8" s="132">
        <v>4.3909999999999998E-2</v>
      </c>
      <c r="K8" s="132">
        <v>1.9460000000000002E-2</v>
      </c>
      <c r="L8" s="131">
        <v>1347294.69</v>
      </c>
      <c r="M8" s="131">
        <f>N8*1000/L8*100</f>
        <v>125.08139551860032</v>
      </c>
      <c r="N8" s="131">
        <v>1685.2149999999999</v>
      </c>
      <c r="O8" s="109"/>
      <c r="P8" s="16" t="s">
        <v>15</v>
      </c>
      <c r="Q8" s="132">
        <v>7.5130000000000002E-2</v>
      </c>
      <c r="R8" s="132">
        <v>2.58E-2</v>
      </c>
      <c r="S8" s="108"/>
    </row>
    <row r="9" spans="1:19">
      <c r="A9" t="s">
        <v>1213</v>
      </c>
      <c r="B9" t="s">
        <v>1237</v>
      </c>
      <c r="C9" t="s">
        <v>981</v>
      </c>
      <c r="D9" t="s">
        <v>4746</v>
      </c>
      <c r="E9" t="s">
        <v>4747</v>
      </c>
      <c r="F9" t="s">
        <v>4748</v>
      </c>
      <c r="G9" s="131">
        <v>2.2160000000000002</v>
      </c>
      <c r="H9" t="s">
        <v>754</v>
      </c>
      <c r="I9" t="s">
        <v>4749</v>
      </c>
      <c r="J9" s="132">
        <v>4.4060000000000002E-2</v>
      </c>
      <c r="K9" s="132">
        <v>1.9290000000000002E-2</v>
      </c>
      <c r="L9" s="131">
        <v>701894.51</v>
      </c>
      <c r="M9" s="131">
        <v>122.124</v>
      </c>
      <c r="N9" s="131">
        <v>857.18299999999999</v>
      </c>
      <c r="O9" s="109"/>
      <c r="P9" s="16" t="s">
        <v>15</v>
      </c>
      <c r="Q9" s="132">
        <v>3.8210000000000001E-2</v>
      </c>
      <c r="R9" s="132">
        <v>1.312E-2</v>
      </c>
      <c r="S9" s="108"/>
    </row>
    <row r="10" spans="1:19">
      <c r="A10" t="s">
        <v>1213</v>
      </c>
      <c r="B10" t="s">
        <v>1237</v>
      </c>
      <c r="C10" t="s">
        <v>981</v>
      </c>
      <c r="D10" t="s">
        <v>4750</v>
      </c>
      <c r="E10" t="s">
        <v>4751</v>
      </c>
      <c r="F10" t="s">
        <v>4752</v>
      </c>
      <c r="G10" s="131">
        <v>8.6539999999999999</v>
      </c>
      <c r="H10" t="s">
        <v>754</v>
      </c>
      <c r="I10" t="s">
        <v>4753</v>
      </c>
      <c r="J10" s="132">
        <v>4.9099999999999998E-2</v>
      </c>
      <c r="K10" s="132">
        <v>2.087E-2</v>
      </c>
      <c r="L10" s="131">
        <v>213748</v>
      </c>
      <c r="M10" s="131">
        <v>123.904</v>
      </c>
      <c r="N10" s="131">
        <v>264.84100000000001</v>
      </c>
      <c r="O10" s="109"/>
      <c r="P10" s="16" t="s">
        <v>15</v>
      </c>
      <c r="Q10" s="132">
        <v>1.1809999999999999E-2</v>
      </c>
      <c r="R10" s="132">
        <v>4.0499999999999998E-3</v>
      </c>
      <c r="S10" s="108"/>
    </row>
    <row r="11" spans="1:19">
      <c r="A11" t="s">
        <v>1213</v>
      </c>
      <c r="B11" t="s">
        <v>1237</v>
      </c>
      <c r="C11" t="s">
        <v>981</v>
      </c>
      <c r="D11" t="s">
        <v>4754</v>
      </c>
      <c r="E11" t="s">
        <v>4755</v>
      </c>
      <c r="F11" t="s">
        <v>4752</v>
      </c>
      <c r="G11" s="109"/>
      <c r="H11" t="s">
        <v>754</v>
      </c>
      <c r="I11" t="s">
        <v>3249</v>
      </c>
      <c r="J11" s="109"/>
      <c r="K11" s="109"/>
      <c r="L11" s="131">
        <v>-42274</v>
      </c>
      <c r="M11" s="131">
        <v>85.991</v>
      </c>
      <c r="N11" s="131">
        <v>-36.351999999999997</v>
      </c>
      <c r="O11" s="109"/>
      <c r="P11" s="16" t="s">
        <v>15</v>
      </c>
      <c r="Q11" s="132">
        <v>-1.6199999999999999E-3</v>
      </c>
      <c r="R11" s="132">
        <v>-5.5999999999999995E-4</v>
      </c>
      <c r="S11" s="108"/>
    </row>
    <row r="12" spans="1:19">
      <c r="A12" t="s">
        <v>1213</v>
      </c>
      <c r="B12" t="s">
        <v>1237</v>
      </c>
      <c r="C12" t="s">
        <v>981</v>
      </c>
      <c r="D12" t="s">
        <v>4756</v>
      </c>
      <c r="E12" t="s">
        <v>4757</v>
      </c>
      <c r="F12" t="s">
        <v>4736</v>
      </c>
      <c r="G12" s="109"/>
      <c r="H12" t="s">
        <v>754</v>
      </c>
      <c r="I12" t="s">
        <v>4737</v>
      </c>
      <c r="J12" s="132">
        <v>0.04</v>
      </c>
      <c r="K12" s="109"/>
      <c r="L12" s="131">
        <v>-632841.56000000006</v>
      </c>
      <c r="M12" s="131">
        <v>44.33</v>
      </c>
      <c r="N12" s="131">
        <v>-280.541</v>
      </c>
      <c r="O12" s="109"/>
      <c r="P12" s="16" t="s">
        <v>15</v>
      </c>
      <c r="Q12" s="132">
        <v>-1.251E-2</v>
      </c>
      <c r="R12" s="132">
        <v>-4.2900000000000004E-3</v>
      </c>
      <c r="S12" s="108"/>
    </row>
    <row r="13" spans="1:19">
      <c r="A13" t="s">
        <v>1213</v>
      </c>
      <c r="B13" t="s">
        <v>1237</v>
      </c>
      <c r="C13" t="s">
        <v>981</v>
      </c>
      <c r="D13" t="s">
        <v>4758</v>
      </c>
      <c r="E13" t="s">
        <v>4759</v>
      </c>
      <c r="F13" t="s">
        <v>4760</v>
      </c>
      <c r="G13" s="109"/>
      <c r="H13" t="s">
        <v>754</v>
      </c>
      <c r="I13" t="s">
        <v>3249</v>
      </c>
      <c r="J13" s="109"/>
      <c r="K13" s="109"/>
      <c r="L13" s="131">
        <v>-674465.9</v>
      </c>
      <c r="M13" s="131">
        <v>43.335999999999999</v>
      </c>
      <c r="N13" s="131">
        <v>-292.28899999999999</v>
      </c>
      <c r="O13" s="109"/>
      <c r="P13" s="16" t="s">
        <v>15</v>
      </c>
      <c r="Q13" s="132">
        <v>-1.303E-2</v>
      </c>
      <c r="R13" s="132">
        <v>-4.47E-3</v>
      </c>
      <c r="S13" s="108"/>
    </row>
    <row r="14" spans="1:19">
      <c r="A14" t="s">
        <v>1213</v>
      </c>
      <c r="B14" t="s">
        <v>1237</v>
      </c>
      <c r="C14" t="s">
        <v>981</v>
      </c>
      <c r="D14" t="s">
        <v>4761</v>
      </c>
      <c r="E14" t="s">
        <v>4762</v>
      </c>
      <c r="F14" t="s">
        <v>4740</v>
      </c>
      <c r="G14" s="109"/>
      <c r="H14" t="s">
        <v>754</v>
      </c>
      <c r="I14" t="s">
        <v>4741</v>
      </c>
      <c r="J14" s="132">
        <v>0.04</v>
      </c>
      <c r="K14" s="109"/>
      <c r="L14" s="131">
        <v>-646932</v>
      </c>
      <c r="M14" s="131">
        <v>77.664000000000001</v>
      </c>
      <c r="N14" s="131">
        <v>-502.43099999999998</v>
      </c>
      <c r="O14" s="109"/>
      <c r="P14" s="16" t="s">
        <v>15</v>
      </c>
      <c r="Q14" s="132">
        <v>-2.24E-2</v>
      </c>
      <c r="R14" s="132">
        <v>-7.6899999999999998E-3</v>
      </c>
      <c r="S14" s="108"/>
    </row>
    <row r="15" spans="1:19">
      <c r="A15" t="s">
        <v>1213</v>
      </c>
      <c r="B15" t="s">
        <v>1237</v>
      </c>
      <c r="C15" t="s">
        <v>981</v>
      </c>
      <c r="D15" t="s">
        <v>4763</v>
      </c>
      <c r="E15" t="s">
        <v>4764</v>
      </c>
      <c r="F15" t="s">
        <v>4724</v>
      </c>
      <c r="G15" s="109"/>
      <c r="H15" t="s">
        <v>754</v>
      </c>
      <c r="I15" t="s">
        <v>4725</v>
      </c>
      <c r="J15" s="132">
        <v>0.04</v>
      </c>
      <c r="K15" s="109"/>
      <c r="L15" s="131">
        <v>-909362</v>
      </c>
      <c r="M15" s="131">
        <v>61.008000000000003</v>
      </c>
      <c r="N15" s="131">
        <v>-554.78800000000001</v>
      </c>
      <c r="O15" s="109"/>
      <c r="P15" s="16" t="s">
        <v>15</v>
      </c>
      <c r="Q15" s="132">
        <v>-2.4729999999999999E-2</v>
      </c>
      <c r="R15" s="132">
        <v>-8.4899999999999993E-3</v>
      </c>
      <c r="S15" s="108"/>
    </row>
    <row r="16" spans="1:19">
      <c r="A16" t="s">
        <v>1213</v>
      </c>
      <c r="B16" t="s">
        <v>1237</v>
      </c>
      <c r="C16" t="s">
        <v>981</v>
      </c>
      <c r="D16" t="s">
        <v>4765</v>
      </c>
      <c r="E16" t="s">
        <v>4766</v>
      </c>
      <c r="F16" t="s">
        <v>4720</v>
      </c>
      <c r="G16" s="109"/>
      <c r="H16" t="s">
        <v>754</v>
      </c>
      <c r="I16" t="s">
        <v>3249</v>
      </c>
      <c r="J16" s="109"/>
      <c r="K16" s="109"/>
      <c r="L16" s="131">
        <v>-1708542</v>
      </c>
      <c r="M16" s="131">
        <v>35.99</v>
      </c>
      <c r="N16" s="131">
        <v>-614.904</v>
      </c>
      <c r="O16" s="109"/>
      <c r="P16" s="16" t="s">
        <v>15</v>
      </c>
      <c r="Q16" s="132">
        <v>-2.741E-2</v>
      </c>
      <c r="R16" s="132">
        <v>-9.41E-3</v>
      </c>
      <c r="S16" s="108"/>
    </row>
    <row r="17" spans="1:18">
      <c r="A17" t="s">
        <v>1213</v>
      </c>
      <c r="B17" t="s">
        <v>1237</v>
      </c>
      <c r="C17" t="s">
        <v>981</v>
      </c>
      <c r="D17" t="s">
        <v>4767</v>
      </c>
      <c r="E17" t="s">
        <v>4768</v>
      </c>
      <c r="F17" t="s">
        <v>4732</v>
      </c>
      <c r="G17" s="109"/>
      <c r="H17" t="s">
        <v>754</v>
      </c>
      <c r="I17" t="s">
        <v>4733</v>
      </c>
      <c r="J17" t="s">
        <v>1878</v>
      </c>
      <c r="K17" s="109"/>
      <c r="L17" s="131">
        <v>-1219170</v>
      </c>
      <c r="M17" s="131">
        <v>56.819000000000003</v>
      </c>
      <c r="N17" s="131">
        <v>-692.72400000000005</v>
      </c>
      <c r="O17" s="109"/>
      <c r="P17" s="16" t="s">
        <v>15</v>
      </c>
      <c r="Q17" s="132">
        <v>-3.0880000000000001E-2</v>
      </c>
      <c r="R17" s="132">
        <v>-1.06E-2</v>
      </c>
    </row>
    <row r="18" spans="1:18">
      <c r="A18" t="s">
        <v>1213</v>
      </c>
      <c r="B18" t="s">
        <v>1237</v>
      </c>
      <c r="C18" t="s">
        <v>981</v>
      </c>
      <c r="D18" t="s">
        <v>4769</v>
      </c>
      <c r="E18" t="s">
        <v>4770</v>
      </c>
      <c r="F18" t="s">
        <v>4771</v>
      </c>
      <c r="G18" s="109"/>
      <c r="H18" t="s">
        <v>754</v>
      </c>
      <c r="I18" t="s">
        <v>3249</v>
      </c>
      <c r="J18" s="109"/>
      <c r="K18" s="109"/>
      <c r="L18" s="131">
        <v>-1253391.97</v>
      </c>
      <c r="M18" s="131">
        <v>65.53</v>
      </c>
      <c r="N18" s="131">
        <v>-821.34900000000005</v>
      </c>
      <c r="O18" s="109"/>
      <c r="P18" s="16" t="s">
        <v>15</v>
      </c>
      <c r="Q18" s="132">
        <v>-3.662E-2</v>
      </c>
      <c r="R18" s="132">
        <v>-1.257E-2</v>
      </c>
    </row>
    <row r="19" spans="1:18">
      <c r="A19" t="s">
        <v>1213</v>
      </c>
      <c r="B19" t="s">
        <v>1237</v>
      </c>
      <c r="C19" t="s">
        <v>981</v>
      </c>
      <c r="D19" t="s">
        <v>4772</v>
      </c>
      <c r="E19" t="s">
        <v>4773</v>
      </c>
      <c r="F19" t="s">
        <v>4728</v>
      </c>
      <c r="G19" s="109"/>
      <c r="H19" t="s">
        <v>754</v>
      </c>
      <c r="I19" t="s">
        <v>3249</v>
      </c>
      <c r="J19" s="109"/>
      <c r="K19" s="109"/>
      <c r="L19" s="131">
        <v>-2022244</v>
      </c>
      <c r="M19" s="131">
        <v>69.335999999999999</v>
      </c>
      <c r="N19" s="131">
        <v>-1402.145</v>
      </c>
      <c r="O19" s="109"/>
      <c r="P19" s="16" t="s">
        <v>15</v>
      </c>
      <c r="Q19" s="132">
        <v>-6.2509999999999996E-2</v>
      </c>
      <c r="R19" s="132">
        <v>-2.146E-2</v>
      </c>
    </row>
    <row r="20" spans="1:18">
      <c r="A20" t="s">
        <v>1213</v>
      </c>
      <c r="B20" t="s">
        <v>1214</v>
      </c>
      <c r="C20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Q20" s="108"/>
      <c r="R20" s="108"/>
    </row>
    <row r="21" spans="1:18">
      <c r="A21" t="s">
        <v>1213</v>
      </c>
      <c r="B21" t="s">
        <v>1217</v>
      </c>
      <c r="C21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Q21" s="108"/>
      <c r="R21" s="108"/>
    </row>
    <row r="22" spans="1:18">
      <c r="A22" t="s">
        <v>1213</v>
      </c>
      <c r="B22" t="s">
        <v>1218</v>
      </c>
      <c r="C22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Q22" s="108"/>
      <c r="R22" s="108"/>
    </row>
    <row r="23" spans="1:18">
      <c r="A23" t="s">
        <v>1213</v>
      </c>
      <c r="B23" t="s">
        <v>1219</v>
      </c>
      <c r="C23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Q23" s="108"/>
      <c r="R23" s="108"/>
    </row>
    <row r="24" spans="1:18">
      <c r="A24" t="s">
        <v>1213</v>
      </c>
      <c r="B24" t="s">
        <v>1220</v>
      </c>
      <c r="C24"/>
      <c r="D24" s="108"/>
      <c r="E24" s="108"/>
      <c r="F24" s="108"/>
      <c r="G24" s="108"/>
      <c r="I24" s="108"/>
      <c r="J24" s="108"/>
      <c r="K24" s="108"/>
      <c r="L24" s="108"/>
      <c r="M24" s="108"/>
      <c r="N24" s="108"/>
      <c r="O24" s="108"/>
      <c r="Q24" s="108"/>
      <c r="R24" s="108"/>
    </row>
    <row r="25" spans="1:18">
      <c r="A25" t="s">
        <v>1213</v>
      </c>
      <c r="B25" t="s">
        <v>1221</v>
      </c>
      <c r="C25"/>
      <c r="D25" s="108"/>
      <c r="E25" s="108"/>
      <c r="F25" s="108"/>
      <c r="G25" s="108"/>
      <c r="I25" s="108"/>
      <c r="J25" s="108"/>
      <c r="K25" s="108"/>
      <c r="L25" s="108"/>
      <c r="M25" s="108"/>
      <c r="N25" s="108"/>
      <c r="O25" s="108"/>
      <c r="Q25" s="108"/>
      <c r="R25" s="108"/>
    </row>
    <row r="26" spans="1:18">
      <c r="A26" t="s">
        <v>1213</v>
      </c>
      <c r="B26" t="s">
        <v>1222</v>
      </c>
      <c r="C26"/>
      <c r="D26" s="108"/>
      <c r="E26" s="108"/>
      <c r="F26" s="108"/>
      <c r="G26" s="108"/>
      <c r="I26" s="108"/>
      <c r="J26" s="108"/>
      <c r="K26" s="108"/>
      <c r="L26" s="108"/>
      <c r="M26" s="108"/>
      <c r="N26" s="108"/>
      <c r="O26" s="108"/>
      <c r="Q26" s="108"/>
      <c r="R26" s="108"/>
    </row>
    <row r="27" spans="1:18">
      <c r="A27" t="s">
        <v>1213</v>
      </c>
      <c r="B27" t="s">
        <v>1223</v>
      </c>
    </row>
    <row r="28" spans="1:18">
      <c r="A28" t="s">
        <v>1213</v>
      </c>
      <c r="B28" t="s">
        <v>1229</v>
      </c>
    </row>
    <row r="29" spans="1:18">
      <c r="A29" t="s">
        <v>1213</v>
      </c>
      <c r="B29" t="s">
        <v>1230</v>
      </c>
    </row>
    <row r="30" spans="1:18">
      <c r="A30" t="s">
        <v>1213</v>
      </c>
      <c r="B30" t="s">
        <v>1231</v>
      </c>
    </row>
    <row r="31" spans="1:18">
      <c r="A31" t="s">
        <v>1213</v>
      </c>
      <c r="B31" t="s">
        <v>1232</v>
      </c>
    </row>
    <row r="32" spans="1:18">
      <c r="A32" t="s">
        <v>1213</v>
      </c>
      <c r="B32" t="s">
        <v>1233</v>
      </c>
    </row>
    <row r="33" spans="1:2">
      <c r="A33" t="s">
        <v>1213</v>
      </c>
      <c r="B33" t="s">
        <v>1236</v>
      </c>
    </row>
    <row r="34" spans="1:2">
      <c r="A34" t="s">
        <v>1213</v>
      </c>
      <c r="B34" t="s">
        <v>1238</v>
      </c>
    </row>
    <row r="35" spans="1:2">
      <c r="A35" t="s">
        <v>1213</v>
      </c>
      <c r="B35" t="s">
        <v>1241</v>
      </c>
    </row>
    <row r="36" spans="1:2">
      <c r="A36" t="s">
        <v>1213</v>
      </c>
      <c r="B36" t="s">
        <v>1242</v>
      </c>
    </row>
    <row r="37" spans="1:2">
      <c r="A37" t="s">
        <v>1213</v>
      </c>
      <c r="B37" t="s">
        <v>1243</v>
      </c>
    </row>
    <row r="38" spans="1:2">
      <c r="A38" t="s">
        <v>1213</v>
      </c>
      <c r="B38" t="s">
        <v>1244</v>
      </c>
    </row>
    <row r="39" spans="1:2">
      <c r="A39" t="s">
        <v>1213</v>
      </c>
      <c r="B39" t="s">
        <v>1247</v>
      </c>
    </row>
    <row r="40" spans="1:2">
      <c r="A40" t="s">
        <v>1213</v>
      </c>
      <c r="B40" t="s">
        <v>1248</v>
      </c>
    </row>
    <row r="41" spans="1:2">
      <c r="A41" t="s">
        <v>1213</v>
      </c>
      <c r="B41" t="s">
        <v>1250</v>
      </c>
    </row>
    <row r="42" spans="1:2">
      <c r="A42" t="s">
        <v>1213</v>
      </c>
      <c r="B42" t="s">
        <v>1251</v>
      </c>
    </row>
    <row r="43" spans="1:2">
      <c r="A43" t="s">
        <v>1213</v>
      </c>
      <c r="B43" t="s">
        <v>1252</v>
      </c>
    </row>
    <row r="44" spans="1:2">
      <c r="A44" t="s">
        <v>1213</v>
      </c>
      <c r="B44" t="s">
        <v>1253</v>
      </c>
    </row>
    <row r="45" spans="1:2">
      <c r="A45" t="s">
        <v>1213</v>
      </c>
      <c r="B45" t="s">
        <v>1254</v>
      </c>
    </row>
    <row r="46" spans="1:2">
      <c r="A46" t="s">
        <v>1213</v>
      </c>
      <c r="B46" t="s">
        <v>1255</v>
      </c>
    </row>
    <row r="47" spans="1:2">
      <c r="A47" t="s">
        <v>1213</v>
      </c>
      <c r="B47" t="s">
        <v>1256</v>
      </c>
    </row>
    <row r="48" spans="1:2">
      <c r="A48" t="s">
        <v>1213</v>
      </c>
      <c r="B48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19">
      <formula1>In_the_books</formula1>
    </dataValidation>
    <dataValidation type="list" allowBlank="1" showInputMessage="1" showErrorMessage="1" sqref="H2:H19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C15" sqref="C15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08"/>
    </row>
    <row r="2" spans="1:8">
      <c r="A2" t="s">
        <v>1213</v>
      </c>
      <c r="B2" t="s">
        <v>1214</v>
      </c>
      <c r="C2" s="109"/>
      <c r="G2" s="109"/>
      <c r="H2" s="108"/>
    </row>
    <row r="3" spans="1:8">
      <c r="A3" t="s">
        <v>1213</v>
      </c>
      <c r="B3" t="s">
        <v>1217</v>
      </c>
      <c r="C3" s="109"/>
      <c r="G3" s="109"/>
      <c r="H3" s="108"/>
    </row>
    <row r="4" spans="1:8">
      <c r="A4" t="s">
        <v>1213</v>
      </c>
      <c r="B4" t="s">
        <v>1218</v>
      </c>
      <c r="C4" s="109"/>
      <c r="G4" s="109"/>
      <c r="H4" s="108"/>
    </row>
    <row r="5" spans="1:8">
      <c r="A5" t="s">
        <v>1213</v>
      </c>
      <c r="B5" t="s">
        <v>1219</v>
      </c>
      <c r="C5" s="109"/>
      <c r="G5" s="109"/>
      <c r="H5" s="108"/>
    </row>
    <row r="6" spans="1:8">
      <c r="A6" t="s">
        <v>1213</v>
      </c>
      <c r="B6" t="s">
        <v>1220</v>
      </c>
      <c r="C6" s="109"/>
      <c r="G6" s="109"/>
      <c r="H6" s="108"/>
    </row>
    <row r="7" spans="1:8">
      <c r="A7" t="s">
        <v>1213</v>
      </c>
      <c r="B7" t="s">
        <v>1221</v>
      </c>
      <c r="C7" s="109"/>
      <c r="G7" s="109"/>
      <c r="H7" s="108"/>
    </row>
    <row r="8" spans="1:8">
      <c r="A8" t="s">
        <v>1213</v>
      </c>
      <c r="B8" t="s">
        <v>1222</v>
      </c>
      <c r="C8" s="109"/>
      <c r="G8" s="109"/>
      <c r="H8" s="108"/>
    </row>
    <row r="9" spans="1:8">
      <c r="A9" t="s">
        <v>1213</v>
      </c>
      <c r="B9" t="s">
        <v>1223</v>
      </c>
      <c r="C9" s="109"/>
      <c r="G9" s="109"/>
      <c r="H9" s="108"/>
    </row>
    <row r="10" spans="1:8">
      <c r="A10" t="s">
        <v>1213</v>
      </c>
      <c r="B10" t="s">
        <v>1229</v>
      </c>
      <c r="C10" s="109"/>
      <c r="G10" s="109"/>
      <c r="H10" s="108"/>
    </row>
    <row r="11" spans="1:8">
      <c r="A11" t="s">
        <v>1213</v>
      </c>
      <c r="B11" t="s">
        <v>1230</v>
      </c>
      <c r="C11" s="109"/>
      <c r="G11" s="109"/>
      <c r="H11" s="108"/>
    </row>
    <row r="12" spans="1:8">
      <c r="A12" t="s">
        <v>1213</v>
      </c>
      <c r="B12" t="s">
        <v>1231</v>
      </c>
      <c r="C12" s="109"/>
      <c r="G12" s="109"/>
      <c r="H12" s="108"/>
    </row>
    <row r="13" spans="1:8">
      <c r="A13" t="s">
        <v>1213</v>
      </c>
      <c r="B13" t="s">
        <v>1232</v>
      </c>
      <c r="C13" s="109"/>
      <c r="G13" s="109"/>
      <c r="H13" s="108"/>
    </row>
    <row r="14" spans="1:8">
      <c r="A14" t="s">
        <v>1213</v>
      </c>
      <c r="B14" t="s">
        <v>1233</v>
      </c>
      <c r="C14" s="109"/>
      <c r="G14" s="109"/>
      <c r="H14" s="108"/>
    </row>
    <row r="15" spans="1:8">
      <c r="A15" t="s">
        <v>1213</v>
      </c>
      <c r="B15" t="s">
        <v>1236</v>
      </c>
      <c r="C15" s="109"/>
      <c r="G15" s="109"/>
      <c r="H15" s="108"/>
    </row>
    <row r="16" spans="1:8">
      <c r="A16" t="s">
        <v>1213</v>
      </c>
      <c r="B16" t="s">
        <v>1237</v>
      </c>
      <c r="C16" s="109"/>
      <c r="G16" s="109"/>
    </row>
    <row r="17" spans="1:7">
      <c r="A17" t="s">
        <v>1213</v>
      </c>
      <c r="B17" t="s">
        <v>1238</v>
      </c>
      <c r="C17" s="109"/>
      <c r="G17" s="109"/>
    </row>
    <row r="18" spans="1:7">
      <c r="A18" t="s">
        <v>1213</v>
      </c>
      <c r="B18" t="s">
        <v>1241</v>
      </c>
      <c r="C18" s="109"/>
      <c r="G18" s="109"/>
    </row>
    <row r="19" spans="1:7">
      <c r="A19" t="s">
        <v>1213</v>
      </c>
      <c r="B19" t="s">
        <v>1242</v>
      </c>
      <c r="C19" s="109"/>
      <c r="G19" s="108"/>
    </row>
    <row r="20" spans="1:7">
      <c r="A20" t="s">
        <v>1213</v>
      </c>
      <c r="B20" t="s">
        <v>1243</v>
      </c>
      <c r="C20"/>
      <c r="G20" s="108"/>
    </row>
    <row r="21" spans="1:7">
      <c r="A21" t="s">
        <v>1213</v>
      </c>
      <c r="B21" t="s">
        <v>1244</v>
      </c>
      <c r="C21"/>
      <c r="G21" s="108"/>
    </row>
    <row r="22" spans="1:7">
      <c r="A22" t="s">
        <v>1213</v>
      </c>
      <c r="B22" t="s">
        <v>1247</v>
      </c>
      <c r="C22"/>
      <c r="G22" s="108"/>
    </row>
    <row r="23" spans="1:7">
      <c r="A23" t="s">
        <v>1213</v>
      </c>
      <c r="B23" t="s">
        <v>1248</v>
      </c>
      <c r="C23"/>
      <c r="G23" s="108"/>
    </row>
    <row r="24" spans="1:7">
      <c r="A24" t="s">
        <v>1213</v>
      </c>
      <c r="B24" t="s">
        <v>1250</v>
      </c>
      <c r="C24"/>
      <c r="G24" s="108"/>
    </row>
    <row r="25" spans="1:7">
      <c r="A25" t="s">
        <v>1213</v>
      </c>
      <c r="B25" t="s">
        <v>1251</v>
      </c>
      <c r="C25"/>
      <c r="G25" s="108"/>
    </row>
    <row r="26" spans="1:7">
      <c r="A26" t="s">
        <v>1213</v>
      </c>
      <c r="B26" t="s">
        <v>1252</v>
      </c>
      <c r="C26"/>
      <c r="G26" s="108"/>
    </row>
    <row r="27" spans="1:7">
      <c r="A27" t="s">
        <v>1213</v>
      </c>
      <c r="B27" t="s">
        <v>1253</v>
      </c>
    </row>
    <row r="28" spans="1:7">
      <c r="A28" t="s">
        <v>1213</v>
      </c>
      <c r="B28" t="s">
        <v>1254</v>
      </c>
    </row>
    <row r="29" spans="1:7">
      <c r="A29" t="s">
        <v>1213</v>
      </c>
      <c r="B29" t="s">
        <v>1255</v>
      </c>
    </row>
    <row r="30" spans="1:7">
      <c r="A30" t="s">
        <v>1213</v>
      </c>
      <c r="B30" t="s">
        <v>1256</v>
      </c>
    </row>
    <row r="31" spans="1:7">
      <c r="A31" t="s">
        <v>1213</v>
      </c>
      <c r="B31" t="s">
        <v>1257</v>
      </c>
    </row>
  </sheetData>
  <sheetProtection formatColumns="0"/>
  <dataValidations count="1">
    <dataValidation type="list" allowBlank="1" showInputMessage="1" showErrorMessage="1" sqref="C2:C19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31"/>
  <sheetViews>
    <sheetView rightToLeft="1" workbookViewId="0">
      <selection activeCell="S5" sqref="S5"/>
    </sheetView>
  </sheetViews>
  <sheetFormatPr defaultRowHeight="14.25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/>
    <col min="27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1213</v>
      </c>
      <c r="B2" t="s">
        <v>1247</v>
      </c>
      <c r="C2" t="s">
        <v>2513</v>
      </c>
      <c r="D2" t="s">
        <v>2514</v>
      </c>
      <c r="E2" t="s">
        <v>309</v>
      </c>
      <c r="F2" t="s">
        <v>4774</v>
      </c>
      <c r="G2" t="s">
        <v>4775</v>
      </c>
      <c r="H2" t="s">
        <v>321</v>
      </c>
      <c r="I2" t="s">
        <v>755</v>
      </c>
      <c r="J2" t="s">
        <v>204</v>
      </c>
      <c r="K2" t="s">
        <v>204</v>
      </c>
      <c r="L2" t="s">
        <v>446</v>
      </c>
      <c r="M2" t="s">
        <v>339</v>
      </c>
      <c r="N2" t="s">
        <v>4776</v>
      </c>
      <c r="O2" t="s">
        <v>1533</v>
      </c>
      <c r="P2" t="s">
        <v>413</v>
      </c>
      <c r="Q2" t="s">
        <v>407</v>
      </c>
      <c r="R2" t="s">
        <v>1215</v>
      </c>
      <c r="S2" s="109">
        <v>3.91</v>
      </c>
      <c r="T2" t="s">
        <v>755</v>
      </c>
      <c r="U2" t="s">
        <v>905</v>
      </c>
      <c r="V2" t="s">
        <v>4777</v>
      </c>
      <c r="W2" s="132">
        <v>0</v>
      </c>
      <c r="X2" s="109"/>
      <c r="Y2" t="s">
        <v>412</v>
      </c>
      <c r="Z2" t="s">
        <v>339</v>
      </c>
      <c r="AA2" t="s">
        <v>886</v>
      </c>
      <c r="AB2" t="s">
        <v>889</v>
      </c>
      <c r="AC2" t="s">
        <v>4778</v>
      </c>
      <c r="AD2" t="s">
        <v>4779</v>
      </c>
      <c r="AE2" s="109"/>
      <c r="AF2" s="131">
        <v>330000</v>
      </c>
      <c r="AG2" s="131">
        <v>3.718</v>
      </c>
      <c r="AH2" s="131">
        <v>100.37</v>
      </c>
      <c r="AI2" s="131">
        <v>1231.48</v>
      </c>
      <c r="AK2" s="109"/>
      <c r="AL2" s="145" t="s">
        <v>15</v>
      </c>
      <c r="AM2" s="132">
        <v>1</v>
      </c>
      <c r="AN2" s="132">
        <v>4.1099999999999999E-3</v>
      </c>
    </row>
    <row r="3" spans="1:40">
      <c r="A3" t="s">
        <v>1213</v>
      </c>
      <c r="B3" t="s">
        <v>1248</v>
      </c>
      <c r="C3" t="s">
        <v>2513</v>
      </c>
      <c r="D3" t="s">
        <v>2514</v>
      </c>
      <c r="E3" t="s">
        <v>309</v>
      </c>
      <c r="F3" t="s">
        <v>4774</v>
      </c>
      <c r="G3" t="s">
        <v>4775</v>
      </c>
      <c r="H3" t="s">
        <v>321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4776</v>
      </c>
      <c r="O3" t="s">
        <v>1533</v>
      </c>
      <c r="P3" t="s">
        <v>413</v>
      </c>
      <c r="Q3" t="s">
        <v>407</v>
      </c>
      <c r="R3" t="s">
        <v>1215</v>
      </c>
      <c r="S3" s="109">
        <v>3.91</v>
      </c>
      <c r="T3" t="s">
        <v>755</v>
      </c>
      <c r="U3" t="s">
        <v>905</v>
      </c>
      <c r="V3" t="s">
        <v>4777</v>
      </c>
      <c r="W3" s="132">
        <v>0</v>
      </c>
      <c r="X3" s="109"/>
      <c r="Y3" t="s">
        <v>412</v>
      </c>
      <c r="Z3" t="s">
        <v>339</v>
      </c>
      <c r="AA3" t="s">
        <v>886</v>
      </c>
      <c r="AB3" t="s">
        <v>889</v>
      </c>
      <c r="AC3" t="s">
        <v>4778</v>
      </c>
      <c r="AD3" t="s">
        <v>4779</v>
      </c>
      <c r="AF3" s="131">
        <v>170000</v>
      </c>
      <c r="AG3" s="131">
        <v>3.718</v>
      </c>
      <c r="AH3" s="131">
        <v>100.37</v>
      </c>
      <c r="AI3" s="131">
        <v>634.399</v>
      </c>
      <c r="AK3" s="109"/>
      <c r="AL3" s="145" t="s">
        <v>15</v>
      </c>
      <c r="AM3" s="132">
        <v>1</v>
      </c>
      <c r="AN3" s="132">
        <v>7.6999999999999996E-4</v>
      </c>
    </row>
    <row r="4" spans="1:40">
      <c r="A4" t="s">
        <v>1213</v>
      </c>
      <c r="B4" t="s">
        <v>1250</v>
      </c>
      <c r="C4" t="s">
        <v>2513</v>
      </c>
      <c r="D4" t="s">
        <v>2514</v>
      </c>
      <c r="E4" t="s">
        <v>309</v>
      </c>
      <c r="F4" t="s">
        <v>4774</v>
      </c>
      <c r="G4" t="s">
        <v>4775</v>
      </c>
      <c r="H4" t="s">
        <v>321</v>
      </c>
      <c r="I4" t="s">
        <v>755</v>
      </c>
      <c r="J4" t="s">
        <v>204</v>
      </c>
      <c r="K4" t="s">
        <v>204</v>
      </c>
      <c r="L4" t="s">
        <v>446</v>
      </c>
      <c r="M4" t="s">
        <v>339</v>
      </c>
      <c r="N4" t="s">
        <v>4776</v>
      </c>
      <c r="O4" t="s">
        <v>1533</v>
      </c>
      <c r="P4" t="s">
        <v>413</v>
      </c>
      <c r="Q4" t="s">
        <v>407</v>
      </c>
      <c r="R4" t="s">
        <v>1215</v>
      </c>
      <c r="S4" s="109">
        <v>3.91</v>
      </c>
      <c r="T4" t="s">
        <v>755</v>
      </c>
      <c r="U4" t="s">
        <v>905</v>
      </c>
      <c r="V4" t="s">
        <v>4777</v>
      </c>
      <c r="W4" s="132">
        <v>0</v>
      </c>
      <c r="X4" s="109"/>
      <c r="Y4" t="s">
        <v>412</v>
      </c>
      <c r="Z4" t="s">
        <v>339</v>
      </c>
      <c r="AA4" t="s">
        <v>886</v>
      </c>
      <c r="AB4" t="s">
        <v>889</v>
      </c>
      <c r="AC4" t="s">
        <v>4778</v>
      </c>
      <c r="AD4" t="s">
        <v>4779</v>
      </c>
      <c r="AE4" s="109"/>
      <c r="AF4" s="131">
        <v>5500000</v>
      </c>
      <c r="AG4" s="131">
        <v>3.718</v>
      </c>
      <c r="AH4" s="131">
        <v>100.37</v>
      </c>
      <c r="AI4" s="131">
        <v>20524.661</v>
      </c>
      <c r="AK4" s="109"/>
      <c r="AL4" s="145" t="s">
        <v>15</v>
      </c>
      <c r="AM4" s="132">
        <v>1</v>
      </c>
      <c r="AN4" s="132">
        <v>5.7000000000000002E-3</v>
      </c>
    </row>
    <row r="5" spans="1:40">
      <c r="A5" t="s">
        <v>1213</v>
      </c>
      <c r="B5" t="s">
        <v>1214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9"/>
      <c r="Y5" s="16"/>
      <c r="Z5" s="16"/>
      <c r="AA5" s="109"/>
      <c r="AB5" s="109"/>
      <c r="AD5" s="109"/>
      <c r="AE5" s="109"/>
      <c r="AF5" s="109"/>
      <c r="AG5" s="109"/>
      <c r="AH5" s="109"/>
      <c r="AI5" s="109"/>
      <c r="AK5" s="109"/>
      <c r="AL5" s="109"/>
    </row>
    <row r="6" spans="1:40">
      <c r="A6" t="s">
        <v>1213</v>
      </c>
      <c r="B6" t="s">
        <v>1217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9"/>
      <c r="Y6" s="16"/>
      <c r="Z6" s="16"/>
      <c r="AA6" s="109"/>
      <c r="AB6" s="109"/>
      <c r="AD6" s="109"/>
      <c r="AE6" s="109"/>
      <c r="AF6" s="109"/>
      <c r="AG6" s="109"/>
      <c r="AH6" s="109"/>
      <c r="AI6" s="109"/>
      <c r="AK6" s="109"/>
      <c r="AL6" s="109"/>
    </row>
    <row r="7" spans="1:40">
      <c r="A7" t="s">
        <v>1213</v>
      </c>
      <c r="B7" t="s">
        <v>1218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9"/>
      <c r="Y7" s="16"/>
      <c r="Z7" s="16"/>
      <c r="AA7" s="109"/>
      <c r="AB7" s="109"/>
      <c r="AD7" s="109"/>
      <c r="AE7" s="109"/>
      <c r="AF7" s="109"/>
      <c r="AG7" s="109"/>
      <c r="AH7" s="109"/>
      <c r="AI7" s="109"/>
      <c r="AK7" s="109"/>
      <c r="AL7" s="109"/>
    </row>
    <row r="8" spans="1:40">
      <c r="A8" t="s">
        <v>1213</v>
      </c>
      <c r="B8" t="s">
        <v>1219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9"/>
      <c r="Y8" s="16"/>
      <c r="Z8" s="16"/>
      <c r="AA8" s="109"/>
      <c r="AB8" s="109"/>
      <c r="AD8" s="109"/>
      <c r="AE8" s="109"/>
      <c r="AF8" s="109"/>
      <c r="AG8" s="109"/>
      <c r="AH8" s="109"/>
      <c r="AL8" s="109"/>
    </row>
    <row r="9" spans="1:40">
      <c r="A9" t="s">
        <v>1213</v>
      </c>
      <c r="B9" t="s">
        <v>1220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9"/>
      <c r="Y9" s="16"/>
      <c r="Z9" s="16"/>
      <c r="AA9" s="109"/>
      <c r="AB9" s="109"/>
      <c r="AD9" s="109"/>
      <c r="AE9" s="109"/>
      <c r="AF9" s="109"/>
      <c r="AG9" s="109"/>
      <c r="AH9" s="109"/>
      <c r="AL9" s="109"/>
    </row>
    <row r="10" spans="1:40">
      <c r="A10" t="s">
        <v>1213</v>
      </c>
      <c r="B10" t="s">
        <v>1221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9"/>
      <c r="Y10" s="16"/>
      <c r="Z10" s="16"/>
      <c r="AA10" s="109"/>
      <c r="AB10" s="109"/>
      <c r="AD10" s="109"/>
      <c r="AE10" s="109"/>
      <c r="AF10" s="109"/>
      <c r="AG10" s="109"/>
      <c r="AH10" s="109"/>
      <c r="AI10" s="109"/>
      <c r="AK10" s="109"/>
      <c r="AL10" s="109"/>
    </row>
    <row r="11" spans="1:40">
      <c r="A11" t="s">
        <v>1213</v>
      </c>
      <c r="B11" t="s">
        <v>1222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9"/>
      <c r="Y11" s="16"/>
      <c r="Z11" s="16"/>
      <c r="AA11" s="109"/>
      <c r="AB11" s="109"/>
      <c r="AD11" s="109"/>
      <c r="AE11" s="109"/>
      <c r="AF11" s="109"/>
      <c r="AG11" s="109"/>
      <c r="AH11" s="109"/>
      <c r="AI11" s="109"/>
      <c r="AK11" s="109"/>
      <c r="AL11" s="109"/>
    </row>
    <row r="12" spans="1:40">
      <c r="A12" t="s">
        <v>1213</v>
      </c>
      <c r="B12" t="s">
        <v>1223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9"/>
      <c r="Y12" s="16"/>
      <c r="Z12" s="16"/>
      <c r="AA12" s="109"/>
      <c r="AB12" s="109"/>
      <c r="AD12" s="109"/>
      <c r="AE12" s="109"/>
      <c r="AF12" s="109"/>
      <c r="AG12" s="109"/>
      <c r="AH12" s="109"/>
      <c r="AI12" s="109"/>
      <c r="AK12" s="109"/>
      <c r="AL12" s="109"/>
    </row>
    <row r="13" spans="1:40">
      <c r="A13" t="s">
        <v>1213</v>
      </c>
      <c r="B13" t="s">
        <v>1229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9"/>
      <c r="Y13" s="16"/>
      <c r="Z13" s="16"/>
      <c r="AA13" s="109"/>
      <c r="AB13" s="109"/>
      <c r="AD13" s="109"/>
      <c r="AE13" s="109"/>
      <c r="AF13" s="109"/>
      <c r="AG13" s="109"/>
      <c r="AH13" s="109"/>
      <c r="AI13" s="109"/>
      <c r="AK13" s="109"/>
      <c r="AL13" s="109"/>
    </row>
    <row r="14" spans="1:40">
      <c r="A14" t="s">
        <v>1213</v>
      </c>
      <c r="B14" t="s">
        <v>1230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9"/>
      <c r="Y14" s="16"/>
      <c r="Z14" s="16"/>
      <c r="AA14" s="109"/>
      <c r="AB14" s="109"/>
      <c r="AD14" s="109"/>
      <c r="AE14" s="109"/>
      <c r="AF14" s="109"/>
      <c r="AG14" s="109"/>
      <c r="AH14" s="109"/>
      <c r="AI14" s="109"/>
      <c r="AK14" s="109"/>
      <c r="AL14" s="109"/>
    </row>
    <row r="15" spans="1:40">
      <c r="A15" t="s">
        <v>1213</v>
      </c>
      <c r="B15" t="s">
        <v>1231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9"/>
      <c r="Y15" s="16"/>
      <c r="Z15" s="16"/>
      <c r="AA15" s="109"/>
      <c r="AB15" s="109"/>
      <c r="AD15" s="109"/>
      <c r="AE15" s="109"/>
      <c r="AF15" s="109"/>
      <c r="AG15" s="109"/>
      <c r="AH15" s="109"/>
      <c r="AI15" s="109"/>
      <c r="AK15" s="109"/>
      <c r="AL15" s="109"/>
    </row>
    <row r="16" spans="1:40">
      <c r="A16" t="s">
        <v>1213</v>
      </c>
      <c r="B16" t="s">
        <v>1232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9"/>
      <c r="Y16" s="16"/>
      <c r="Z16" s="16"/>
      <c r="AA16" s="109"/>
      <c r="AB16" s="109"/>
      <c r="AD16" s="109"/>
      <c r="AE16" s="109"/>
      <c r="AF16" s="109"/>
      <c r="AG16" s="109"/>
      <c r="AH16" s="109"/>
      <c r="AI16" s="109"/>
      <c r="AK16" s="109"/>
      <c r="AL16" s="109"/>
    </row>
    <row r="17" spans="1:38">
      <c r="A17" t="s">
        <v>1213</v>
      </c>
      <c r="B17" t="s">
        <v>1233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9"/>
      <c r="Y17" s="16"/>
      <c r="Z17" s="16"/>
      <c r="AA17" s="109"/>
      <c r="AB17" s="109"/>
      <c r="AD17" s="109"/>
      <c r="AE17" s="109"/>
      <c r="AF17" s="109"/>
      <c r="AG17" s="109"/>
      <c r="AH17" s="109"/>
      <c r="AI17" s="109"/>
      <c r="AK17" s="109"/>
      <c r="AL17" s="109"/>
    </row>
    <row r="18" spans="1:38">
      <c r="A18" t="s">
        <v>1213</v>
      </c>
      <c r="B18" t="s">
        <v>1236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9"/>
      <c r="Y18" s="16"/>
      <c r="Z18" s="16"/>
      <c r="AA18" s="109"/>
      <c r="AB18" s="109"/>
      <c r="AD18" s="109"/>
      <c r="AE18" s="109"/>
      <c r="AF18" s="109"/>
      <c r="AG18" s="109"/>
      <c r="AH18" s="109"/>
      <c r="AI18" s="109"/>
      <c r="AK18" s="109"/>
      <c r="AL18" s="109"/>
    </row>
    <row r="19" spans="1:38">
      <c r="A19" t="s">
        <v>1213</v>
      </c>
      <c r="B19" t="s">
        <v>1237</v>
      </c>
      <c r="E19" s="16"/>
      <c r="H19" s="16"/>
      <c r="I19" s="109"/>
      <c r="J19" s="16"/>
      <c r="K19" s="16"/>
      <c r="L19" s="109"/>
      <c r="M19" s="109"/>
      <c r="P19" s="109"/>
      <c r="Q19" s="109"/>
      <c r="T19" s="109"/>
      <c r="U19" s="109"/>
      <c r="Y19" s="16"/>
      <c r="Z19" s="16"/>
      <c r="AA19" s="109"/>
      <c r="AB19" s="109"/>
      <c r="AL19" s="109"/>
    </row>
    <row r="20" spans="1:38">
      <c r="A20" t="s">
        <v>1213</v>
      </c>
      <c r="B20" t="s">
        <v>1238</v>
      </c>
      <c r="E20"/>
      <c r="L20"/>
      <c r="Z20"/>
      <c r="AL20" s="108"/>
    </row>
    <row r="21" spans="1:38">
      <c r="A21" t="s">
        <v>1213</v>
      </c>
      <c r="B21" t="s">
        <v>1241</v>
      </c>
      <c r="L21" s="108"/>
      <c r="T21" s="108"/>
      <c r="U21" s="108"/>
      <c r="AL21" s="108"/>
    </row>
    <row r="22" spans="1:38">
      <c r="A22" t="s">
        <v>1213</v>
      </c>
      <c r="B22" t="s">
        <v>1242</v>
      </c>
      <c r="L22" s="108"/>
      <c r="T22" s="108"/>
      <c r="U22" s="108"/>
    </row>
    <row r="23" spans="1:38">
      <c r="A23" t="s">
        <v>1213</v>
      </c>
      <c r="B23" t="s">
        <v>1243</v>
      </c>
      <c r="L23" s="108"/>
      <c r="T23" s="108"/>
      <c r="U23" s="108"/>
    </row>
    <row r="24" spans="1:38">
      <c r="A24" t="s">
        <v>1213</v>
      </c>
      <c r="B24" t="s">
        <v>1244</v>
      </c>
    </row>
    <row r="25" spans="1:38">
      <c r="A25" t="s">
        <v>1213</v>
      </c>
      <c r="B25" t="s">
        <v>1251</v>
      </c>
    </row>
    <row r="26" spans="1:38">
      <c r="A26" t="s">
        <v>1213</v>
      </c>
      <c r="B26" t="s">
        <v>1252</v>
      </c>
    </row>
    <row r="27" spans="1:38">
      <c r="A27" t="s">
        <v>1213</v>
      </c>
      <c r="B27" t="s">
        <v>1253</v>
      </c>
    </row>
    <row r="28" spans="1:38">
      <c r="A28" t="s">
        <v>1213</v>
      </c>
      <c r="B28" t="s">
        <v>1254</v>
      </c>
    </row>
    <row r="29" spans="1:38">
      <c r="A29" t="s">
        <v>1213</v>
      </c>
      <c r="B29" t="s">
        <v>1255</v>
      </c>
    </row>
    <row r="30" spans="1:38">
      <c r="A30" t="s">
        <v>1213</v>
      </c>
      <c r="B30" t="s">
        <v>1256</v>
      </c>
    </row>
    <row r="31" spans="1:3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AF3 AA2:AA19">
      <formula1>Valuation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AB2:AB19">
      <formula1>Dependence_Independence</formula1>
    </dataValidation>
    <dataValidation type="list" allowBlank="1" showInputMessage="1" showErrorMessage="1" sqref="U2:U19">
      <formula1>Underlying_Interest_Rates</formula1>
    </dataValidation>
    <dataValidation type="list" allowBlank="1" showInputMessage="1" showErrorMessage="1" sqref="T2:T19">
      <formula1>Linked_Type</formula1>
    </dataValidation>
    <dataValidation type="list" allowBlank="1" showInputMessage="1" showErrorMessage="1" sqref="Z2:Z19">
      <formula1>Yes_No_Bad_Debt</formula1>
    </dataValidation>
    <dataValidation type="list" allowBlank="1" showInputMessage="1" showErrorMessage="1" sqref="E3:E19">
      <formula1>Issuer_Number_Type_2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Y2:Y19">
      <formula1>Subordination_Risk</formula1>
    </dataValidation>
    <dataValidation type="list" allowBlank="1" showInputMessage="1" showErrorMessage="1" sqref="AL2:AL19">
      <formula1>In_the_books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35"/>
  <sheetViews>
    <sheetView rightToLeft="1" topLeftCell="E1" workbookViewId="0">
      <selection activeCell="H17" sqref="H17"/>
    </sheetView>
  </sheetViews>
  <sheetFormatPr defaultColWidth="9" defaultRowHeight="14.25"/>
  <cols>
    <col min="1" max="4" width="11.625" style="2" customWidth="1"/>
    <col min="5" max="5" width="11.625" style="4" customWidth="1"/>
    <col min="6" max="6" width="29.25" style="2" bestFit="1" customWidth="1"/>
    <col min="7" max="11" width="11.625" style="2" customWidth="1"/>
    <col min="12" max="12" width="11.625" style="4" customWidth="1"/>
    <col min="13" max="23" width="11.625" style="2" customWidth="1"/>
    <col min="24" max="24" width="11.625" style="4"/>
    <col min="25" max="25" width="11.625" style="4" customWidth="1"/>
    <col min="26" max="29" width="11.625" style="2" customWidth="1"/>
    <col min="30" max="30" width="13.5" style="2" bestFit="1" customWidth="1"/>
    <col min="31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1213</v>
      </c>
      <c r="B2" t="s">
        <v>1214</v>
      </c>
      <c r="C2" t="s">
        <v>4780</v>
      </c>
      <c r="D2" t="s">
        <v>4781</v>
      </c>
      <c r="E2" t="s">
        <v>309</v>
      </c>
      <c r="F2" t="s">
        <v>4782</v>
      </c>
      <c r="G2" t="s">
        <v>4783</v>
      </c>
      <c r="H2" t="s">
        <v>321</v>
      </c>
      <c r="I2" t="s">
        <v>754</v>
      </c>
      <c r="J2" t="s">
        <v>204</v>
      </c>
      <c r="K2" t="s">
        <v>204</v>
      </c>
      <c r="L2" s="109" t="s">
        <v>326</v>
      </c>
      <c r="M2" t="s">
        <v>443</v>
      </c>
      <c r="N2" t="s">
        <v>339</v>
      </c>
      <c r="O2" t="s">
        <v>4784</v>
      </c>
      <c r="P2" t="s">
        <v>1596</v>
      </c>
      <c r="Q2" t="s">
        <v>415</v>
      </c>
      <c r="R2" t="s">
        <v>407</v>
      </c>
      <c r="S2" t="s">
        <v>1212</v>
      </c>
      <c r="T2" s="131">
        <v>3.2</v>
      </c>
      <c r="U2" t="s">
        <v>2370</v>
      </c>
      <c r="V2" s="132">
        <v>3.6299999999999999E-2</v>
      </c>
      <c r="W2" s="132">
        <v>4.2889999999999998E-2</v>
      </c>
      <c r="X2" t="s">
        <v>412</v>
      </c>
      <c r="Y2" t="s">
        <v>339</v>
      </c>
      <c r="Z2" t="s">
        <v>886</v>
      </c>
      <c r="AA2" t="s">
        <v>889</v>
      </c>
      <c r="AB2" t="s">
        <v>4779</v>
      </c>
      <c r="AC2" t="s">
        <v>4779</v>
      </c>
      <c r="AD2" s="131">
        <v>498750</v>
      </c>
      <c r="AE2" s="131">
        <v>1</v>
      </c>
      <c r="AF2" s="131">
        <v>104.62</v>
      </c>
      <c r="AG2" s="131">
        <v>521.79200000000003</v>
      </c>
      <c r="AH2" s="109"/>
      <c r="AI2" s="109"/>
      <c r="AJ2" s="145" t="s">
        <v>15</v>
      </c>
      <c r="AK2" s="132">
        <v>0.13782</v>
      </c>
      <c r="AL2" s="132">
        <v>4.4299999999999999E-3</v>
      </c>
    </row>
    <row r="3" spans="1:38">
      <c r="A3" t="s">
        <v>1213</v>
      </c>
      <c r="B3" t="s">
        <v>1214</v>
      </c>
      <c r="C3" t="s">
        <v>4785</v>
      </c>
      <c r="D3" t="s">
        <v>4786</v>
      </c>
      <c r="E3" t="s">
        <v>309</v>
      </c>
      <c r="F3" t="s">
        <v>4787</v>
      </c>
      <c r="G3" t="s">
        <v>4788</v>
      </c>
      <c r="H3" t="s">
        <v>321</v>
      </c>
      <c r="I3" t="s">
        <v>754</v>
      </c>
      <c r="J3" t="s">
        <v>204</v>
      </c>
      <c r="K3" t="s">
        <v>204</v>
      </c>
      <c r="L3" s="109" t="s">
        <v>326</v>
      </c>
      <c r="M3" t="s">
        <v>443</v>
      </c>
      <c r="N3" t="s">
        <v>339</v>
      </c>
      <c r="O3" t="s">
        <v>4789</v>
      </c>
      <c r="P3" t="s">
        <v>2027</v>
      </c>
      <c r="Q3" t="s">
        <v>415</v>
      </c>
      <c r="R3" t="s">
        <v>407</v>
      </c>
      <c r="S3" t="s">
        <v>1212</v>
      </c>
      <c r="T3" s="131">
        <v>10.75</v>
      </c>
      <c r="U3" t="s">
        <v>4790</v>
      </c>
      <c r="V3" s="132">
        <v>4.5499999999999999E-2</v>
      </c>
      <c r="W3" s="132">
        <v>3.7539999999999997E-2</v>
      </c>
      <c r="X3" t="s">
        <v>412</v>
      </c>
      <c r="Y3" t="s">
        <v>339</v>
      </c>
      <c r="Z3" t="s">
        <v>886</v>
      </c>
      <c r="AA3" t="s">
        <v>889</v>
      </c>
      <c r="AB3" t="s">
        <v>4779</v>
      </c>
      <c r="AC3" t="s">
        <v>4779</v>
      </c>
      <c r="AD3" s="131">
        <v>494078.85</v>
      </c>
      <c r="AE3" s="131">
        <v>1</v>
      </c>
      <c r="AF3" s="131">
        <v>102.51</v>
      </c>
      <c r="AG3" s="131">
        <v>506.48</v>
      </c>
      <c r="AH3" s="109"/>
      <c r="AI3" s="109"/>
      <c r="AJ3" s="145" t="s">
        <v>15</v>
      </c>
      <c r="AK3" s="132">
        <v>0.13378000000000001</v>
      </c>
      <c r="AL3" s="132">
        <v>4.3E-3</v>
      </c>
    </row>
    <row r="4" spans="1:38">
      <c r="A4" t="s">
        <v>1213</v>
      </c>
      <c r="B4" t="s">
        <v>1214</v>
      </c>
      <c r="C4" t="s">
        <v>4791</v>
      </c>
      <c r="D4" t="s">
        <v>4792</v>
      </c>
      <c r="E4" t="s">
        <v>309</v>
      </c>
      <c r="F4" t="s">
        <v>4793</v>
      </c>
      <c r="G4" t="s">
        <v>4794</v>
      </c>
      <c r="H4" t="s">
        <v>321</v>
      </c>
      <c r="I4" t="s">
        <v>754</v>
      </c>
      <c r="J4" t="s">
        <v>204</v>
      </c>
      <c r="K4" t="s">
        <v>204</v>
      </c>
      <c r="L4" s="109" t="s">
        <v>326</v>
      </c>
      <c r="M4" t="s">
        <v>464</v>
      </c>
      <c r="N4" t="s">
        <v>339</v>
      </c>
      <c r="O4" t="s">
        <v>4795</v>
      </c>
      <c r="P4" t="s">
        <v>1627</v>
      </c>
      <c r="Q4" t="s">
        <v>413</v>
      </c>
      <c r="R4" t="s">
        <v>407</v>
      </c>
      <c r="S4" t="s">
        <v>1212</v>
      </c>
      <c r="T4" s="131">
        <v>3.34</v>
      </c>
      <c r="U4" t="s">
        <v>1849</v>
      </c>
      <c r="V4" s="132">
        <v>3.7999999999999999E-2</v>
      </c>
      <c r="W4" s="132">
        <v>3.8679999999999999E-2</v>
      </c>
      <c r="X4" t="s">
        <v>412</v>
      </c>
      <c r="Y4" t="s">
        <v>339</v>
      </c>
      <c r="Z4" t="s">
        <v>886</v>
      </c>
      <c r="AA4" t="s">
        <v>889</v>
      </c>
      <c r="AB4" t="s">
        <v>4779</v>
      </c>
      <c r="AC4" t="s">
        <v>4779</v>
      </c>
      <c r="AD4" s="131">
        <v>435000</v>
      </c>
      <c r="AE4" s="131">
        <v>1</v>
      </c>
      <c r="AF4" s="131">
        <f>AG4*1000/AD4*100</f>
        <v>103.99011494252875</v>
      </c>
      <c r="AG4" s="131">
        <v>452.35700000000003</v>
      </c>
      <c r="AH4" s="109"/>
      <c r="AI4" s="109"/>
      <c r="AJ4" s="145" t="s">
        <v>15</v>
      </c>
      <c r="AK4" s="132">
        <v>0.11948</v>
      </c>
      <c r="AL4" s="132">
        <v>3.8400000000000001E-3</v>
      </c>
    </row>
    <row r="5" spans="1:38">
      <c r="A5" t="s">
        <v>1213</v>
      </c>
      <c r="B5" t="s">
        <v>1214</v>
      </c>
      <c r="C5" t="s">
        <v>4796</v>
      </c>
      <c r="D5" t="s">
        <v>4797</v>
      </c>
      <c r="E5" t="s">
        <v>309</v>
      </c>
      <c r="F5" t="s">
        <v>4798</v>
      </c>
      <c r="G5" t="s">
        <v>4799</v>
      </c>
      <c r="H5" t="s">
        <v>321</v>
      </c>
      <c r="I5" t="s">
        <v>754</v>
      </c>
      <c r="J5" t="s">
        <v>204</v>
      </c>
      <c r="K5" t="s">
        <v>204</v>
      </c>
      <c r="L5" s="109" t="s">
        <v>326</v>
      </c>
      <c r="M5" t="s">
        <v>440</v>
      </c>
      <c r="N5" t="s">
        <v>339</v>
      </c>
      <c r="O5" t="s">
        <v>4800</v>
      </c>
      <c r="P5" t="s">
        <v>2758</v>
      </c>
      <c r="Q5" t="s">
        <v>415</v>
      </c>
      <c r="R5" t="s">
        <v>407</v>
      </c>
      <c r="S5" t="s">
        <v>1212</v>
      </c>
      <c r="T5" s="131">
        <v>1.5</v>
      </c>
      <c r="U5" t="s">
        <v>4801</v>
      </c>
      <c r="V5" s="132">
        <v>9.99</v>
      </c>
      <c r="W5" s="132">
        <v>7.4200000000000004E-3</v>
      </c>
      <c r="X5" t="s">
        <v>412</v>
      </c>
      <c r="Y5" t="s">
        <v>339</v>
      </c>
      <c r="Z5" t="s">
        <v>886</v>
      </c>
      <c r="AA5" t="s">
        <v>889</v>
      </c>
      <c r="AB5" t="s">
        <v>4779</v>
      </c>
      <c r="AC5" t="s">
        <v>4779</v>
      </c>
      <c r="AD5" s="131">
        <v>419710.92</v>
      </c>
      <c r="AE5" s="131">
        <v>1</v>
      </c>
      <c r="AF5" s="131">
        <v>99.9</v>
      </c>
      <c r="AG5" s="131">
        <v>419.291</v>
      </c>
      <c r="AH5"/>
      <c r="AI5"/>
      <c r="AJ5" s="145" t="s">
        <v>15</v>
      </c>
      <c r="AK5" s="132">
        <v>0.11075</v>
      </c>
      <c r="AL5" s="132">
        <v>3.5599999999999998E-3</v>
      </c>
    </row>
    <row r="6" spans="1:38">
      <c r="A6" t="s">
        <v>1213</v>
      </c>
      <c r="B6" t="s">
        <v>1214</v>
      </c>
      <c r="C6" t="s">
        <v>4802</v>
      </c>
      <c r="D6" t="s">
        <v>4803</v>
      </c>
      <c r="E6" t="s">
        <v>309</v>
      </c>
      <c r="F6" t="s">
        <v>4804</v>
      </c>
      <c r="G6" t="s">
        <v>4805</v>
      </c>
      <c r="H6" t="s">
        <v>321</v>
      </c>
      <c r="I6" t="s">
        <v>754</v>
      </c>
      <c r="J6" t="s">
        <v>204</v>
      </c>
      <c r="K6" t="s">
        <v>204</v>
      </c>
      <c r="L6" s="109" t="s">
        <v>326</v>
      </c>
      <c r="M6" t="s">
        <v>446</v>
      </c>
      <c r="N6" t="s">
        <v>339</v>
      </c>
      <c r="O6" t="s">
        <v>4806</v>
      </c>
      <c r="P6" t="s">
        <v>2758</v>
      </c>
      <c r="Q6" t="s">
        <v>415</v>
      </c>
      <c r="R6" t="s">
        <v>407</v>
      </c>
      <c r="S6" t="s">
        <v>1212</v>
      </c>
      <c r="T6" s="131">
        <v>2.78</v>
      </c>
      <c r="U6" t="s">
        <v>4807</v>
      </c>
      <c r="V6" s="132">
        <v>9.99</v>
      </c>
      <c r="W6" s="132">
        <v>-4.4999999999999997E-3</v>
      </c>
      <c r="X6" t="s">
        <v>412</v>
      </c>
      <c r="Y6" t="s">
        <v>339</v>
      </c>
      <c r="Z6" t="s">
        <v>886</v>
      </c>
      <c r="AA6" t="s">
        <v>889</v>
      </c>
      <c r="AB6" t="s">
        <v>4779</v>
      </c>
      <c r="AC6" t="s">
        <v>4779</v>
      </c>
      <c r="AD6" s="131">
        <v>303701.52</v>
      </c>
      <c r="AE6" s="131">
        <v>1</v>
      </c>
      <c r="AF6" s="131">
        <v>115.11</v>
      </c>
      <c r="AG6" s="131">
        <v>349.59100000000001</v>
      </c>
      <c r="AH6"/>
      <c r="AI6"/>
      <c r="AJ6" s="145" t="s">
        <v>15</v>
      </c>
      <c r="AK6" s="132">
        <v>9.2340000000000005E-2</v>
      </c>
      <c r="AL6" s="132">
        <v>2.97E-3</v>
      </c>
    </row>
    <row r="7" spans="1:38">
      <c r="A7" t="s">
        <v>1213</v>
      </c>
      <c r="B7" t="s">
        <v>1214</v>
      </c>
      <c r="C7" t="s">
        <v>4808</v>
      </c>
      <c r="D7" t="s">
        <v>4809</v>
      </c>
      <c r="E7" t="s">
        <v>311</v>
      </c>
      <c r="F7" t="s">
        <v>4810</v>
      </c>
      <c r="G7" t="s">
        <v>4811</v>
      </c>
      <c r="H7" t="s">
        <v>321</v>
      </c>
      <c r="I7" t="s">
        <v>951</v>
      </c>
      <c r="J7" t="s">
        <v>204</v>
      </c>
      <c r="K7" t="s">
        <v>224</v>
      </c>
      <c r="L7" s="109" t="s">
        <v>326</v>
      </c>
      <c r="M7" t="s">
        <v>447</v>
      </c>
      <c r="N7" t="s">
        <v>339</v>
      </c>
      <c r="O7" t="s">
        <v>4812</v>
      </c>
      <c r="P7" s="109"/>
      <c r="Q7" t="s">
        <v>410</v>
      </c>
      <c r="R7" t="s">
        <v>410</v>
      </c>
      <c r="S7" t="s">
        <v>1212</v>
      </c>
      <c r="T7" s="131">
        <v>3.36</v>
      </c>
      <c r="U7" t="s">
        <v>2476</v>
      </c>
      <c r="V7" s="132">
        <v>7.5499999999999998E-2</v>
      </c>
      <c r="W7" s="132">
        <v>7.3639999999999997E-2</v>
      </c>
      <c r="X7" t="s">
        <v>412</v>
      </c>
      <c r="Y7" t="s">
        <v>339</v>
      </c>
      <c r="Z7" t="s">
        <v>886</v>
      </c>
      <c r="AA7" t="s">
        <v>889</v>
      </c>
      <c r="AB7" t="s">
        <v>4779</v>
      </c>
      <c r="AC7" t="s">
        <v>4779</v>
      </c>
      <c r="AD7" s="131">
        <v>266000</v>
      </c>
      <c r="AE7" s="131">
        <v>1</v>
      </c>
      <c r="AF7" s="131">
        <v>108.61</v>
      </c>
      <c r="AG7" s="131">
        <v>288.90300000000002</v>
      </c>
      <c r="AH7" s="109"/>
      <c r="AI7" s="109"/>
      <c r="AJ7" s="145" t="s">
        <v>15</v>
      </c>
      <c r="AK7" s="132">
        <v>7.6310000000000003E-2</v>
      </c>
      <c r="AL7" s="132">
        <v>2.4499999999999999E-3</v>
      </c>
    </row>
    <row r="8" spans="1:38">
      <c r="A8" t="s">
        <v>1213</v>
      </c>
      <c r="B8" t="s">
        <v>1214</v>
      </c>
      <c r="C8" t="s">
        <v>4813</v>
      </c>
      <c r="D8" t="s">
        <v>4814</v>
      </c>
      <c r="E8" t="s">
        <v>309</v>
      </c>
      <c r="F8" t="s">
        <v>4815</v>
      </c>
      <c r="G8" t="s">
        <v>4816</v>
      </c>
      <c r="H8" t="s">
        <v>321</v>
      </c>
      <c r="I8" t="s">
        <v>951</v>
      </c>
      <c r="J8" t="s">
        <v>204</v>
      </c>
      <c r="K8" t="s">
        <v>204</v>
      </c>
      <c r="L8" s="109" t="s">
        <v>326</v>
      </c>
      <c r="M8" t="s">
        <v>443</v>
      </c>
      <c r="N8" t="s">
        <v>339</v>
      </c>
      <c r="O8" t="s">
        <v>4817</v>
      </c>
      <c r="P8" s="109"/>
      <c r="Q8" t="s">
        <v>410</v>
      </c>
      <c r="R8" t="s">
        <v>410</v>
      </c>
      <c r="S8" t="s">
        <v>1212</v>
      </c>
      <c r="T8" s="131">
        <v>2.3199999999999998</v>
      </c>
      <c r="U8" t="s">
        <v>1622</v>
      </c>
      <c r="V8" s="132">
        <v>7.51E-2</v>
      </c>
      <c r="W8" s="132">
        <v>0</v>
      </c>
      <c r="X8" t="s">
        <v>412</v>
      </c>
      <c r="Y8" t="s">
        <v>339</v>
      </c>
      <c r="Z8" t="s">
        <v>886</v>
      </c>
      <c r="AA8" t="s">
        <v>889</v>
      </c>
      <c r="AB8" t="s">
        <v>4779</v>
      </c>
      <c r="AC8" t="s">
        <v>4779</v>
      </c>
      <c r="AD8" s="131">
        <v>246971.59</v>
      </c>
      <c r="AE8" s="131">
        <v>1</v>
      </c>
      <c r="AF8" s="131">
        <f>AG8*1000/AD8*100</f>
        <v>103.85607510564272</v>
      </c>
      <c r="AG8" s="131">
        <v>256.495</v>
      </c>
      <c r="AH8" s="109"/>
      <c r="AI8" s="109"/>
      <c r="AJ8" s="145" t="s">
        <v>15</v>
      </c>
      <c r="AK8" s="132">
        <v>6.898E-2</v>
      </c>
      <c r="AL8" s="132">
        <v>2.2200000000000002E-3</v>
      </c>
    </row>
    <row r="9" spans="1:38">
      <c r="A9" t="s">
        <v>1213</v>
      </c>
      <c r="B9" t="s">
        <v>1214</v>
      </c>
      <c r="C9" t="s">
        <v>4818</v>
      </c>
      <c r="D9" t="s">
        <v>4819</v>
      </c>
      <c r="E9" t="s">
        <v>309</v>
      </c>
      <c r="F9" t="s">
        <v>4820</v>
      </c>
      <c r="G9" t="s">
        <v>4821</v>
      </c>
      <c r="H9" t="s">
        <v>321</v>
      </c>
      <c r="I9" t="s">
        <v>754</v>
      </c>
      <c r="J9" t="s">
        <v>204</v>
      </c>
      <c r="K9" t="s">
        <v>204</v>
      </c>
      <c r="L9" s="109" t="s">
        <v>326</v>
      </c>
      <c r="M9" t="s">
        <v>441</v>
      </c>
      <c r="N9" t="s">
        <v>339</v>
      </c>
      <c r="O9" t="s">
        <v>4822</v>
      </c>
      <c r="P9" t="s">
        <v>1577</v>
      </c>
      <c r="Q9" t="s">
        <v>415</v>
      </c>
      <c r="R9" t="s">
        <v>407</v>
      </c>
      <c r="S9" t="s">
        <v>1212</v>
      </c>
      <c r="T9" s="131">
        <v>8.1300000000000008</v>
      </c>
      <c r="U9" t="s">
        <v>4823</v>
      </c>
      <c r="V9" s="132">
        <v>3.78E-2</v>
      </c>
      <c r="W9" s="132">
        <v>3.533E-2</v>
      </c>
      <c r="X9" t="s">
        <v>412</v>
      </c>
      <c r="Y9" t="s">
        <v>339</v>
      </c>
      <c r="Z9" t="s">
        <v>886</v>
      </c>
      <c r="AA9" t="s">
        <v>889</v>
      </c>
      <c r="AB9" t="s">
        <v>4779</v>
      </c>
      <c r="AC9" t="s">
        <v>4779</v>
      </c>
      <c r="AD9" s="131">
        <v>206000</v>
      </c>
      <c r="AE9" s="131">
        <v>1</v>
      </c>
      <c r="AF9" s="131">
        <v>99.67</v>
      </c>
      <c r="AG9" s="131">
        <v>205.32</v>
      </c>
      <c r="AH9" s="109"/>
      <c r="AI9" s="109"/>
      <c r="AJ9" s="145" t="s">
        <v>15</v>
      </c>
      <c r="AK9" s="132">
        <v>5.423E-2</v>
      </c>
      <c r="AL9" s="132">
        <v>1.74E-3</v>
      </c>
    </row>
    <row r="10" spans="1:38">
      <c r="A10" t="s">
        <v>1213</v>
      </c>
      <c r="B10" t="s">
        <v>1214</v>
      </c>
      <c r="C10" t="s">
        <v>4824</v>
      </c>
      <c r="D10" t="s">
        <v>4825</v>
      </c>
      <c r="E10" t="s">
        <v>309</v>
      </c>
      <c r="F10" t="s">
        <v>4826</v>
      </c>
      <c r="G10" t="s">
        <v>4827</v>
      </c>
      <c r="H10" t="s">
        <v>321</v>
      </c>
      <c r="I10" t="s">
        <v>951</v>
      </c>
      <c r="J10" t="s">
        <v>204</v>
      </c>
      <c r="K10" t="s">
        <v>204</v>
      </c>
      <c r="L10" s="109" t="s">
        <v>326</v>
      </c>
      <c r="M10" t="s">
        <v>451</v>
      </c>
      <c r="N10" t="s">
        <v>339</v>
      </c>
      <c r="O10" t="s">
        <v>4828</v>
      </c>
      <c r="P10" t="s">
        <v>1545</v>
      </c>
      <c r="Q10" t="s">
        <v>415</v>
      </c>
      <c r="R10" t="s">
        <v>407</v>
      </c>
      <c r="S10" t="s">
        <v>1212</v>
      </c>
      <c r="T10" s="131">
        <v>1.83</v>
      </c>
      <c r="U10" t="s">
        <v>4829</v>
      </c>
      <c r="V10" s="132">
        <v>4.8099999999999997E-2</v>
      </c>
      <c r="W10" s="132">
        <v>2.1010000000000001E-2</v>
      </c>
      <c r="X10" t="s">
        <v>412</v>
      </c>
      <c r="Y10" t="s">
        <v>339</v>
      </c>
      <c r="Z10" t="s">
        <v>886</v>
      </c>
      <c r="AA10" t="s">
        <v>889</v>
      </c>
      <c r="AB10" t="s">
        <v>4779</v>
      </c>
      <c r="AC10" t="s">
        <v>4779</v>
      </c>
      <c r="AD10" s="131">
        <v>214286</v>
      </c>
      <c r="AE10" s="131">
        <v>1</v>
      </c>
      <c r="AF10" s="131">
        <v>95.05</v>
      </c>
      <c r="AG10" s="131">
        <v>203.679</v>
      </c>
      <c r="AH10" s="109"/>
      <c r="AI10" s="109"/>
      <c r="AJ10" s="145" t="s">
        <v>15</v>
      </c>
      <c r="AK10" s="132">
        <v>5.3800000000000001E-2</v>
      </c>
      <c r="AL10" s="132">
        <v>1.73E-3</v>
      </c>
    </row>
    <row r="11" spans="1:38">
      <c r="A11" t="s">
        <v>1213</v>
      </c>
      <c r="B11" t="s">
        <v>1214</v>
      </c>
      <c r="C11" t="s">
        <v>4830</v>
      </c>
      <c r="D11" t="s">
        <v>4831</v>
      </c>
      <c r="E11" t="s">
        <v>309</v>
      </c>
      <c r="F11" t="s">
        <v>4832</v>
      </c>
      <c r="G11" t="s">
        <v>4833</v>
      </c>
      <c r="H11" t="s">
        <v>321</v>
      </c>
      <c r="I11" t="s">
        <v>951</v>
      </c>
      <c r="J11" t="s">
        <v>204</v>
      </c>
      <c r="K11" t="s">
        <v>204</v>
      </c>
      <c r="L11" s="109" t="s">
        <v>326</v>
      </c>
      <c r="M11" t="s">
        <v>451</v>
      </c>
      <c r="N11" t="s">
        <v>339</v>
      </c>
      <c r="O11" t="s">
        <v>4834</v>
      </c>
      <c r="P11" t="s">
        <v>1577</v>
      </c>
      <c r="Q11" t="s">
        <v>415</v>
      </c>
      <c r="R11" t="s">
        <v>407</v>
      </c>
      <c r="S11" t="s">
        <v>1212</v>
      </c>
      <c r="T11" s="131">
        <v>1.8</v>
      </c>
      <c r="U11" t="s">
        <v>1735</v>
      </c>
      <c r="V11" s="132">
        <v>5.8500000000000003E-2</v>
      </c>
      <c r="W11" s="132">
        <v>5.867E-2</v>
      </c>
      <c r="X11" t="s">
        <v>412</v>
      </c>
      <c r="Y11" t="s">
        <v>339</v>
      </c>
      <c r="Z11" t="s">
        <v>886</v>
      </c>
      <c r="AA11" t="s">
        <v>889</v>
      </c>
      <c r="AB11" t="s">
        <v>4779</v>
      </c>
      <c r="AC11" t="s">
        <v>4779</v>
      </c>
      <c r="AD11" s="131">
        <v>179375.02</v>
      </c>
      <c r="AE11" s="131">
        <v>1</v>
      </c>
      <c r="AF11" s="131">
        <v>99.15</v>
      </c>
      <c r="AG11" s="131">
        <v>177.85</v>
      </c>
      <c r="AH11" s="109"/>
      <c r="AI11" s="109"/>
      <c r="AJ11" s="145" t="s">
        <v>15</v>
      </c>
      <c r="AK11" s="132">
        <v>4.6980000000000001E-2</v>
      </c>
      <c r="AL11" s="132">
        <v>1.5100000000000001E-3</v>
      </c>
    </row>
    <row r="12" spans="1:38">
      <c r="A12" t="s">
        <v>1213</v>
      </c>
      <c r="B12" t="s">
        <v>1214</v>
      </c>
      <c r="C12" t="s">
        <v>4802</v>
      </c>
      <c r="D12" t="s">
        <v>4803</v>
      </c>
      <c r="E12" t="s">
        <v>309</v>
      </c>
      <c r="F12" t="s">
        <v>4835</v>
      </c>
      <c r="G12" t="s">
        <v>4836</v>
      </c>
      <c r="H12" t="s">
        <v>321</v>
      </c>
      <c r="I12" t="s">
        <v>951</v>
      </c>
      <c r="J12" t="s">
        <v>204</v>
      </c>
      <c r="K12" t="s">
        <v>204</v>
      </c>
      <c r="L12" s="109" t="s">
        <v>326</v>
      </c>
      <c r="M12" t="s">
        <v>446</v>
      </c>
      <c r="N12" t="s">
        <v>339</v>
      </c>
      <c r="O12" t="s">
        <v>4806</v>
      </c>
      <c r="P12" t="s">
        <v>2758</v>
      </c>
      <c r="Q12" t="s">
        <v>415</v>
      </c>
      <c r="R12" t="s">
        <v>407</v>
      </c>
      <c r="S12" t="s">
        <v>1212</v>
      </c>
      <c r="T12" s="131">
        <v>0.95</v>
      </c>
      <c r="U12" t="s">
        <v>4837</v>
      </c>
      <c r="V12" s="132">
        <v>4.3999999999999997E-2</v>
      </c>
      <c r="W12" s="132">
        <v>2.31E-3</v>
      </c>
      <c r="X12" t="s">
        <v>412</v>
      </c>
      <c r="Y12" t="s">
        <v>339</v>
      </c>
      <c r="Z12" t="s">
        <v>886</v>
      </c>
      <c r="AA12" t="s">
        <v>889</v>
      </c>
      <c r="AB12" t="s">
        <v>4779</v>
      </c>
      <c r="AC12" t="s">
        <v>4779</v>
      </c>
      <c r="AD12" s="131">
        <v>179697.56</v>
      </c>
      <c r="AE12" s="131">
        <v>1</v>
      </c>
      <c r="AF12" s="131">
        <v>98.01</v>
      </c>
      <c r="AG12" s="131">
        <v>176.12200000000001</v>
      </c>
      <c r="AH12" s="109"/>
      <c r="AI12" s="109"/>
      <c r="AJ12" s="145" t="s">
        <v>15</v>
      </c>
      <c r="AK12" s="132">
        <v>4.6519999999999999E-2</v>
      </c>
      <c r="AL12" s="132">
        <v>1.5E-3</v>
      </c>
    </row>
    <row r="13" spans="1:38">
      <c r="A13" t="s">
        <v>1213</v>
      </c>
      <c r="B13" t="s">
        <v>1214</v>
      </c>
      <c r="C13" t="s">
        <v>4838</v>
      </c>
      <c r="D13" t="s">
        <v>4839</v>
      </c>
      <c r="E13" t="s">
        <v>309</v>
      </c>
      <c r="F13" t="s">
        <v>4840</v>
      </c>
      <c r="G13" t="s">
        <v>4841</v>
      </c>
      <c r="H13" t="s">
        <v>321</v>
      </c>
      <c r="I13" t="s">
        <v>951</v>
      </c>
      <c r="J13" t="s">
        <v>204</v>
      </c>
      <c r="K13" t="s">
        <v>204</v>
      </c>
      <c r="L13" s="109" t="s">
        <v>326</v>
      </c>
      <c r="M13" t="s">
        <v>464</v>
      </c>
      <c r="N13" t="s">
        <v>339</v>
      </c>
      <c r="O13" t="s">
        <v>4842</v>
      </c>
      <c r="P13" t="s">
        <v>2343</v>
      </c>
      <c r="Q13" t="s">
        <v>415</v>
      </c>
      <c r="R13" t="s">
        <v>407</v>
      </c>
      <c r="S13" t="s">
        <v>1212</v>
      </c>
      <c r="T13" s="131">
        <v>1.2</v>
      </c>
      <c r="U13" t="s">
        <v>1735</v>
      </c>
      <c r="V13" s="132">
        <v>6.1199999999999997E-2</v>
      </c>
      <c r="W13" s="132">
        <v>5.6259999999999998E-2</v>
      </c>
      <c r="X13" t="s">
        <v>412</v>
      </c>
      <c r="Y13" t="s">
        <v>339</v>
      </c>
      <c r="Z13" t="s">
        <v>886</v>
      </c>
      <c r="AA13" t="s">
        <v>889</v>
      </c>
      <c r="AB13" t="s">
        <v>4779</v>
      </c>
      <c r="AC13" t="s">
        <v>4779</v>
      </c>
      <c r="AD13" s="131">
        <v>100500.92</v>
      </c>
      <c r="AE13" s="131">
        <v>1</v>
      </c>
      <c r="AF13" s="131">
        <v>97.94</v>
      </c>
      <c r="AG13" s="131">
        <v>98.430999999999997</v>
      </c>
      <c r="AH13" s="109"/>
      <c r="AI13" s="109"/>
      <c r="AJ13" s="145" t="s">
        <v>15</v>
      </c>
      <c r="AK13" s="132">
        <v>2.5999999999999999E-2</v>
      </c>
      <c r="AL13" s="132">
        <v>8.4000000000000003E-4</v>
      </c>
    </row>
    <row r="14" spans="1:38">
      <c r="A14" t="s">
        <v>1213</v>
      </c>
      <c r="B14" t="s">
        <v>1214</v>
      </c>
      <c r="C14" t="s">
        <v>4843</v>
      </c>
      <c r="D14" t="s">
        <v>4844</v>
      </c>
      <c r="E14" t="s">
        <v>309</v>
      </c>
      <c r="F14" t="s">
        <v>4845</v>
      </c>
      <c r="G14" t="s">
        <v>4846</v>
      </c>
      <c r="H14" t="s">
        <v>321</v>
      </c>
      <c r="I14" t="s">
        <v>951</v>
      </c>
      <c r="J14" t="s">
        <v>204</v>
      </c>
      <c r="K14" t="s">
        <v>204</v>
      </c>
      <c r="L14" s="109" t="s">
        <v>326</v>
      </c>
      <c r="M14" t="s">
        <v>478</v>
      </c>
      <c r="N14" t="s">
        <v>339</v>
      </c>
      <c r="O14" t="s">
        <v>4847</v>
      </c>
      <c r="P14" t="s">
        <v>2213</v>
      </c>
      <c r="Q14" t="s">
        <v>415</v>
      </c>
      <c r="R14" t="s">
        <v>407</v>
      </c>
      <c r="S14" t="s">
        <v>1212</v>
      </c>
      <c r="T14" s="131">
        <v>0.57999999999999996</v>
      </c>
      <c r="U14" t="s">
        <v>4837</v>
      </c>
      <c r="V14" s="132">
        <v>7.1900000000000006E-2</v>
      </c>
      <c r="W14" s="132">
        <v>0</v>
      </c>
      <c r="X14" t="s">
        <v>412</v>
      </c>
      <c r="Y14" t="s">
        <v>339</v>
      </c>
      <c r="Z14" t="s">
        <v>886</v>
      </c>
      <c r="AA14" t="s">
        <v>889</v>
      </c>
      <c r="AB14" t="s">
        <v>4779</v>
      </c>
      <c r="AC14" t="s">
        <v>4779</v>
      </c>
      <c r="AD14" s="131">
        <v>56127</v>
      </c>
      <c r="AE14" s="131">
        <v>1</v>
      </c>
      <c r="AF14" s="131">
        <v>100.45</v>
      </c>
      <c r="AG14" s="131">
        <v>56.38</v>
      </c>
      <c r="AH14" s="109"/>
      <c r="AI14" s="109"/>
      <c r="AJ14" s="145" t="s">
        <v>15</v>
      </c>
      <c r="AK14" s="132">
        <v>1.489E-2</v>
      </c>
      <c r="AL14" s="132">
        <v>4.8000000000000001E-4</v>
      </c>
    </row>
    <row r="15" spans="1:38">
      <c r="A15" t="s">
        <v>1213</v>
      </c>
      <c r="B15" t="s">
        <v>1214</v>
      </c>
      <c r="C15" t="s">
        <v>3258</v>
      </c>
      <c r="D15" t="s">
        <v>3259</v>
      </c>
      <c r="E15" t="s">
        <v>309</v>
      </c>
      <c r="F15" t="s">
        <v>4848</v>
      </c>
      <c r="G15" t="s">
        <v>4849</v>
      </c>
      <c r="H15" t="s">
        <v>321</v>
      </c>
      <c r="I15" t="s">
        <v>951</v>
      </c>
      <c r="J15" t="s">
        <v>204</v>
      </c>
      <c r="K15" t="s">
        <v>204</v>
      </c>
      <c r="L15" s="109" t="s">
        <v>326</v>
      </c>
      <c r="M15" t="s">
        <v>441</v>
      </c>
      <c r="N15" t="s">
        <v>339</v>
      </c>
      <c r="O15" t="s">
        <v>4850</v>
      </c>
      <c r="P15" t="s">
        <v>1533</v>
      </c>
      <c r="Q15" t="s">
        <v>413</v>
      </c>
      <c r="R15" t="s">
        <v>407</v>
      </c>
      <c r="S15" t="s">
        <v>1212</v>
      </c>
      <c r="T15" s="131">
        <v>2.85</v>
      </c>
      <c r="U15" t="s">
        <v>2165</v>
      </c>
      <c r="V15" s="132">
        <v>6.9400000000000003E-2</v>
      </c>
      <c r="W15" s="132">
        <v>3.0110000000000001E-2</v>
      </c>
      <c r="X15" t="s">
        <v>412</v>
      </c>
      <c r="Y15" t="s">
        <v>339</v>
      </c>
      <c r="Z15" t="s">
        <v>886</v>
      </c>
      <c r="AA15" t="s">
        <v>889</v>
      </c>
      <c r="AB15" t="s">
        <v>4779</v>
      </c>
      <c r="AC15" t="s">
        <v>4779</v>
      </c>
      <c r="AD15" s="131">
        <v>47940.9</v>
      </c>
      <c r="AE15" s="131">
        <v>1</v>
      </c>
      <c r="AF15" s="131">
        <v>94.79</v>
      </c>
      <c r="AG15" s="131">
        <v>45.442999999999998</v>
      </c>
      <c r="AH15" s="109"/>
      <c r="AI15" s="109"/>
      <c r="AJ15" s="145" t="s">
        <v>15</v>
      </c>
      <c r="AK15" s="132">
        <v>1.2E-2</v>
      </c>
      <c r="AL15" s="132">
        <v>3.8999999999999999E-4</v>
      </c>
    </row>
    <row r="16" spans="1:38">
      <c r="A16" t="s">
        <v>1213</v>
      </c>
      <c r="B16" t="s">
        <v>1214</v>
      </c>
      <c r="C16" t="s">
        <v>4851</v>
      </c>
      <c r="D16" t="s">
        <v>4852</v>
      </c>
      <c r="E16" t="s">
        <v>309</v>
      </c>
      <c r="F16" t="s">
        <v>4853</v>
      </c>
      <c r="G16" t="s">
        <v>4854</v>
      </c>
      <c r="H16" t="s">
        <v>321</v>
      </c>
      <c r="I16" t="s">
        <v>951</v>
      </c>
      <c r="J16" t="s">
        <v>204</v>
      </c>
      <c r="K16" t="s">
        <v>204</v>
      </c>
      <c r="L16" s="109" t="s">
        <v>326</v>
      </c>
      <c r="M16" t="s">
        <v>451</v>
      </c>
      <c r="N16" t="s">
        <v>339</v>
      </c>
      <c r="O16" t="s">
        <v>4855</v>
      </c>
      <c r="P16" t="s">
        <v>1577</v>
      </c>
      <c r="Q16" t="s">
        <v>415</v>
      </c>
      <c r="R16" t="s">
        <v>407</v>
      </c>
      <c r="S16" t="s">
        <v>1212</v>
      </c>
      <c r="T16" s="131">
        <v>2.04</v>
      </c>
      <c r="U16" t="s">
        <v>1730</v>
      </c>
      <c r="V16" s="132">
        <v>6.7000000000000004E-2</v>
      </c>
      <c r="W16" s="132">
        <v>4.2840000000000003E-2</v>
      </c>
      <c r="X16" t="s">
        <v>412</v>
      </c>
      <c r="Y16" t="s">
        <v>339</v>
      </c>
      <c r="Z16" t="s">
        <v>886</v>
      </c>
      <c r="AA16" t="s">
        <v>889</v>
      </c>
      <c r="AB16" t="s">
        <v>4779</v>
      </c>
      <c r="AC16" t="s">
        <v>4779</v>
      </c>
      <c r="AD16" s="131">
        <v>28048.77</v>
      </c>
      <c r="AE16" s="131">
        <v>1</v>
      </c>
      <c r="AF16" s="131">
        <v>99.11</v>
      </c>
      <c r="AG16" s="131">
        <v>27.798999999999999</v>
      </c>
      <c r="AH16" s="109"/>
      <c r="AI16" s="109"/>
      <c r="AJ16" s="145" t="s">
        <v>15</v>
      </c>
      <c r="AK16" s="132">
        <v>7.3400000000000002E-3</v>
      </c>
      <c r="AL16" s="132">
        <v>2.4000000000000001E-4</v>
      </c>
    </row>
    <row r="17" spans="1:38">
      <c r="A17" t="s">
        <v>1213</v>
      </c>
      <c r="B17" t="s">
        <v>1217</v>
      </c>
      <c r="C17" t="s">
        <v>4785</v>
      </c>
      <c r="D17" t="s">
        <v>4786</v>
      </c>
      <c r="E17" t="s">
        <v>309</v>
      </c>
      <c r="F17" t="s">
        <v>4787</v>
      </c>
      <c r="G17" t="s">
        <v>4788</v>
      </c>
      <c r="H17" t="s">
        <v>321</v>
      </c>
      <c r="I17" t="s">
        <v>754</v>
      </c>
      <c r="J17" t="s">
        <v>204</v>
      </c>
      <c r="K17" t="s">
        <v>204</v>
      </c>
      <c r="L17" s="109" t="s">
        <v>326</v>
      </c>
      <c r="M17" t="s">
        <v>443</v>
      </c>
      <c r="N17" t="s">
        <v>339</v>
      </c>
      <c r="O17" t="s">
        <v>4789</v>
      </c>
      <c r="P17" t="s">
        <v>2027</v>
      </c>
      <c r="Q17" t="s">
        <v>415</v>
      </c>
      <c r="R17" t="s">
        <v>407</v>
      </c>
      <c r="S17" t="s">
        <v>1212</v>
      </c>
      <c r="T17" s="131">
        <v>10.75</v>
      </c>
      <c r="U17" t="s">
        <v>4790</v>
      </c>
      <c r="V17" s="132">
        <v>4.5499999999999999E-2</v>
      </c>
      <c r="W17" s="132">
        <v>3.7539999999999997E-2</v>
      </c>
      <c r="X17" t="s">
        <v>412</v>
      </c>
      <c r="Y17" t="s">
        <v>339</v>
      </c>
      <c r="Z17" t="s">
        <v>886</v>
      </c>
      <c r="AA17" t="s">
        <v>889</v>
      </c>
      <c r="AB17" t="s">
        <v>4779</v>
      </c>
      <c r="AC17" t="s">
        <v>4779</v>
      </c>
      <c r="AD17" s="131">
        <v>5928946.2000000002</v>
      </c>
      <c r="AE17" s="131">
        <v>1</v>
      </c>
      <c r="AF17" s="131">
        <v>102.51</v>
      </c>
      <c r="AG17" s="131">
        <v>6077.7629999999999</v>
      </c>
      <c r="AH17" s="109"/>
      <c r="AI17" s="109"/>
      <c r="AJ17" s="145" t="s">
        <v>15</v>
      </c>
      <c r="AK17" s="132">
        <v>0.14976</v>
      </c>
      <c r="AL17" s="132">
        <v>4.0899999999999999E-3</v>
      </c>
    </row>
    <row r="18" spans="1:38">
      <c r="A18" t="s">
        <v>1213</v>
      </c>
      <c r="B18" t="s">
        <v>1217</v>
      </c>
      <c r="C18" t="s">
        <v>4780</v>
      </c>
      <c r="D18" t="s">
        <v>4781</v>
      </c>
      <c r="E18" t="s">
        <v>309</v>
      </c>
      <c r="F18" t="s">
        <v>4782</v>
      </c>
      <c r="G18" t="s">
        <v>4783</v>
      </c>
      <c r="H18" t="s">
        <v>321</v>
      </c>
      <c r="I18" t="s">
        <v>754</v>
      </c>
      <c r="J18" t="s">
        <v>204</v>
      </c>
      <c r="K18" t="s">
        <v>204</v>
      </c>
      <c r="L18" s="109" t="s">
        <v>326</v>
      </c>
      <c r="M18" t="s">
        <v>443</v>
      </c>
      <c r="N18" t="s">
        <v>339</v>
      </c>
      <c r="O18" t="s">
        <v>4784</v>
      </c>
      <c r="P18" t="s">
        <v>1596</v>
      </c>
      <c r="Q18" t="s">
        <v>415</v>
      </c>
      <c r="R18" t="s">
        <v>407</v>
      </c>
      <c r="S18" t="s">
        <v>1212</v>
      </c>
      <c r="T18" s="131">
        <v>3.2</v>
      </c>
      <c r="U18" t="s">
        <v>2370</v>
      </c>
      <c r="V18" s="132">
        <v>3.6299999999999999E-2</v>
      </c>
      <c r="W18" s="132">
        <v>4.2889999999999998E-2</v>
      </c>
      <c r="X18" t="s">
        <v>412</v>
      </c>
      <c r="Y18" t="s">
        <v>339</v>
      </c>
      <c r="Z18" t="s">
        <v>886</v>
      </c>
      <c r="AA18" t="s">
        <v>889</v>
      </c>
      <c r="AB18" t="s">
        <v>4779</v>
      </c>
      <c r="AC18" t="s">
        <v>4779</v>
      </c>
      <c r="AD18" s="131">
        <v>4750000</v>
      </c>
      <c r="AE18" s="131">
        <v>1</v>
      </c>
      <c r="AF18" s="131">
        <v>104.62</v>
      </c>
      <c r="AG18" s="131">
        <v>4969.45</v>
      </c>
      <c r="AH18" s="109"/>
      <c r="AI18" s="109"/>
      <c r="AJ18" s="145" t="s">
        <v>15</v>
      </c>
      <c r="AK18" s="132">
        <v>0.12245</v>
      </c>
      <c r="AL18" s="132">
        <v>3.3400000000000001E-3</v>
      </c>
    </row>
    <row r="19" spans="1:38">
      <c r="A19" t="s">
        <v>1213</v>
      </c>
      <c r="B19" t="s">
        <v>1217</v>
      </c>
      <c r="C19" t="s">
        <v>4791</v>
      </c>
      <c r="D19" t="s">
        <v>4792</v>
      </c>
      <c r="E19" t="s">
        <v>309</v>
      </c>
      <c r="F19" t="s">
        <v>4793</v>
      </c>
      <c r="G19" t="s">
        <v>4794</v>
      </c>
      <c r="H19" t="s">
        <v>321</v>
      </c>
      <c r="I19" t="s">
        <v>754</v>
      </c>
      <c r="J19" t="s">
        <v>204</v>
      </c>
      <c r="K19" t="s">
        <v>204</v>
      </c>
      <c r="L19" s="109" t="s">
        <v>326</v>
      </c>
      <c r="M19" t="s">
        <v>464</v>
      </c>
      <c r="N19" t="s">
        <v>339</v>
      </c>
      <c r="O19" t="s">
        <v>4795</v>
      </c>
      <c r="P19" t="s">
        <v>1627</v>
      </c>
      <c r="Q19" t="s">
        <v>413</v>
      </c>
      <c r="R19" t="s">
        <v>407</v>
      </c>
      <c r="S19" t="s">
        <v>1212</v>
      </c>
      <c r="T19" s="131">
        <v>3.34</v>
      </c>
      <c r="U19" t="s">
        <v>1849</v>
      </c>
      <c r="V19" s="132">
        <v>3.7999999999999999E-2</v>
      </c>
      <c r="W19" s="132">
        <v>3.8679999999999999E-2</v>
      </c>
      <c r="X19" t="s">
        <v>412</v>
      </c>
      <c r="Y19" t="s">
        <v>339</v>
      </c>
      <c r="Z19" t="s">
        <v>886</v>
      </c>
      <c r="AA19" t="s">
        <v>889</v>
      </c>
      <c r="AB19" t="s">
        <v>4779</v>
      </c>
      <c r="AC19" t="s">
        <v>4779</v>
      </c>
      <c r="AD19" s="131">
        <v>4160000</v>
      </c>
      <c r="AE19" s="131">
        <v>1</v>
      </c>
      <c r="AF19" s="131">
        <v>103.99</v>
      </c>
      <c r="AG19" s="131">
        <v>4325.9840000000004</v>
      </c>
      <c r="AH19" s="109"/>
      <c r="AI19" s="109"/>
      <c r="AJ19" s="145" t="s">
        <v>15</v>
      </c>
      <c r="AK19" s="132">
        <v>0.10659</v>
      </c>
      <c r="AL19" s="132">
        <v>2.9099999999999998E-3</v>
      </c>
    </row>
    <row r="20" spans="1:38">
      <c r="A20" t="s">
        <v>1213</v>
      </c>
      <c r="B20" t="s">
        <v>1217</v>
      </c>
      <c r="C20" t="s">
        <v>4802</v>
      </c>
      <c r="D20" t="s">
        <v>4803</v>
      </c>
      <c r="E20" t="s">
        <v>309</v>
      </c>
      <c r="F20" t="s">
        <v>4804</v>
      </c>
      <c r="G20" t="s">
        <v>4805</v>
      </c>
      <c r="H20" t="s">
        <v>321</v>
      </c>
      <c r="I20" t="s">
        <v>754</v>
      </c>
      <c r="J20" t="s">
        <v>204</v>
      </c>
      <c r="K20" t="s">
        <v>204</v>
      </c>
      <c r="L20" s="109" t="s">
        <v>326</v>
      </c>
      <c r="M20" t="s">
        <v>446</v>
      </c>
      <c r="N20" t="s">
        <v>339</v>
      </c>
      <c r="O20" t="s">
        <v>4806</v>
      </c>
      <c r="P20" t="s">
        <v>2758</v>
      </c>
      <c r="Q20" t="s">
        <v>415</v>
      </c>
      <c r="R20" t="s">
        <v>407</v>
      </c>
      <c r="S20" t="s">
        <v>1212</v>
      </c>
      <c r="T20" s="131">
        <v>2.78</v>
      </c>
      <c r="U20" t="s">
        <v>4807</v>
      </c>
      <c r="V20" s="132">
        <v>9.99</v>
      </c>
      <c r="W20" s="132">
        <v>-4.4999999999999997E-3</v>
      </c>
      <c r="X20" t="s">
        <v>412</v>
      </c>
      <c r="Y20" t="s">
        <v>339</v>
      </c>
      <c r="Z20" t="s">
        <v>886</v>
      </c>
      <c r="AA20" t="s">
        <v>889</v>
      </c>
      <c r="AB20" t="s">
        <v>4779</v>
      </c>
      <c r="AC20" t="s">
        <v>4779</v>
      </c>
      <c r="AD20" s="131">
        <v>2871944.51</v>
      </c>
      <c r="AE20" s="131">
        <v>1</v>
      </c>
      <c r="AF20" s="131">
        <v>115.11</v>
      </c>
      <c r="AG20" s="131">
        <v>3305.895</v>
      </c>
      <c r="AH20" s="108"/>
      <c r="AI20" s="108"/>
      <c r="AJ20" s="145" t="s">
        <v>15</v>
      </c>
      <c r="AK20" s="132">
        <v>8.1460000000000005E-2</v>
      </c>
      <c r="AL20" s="132">
        <v>2.2200000000000002E-3</v>
      </c>
    </row>
    <row r="21" spans="1:38" customFormat="1">
      <c r="A21" t="s">
        <v>1213</v>
      </c>
      <c r="B21" t="s">
        <v>1217</v>
      </c>
      <c r="C21" t="s">
        <v>4813</v>
      </c>
      <c r="D21" t="s">
        <v>4814</v>
      </c>
      <c r="E21" t="s">
        <v>309</v>
      </c>
      <c r="F21" t="s">
        <v>4815</v>
      </c>
      <c r="G21" t="s">
        <v>4816</v>
      </c>
      <c r="H21" t="s">
        <v>321</v>
      </c>
      <c r="I21" t="s">
        <v>951</v>
      </c>
      <c r="J21" t="s">
        <v>204</v>
      </c>
      <c r="K21" t="s">
        <v>204</v>
      </c>
      <c r="L21" s="109" t="s">
        <v>326</v>
      </c>
      <c r="M21" t="s">
        <v>443</v>
      </c>
      <c r="N21" t="s">
        <v>339</v>
      </c>
      <c r="O21" t="s">
        <v>4817</v>
      </c>
      <c r="Q21" t="s">
        <v>410</v>
      </c>
      <c r="R21" t="s">
        <v>410</v>
      </c>
      <c r="S21" t="s">
        <v>1212</v>
      </c>
      <c r="T21" s="131">
        <v>2.3199999999999998</v>
      </c>
      <c r="U21" t="s">
        <v>1622</v>
      </c>
      <c r="V21" s="132">
        <v>7.51E-2</v>
      </c>
      <c r="W21" s="132">
        <v>0</v>
      </c>
      <c r="X21" t="s">
        <v>412</v>
      </c>
      <c r="Y21" t="s">
        <v>339</v>
      </c>
      <c r="Z21" t="s">
        <v>886</v>
      </c>
      <c r="AA21" t="s">
        <v>889</v>
      </c>
      <c r="AB21" t="s">
        <v>4779</v>
      </c>
      <c r="AC21" t="s">
        <v>4779</v>
      </c>
      <c r="AD21" s="131">
        <v>3001579.93</v>
      </c>
      <c r="AE21" s="131">
        <v>1</v>
      </c>
      <c r="AF21" s="131">
        <f>AG21*1000/AD21*100</f>
        <v>103.85623813789293</v>
      </c>
      <c r="AG21" s="131">
        <v>3117.328</v>
      </c>
      <c r="AJ21" s="145" t="s">
        <v>15</v>
      </c>
      <c r="AK21" s="132">
        <v>7.8210000000000002E-2</v>
      </c>
      <c r="AL21" s="132">
        <v>2.14E-3</v>
      </c>
    </row>
    <row r="22" spans="1:38">
      <c r="A22" t="s">
        <v>1213</v>
      </c>
      <c r="B22" t="s">
        <v>1217</v>
      </c>
      <c r="C22" t="s">
        <v>4808</v>
      </c>
      <c r="D22" t="s">
        <v>4809</v>
      </c>
      <c r="E22" t="s">
        <v>311</v>
      </c>
      <c r="F22" t="s">
        <v>4810</v>
      </c>
      <c r="G22" t="s">
        <v>4811</v>
      </c>
      <c r="H22" t="s">
        <v>321</v>
      </c>
      <c r="I22" t="s">
        <v>951</v>
      </c>
      <c r="J22" t="s">
        <v>204</v>
      </c>
      <c r="K22" t="s">
        <v>224</v>
      </c>
      <c r="L22" s="109" t="s">
        <v>326</v>
      </c>
      <c r="M22" t="s">
        <v>447</v>
      </c>
      <c r="N22" t="s">
        <v>339</v>
      </c>
      <c r="O22" t="s">
        <v>4812</v>
      </c>
      <c r="P22" s="108"/>
      <c r="Q22" t="s">
        <v>410</v>
      </c>
      <c r="R22" t="s">
        <v>410</v>
      </c>
      <c r="S22" t="s">
        <v>1212</v>
      </c>
      <c r="T22" s="131">
        <v>3.36</v>
      </c>
      <c r="U22" t="s">
        <v>2476</v>
      </c>
      <c r="V22" s="132">
        <v>7.5499999999999998E-2</v>
      </c>
      <c r="W22" s="132">
        <v>7.3639999999999997E-2</v>
      </c>
      <c r="X22" t="s">
        <v>412</v>
      </c>
      <c r="Y22" t="s">
        <v>339</v>
      </c>
      <c r="Z22" t="s">
        <v>886</v>
      </c>
      <c r="AA22" t="s">
        <v>889</v>
      </c>
      <c r="AB22" t="s">
        <v>4779</v>
      </c>
      <c r="AC22" t="s">
        <v>4779</v>
      </c>
      <c r="AD22" s="131">
        <v>2672000</v>
      </c>
      <c r="AE22" s="131">
        <v>1</v>
      </c>
      <c r="AF22" s="131">
        <v>108.61</v>
      </c>
      <c r="AG22" s="131">
        <v>2902.0590000000002</v>
      </c>
      <c r="AH22" s="108"/>
      <c r="AI22" s="108"/>
      <c r="AJ22" s="145" t="s">
        <v>15</v>
      </c>
      <c r="AK22" s="132">
        <v>7.1510000000000004E-2</v>
      </c>
      <c r="AL22" s="132">
        <v>1.9499999999999999E-3</v>
      </c>
    </row>
    <row r="23" spans="1:38">
      <c r="A23" t="s">
        <v>1213</v>
      </c>
      <c r="B23" t="s">
        <v>1217</v>
      </c>
      <c r="C23" t="s">
        <v>4802</v>
      </c>
      <c r="D23" t="s">
        <v>4803</v>
      </c>
      <c r="E23" t="s">
        <v>309</v>
      </c>
      <c r="F23" t="s">
        <v>4856</v>
      </c>
      <c r="G23" t="s">
        <v>4857</v>
      </c>
      <c r="H23" t="s">
        <v>321</v>
      </c>
      <c r="I23" t="s">
        <v>951</v>
      </c>
      <c r="J23" t="s">
        <v>204</v>
      </c>
      <c r="K23" t="s">
        <v>204</v>
      </c>
      <c r="L23" s="109" t="s">
        <v>326</v>
      </c>
      <c r="M23" t="s">
        <v>446</v>
      </c>
      <c r="N23" t="s">
        <v>339</v>
      </c>
      <c r="O23" t="s">
        <v>4806</v>
      </c>
      <c r="P23" t="s">
        <v>2758</v>
      </c>
      <c r="Q23" t="s">
        <v>415</v>
      </c>
      <c r="R23" t="s">
        <v>407</v>
      </c>
      <c r="S23" t="s">
        <v>1212</v>
      </c>
      <c r="T23" s="131">
        <v>4.34</v>
      </c>
      <c r="U23" t="s">
        <v>4807</v>
      </c>
      <c r="V23" s="132">
        <v>5.16E-2</v>
      </c>
      <c r="W23" s="132">
        <v>1.0279999999999999E-2</v>
      </c>
      <c r="X23" t="s">
        <v>412</v>
      </c>
      <c r="Y23" t="s">
        <v>339</v>
      </c>
      <c r="Z23" t="s">
        <v>886</v>
      </c>
      <c r="AA23" t="s">
        <v>889</v>
      </c>
      <c r="AB23" t="s">
        <v>4779</v>
      </c>
      <c r="AC23" t="s">
        <v>4779</v>
      </c>
      <c r="AD23" s="131">
        <v>2924030.44</v>
      </c>
      <c r="AE23" s="131">
        <v>1</v>
      </c>
      <c r="AF23" s="131">
        <v>94.92</v>
      </c>
      <c r="AG23" s="131">
        <v>2775.49</v>
      </c>
      <c r="AH23" s="108"/>
      <c r="AI23" s="108"/>
      <c r="AJ23" s="145" t="s">
        <v>15</v>
      </c>
      <c r="AK23" s="132">
        <v>6.8390000000000006E-2</v>
      </c>
      <c r="AL23" s="132">
        <v>1.8699999999999999E-3</v>
      </c>
    </row>
    <row r="24" spans="1:38">
      <c r="A24" t="s">
        <v>1213</v>
      </c>
      <c r="B24" t="s">
        <v>1217</v>
      </c>
      <c r="C24" t="s">
        <v>4818</v>
      </c>
      <c r="D24" t="s">
        <v>4819</v>
      </c>
      <c r="E24" t="s">
        <v>309</v>
      </c>
      <c r="F24" t="s">
        <v>4820</v>
      </c>
      <c r="G24" t="s">
        <v>4821</v>
      </c>
      <c r="H24" t="s">
        <v>321</v>
      </c>
      <c r="I24" t="s">
        <v>754</v>
      </c>
      <c r="J24" t="s">
        <v>204</v>
      </c>
      <c r="K24" t="s">
        <v>204</v>
      </c>
      <c r="L24" s="109" t="s">
        <v>326</v>
      </c>
      <c r="M24" t="s">
        <v>441</v>
      </c>
      <c r="N24" t="s">
        <v>339</v>
      </c>
      <c r="O24" t="s">
        <v>4822</v>
      </c>
      <c r="P24" t="s">
        <v>1577</v>
      </c>
      <c r="Q24" t="s">
        <v>415</v>
      </c>
      <c r="R24" t="s">
        <v>407</v>
      </c>
      <c r="S24" t="s">
        <v>1212</v>
      </c>
      <c r="T24" s="131">
        <v>8.1300000000000008</v>
      </c>
      <c r="U24" t="s">
        <v>4823</v>
      </c>
      <c r="V24" s="132">
        <v>3.78E-2</v>
      </c>
      <c r="W24" s="132">
        <v>3.533E-2</v>
      </c>
      <c r="X24" t="s">
        <v>412</v>
      </c>
      <c r="Y24" t="s">
        <v>339</v>
      </c>
      <c r="Z24" t="s">
        <v>886</v>
      </c>
      <c r="AA24" t="s">
        <v>889</v>
      </c>
      <c r="AB24" t="s">
        <v>4779</v>
      </c>
      <c r="AC24" t="s">
        <v>4779</v>
      </c>
      <c r="AD24" s="131">
        <v>2468000</v>
      </c>
      <c r="AE24" s="131">
        <v>1</v>
      </c>
      <c r="AF24" s="131">
        <v>99.67</v>
      </c>
      <c r="AG24" s="131">
        <v>2459.8560000000002</v>
      </c>
      <c r="AH24" s="108"/>
      <c r="AI24" s="108"/>
      <c r="AJ24" s="145" t="s">
        <v>15</v>
      </c>
      <c r="AK24" s="132">
        <v>6.0609999999999997E-2</v>
      </c>
      <c r="AL24" s="132">
        <v>1.66E-3</v>
      </c>
    </row>
    <row r="25" spans="1:38">
      <c r="A25" t="s">
        <v>1213</v>
      </c>
      <c r="B25" t="s">
        <v>1217</v>
      </c>
      <c r="C25" t="s">
        <v>4796</v>
      </c>
      <c r="D25" t="s">
        <v>4797</v>
      </c>
      <c r="E25" t="s">
        <v>309</v>
      </c>
      <c r="F25" t="s">
        <v>4798</v>
      </c>
      <c r="G25" t="s">
        <v>4799</v>
      </c>
      <c r="H25" t="s">
        <v>321</v>
      </c>
      <c r="I25" t="s">
        <v>754</v>
      </c>
      <c r="J25" t="s">
        <v>204</v>
      </c>
      <c r="K25" t="s">
        <v>204</v>
      </c>
      <c r="L25" s="109" t="s">
        <v>326</v>
      </c>
      <c r="M25" t="s">
        <v>440</v>
      </c>
      <c r="N25" t="s">
        <v>339</v>
      </c>
      <c r="O25" t="s">
        <v>4800</v>
      </c>
      <c r="P25" t="s">
        <v>2758</v>
      </c>
      <c r="Q25" t="s">
        <v>415</v>
      </c>
      <c r="R25" t="s">
        <v>407</v>
      </c>
      <c r="S25" t="s">
        <v>1212</v>
      </c>
      <c r="T25" s="131">
        <v>1.5</v>
      </c>
      <c r="U25" t="s">
        <v>4801</v>
      </c>
      <c r="V25" s="132">
        <v>9.99</v>
      </c>
      <c r="W25" s="132">
        <v>7.4200000000000004E-3</v>
      </c>
      <c r="X25" t="s">
        <v>412</v>
      </c>
      <c r="Y25" t="s">
        <v>339</v>
      </c>
      <c r="Z25" t="s">
        <v>886</v>
      </c>
      <c r="AA25" t="s">
        <v>889</v>
      </c>
      <c r="AB25" t="s">
        <v>4779</v>
      </c>
      <c r="AC25" t="s">
        <v>4779</v>
      </c>
      <c r="AD25" s="131">
        <v>2398346.7999999998</v>
      </c>
      <c r="AE25" s="131">
        <v>1</v>
      </c>
      <c r="AF25" s="131">
        <v>99.9</v>
      </c>
      <c r="AG25" s="131">
        <v>2395.9479999999999</v>
      </c>
      <c r="AH25" s="108"/>
      <c r="AI25" s="108"/>
      <c r="AJ25" s="145" t="s">
        <v>15</v>
      </c>
      <c r="AK25" s="132">
        <v>5.9040000000000002E-2</v>
      </c>
      <c r="AL25" s="132">
        <v>1.6100000000000001E-3</v>
      </c>
    </row>
    <row r="26" spans="1:38">
      <c r="A26" t="s">
        <v>1213</v>
      </c>
      <c r="B26" t="s">
        <v>1217</v>
      </c>
      <c r="C26" t="s">
        <v>4824</v>
      </c>
      <c r="D26" t="s">
        <v>4825</v>
      </c>
      <c r="E26" t="s">
        <v>309</v>
      </c>
      <c r="F26" t="s">
        <v>4826</v>
      </c>
      <c r="G26" t="s">
        <v>4827</v>
      </c>
      <c r="H26" t="s">
        <v>321</v>
      </c>
      <c r="I26" t="s">
        <v>951</v>
      </c>
      <c r="J26" t="s">
        <v>204</v>
      </c>
      <c r="K26" t="s">
        <v>204</v>
      </c>
      <c r="L26" s="109" t="s">
        <v>326</v>
      </c>
      <c r="M26" t="s">
        <v>451</v>
      </c>
      <c r="N26" t="s">
        <v>339</v>
      </c>
      <c r="O26" t="s">
        <v>4828</v>
      </c>
      <c r="P26" t="s">
        <v>1545</v>
      </c>
      <c r="Q26" t="s">
        <v>415</v>
      </c>
      <c r="R26" t="s">
        <v>407</v>
      </c>
      <c r="S26" t="s">
        <v>1212</v>
      </c>
      <c r="T26" s="131">
        <v>1.83</v>
      </c>
      <c r="U26" t="s">
        <v>4829</v>
      </c>
      <c r="V26" s="132">
        <v>4.8099999999999997E-2</v>
      </c>
      <c r="W26" s="132">
        <v>2.1010000000000001E-2</v>
      </c>
      <c r="X26" t="s">
        <v>412</v>
      </c>
      <c r="Y26" t="s">
        <v>339</v>
      </c>
      <c r="Z26" t="s">
        <v>886</v>
      </c>
      <c r="AA26" t="s">
        <v>889</v>
      </c>
      <c r="AB26" t="s">
        <v>4779</v>
      </c>
      <c r="AC26" t="s">
        <v>4779</v>
      </c>
      <c r="AD26" s="131">
        <v>1928574</v>
      </c>
      <c r="AE26" s="131">
        <v>1</v>
      </c>
      <c r="AF26" s="131">
        <v>95.05</v>
      </c>
      <c r="AG26" s="131">
        <v>1833.11</v>
      </c>
      <c r="AJ26" s="145" t="s">
        <v>15</v>
      </c>
      <c r="AK26" s="132">
        <v>4.5170000000000002E-2</v>
      </c>
      <c r="AL26" s="132">
        <v>1.23E-3</v>
      </c>
    </row>
    <row r="27" spans="1:38">
      <c r="A27" t="s">
        <v>1213</v>
      </c>
      <c r="B27" t="s">
        <v>1217</v>
      </c>
      <c r="C27" t="s">
        <v>4802</v>
      </c>
      <c r="D27" t="s">
        <v>4803</v>
      </c>
      <c r="E27" t="s">
        <v>309</v>
      </c>
      <c r="F27" t="s">
        <v>4835</v>
      </c>
      <c r="G27" t="s">
        <v>4836</v>
      </c>
      <c r="H27" t="s">
        <v>321</v>
      </c>
      <c r="I27" t="s">
        <v>951</v>
      </c>
      <c r="J27" t="s">
        <v>204</v>
      </c>
      <c r="K27" t="s">
        <v>204</v>
      </c>
      <c r="L27" s="109" t="s">
        <v>326</v>
      </c>
      <c r="M27" t="s">
        <v>446</v>
      </c>
      <c r="N27" t="s">
        <v>339</v>
      </c>
      <c r="O27" t="s">
        <v>4806</v>
      </c>
      <c r="P27" t="s">
        <v>2758</v>
      </c>
      <c r="Q27" t="s">
        <v>415</v>
      </c>
      <c r="R27" t="s">
        <v>407</v>
      </c>
      <c r="S27" t="s">
        <v>1212</v>
      </c>
      <c r="T27" s="131">
        <v>0.95</v>
      </c>
      <c r="U27" t="s">
        <v>4837</v>
      </c>
      <c r="V27" s="132">
        <v>4.3999999999999997E-2</v>
      </c>
      <c r="W27" s="132">
        <v>2.31E-3</v>
      </c>
      <c r="X27" t="s">
        <v>412</v>
      </c>
      <c r="Y27" t="s">
        <v>339</v>
      </c>
      <c r="Z27" t="s">
        <v>886</v>
      </c>
      <c r="AA27" t="s">
        <v>889</v>
      </c>
      <c r="AB27" t="s">
        <v>4779</v>
      </c>
      <c r="AC27" t="s">
        <v>4779</v>
      </c>
      <c r="AD27" s="131">
        <v>1697143.66</v>
      </c>
      <c r="AE27" s="131">
        <v>1</v>
      </c>
      <c r="AF27" s="131">
        <v>98.01</v>
      </c>
      <c r="AG27" s="131">
        <v>1663.3710000000001</v>
      </c>
      <c r="AJ27" s="145" t="s">
        <v>15</v>
      </c>
      <c r="AK27" s="132">
        <v>4.0989999999999999E-2</v>
      </c>
      <c r="AL27" s="132">
        <v>1.1199999999999999E-3</v>
      </c>
    </row>
    <row r="28" spans="1:38">
      <c r="A28" t="s">
        <v>1213</v>
      </c>
      <c r="B28" t="s">
        <v>1217</v>
      </c>
      <c r="C28" t="s">
        <v>4830</v>
      </c>
      <c r="D28" t="s">
        <v>4831</v>
      </c>
      <c r="E28" t="s">
        <v>309</v>
      </c>
      <c r="F28" t="s">
        <v>4832</v>
      </c>
      <c r="G28" t="s">
        <v>4833</v>
      </c>
      <c r="H28" t="s">
        <v>321</v>
      </c>
      <c r="I28" t="s">
        <v>951</v>
      </c>
      <c r="J28" t="s">
        <v>204</v>
      </c>
      <c r="K28" t="s">
        <v>204</v>
      </c>
      <c r="L28" s="109" t="s">
        <v>326</v>
      </c>
      <c r="M28" t="s">
        <v>451</v>
      </c>
      <c r="N28" t="s">
        <v>339</v>
      </c>
      <c r="O28" t="s">
        <v>4834</v>
      </c>
      <c r="P28" t="s">
        <v>1577</v>
      </c>
      <c r="Q28" t="s">
        <v>415</v>
      </c>
      <c r="R28" t="s">
        <v>407</v>
      </c>
      <c r="S28" t="s">
        <v>1212</v>
      </c>
      <c r="T28" s="131">
        <v>1.8</v>
      </c>
      <c r="U28" t="s">
        <v>1735</v>
      </c>
      <c r="V28" s="132">
        <v>5.8500000000000003E-2</v>
      </c>
      <c r="W28" s="132">
        <v>5.867E-2</v>
      </c>
      <c r="X28" t="s">
        <v>412</v>
      </c>
      <c r="Y28" t="s">
        <v>339</v>
      </c>
      <c r="Z28" t="s">
        <v>886</v>
      </c>
      <c r="AA28" t="s">
        <v>889</v>
      </c>
      <c r="AB28" t="s">
        <v>4779</v>
      </c>
      <c r="AC28" t="s">
        <v>4779</v>
      </c>
      <c r="AD28" s="131">
        <v>1662500.1</v>
      </c>
      <c r="AE28" s="131">
        <v>1</v>
      </c>
      <c r="AF28" s="131">
        <v>99.15</v>
      </c>
      <c r="AG28" s="131">
        <v>1648.3689999999999</v>
      </c>
      <c r="AJ28" s="145" t="s">
        <v>15</v>
      </c>
      <c r="AK28" s="132">
        <v>4.0620000000000003E-2</v>
      </c>
      <c r="AL28" s="132">
        <v>1.1100000000000001E-3</v>
      </c>
    </row>
    <row r="29" spans="1:38">
      <c r="A29" t="s">
        <v>1213</v>
      </c>
      <c r="B29" t="s">
        <v>1217</v>
      </c>
      <c r="C29" t="s">
        <v>4838</v>
      </c>
      <c r="D29" t="s">
        <v>4839</v>
      </c>
      <c r="E29" t="s">
        <v>309</v>
      </c>
      <c r="F29" t="s">
        <v>4840</v>
      </c>
      <c r="G29" t="s">
        <v>4841</v>
      </c>
      <c r="H29" t="s">
        <v>321</v>
      </c>
      <c r="I29" t="s">
        <v>951</v>
      </c>
      <c r="J29" t="s">
        <v>204</v>
      </c>
      <c r="K29" t="s">
        <v>204</v>
      </c>
      <c r="L29" s="109" t="s">
        <v>326</v>
      </c>
      <c r="M29" t="s">
        <v>464</v>
      </c>
      <c r="N29" t="s">
        <v>339</v>
      </c>
      <c r="O29" t="s">
        <v>4842</v>
      </c>
      <c r="P29" t="s">
        <v>2343</v>
      </c>
      <c r="Q29" t="s">
        <v>415</v>
      </c>
      <c r="R29" t="s">
        <v>407</v>
      </c>
      <c r="S29" t="s">
        <v>1212</v>
      </c>
      <c r="T29" s="131">
        <v>1.2</v>
      </c>
      <c r="U29" t="s">
        <v>1735</v>
      </c>
      <c r="V29" s="132">
        <v>6.1199999999999997E-2</v>
      </c>
      <c r="W29" s="132">
        <v>5.6259999999999998E-2</v>
      </c>
      <c r="X29" t="s">
        <v>412</v>
      </c>
      <c r="Y29" t="s">
        <v>339</v>
      </c>
      <c r="Z29" t="s">
        <v>886</v>
      </c>
      <c r="AA29" t="s">
        <v>889</v>
      </c>
      <c r="AB29" t="s">
        <v>4779</v>
      </c>
      <c r="AC29" t="s">
        <v>4779</v>
      </c>
      <c r="AD29" s="131">
        <v>920848.62</v>
      </c>
      <c r="AE29" s="131">
        <v>1</v>
      </c>
      <c r="AF29" s="131">
        <v>97.94</v>
      </c>
      <c r="AG29" s="131">
        <v>901.87900000000002</v>
      </c>
      <c r="AJ29" s="145" t="s">
        <v>15</v>
      </c>
      <c r="AK29" s="132">
        <v>2.222E-2</v>
      </c>
      <c r="AL29" s="132">
        <v>6.0999999999999997E-4</v>
      </c>
    </row>
    <row r="30" spans="1:38">
      <c r="A30" t="s">
        <v>1213</v>
      </c>
      <c r="B30" t="s">
        <v>1217</v>
      </c>
      <c r="C30" t="s">
        <v>4858</v>
      </c>
      <c r="D30" t="s">
        <v>4859</v>
      </c>
      <c r="E30" t="s">
        <v>309</v>
      </c>
      <c r="F30" t="s">
        <v>4860</v>
      </c>
      <c r="G30" t="s">
        <v>4861</v>
      </c>
      <c r="H30" t="s">
        <v>321</v>
      </c>
      <c r="I30" t="s">
        <v>951</v>
      </c>
      <c r="J30" t="s">
        <v>204</v>
      </c>
      <c r="K30" t="s">
        <v>204</v>
      </c>
      <c r="L30" s="109" t="s">
        <v>326</v>
      </c>
      <c r="M30" t="s">
        <v>451</v>
      </c>
      <c r="N30" t="s">
        <v>339</v>
      </c>
      <c r="O30" t="s">
        <v>4862</v>
      </c>
      <c r="P30" t="s">
        <v>1627</v>
      </c>
      <c r="Q30" t="s">
        <v>413</v>
      </c>
      <c r="R30" t="s">
        <v>407</v>
      </c>
      <c r="S30" t="s">
        <v>1212</v>
      </c>
      <c r="T30" s="131">
        <v>2.13</v>
      </c>
      <c r="U30" t="s">
        <v>1849</v>
      </c>
      <c r="V30" s="132">
        <v>7.2099999999999997E-2</v>
      </c>
      <c r="W30" s="132">
        <v>2.1329999999999998E-2</v>
      </c>
      <c r="X30" t="s">
        <v>412</v>
      </c>
      <c r="Y30" t="s">
        <v>339</v>
      </c>
      <c r="Z30" t="s">
        <v>886</v>
      </c>
      <c r="AA30" t="s">
        <v>889</v>
      </c>
      <c r="AB30" t="s">
        <v>4779</v>
      </c>
      <c r="AC30" t="s">
        <v>4779</v>
      </c>
      <c r="AD30" s="131">
        <v>857143.05</v>
      </c>
      <c r="AE30" s="131">
        <v>1</v>
      </c>
      <c r="AF30" s="131">
        <v>95.21</v>
      </c>
      <c r="AG30" s="131">
        <v>816.08600000000001</v>
      </c>
      <c r="AJ30" s="145" t="s">
        <v>15</v>
      </c>
      <c r="AK30" s="132">
        <v>2.0109999999999999E-2</v>
      </c>
      <c r="AL30" s="132">
        <v>5.5000000000000003E-4</v>
      </c>
    </row>
    <row r="31" spans="1:38">
      <c r="A31" t="s">
        <v>1213</v>
      </c>
      <c r="B31" t="s">
        <v>1217</v>
      </c>
      <c r="C31" t="s">
        <v>4843</v>
      </c>
      <c r="D31" t="s">
        <v>4844</v>
      </c>
      <c r="E31" t="s">
        <v>309</v>
      </c>
      <c r="F31" t="s">
        <v>4845</v>
      </c>
      <c r="G31" t="s">
        <v>4846</v>
      </c>
      <c r="H31" t="s">
        <v>321</v>
      </c>
      <c r="I31" t="s">
        <v>951</v>
      </c>
      <c r="J31" t="s">
        <v>204</v>
      </c>
      <c r="K31" t="s">
        <v>204</v>
      </c>
      <c r="L31" s="109" t="s">
        <v>326</v>
      </c>
      <c r="M31" t="s">
        <v>478</v>
      </c>
      <c r="N31" t="s">
        <v>339</v>
      </c>
      <c r="O31" t="s">
        <v>4847</v>
      </c>
      <c r="P31" t="s">
        <v>2213</v>
      </c>
      <c r="Q31" t="s">
        <v>415</v>
      </c>
      <c r="R31" t="s">
        <v>407</v>
      </c>
      <c r="S31" t="s">
        <v>1212</v>
      </c>
      <c r="T31" s="131">
        <v>0.57999999999999996</v>
      </c>
      <c r="U31" t="s">
        <v>4837</v>
      </c>
      <c r="V31" s="132">
        <v>7.1900000000000006E-2</v>
      </c>
      <c r="W31" s="132">
        <v>0</v>
      </c>
      <c r="X31" t="s">
        <v>412</v>
      </c>
      <c r="Y31" t="s">
        <v>339</v>
      </c>
      <c r="Z31" t="s">
        <v>886</v>
      </c>
      <c r="AA31" t="s">
        <v>889</v>
      </c>
      <c r="AB31" t="s">
        <v>4779</v>
      </c>
      <c r="AC31" t="s">
        <v>4779</v>
      </c>
      <c r="AD31" s="131">
        <v>545508.29</v>
      </c>
      <c r="AE31" s="131">
        <v>1</v>
      </c>
      <c r="AF31" s="131">
        <v>100.45</v>
      </c>
      <c r="AG31" s="131">
        <v>547.96299999999997</v>
      </c>
      <c r="AJ31" s="145" t="s">
        <v>15</v>
      </c>
      <c r="AK31" s="132">
        <v>1.35E-2</v>
      </c>
      <c r="AL31" s="132">
        <v>3.6999999999999999E-4</v>
      </c>
    </row>
    <row r="32" spans="1:38">
      <c r="A32" t="s">
        <v>1213</v>
      </c>
      <c r="B32" t="s">
        <v>1217</v>
      </c>
      <c r="C32" t="s">
        <v>3258</v>
      </c>
      <c r="D32" t="s">
        <v>3259</v>
      </c>
      <c r="E32" t="s">
        <v>309</v>
      </c>
      <c r="F32" t="s">
        <v>4848</v>
      </c>
      <c r="G32" t="s">
        <v>4849</v>
      </c>
      <c r="H32" t="s">
        <v>321</v>
      </c>
      <c r="I32" t="s">
        <v>951</v>
      </c>
      <c r="J32" t="s">
        <v>204</v>
      </c>
      <c r="K32" t="s">
        <v>204</v>
      </c>
      <c r="L32" s="109" t="s">
        <v>326</v>
      </c>
      <c r="M32" t="s">
        <v>441</v>
      </c>
      <c r="N32" t="s">
        <v>339</v>
      </c>
      <c r="O32" t="s">
        <v>4850</v>
      </c>
      <c r="P32" t="s">
        <v>1533</v>
      </c>
      <c r="Q32" t="s">
        <v>413</v>
      </c>
      <c r="R32" t="s">
        <v>407</v>
      </c>
      <c r="S32" t="s">
        <v>1212</v>
      </c>
      <c r="T32" s="131">
        <v>2.85</v>
      </c>
      <c r="U32" t="s">
        <v>2165</v>
      </c>
      <c r="V32" s="132">
        <v>6.9400000000000003E-2</v>
      </c>
      <c r="W32" s="132">
        <v>3.0110000000000001E-2</v>
      </c>
      <c r="X32" t="s">
        <v>412</v>
      </c>
      <c r="Y32" t="s">
        <v>339</v>
      </c>
      <c r="Z32" t="s">
        <v>886</v>
      </c>
      <c r="AA32" t="s">
        <v>889</v>
      </c>
      <c r="AB32" t="s">
        <v>4779</v>
      </c>
      <c r="AC32" t="s">
        <v>4779</v>
      </c>
      <c r="AD32" s="131">
        <v>479406.9</v>
      </c>
      <c r="AE32" s="131">
        <v>1</v>
      </c>
      <c r="AF32" s="131">
        <v>94.79</v>
      </c>
      <c r="AG32" s="131">
        <v>454.43</v>
      </c>
      <c r="AJ32" s="145" t="s">
        <v>15</v>
      </c>
      <c r="AK32" s="132">
        <v>1.12E-2</v>
      </c>
      <c r="AL32" s="132">
        <v>3.1E-4</v>
      </c>
    </row>
    <row r="33" spans="1:38">
      <c r="A33" t="s">
        <v>1213</v>
      </c>
      <c r="B33" t="s">
        <v>1217</v>
      </c>
      <c r="C33" t="s">
        <v>4851</v>
      </c>
      <c r="D33" t="s">
        <v>4852</v>
      </c>
      <c r="E33" t="s">
        <v>309</v>
      </c>
      <c r="F33" t="s">
        <v>4853</v>
      </c>
      <c r="G33" t="s">
        <v>4854</v>
      </c>
      <c r="H33" t="s">
        <v>321</v>
      </c>
      <c r="I33" t="s">
        <v>951</v>
      </c>
      <c r="J33" t="s">
        <v>204</v>
      </c>
      <c r="K33" t="s">
        <v>204</v>
      </c>
      <c r="L33" s="109" t="s">
        <v>326</v>
      </c>
      <c r="M33" t="s">
        <v>451</v>
      </c>
      <c r="N33" t="s">
        <v>339</v>
      </c>
      <c r="O33" t="s">
        <v>4855</v>
      </c>
      <c r="P33" t="s">
        <v>1577</v>
      </c>
      <c r="Q33" t="s">
        <v>415</v>
      </c>
      <c r="R33" t="s">
        <v>407</v>
      </c>
      <c r="S33" t="s">
        <v>1212</v>
      </c>
      <c r="T33" s="131">
        <v>2.04</v>
      </c>
      <c r="U33" t="s">
        <v>1730</v>
      </c>
      <c r="V33" s="132">
        <v>6.7000000000000004E-2</v>
      </c>
      <c r="W33" s="132">
        <v>4.2840000000000003E-2</v>
      </c>
      <c r="X33" t="s">
        <v>412</v>
      </c>
      <c r="Y33" t="s">
        <v>339</v>
      </c>
      <c r="Z33" t="s">
        <v>886</v>
      </c>
      <c r="AA33" t="s">
        <v>889</v>
      </c>
      <c r="AB33" t="s">
        <v>4779</v>
      </c>
      <c r="AC33" t="s">
        <v>4779</v>
      </c>
      <c r="AD33" s="131">
        <v>392682.94</v>
      </c>
      <c r="AE33" s="131">
        <v>1</v>
      </c>
      <c r="AF33" s="131">
        <v>99.11</v>
      </c>
      <c r="AG33" s="131">
        <v>389.18799999999999</v>
      </c>
      <c r="AJ33" s="145" t="s">
        <v>15</v>
      </c>
      <c r="AK33" s="132">
        <v>9.5899999999999996E-3</v>
      </c>
      <c r="AL33" s="132">
        <v>2.5999999999999998E-4</v>
      </c>
    </row>
    <row r="34" spans="1:38">
      <c r="A34" t="s">
        <v>1213</v>
      </c>
      <c r="B34" t="s">
        <v>1218</v>
      </c>
      <c r="C34" t="s">
        <v>4808</v>
      </c>
      <c r="D34" t="s">
        <v>4809</v>
      </c>
      <c r="E34" t="s">
        <v>311</v>
      </c>
      <c r="F34" t="s">
        <v>4810</v>
      </c>
      <c r="G34" t="s">
        <v>4811</v>
      </c>
      <c r="H34" t="s">
        <v>321</v>
      </c>
      <c r="I34" t="s">
        <v>951</v>
      </c>
      <c r="J34" t="s">
        <v>204</v>
      </c>
      <c r="K34" t="s">
        <v>224</v>
      </c>
      <c r="L34" s="109" t="s">
        <v>326</v>
      </c>
      <c r="M34" t="s">
        <v>447</v>
      </c>
      <c r="N34" t="s">
        <v>339</v>
      </c>
      <c r="O34" t="s">
        <v>4812</v>
      </c>
      <c r="Q34" t="s">
        <v>410</v>
      </c>
      <c r="R34" t="s">
        <v>410</v>
      </c>
      <c r="S34" t="s">
        <v>1212</v>
      </c>
      <c r="T34" s="131">
        <v>3.36</v>
      </c>
      <c r="U34" t="s">
        <v>2476</v>
      </c>
      <c r="V34" s="132">
        <v>7.5499999999999998E-2</v>
      </c>
      <c r="W34" s="132">
        <v>7.3639999999999997E-2</v>
      </c>
      <c r="X34" t="s">
        <v>412</v>
      </c>
      <c r="Y34" t="s">
        <v>339</v>
      </c>
      <c r="Z34" t="s">
        <v>886</v>
      </c>
      <c r="AA34" t="s">
        <v>889</v>
      </c>
      <c r="AB34" t="s">
        <v>4779</v>
      </c>
      <c r="AC34" t="s">
        <v>4779</v>
      </c>
      <c r="AD34" s="131">
        <v>662000</v>
      </c>
      <c r="AE34" s="131">
        <v>1</v>
      </c>
      <c r="AF34" s="131">
        <v>108.61</v>
      </c>
      <c r="AG34" s="131">
        <v>718.99800000000005</v>
      </c>
      <c r="AJ34" s="145" t="s">
        <v>15</v>
      </c>
      <c r="AK34" s="132">
        <v>1</v>
      </c>
      <c r="AL34" s="132">
        <v>2.0200000000000001E-3</v>
      </c>
    </row>
    <row r="35" spans="1:38">
      <c r="A35" t="s">
        <v>1213</v>
      </c>
      <c r="B35" t="s">
        <v>1219</v>
      </c>
      <c r="C35" t="s">
        <v>1519</v>
      </c>
      <c r="D35" t="s">
        <v>1520</v>
      </c>
      <c r="E35" t="s">
        <v>309</v>
      </c>
      <c r="F35" t="s">
        <v>4863</v>
      </c>
      <c r="G35" t="s">
        <v>4864</v>
      </c>
      <c r="H35" t="s">
        <v>321</v>
      </c>
      <c r="I35" t="s">
        <v>754</v>
      </c>
      <c r="J35" t="s">
        <v>204</v>
      </c>
      <c r="K35" t="s">
        <v>204</v>
      </c>
      <c r="L35" s="109" t="s">
        <v>326</v>
      </c>
      <c r="M35" t="s">
        <v>448</v>
      </c>
      <c r="N35" t="s">
        <v>339</v>
      </c>
      <c r="O35" t="s">
        <v>4865</v>
      </c>
      <c r="Q35" t="s">
        <v>410</v>
      </c>
      <c r="R35" t="s">
        <v>410</v>
      </c>
      <c r="S35" t="s">
        <v>1212</v>
      </c>
      <c r="T35" s="131">
        <v>4.18</v>
      </c>
      <c r="U35" t="s">
        <v>4866</v>
      </c>
      <c r="V35" s="132">
        <v>3.4700000000000002E-2</v>
      </c>
      <c r="W35" s="132">
        <v>3.0460000000000001E-2</v>
      </c>
      <c r="X35" t="s">
        <v>412</v>
      </c>
      <c r="Y35" t="s">
        <v>339</v>
      </c>
      <c r="Z35" t="s">
        <v>886</v>
      </c>
      <c r="AA35" t="s">
        <v>889</v>
      </c>
      <c r="AB35" t="s">
        <v>4779</v>
      </c>
      <c r="AC35" t="s">
        <v>4779</v>
      </c>
      <c r="AD35" s="131">
        <v>1986349.6</v>
      </c>
      <c r="AE35" s="131">
        <v>1</v>
      </c>
      <c r="AF35" s="131">
        <v>100.46</v>
      </c>
      <c r="AG35" s="131">
        <v>1995.4870000000001</v>
      </c>
      <c r="AJ35" s="145" t="s">
        <v>15</v>
      </c>
      <c r="AK35" s="132">
        <v>0.55771000000000004</v>
      </c>
      <c r="AL35" s="132">
        <v>1.8500000000000001E-3</v>
      </c>
    </row>
    <row r="36" spans="1:38">
      <c r="A36" t="s">
        <v>1213</v>
      </c>
      <c r="B36" t="s">
        <v>1219</v>
      </c>
      <c r="C36" t="s">
        <v>4851</v>
      </c>
      <c r="D36" t="s">
        <v>4852</v>
      </c>
      <c r="E36" t="s">
        <v>309</v>
      </c>
      <c r="F36" t="s">
        <v>4867</v>
      </c>
      <c r="G36" t="s">
        <v>4868</v>
      </c>
      <c r="H36" t="s">
        <v>321</v>
      </c>
      <c r="I36" t="s">
        <v>754</v>
      </c>
      <c r="J36" t="s">
        <v>204</v>
      </c>
      <c r="K36" t="s">
        <v>204</v>
      </c>
      <c r="L36" s="109" t="s">
        <v>326</v>
      </c>
      <c r="M36" t="s">
        <v>451</v>
      </c>
      <c r="N36" t="s">
        <v>339</v>
      </c>
      <c r="O36" t="s">
        <v>4869</v>
      </c>
      <c r="P36" t="s">
        <v>1577</v>
      </c>
      <c r="Q36" t="s">
        <v>415</v>
      </c>
      <c r="R36" t="s">
        <v>407</v>
      </c>
      <c r="S36" t="s">
        <v>1212</v>
      </c>
      <c r="T36" s="131">
        <v>5.94</v>
      </c>
      <c r="U36" t="s">
        <v>2613</v>
      </c>
      <c r="V36" s="132">
        <v>3.95E-2</v>
      </c>
      <c r="W36" s="132">
        <v>4.3979999999999998E-2</v>
      </c>
      <c r="X36" t="s">
        <v>412</v>
      </c>
      <c r="Y36" t="s">
        <v>339</v>
      </c>
      <c r="Z36" t="s">
        <v>886</v>
      </c>
      <c r="AA36" t="s">
        <v>889</v>
      </c>
      <c r="AB36" t="s">
        <v>4779</v>
      </c>
      <c r="AC36" t="s">
        <v>4779</v>
      </c>
      <c r="AD36" s="131">
        <v>1500000</v>
      </c>
      <c r="AE36" s="131">
        <v>1</v>
      </c>
      <c r="AF36" s="131">
        <v>105.5</v>
      </c>
      <c r="AG36" s="131">
        <v>1582.5</v>
      </c>
      <c r="AJ36" s="145" t="s">
        <v>15</v>
      </c>
      <c r="AK36" s="132">
        <v>0.44229000000000002</v>
      </c>
      <c r="AL36" s="132">
        <v>1.4599999999999999E-3</v>
      </c>
    </row>
    <row r="37" spans="1:38">
      <c r="A37" t="s">
        <v>1213</v>
      </c>
      <c r="B37" t="s">
        <v>1222</v>
      </c>
      <c r="C37" t="s">
        <v>3258</v>
      </c>
      <c r="D37" t="s">
        <v>3259</v>
      </c>
      <c r="E37" t="s">
        <v>309</v>
      </c>
      <c r="F37" t="s">
        <v>4848</v>
      </c>
      <c r="G37" t="s">
        <v>4849</v>
      </c>
      <c r="H37" t="s">
        <v>321</v>
      </c>
      <c r="I37" t="s">
        <v>951</v>
      </c>
      <c r="J37" t="s">
        <v>204</v>
      </c>
      <c r="K37" t="s">
        <v>204</v>
      </c>
      <c r="L37" s="109" t="s">
        <v>326</v>
      </c>
      <c r="M37" t="s">
        <v>441</v>
      </c>
      <c r="N37" t="s">
        <v>339</v>
      </c>
      <c r="O37" t="s">
        <v>4850</v>
      </c>
      <c r="P37" t="s">
        <v>1533</v>
      </c>
      <c r="Q37" t="s">
        <v>413</v>
      </c>
      <c r="R37" t="s">
        <v>407</v>
      </c>
      <c r="S37" t="s">
        <v>1212</v>
      </c>
      <c r="T37" s="131">
        <v>2.85</v>
      </c>
      <c r="U37" t="s">
        <v>2165</v>
      </c>
      <c r="V37" s="132">
        <v>6.9400000000000003E-2</v>
      </c>
      <c r="W37" s="132">
        <v>3.0110000000000001E-2</v>
      </c>
      <c r="X37" t="s">
        <v>412</v>
      </c>
      <c r="Y37" t="s">
        <v>339</v>
      </c>
      <c r="Z37" t="s">
        <v>886</v>
      </c>
      <c r="AA37" t="s">
        <v>889</v>
      </c>
      <c r="AB37" t="s">
        <v>4779</v>
      </c>
      <c r="AC37" t="s">
        <v>4779</v>
      </c>
      <c r="AD37" s="131">
        <v>2100000</v>
      </c>
      <c r="AE37" s="131">
        <v>1</v>
      </c>
      <c r="AF37" s="131">
        <v>94.79</v>
      </c>
      <c r="AG37" s="131">
        <v>1990.59</v>
      </c>
      <c r="AJ37" s="145" t="s">
        <v>15</v>
      </c>
      <c r="AK37" s="132">
        <v>0.44789000000000001</v>
      </c>
      <c r="AL37" s="132">
        <v>5.8199999999999997E-3</v>
      </c>
    </row>
    <row r="38" spans="1:38">
      <c r="A38" t="s">
        <v>1213</v>
      </c>
      <c r="B38" t="s">
        <v>1222</v>
      </c>
      <c r="C38" t="s">
        <v>4838</v>
      </c>
      <c r="D38" t="s">
        <v>4839</v>
      </c>
      <c r="E38" t="s">
        <v>309</v>
      </c>
      <c r="F38" t="s">
        <v>4840</v>
      </c>
      <c r="G38" t="s">
        <v>4841</v>
      </c>
      <c r="H38" t="s">
        <v>321</v>
      </c>
      <c r="I38" t="s">
        <v>951</v>
      </c>
      <c r="J38" t="s">
        <v>204</v>
      </c>
      <c r="K38" t="s">
        <v>204</v>
      </c>
      <c r="L38" s="109" t="s">
        <v>326</v>
      </c>
      <c r="M38" t="s">
        <v>464</v>
      </c>
      <c r="N38" t="s">
        <v>339</v>
      </c>
      <c r="O38" t="s">
        <v>4870</v>
      </c>
      <c r="P38" t="s">
        <v>2343</v>
      </c>
      <c r="Q38" t="s">
        <v>415</v>
      </c>
      <c r="R38" t="s">
        <v>407</v>
      </c>
      <c r="S38" t="s">
        <v>1212</v>
      </c>
      <c r="T38" s="131">
        <v>1.2</v>
      </c>
      <c r="U38" t="s">
        <v>1735</v>
      </c>
      <c r="V38" s="132">
        <v>6.1199999999999997E-2</v>
      </c>
      <c r="W38" s="132">
        <v>2.6870000000000002E-2</v>
      </c>
      <c r="X38" t="s">
        <v>412</v>
      </c>
      <c r="Y38" t="s">
        <v>339</v>
      </c>
      <c r="Z38" t="s">
        <v>886</v>
      </c>
      <c r="AA38" t="s">
        <v>889</v>
      </c>
      <c r="AB38" t="s">
        <v>4779</v>
      </c>
      <c r="AC38" t="s">
        <v>4779</v>
      </c>
      <c r="AD38" s="131">
        <v>1056533.3500000001</v>
      </c>
      <c r="AE38" s="131">
        <v>1</v>
      </c>
      <c r="AF38" s="131">
        <v>97.94</v>
      </c>
      <c r="AG38" s="131">
        <v>1034.769</v>
      </c>
      <c r="AJ38" s="145" t="s">
        <v>15</v>
      </c>
      <c r="AK38" s="132">
        <v>0.23283000000000001</v>
      </c>
      <c r="AL38" s="132">
        <v>3.0200000000000001E-3</v>
      </c>
    </row>
    <row r="39" spans="1:38">
      <c r="A39" t="s">
        <v>1213</v>
      </c>
      <c r="B39" t="s">
        <v>1222</v>
      </c>
      <c r="C39" t="s">
        <v>4871</v>
      </c>
      <c r="D39" t="s">
        <v>4872</v>
      </c>
      <c r="E39" t="s">
        <v>309</v>
      </c>
      <c r="F39" t="s">
        <v>4873</v>
      </c>
      <c r="G39" t="s">
        <v>4874</v>
      </c>
      <c r="H39" t="s">
        <v>321</v>
      </c>
      <c r="I39" t="s">
        <v>951</v>
      </c>
      <c r="J39" t="s">
        <v>204</v>
      </c>
      <c r="K39" t="s">
        <v>204</v>
      </c>
      <c r="L39" s="109" t="s">
        <v>326</v>
      </c>
      <c r="M39" t="s">
        <v>445</v>
      </c>
      <c r="N39" t="s">
        <v>339</v>
      </c>
      <c r="O39" t="s">
        <v>4875</v>
      </c>
      <c r="P39" t="s">
        <v>1577</v>
      </c>
      <c r="Q39" t="s">
        <v>415</v>
      </c>
      <c r="R39" t="s">
        <v>407</v>
      </c>
      <c r="S39" t="s">
        <v>1212</v>
      </c>
      <c r="T39" s="131">
        <v>0.47</v>
      </c>
      <c r="U39" t="s">
        <v>4876</v>
      </c>
      <c r="V39" s="132">
        <v>4.07E-2</v>
      </c>
      <c r="W39" s="132">
        <v>2.9530000000000001E-2</v>
      </c>
      <c r="X39" t="s">
        <v>412</v>
      </c>
      <c r="Y39" t="s">
        <v>339</v>
      </c>
      <c r="Z39" t="s">
        <v>886</v>
      </c>
      <c r="AA39" t="s">
        <v>889</v>
      </c>
      <c r="AB39" t="s">
        <v>4779</v>
      </c>
      <c r="AC39" t="s">
        <v>4779</v>
      </c>
      <c r="AD39" s="131">
        <v>875980.5</v>
      </c>
      <c r="AE39" s="131">
        <v>1</v>
      </c>
      <c r="AF39" s="131">
        <v>99.54</v>
      </c>
      <c r="AG39" s="131">
        <v>871.95100000000002</v>
      </c>
      <c r="AJ39" s="145" t="s">
        <v>15</v>
      </c>
      <c r="AK39" s="132">
        <v>0.19619</v>
      </c>
      <c r="AL39" s="132">
        <v>2.5500000000000002E-3</v>
      </c>
    </row>
    <row r="40" spans="1:38">
      <c r="A40" t="s">
        <v>1213</v>
      </c>
      <c r="B40" t="s">
        <v>1222</v>
      </c>
      <c r="C40" t="s">
        <v>4851</v>
      </c>
      <c r="D40" t="s">
        <v>4852</v>
      </c>
      <c r="E40" t="s">
        <v>309</v>
      </c>
      <c r="F40" t="s">
        <v>4853</v>
      </c>
      <c r="G40" t="s">
        <v>4854</v>
      </c>
      <c r="H40" t="s">
        <v>321</v>
      </c>
      <c r="I40" t="s">
        <v>951</v>
      </c>
      <c r="J40" t="s">
        <v>204</v>
      </c>
      <c r="K40" t="s">
        <v>204</v>
      </c>
      <c r="L40" s="109" t="s">
        <v>326</v>
      </c>
      <c r="M40" t="s">
        <v>451</v>
      </c>
      <c r="N40" t="s">
        <v>339</v>
      </c>
      <c r="O40" t="s">
        <v>4877</v>
      </c>
      <c r="P40" t="s">
        <v>1577</v>
      </c>
      <c r="Q40" t="s">
        <v>415</v>
      </c>
      <c r="R40" t="s">
        <v>407</v>
      </c>
      <c r="S40" t="s">
        <v>1212</v>
      </c>
      <c r="T40" s="131">
        <v>2.04</v>
      </c>
      <c r="U40" t="s">
        <v>1730</v>
      </c>
      <c r="V40" s="132">
        <v>6.7000000000000004E-2</v>
      </c>
      <c r="W40" s="132">
        <v>4.1450000000000001E-2</v>
      </c>
      <c r="X40" t="s">
        <v>412</v>
      </c>
      <c r="Y40" t="s">
        <v>339</v>
      </c>
      <c r="Z40" t="s">
        <v>886</v>
      </c>
      <c r="AA40" t="s">
        <v>889</v>
      </c>
      <c r="AB40" t="s">
        <v>4779</v>
      </c>
      <c r="AC40" t="s">
        <v>4779</v>
      </c>
      <c r="AD40" s="131">
        <v>552000</v>
      </c>
      <c r="AE40" s="131">
        <v>1</v>
      </c>
      <c r="AF40" s="131">
        <v>99.11</v>
      </c>
      <c r="AG40" s="131">
        <v>547.08699999999999</v>
      </c>
      <c r="AJ40" s="145" t="s">
        <v>15</v>
      </c>
      <c r="AK40" s="132">
        <v>0.1231</v>
      </c>
      <c r="AL40" s="132">
        <v>1.6000000000000001E-3</v>
      </c>
    </row>
    <row r="41" spans="1:38">
      <c r="A41" t="s">
        <v>1213</v>
      </c>
      <c r="B41" t="s">
        <v>1229</v>
      </c>
      <c r="C41" t="s">
        <v>3258</v>
      </c>
      <c r="D41" t="s">
        <v>3259</v>
      </c>
      <c r="E41" t="s">
        <v>309</v>
      </c>
      <c r="F41" t="s">
        <v>4848</v>
      </c>
      <c r="G41" t="s">
        <v>4849</v>
      </c>
      <c r="H41" t="s">
        <v>321</v>
      </c>
      <c r="I41" t="s">
        <v>951</v>
      </c>
      <c r="J41" t="s">
        <v>204</v>
      </c>
      <c r="K41" t="s">
        <v>204</v>
      </c>
      <c r="L41" s="109" t="s">
        <v>326</v>
      </c>
      <c r="M41" t="s">
        <v>441</v>
      </c>
      <c r="N41" t="s">
        <v>339</v>
      </c>
      <c r="O41" t="s">
        <v>4850</v>
      </c>
      <c r="P41" t="s">
        <v>1533</v>
      </c>
      <c r="Q41" t="s">
        <v>413</v>
      </c>
      <c r="R41" t="s">
        <v>407</v>
      </c>
      <c r="S41" t="s">
        <v>1212</v>
      </c>
      <c r="T41" s="131">
        <v>2.85</v>
      </c>
      <c r="U41" t="s">
        <v>2165</v>
      </c>
      <c r="V41" s="132">
        <v>6.9400000000000003E-2</v>
      </c>
      <c r="W41" s="132">
        <v>3.0110000000000001E-2</v>
      </c>
      <c r="X41" t="s">
        <v>412</v>
      </c>
      <c r="Y41" t="s">
        <v>339</v>
      </c>
      <c r="Z41" t="s">
        <v>886</v>
      </c>
      <c r="AA41" t="s">
        <v>889</v>
      </c>
      <c r="AB41" t="s">
        <v>4779</v>
      </c>
      <c r="AC41" t="s">
        <v>4779</v>
      </c>
      <c r="AD41" s="131">
        <v>10500000</v>
      </c>
      <c r="AE41" s="131">
        <v>1</v>
      </c>
      <c r="AF41" s="131">
        <v>94.79</v>
      </c>
      <c r="AG41" s="131">
        <v>9952.9500000000007</v>
      </c>
      <c r="AJ41" s="145" t="s">
        <v>15</v>
      </c>
      <c r="AK41" s="132">
        <v>0.38273000000000001</v>
      </c>
      <c r="AL41" s="132">
        <v>3.49E-3</v>
      </c>
    </row>
    <row r="42" spans="1:38">
      <c r="A42" t="s">
        <v>1213</v>
      </c>
      <c r="B42" t="s">
        <v>1229</v>
      </c>
      <c r="C42" t="s">
        <v>4838</v>
      </c>
      <c r="D42" t="s">
        <v>4839</v>
      </c>
      <c r="E42" t="s">
        <v>309</v>
      </c>
      <c r="F42" t="s">
        <v>4840</v>
      </c>
      <c r="G42" t="s">
        <v>4841</v>
      </c>
      <c r="H42" t="s">
        <v>321</v>
      </c>
      <c r="I42" t="s">
        <v>951</v>
      </c>
      <c r="J42" t="s">
        <v>204</v>
      </c>
      <c r="K42" t="s">
        <v>204</v>
      </c>
      <c r="L42" s="109" t="s">
        <v>326</v>
      </c>
      <c r="M42" t="s">
        <v>464</v>
      </c>
      <c r="N42" t="s">
        <v>339</v>
      </c>
      <c r="O42" t="s">
        <v>4870</v>
      </c>
      <c r="P42" t="s">
        <v>2343</v>
      </c>
      <c r="Q42" t="s">
        <v>415</v>
      </c>
      <c r="R42" t="s">
        <v>407</v>
      </c>
      <c r="S42" t="s">
        <v>1212</v>
      </c>
      <c r="T42" s="131">
        <v>1.2</v>
      </c>
      <c r="U42" t="s">
        <v>1735</v>
      </c>
      <c r="V42" s="132">
        <v>6.1199999999999997E-2</v>
      </c>
      <c r="W42" s="132">
        <v>2.7820000000000001E-2</v>
      </c>
      <c r="X42" t="s">
        <v>412</v>
      </c>
      <c r="Y42" t="s">
        <v>339</v>
      </c>
      <c r="Z42" t="s">
        <v>886</v>
      </c>
      <c r="AA42" t="s">
        <v>889</v>
      </c>
      <c r="AB42" t="s">
        <v>4779</v>
      </c>
      <c r="AC42" t="s">
        <v>4779</v>
      </c>
      <c r="AD42" s="131">
        <v>10015066.699999999</v>
      </c>
      <c r="AE42" s="131">
        <v>1</v>
      </c>
      <c r="AF42" s="131">
        <v>97.94</v>
      </c>
      <c r="AG42" s="131">
        <v>9808.7559999999994</v>
      </c>
      <c r="AJ42" s="145" t="s">
        <v>15</v>
      </c>
      <c r="AK42" s="132">
        <v>0.37719000000000003</v>
      </c>
      <c r="AL42" s="132">
        <v>3.4399999999999999E-3</v>
      </c>
    </row>
    <row r="43" spans="1:38">
      <c r="A43" t="s">
        <v>1213</v>
      </c>
      <c r="B43" t="s">
        <v>1229</v>
      </c>
      <c r="C43" t="s">
        <v>4871</v>
      </c>
      <c r="D43" t="s">
        <v>4872</v>
      </c>
      <c r="E43" t="s">
        <v>309</v>
      </c>
      <c r="F43" t="s">
        <v>4873</v>
      </c>
      <c r="G43" t="s">
        <v>4874</v>
      </c>
      <c r="H43" t="s">
        <v>321</v>
      </c>
      <c r="I43" t="s">
        <v>951</v>
      </c>
      <c r="J43" t="s">
        <v>204</v>
      </c>
      <c r="K43" t="s">
        <v>204</v>
      </c>
      <c r="L43" s="109" t="s">
        <v>326</v>
      </c>
      <c r="M43" t="s">
        <v>445</v>
      </c>
      <c r="N43" t="s">
        <v>339</v>
      </c>
      <c r="O43" t="s">
        <v>4878</v>
      </c>
      <c r="P43" t="s">
        <v>1577</v>
      </c>
      <c r="Q43" t="s">
        <v>415</v>
      </c>
      <c r="R43" t="s">
        <v>407</v>
      </c>
      <c r="S43" t="s">
        <v>1212</v>
      </c>
      <c r="T43" s="131">
        <v>0.47</v>
      </c>
      <c r="U43" t="s">
        <v>4876</v>
      </c>
      <c r="V43" s="132">
        <v>4.07E-2</v>
      </c>
      <c r="W43" s="132">
        <v>3.1099999999999999E-2</v>
      </c>
      <c r="X43" t="s">
        <v>412</v>
      </c>
      <c r="Y43" t="s">
        <v>339</v>
      </c>
      <c r="Z43" t="s">
        <v>886</v>
      </c>
      <c r="AA43" t="s">
        <v>889</v>
      </c>
      <c r="AB43" t="s">
        <v>4779</v>
      </c>
      <c r="AC43" t="s">
        <v>4779</v>
      </c>
      <c r="AD43" s="131">
        <v>5401879.7599999998</v>
      </c>
      <c r="AE43" s="131">
        <v>1</v>
      </c>
      <c r="AF43" s="131">
        <v>99.54</v>
      </c>
      <c r="AG43" s="131">
        <v>5377.0309999999999</v>
      </c>
      <c r="AJ43" s="145" t="s">
        <v>15</v>
      </c>
      <c r="AK43" s="132">
        <v>0.20677000000000001</v>
      </c>
      <c r="AL43" s="132">
        <v>1.89E-3</v>
      </c>
    </row>
    <row r="44" spans="1:38">
      <c r="A44" t="s">
        <v>1213</v>
      </c>
      <c r="B44" t="s">
        <v>1229</v>
      </c>
      <c r="C44" t="s">
        <v>4851</v>
      </c>
      <c r="D44" t="s">
        <v>4852</v>
      </c>
      <c r="E44" t="s">
        <v>309</v>
      </c>
      <c r="F44" t="s">
        <v>4853</v>
      </c>
      <c r="G44" t="s">
        <v>4854</v>
      </c>
      <c r="H44" t="s">
        <v>321</v>
      </c>
      <c r="I44" t="s">
        <v>951</v>
      </c>
      <c r="J44" t="s">
        <v>204</v>
      </c>
      <c r="K44" t="s">
        <v>204</v>
      </c>
      <c r="L44" s="109" t="s">
        <v>326</v>
      </c>
      <c r="M44" t="s">
        <v>451</v>
      </c>
      <c r="N44" t="s">
        <v>339</v>
      </c>
      <c r="O44" t="s">
        <v>4877</v>
      </c>
      <c r="P44" t="s">
        <v>1577</v>
      </c>
      <c r="Q44" t="s">
        <v>415</v>
      </c>
      <c r="R44" t="s">
        <v>407</v>
      </c>
      <c r="S44" t="s">
        <v>1212</v>
      </c>
      <c r="T44" s="131">
        <v>2.04</v>
      </c>
      <c r="U44" t="s">
        <v>1730</v>
      </c>
      <c r="V44" s="132">
        <v>6.7000000000000004E-2</v>
      </c>
      <c r="W44" s="132">
        <v>4.1450000000000001E-2</v>
      </c>
      <c r="X44" t="s">
        <v>412</v>
      </c>
      <c r="Y44" t="s">
        <v>339</v>
      </c>
      <c r="Z44" t="s">
        <v>886</v>
      </c>
      <c r="AA44" t="s">
        <v>889</v>
      </c>
      <c r="AB44" t="s">
        <v>4779</v>
      </c>
      <c r="AC44" t="s">
        <v>4779</v>
      </c>
      <c r="AD44" s="131">
        <v>874000</v>
      </c>
      <c r="AE44" s="131">
        <v>1</v>
      </c>
      <c r="AF44" s="131">
        <v>99.11</v>
      </c>
      <c r="AG44" s="131">
        <v>866.221</v>
      </c>
      <c r="AJ44" s="145" t="s">
        <v>15</v>
      </c>
      <c r="AK44" s="132">
        <v>3.3309999999999999E-2</v>
      </c>
      <c r="AL44" s="132">
        <v>2.9999999999999997E-4</v>
      </c>
    </row>
    <row r="45" spans="1:38">
      <c r="A45" t="s">
        <v>1213</v>
      </c>
      <c r="B45" t="s">
        <v>1232</v>
      </c>
      <c r="C45" t="s">
        <v>1519</v>
      </c>
      <c r="D45" t="s">
        <v>1520</v>
      </c>
      <c r="E45" t="s">
        <v>309</v>
      </c>
      <c r="F45" t="s">
        <v>4863</v>
      </c>
      <c r="G45" t="s">
        <v>4864</v>
      </c>
      <c r="H45" t="s">
        <v>321</v>
      </c>
      <c r="I45" t="s">
        <v>754</v>
      </c>
      <c r="J45" t="s">
        <v>204</v>
      </c>
      <c r="K45" t="s">
        <v>204</v>
      </c>
      <c r="L45" s="109" t="s">
        <v>326</v>
      </c>
      <c r="M45" t="s">
        <v>448</v>
      </c>
      <c r="N45" t="s">
        <v>339</v>
      </c>
      <c r="O45" t="s">
        <v>4865</v>
      </c>
      <c r="Q45" t="s">
        <v>410</v>
      </c>
      <c r="R45" t="s">
        <v>410</v>
      </c>
      <c r="S45" t="s">
        <v>1212</v>
      </c>
      <c r="T45" s="131">
        <v>4.18</v>
      </c>
      <c r="U45" t="s">
        <v>4866</v>
      </c>
      <c r="V45" s="132">
        <v>3.4700000000000002E-2</v>
      </c>
      <c r="W45" s="132">
        <v>3.0460000000000001E-2</v>
      </c>
      <c r="X45" t="s">
        <v>412</v>
      </c>
      <c r="Y45" t="s">
        <v>339</v>
      </c>
      <c r="Z45" t="s">
        <v>886</v>
      </c>
      <c r="AA45" t="s">
        <v>889</v>
      </c>
      <c r="AB45" t="s">
        <v>4779</v>
      </c>
      <c r="AC45" t="s">
        <v>4779</v>
      </c>
      <c r="AD45" s="131">
        <v>1355683.6</v>
      </c>
      <c r="AE45" s="131">
        <v>1</v>
      </c>
      <c r="AF45" s="131">
        <v>100.46</v>
      </c>
      <c r="AG45" s="131">
        <v>1361.92</v>
      </c>
      <c r="AJ45" s="145" t="s">
        <v>15</v>
      </c>
      <c r="AK45" s="132">
        <v>0.67525999999999997</v>
      </c>
      <c r="AL45" s="132">
        <v>2.9099999999999998E-3</v>
      </c>
    </row>
    <row r="46" spans="1:38">
      <c r="A46" t="s">
        <v>1213</v>
      </c>
      <c r="B46" t="s">
        <v>1232</v>
      </c>
      <c r="C46" t="s">
        <v>4879</v>
      </c>
      <c r="D46" t="s">
        <v>4880</v>
      </c>
      <c r="E46" t="s">
        <v>309</v>
      </c>
      <c r="F46" t="s">
        <v>4881</v>
      </c>
      <c r="G46" t="s">
        <v>4882</v>
      </c>
      <c r="H46" t="s">
        <v>321</v>
      </c>
      <c r="I46" t="s">
        <v>754</v>
      </c>
      <c r="J46" t="s">
        <v>204</v>
      </c>
      <c r="K46" t="s">
        <v>204</v>
      </c>
      <c r="L46" s="109" t="s">
        <v>326</v>
      </c>
      <c r="M46" t="s">
        <v>477</v>
      </c>
      <c r="N46" t="s">
        <v>339</v>
      </c>
      <c r="O46" t="s">
        <v>4883</v>
      </c>
      <c r="P46" t="s">
        <v>1533</v>
      </c>
      <c r="Q46" t="s">
        <v>413</v>
      </c>
      <c r="R46" t="s">
        <v>407</v>
      </c>
      <c r="S46" t="s">
        <v>1212</v>
      </c>
      <c r="T46" s="131">
        <v>2.76</v>
      </c>
      <c r="U46" t="s">
        <v>1617</v>
      </c>
      <c r="V46" s="132">
        <v>2.8199999999999999E-2</v>
      </c>
      <c r="W46" s="132">
        <v>3.5900000000000001E-2</v>
      </c>
      <c r="X46" t="s">
        <v>412</v>
      </c>
      <c r="Y46" t="s">
        <v>339</v>
      </c>
      <c r="Z46" t="s">
        <v>886</v>
      </c>
      <c r="AA46" t="s">
        <v>889</v>
      </c>
      <c r="AB46" t="s">
        <v>4779</v>
      </c>
      <c r="AC46" t="s">
        <v>4779</v>
      </c>
      <c r="AD46" s="131">
        <v>617950</v>
      </c>
      <c r="AE46" s="131">
        <v>1</v>
      </c>
      <c r="AF46" s="131">
        <v>105.99</v>
      </c>
      <c r="AG46" s="131">
        <v>654.96500000000003</v>
      </c>
      <c r="AJ46" s="145" t="s">
        <v>15</v>
      </c>
      <c r="AK46" s="132">
        <v>0.32473999999999997</v>
      </c>
      <c r="AL46" s="132">
        <v>1.4E-3</v>
      </c>
    </row>
    <row r="47" spans="1:38">
      <c r="A47" t="s">
        <v>1213</v>
      </c>
      <c r="B47" t="s">
        <v>1237</v>
      </c>
      <c r="C47" t="s">
        <v>1519</v>
      </c>
      <c r="D47" t="s">
        <v>1520</v>
      </c>
      <c r="E47" t="s">
        <v>309</v>
      </c>
      <c r="F47" t="s">
        <v>4863</v>
      </c>
      <c r="G47" t="s">
        <v>4864</v>
      </c>
      <c r="H47" t="s">
        <v>321</v>
      </c>
      <c r="I47" t="s">
        <v>754</v>
      </c>
      <c r="J47" t="s">
        <v>204</v>
      </c>
      <c r="K47" t="s">
        <v>204</v>
      </c>
      <c r="L47" s="109" t="s">
        <v>326</v>
      </c>
      <c r="M47" t="s">
        <v>448</v>
      </c>
      <c r="N47" t="s">
        <v>339</v>
      </c>
      <c r="O47" t="s">
        <v>4865</v>
      </c>
      <c r="Q47" t="s">
        <v>410</v>
      </c>
      <c r="R47" t="s">
        <v>410</v>
      </c>
      <c r="S47" t="s">
        <v>1212</v>
      </c>
      <c r="T47" s="131">
        <v>4.18</v>
      </c>
      <c r="U47" t="s">
        <v>4866</v>
      </c>
      <c r="V47" s="132">
        <v>3.4700000000000002E-2</v>
      </c>
      <c r="W47" s="132">
        <v>3.0460000000000001E-2</v>
      </c>
      <c r="X47" t="s">
        <v>412</v>
      </c>
      <c r="Y47" t="s">
        <v>339</v>
      </c>
      <c r="Z47" t="s">
        <v>886</v>
      </c>
      <c r="AA47" t="s">
        <v>889</v>
      </c>
      <c r="AB47" t="s">
        <v>4779</v>
      </c>
      <c r="AC47" t="s">
        <v>4779</v>
      </c>
      <c r="AD47" s="131">
        <v>233396.08</v>
      </c>
      <c r="AE47" s="131">
        <v>1</v>
      </c>
      <c r="AF47" s="131">
        <v>100.46</v>
      </c>
      <c r="AG47" s="131">
        <v>234.47</v>
      </c>
      <c r="AJ47" s="145" t="s">
        <v>15</v>
      </c>
      <c r="AK47" s="132">
        <v>0.49381999999999998</v>
      </c>
      <c r="AL47" s="132">
        <v>3.5899999999999999E-3</v>
      </c>
    </row>
    <row r="48" spans="1:38">
      <c r="A48" t="s">
        <v>1213</v>
      </c>
      <c r="B48" t="s">
        <v>1237</v>
      </c>
      <c r="C48" t="s">
        <v>4830</v>
      </c>
      <c r="D48" t="s">
        <v>4831</v>
      </c>
      <c r="E48" t="s">
        <v>309</v>
      </c>
      <c r="F48" t="s">
        <v>4832</v>
      </c>
      <c r="G48" t="s">
        <v>4833</v>
      </c>
      <c r="H48" t="s">
        <v>321</v>
      </c>
      <c r="I48" t="s">
        <v>951</v>
      </c>
      <c r="J48" t="s">
        <v>204</v>
      </c>
      <c r="K48" t="s">
        <v>204</v>
      </c>
      <c r="L48" s="109" t="s">
        <v>326</v>
      </c>
      <c r="M48" t="s">
        <v>451</v>
      </c>
      <c r="N48" t="s">
        <v>339</v>
      </c>
      <c r="O48" t="s">
        <v>4884</v>
      </c>
      <c r="P48" t="s">
        <v>1577</v>
      </c>
      <c r="Q48" t="s">
        <v>415</v>
      </c>
      <c r="R48" t="s">
        <v>407</v>
      </c>
      <c r="S48" t="s">
        <v>1212</v>
      </c>
      <c r="T48" s="131">
        <v>1.8</v>
      </c>
      <c r="U48" t="s">
        <v>1735</v>
      </c>
      <c r="V48" s="132">
        <v>5.8500000000000003E-2</v>
      </c>
      <c r="W48" s="132">
        <v>3.739E-2</v>
      </c>
      <c r="X48" t="s">
        <v>412</v>
      </c>
      <c r="Y48" t="s">
        <v>339</v>
      </c>
      <c r="Z48" t="s">
        <v>886</v>
      </c>
      <c r="AA48" t="s">
        <v>889</v>
      </c>
      <c r="AB48" t="s">
        <v>4779</v>
      </c>
      <c r="AC48" t="s">
        <v>4779</v>
      </c>
      <c r="AD48" s="131">
        <v>103901.54</v>
      </c>
      <c r="AE48" s="131">
        <v>1</v>
      </c>
      <c r="AF48" s="131">
        <v>99.15</v>
      </c>
      <c r="AG48" s="131">
        <v>103.018</v>
      </c>
      <c r="AJ48" s="145" t="s">
        <v>15</v>
      </c>
      <c r="AK48" s="132">
        <v>0.21697</v>
      </c>
      <c r="AL48" s="132">
        <v>1.58E-3</v>
      </c>
    </row>
    <row r="49" spans="1:38">
      <c r="A49" t="s">
        <v>1213</v>
      </c>
      <c r="B49" t="s">
        <v>1237</v>
      </c>
      <c r="C49" t="s">
        <v>4879</v>
      </c>
      <c r="D49" t="s">
        <v>4880</v>
      </c>
      <c r="E49" t="s">
        <v>309</v>
      </c>
      <c r="F49" t="s">
        <v>4881</v>
      </c>
      <c r="G49" t="s">
        <v>4882</v>
      </c>
      <c r="H49" t="s">
        <v>321</v>
      </c>
      <c r="I49" t="s">
        <v>754</v>
      </c>
      <c r="J49" t="s">
        <v>204</v>
      </c>
      <c r="K49" t="s">
        <v>204</v>
      </c>
      <c r="L49" s="109" t="s">
        <v>326</v>
      </c>
      <c r="M49" t="s">
        <v>477</v>
      </c>
      <c r="N49" t="s">
        <v>339</v>
      </c>
      <c r="O49" t="s">
        <v>4883</v>
      </c>
      <c r="P49" t="s">
        <v>1533</v>
      </c>
      <c r="Q49" t="s">
        <v>413</v>
      </c>
      <c r="R49" t="s">
        <v>407</v>
      </c>
      <c r="S49" t="s">
        <v>1212</v>
      </c>
      <c r="T49" s="131">
        <v>2.76</v>
      </c>
      <c r="U49" t="s">
        <v>1617</v>
      </c>
      <c r="V49" s="132">
        <v>2.8199999999999999E-2</v>
      </c>
      <c r="W49" s="132">
        <v>3.5900000000000001E-2</v>
      </c>
      <c r="X49" t="s">
        <v>412</v>
      </c>
      <c r="Y49" t="s">
        <v>339</v>
      </c>
      <c r="Z49" t="s">
        <v>886</v>
      </c>
      <c r="AA49" t="s">
        <v>889</v>
      </c>
      <c r="AB49" t="s">
        <v>4779</v>
      </c>
      <c r="AC49" t="s">
        <v>4779</v>
      </c>
      <c r="AD49" s="131">
        <v>81600</v>
      </c>
      <c r="AE49" s="131">
        <v>1</v>
      </c>
      <c r="AF49" s="131">
        <v>105.99</v>
      </c>
      <c r="AG49" s="131">
        <v>86.488</v>
      </c>
      <c r="AJ49" s="145" t="s">
        <v>15</v>
      </c>
      <c r="AK49" s="132">
        <v>0.18215000000000001</v>
      </c>
      <c r="AL49" s="132">
        <v>1.32E-3</v>
      </c>
    </row>
    <row r="50" spans="1:38">
      <c r="A50" t="s">
        <v>1213</v>
      </c>
      <c r="B50" t="s">
        <v>1237</v>
      </c>
      <c r="C50" t="s">
        <v>4885</v>
      </c>
      <c r="D50" t="s">
        <v>4886</v>
      </c>
      <c r="E50" t="s">
        <v>309</v>
      </c>
      <c r="F50" t="s">
        <v>4887</v>
      </c>
      <c r="G50" t="s">
        <v>4888</v>
      </c>
      <c r="H50" t="s">
        <v>321</v>
      </c>
      <c r="I50" t="s">
        <v>951</v>
      </c>
      <c r="J50" t="s">
        <v>204</v>
      </c>
      <c r="K50" t="s">
        <v>204</v>
      </c>
      <c r="L50" s="109" t="s">
        <v>326</v>
      </c>
      <c r="M50" t="s">
        <v>462</v>
      </c>
      <c r="N50" t="s">
        <v>339</v>
      </c>
      <c r="O50" t="s">
        <v>4889</v>
      </c>
      <c r="P50" t="s">
        <v>1596</v>
      </c>
      <c r="Q50" t="s">
        <v>415</v>
      </c>
      <c r="R50" t="s">
        <v>407</v>
      </c>
      <c r="S50" t="s">
        <v>1212</v>
      </c>
      <c r="T50" s="131">
        <v>1.1299999999999999</v>
      </c>
      <c r="U50" t="s">
        <v>1841</v>
      </c>
      <c r="V50" s="132">
        <v>0.156</v>
      </c>
      <c r="W50" s="132">
        <v>3.5029999999999999E-2</v>
      </c>
      <c r="X50" t="s">
        <v>412</v>
      </c>
      <c r="Y50" t="s">
        <v>339</v>
      </c>
      <c r="Z50" t="s">
        <v>886</v>
      </c>
      <c r="AA50" t="s">
        <v>889</v>
      </c>
      <c r="AB50" t="s">
        <v>4779</v>
      </c>
      <c r="AC50" t="s">
        <v>4779</v>
      </c>
      <c r="AD50" s="131">
        <v>51000</v>
      </c>
      <c r="AE50" s="131">
        <v>1</v>
      </c>
      <c r="AF50" s="131">
        <v>99.68</v>
      </c>
      <c r="AG50" s="131">
        <v>50.837000000000003</v>
      </c>
      <c r="AJ50" s="145" t="s">
        <v>15</v>
      </c>
      <c r="AK50" s="132">
        <v>0.10707</v>
      </c>
      <c r="AL50" s="132">
        <v>7.7999999999999999E-4</v>
      </c>
    </row>
    <row r="51" spans="1:38">
      <c r="A51" t="s">
        <v>1213</v>
      </c>
      <c r="B51" t="s">
        <v>1238</v>
      </c>
      <c r="C51" t="s">
        <v>1519</v>
      </c>
      <c r="D51" t="s">
        <v>1520</v>
      </c>
      <c r="E51" t="s">
        <v>309</v>
      </c>
      <c r="F51" t="s">
        <v>4863</v>
      </c>
      <c r="G51" t="s">
        <v>4864</v>
      </c>
      <c r="H51" t="s">
        <v>321</v>
      </c>
      <c r="I51" t="s">
        <v>754</v>
      </c>
      <c r="J51" t="s">
        <v>204</v>
      </c>
      <c r="K51" t="s">
        <v>204</v>
      </c>
      <c r="L51" s="109" t="s">
        <v>326</v>
      </c>
      <c r="M51" t="s">
        <v>448</v>
      </c>
      <c r="N51" t="s">
        <v>339</v>
      </c>
      <c r="O51" t="s">
        <v>4865</v>
      </c>
      <c r="Q51" t="s">
        <v>410</v>
      </c>
      <c r="R51" t="s">
        <v>410</v>
      </c>
      <c r="S51" t="s">
        <v>1212</v>
      </c>
      <c r="T51" s="131">
        <v>4.18</v>
      </c>
      <c r="U51" t="s">
        <v>4866</v>
      </c>
      <c r="V51" s="132">
        <v>3.4700000000000002E-2</v>
      </c>
      <c r="W51" s="132">
        <v>3.0460000000000001E-2</v>
      </c>
      <c r="X51" t="s">
        <v>412</v>
      </c>
      <c r="Y51" t="s">
        <v>339</v>
      </c>
      <c r="Z51" t="s">
        <v>886</v>
      </c>
      <c r="AA51" t="s">
        <v>889</v>
      </c>
      <c r="AB51" t="s">
        <v>4779</v>
      </c>
      <c r="AC51" t="s">
        <v>4779</v>
      </c>
      <c r="AD51" s="131">
        <v>6887667.2400000002</v>
      </c>
      <c r="AE51" s="131">
        <v>1</v>
      </c>
      <c r="AF51" s="131">
        <v>100.46</v>
      </c>
      <c r="AG51" s="131">
        <v>6919.3509999999997</v>
      </c>
      <c r="AJ51" s="145" t="s">
        <v>15</v>
      </c>
      <c r="AK51" s="132">
        <v>0.41682999999999998</v>
      </c>
      <c r="AL51" s="132">
        <v>3.8500000000000001E-3</v>
      </c>
    </row>
    <row r="52" spans="1:38">
      <c r="A52" t="s">
        <v>1213</v>
      </c>
      <c r="B52" t="s">
        <v>1238</v>
      </c>
      <c r="C52" t="s">
        <v>4879</v>
      </c>
      <c r="D52" t="s">
        <v>4880</v>
      </c>
      <c r="E52" t="s">
        <v>309</v>
      </c>
      <c r="F52" t="s">
        <v>4881</v>
      </c>
      <c r="G52" t="s">
        <v>4882</v>
      </c>
      <c r="H52" t="s">
        <v>321</v>
      </c>
      <c r="I52" t="s">
        <v>754</v>
      </c>
      <c r="J52" t="s">
        <v>204</v>
      </c>
      <c r="K52" t="s">
        <v>204</v>
      </c>
      <c r="L52" s="109" t="s">
        <v>326</v>
      </c>
      <c r="M52" t="s">
        <v>477</v>
      </c>
      <c r="N52" t="s">
        <v>339</v>
      </c>
      <c r="O52" t="s">
        <v>4883</v>
      </c>
      <c r="P52" t="s">
        <v>1533</v>
      </c>
      <c r="Q52" t="s">
        <v>413</v>
      </c>
      <c r="R52" t="s">
        <v>407</v>
      </c>
      <c r="S52" t="s">
        <v>1212</v>
      </c>
      <c r="T52" s="131">
        <v>2.76</v>
      </c>
      <c r="U52" t="s">
        <v>1617</v>
      </c>
      <c r="V52" s="132">
        <v>2.8199999999999999E-2</v>
      </c>
      <c r="W52" s="132">
        <v>3.5900000000000001E-2</v>
      </c>
      <c r="X52" t="s">
        <v>412</v>
      </c>
      <c r="Y52" t="s">
        <v>339</v>
      </c>
      <c r="Z52" t="s">
        <v>886</v>
      </c>
      <c r="AA52" t="s">
        <v>889</v>
      </c>
      <c r="AB52" t="s">
        <v>4779</v>
      </c>
      <c r="AC52" t="s">
        <v>4779</v>
      </c>
      <c r="AD52" s="131">
        <v>3990750</v>
      </c>
      <c r="AE52" s="131">
        <v>1</v>
      </c>
      <c r="AF52" s="131">
        <v>105.99</v>
      </c>
      <c r="AG52" s="131">
        <v>4229.7960000000003</v>
      </c>
      <c r="AJ52" s="145" t="s">
        <v>15</v>
      </c>
      <c r="AK52" s="132">
        <v>0.25480999999999998</v>
      </c>
      <c r="AL52" s="132">
        <v>2.3600000000000001E-3</v>
      </c>
    </row>
    <row r="53" spans="1:38">
      <c r="A53" t="s">
        <v>1213</v>
      </c>
      <c r="B53" t="s">
        <v>1238</v>
      </c>
      <c r="C53" t="s">
        <v>4830</v>
      </c>
      <c r="D53" t="s">
        <v>4831</v>
      </c>
      <c r="E53" t="s">
        <v>309</v>
      </c>
      <c r="F53" t="s">
        <v>4832</v>
      </c>
      <c r="G53" t="s">
        <v>4833</v>
      </c>
      <c r="H53" t="s">
        <v>321</v>
      </c>
      <c r="I53" t="s">
        <v>951</v>
      </c>
      <c r="J53" t="s">
        <v>204</v>
      </c>
      <c r="K53" t="s">
        <v>204</v>
      </c>
      <c r="L53" s="109" t="s">
        <v>326</v>
      </c>
      <c r="M53" t="s">
        <v>451</v>
      </c>
      <c r="N53" t="s">
        <v>339</v>
      </c>
      <c r="O53" t="s">
        <v>4884</v>
      </c>
      <c r="P53" t="s">
        <v>1577</v>
      </c>
      <c r="Q53" t="s">
        <v>415</v>
      </c>
      <c r="R53" t="s">
        <v>407</v>
      </c>
      <c r="S53" t="s">
        <v>1212</v>
      </c>
      <c r="T53" s="131">
        <v>1.8</v>
      </c>
      <c r="U53" t="s">
        <v>1735</v>
      </c>
      <c r="V53" s="132">
        <v>5.8500000000000003E-2</v>
      </c>
      <c r="W53" s="132">
        <v>3.739E-2</v>
      </c>
      <c r="X53" t="s">
        <v>412</v>
      </c>
      <c r="Y53" t="s">
        <v>339</v>
      </c>
      <c r="Z53" t="s">
        <v>886</v>
      </c>
      <c r="AA53" t="s">
        <v>889</v>
      </c>
      <c r="AB53" t="s">
        <v>4779</v>
      </c>
      <c r="AC53" t="s">
        <v>4779</v>
      </c>
      <c r="AD53" s="131">
        <v>3539146.61</v>
      </c>
      <c r="AE53" s="131">
        <v>1</v>
      </c>
      <c r="AF53" s="131">
        <v>99.15</v>
      </c>
      <c r="AG53" s="131">
        <v>3509.0639999999999</v>
      </c>
      <c r="AJ53" s="145" t="s">
        <v>15</v>
      </c>
      <c r="AK53" s="132">
        <v>0.21138999999999999</v>
      </c>
      <c r="AL53" s="132">
        <v>1.9499999999999999E-3</v>
      </c>
    </row>
    <row r="54" spans="1:38">
      <c r="A54" t="s">
        <v>1213</v>
      </c>
      <c r="B54" t="s">
        <v>1238</v>
      </c>
      <c r="C54" t="s">
        <v>4885</v>
      </c>
      <c r="D54" t="s">
        <v>4886</v>
      </c>
      <c r="E54" t="s">
        <v>309</v>
      </c>
      <c r="F54" t="s">
        <v>4887</v>
      </c>
      <c r="G54" t="s">
        <v>4888</v>
      </c>
      <c r="H54" t="s">
        <v>321</v>
      </c>
      <c r="I54" t="s">
        <v>951</v>
      </c>
      <c r="J54" t="s">
        <v>204</v>
      </c>
      <c r="K54" t="s">
        <v>204</v>
      </c>
      <c r="L54" s="109" t="s">
        <v>326</v>
      </c>
      <c r="M54" t="s">
        <v>462</v>
      </c>
      <c r="N54" t="s">
        <v>339</v>
      </c>
      <c r="O54" t="s">
        <v>4889</v>
      </c>
      <c r="P54" t="s">
        <v>1596</v>
      </c>
      <c r="Q54" t="s">
        <v>415</v>
      </c>
      <c r="R54" t="s">
        <v>407</v>
      </c>
      <c r="S54" t="s">
        <v>1212</v>
      </c>
      <c r="T54" s="131">
        <v>1.1299999999999999</v>
      </c>
      <c r="U54" t="s">
        <v>1841</v>
      </c>
      <c r="V54" s="132">
        <v>0.156</v>
      </c>
      <c r="W54" s="132">
        <v>3.5029999999999999E-2</v>
      </c>
      <c r="X54" t="s">
        <v>412</v>
      </c>
      <c r="Y54" t="s">
        <v>339</v>
      </c>
      <c r="Z54" t="s">
        <v>886</v>
      </c>
      <c r="AA54" t="s">
        <v>889</v>
      </c>
      <c r="AB54" t="s">
        <v>4779</v>
      </c>
      <c r="AC54" t="s">
        <v>4779</v>
      </c>
      <c r="AD54" s="131">
        <v>1645200</v>
      </c>
      <c r="AE54" s="131">
        <v>1</v>
      </c>
      <c r="AF54" s="131">
        <v>99.68</v>
      </c>
      <c r="AG54" s="131">
        <v>1639.9349999999999</v>
      </c>
      <c r="AJ54" s="145" t="s">
        <v>15</v>
      </c>
      <c r="AK54" s="132">
        <v>9.8790000000000003E-2</v>
      </c>
      <c r="AL54" s="132">
        <v>9.1E-4</v>
      </c>
    </row>
    <row r="55" spans="1:38">
      <c r="A55" t="s">
        <v>1213</v>
      </c>
      <c r="B55" t="s">
        <v>1238</v>
      </c>
      <c r="C55" t="s">
        <v>4890</v>
      </c>
      <c r="D55" t="s">
        <v>4891</v>
      </c>
      <c r="E55" t="s">
        <v>80</v>
      </c>
      <c r="F55" t="s">
        <v>4892</v>
      </c>
      <c r="G55" t="s">
        <v>4893</v>
      </c>
      <c r="H55" t="s">
        <v>321</v>
      </c>
      <c r="I55" t="s">
        <v>754</v>
      </c>
      <c r="J55" t="s">
        <v>204</v>
      </c>
      <c r="K55" t="s">
        <v>204</v>
      </c>
      <c r="L55" t="s">
        <v>314</v>
      </c>
      <c r="M55" t="s">
        <v>464</v>
      </c>
      <c r="N55" t="s">
        <v>339</v>
      </c>
      <c r="O55" t="s">
        <v>4894</v>
      </c>
      <c r="Q55" t="s">
        <v>410</v>
      </c>
      <c r="R55" t="s">
        <v>410</v>
      </c>
      <c r="S55" t="s">
        <v>1212</v>
      </c>
      <c r="T55" s="131">
        <v>6.32</v>
      </c>
      <c r="U55" t="s">
        <v>4895</v>
      </c>
      <c r="V55" s="132">
        <v>9.99</v>
      </c>
      <c r="W55" s="132">
        <v>10</v>
      </c>
      <c r="X55" t="s">
        <v>412</v>
      </c>
      <c r="Y55" t="s">
        <v>339</v>
      </c>
      <c r="Z55" t="s">
        <v>886</v>
      </c>
      <c r="AA55" t="s">
        <v>889</v>
      </c>
      <c r="AB55" t="s">
        <v>4896</v>
      </c>
      <c r="AC55" t="s">
        <v>4779</v>
      </c>
      <c r="AD55" s="131">
        <v>2815079.1</v>
      </c>
      <c r="AE55" s="131">
        <v>1</v>
      </c>
      <c r="AF55" s="131">
        <v>0</v>
      </c>
      <c r="AG55" s="131">
        <v>0</v>
      </c>
      <c r="AJ55" s="145" t="s">
        <v>15</v>
      </c>
      <c r="AK55" s="132">
        <v>0</v>
      </c>
      <c r="AL55" s="132">
        <v>0</v>
      </c>
    </row>
    <row r="56" spans="1:38">
      <c r="A56" t="s">
        <v>1213</v>
      </c>
      <c r="B56" t="s">
        <v>1238</v>
      </c>
      <c r="C56" t="s">
        <v>4897</v>
      </c>
      <c r="D56" t="s">
        <v>4898</v>
      </c>
      <c r="E56" t="s">
        <v>80</v>
      </c>
      <c r="F56" t="s">
        <v>4899</v>
      </c>
      <c r="G56" t="s">
        <v>4900</v>
      </c>
      <c r="H56" t="s">
        <v>321</v>
      </c>
      <c r="I56" t="s">
        <v>754</v>
      </c>
      <c r="J56" t="s">
        <v>204</v>
      </c>
      <c r="K56" t="s">
        <v>204</v>
      </c>
      <c r="L56" t="s">
        <v>314</v>
      </c>
      <c r="M56" t="s">
        <v>451</v>
      </c>
      <c r="N56" t="s">
        <v>339</v>
      </c>
      <c r="O56" t="s">
        <v>4901</v>
      </c>
      <c r="Q56" t="s">
        <v>410</v>
      </c>
      <c r="R56" t="s">
        <v>410</v>
      </c>
      <c r="S56" t="s">
        <v>1212</v>
      </c>
      <c r="T56" s="131">
        <v>1.444</v>
      </c>
      <c r="U56" t="s">
        <v>4902</v>
      </c>
      <c r="V56" s="132">
        <v>9.99</v>
      </c>
      <c r="W56" s="132">
        <v>1.00528</v>
      </c>
      <c r="X56" t="s">
        <v>412</v>
      </c>
      <c r="Y56" t="s">
        <v>339</v>
      </c>
      <c r="Z56" t="s">
        <v>886</v>
      </c>
      <c r="AA56" t="s">
        <v>889</v>
      </c>
      <c r="AB56" t="s">
        <v>4903</v>
      </c>
      <c r="AC56" t="s">
        <v>4779</v>
      </c>
      <c r="AD56" s="131">
        <v>608840</v>
      </c>
      <c r="AE56" s="131">
        <v>1</v>
      </c>
      <c r="AF56" s="131">
        <v>0</v>
      </c>
      <c r="AG56" s="131">
        <v>0</v>
      </c>
      <c r="AJ56" s="145" t="s">
        <v>15</v>
      </c>
      <c r="AK56" s="132">
        <v>0</v>
      </c>
      <c r="AL56" s="132">
        <v>0</v>
      </c>
    </row>
    <row r="57" spans="1:38">
      <c r="A57" t="s">
        <v>1213</v>
      </c>
      <c r="B57" t="s">
        <v>1238</v>
      </c>
      <c r="C57" t="s">
        <v>4897</v>
      </c>
      <c r="D57" t="s">
        <v>4898</v>
      </c>
      <c r="E57" t="s">
        <v>80</v>
      </c>
      <c r="F57" t="s">
        <v>4904</v>
      </c>
      <c r="G57" t="s">
        <v>4905</v>
      </c>
      <c r="H57" t="s">
        <v>321</v>
      </c>
      <c r="I57" t="s">
        <v>754</v>
      </c>
      <c r="J57" t="s">
        <v>204</v>
      </c>
      <c r="K57" t="s">
        <v>204</v>
      </c>
      <c r="L57" t="s">
        <v>314</v>
      </c>
      <c r="M57" t="s">
        <v>451</v>
      </c>
      <c r="N57" t="s">
        <v>339</v>
      </c>
      <c r="O57" t="s">
        <v>4906</v>
      </c>
      <c r="Q57" t="s">
        <v>410</v>
      </c>
      <c r="R57" t="s">
        <v>410</v>
      </c>
      <c r="S57" t="s">
        <v>1212</v>
      </c>
      <c r="T57" s="131">
        <v>2.15</v>
      </c>
      <c r="U57" t="s">
        <v>4907</v>
      </c>
      <c r="V57" s="132">
        <v>9.99</v>
      </c>
      <c r="W57" s="132">
        <v>8.6010000000000003E-2</v>
      </c>
      <c r="X57" t="s">
        <v>412</v>
      </c>
      <c r="Y57" t="s">
        <v>339</v>
      </c>
      <c r="Z57" t="s">
        <v>886</v>
      </c>
      <c r="AA57" t="s">
        <v>889</v>
      </c>
      <c r="AB57" t="s">
        <v>4908</v>
      </c>
      <c r="AC57" t="s">
        <v>4779</v>
      </c>
      <c r="AD57" s="131">
        <v>475854.14</v>
      </c>
      <c r="AE57" s="131">
        <v>1</v>
      </c>
      <c r="AF57" s="131">
        <v>0</v>
      </c>
      <c r="AG57" s="131">
        <v>0</v>
      </c>
      <c r="AJ57" s="145" t="s">
        <v>15</v>
      </c>
      <c r="AK57" s="132">
        <v>0</v>
      </c>
      <c r="AL57" s="132">
        <v>0</v>
      </c>
    </row>
    <row r="58" spans="1:38">
      <c r="A58" t="s">
        <v>1213</v>
      </c>
      <c r="B58" t="s">
        <v>1238</v>
      </c>
      <c r="C58" t="s">
        <v>4909</v>
      </c>
      <c r="D58" t="s">
        <v>4910</v>
      </c>
      <c r="E58" t="s">
        <v>309</v>
      </c>
      <c r="F58" t="s">
        <v>4911</v>
      </c>
      <c r="G58" t="s">
        <v>4912</v>
      </c>
      <c r="H58" t="s">
        <v>321</v>
      </c>
      <c r="I58" t="s">
        <v>754</v>
      </c>
      <c r="J58" t="s">
        <v>204</v>
      </c>
      <c r="K58" t="s">
        <v>204</v>
      </c>
      <c r="L58" t="s">
        <v>314</v>
      </c>
      <c r="M58" t="s">
        <v>477</v>
      </c>
      <c r="N58" t="s">
        <v>339</v>
      </c>
      <c r="O58" t="s">
        <v>4913</v>
      </c>
      <c r="Q58" t="s">
        <v>410</v>
      </c>
      <c r="R58" t="s">
        <v>410</v>
      </c>
      <c r="S58" t="s">
        <v>1212</v>
      </c>
      <c r="U58" t="s">
        <v>4914</v>
      </c>
      <c r="W58" s="132">
        <v>10</v>
      </c>
      <c r="X58" t="s">
        <v>412</v>
      </c>
      <c r="Y58" t="s">
        <v>339</v>
      </c>
      <c r="Z58" t="s">
        <v>886</v>
      </c>
      <c r="AA58" t="s">
        <v>889</v>
      </c>
      <c r="AB58" t="s">
        <v>4903</v>
      </c>
      <c r="AC58" t="s">
        <v>4779</v>
      </c>
      <c r="AD58" s="131">
        <v>44576.85</v>
      </c>
      <c r="AE58" s="131">
        <v>1</v>
      </c>
      <c r="AF58" s="131">
        <v>0</v>
      </c>
      <c r="AG58" s="131">
        <v>0</v>
      </c>
      <c r="AJ58" s="145" t="s">
        <v>15</v>
      </c>
      <c r="AK58" s="132">
        <v>0</v>
      </c>
      <c r="AL58" s="132">
        <v>0</v>
      </c>
    </row>
    <row r="59" spans="1:38">
      <c r="A59" t="s">
        <v>1213</v>
      </c>
      <c r="B59" t="s">
        <v>1238</v>
      </c>
      <c r="C59" t="s">
        <v>1519</v>
      </c>
      <c r="D59" t="s">
        <v>1520</v>
      </c>
      <c r="E59" t="s">
        <v>309</v>
      </c>
      <c r="F59" t="s">
        <v>4915</v>
      </c>
      <c r="G59" t="s">
        <v>4916</v>
      </c>
      <c r="H59" t="s">
        <v>312</v>
      </c>
      <c r="I59" t="s">
        <v>754</v>
      </c>
      <c r="J59" t="s">
        <v>204</v>
      </c>
      <c r="K59" t="s">
        <v>204</v>
      </c>
      <c r="L59" s="109" t="s">
        <v>326</v>
      </c>
      <c r="M59" t="s">
        <v>448</v>
      </c>
      <c r="N59" t="s">
        <v>339</v>
      </c>
      <c r="O59" t="s">
        <v>4917</v>
      </c>
      <c r="P59" t="s">
        <v>2088</v>
      </c>
      <c r="Q59" t="s">
        <v>413</v>
      </c>
      <c r="R59" t="s">
        <v>407</v>
      </c>
      <c r="S59" t="s">
        <v>1212</v>
      </c>
      <c r="T59" s="2">
        <v>1.3</v>
      </c>
      <c r="U59" t="s">
        <v>2985</v>
      </c>
      <c r="W59" s="132">
        <v>5.9200000000000003E-2</v>
      </c>
      <c r="X59" t="s">
        <v>412</v>
      </c>
      <c r="Y59" t="s">
        <v>339</v>
      </c>
      <c r="Z59" t="s">
        <v>886</v>
      </c>
      <c r="AA59" t="s">
        <v>889</v>
      </c>
      <c r="AB59" t="s">
        <v>4779</v>
      </c>
      <c r="AC59" t="s">
        <v>4779</v>
      </c>
      <c r="AD59" s="131">
        <v>200000</v>
      </c>
      <c r="AE59" s="131">
        <v>1</v>
      </c>
      <c r="AF59" s="131">
        <v>150.94</v>
      </c>
      <c r="AG59" s="131">
        <v>301.88</v>
      </c>
      <c r="AJ59" s="145" t="s">
        <v>15</v>
      </c>
      <c r="AK59" s="132">
        <v>1.8190000000000001E-2</v>
      </c>
      <c r="AL59" s="132">
        <v>1.7000000000000001E-4</v>
      </c>
    </row>
    <row r="60" spans="1:38">
      <c r="A60" t="s">
        <v>1213</v>
      </c>
      <c r="B60" t="s">
        <v>1238</v>
      </c>
      <c r="C60" t="s">
        <v>4897</v>
      </c>
      <c r="D60" t="s">
        <v>4898</v>
      </c>
      <c r="E60" t="s">
        <v>80</v>
      </c>
      <c r="F60" t="s">
        <v>4918</v>
      </c>
      <c r="G60" t="s">
        <v>4919</v>
      </c>
      <c r="H60" t="s">
        <v>312</v>
      </c>
      <c r="I60" t="s">
        <v>754</v>
      </c>
      <c r="J60" t="s">
        <v>204</v>
      </c>
      <c r="K60" t="s">
        <v>204</v>
      </c>
      <c r="L60" t="s">
        <v>314</v>
      </c>
      <c r="M60" t="s">
        <v>451</v>
      </c>
      <c r="N60" t="s">
        <v>339</v>
      </c>
      <c r="Q60" t="s">
        <v>410</v>
      </c>
      <c r="R60" t="s">
        <v>410</v>
      </c>
      <c r="S60" t="s">
        <v>1212</v>
      </c>
      <c r="U60" t="s">
        <v>4907</v>
      </c>
      <c r="W60" s="132">
        <v>7.4999999999999997E-2</v>
      </c>
      <c r="X60" t="s">
        <v>412</v>
      </c>
      <c r="Y60" t="s">
        <v>338</v>
      </c>
      <c r="Z60" t="s">
        <v>314</v>
      </c>
      <c r="AA60" t="s">
        <v>889</v>
      </c>
      <c r="AB60" t="s">
        <v>4908</v>
      </c>
      <c r="AC60" t="s">
        <v>4779</v>
      </c>
      <c r="AD60" s="131">
        <v>158617.87</v>
      </c>
      <c r="AE60" s="131">
        <v>1</v>
      </c>
      <c r="AF60" s="131">
        <v>0</v>
      </c>
      <c r="AG60" s="131">
        <v>0</v>
      </c>
      <c r="AJ60" s="145" t="s">
        <v>15</v>
      </c>
      <c r="AK60" s="132">
        <v>0</v>
      </c>
      <c r="AL60" s="132">
        <v>0</v>
      </c>
    </row>
    <row r="61" spans="1:38">
      <c r="A61" t="s">
        <v>1213</v>
      </c>
      <c r="B61" t="s">
        <v>1241</v>
      </c>
      <c r="C61" t="s">
        <v>4830</v>
      </c>
      <c r="D61" t="s">
        <v>4831</v>
      </c>
      <c r="E61" t="s">
        <v>309</v>
      </c>
      <c r="F61" t="s">
        <v>4832</v>
      </c>
      <c r="G61" t="s">
        <v>4833</v>
      </c>
      <c r="H61" t="s">
        <v>321</v>
      </c>
      <c r="I61" t="s">
        <v>951</v>
      </c>
      <c r="J61" t="s">
        <v>204</v>
      </c>
      <c r="K61" t="s">
        <v>204</v>
      </c>
      <c r="L61" s="109" t="s">
        <v>326</v>
      </c>
      <c r="M61" t="s">
        <v>451</v>
      </c>
      <c r="N61" t="s">
        <v>339</v>
      </c>
      <c r="O61" t="s">
        <v>4884</v>
      </c>
      <c r="P61" t="s">
        <v>1577</v>
      </c>
      <c r="Q61" t="s">
        <v>415</v>
      </c>
      <c r="R61" t="s">
        <v>407</v>
      </c>
      <c r="S61" t="s">
        <v>1212</v>
      </c>
      <c r="T61" s="131">
        <v>1.8</v>
      </c>
      <c r="U61" t="s">
        <v>1735</v>
      </c>
      <c r="V61" s="132">
        <v>5.8500000000000003E-2</v>
      </c>
      <c r="W61" s="132">
        <v>3.739E-2</v>
      </c>
      <c r="X61" t="s">
        <v>412</v>
      </c>
      <c r="Y61" t="s">
        <v>339</v>
      </c>
      <c r="Z61" t="s">
        <v>886</v>
      </c>
      <c r="AA61" t="s">
        <v>889</v>
      </c>
      <c r="AB61" t="s">
        <v>4779</v>
      </c>
      <c r="AC61" t="s">
        <v>4779</v>
      </c>
      <c r="AD61" s="131">
        <v>564964.69999999995</v>
      </c>
      <c r="AE61" s="131">
        <v>1</v>
      </c>
      <c r="AF61" s="131">
        <v>99.15</v>
      </c>
      <c r="AG61" s="131">
        <v>560.16300000000001</v>
      </c>
      <c r="AJ61" s="145" t="s">
        <v>15</v>
      </c>
      <c r="AK61" s="132">
        <v>0.65149999999999997</v>
      </c>
      <c r="AL61" s="132">
        <v>1.56E-3</v>
      </c>
    </row>
    <row r="62" spans="1:38">
      <c r="A62" t="s">
        <v>1213</v>
      </c>
      <c r="B62" t="s">
        <v>1241</v>
      </c>
      <c r="C62" t="s">
        <v>4885</v>
      </c>
      <c r="D62" t="s">
        <v>4886</v>
      </c>
      <c r="E62" t="s">
        <v>309</v>
      </c>
      <c r="F62" t="s">
        <v>4887</v>
      </c>
      <c r="G62" t="s">
        <v>4888</v>
      </c>
      <c r="H62" t="s">
        <v>321</v>
      </c>
      <c r="I62" t="s">
        <v>951</v>
      </c>
      <c r="J62" t="s">
        <v>204</v>
      </c>
      <c r="K62" t="s">
        <v>204</v>
      </c>
      <c r="L62" s="109" t="s">
        <v>326</v>
      </c>
      <c r="M62" t="s">
        <v>462</v>
      </c>
      <c r="N62" t="s">
        <v>339</v>
      </c>
      <c r="O62" t="s">
        <v>4889</v>
      </c>
      <c r="P62" t="s">
        <v>1596</v>
      </c>
      <c r="Q62" t="s">
        <v>415</v>
      </c>
      <c r="R62" t="s">
        <v>407</v>
      </c>
      <c r="S62" t="s">
        <v>1212</v>
      </c>
      <c r="T62" s="131">
        <v>1.1299999999999999</v>
      </c>
      <c r="U62" t="s">
        <v>1841</v>
      </c>
      <c r="V62" s="132">
        <v>0.156</v>
      </c>
      <c r="W62" s="132">
        <v>3.5029999999999999E-2</v>
      </c>
      <c r="X62" t="s">
        <v>412</v>
      </c>
      <c r="Y62" t="s">
        <v>339</v>
      </c>
      <c r="Z62" t="s">
        <v>886</v>
      </c>
      <c r="AA62" t="s">
        <v>889</v>
      </c>
      <c r="AB62" t="s">
        <v>4779</v>
      </c>
      <c r="AC62" t="s">
        <v>4779</v>
      </c>
      <c r="AD62" s="131">
        <v>300600</v>
      </c>
      <c r="AE62" s="131">
        <v>1</v>
      </c>
      <c r="AF62" s="131">
        <v>99.68</v>
      </c>
      <c r="AG62" s="131">
        <v>299.63799999999998</v>
      </c>
      <c r="AJ62" s="145" t="s">
        <v>15</v>
      </c>
      <c r="AK62" s="132">
        <v>0.34849999999999998</v>
      </c>
      <c r="AL62" s="132">
        <v>8.4000000000000003E-4</v>
      </c>
    </row>
    <row r="63" spans="1:38">
      <c r="A63" t="s">
        <v>1213</v>
      </c>
      <c r="B63" t="s">
        <v>1243</v>
      </c>
      <c r="C63" t="s">
        <v>1519</v>
      </c>
      <c r="D63" t="s">
        <v>1520</v>
      </c>
      <c r="E63" t="s">
        <v>309</v>
      </c>
      <c r="F63" t="s">
        <v>4863</v>
      </c>
      <c r="G63" t="s">
        <v>4864</v>
      </c>
      <c r="H63" t="s">
        <v>321</v>
      </c>
      <c r="I63" t="s">
        <v>754</v>
      </c>
      <c r="J63" t="s">
        <v>204</v>
      </c>
      <c r="K63" t="s">
        <v>204</v>
      </c>
      <c r="L63" s="109" t="s">
        <v>326</v>
      </c>
      <c r="M63" t="s">
        <v>448</v>
      </c>
      <c r="N63" t="s">
        <v>339</v>
      </c>
      <c r="O63" t="s">
        <v>4865</v>
      </c>
      <c r="Q63" t="s">
        <v>410</v>
      </c>
      <c r="R63" t="s">
        <v>410</v>
      </c>
      <c r="S63" t="s">
        <v>1212</v>
      </c>
      <c r="T63" s="131">
        <v>4.18</v>
      </c>
      <c r="U63" t="s">
        <v>4866</v>
      </c>
      <c r="V63" s="132">
        <v>3.4700000000000002E-2</v>
      </c>
      <c r="W63" s="132">
        <v>3.0460000000000001E-2</v>
      </c>
      <c r="X63" t="s">
        <v>412</v>
      </c>
      <c r="Y63" t="s">
        <v>339</v>
      </c>
      <c r="Z63" t="s">
        <v>886</v>
      </c>
      <c r="AA63" t="s">
        <v>889</v>
      </c>
      <c r="AB63" t="s">
        <v>4779</v>
      </c>
      <c r="AC63" t="s">
        <v>4779</v>
      </c>
      <c r="AD63" s="131">
        <v>16052684.289999999</v>
      </c>
      <c r="AE63" s="131">
        <v>1</v>
      </c>
      <c r="AF63" s="131">
        <v>100.46</v>
      </c>
      <c r="AG63" s="131">
        <v>16126.527</v>
      </c>
      <c r="AJ63" s="145" t="s">
        <v>15</v>
      </c>
      <c r="AK63" s="132">
        <v>0.49925999999999998</v>
      </c>
      <c r="AL63" s="132">
        <v>3.63E-3</v>
      </c>
    </row>
    <row r="64" spans="1:38">
      <c r="A64" t="s">
        <v>1213</v>
      </c>
      <c r="B64" t="s">
        <v>1243</v>
      </c>
      <c r="C64" t="s">
        <v>4879</v>
      </c>
      <c r="D64" t="s">
        <v>4880</v>
      </c>
      <c r="E64" t="s">
        <v>309</v>
      </c>
      <c r="F64" t="s">
        <v>4881</v>
      </c>
      <c r="G64" t="s">
        <v>4882</v>
      </c>
      <c r="H64" t="s">
        <v>321</v>
      </c>
      <c r="I64" t="s">
        <v>754</v>
      </c>
      <c r="J64" t="s">
        <v>204</v>
      </c>
      <c r="K64" t="s">
        <v>204</v>
      </c>
      <c r="L64" s="109" t="s">
        <v>326</v>
      </c>
      <c r="M64" t="s">
        <v>477</v>
      </c>
      <c r="N64" t="s">
        <v>339</v>
      </c>
      <c r="O64" t="s">
        <v>4883</v>
      </c>
      <c r="P64" t="s">
        <v>1533</v>
      </c>
      <c r="Q64" t="s">
        <v>413</v>
      </c>
      <c r="R64" t="s">
        <v>407</v>
      </c>
      <c r="S64" t="s">
        <v>1212</v>
      </c>
      <c r="T64" s="131">
        <v>2.76</v>
      </c>
      <c r="U64" t="s">
        <v>1617</v>
      </c>
      <c r="V64" s="132">
        <v>2.8199999999999999E-2</v>
      </c>
      <c r="W64" s="132">
        <v>3.5900000000000001E-2</v>
      </c>
      <c r="X64" t="s">
        <v>412</v>
      </c>
      <c r="Y64" t="s">
        <v>339</v>
      </c>
      <c r="Z64" t="s">
        <v>886</v>
      </c>
      <c r="AA64" t="s">
        <v>889</v>
      </c>
      <c r="AB64" t="s">
        <v>4779</v>
      </c>
      <c r="AC64" t="s">
        <v>4779</v>
      </c>
      <c r="AD64" s="131">
        <v>9463050</v>
      </c>
      <c r="AE64" s="131">
        <v>1</v>
      </c>
      <c r="AF64" s="131">
        <v>105.99</v>
      </c>
      <c r="AG64" s="131">
        <v>10029.887000000001</v>
      </c>
      <c r="AJ64" s="145" t="s">
        <v>15</v>
      </c>
      <c r="AK64" s="132">
        <v>0.31052000000000002</v>
      </c>
      <c r="AL64" s="132">
        <v>2.2499999999999998E-3</v>
      </c>
    </row>
    <row r="65" spans="1:38">
      <c r="A65" t="s">
        <v>1213</v>
      </c>
      <c r="B65" t="s">
        <v>1243</v>
      </c>
      <c r="C65" t="s">
        <v>4830</v>
      </c>
      <c r="D65" t="s">
        <v>4831</v>
      </c>
      <c r="E65" t="s">
        <v>309</v>
      </c>
      <c r="F65" t="s">
        <v>4832</v>
      </c>
      <c r="G65" t="s">
        <v>4833</v>
      </c>
      <c r="H65" t="s">
        <v>321</v>
      </c>
      <c r="I65" t="s">
        <v>951</v>
      </c>
      <c r="J65" t="s">
        <v>204</v>
      </c>
      <c r="K65" t="s">
        <v>204</v>
      </c>
      <c r="L65" s="109" t="s">
        <v>326</v>
      </c>
      <c r="M65" t="s">
        <v>451</v>
      </c>
      <c r="N65" t="s">
        <v>339</v>
      </c>
      <c r="O65" t="s">
        <v>4884</v>
      </c>
      <c r="P65" t="s">
        <v>1577</v>
      </c>
      <c r="Q65" t="s">
        <v>415</v>
      </c>
      <c r="R65" t="s">
        <v>407</v>
      </c>
      <c r="S65" t="s">
        <v>1212</v>
      </c>
      <c r="T65" s="131">
        <v>1.8</v>
      </c>
      <c r="U65" t="s">
        <v>1735</v>
      </c>
      <c r="V65" s="132">
        <v>5.8500000000000003E-2</v>
      </c>
      <c r="W65" s="132">
        <v>3.739E-2</v>
      </c>
      <c r="X65" t="s">
        <v>412</v>
      </c>
      <c r="Y65" t="s">
        <v>339</v>
      </c>
      <c r="Z65" t="s">
        <v>886</v>
      </c>
      <c r="AA65" t="s">
        <v>889</v>
      </c>
      <c r="AB65" t="s">
        <v>4779</v>
      </c>
      <c r="AC65" t="s">
        <v>4779</v>
      </c>
      <c r="AD65" s="131">
        <v>4227494.41</v>
      </c>
      <c r="AE65" s="131">
        <v>1</v>
      </c>
      <c r="AF65" s="131">
        <v>99.15</v>
      </c>
      <c r="AG65" s="131">
        <v>4191.5609999999997</v>
      </c>
      <c r="AJ65" s="145" t="s">
        <v>15</v>
      </c>
      <c r="AK65" s="132">
        <v>0.12977</v>
      </c>
      <c r="AL65" s="132">
        <v>9.3999999999999997E-4</v>
      </c>
    </row>
    <row r="66" spans="1:38">
      <c r="A66" t="s">
        <v>1213</v>
      </c>
      <c r="B66" t="s">
        <v>1243</v>
      </c>
      <c r="C66" t="s">
        <v>4885</v>
      </c>
      <c r="D66" t="s">
        <v>4886</v>
      </c>
      <c r="E66" t="s">
        <v>309</v>
      </c>
      <c r="F66" t="s">
        <v>4887</v>
      </c>
      <c r="G66" t="s">
        <v>4888</v>
      </c>
      <c r="H66" t="s">
        <v>321</v>
      </c>
      <c r="I66" t="s">
        <v>951</v>
      </c>
      <c r="J66" t="s">
        <v>204</v>
      </c>
      <c r="K66" t="s">
        <v>204</v>
      </c>
      <c r="L66" s="109" t="s">
        <v>326</v>
      </c>
      <c r="M66" t="s">
        <v>462</v>
      </c>
      <c r="N66" t="s">
        <v>339</v>
      </c>
      <c r="O66" t="s">
        <v>4889</v>
      </c>
      <c r="P66" t="s">
        <v>1596</v>
      </c>
      <c r="Q66" t="s">
        <v>415</v>
      </c>
      <c r="R66" t="s">
        <v>407</v>
      </c>
      <c r="S66" t="s">
        <v>1212</v>
      </c>
      <c r="T66" s="131">
        <v>1.1299999999999999</v>
      </c>
      <c r="U66" t="s">
        <v>1841</v>
      </c>
      <c r="V66" s="132">
        <v>0.156</v>
      </c>
      <c r="W66" s="132">
        <v>3.5029999999999999E-2</v>
      </c>
      <c r="X66" t="s">
        <v>412</v>
      </c>
      <c r="Y66" t="s">
        <v>339</v>
      </c>
      <c r="Z66" t="s">
        <v>886</v>
      </c>
      <c r="AA66" t="s">
        <v>889</v>
      </c>
      <c r="AB66" t="s">
        <v>4779</v>
      </c>
      <c r="AC66" t="s">
        <v>4779</v>
      </c>
      <c r="AD66" s="131">
        <v>1959000</v>
      </c>
      <c r="AE66" s="131">
        <v>1</v>
      </c>
      <c r="AF66" s="131">
        <v>99.68</v>
      </c>
      <c r="AG66" s="131">
        <v>1952.731</v>
      </c>
      <c r="AJ66" s="145" t="s">
        <v>15</v>
      </c>
      <c r="AK66" s="132">
        <v>6.0449999999999997E-2</v>
      </c>
      <c r="AL66" s="132">
        <v>4.4000000000000002E-4</v>
      </c>
    </row>
    <row r="67" spans="1:38">
      <c r="A67" t="s">
        <v>1213</v>
      </c>
      <c r="B67" t="s">
        <v>1247</v>
      </c>
      <c r="C67" t="s">
        <v>2453</v>
      </c>
      <c r="D67" t="s">
        <v>2454</v>
      </c>
      <c r="E67" t="s">
        <v>309</v>
      </c>
      <c r="F67" t="s">
        <v>4920</v>
      </c>
      <c r="G67" t="s">
        <v>4921</v>
      </c>
      <c r="H67" t="s">
        <v>321</v>
      </c>
      <c r="I67" t="s">
        <v>754</v>
      </c>
      <c r="J67" t="s">
        <v>204</v>
      </c>
      <c r="K67" t="s">
        <v>204</v>
      </c>
      <c r="L67" s="109" t="s">
        <v>326</v>
      </c>
      <c r="M67" t="s">
        <v>477</v>
      </c>
      <c r="N67" t="s">
        <v>339</v>
      </c>
      <c r="O67" t="s">
        <v>4922</v>
      </c>
      <c r="P67" t="s">
        <v>1211</v>
      </c>
      <c r="Q67" t="s">
        <v>413</v>
      </c>
      <c r="R67" t="s">
        <v>407</v>
      </c>
      <c r="S67" t="s">
        <v>1212</v>
      </c>
      <c r="T67" s="131">
        <v>9.0299999999999994</v>
      </c>
      <c r="U67" t="s">
        <v>4923</v>
      </c>
      <c r="V67" s="132">
        <v>3.3300000000000003E-2</v>
      </c>
      <c r="W67" s="132">
        <v>2.341E-2</v>
      </c>
      <c r="X67" t="s">
        <v>412</v>
      </c>
      <c r="Y67" t="s">
        <v>339</v>
      </c>
      <c r="Z67" t="s">
        <v>886</v>
      </c>
      <c r="AA67" t="s">
        <v>889</v>
      </c>
      <c r="AB67" t="s">
        <v>4779</v>
      </c>
      <c r="AC67" t="s">
        <v>4779</v>
      </c>
      <c r="AD67" s="131">
        <v>738461.7</v>
      </c>
      <c r="AE67" s="131">
        <v>1</v>
      </c>
      <c r="AF67" s="131">
        <v>131.6</v>
      </c>
      <c r="AG67" s="131">
        <v>971.81600000000003</v>
      </c>
      <c r="AJ67" s="145" t="s">
        <v>15</v>
      </c>
      <c r="AK67" s="132">
        <v>0.32080999999999998</v>
      </c>
      <c r="AL67" s="132">
        <v>3.2399999999999998E-3</v>
      </c>
    </row>
    <row r="68" spans="1:38">
      <c r="A68" t="s">
        <v>1213</v>
      </c>
      <c r="B68" t="s">
        <v>1247</v>
      </c>
      <c r="C68" t="s">
        <v>4924</v>
      </c>
      <c r="D68" t="s">
        <v>4925</v>
      </c>
      <c r="E68" t="s">
        <v>309</v>
      </c>
      <c r="F68" t="s">
        <v>4926</v>
      </c>
      <c r="G68" t="s">
        <v>4927</v>
      </c>
      <c r="H68" t="s">
        <v>321</v>
      </c>
      <c r="I68" t="s">
        <v>754</v>
      </c>
      <c r="J68" t="s">
        <v>204</v>
      </c>
      <c r="K68" t="s">
        <v>204</v>
      </c>
      <c r="L68" s="109" t="s">
        <v>326</v>
      </c>
      <c r="M68" t="s">
        <v>477</v>
      </c>
      <c r="N68" t="s">
        <v>339</v>
      </c>
      <c r="O68" t="s">
        <v>4928</v>
      </c>
      <c r="P68" t="s">
        <v>2758</v>
      </c>
      <c r="Q68" t="s">
        <v>415</v>
      </c>
      <c r="R68" t="s">
        <v>407</v>
      </c>
      <c r="S68" t="s">
        <v>1212</v>
      </c>
      <c r="T68" s="131">
        <v>3.69</v>
      </c>
      <c r="U68" t="s">
        <v>2370</v>
      </c>
      <c r="V68" s="132">
        <v>3.7499999999999999E-2</v>
      </c>
      <c r="W68" s="132">
        <v>1.2E-2</v>
      </c>
      <c r="X68" t="s">
        <v>412</v>
      </c>
      <c r="Y68" t="s">
        <v>339</v>
      </c>
      <c r="Z68" t="s">
        <v>886</v>
      </c>
      <c r="AA68" t="s">
        <v>889</v>
      </c>
      <c r="AB68" t="s">
        <v>4779</v>
      </c>
      <c r="AC68" t="s">
        <v>4779</v>
      </c>
      <c r="AD68" s="131">
        <v>443094.75</v>
      </c>
      <c r="AE68" s="131">
        <v>1</v>
      </c>
      <c r="AF68" s="131">
        <v>104.4</v>
      </c>
      <c r="AG68" s="131">
        <v>462.59100000000001</v>
      </c>
      <c r="AJ68" s="145" t="s">
        <v>15</v>
      </c>
      <c r="AK68" s="132">
        <v>0.15271000000000001</v>
      </c>
      <c r="AL68" s="132">
        <v>1.5399999999999999E-3</v>
      </c>
    </row>
    <row r="69" spans="1:38">
      <c r="A69" t="s">
        <v>1213</v>
      </c>
      <c r="B69" t="s">
        <v>1247</v>
      </c>
      <c r="C69" t="s">
        <v>4885</v>
      </c>
      <c r="D69" t="s">
        <v>4886</v>
      </c>
      <c r="E69" t="s">
        <v>309</v>
      </c>
      <c r="F69" t="s">
        <v>4887</v>
      </c>
      <c r="G69" t="s">
        <v>4888</v>
      </c>
      <c r="H69" t="s">
        <v>321</v>
      </c>
      <c r="I69" t="s">
        <v>951</v>
      </c>
      <c r="J69" t="s">
        <v>204</v>
      </c>
      <c r="K69" t="s">
        <v>204</v>
      </c>
      <c r="L69" s="109" t="s">
        <v>326</v>
      </c>
      <c r="M69" t="s">
        <v>462</v>
      </c>
      <c r="N69" t="s">
        <v>339</v>
      </c>
      <c r="O69" t="s">
        <v>4889</v>
      </c>
      <c r="P69" t="s">
        <v>1596</v>
      </c>
      <c r="Q69" t="s">
        <v>415</v>
      </c>
      <c r="R69" t="s">
        <v>407</v>
      </c>
      <c r="S69" t="s">
        <v>1212</v>
      </c>
      <c r="T69" s="131">
        <v>1.1299999999999999</v>
      </c>
      <c r="U69" t="s">
        <v>1841</v>
      </c>
      <c r="V69" s="132">
        <v>0.156</v>
      </c>
      <c r="W69" s="132">
        <v>3.5029999999999999E-2</v>
      </c>
      <c r="X69" t="s">
        <v>412</v>
      </c>
      <c r="Y69" t="s">
        <v>339</v>
      </c>
      <c r="Z69" t="s">
        <v>886</v>
      </c>
      <c r="AA69" t="s">
        <v>889</v>
      </c>
      <c r="AB69" t="s">
        <v>4779</v>
      </c>
      <c r="AC69" t="s">
        <v>4779</v>
      </c>
      <c r="AD69" s="131">
        <v>240000</v>
      </c>
      <c r="AE69" s="131">
        <v>1</v>
      </c>
      <c r="AF69" s="131">
        <v>99.68</v>
      </c>
      <c r="AG69" s="131">
        <v>239.232</v>
      </c>
      <c r="AJ69" s="145" t="s">
        <v>15</v>
      </c>
      <c r="AK69" s="132">
        <v>7.8969999999999999E-2</v>
      </c>
      <c r="AL69" s="132">
        <v>8.0000000000000004E-4</v>
      </c>
    </row>
    <row r="70" spans="1:38">
      <c r="A70" t="s">
        <v>1213</v>
      </c>
      <c r="B70" t="s">
        <v>1247</v>
      </c>
      <c r="C70" t="s">
        <v>3258</v>
      </c>
      <c r="D70" t="s">
        <v>3259</v>
      </c>
      <c r="E70" t="s">
        <v>309</v>
      </c>
      <c r="F70" t="s">
        <v>4848</v>
      </c>
      <c r="G70" t="s">
        <v>4849</v>
      </c>
      <c r="H70" t="s">
        <v>321</v>
      </c>
      <c r="I70" t="s">
        <v>951</v>
      </c>
      <c r="J70" t="s">
        <v>204</v>
      </c>
      <c r="K70" t="s">
        <v>204</v>
      </c>
      <c r="L70" s="109" t="s">
        <v>326</v>
      </c>
      <c r="M70" t="s">
        <v>441</v>
      </c>
      <c r="N70" t="s">
        <v>339</v>
      </c>
      <c r="O70" t="s">
        <v>4850</v>
      </c>
      <c r="P70" t="s">
        <v>1533</v>
      </c>
      <c r="Q70" t="s">
        <v>413</v>
      </c>
      <c r="R70" t="s">
        <v>407</v>
      </c>
      <c r="S70" t="s">
        <v>1212</v>
      </c>
      <c r="T70" s="131">
        <v>2.85</v>
      </c>
      <c r="U70" t="s">
        <v>2165</v>
      </c>
      <c r="V70" s="132">
        <v>6.9400000000000003E-2</v>
      </c>
      <c r="W70" s="132">
        <v>3.0110000000000001E-2</v>
      </c>
      <c r="X70" t="s">
        <v>412</v>
      </c>
      <c r="Y70" t="s">
        <v>339</v>
      </c>
      <c r="Z70" t="s">
        <v>886</v>
      </c>
      <c r="AA70" t="s">
        <v>889</v>
      </c>
      <c r="AB70" t="s">
        <v>4779</v>
      </c>
      <c r="AC70" t="s">
        <v>4779</v>
      </c>
      <c r="AD70" s="131">
        <v>210000</v>
      </c>
      <c r="AE70" s="131">
        <v>1</v>
      </c>
      <c r="AF70" s="131">
        <v>94.79</v>
      </c>
      <c r="AG70" s="131">
        <v>199.059</v>
      </c>
      <c r="AJ70" s="145" t="s">
        <v>15</v>
      </c>
      <c r="AK70" s="132">
        <v>6.5710000000000005E-2</v>
      </c>
      <c r="AL70" s="132">
        <v>6.6E-4</v>
      </c>
    </row>
    <row r="71" spans="1:38">
      <c r="A71" t="s">
        <v>1213</v>
      </c>
      <c r="B71" t="s">
        <v>1247</v>
      </c>
      <c r="C71" t="s">
        <v>4791</v>
      </c>
      <c r="D71" t="s">
        <v>4792</v>
      </c>
      <c r="E71" t="s">
        <v>309</v>
      </c>
      <c r="F71" t="s">
        <v>4793</v>
      </c>
      <c r="G71" t="s">
        <v>4794</v>
      </c>
      <c r="H71" t="s">
        <v>321</v>
      </c>
      <c r="I71" t="s">
        <v>754</v>
      </c>
      <c r="J71" t="s">
        <v>204</v>
      </c>
      <c r="K71" t="s">
        <v>204</v>
      </c>
      <c r="L71" s="109" t="s">
        <v>326</v>
      </c>
      <c r="M71" t="s">
        <v>464</v>
      </c>
      <c r="N71" t="s">
        <v>339</v>
      </c>
      <c r="O71" t="s">
        <v>4795</v>
      </c>
      <c r="P71" t="s">
        <v>1627</v>
      </c>
      <c r="Q71" t="s">
        <v>413</v>
      </c>
      <c r="R71" t="s">
        <v>407</v>
      </c>
      <c r="S71" t="s">
        <v>1212</v>
      </c>
      <c r="T71" s="131">
        <v>3.34</v>
      </c>
      <c r="U71" t="s">
        <v>1849</v>
      </c>
      <c r="V71" s="132">
        <v>3.7999999999999999E-2</v>
      </c>
      <c r="W71" s="132">
        <v>3.8679999999999999E-2</v>
      </c>
      <c r="X71" t="s">
        <v>412</v>
      </c>
      <c r="Y71" t="s">
        <v>339</v>
      </c>
      <c r="Z71" t="s">
        <v>886</v>
      </c>
      <c r="AA71" t="s">
        <v>889</v>
      </c>
      <c r="AB71" t="s">
        <v>4779</v>
      </c>
      <c r="AC71" t="s">
        <v>4779</v>
      </c>
      <c r="AD71" s="131">
        <v>150000</v>
      </c>
      <c r="AE71" s="131">
        <v>1</v>
      </c>
      <c r="AF71" s="131">
        <v>103.99</v>
      </c>
      <c r="AG71" s="131">
        <v>155.98500000000001</v>
      </c>
      <c r="AJ71" s="145" t="s">
        <v>15</v>
      </c>
      <c r="AK71" s="132">
        <v>5.1490000000000001E-2</v>
      </c>
      <c r="AL71" s="132">
        <v>5.1999999999999995E-4</v>
      </c>
    </row>
    <row r="72" spans="1:38">
      <c r="A72" t="s">
        <v>1213</v>
      </c>
      <c r="B72" t="s">
        <v>1247</v>
      </c>
      <c r="C72" t="s">
        <v>4924</v>
      </c>
      <c r="D72" t="s">
        <v>4925</v>
      </c>
      <c r="E72" t="s">
        <v>309</v>
      </c>
      <c r="F72" t="s">
        <v>4929</v>
      </c>
      <c r="G72" t="s">
        <v>4930</v>
      </c>
      <c r="H72" t="s">
        <v>321</v>
      </c>
      <c r="I72" t="s">
        <v>754</v>
      </c>
      <c r="J72" t="s">
        <v>204</v>
      </c>
      <c r="K72" t="s">
        <v>204</v>
      </c>
      <c r="L72" s="109" t="s">
        <v>326</v>
      </c>
      <c r="M72" t="s">
        <v>477</v>
      </c>
      <c r="N72" t="s">
        <v>339</v>
      </c>
      <c r="O72" t="s">
        <v>4928</v>
      </c>
      <c r="P72" t="s">
        <v>2758</v>
      </c>
      <c r="Q72" t="s">
        <v>415</v>
      </c>
      <c r="R72" t="s">
        <v>407</v>
      </c>
      <c r="S72" t="s">
        <v>1212</v>
      </c>
      <c r="T72" s="131">
        <v>6.52</v>
      </c>
      <c r="U72" t="s">
        <v>4931</v>
      </c>
      <c r="V72" s="132">
        <v>3.56E-2</v>
      </c>
      <c r="W72" s="132">
        <v>1.5350000000000001E-2</v>
      </c>
      <c r="X72" t="s">
        <v>412</v>
      </c>
      <c r="Y72" t="s">
        <v>339</v>
      </c>
      <c r="Z72" t="s">
        <v>886</v>
      </c>
      <c r="AA72" t="s">
        <v>889</v>
      </c>
      <c r="AB72" t="s">
        <v>4779</v>
      </c>
      <c r="AC72" t="s">
        <v>4779</v>
      </c>
      <c r="AD72" s="131">
        <v>135000</v>
      </c>
      <c r="AE72" s="131">
        <v>1</v>
      </c>
      <c r="AF72" s="131">
        <v>101.23</v>
      </c>
      <c r="AG72" s="131">
        <v>136.661</v>
      </c>
      <c r="AJ72" s="145" t="s">
        <v>15</v>
      </c>
      <c r="AK72" s="132">
        <v>4.5109999999999997E-2</v>
      </c>
      <c r="AL72" s="132">
        <v>4.6000000000000001E-4</v>
      </c>
    </row>
    <row r="73" spans="1:38">
      <c r="A73" t="s">
        <v>1213</v>
      </c>
      <c r="B73" t="s">
        <v>1247</v>
      </c>
      <c r="C73" t="s">
        <v>4802</v>
      </c>
      <c r="D73" t="s">
        <v>4803</v>
      </c>
      <c r="E73" t="s">
        <v>309</v>
      </c>
      <c r="F73" t="s">
        <v>4856</v>
      </c>
      <c r="G73" t="s">
        <v>4857</v>
      </c>
      <c r="H73" t="s">
        <v>321</v>
      </c>
      <c r="I73" t="s">
        <v>951</v>
      </c>
      <c r="J73" t="s">
        <v>204</v>
      </c>
      <c r="K73" t="s">
        <v>204</v>
      </c>
      <c r="L73" s="109" t="s">
        <v>326</v>
      </c>
      <c r="M73" t="s">
        <v>446</v>
      </c>
      <c r="N73" t="s">
        <v>339</v>
      </c>
      <c r="O73" t="s">
        <v>4806</v>
      </c>
      <c r="P73" t="s">
        <v>2758</v>
      </c>
      <c r="Q73" t="s">
        <v>415</v>
      </c>
      <c r="R73" t="s">
        <v>407</v>
      </c>
      <c r="S73" t="s">
        <v>1212</v>
      </c>
      <c r="T73" s="131">
        <v>4.34</v>
      </c>
      <c r="U73" t="s">
        <v>4807</v>
      </c>
      <c r="V73" s="132">
        <v>5.16E-2</v>
      </c>
      <c r="W73" s="132">
        <v>1.0279999999999999E-2</v>
      </c>
      <c r="X73" t="s">
        <v>412</v>
      </c>
      <c r="Y73" t="s">
        <v>339</v>
      </c>
      <c r="Z73" t="s">
        <v>886</v>
      </c>
      <c r="AA73" t="s">
        <v>889</v>
      </c>
      <c r="AB73" t="s">
        <v>4779</v>
      </c>
      <c r="AC73" t="s">
        <v>4779</v>
      </c>
      <c r="AD73" s="131">
        <v>142918.35999999999</v>
      </c>
      <c r="AE73" s="131">
        <v>1</v>
      </c>
      <c r="AF73" s="131">
        <v>94.92</v>
      </c>
      <c r="AG73" s="131">
        <v>135.65799999999999</v>
      </c>
      <c r="AJ73" s="145" t="s">
        <v>15</v>
      </c>
      <c r="AK73" s="132">
        <v>4.478E-2</v>
      </c>
      <c r="AL73" s="132">
        <v>4.4999999999999999E-4</v>
      </c>
    </row>
    <row r="74" spans="1:38">
      <c r="A74" t="s">
        <v>1213</v>
      </c>
      <c r="B74" t="s">
        <v>1247</v>
      </c>
      <c r="C74" t="s">
        <v>1519</v>
      </c>
      <c r="D74" t="s">
        <v>1520</v>
      </c>
      <c r="E74" t="s">
        <v>309</v>
      </c>
      <c r="F74" t="s">
        <v>4863</v>
      </c>
      <c r="G74" t="s">
        <v>4864</v>
      </c>
      <c r="H74" t="s">
        <v>321</v>
      </c>
      <c r="I74" t="s">
        <v>754</v>
      </c>
      <c r="J74" t="s">
        <v>204</v>
      </c>
      <c r="K74" t="s">
        <v>204</v>
      </c>
      <c r="L74" s="109" t="s">
        <v>326</v>
      </c>
      <c r="M74" t="s">
        <v>448</v>
      </c>
      <c r="N74" t="s">
        <v>339</v>
      </c>
      <c r="O74" t="s">
        <v>4865</v>
      </c>
      <c r="Q74" t="s">
        <v>410</v>
      </c>
      <c r="R74" t="s">
        <v>410</v>
      </c>
      <c r="S74" t="s">
        <v>1212</v>
      </c>
      <c r="T74" s="131">
        <v>4.18</v>
      </c>
      <c r="U74" t="s">
        <v>4866</v>
      </c>
      <c r="V74" s="132">
        <v>3.4700000000000002E-2</v>
      </c>
      <c r="W74" s="132">
        <v>3.0460000000000001E-2</v>
      </c>
      <c r="X74" t="s">
        <v>412</v>
      </c>
      <c r="Y74" t="s">
        <v>339</v>
      </c>
      <c r="Z74" t="s">
        <v>886</v>
      </c>
      <c r="AA74" t="s">
        <v>889</v>
      </c>
      <c r="AB74" t="s">
        <v>4779</v>
      </c>
      <c r="AC74" t="s">
        <v>4779</v>
      </c>
      <c r="AD74" s="131">
        <v>125140.03</v>
      </c>
      <c r="AE74" s="131">
        <v>1</v>
      </c>
      <c r="AF74" s="131">
        <v>100.46</v>
      </c>
      <c r="AG74" s="131">
        <v>125.71599999999999</v>
      </c>
      <c r="AJ74" s="145" t="s">
        <v>15</v>
      </c>
      <c r="AK74" s="132">
        <v>4.1500000000000002E-2</v>
      </c>
      <c r="AL74" s="132">
        <v>4.2000000000000002E-4</v>
      </c>
    </row>
    <row r="75" spans="1:38">
      <c r="A75" t="s">
        <v>1213</v>
      </c>
      <c r="B75" t="s">
        <v>1247</v>
      </c>
      <c r="C75" t="s">
        <v>4858</v>
      </c>
      <c r="D75" t="s">
        <v>4859</v>
      </c>
      <c r="E75" t="s">
        <v>309</v>
      </c>
      <c r="F75" t="s">
        <v>4860</v>
      </c>
      <c r="G75" t="s">
        <v>4861</v>
      </c>
      <c r="H75" t="s">
        <v>321</v>
      </c>
      <c r="I75" t="s">
        <v>951</v>
      </c>
      <c r="J75" t="s">
        <v>204</v>
      </c>
      <c r="K75" t="s">
        <v>204</v>
      </c>
      <c r="L75" s="109" t="s">
        <v>326</v>
      </c>
      <c r="M75" t="s">
        <v>451</v>
      </c>
      <c r="N75" t="s">
        <v>339</v>
      </c>
      <c r="O75" t="s">
        <v>4862</v>
      </c>
      <c r="P75" t="s">
        <v>1627</v>
      </c>
      <c r="Q75" t="s">
        <v>413</v>
      </c>
      <c r="R75" t="s">
        <v>407</v>
      </c>
      <c r="S75" t="s">
        <v>1212</v>
      </c>
      <c r="T75" s="131">
        <v>2.13</v>
      </c>
      <c r="U75" t="s">
        <v>1849</v>
      </c>
      <c r="V75" s="132">
        <v>7.2099999999999997E-2</v>
      </c>
      <c r="W75" s="132">
        <v>2.1329999999999998E-2</v>
      </c>
      <c r="X75" t="s">
        <v>412</v>
      </c>
      <c r="Y75" t="s">
        <v>339</v>
      </c>
      <c r="Z75" t="s">
        <v>886</v>
      </c>
      <c r="AA75" t="s">
        <v>889</v>
      </c>
      <c r="AB75" t="s">
        <v>4779</v>
      </c>
      <c r="AC75" t="s">
        <v>4779</v>
      </c>
      <c r="AD75" s="131">
        <v>131428.60999999999</v>
      </c>
      <c r="AE75" s="131">
        <v>1</v>
      </c>
      <c r="AF75" s="131">
        <v>95.21</v>
      </c>
      <c r="AG75" s="131">
        <v>125.133</v>
      </c>
      <c r="AJ75" s="145" t="s">
        <v>15</v>
      </c>
      <c r="AK75" s="132">
        <v>4.1309999999999999E-2</v>
      </c>
      <c r="AL75" s="132">
        <v>4.2000000000000002E-4</v>
      </c>
    </row>
    <row r="76" spans="1:38">
      <c r="A76" t="s">
        <v>1213</v>
      </c>
      <c r="B76" t="s">
        <v>1247</v>
      </c>
      <c r="C76" t="s">
        <v>4796</v>
      </c>
      <c r="D76" t="s">
        <v>4797</v>
      </c>
      <c r="E76" t="s">
        <v>309</v>
      </c>
      <c r="F76" t="s">
        <v>4798</v>
      </c>
      <c r="G76" t="s">
        <v>4799</v>
      </c>
      <c r="H76" t="s">
        <v>321</v>
      </c>
      <c r="I76" t="s">
        <v>754</v>
      </c>
      <c r="J76" t="s">
        <v>204</v>
      </c>
      <c r="K76" t="s">
        <v>204</v>
      </c>
      <c r="L76" s="109" t="s">
        <v>326</v>
      </c>
      <c r="M76" t="s">
        <v>440</v>
      </c>
      <c r="N76" t="s">
        <v>339</v>
      </c>
      <c r="O76" t="s">
        <v>4800</v>
      </c>
      <c r="P76" t="s">
        <v>2758</v>
      </c>
      <c r="Q76" t="s">
        <v>415</v>
      </c>
      <c r="R76" t="s">
        <v>407</v>
      </c>
      <c r="S76" t="s">
        <v>1212</v>
      </c>
      <c r="T76" s="131">
        <v>1.5</v>
      </c>
      <c r="U76" t="s">
        <v>4801</v>
      </c>
      <c r="V76" s="132">
        <v>9.99</v>
      </c>
      <c r="W76" s="132">
        <v>7.4200000000000004E-3</v>
      </c>
      <c r="X76" t="s">
        <v>412</v>
      </c>
      <c r="Y76" t="s">
        <v>339</v>
      </c>
      <c r="Z76" t="s">
        <v>886</v>
      </c>
      <c r="AA76" t="s">
        <v>889</v>
      </c>
      <c r="AB76" t="s">
        <v>4779</v>
      </c>
      <c r="AC76" t="s">
        <v>4779</v>
      </c>
      <c r="AD76" s="131">
        <v>119916.88</v>
      </c>
      <c r="AE76" s="131">
        <v>1</v>
      </c>
      <c r="AF76" s="131">
        <v>99.9</v>
      </c>
      <c r="AG76" s="131">
        <v>119.797</v>
      </c>
      <c r="AJ76" s="145" t="s">
        <v>15</v>
      </c>
      <c r="AK76" s="132">
        <v>3.9550000000000002E-2</v>
      </c>
      <c r="AL76" s="132">
        <v>4.0000000000000002E-4</v>
      </c>
    </row>
    <row r="77" spans="1:38">
      <c r="A77" t="s">
        <v>1213</v>
      </c>
      <c r="B77" t="s">
        <v>1247</v>
      </c>
      <c r="C77" t="s">
        <v>4808</v>
      </c>
      <c r="D77" t="s">
        <v>4809</v>
      </c>
      <c r="E77" t="s">
        <v>311</v>
      </c>
      <c r="F77" t="s">
        <v>4810</v>
      </c>
      <c r="G77" t="s">
        <v>4811</v>
      </c>
      <c r="H77" t="s">
        <v>321</v>
      </c>
      <c r="I77" t="s">
        <v>951</v>
      </c>
      <c r="J77" t="s">
        <v>204</v>
      </c>
      <c r="K77" t="s">
        <v>224</v>
      </c>
      <c r="L77" s="109" t="s">
        <v>326</v>
      </c>
      <c r="M77" t="s">
        <v>447</v>
      </c>
      <c r="N77" t="s">
        <v>339</v>
      </c>
      <c r="O77" t="s">
        <v>4812</v>
      </c>
      <c r="Q77" t="s">
        <v>410</v>
      </c>
      <c r="R77" t="s">
        <v>410</v>
      </c>
      <c r="S77" t="s">
        <v>1212</v>
      </c>
      <c r="T77" s="131">
        <v>3.36</v>
      </c>
      <c r="U77" t="s">
        <v>2476</v>
      </c>
      <c r="V77" s="132">
        <v>7.5499999999999998E-2</v>
      </c>
      <c r="W77" s="132">
        <v>7.3639999999999997E-2</v>
      </c>
      <c r="X77" t="s">
        <v>412</v>
      </c>
      <c r="Y77" t="s">
        <v>339</v>
      </c>
      <c r="Z77" t="s">
        <v>886</v>
      </c>
      <c r="AA77" t="s">
        <v>889</v>
      </c>
      <c r="AB77" t="s">
        <v>4779</v>
      </c>
      <c r="AC77" t="s">
        <v>4779</v>
      </c>
      <c r="AD77" s="131">
        <v>110000</v>
      </c>
      <c r="AE77" s="131">
        <v>1</v>
      </c>
      <c r="AF77" s="131">
        <v>108.61</v>
      </c>
      <c r="AG77" s="131">
        <v>119.471</v>
      </c>
      <c r="AJ77" s="145" t="s">
        <v>15</v>
      </c>
      <c r="AK77" s="132">
        <v>3.9440000000000003E-2</v>
      </c>
      <c r="AL77" s="132">
        <v>4.0000000000000002E-4</v>
      </c>
    </row>
    <row r="78" spans="1:38">
      <c r="A78" t="s">
        <v>1213</v>
      </c>
      <c r="B78" t="s">
        <v>1247</v>
      </c>
      <c r="C78" t="s">
        <v>4830</v>
      </c>
      <c r="D78" t="s">
        <v>4831</v>
      </c>
      <c r="E78" t="s">
        <v>309</v>
      </c>
      <c r="F78" t="s">
        <v>4832</v>
      </c>
      <c r="G78" t="s">
        <v>4833</v>
      </c>
      <c r="H78" t="s">
        <v>321</v>
      </c>
      <c r="I78" t="s">
        <v>951</v>
      </c>
      <c r="J78" t="s">
        <v>204</v>
      </c>
      <c r="K78" t="s">
        <v>204</v>
      </c>
      <c r="L78" s="109" t="s">
        <v>326</v>
      </c>
      <c r="M78" t="s">
        <v>451</v>
      </c>
      <c r="N78" t="s">
        <v>339</v>
      </c>
      <c r="O78" t="s">
        <v>4884</v>
      </c>
      <c r="P78" t="s">
        <v>1577</v>
      </c>
      <c r="Q78" t="s">
        <v>415</v>
      </c>
      <c r="R78" t="s">
        <v>407</v>
      </c>
      <c r="S78" t="s">
        <v>1212</v>
      </c>
      <c r="T78" s="131">
        <v>1.8</v>
      </c>
      <c r="U78" t="s">
        <v>1735</v>
      </c>
      <c r="V78" s="132">
        <v>5.8500000000000003E-2</v>
      </c>
      <c r="W78" s="132">
        <v>3.739E-2</v>
      </c>
      <c r="X78" t="s">
        <v>412</v>
      </c>
      <c r="Y78" t="s">
        <v>339</v>
      </c>
      <c r="Z78" t="s">
        <v>886</v>
      </c>
      <c r="AA78" t="s">
        <v>889</v>
      </c>
      <c r="AB78" t="s">
        <v>4779</v>
      </c>
      <c r="AC78" t="s">
        <v>4779</v>
      </c>
      <c r="AD78" s="131">
        <v>101370.76</v>
      </c>
      <c r="AE78" s="131">
        <v>1</v>
      </c>
      <c r="AF78" s="131">
        <v>99.15</v>
      </c>
      <c r="AG78" s="131">
        <v>100.509</v>
      </c>
      <c r="AJ78" s="145" t="s">
        <v>15</v>
      </c>
      <c r="AK78" s="132">
        <v>3.3180000000000001E-2</v>
      </c>
      <c r="AL78" s="132">
        <v>3.4000000000000002E-4</v>
      </c>
    </row>
    <row r="79" spans="1:38">
      <c r="A79" t="s">
        <v>1213</v>
      </c>
      <c r="B79" t="s">
        <v>1247</v>
      </c>
      <c r="C79" t="s">
        <v>4879</v>
      </c>
      <c r="D79" t="s">
        <v>4880</v>
      </c>
      <c r="E79" t="s">
        <v>309</v>
      </c>
      <c r="F79" t="s">
        <v>4881</v>
      </c>
      <c r="G79" t="s">
        <v>4882</v>
      </c>
      <c r="H79" t="s">
        <v>321</v>
      </c>
      <c r="I79" t="s">
        <v>754</v>
      </c>
      <c r="J79" t="s">
        <v>204</v>
      </c>
      <c r="K79" t="s">
        <v>204</v>
      </c>
      <c r="L79" s="109" t="s">
        <v>326</v>
      </c>
      <c r="M79" t="s">
        <v>477</v>
      </c>
      <c r="N79" t="s">
        <v>339</v>
      </c>
      <c r="O79" t="s">
        <v>4883</v>
      </c>
      <c r="P79" t="s">
        <v>1533</v>
      </c>
      <c r="Q79" t="s">
        <v>413</v>
      </c>
      <c r="R79" t="s">
        <v>407</v>
      </c>
      <c r="S79" t="s">
        <v>1212</v>
      </c>
      <c r="T79" s="131">
        <v>2.76</v>
      </c>
      <c r="U79" t="s">
        <v>1617</v>
      </c>
      <c r="V79" s="132">
        <v>2.8199999999999999E-2</v>
      </c>
      <c r="W79" s="132">
        <v>3.5900000000000001E-2</v>
      </c>
      <c r="X79" t="s">
        <v>412</v>
      </c>
      <c r="Y79" t="s">
        <v>339</v>
      </c>
      <c r="Z79" t="s">
        <v>886</v>
      </c>
      <c r="AA79" t="s">
        <v>889</v>
      </c>
      <c r="AB79" t="s">
        <v>4779</v>
      </c>
      <c r="AC79" t="s">
        <v>4779</v>
      </c>
      <c r="AD79" s="131">
        <v>85000</v>
      </c>
      <c r="AE79" s="131">
        <v>1</v>
      </c>
      <c r="AF79" s="131">
        <f>AG79*1000/AD79*100</f>
        <v>105.99058823529413</v>
      </c>
      <c r="AG79" s="131">
        <v>90.091999999999999</v>
      </c>
      <c r="AJ79" s="145" t="s">
        <v>15</v>
      </c>
      <c r="AK79" s="132">
        <v>2.9739999999999999E-2</v>
      </c>
      <c r="AL79" s="132">
        <v>2.9999999999999997E-4</v>
      </c>
    </row>
    <row r="80" spans="1:38">
      <c r="A80" t="s">
        <v>1213</v>
      </c>
      <c r="B80" t="s">
        <v>1247</v>
      </c>
      <c r="C80" t="s">
        <v>4802</v>
      </c>
      <c r="D80" t="s">
        <v>4803</v>
      </c>
      <c r="E80" t="s">
        <v>309</v>
      </c>
      <c r="F80" t="s">
        <v>4835</v>
      </c>
      <c r="G80" t="s">
        <v>4836</v>
      </c>
      <c r="H80" t="s">
        <v>321</v>
      </c>
      <c r="I80" t="s">
        <v>951</v>
      </c>
      <c r="J80" t="s">
        <v>204</v>
      </c>
      <c r="K80" t="s">
        <v>204</v>
      </c>
      <c r="L80" s="109" t="s">
        <v>326</v>
      </c>
      <c r="M80" t="s">
        <v>446</v>
      </c>
      <c r="N80" t="s">
        <v>339</v>
      </c>
      <c r="O80" t="s">
        <v>4806</v>
      </c>
      <c r="P80" t="s">
        <v>2758</v>
      </c>
      <c r="Q80" t="s">
        <v>415</v>
      </c>
      <c r="R80" t="s">
        <v>407</v>
      </c>
      <c r="S80" t="s">
        <v>1212</v>
      </c>
      <c r="T80" s="131">
        <v>0.95</v>
      </c>
      <c r="U80" t="s">
        <v>4837</v>
      </c>
      <c r="V80" s="132">
        <v>4.3999999999999997E-2</v>
      </c>
      <c r="W80" s="132">
        <v>2.31E-3</v>
      </c>
      <c r="X80" t="s">
        <v>412</v>
      </c>
      <c r="Y80" t="s">
        <v>339</v>
      </c>
      <c r="Z80" t="s">
        <v>886</v>
      </c>
      <c r="AA80" t="s">
        <v>889</v>
      </c>
      <c r="AB80" t="s">
        <v>4779</v>
      </c>
      <c r="AC80" t="s">
        <v>4779</v>
      </c>
      <c r="AD80" s="131">
        <v>39932.79</v>
      </c>
      <c r="AE80" s="131">
        <v>1</v>
      </c>
      <c r="AF80" s="131">
        <v>98.01</v>
      </c>
      <c r="AG80" s="131">
        <v>39.137999999999998</v>
      </c>
      <c r="AJ80" s="145" t="s">
        <v>15</v>
      </c>
      <c r="AK80" s="132">
        <v>1.2919999999999999E-2</v>
      </c>
      <c r="AL80" s="132">
        <v>1.2999999999999999E-4</v>
      </c>
    </row>
    <row r="81" spans="1:38">
      <c r="A81" t="s">
        <v>1213</v>
      </c>
      <c r="B81" t="s">
        <v>1247</v>
      </c>
      <c r="C81" t="s">
        <v>4932</v>
      </c>
      <c r="D81" t="s">
        <v>4933</v>
      </c>
      <c r="E81" t="s">
        <v>309</v>
      </c>
      <c r="F81" t="s">
        <v>4934</v>
      </c>
      <c r="G81" t="s">
        <v>4935</v>
      </c>
      <c r="H81" t="s">
        <v>321</v>
      </c>
      <c r="I81" t="s">
        <v>951</v>
      </c>
      <c r="J81" t="s">
        <v>204</v>
      </c>
      <c r="K81" t="s">
        <v>204</v>
      </c>
      <c r="L81" t="s">
        <v>314</v>
      </c>
      <c r="M81" t="s">
        <v>447</v>
      </c>
      <c r="N81" t="s">
        <v>339</v>
      </c>
      <c r="O81" t="s">
        <v>4936</v>
      </c>
      <c r="Q81" t="s">
        <v>410</v>
      </c>
      <c r="R81" t="s">
        <v>410</v>
      </c>
      <c r="S81" t="s">
        <v>1212</v>
      </c>
      <c r="T81" s="131">
        <v>0.01</v>
      </c>
      <c r="U81" t="s">
        <v>4937</v>
      </c>
      <c r="V81" s="132">
        <v>9.9900000000000003E-2</v>
      </c>
      <c r="W81" s="132">
        <v>0.16478999999999999</v>
      </c>
      <c r="X81" t="s">
        <v>412</v>
      </c>
      <c r="Y81" t="s">
        <v>338</v>
      </c>
      <c r="Z81" t="s">
        <v>884</v>
      </c>
      <c r="AA81" t="s">
        <v>889</v>
      </c>
      <c r="AB81" t="s">
        <v>4938</v>
      </c>
      <c r="AC81" t="s">
        <v>4779</v>
      </c>
      <c r="AD81" s="131">
        <v>4199.99</v>
      </c>
      <c r="AE81" s="131">
        <v>1</v>
      </c>
      <c r="AF81" s="131">
        <v>201</v>
      </c>
      <c r="AG81" s="131">
        <v>8.4420000000000002</v>
      </c>
      <c r="AJ81" s="145" t="s">
        <v>15</v>
      </c>
      <c r="AK81" s="132">
        <v>2.7899999999999999E-3</v>
      </c>
      <c r="AL81" s="132">
        <v>3.0000000000000001E-5</v>
      </c>
    </row>
    <row r="82" spans="1:38">
      <c r="A82" t="s">
        <v>1213</v>
      </c>
      <c r="B82" t="s">
        <v>1248</v>
      </c>
      <c r="C82" t="s">
        <v>4924</v>
      </c>
      <c r="D82" t="s">
        <v>4925</v>
      </c>
      <c r="E82" t="s">
        <v>309</v>
      </c>
      <c r="F82" t="s">
        <v>4926</v>
      </c>
      <c r="G82" t="s">
        <v>4927</v>
      </c>
      <c r="H82" t="s">
        <v>321</v>
      </c>
      <c r="I82" t="s">
        <v>754</v>
      </c>
      <c r="J82" t="s">
        <v>204</v>
      </c>
      <c r="K82" t="s">
        <v>204</v>
      </c>
      <c r="L82" s="109" t="s">
        <v>326</v>
      </c>
      <c r="M82" t="s">
        <v>477</v>
      </c>
      <c r="N82" t="s">
        <v>339</v>
      </c>
      <c r="O82" t="s">
        <v>4928</v>
      </c>
      <c r="P82" t="s">
        <v>2758</v>
      </c>
      <c r="Q82" t="s">
        <v>415</v>
      </c>
      <c r="R82" t="s">
        <v>407</v>
      </c>
      <c r="S82" t="s">
        <v>1212</v>
      </c>
      <c r="T82" s="131">
        <v>3.69</v>
      </c>
      <c r="U82" t="s">
        <v>2370</v>
      </c>
      <c r="V82" s="132">
        <v>3.7499999999999999E-2</v>
      </c>
      <c r="W82" s="132">
        <v>1.221E-2</v>
      </c>
      <c r="X82" t="s">
        <v>412</v>
      </c>
      <c r="Y82" t="s">
        <v>339</v>
      </c>
      <c r="Z82" t="s">
        <v>886</v>
      </c>
      <c r="AA82" t="s">
        <v>889</v>
      </c>
      <c r="AB82" t="s">
        <v>4779</v>
      </c>
      <c r="AC82" t="s">
        <v>4779</v>
      </c>
      <c r="AD82" s="131">
        <v>86711.63</v>
      </c>
      <c r="AE82" s="131">
        <v>1</v>
      </c>
      <c r="AF82" s="131">
        <v>104.4</v>
      </c>
      <c r="AG82" s="131">
        <v>90.527000000000001</v>
      </c>
      <c r="AJ82" s="145" t="s">
        <v>15</v>
      </c>
      <c r="AK82" s="132">
        <v>0.1993</v>
      </c>
      <c r="AL82" s="132">
        <v>1.1E-4</v>
      </c>
    </row>
    <row r="83" spans="1:38">
      <c r="A83" t="s">
        <v>1213</v>
      </c>
      <c r="B83" t="s">
        <v>1248</v>
      </c>
      <c r="C83" t="s">
        <v>3258</v>
      </c>
      <c r="D83" t="s">
        <v>3259</v>
      </c>
      <c r="E83" t="s">
        <v>309</v>
      </c>
      <c r="F83" t="s">
        <v>4848</v>
      </c>
      <c r="G83" t="s">
        <v>4849</v>
      </c>
      <c r="H83" t="s">
        <v>321</v>
      </c>
      <c r="I83" t="s">
        <v>951</v>
      </c>
      <c r="J83" t="s">
        <v>204</v>
      </c>
      <c r="K83" t="s">
        <v>204</v>
      </c>
      <c r="L83" s="109" t="s">
        <v>326</v>
      </c>
      <c r="M83" t="s">
        <v>441</v>
      </c>
      <c r="N83" t="s">
        <v>339</v>
      </c>
      <c r="O83" t="s">
        <v>4850</v>
      </c>
      <c r="P83" t="s">
        <v>1533</v>
      </c>
      <c r="Q83" t="s">
        <v>413</v>
      </c>
      <c r="R83" t="s">
        <v>407</v>
      </c>
      <c r="S83" t="s">
        <v>1212</v>
      </c>
      <c r="T83" s="131">
        <v>2.85</v>
      </c>
      <c r="U83" t="s">
        <v>2165</v>
      </c>
      <c r="V83" s="132">
        <v>6.9400000000000003E-2</v>
      </c>
      <c r="W83" s="132">
        <v>3.0110000000000001E-2</v>
      </c>
      <c r="X83" t="s">
        <v>412</v>
      </c>
      <c r="Y83" t="s">
        <v>339</v>
      </c>
      <c r="Z83" t="s">
        <v>886</v>
      </c>
      <c r="AA83" t="s">
        <v>889</v>
      </c>
      <c r="AB83" t="s">
        <v>4779</v>
      </c>
      <c r="AC83" t="s">
        <v>4779</v>
      </c>
      <c r="AD83" s="131">
        <v>70000</v>
      </c>
      <c r="AE83" s="131">
        <v>1</v>
      </c>
      <c r="AF83" s="131">
        <v>94.79</v>
      </c>
      <c r="AG83" s="131">
        <v>66.352999999999994</v>
      </c>
      <c r="AJ83" s="145" t="s">
        <v>15</v>
      </c>
      <c r="AK83" s="132">
        <v>0.14607999999999999</v>
      </c>
      <c r="AL83" s="132">
        <v>8.0000000000000007E-5</v>
      </c>
    </row>
    <row r="84" spans="1:38">
      <c r="A84" t="s">
        <v>1213</v>
      </c>
      <c r="B84" t="s">
        <v>1248</v>
      </c>
      <c r="C84" t="s">
        <v>4808</v>
      </c>
      <c r="D84" t="s">
        <v>4809</v>
      </c>
      <c r="E84" t="s">
        <v>311</v>
      </c>
      <c r="F84" t="s">
        <v>4810</v>
      </c>
      <c r="G84" t="s">
        <v>4811</v>
      </c>
      <c r="H84" t="s">
        <v>321</v>
      </c>
      <c r="I84" t="s">
        <v>951</v>
      </c>
      <c r="J84" t="s">
        <v>204</v>
      </c>
      <c r="K84" t="s">
        <v>224</v>
      </c>
      <c r="L84" s="109" t="s">
        <v>326</v>
      </c>
      <c r="M84" t="s">
        <v>447</v>
      </c>
      <c r="N84" t="s">
        <v>339</v>
      </c>
      <c r="O84" t="s">
        <v>4812</v>
      </c>
      <c r="Q84" t="s">
        <v>410</v>
      </c>
      <c r="R84" t="s">
        <v>410</v>
      </c>
      <c r="S84" t="s">
        <v>1212</v>
      </c>
      <c r="T84" s="131">
        <v>3.36</v>
      </c>
      <c r="U84" t="s">
        <v>2476</v>
      </c>
      <c r="V84" s="132">
        <v>7.5499999999999998E-2</v>
      </c>
      <c r="W84" s="132">
        <v>7.3639999999999997E-2</v>
      </c>
      <c r="X84" t="s">
        <v>412</v>
      </c>
      <c r="Y84" t="s">
        <v>339</v>
      </c>
      <c r="Z84" t="s">
        <v>886</v>
      </c>
      <c r="AA84" t="s">
        <v>889</v>
      </c>
      <c r="AB84" t="s">
        <v>4779</v>
      </c>
      <c r="AC84" t="s">
        <v>4779</v>
      </c>
      <c r="AD84" s="131">
        <v>60000</v>
      </c>
      <c r="AE84" s="131">
        <v>1</v>
      </c>
      <c r="AF84" s="131">
        <v>108.61</v>
      </c>
      <c r="AG84" s="131">
        <v>65.165999999999997</v>
      </c>
      <c r="AJ84" s="145" t="s">
        <v>15</v>
      </c>
      <c r="AK84" s="132">
        <v>0.14346999999999999</v>
      </c>
      <c r="AL84" s="132">
        <v>8.0000000000000007E-5</v>
      </c>
    </row>
    <row r="85" spans="1:38">
      <c r="A85" t="s">
        <v>1213</v>
      </c>
      <c r="B85" t="s">
        <v>1248</v>
      </c>
      <c r="C85" t="s">
        <v>1519</v>
      </c>
      <c r="D85" t="s">
        <v>1520</v>
      </c>
      <c r="E85" t="s">
        <v>309</v>
      </c>
      <c r="F85" t="s">
        <v>4863</v>
      </c>
      <c r="G85" t="s">
        <v>4864</v>
      </c>
      <c r="H85" t="s">
        <v>321</v>
      </c>
      <c r="I85" t="s">
        <v>754</v>
      </c>
      <c r="J85" t="s">
        <v>204</v>
      </c>
      <c r="K85" t="s">
        <v>204</v>
      </c>
      <c r="L85" s="109" t="s">
        <v>326</v>
      </c>
      <c r="M85" t="s">
        <v>448</v>
      </c>
      <c r="N85" t="s">
        <v>339</v>
      </c>
      <c r="O85" t="s">
        <v>4865</v>
      </c>
      <c r="Q85" t="s">
        <v>410</v>
      </c>
      <c r="R85" t="s">
        <v>410</v>
      </c>
      <c r="S85" t="s">
        <v>1212</v>
      </c>
      <c r="T85" s="131">
        <v>4.18</v>
      </c>
      <c r="U85" t="s">
        <v>4866</v>
      </c>
      <c r="V85" s="132">
        <v>3.4700000000000002E-2</v>
      </c>
      <c r="W85" s="132">
        <v>3.0460000000000001E-2</v>
      </c>
      <c r="X85" t="s">
        <v>412</v>
      </c>
      <c r="Y85" t="s">
        <v>339</v>
      </c>
      <c r="Z85" t="s">
        <v>886</v>
      </c>
      <c r="AA85" t="s">
        <v>889</v>
      </c>
      <c r="AB85" t="s">
        <v>4779</v>
      </c>
      <c r="AC85" t="s">
        <v>4779</v>
      </c>
      <c r="AD85" s="131">
        <v>47672.39</v>
      </c>
      <c r="AE85" s="131">
        <v>1</v>
      </c>
      <c r="AF85" s="131">
        <v>100.46</v>
      </c>
      <c r="AG85" s="131">
        <v>47.892000000000003</v>
      </c>
      <c r="AJ85" s="145" t="s">
        <v>15</v>
      </c>
      <c r="AK85" s="132">
        <v>0.10544000000000001</v>
      </c>
      <c r="AL85" s="132">
        <v>6.0000000000000002E-5</v>
      </c>
    </row>
    <row r="86" spans="1:38">
      <c r="A86" t="s">
        <v>1213</v>
      </c>
      <c r="B86" t="s">
        <v>1248</v>
      </c>
      <c r="C86" t="s">
        <v>4879</v>
      </c>
      <c r="D86" t="s">
        <v>4880</v>
      </c>
      <c r="E86" t="s">
        <v>309</v>
      </c>
      <c r="F86" t="s">
        <v>4881</v>
      </c>
      <c r="G86" t="s">
        <v>4882</v>
      </c>
      <c r="H86" t="s">
        <v>321</v>
      </c>
      <c r="I86" t="s">
        <v>754</v>
      </c>
      <c r="J86" t="s">
        <v>204</v>
      </c>
      <c r="K86" t="s">
        <v>204</v>
      </c>
      <c r="L86" s="109" t="s">
        <v>326</v>
      </c>
      <c r="M86" t="s">
        <v>477</v>
      </c>
      <c r="N86" t="s">
        <v>339</v>
      </c>
      <c r="O86" t="s">
        <v>4883</v>
      </c>
      <c r="P86" t="s">
        <v>1533</v>
      </c>
      <c r="Q86" t="s">
        <v>413</v>
      </c>
      <c r="R86" t="s">
        <v>407</v>
      </c>
      <c r="S86" t="s">
        <v>1212</v>
      </c>
      <c r="T86" s="131">
        <v>2.76</v>
      </c>
      <c r="U86" t="s">
        <v>1617</v>
      </c>
      <c r="V86" s="132">
        <v>2.8199999999999999E-2</v>
      </c>
      <c r="W86" s="132">
        <v>3.5900000000000001E-2</v>
      </c>
      <c r="X86" t="s">
        <v>412</v>
      </c>
      <c r="Y86" t="s">
        <v>339</v>
      </c>
      <c r="Z86" t="s">
        <v>886</v>
      </c>
      <c r="AA86" t="s">
        <v>889</v>
      </c>
      <c r="AB86" t="s">
        <v>4779</v>
      </c>
      <c r="AC86" t="s">
        <v>4779</v>
      </c>
      <c r="AD86" s="131">
        <v>42500</v>
      </c>
      <c r="AE86" s="131">
        <v>1</v>
      </c>
      <c r="AF86" s="131">
        <v>105.99</v>
      </c>
      <c r="AG86" s="131">
        <v>45.045999999999999</v>
      </c>
      <c r="AJ86" s="145" t="s">
        <v>15</v>
      </c>
      <c r="AK86" s="132">
        <v>9.9169999999999994E-2</v>
      </c>
      <c r="AL86" s="132">
        <v>5.0000000000000002E-5</v>
      </c>
    </row>
    <row r="87" spans="1:38">
      <c r="A87" t="s">
        <v>1213</v>
      </c>
      <c r="B87" t="s">
        <v>1248</v>
      </c>
      <c r="C87" t="s">
        <v>4885</v>
      </c>
      <c r="D87" t="s">
        <v>4886</v>
      </c>
      <c r="E87" t="s">
        <v>309</v>
      </c>
      <c r="F87" t="s">
        <v>4887</v>
      </c>
      <c r="G87" t="s">
        <v>4888</v>
      </c>
      <c r="H87" t="s">
        <v>321</v>
      </c>
      <c r="I87" t="s">
        <v>951</v>
      </c>
      <c r="J87" t="s">
        <v>204</v>
      </c>
      <c r="K87" t="s">
        <v>204</v>
      </c>
      <c r="L87" s="109" t="s">
        <v>326</v>
      </c>
      <c r="M87" t="s">
        <v>462</v>
      </c>
      <c r="N87" t="s">
        <v>339</v>
      </c>
      <c r="O87" t="s">
        <v>4889</v>
      </c>
      <c r="P87" t="s">
        <v>1596</v>
      </c>
      <c r="Q87" t="s">
        <v>415</v>
      </c>
      <c r="R87" t="s">
        <v>407</v>
      </c>
      <c r="S87" t="s">
        <v>1212</v>
      </c>
      <c r="T87" s="131">
        <v>1.1299999999999999</v>
      </c>
      <c r="U87" t="s">
        <v>1841</v>
      </c>
      <c r="V87" s="132">
        <v>0.156</v>
      </c>
      <c r="W87" s="132">
        <v>3.5029999999999999E-2</v>
      </c>
      <c r="X87" t="s">
        <v>412</v>
      </c>
      <c r="Y87" t="s">
        <v>339</v>
      </c>
      <c r="Z87" t="s">
        <v>886</v>
      </c>
      <c r="AA87" t="s">
        <v>889</v>
      </c>
      <c r="AB87" t="s">
        <v>4779</v>
      </c>
      <c r="AC87" t="s">
        <v>4779</v>
      </c>
      <c r="AD87" s="131">
        <v>42000</v>
      </c>
      <c r="AE87" s="131">
        <v>1</v>
      </c>
      <c r="AF87" s="131">
        <v>99.68</v>
      </c>
      <c r="AG87" s="131">
        <v>41.866</v>
      </c>
      <c r="AJ87" s="145" t="s">
        <v>15</v>
      </c>
      <c r="AK87" s="132">
        <v>9.2170000000000002E-2</v>
      </c>
      <c r="AL87" s="132">
        <v>5.0000000000000002E-5</v>
      </c>
    </row>
    <row r="88" spans="1:38">
      <c r="A88" t="s">
        <v>1213</v>
      </c>
      <c r="B88" t="s">
        <v>1248</v>
      </c>
      <c r="C88" t="s">
        <v>4791</v>
      </c>
      <c r="D88" t="s">
        <v>4792</v>
      </c>
      <c r="E88" t="s">
        <v>309</v>
      </c>
      <c r="F88" t="s">
        <v>4793</v>
      </c>
      <c r="G88" t="s">
        <v>4794</v>
      </c>
      <c r="H88" t="s">
        <v>321</v>
      </c>
      <c r="I88" t="s">
        <v>754</v>
      </c>
      <c r="J88" t="s">
        <v>204</v>
      </c>
      <c r="K88" t="s">
        <v>204</v>
      </c>
      <c r="L88" s="109" t="s">
        <v>326</v>
      </c>
      <c r="M88" t="s">
        <v>464</v>
      </c>
      <c r="N88" t="s">
        <v>339</v>
      </c>
      <c r="O88" t="s">
        <v>4795</v>
      </c>
      <c r="P88" t="s">
        <v>1627</v>
      </c>
      <c r="Q88" t="s">
        <v>413</v>
      </c>
      <c r="R88" t="s">
        <v>407</v>
      </c>
      <c r="S88" t="s">
        <v>1212</v>
      </c>
      <c r="T88" s="131">
        <v>3.34</v>
      </c>
      <c r="U88" t="s">
        <v>1849</v>
      </c>
      <c r="V88" s="132">
        <v>3.7999999999999999E-2</v>
      </c>
      <c r="W88" s="132">
        <v>3.8679999999999999E-2</v>
      </c>
      <c r="X88" t="s">
        <v>412</v>
      </c>
      <c r="Y88" t="s">
        <v>339</v>
      </c>
      <c r="Z88" t="s">
        <v>886</v>
      </c>
      <c r="AA88" t="s">
        <v>889</v>
      </c>
      <c r="AB88" t="s">
        <v>4779</v>
      </c>
      <c r="AC88" t="s">
        <v>4779</v>
      </c>
      <c r="AD88" s="131">
        <v>38000</v>
      </c>
      <c r="AE88" s="131">
        <v>1</v>
      </c>
      <c r="AF88" s="131">
        <v>103.99</v>
      </c>
      <c r="AG88" s="131">
        <v>39.515999999999998</v>
      </c>
      <c r="AJ88" s="145" t="s">
        <v>15</v>
      </c>
      <c r="AK88" s="132">
        <v>8.6999999999999994E-2</v>
      </c>
      <c r="AL88" s="132">
        <v>5.0000000000000002E-5</v>
      </c>
    </row>
    <row r="89" spans="1:38">
      <c r="A89" t="s">
        <v>1213</v>
      </c>
      <c r="B89" t="s">
        <v>1248</v>
      </c>
      <c r="C89" t="s">
        <v>4858</v>
      </c>
      <c r="D89" t="s">
        <v>4859</v>
      </c>
      <c r="E89" t="s">
        <v>309</v>
      </c>
      <c r="F89" t="s">
        <v>4860</v>
      </c>
      <c r="G89" t="s">
        <v>4861</v>
      </c>
      <c r="H89" t="s">
        <v>321</v>
      </c>
      <c r="I89" t="s">
        <v>951</v>
      </c>
      <c r="J89" t="s">
        <v>204</v>
      </c>
      <c r="K89" t="s">
        <v>204</v>
      </c>
      <c r="L89" s="109" t="s">
        <v>326</v>
      </c>
      <c r="M89" t="s">
        <v>451</v>
      </c>
      <c r="N89" t="s">
        <v>339</v>
      </c>
      <c r="O89" t="s">
        <v>4862</v>
      </c>
      <c r="P89" t="s">
        <v>1627</v>
      </c>
      <c r="Q89" t="s">
        <v>413</v>
      </c>
      <c r="R89" t="s">
        <v>407</v>
      </c>
      <c r="S89" t="s">
        <v>1212</v>
      </c>
      <c r="T89" s="131">
        <v>2.13</v>
      </c>
      <c r="U89" t="s">
        <v>1849</v>
      </c>
      <c r="V89" s="132">
        <v>7.2099999999999997E-2</v>
      </c>
      <c r="W89" s="132">
        <v>2.1329999999999998E-2</v>
      </c>
      <c r="X89" t="s">
        <v>412</v>
      </c>
      <c r="Y89" t="s">
        <v>339</v>
      </c>
      <c r="Z89" t="s">
        <v>886</v>
      </c>
      <c r="AA89" t="s">
        <v>889</v>
      </c>
      <c r="AB89" t="s">
        <v>4779</v>
      </c>
      <c r="AC89" t="s">
        <v>4779</v>
      </c>
      <c r="AD89" s="131">
        <v>40000</v>
      </c>
      <c r="AE89" s="131">
        <v>1</v>
      </c>
      <c r="AF89" s="131">
        <v>95.21</v>
      </c>
      <c r="AG89" s="131">
        <v>38.084000000000003</v>
      </c>
      <c r="AJ89" s="145" t="s">
        <v>15</v>
      </c>
      <c r="AK89" s="132">
        <v>8.3839999999999998E-2</v>
      </c>
      <c r="AL89" s="132">
        <v>5.0000000000000002E-5</v>
      </c>
    </row>
    <row r="90" spans="1:38">
      <c r="A90" t="s">
        <v>1213</v>
      </c>
      <c r="B90" t="s">
        <v>1248</v>
      </c>
      <c r="C90" t="s">
        <v>4796</v>
      </c>
      <c r="D90" t="s">
        <v>4797</v>
      </c>
      <c r="E90" t="s">
        <v>309</v>
      </c>
      <c r="F90" t="s">
        <v>4798</v>
      </c>
      <c r="G90" t="s">
        <v>4799</v>
      </c>
      <c r="H90" t="s">
        <v>321</v>
      </c>
      <c r="I90" t="s">
        <v>754</v>
      </c>
      <c r="J90" t="s">
        <v>204</v>
      </c>
      <c r="K90" t="s">
        <v>204</v>
      </c>
      <c r="L90" s="109" t="s">
        <v>326</v>
      </c>
      <c r="M90" t="s">
        <v>440</v>
      </c>
      <c r="N90" t="s">
        <v>339</v>
      </c>
      <c r="O90" t="s">
        <v>4800</v>
      </c>
      <c r="P90" t="s">
        <v>2758</v>
      </c>
      <c r="Q90" t="s">
        <v>415</v>
      </c>
      <c r="R90" t="s">
        <v>407</v>
      </c>
      <c r="S90" t="s">
        <v>1212</v>
      </c>
      <c r="T90" s="131">
        <v>1.5</v>
      </c>
      <c r="U90" t="s">
        <v>4801</v>
      </c>
      <c r="V90" s="132">
        <v>9.99</v>
      </c>
      <c r="W90" s="132">
        <v>7.4200000000000004E-3</v>
      </c>
      <c r="X90" t="s">
        <v>412</v>
      </c>
      <c r="Y90" t="s">
        <v>339</v>
      </c>
      <c r="Z90" t="s">
        <v>886</v>
      </c>
      <c r="AA90" t="s">
        <v>889</v>
      </c>
      <c r="AB90" t="s">
        <v>4779</v>
      </c>
      <c r="AC90" t="s">
        <v>4779</v>
      </c>
      <c r="AD90" s="131">
        <v>17987.52</v>
      </c>
      <c r="AE90" s="131">
        <v>1</v>
      </c>
      <c r="AF90" s="131">
        <v>99.9</v>
      </c>
      <c r="AG90" s="131">
        <v>17.97</v>
      </c>
      <c r="AJ90" s="145" t="s">
        <v>15</v>
      </c>
      <c r="AK90" s="132">
        <v>3.9559999999999998E-2</v>
      </c>
      <c r="AL90" s="132">
        <v>2.0000000000000002E-5</v>
      </c>
    </row>
    <row r="91" spans="1:38">
      <c r="A91" t="s">
        <v>1213</v>
      </c>
      <c r="B91" t="s">
        <v>1248</v>
      </c>
      <c r="C91" t="s">
        <v>4932</v>
      </c>
      <c r="D91" t="s">
        <v>4933</v>
      </c>
      <c r="E91" t="s">
        <v>309</v>
      </c>
      <c r="F91" t="s">
        <v>4934</v>
      </c>
      <c r="G91" t="s">
        <v>4935</v>
      </c>
      <c r="H91" t="s">
        <v>321</v>
      </c>
      <c r="I91" t="s">
        <v>951</v>
      </c>
      <c r="J91" t="s">
        <v>204</v>
      </c>
      <c r="K91" t="s">
        <v>204</v>
      </c>
      <c r="L91" t="s">
        <v>314</v>
      </c>
      <c r="M91" t="s">
        <v>447</v>
      </c>
      <c r="N91" t="s">
        <v>339</v>
      </c>
      <c r="O91" t="s">
        <v>4939</v>
      </c>
      <c r="Q91" t="s">
        <v>410</v>
      </c>
      <c r="R91" t="s">
        <v>410</v>
      </c>
      <c r="S91" t="s">
        <v>1212</v>
      </c>
      <c r="T91" s="131">
        <v>0.01</v>
      </c>
      <c r="U91" t="s">
        <v>4937</v>
      </c>
      <c r="V91" s="132">
        <v>9.9900000000000003E-2</v>
      </c>
      <c r="W91" s="132">
        <v>0.18573000000000001</v>
      </c>
      <c r="X91" t="s">
        <v>412</v>
      </c>
      <c r="Y91" t="s">
        <v>338</v>
      </c>
      <c r="Z91" t="s">
        <v>884</v>
      </c>
      <c r="AA91" t="s">
        <v>889</v>
      </c>
      <c r="AB91" t="s">
        <v>4938</v>
      </c>
      <c r="AC91" t="s">
        <v>4779</v>
      </c>
      <c r="AD91" s="131">
        <v>899.99</v>
      </c>
      <c r="AE91" s="131">
        <v>1</v>
      </c>
      <c r="AF91" s="131">
        <v>201</v>
      </c>
      <c r="AG91" s="131">
        <v>1.8089999999999999</v>
      </c>
      <c r="AJ91" s="145" t="s">
        <v>15</v>
      </c>
      <c r="AK91" s="132">
        <v>3.98E-3</v>
      </c>
      <c r="AL91" s="132">
        <v>0</v>
      </c>
    </row>
    <row r="92" spans="1:38">
      <c r="A92" t="s">
        <v>1213</v>
      </c>
      <c r="B92" t="s">
        <v>1250</v>
      </c>
      <c r="C92" t="s">
        <v>2453</v>
      </c>
      <c r="D92" t="s">
        <v>2454</v>
      </c>
      <c r="E92" t="s">
        <v>309</v>
      </c>
      <c r="F92" t="s">
        <v>4920</v>
      </c>
      <c r="G92" t="s">
        <v>4921</v>
      </c>
      <c r="H92" t="s">
        <v>321</v>
      </c>
      <c r="I92" t="s">
        <v>754</v>
      </c>
      <c r="J92" t="s">
        <v>204</v>
      </c>
      <c r="K92" t="s">
        <v>204</v>
      </c>
      <c r="L92" s="109" t="s">
        <v>326</v>
      </c>
      <c r="M92" t="s">
        <v>477</v>
      </c>
      <c r="N92" t="s">
        <v>339</v>
      </c>
      <c r="O92" t="s">
        <v>4922</v>
      </c>
      <c r="P92" t="s">
        <v>1211</v>
      </c>
      <c r="Q92" t="s">
        <v>413</v>
      </c>
      <c r="R92" t="s">
        <v>407</v>
      </c>
      <c r="S92" t="s">
        <v>1212</v>
      </c>
      <c r="T92" s="131">
        <v>9.0299999999999994</v>
      </c>
      <c r="U92" t="s">
        <v>4923</v>
      </c>
      <c r="V92" s="132">
        <v>3.3300000000000003E-2</v>
      </c>
      <c r="W92" s="132">
        <v>2.3349999999999999E-2</v>
      </c>
      <c r="X92" t="s">
        <v>412</v>
      </c>
      <c r="Y92" t="s">
        <v>339</v>
      </c>
      <c r="Z92" t="s">
        <v>886</v>
      </c>
      <c r="AA92" t="s">
        <v>889</v>
      </c>
      <c r="AB92" t="s">
        <v>4779</v>
      </c>
      <c r="AC92" t="s">
        <v>4779</v>
      </c>
      <c r="AD92" s="131">
        <v>6830770.7000000002</v>
      </c>
      <c r="AE92" s="131">
        <v>1</v>
      </c>
      <c r="AF92" s="131">
        <v>131.6</v>
      </c>
      <c r="AG92" s="131">
        <v>8989.2939999999999</v>
      </c>
      <c r="AJ92" s="145" t="s">
        <v>15</v>
      </c>
      <c r="AK92" s="132">
        <v>0.22275</v>
      </c>
      <c r="AL92" s="132">
        <v>2.5000000000000001E-3</v>
      </c>
    </row>
    <row r="93" spans="1:38">
      <c r="A93" t="s">
        <v>1213</v>
      </c>
      <c r="B93" t="s">
        <v>1250</v>
      </c>
      <c r="C93" t="s">
        <v>4924</v>
      </c>
      <c r="D93" t="s">
        <v>4925</v>
      </c>
      <c r="E93" t="s">
        <v>309</v>
      </c>
      <c r="F93" t="s">
        <v>4926</v>
      </c>
      <c r="G93" t="s">
        <v>4927</v>
      </c>
      <c r="H93" t="s">
        <v>321</v>
      </c>
      <c r="I93" t="s">
        <v>754</v>
      </c>
      <c r="J93" t="s">
        <v>204</v>
      </c>
      <c r="K93" t="s">
        <v>204</v>
      </c>
      <c r="L93" s="109" t="s">
        <v>326</v>
      </c>
      <c r="M93" t="s">
        <v>477</v>
      </c>
      <c r="N93" t="s">
        <v>339</v>
      </c>
      <c r="O93" t="s">
        <v>4928</v>
      </c>
      <c r="P93" t="s">
        <v>2758</v>
      </c>
      <c r="Q93" t="s">
        <v>415</v>
      </c>
      <c r="R93" t="s">
        <v>407</v>
      </c>
      <c r="S93" t="s">
        <v>1212</v>
      </c>
      <c r="T93" s="131">
        <v>3.69</v>
      </c>
      <c r="U93" t="s">
        <v>2370</v>
      </c>
      <c r="V93" s="132">
        <v>3.7499999999999999E-2</v>
      </c>
      <c r="W93" s="132">
        <v>1.2200000000000001E-2</v>
      </c>
      <c r="X93" t="s">
        <v>412</v>
      </c>
      <c r="Y93" t="s">
        <v>339</v>
      </c>
      <c r="Z93" t="s">
        <v>886</v>
      </c>
      <c r="AA93" t="s">
        <v>889</v>
      </c>
      <c r="AB93" t="s">
        <v>4779</v>
      </c>
      <c r="AC93" t="s">
        <v>4779</v>
      </c>
      <c r="AD93" s="131">
        <v>6582098.25</v>
      </c>
      <c r="AE93" s="131">
        <v>1</v>
      </c>
      <c r="AF93" s="131">
        <v>104.4</v>
      </c>
      <c r="AG93" s="131">
        <v>6871.7110000000002</v>
      </c>
      <c r="AJ93" s="145" t="s">
        <v>15</v>
      </c>
      <c r="AK93" s="132">
        <v>0.17027999999999999</v>
      </c>
      <c r="AL93" s="132">
        <v>1.91E-3</v>
      </c>
    </row>
    <row r="94" spans="1:38">
      <c r="A94" t="s">
        <v>1213</v>
      </c>
      <c r="B94" t="s">
        <v>1250</v>
      </c>
      <c r="C94" t="s">
        <v>3258</v>
      </c>
      <c r="D94" t="s">
        <v>3259</v>
      </c>
      <c r="E94" t="s">
        <v>309</v>
      </c>
      <c r="F94" t="s">
        <v>4848</v>
      </c>
      <c r="G94" t="s">
        <v>4849</v>
      </c>
      <c r="H94" t="s">
        <v>321</v>
      </c>
      <c r="I94" t="s">
        <v>951</v>
      </c>
      <c r="J94" t="s">
        <v>204</v>
      </c>
      <c r="K94" t="s">
        <v>204</v>
      </c>
      <c r="L94" s="109" t="s">
        <v>326</v>
      </c>
      <c r="M94" t="s">
        <v>441</v>
      </c>
      <c r="N94" t="s">
        <v>339</v>
      </c>
      <c r="O94" t="s">
        <v>4850</v>
      </c>
      <c r="P94" t="s">
        <v>1533</v>
      </c>
      <c r="Q94" t="s">
        <v>413</v>
      </c>
      <c r="R94" t="s">
        <v>407</v>
      </c>
      <c r="S94" t="s">
        <v>1212</v>
      </c>
      <c r="T94" s="131">
        <v>2.85</v>
      </c>
      <c r="U94" t="s">
        <v>2165</v>
      </c>
      <c r="V94" s="132">
        <v>6.9400000000000003E-2</v>
      </c>
      <c r="W94" s="132">
        <v>3.0110000000000001E-2</v>
      </c>
      <c r="X94" t="s">
        <v>412</v>
      </c>
      <c r="Y94" t="s">
        <v>339</v>
      </c>
      <c r="Z94" t="s">
        <v>886</v>
      </c>
      <c r="AA94" t="s">
        <v>889</v>
      </c>
      <c r="AB94" t="s">
        <v>4779</v>
      </c>
      <c r="AC94" t="s">
        <v>4779</v>
      </c>
      <c r="AD94" s="131">
        <v>3220000</v>
      </c>
      <c r="AE94" s="131">
        <v>1</v>
      </c>
      <c r="AF94" s="131">
        <v>94.79</v>
      </c>
      <c r="AG94" s="131">
        <v>3052.2379999999998</v>
      </c>
      <c r="AJ94" s="145" t="s">
        <v>15</v>
      </c>
      <c r="AK94" s="132">
        <v>7.5630000000000003E-2</v>
      </c>
      <c r="AL94" s="132">
        <v>8.4999999999999995E-4</v>
      </c>
    </row>
    <row r="95" spans="1:38">
      <c r="A95" t="s">
        <v>1213</v>
      </c>
      <c r="B95" t="s">
        <v>1250</v>
      </c>
      <c r="C95" t="s">
        <v>4791</v>
      </c>
      <c r="D95" t="s">
        <v>4792</v>
      </c>
      <c r="E95" t="s">
        <v>309</v>
      </c>
      <c r="F95" t="s">
        <v>4793</v>
      </c>
      <c r="G95" t="s">
        <v>4794</v>
      </c>
      <c r="H95" t="s">
        <v>321</v>
      </c>
      <c r="I95" t="s">
        <v>754</v>
      </c>
      <c r="J95" t="s">
        <v>204</v>
      </c>
      <c r="K95" t="s">
        <v>204</v>
      </c>
      <c r="L95" s="109" t="s">
        <v>326</v>
      </c>
      <c r="M95" t="s">
        <v>464</v>
      </c>
      <c r="N95" t="s">
        <v>339</v>
      </c>
      <c r="O95" t="s">
        <v>4795</v>
      </c>
      <c r="P95" t="s">
        <v>1627</v>
      </c>
      <c r="Q95" t="s">
        <v>413</v>
      </c>
      <c r="R95" t="s">
        <v>407</v>
      </c>
      <c r="S95" t="s">
        <v>1212</v>
      </c>
      <c r="T95" s="131">
        <v>3.34</v>
      </c>
      <c r="U95" t="s">
        <v>1849</v>
      </c>
      <c r="V95" s="132">
        <v>3.7999999999999999E-2</v>
      </c>
      <c r="W95" s="132">
        <v>3.8679999999999999E-2</v>
      </c>
      <c r="X95" t="s">
        <v>412</v>
      </c>
      <c r="Y95" t="s">
        <v>339</v>
      </c>
      <c r="Z95" t="s">
        <v>886</v>
      </c>
      <c r="AA95" t="s">
        <v>889</v>
      </c>
      <c r="AB95" t="s">
        <v>4779</v>
      </c>
      <c r="AC95" t="s">
        <v>4779</v>
      </c>
      <c r="AD95" s="131">
        <v>2812000</v>
      </c>
      <c r="AE95" s="131">
        <v>1</v>
      </c>
      <c r="AF95" s="131">
        <v>103.99</v>
      </c>
      <c r="AG95" s="131">
        <v>2924.1990000000001</v>
      </c>
      <c r="AJ95" s="145" t="s">
        <v>15</v>
      </c>
      <c r="AK95" s="132">
        <v>7.2459999999999997E-2</v>
      </c>
      <c r="AL95" s="132">
        <v>8.0999999999999996E-4</v>
      </c>
    </row>
    <row r="96" spans="1:38">
      <c r="A96" t="s">
        <v>1213</v>
      </c>
      <c r="B96" t="s">
        <v>1250</v>
      </c>
      <c r="C96" t="s">
        <v>4924</v>
      </c>
      <c r="D96" t="s">
        <v>4925</v>
      </c>
      <c r="E96" t="s">
        <v>309</v>
      </c>
      <c r="F96" t="s">
        <v>4929</v>
      </c>
      <c r="G96" t="s">
        <v>4930</v>
      </c>
      <c r="H96" t="s">
        <v>321</v>
      </c>
      <c r="I96" t="s">
        <v>754</v>
      </c>
      <c r="J96" t="s">
        <v>204</v>
      </c>
      <c r="K96" t="s">
        <v>204</v>
      </c>
      <c r="L96" s="109" t="s">
        <v>326</v>
      </c>
      <c r="M96" t="s">
        <v>477</v>
      </c>
      <c r="N96" t="s">
        <v>339</v>
      </c>
      <c r="O96" t="s">
        <v>4928</v>
      </c>
      <c r="P96" t="s">
        <v>2758</v>
      </c>
      <c r="Q96" t="s">
        <v>415</v>
      </c>
      <c r="R96" t="s">
        <v>407</v>
      </c>
      <c r="S96" t="s">
        <v>1212</v>
      </c>
      <c r="T96" s="131">
        <v>6.52</v>
      </c>
      <c r="U96" t="s">
        <v>4931</v>
      </c>
      <c r="V96" s="132">
        <v>3.56E-2</v>
      </c>
      <c r="W96" s="132">
        <v>1.5350000000000001E-2</v>
      </c>
      <c r="X96" t="s">
        <v>412</v>
      </c>
      <c r="Y96" t="s">
        <v>339</v>
      </c>
      <c r="Z96" t="s">
        <v>886</v>
      </c>
      <c r="AA96" t="s">
        <v>889</v>
      </c>
      <c r="AB96" t="s">
        <v>4779</v>
      </c>
      <c r="AC96" t="s">
        <v>4779</v>
      </c>
      <c r="AD96" s="131">
        <v>2565000</v>
      </c>
      <c r="AE96" s="131">
        <v>1</v>
      </c>
      <c r="AF96" s="131">
        <f>AG96*1000/AD96*100</f>
        <v>101.23001949317738</v>
      </c>
      <c r="AG96" s="131">
        <v>2596.5500000000002</v>
      </c>
      <c r="AJ96" s="145" t="s">
        <v>15</v>
      </c>
      <c r="AK96" s="132">
        <v>6.4339999999999994E-2</v>
      </c>
      <c r="AL96" s="132">
        <v>7.2000000000000005E-4</v>
      </c>
    </row>
    <row r="97" spans="1:38">
      <c r="A97" t="s">
        <v>1213</v>
      </c>
      <c r="B97" t="s">
        <v>1250</v>
      </c>
      <c r="C97" t="s">
        <v>4879</v>
      </c>
      <c r="D97" t="s">
        <v>4880</v>
      </c>
      <c r="E97" t="s">
        <v>309</v>
      </c>
      <c r="F97" t="s">
        <v>4881</v>
      </c>
      <c r="G97" t="s">
        <v>4882</v>
      </c>
      <c r="H97" t="s">
        <v>321</v>
      </c>
      <c r="I97" t="s">
        <v>754</v>
      </c>
      <c r="J97" t="s">
        <v>204</v>
      </c>
      <c r="K97" t="s">
        <v>204</v>
      </c>
      <c r="L97" s="109" t="s">
        <v>326</v>
      </c>
      <c r="M97" t="s">
        <v>477</v>
      </c>
      <c r="N97" t="s">
        <v>339</v>
      </c>
      <c r="O97" t="s">
        <v>4883</v>
      </c>
      <c r="P97" t="s">
        <v>1533</v>
      </c>
      <c r="Q97" t="s">
        <v>413</v>
      </c>
      <c r="R97" t="s">
        <v>407</v>
      </c>
      <c r="S97" t="s">
        <v>1212</v>
      </c>
      <c r="T97" s="131">
        <v>2.76</v>
      </c>
      <c r="U97" t="s">
        <v>1617</v>
      </c>
      <c r="V97" s="132">
        <v>2.8199999999999999E-2</v>
      </c>
      <c r="W97" s="132">
        <v>3.5900000000000001E-2</v>
      </c>
      <c r="X97" t="s">
        <v>412</v>
      </c>
      <c r="Y97" t="s">
        <v>339</v>
      </c>
      <c r="Z97" t="s">
        <v>886</v>
      </c>
      <c r="AA97" t="s">
        <v>889</v>
      </c>
      <c r="AB97" t="s">
        <v>4779</v>
      </c>
      <c r="AC97" t="s">
        <v>4779</v>
      </c>
      <c r="AD97" s="131">
        <v>2422500</v>
      </c>
      <c r="AE97" s="131">
        <v>1</v>
      </c>
      <c r="AF97" s="131">
        <v>105.99</v>
      </c>
      <c r="AG97" s="131">
        <v>2567.6080000000002</v>
      </c>
      <c r="AJ97" s="145" t="s">
        <v>15</v>
      </c>
      <c r="AK97" s="132">
        <v>6.3619999999999996E-2</v>
      </c>
      <c r="AL97" s="132">
        <v>7.1000000000000002E-4</v>
      </c>
    </row>
    <row r="98" spans="1:38">
      <c r="A98" t="s">
        <v>1213</v>
      </c>
      <c r="B98" t="s">
        <v>1250</v>
      </c>
      <c r="C98" t="s">
        <v>4808</v>
      </c>
      <c r="D98" t="s">
        <v>4809</v>
      </c>
      <c r="E98" t="s">
        <v>311</v>
      </c>
      <c r="F98" t="s">
        <v>4810</v>
      </c>
      <c r="G98" t="s">
        <v>4811</v>
      </c>
      <c r="H98" t="s">
        <v>321</v>
      </c>
      <c r="I98" t="s">
        <v>951</v>
      </c>
      <c r="J98" t="s">
        <v>204</v>
      </c>
      <c r="K98" t="s">
        <v>224</v>
      </c>
      <c r="L98" s="109" t="s">
        <v>326</v>
      </c>
      <c r="M98" t="s">
        <v>447</v>
      </c>
      <c r="N98" t="s">
        <v>339</v>
      </c>
      <c r="O98" t="s">
        <v>4812</v>
      </c>
      <c r="Q98" t="s">
        <v>410</v>
      </c>
      <c r="R98" t="s">
        <v>410</v>
      </c>
      <c r="S98" t="s">
        <v>1212</v>
      </c>
      <c r="T98" s="131">
        <v>3.36</v>
      </c>
      <c r="U98" t="s">
        <v>2476</v>
      </c>
      <c r="V98" s="132">
        <v>7.5499999999999998E-2</v>
      </c>
      <c r="W98" s="132">
        <v>7.3639999999999997E-2</v>
      </c>
      <c r="X98" t="s">
        <v>412</v>
      </c>
      <c r="Y98" t="s">
        <v>339</v>
      </c>
      <c r="Z98" t="s">
        <v>886</v>
      </c>
      <c r="AA98" t="s">
        <v>889</v>
      </c>
      <c r="AB98" t="s">
        <v>4779</v>
      </c>
      <c r="AC98" t="s">
        <v>4779</v>
      </c>
      <c r="AD98" s="131">
        <v>2330000</v>
      </c>
      <c r="AE98" s="131">
        <v>1</v>
      </c>
      <c r="AF98" s="131">
        <v>108.61</v>
      </c>
      <c r="AG98" s="131">
        <v>2530.6129999999998</v>
      </c>
      <c r="AJ98" s="145" t="s">
        <v>15</v>
      </c>
      <c r="AK98" s="132">
        <v>6.2710000000000002E-2</v>
      </c>
      <c r="AL98" s="132">
        <v>6.9999999999999999E-4</v>
      </c>
    </row>
    <row r="99" spans="1:38">
      <c r="A99" t="s">
        <v>1213</v>
      </c>
      <c r="B99" t="s">
        <v>1250</v>
      </c>
      <c r="C99" t="s">
        <v>1519</v>
      </c>
      <c r="D99" t="s">
        <v>1520</v>
      </c>
      <c r="E99" t="s">
        <v>309</v>
      </c>
      <c r="F99" t="s">
        <v>4863</v>
      </c>
      <c r="G99" t="s">
        <v>4864</v>
      </c>
      <c r="H99" t="s">
        <v>321</v>
      </c>
      <c r="I99" t="s">
        <v>754</v>
      </c>
      <c r="J99" t="s">
        <v>204</v>
      </c>
      <c r="K99" t="s">
        <v>204</v>
      </c>
      <c r="L99" s="109" t="s">
        <v>326</v>
      </c>
      <c r="M99" t="s">
        <v>448</v>
      </c>
      <c r="N99" t="s">
        <v>339</v>
      </c>
      <c r="O99" t="s">
        <v>4865</v>
      </c>
      <c r="Q99" t="s">
        <v>410</v>
      </c>
      <c r="R99" t="s">
        <v>410</v>
      </c>
      <c r="S99" t="s">
        <v>1212</v>
      </c>
      <c r="T99" s="131">
        <v>4.18</v>
      </c>
      <c r="U99" t="s">
        <v>4866</v>
      </c>
      <c r="V99" s="132">
        <v>3.4700000000000002E-2</v>
      </c>
      <c r="W99" s="132">
        <v>3.0460000000000001E-2</v>
      </c>
      <c r="X99" t="s">
        <v>412</v>
      </c>
      <c r="Y99" t="s">
        <v>339</v>
      </c>
      <c r="Z99" t="s">
        <v>886</v>
      </c>
      <c r="AA99" t="s">
        <v>889</v>
      </c>
      <c r="AB99" t="s">
        <v>4779</v>
      </c>
      <c r="AC99" t="s">
        <v>4779</v>
      </c>
      <c r="AD99" s="131">
        <v>2333960.7799999998</v>
      </c>
      <c r="AE99" s="131">
        <v>1</v>
      </c>
      <c r="AF99" s="131">
        <v>100.46</v>
      </c>
      <c r="AG99" s="131">
        <v>2344.6970000000001</v>
      </c>
      <c r="AJ99" s="145" t="s">
        <v>15</v>
      </c>
      <c r="AK99" s="132">
        <v>5.8099999999999999E-2</v>
      </c>
      <c r="AL99" s="132">
        <v>6.4999999999999997E-4</v>
      </c>
    </row>
    <row r="100" spans="1:38">
      <c r="A100" t="s">
        <v>1213</v>
      </c>
      <c r="B100" t="s">
        <v>1250</v>
      </c>
      <c r="C100" t="s">
        <v>4885</v>
      </c>
      <c r="D100" t="s">
        <v>4886</v>
      </c>
      <c r="E100" t="s">
        <v>309</v>
      </c>
      <c r="F100" t="s">
        <v>4887</v>
      </c>
      <c r="G100" t="s">
        <v>4888</v>
      </c>
      <c r="H100" t="s">
        <v>321</v>
      </c>
      <c r="I100" t="s">
        <v>951</v>
      </c>
      <c r="J100" t="s">
        <v>204</v>
      </c>
      <c r="K100" t="s">
        <v>204</v>
      </c>
      <c r="L100" s="109" t="s">
        <v>326</v>
      </c>
      <c r="M100" t="s">
        <v>462</v>
      </c>
      <c r="N100" t="s">
        <v>339</v>
      </c>
      <c r="O100" t="s">
        <v>4889</v>
      </c>
      <c r="P100" t="s">
        <v>1596</v>
      </c>
      <c r="Q100" t="s">
        <v>415</v>
      </c>
      <c r="R100" t="s">
        <v>407</v>
      </c>
      <c r="S100" t="s">
        <v>1212</v>
      </c>
      <c r="T100" s="131">
        <v>1.1299999999999999</v>
      </c>
      <c r="U100" t="s">
        <v>1841</v>
      </c>
      <c r="V100" s="132">
        <v>0.156</v>
      </c>
      <c r="W100" s="132">
        <v>3.5029999999999999E-2</v>
      </c>
      <c r="X100" t="s">
        <v>412</v>
      </c>
      <c r="Y100" t="s">
        <v>339</v>
      </c>
      <c r="Z100" t="s">
        <v>886</v>
      </c>
      <c r="AA100" t="s">
        <v>889</v>
      </c>
      <c r="AB100" t="s">
        <v>4779</v>
      </c>
      <c r="AC100" t="s">
        <v>4779</v>
      </c>
      <c r="AD100" s="131">
        <v>2118000</v>
      </c>
      <c r="AE100" s="131">
        <v>1</v>
      </c>
      <c r="AF100" s="131">
        <v>99.68</v>
      </c>
      <c r="AG100" s="131">
        <v>2111.2220000000002</v>
      </c>
      <c r="AJ100" s="145" t="s">
        <v>15</v>
      </c>
      <c r="AK100" s="132">
        <v>5.2310000000000002E-2</v>
      </c>
      <c r="AL100" s="132">
        <v>5.9000000000000003E-4</v>
      </c>
    </row>
    <row r="101" spans="1:38">
      <c r="A101" t="s">
        <v>1213</v>
      </c>
      <c r="B101" t="s">
        <v>1250</v>
      </c>
      <c r="C101" t="s">
        <v>4830</v>
      </c>
      <c r="D101" t="s">
        <v>4831</v>
      </c>
      <c r="E101" t="s">
        <v>309</v>
      </c>
      <c r="F101" t="s">
        <v>4832</v>
      </c>
      <c r="G101" t="s">
        <v>4833</v>
      </c>
      <c r="H101" t="s">
        <v>321</v>
      </c>
      <c r="I101" t="s">
        <v>951</v>
      </c>
      <c r="J101" t="s">
        <v>204</v>
      </c>
      <c r="K101" t="s">
        <v>204</v>
      </c>
      <c r="L101" s="109" t="s">
        <v>326</v>
      </c>
      <c r="M101" t="s">
        <v>451</v>
      </c>
      <c r="N101" t="s">
        <v>339</v>
      </c>
      <c r="O101" t="s">
        <v>4884</v>
      </c>
      <c r="P101" t="s">
        <v>1577</v>
      </c>
      <c r="Q101" t="s">
        <v>415</v>
      </c>
      <c r="R101" t="s">
        <v>407</v>
      </c>
      <c r="S101" t="s">
        <v>1212</v>
      </c>
      <c r="T101" s="131">
        <v>1.8</v>
      </c>
      <c r="U101" t="s">
        <v>1735</v>
      </c>
      <c r="V101" s="132">
        <v>5.8500000000000003E-2</v>
      </c>
      <c r="W101" s="132">
        <v>3.739E-2</v>
      </c>
      <c r="X101" t="s">
        <v>412</v>
      </c>
      <c r="Y101" t="s">
        <v>339</v>
      </c>
      <c r="Z101" t="s">
        <v>886</v>
      </c>
      <c r="AA101" t="s">
        <v>889</v>
      </c>
      <c r="AB101" t="s">
        <v>4779</v>
      </c>
      <c r="AC101" t="s">
        <v>4779</v>
      </c>
      <c r="AD101" s="131">
        <v>1977509.83</v>
      </c>
      <c r="AE101" s="131">
        <v>1</v>
      </c>
      <c r="AF101" s="131">
        <v>99.15</v>
      </c>
      <c r="AG101" s="131">
        <v>1960.701</v>
      </c>
      <c r="AJ101" s="145" t="s">
        <v>15</v>
      </c>
      <c r="AK101" s="132">
        <v>4.8579999999999998E-2</v>
      </c>
      <c r="AL101" s="132">
        <v>5.4000000000000001E-4</v>
      </c>
    </row>
    <row r="102" spans="1:38">
      <c r="A102" t="s">
        <v>1213</v>
      </c>
      <c r="B102" t="s">
        <v>1250</v>
      </c>
      <c r="C102" t="s">
        <v>4858</v>
      </c>
      <c r="D102" t="s">
        <v>4859</v>
      </c>
      <c r="E102" t="s">
        <v>309</v>
      </c>
      <c r="F102" t="s">
        <v>4860</v>
      </c>
      <c r="G102" t="s">
        <v>4861</v>
      </c>
      <c r="H102" t="s">
        <v>321</v>
      </c>
      <c r="I102" t="s">
        <v>951</v>
      </c>
      <c r="J102" t="s">
        <v>204</v>
      </c>
      <c r="K102" t="s">
        <v>204</v>
      </c>
      <c r="L102" s="109" t="s">
        <v>326</v>
      </c>
      <c r="M102" t="s">
        <v>451</v>
      </c>
      <c r="N102" t="s">
        <v>339</v>
      </c>
      <c r="O102" t="s">
        <v>4862</v>
      </c>
      <c r="P102" t="s">
        <v>1627</v>
      </c>
      <c r="Q102" t="s">
        <v>413</v>
      </c>
      <c r="R102" t="s">
        <v>407</v>
      </c>
      <c r="S102" t="s">
        <v>1212</v>
      </c>
      <c r="T102" s="131">
        <v>2.13</v>
      </c>
      <c r="U102" t="s">
        <v>1849</v>
      </c>
      <c r="V102" s="132">
        <v>7.2099999999999997E-2</v>
      </c>
      <c r="W102" s="132">
        <v>2.1329999999999998E-2</v>
      </c>
      <c r="X102" t="s">
        <v>412</v>
      </c>
      <c r="Y102" t="s">
        <v>339</v>
      </c>
      <c r="Z102" t="s">
        <v>886</v>
      </c>
      <c r="AA102" t="s">
        <v>889</v>
      </c>
      <c r="AB102" t="s">
        <v>4779</v>
      </c>
      <c r="AC102" t="s">
        <v>4779</v>
      </c>
      <c r="AD102" s="131">
        <v>1828571.84</v>
      </c>
      <c r="AE102" s="131">
        <v>1</v>
      </c>
      <c r="AF102" s="131">
        <v>95.21</v>
      </c>
      <c r="AG102" s="131">
        <v>1740.9829999999999</v>
      </c>
      <c r="AJ102" s="145" t="s">
        <v>15</v>
      </c>
      <c r="AK102" s="132">
        <v>4.3139999999999998E-2</v>
      </c>
      <c r="AL102" s="132">
        <v>4.8000000000000001E-4</v>
      </c>
    </row>
    <row r="103" spans="1:38">
      <c r="A103" t="s">
        <v>1213</v>
      </c>
      <c r="B103" t="s">
        <v>1250</v>
      </c>
      <c r="C103" t="s">
        <v>4802</v>
      </c>
      <c r="D103" t="s">
        <v>4803</v>
      </c>
      <c r="E103" t="s">
        <v>309</v>
      </c>
      <c r="F103" t="s">
        <v>4856</v>
      </c>
      <c r="G103" t="s">
        <v>4857</v>
      </c>
      <c r="H103" t="s">
        <v>321</v>
      </c>
      <c r="I103" t="s">
        <v>951</v>
      </c>
      <c r="J103" t="s">
        <v>204</v>
      </c>
      <c r="K103" t="s">
        <v>204</v>
      </c>
      <c r="L103" s="109" t="s">
        <v>326</v>
      </c>
      <c r="M103" t="s">
        <v>446</v>
      </c>
      <c r="N103" t="s">
        <v>339</v>
      </c>
      <c r="O103" t="s">
        <v>4806</v>
      </c>
      <c r="P103" t="s">
        <v>2758</v>
      </c>
      <c r="Q103" t="s">
        <v>415</v>
      </c>
      <c r="R103" t="s">
        <v>407</v>
      </c>
      <c r="S103" t="s">
        <v>1212</v>
      </c>
      <c r="T103" s="131">
        <v>4.34</v>
      </c>
      <c r="U103" t="s">
        <v>4807</v>
      </c>
      <c r="V103" s="132">
        <v>5.16E-2</v>
      </c>
      <c r="W103" s="132">
        <v>1.0279999999999999E-2</v>
      </c>
      <c r="X103" t="s">
        <v>412</v>
      </c>
      <c r="Y103" t="s">
        <v>339</v>
      </c>
      <c r="Z103" t="s">
        <v>886</v>
      </c>
      <c r="AA103" t="s">
        <v>889</v>
      </c>
      <c r="AB103" t="s">
        <v>4779</v>
      </c>
      <c r="AC103" t="s">
        <v>4779</v>
      </c>
      <c r="AD103" s="131">
        <v>1286265.28</v>
      </c>
      <c r="AE103" s="131">
        <v>1</v>
      </c>
      <c r="AF103" s="131">
        <v>94.92</v>
      </c>
      <c r="AG103" s="131">
        <v>1220.923</v>
      </c>
      <c r="AJ103" s="145" t="s">
        <v>15</v>
      </c>
      <c r="AK103" s="132">
        <v>3.0249999999999999E-2</v>
      </c>
      <c r="AL103" s="132">
        <v>3.4000000000000002E-4</v>
      </c>
    </row>
    <row r="104" spans="1:38">
      <c r="A104" t="s">
        <v>1213</v>
      </c>
      <c r="B104" t="s">
        <v>1250</v>
      </c>
      <c r="C104" t="s">
        <v>4796</v>
      </c>
      <c r="D104" t="s">
        <v>4797</v>
      </c>
      <c r="E104" t="s">
        <v>309</v>
      </c>
      <c r="F104" t="s">
        <v>4798</v>
      </c>
      <c r="G104" t="s">
        <v>4799</v>
      </c>
      <c r="H104" t="s">
        <v>321</v>
      </c>
      <c r="I104" t="s">
        <v>754</v>
      </c>
      <c r="J104" t="s">
        <v>204</v>
      </c>
      <c r="K104" t="s">
        <v>204</v>
      </c>
      <c r="L104" s="109" t="s">
        <v>326</v>
      </c>
      <c r="M104" t="s">
        <v>440</v>
      </c>
      <c r="N104" t="s">
        <v>339</v>
      </c>
      <c r="O104" t="s">
        <v>4800</v>
      </c>
      <c r="P104" t="s">
        <v>2758</v>
      </c>
      <c r="Q104" t="s">
        <v>415</v>
      </c>
      <c r="R104" t="s">
        <v>407</v>
      </c>
      <c r="S104" t="s">
        <v>1212</v>
      </c>
      <c r="T104" s="131">
        <v>1.5</v>
      </c>
      <c r="U104" t="s">
        <v>4801</v>
      </c>
      <c r="V104" s="132">
        <v>9.99</v>
      </c>
      <c r="W104" s="132">
        <v>7.4200000000000004E-3</v>
      </c>
      <c r="X104" t="s">
        <v>412</v>
      </c>
      <c r="Y104" t="s">
        <v>339</v>
      </c>
      <c r="Z104" t="s">
        <v>886</v>
      </c>
      <c r="AA104" t="s">
        <v>889</v>
      </c>
      <c r="AB104" t="s">
        <v>4779</v>
      </c>
      <c r="AC104" t="s">
        <v>4779</v>
      </c>
      <c r="AD104" s="131">
        <v>1061268.96</v>
      </c>
      <c r="AE104" s="131">
        <v>1</v>
      </c>
      <c r="AF104" s="131">
        <v>99.9</v>
      </c>
      <c r="AG104" s="131">
        <v>1060.2080000000001</v>
      </c>
      <c r="AJ104" s="145" t="s">
        <v>15</v>
      </c>
      <c r="AK104" s="132">
        <v>2.6270000000000002E-2</v>
      </c>
      <c r="AL104" s="132">
        <v>2.9E-4</v>
      </c>
    </row>
    <row r="105" spans="1:38">
      <c r="A105" t="s">
        <v>1213</v>
      </c>
      <c r="B105" t="s">
        <v>1250</v>
      </c>
      <c r="C105" t="s">
        <v>4802</v>
      </c>
      <c r="D105" t="s">
        <v>4803</v>
      </c>
      <c r="E105" t="s">
        <v>309</v>
      </c>
      <c r="F105" t="s">
        <v>4835</v>
      </c>
      <c r="G105" t="s">
        <v>4836</v>
      </c>
      <c r="H105" t="s">
        <v>321</v>
      </c>
      <c r="I105" t="s">
        <v>951</v>
      </c>
      <c r="J105" t="s">
        <v>204</v>
      </c>
      <c r="K105" t="s">
        <v>204</v>
      </c>
      <c r="L105" s="109" t="s">
        <v>326</v>
      </c>
      <c r="M105" t="s">
        <v>446</v>
      </c>
      <c r="N105" t="s">
        <v>339</v>
      </c>
      <c r="O105" t="s">
        <v>4806</v>
      </c>
      <c r="P105" t="s">
        <v>2758</v>
      </c>
      <c r="Q105" t="s">
        <v>415</v>
      </c>
      <c r="R105" t="s">
        <v>407</v>
      </c>
      <c r="S105" t="s">
        <v>1212</v>
      </c>
      <c r="T105" s="131">
        <v>0.95</v>
      </c>
      <c r="U105" t="s">
        <v>4837</v>
      </c>
      <c r="V105" s="132">
        <v>4.3999999999999997E-2</v>
      </c>
      <c r="W105" s="132">
        <v>2.31E-3</v>
      </c>
      <c r="X105" t="s">
        <v>412</v>
      </c>
      <c r="Y105" t="s">
        <v>339</v>
      </c>
      <c r="Z105" t="s">
        <v>886</v>
      </c>
      <c r="AA105" t="s">
        <v>889</v>
      </c>
      <c r="AB105" t="s">
        <v>4779</v>
      </c>
      <c r="AC105" t="s">
        <v>4779</v>
      </c>
      <c r="AD105" s="131">
        <v>359395.12</v>
      </c>
      <c r="AE105" s="131">
        <v>1</v>
      </c>
      <c r="AF105" s="131">
        <v>98.01</v>
      </c>
      <c r="AG105" s="131">
        <v>352.24299999999999</v>
      </c>
      <c r="AJ105" s="145" t="s">
        <v>15</v>
      </c>
      <c r="AK105" s="132">
        <v>8.7299999999999999E-3</v>
      </c>
      <c r="AL105" s="132">
        <v>1E-4</v>
      </c>
    </row>
    <row r="106" spans="1:38">
      <c r="A106" t="s">
        <v>1213</v>
      </c>
      <c r="B106" t="s">
        <v>1250</v>
      </c>
      <c r="C106" t="s">
        <v>4932</v>
      </c>
      <c r="D106" t="s">
        <v>4933</v>
      </c>
      <c r="E106" t="s">
        <v>309</v>
      </c>
      <c r="F106" t="s">
        <v>4934</v>
      </c>
      <c r="G106" t="s">
        <v>4935</v>
      </c>
      <c r="H106" t="s">
        <v>321</v>
      </c>
      <c r="I106" t="s">
        <v>951</v>
      </c>
      <c r="J106" t="s">
        <v>204</v>
      </c>
      <c r="K106" t="s">
        <v>204</v>
      </c>
      <c r="L106" t="s">
        <v>314</v>
      </c>
      <c r="M106" t="s">
        <v>447</v>
      </c>
      <c r="N106" t="s">
        <v>339</v>
      </c>
      <c r="O106" t="s">
        <v>4936</v>
      </c>
      <c r="Q106" t="s">
        <v>410</v>
      </c>
      <c r="R106" t="s">
        <v>410</v>
      </c>
      <c r="S106" t="s">
        <v>1212</v>
      </c>
      <c r="T106" s="131">
        <v>0.01</v>
      </c>
      <c r="U106" t="s">
        <v>4937</v>
      </c>
      <c r="V106" s="132">
        <v>9.9900000000000003E-2</v>
      </c>
      <c r="W106" s="132">
        <v>0.14185</v>
      </c>
      <c r="X106" t="s">
        <v>412</v>
      </c>
      <c r="Y106" t="s">
        <v>338</v>
      </c>
      <c r="Z106" t="s">
        <v>884</v>
      </c>
      <c r="AA106" t="s">
        <v>889</v>
      </c>
      <c r="AB106" t="s">
        <v>4938</v>
      </c>
      <c r="AC106" t="s">
        <v>4779</v>
      </c>
      <c r="AD106" s="131">
        <v>16577.849999999999</v>
      </c>
      <c r="AE106" s="131">
        <v>1</v>
      </c>
      <c r="AF106" s="131">
        <v>201</v>
      </c>
      <c r="AG106" s="131">
        <v>33.320999999999998</v>
      </c>
      <c r="AJ106" s="145" t="s">
        <v>15</v>
      </c>
      <c r="AK106" s="132">
        <v>8.3000000000000001E-4</v>
      </c>
      <c r="AL106" s="132">
        <v>1.0000000000000001E-5</v>
      </c>
    </row>
    <row r="107" spans="1:38">
      <c r="A107" t="s">
        <v>1213</v>
      </c>
      <c r="B107" t="s">
        <v>1251</v>
      </c>
      <c r="C107" t="s">
        <v>1519</v>
      </c>
      <c r="D107" t="s">
        <v>1520</v>
      </c>
      <c r="E107" t="s">
        <v>309</v>
      </c>
      <c r="F107" t="s">
        <v>4863</v>
      </c>
      <c r="G107" t="s">
        <v>4864</v>
      </c>
      <c r="H107" t="s">
        <v>321</v>
      </c>
      <c r="I107" t="s">
        <v>754</v>
      </c>
      <c r="J107" t="s">
        <v>204</v>
      </c>
      <c r="K107" t="s">
        <v>204</v>
      </c>
      <c r="L107" s="109" t="s">
        <v>326</v>
      </c>
      <c r="M107" t="s">
        <v>448</v>
      </c>
      <c r="N107" t="s">
        <v>339</v>
      </c>
      <c r="O107" t="s">
        <v>4865</v>
      </c>
      <c r="Q107" t="s">
        <v>410</v>
      </c>
      <c r="R107" t="s">
        <v>410</v>
      </c>
      <c r="S107" t="s">
        <v>1212</v>
      </c>
      <c r="T107" s="131">
        <v>4.18</v>
      </c>
      <c r="U107" t="s">
        <v>4866</v>
      </c>
      <c r="V107" s="132">
        <v>3.4700000000000002E-2</v>
      </c>
      <c r="W107" s="132">
        <v>3.0460000000000001E-2</v>
      </c>
      <c r="X107" t="s">
        <v>412</v>
      </c>
      <c r="Y107" t="s">
        <v>339</v>
      </c>
      <c r="Z107" t="s">
        <v>886</v>
      </c>
      <c r="AA107" t="s">
        <v>889</v>
      </c>
      <c r="AB107" t="s">
        <v>4779</v>
      </c>
      <c r="AC107" t="s">
        <v>4779</v>
      </c>
      <c r="AD107" s="131">
        <v>982249.87</v>
      </c>
      <c r="AE107" s="131">
        <v>1</v>
      </c>
      <c r="AF107" s="131">
        <v>100.46</v>
      </c>
      <c r="AG107" s="131">
        <v>986.76800000000003</v>
      </c>
      <c r="AJ107" s="145" t="s">
        <v>15</v>
      </c>
      <c r="AK107" s="132">
        <v>0.39957999999999999</v>
      </c>
      <c r="AL107" s="132">
        <v>3.4099999999999998E-3</v>
      </c>
    </row>
    <row r="108" spans="1:38">
      <c r="A108" t="s">
        <v>1213</v>
      </c>
      <c r="B108" t="s">
        <v>1251</v>
      </c>
      <c r="C108" t="s">
        <v>4830</v>
      </c>
      <c r="D108" t="s">
        <v>4831</v>
      </c>
      <c r="E108" t="s">
        <v>309</v>
      </c>
      <c r="F108" t="s">
        <v>4832</v>
      </c>
      <c r="G108" t="s">
        <v>4833</v>
      </c>
      <c r="H108" t="s">
        <v>321</v>
      </c>
      <c r="I108" t="s">
        <v>951</v>
      </c>
      <c r="J108" t="s">
        <v>204</v>
      </c>
      <c r="K108" t="s">
        <v>204</v>
      </c>
      <c r="L108" s="109" t="s">
        <v>326</v>
      </c>
      <c r="M108" t="s">
        <v>451</v>
      </c>
      <c r="N108" t="s">
        <v>339</v>
      </c>
      <c r="O108" t="s">
        <v>4884</v>
      </c>
      <c r="P108" t="s">
        <v>1577</v>
      </c>
      <c r="Q108" t="s">
        <v>415</v>
      </c>
      <c r="R108" t="s">
        <v>407</v>
      </c>
      <c r="S108" t="s">
        <v>1212</v>
      </c>
      <c r="T108" s="131">
        <v>1.8</v>
      </c>
      <c r="U108" t="s">
        <v>1735</v>
      </c>
      <c r="V108" s="132">
        <v>5.8500000000000003E-2</v>
      </c>
      <c r="W108" s="132">
        <v>3.739E-2</v>
      </c>
      <c r="X108" t="s">
        <v>412</v>
      </c>
      <c r="Y108" t="s">
        <v>339</v>
      </c>
      <c r="Z108" t="s">
        <v>886</v>
      </c>
      <c r="AA108" t="s">
        <v>889</v>
      </c>
      <c r="AB108" t="s">
        <v>4779</v>
      </c>
      <c r="AC108" t="s">
        <v>4779</v>
      </c>
      <c r="AD108" s="131">
        <v>642890.88</v>
      </c>
      <c r="AE108" s="131">
        <v>1</v>
      </c>
      <c r="AF108" s="131">
        <v>99.15</v>
      </c>
      <c r="AG108" s="131">
        <v>637.42600000000004</v>
      </c>
      <c r="AJ108" s="145" t="s">
        <v>15</v>
      </c>
      <c r="AK108" s="132">
        <v>0.25812000000000002</v>
      </c>
      <c r="AL108" s="132">
        <v>2.2000000000000001E-3</v>
      </c>
    </row>
    <row r="109" spans="1:38">
      <c r="A109" t="s">
        <v>1213</v>
      </c>
      <c r="B109" t="s">
        <v>1251</v>
      </c>
      <c r="C109" t="s">
        <v>4879</v>
      </c>
      <c r="D109" t="s">
        <v>4880</v>
      </c>
      <c r="E109" t="s">
        <v>309</v>
      </c>
      <c r="F109" t="s">
        <v>4881</v>
      </c>
      <c r="G109" t="s">
        <v>4882</v>
      </c>
      <c r="H109" t="s">
        <v>321</v>
      </c>
      <c r="I109" t="s">
        <v>754</v>
      </c>
      <c r="J109" t="s">
        <v>204</v>
      </c>
      <c r="K109" t="s">
        <v>204</v>
      </c>
      <c r="L109" s="109" t="s">
        <v>326</v>
      </c>
      <c r="M109" t="s">
        <v>477</v>
      </c>
      <c r="N109" t="s">
        <v>339</v>
      </c>
      <c r="O109" t="s">
        <v>4883</v>
      </c>
      <c r="P109" t="s">
        <v>1533</v>
      </c>
      <c r="Q109" t="s">
        <v>413</v>
      </c>
      <c r="R109" t="s">
        <v>407</v>
      </c>
      <c r="S109" t="s">
        <v>1212</v>
      </c>
      <c r="T109" s="131">
        <v>2.76</v>
      </c>
      <c r="U109" t="s">
        <v>1617</v>
      </c>
      <c r="V109" s="132">
        <v>2.8199999999999999E-2</v>
      </c>
      <c r="W109" s="132">
        <v>3.5900000000000001E-2</v>
      </c>
      <c r="X109" t="s">
        <v>412</v>
      </c>
      <c r="Y109" t="s">
        <v>339</v>
      </c>
      <c r="Z109" t="s">
        <v>886</v>
      </c>
      <c r="AA109" t="s">
        <v>889</v>
      </c>
      <c r="AB109" t="s">
        <v>4779</v>
      </c>
      <c r="AC109" t="s">
        <v>4779</v>
      </c>
      <c r="AD109" s="131">
        <v>521050</v>
      </c>
      <c r="AE109" s="131">
        <v>1</v>
      </c>
      <c r="AF109" s="131">
        <v>105.99</v>
      </c>
      <c r="AG109" s="131">
        <v>552.26099999999997</v>
      </c>
      <c r="AJ109" s="145" t="s">
        <v>15</v>
      </c>
      <c r="AK109" s="132">
        <v>0.22363</v>
      </c>
      <c r="AL109" s="132">
        <v>1.91E-3</v>
      </c>
    </row>
    <row r="110" spans="1:38">
      <c r="A110" t="s">
        <v>1213</v>
      </c>
      <c r="B110" t="s">
        <v>1251</v>
      </c>
      <c r="C110" t="s">
        <v>4885</v>
      </c>
      <c r="D110" t="s">
        <v>4886</v>
      </c>
      <c r="E110" t="s">
        <v>309</v>
      </c>
      <c r="F110" t="s">
        <v>4887</v>
      </c>
      <c r="G110" t="s">
        <v>4888</v>
      </c>
      <c r="H110" t="s">
        <v>321</v>
      </c>
      <c r="I110" t="s">
        <v>951</v>
      </c>
      <c r="J110" t="s">
        <v>204</v>
      </c>
      <c r="K110" t="s">
        <v>204</v>
      </c>
      <c r="L110" s="109" t="s">
        <v>326</v>
      </c>
      <c r="M110" t="s">
        <v>462</v>
      </c>
      <c r="N110" t="s">
        <v>339</v>
      </c>
      <c r="O110" t="s">
        <v>4889</v>
      </c>
      <c r="P110" t="s">
        <v>1596</v>
      </c>
      <c r="Q110" t="s">
        <v>415</v>
      </c>
      <c r="R110" t="s">
        <v>407</v>
      </c>
      <c r="S110" t="s">
        <v>1212</v>
      </c>
      <c r="T110" s="131">
        <v>1.1299999999999999</v>
      </c>
      <c r="U110" t="s">
        <v>1841</v>
      </c>
      <c r="V110" s="132">
        <v>0.156</v>
      </c>
      <c r="W110" s="132">
        <v>3.5029999999999999E-2</v>
      </c>
      <c r="X110" t="s">
        <v>412</v>
      </c>
      <c r="Y110" t="s">
        <v>339</v>
      </c>
      <c r="Z110" t="s">
        <v>886</v>
      </c>
      <c r="AA110" t="s">
        <v>889</v>
      </c>
      <c r="AB110" t="s">
        <v>4779</v>
      </c>
      <c r="AC110" t="s">
        <v>4779</v>
      </c>
      <c r="AD110" s="131">
        <v>294000</v>
      </c>
      <c r="AE110" s="131">
        <v>1</v>
      </c>
      <c r="AF110" s="131">
        <v>99.68</v>
      </c>
      <c r="AG110" s="131">
        <v>293.05900000000003</v>
      </c>
      <c r="AJ110" s="145" t="s">
        <v>15</v>
      </c>
      <c r="AK110" s="132">
        <v>0.11867</v>
      </c>
      <c r="AL110" s="132">
        <v>1.01E-3</v>
      </c>
    </row>
    <row r="111" spans="1:38">
      <c r="A111" t="s">
        <v>1213</v>
      </c>
      <c r="B111" t="s">
        <v>1252</v>
      </c>
      <c r="C111" t="s">
        <v>1519</v>
      </c>
      <c r="D111" t="s">
        <v>1520</v>
      </c>
      <c r="E111" t="s">
        <v>309</v>
      </c>
      <c r="F111" t="s">
        <v>4863</v>
      </c>
      <c r="G111" t="s">
        <v>4864</v>
      </c>
      <c r="H111" t="s">
        <v>321</v>
      </c>
      <c r="I111" t="s">
        <v>754</v>
      </c>
      <c r="J111" t="s">
        <v>204</v>
      </c>
      <c r="K111" t="s">
        <v>204</v>
      </c>
      <c r="L111" s="109" t="s">
        <v>326</v>
      </c>
      <c r="M111" t="s">
        <v>448</v>
      </c>
      <c r="N111" t="s">
        <v>339</v>
      </c>
      <c r="O111" t="s">
        <v>4865</v>
      </c>
      <c r="Q111" t="s">
        <v>410</v>
      </c>
      <c r="R111" t="s">
        <v>410</v>
      </c>
      <c r="S111" t="s">
        <v>1212</v>
      </c>
      <c r="T111" s="131">
        <v>4.18</v>
      </c>
      <c r="U111" t="s">
        <v>4866</v>
      </c>
      <c r="V111" s="132">
        <v>3.4700000000000002E-2</v>
      </c>
      <c r="W111" s="132">
        <v>3.0460000000000001E-2</v>
      </c>
      <c r="X111" t="s">
        <v>412</v>
      </c>
      <c r="Y111" t="s">
        <v>339</v>
      </c>
      <c r="Z111" t="s">
        <v>886</v>
      </c>
      <c r="AA111" t="s">
        <v>889</v>
      </c>
      <c r="AB111" t="s">
        <v>4779</v>
      </c>
      <c r="AC111" t="s">
        <v>4779</v>
      </c>
      <c r="AD111" s="131">
        <v>1027935.92</v>
      </c>
      <c r="AE111" s="131">
        <v>1</v>
      </c>
      <c r="AF111" s="131">
        <v>100.46</v>
      </c>
      <c r="AG111" s="131">
        <v>1032.664</v>
      </c>
      <c r="AJ111" s="145" t="s">
        <v>15</v>
      </c>
      <c r="AK111" s="132">
        <v>0.56423000000000001</v>
      </c>
      <c r="AL111" s="132">
        <v>4.7000000000000002E-3</v>
      </c>
    </row>
    <row r="112" spans="1:38">
      <c r="A112" t="s">
        <v>1213</v>
      </c>
      <c r="B112" t="s">
        <v>1252</v>
      </c>
      <c r="C112" t="s">
        <v>4879</v>
      </c>
      <c r="D112" t="s">
        <v>4880</v>
      </c>
      <c r="E112" t="s">
        <v>309</v>
      </c>
      <c r="F112" t="s">
        <v>4881</v>
      </c>
      <c r="G112" t="s">
        <v>4882</v>
      </c>
      <c r="H112" t="s">
        <v>321</v>
      </c>
      <c r="I112" t="s">
        <v>754</v>
      </c>
      <c r="J112" t="s">
        <v>204</v>
      </c>
      <c r="K112" t="s">
        <v>204</v>
      </c>
      <c r="L112" s="109" t="s">
        <v>326</v>
      </c>
      <c r="M112" t="s">
        <v>477</v>
      </c>
      <c r="N112" t="s">
        <v>339</v>
      </c>
      <c r="O112" t="s">
        <v>4883</v>
      </c>
      <c r="P112" t="s">
        <v>1533</v>
      </c>
      <c r="Q112" t="s">
        <v>413</v>
      </c>
      <c r="R112" t="s">
        <v>407</v>
      </c>
      <c r="S112" t="s">
        <v>1212</v>
      </c>
      <c r="T112" s="131">
        <v>2.76</v>
      </c>
      <c r="U112" t="s">
        <v>1617</v>
      </c>
      <c r="V112" s="132">
        <v>2.8199999999999999E-2</v>
      </c>
      <c r="W112" s="132">
        <v>3.5900000000000001E-2</v>
      </c>
      <c r="X112" t="s">
        <v>412</v>
      </c>
      <c r="Y112" t="s">
        <v>339</v>
      </c>
      <c r="Z112" t="s">
        <v>886</v>
      </c>
      <c r="AA112" t="s">
        <v>889</v>
      </c>
      <c r="AB112" t="s">
        <v>4779</v>
      </c>
      <c r="AC112" t="s">
        <v>4779</v>
      </c>
      <c r="AD112" s="131">
        <v>434350</v>
      </c>
      <c r="AE112" s="131">
        <v>1</v>
      </c>
      <c r="AF112" s="131">
        <v>105.99</v>
      </c>
      <c r="AG112" s="131">
        <v>460.36799999999999</v>
      </c>
      <c r="AJ112" s="145" t="s">
        <v>15</v>
      </c>
      <c r="AK112" s="132">
        <v>0.25153999999999999</v>
      </c>
      <c r="AL112" s="132">
        <v>2.0999999999999999E-3</v>
      </c>
    </row>
    <row r="113" spans="1:38">
      <c r="A113" t="s">
        <v>1213</v>
      </c>
      <c r="B113" t="s">
        <v>1252</v>
      </c>
      <c r="C113" t="s">
        <v>4830</v>
      </c>
      <c r="D113" t="s">
        <v>4831</v>
      </c>
      <c r="E113" t="s">
        <v>309</v>
      </c>
      <c r="F113" t="s">
        <v>4832</v>
      </c>
      <c r="G113" t="s">
        <v>4833</v>
      </c>
      <c r="H113" t="s">
        <v>321</v>
      </c>
      <c r="I113" t="s">
        <v>951</v>
      </c>
      <c r="J113" t="s">
        <v>204</v>
      </c>
      <c r="K113" t="s">
        <v>204</v>
      </c>
      <c r="L113" s="109" t="s">
        <v>326</v>
      </c>
      <c r="M113" t="s">
        <v>451</v>
      </c>
      <c r="N113" t="s">
        <v>339</v>
      </c>
      <c r="O113" t="s">
        <v>4884</v>
      </c>
      <c r="P113" t="s">
        <v>1577</v>
      </c>
      <c r="Q113" t="s">
        <v>415</v>
      </c>
      <c r="R113" t="s">
        <v>407</v>
      </c>
      <c r="S113" t="s">
        <v>1212</v>
      </c>
      <c r="T113" s="131">
        <v>1.8</v>
      </c>
      <c r="U113" t="s">
        <v>1735</v>
      </c>
      <c r="V113" s="132">
        <v>5.8500000000000003E-2</v>
      </c>
      <c r="W113" s="132">
        <v>3.739E-2</v>
      </c>
      <c r="X113" t="s">
        <v>412</v>
      </c>
      <c r="Y113" t="s">
        <v>339</v>
      </c>
      <c r="Z113" t="s">
        <v>886</v>
      </c>
      <c r="AA113" t="s">
        <v>889</v>
      </c>
      <c r="AB113" t="s">
        <v>4779</v>
      </c>
      <c r="AC113" t="s">
        <v>4779</v>
      </c>
      <c r="AD113" s="131">
        <v>227284.64</v>
      </c>
      <c r="AE113" s="131">
        <v>1</v>
      </c>
      <c r="AF113" s="131">
        <v>99.15</v>
      </c>
      <c r="AG113" s="131">
        <v>225.35300000000001</v>
      </c>
      <c r="AJ113" s="145" t="s">
        <v>15</v>
      </c>
      <c r="AK113" s="132">
        <v>0.12313</v>
      </c>
      <c r="AL113" s="132">
        <v>1.0300000000000001E-3</v>
      </c>
    </row>
    <row r="114" spans="1:38">
      <c r="A114" t="s">
        <v>1213</v>
      </c>
      <c r="B114" t="s">
        <v>1252</v>
      </c>
      <c r="C114" t="s">
        <v>4885</v>
      </c>
      <c r="D114" t="s">
        <v>4886</v>
      </c>
      <c r="E114" t="s">
        <v>309</v>
      </c>
      <c r="F114" t="s">
        <v>4887</v>
      </c>
      <c r="G114" t="s">
        <v>4888</v>
      </c>
      <c r="H114" t="s">
        <v>321</v>
      </c>
      <c r="I114" t="s">
        <v>951</v>
      </c>
      <c r="J114" t="s">
        <v>204</v>
      </c>
      <c r="K114" t="s">
        <v>204</v>
      </c>
      <c r="L114" s="109" t="s">
        <v>326</v>
      </c>
      <c r="M114" t="s">
        <v>462</v>
      </c>
      <c r="N114" t="s">
        <v>339</v>
      </c>
      <c r="O114" t="s">
        <v>4889</v>
      </c>
      <c r="P114" t="s">
        <v>1596</v>
      </c>
      <c r="Q114" t="s">
        <v>415</v>
      </c>
      <c r="R114" t="s">
        <v>407</v>
      </c>
      <c r="S114" t="s">
        <v>1212</v>
      </c>
      <c r="T114" s="131">
        <v>1.1299999999999999</v>
      </c>
      <c r="U114" t="s">
        <v>1841</v>
      </c>
      <c r="V114" s="132">
        <v>0.156</v>
      </c>
      <c r="W114" s="132">
        <v>3.5029999999999999E-2</v>
      </c>
      <c r="X114" t="s">
        <v>412</v>
      </c>
      <c r="Y114" t="s">
        <v>339</v>
      </c>
      <c r="Z114" t="s">
        <v>886</v>
      </c>
      <c r="AA114" t="s">
        <v>889</v>
      </c>
      <c r="AB114" t="s">
        <v>4779</v>
      </c>
      <c r="AC114" t="s">
        <v>4779</v>
      </c>
      <c r="AD114" s="131">
        <v>112200</v>
      </c>
      <c r="AE114" s="131">
        <v>1</v>
      </c>
      <c r="AF114" s="131">
        <v>99.68</v>
      </c>
      <c r="AG114" s="131">
        <v>111.84099999999999</v>
      </c>
      <c r="AJ114" s="145" t="s">
        <v>15</v>
      </c>
      <c r="AK114" s="132">
        <v>6.1109999999999998E-2</v>
      </c>
      <c r="AL114" s="132">
        <v>5.1000000000000004E-4</v>
      </c>
    </row>
    <row r="115" spans="1:38">
      <c r="A115" t="s">
        <v>1213</v>
      </c>
      <c r="B115" t="s">
        <v>1253</v>
      </c>
      <c r="C115" t="s">
        <v>1519</v>
      </c>
      <c r="D115" t="s">
        <v>1520</v>
      </c>
      <c r="E115" t="s">
        <v>309</v>
      </c>
      <c r="F115" t="s">
        <v>4863</v>
      </c>
      <c r="G115" t="s">
        <v>4864</v>
      </c>
      <c r="H115" t="s">
        <v>321</v>
      </c>
      <c r="I115" t="s">
        <v>754</v>
      </c>
      <c r="J115" t="s">
        <v>204</v>
      </c>
      <c r="K115" t="s">
        <v>204</v>
      </c>
      <c r="L115" s="109" t="s">
        <v>326</v>
      </c>
      <c r="M115" t="s">
        <v>448</v>
      </c>
      <c r="N115" t="s">
        <v>339</v>
      </c>
      <c r="O115" t="s">
        <v>4865</v>
      </c>
      <c r="Q115" t="s">
        <v>410</v>
      </c>
      <c r="R115" t="s">
        <v>410</v>
      </c>
      <c r="S115" t="s">
        <v>1212</v>
      </c>
      <c r="T115" s="131">
        <v>4.18</v>
      </c>
      <c r="U115" t="s">
        <v>4866</v>
      </c>
      <c r="V115" s="132">
        <v>3.4700000000000002E-2</v>
      </c>
      <c r="W115" s="132">
        <v>3.0460000000000001E-2</v>
      </c>
      <c r="X115" t="s">
        <v>412</v>
      </c>
      <c r="Y115" t="s">
        <v>339</v>
      </c>
      <c r="Z115" t="s">
        <v>886</v>
      </c>
      <c r="AA115" t="s">
        <v>889</v>
      </c>
      <c r="AB115" t="s">
        <v>4779</v>
      </c>
      <c r="AC115" t="s">
        <v>4779</v>
      </c>
      <c r="AD115" s="131">
        <v>902795.89</v>
      </c>
      <c r="AE115" s="131">
        <v>1</v>
      </c>
      <c r="AF115" s="131">
        <v>100.46</v>
      </c>
      <c r="AG115" s="131">
        <v>906.94899999999996</v>
      </c>
      <c r="AJ115" s="145" t="s">
        <v>15</v>
      </c>
      <c r="AK115" s="132">
        <v>0.59343999999999997</v>
      </c>
      <c r="AL115" s="132">
        <v>5.1000000000000004E-3</v>
      </c>
    </row>
    <row r="116" spans="1:38">
      <c r="A116" t="s">
        <v>1213</v>
      </c>
      <c r="B116" t="s">
        <v>1253</v>
      </c>
      <c r="C116" t="s">
        <v>4879</v>
      </c>
      <c r="D116" t="s">
        <v>4880</v>
      </c>
      <c r="E116" t="s">
        <v>309</v>
      </c>
      <c r="F116" t="s">
        <v>4881</v>
      </c>
      <c r="G116" t="s">
        <v>4882</v>
      </c>
      <c r="H116" t="s">
        <v>321</v>
      </c>
      <c r="I116" t="s">
        <v>754</v>
      </c>
      <c r="J116" t="s">
        <v>204</v>
      </c>
      <c r="K116" t="s">
        <v>204</v>
      </c>
      <c r="L116" s="109" t="s">
        <v>326</v>
      </c>
      <c r="M116" t="s">
        <v>477</v>
      </c>
      <c r="N116" t="s">
        <v>339</v>
      </c>
      <c r="O116" t="s">
        <v>4883</v>
      </c>
      <c r="P116" t="s">
        <v>1533</v>
      </c>
      <c r="Q116" t="s">
        <v>413</v>
      </c>
      <c r="R116" t="s">
        <v>407</v>
      </c>
      <c r="S116" t="s">
        <v>1212</v>
      </c>
      <c r="T116" s="131">
        <v>2.76</v>
      </c>
      <c r="U116" t="s">
        <v>1617</v>
      </c>
      <c r="V116" s="132">
        <v>2.8199999999999999E-2</v>
      </c>
      <c r="W116" s="132">
        <v>3.5900000000000001E-2</v>
      </c>
      <c r="X116" t="s">
        <v>412</v>
      </c>
      <c r="Y116" t="s">
        <v>339</v>
      </c>
      <c r="Z116" t="s">
        <v>886</v>
      </c>
      <c r="AA116" t="s">
        <v>889</v>
      </c>
      <c r="AB116" t="s">
        <v>4779</v>
      </c>
      <c r="AC116" t="s">
        <v>4779</v>
      </c>
      <c r="AD116" s="131">
        <v>331500</v>
      </c>
      <c r="AE116" s="131">
        <v>1</v>
      </c>
      <c r="AF116" s="131">
        <v>105.99</v>
      </c>
      <c r="AG116" s="131">
        <v>351.35700000000003</v>
      </c>
      <c r="AJ116" s="145" t="s">
        <v>15</v>
      </c>
      <c r="AK116" s="132">
        <v>0.22989999999999999</v>
      </c>
      <c r="AL116" s="132">
        <v>1.98E-3</v>
      </c>
    </row>
    <row r="117" spans="1:38">
      <c r="A117" t="s">
        <v>1213</v>
      </c>
      <c r="B117" t="s">
        <v>1253</v>
      </c>
      <c r="C117" t="s">
        <v>4830</v>
      </c>
      <c r="D117" t="s">
        <v>4831</v>
      </c>
      <c r="E117" t="s">
        <v>309</v>
      </c>
      <c r="F117" t="s">
        <v>4832</v>
      </c>
      <c r="G117" t="s">
        <v>4833</v>
      </c>
      <c r="H117" t="s">
        <v>321</v>
      </c>
      <c r="I117" t="s">
        <v>951</v>
      </c>
      <c r="J117" t="s">
        <v>204</v>
      </c>
      <c r="K117" t="s">
        <v>204</v>
      </c>
      <c r="L117" s="109" t="s">
        <v>326</v>
      </c>
      <c r="M117" t="s">
        <v>451</v>
      </c>
      <c r="N117" t="s">
        <v>339</v>
      </c>
      <c r="O117" t="s">
        <v>4884</v>
      </c>
      <c r="P117" t="s">
        <v>1577</v>
      </c>
      <c r="Q117" t="s">
        <v>415</v>
      </c>
      <c r="R117" t="s">
        <v>407</v>
      </c>
      <c r="S117" t="s">
        <v>1212</v>
      </c>
      <c r="T117" s="131">
        <v>1.8</v>
      </c>
      <c r="U117" t="s">
        <v>1735</v>
      </c>
      <c r="V117" s="132">
        <v>5.8500000000000003E-2</v>
      </c>
      <c r="W117" s="132">
        <v>3.739E-2</v>
      </c>
      <c r="X117" t="s">
        <v>412</v>
      </c>
      <c r="Y117" t="s">
        <v>339</v>
      </c>
      <c r="Z117" t="s">
        <v>886</v>
      </c>
      <c r="AA117" t="s">
        <v>889</v>
      </c>
      <c r="AB117" t="s">
        <v>4779</v>
      </c>
      <c r="AC117" t="s">
        <v>4779</v>
      </c>
      <c r="AD117" s="131">
        <v>181827.7</v>
      </c>
      <c r="AE117" s="131">
        <v>1</v>
      </c>
      <c r="AF117" s="131">
        <v>99.15</v>
      </c>
      <c r="AG117" s="131">
        <v>180.28200000000001</v>
      </c>
      <c r="AJ117" s="145" t="s">
        <v>15</v>
      </c>
      <c r="AK117" s="132">
        <v>0.11796</v>
      </c>
      <c r="AL117" s="132">
        <v>1.01E-3</v>
      </c>
    </row>
    <row r="118" spans="1:38">
      <c r="A118" t="s">
        <v>1213</v>
      </c>
      <c r="B118" t="s">
        <v>1253</v>
      </c>
      <c r="C118" t="s">
        <v>4885</v>
      </c>
      <c r="D118" t="s">
        <v>4886</v>
      </c>
      <c r="E118" t="s">
        <v>309</v>
      </c>
      <c r="F118" t="s">
        <v>4887</v>
      </c>
      <c r="G118" t="s">
        <v>4888</v>
      </c>
      <c r="H118" t="s">
        <v>321</v>
      </c>
      <c r="I118" t="s">
        <v>951</v>
      </c>
      <c r="J118" t="s">
        <v>204</v>
      </c>
      <c r="K118" t="s">
        <v>204</v>
      </c>
      <c r="L118" s="109" t="s">
        <v>326</v>
      </c>
      <c r="M118" t="s">
        <v>462</v>
      </c>
      <c r="N118" t="s">
        <v>339</v>
      </c>
      <c r="O118" t="s">
        <v>4889</v>
      </c>
      <c r="P118" t="s">
        <v>1596</v>
      </c>
      <c r="Q118" t="s">
        <v>415</v>
      </c>
      <c r="R118" t="s">
        <v>407</v>
      </c>
      <c r="S118" t="s">
        <v>1212</v>
      </c>
      <c r="T118" s="131">
        <v>1.1299999999999999</v>
      </c>
      <c r="U118" t="s">
        <v>1841</v>
      </c>
      <c r="V118" s="132">
        <v>0.156</v>
      </c>
      <c r="W118" s="132">
        <v>3.5029999999999999E-2</v>
      </c>
      <c r="X118" t="s">
        <v>412</v>
      </c>
      <c r="Y118" t="s">
        <v>339</v>
      </c>
      <c r="Z118" t="s">
        <v>886</v>
      </c>
      <c r="AA118" t="s">
        <v>889</v>
      </c>
      <c r="AB118" t="s">
        <v>4779</v>
      </c>
      <c r="AC118" t="s">
        <v>4779</v>
      </c>
      <c r="AD118" s="131">
        <v>90000</v>
      </c>
      <c r="AE118" s="131">
        <v>1</v>
      </c>
      <c r="AF118" s="131">
        <v>99.68</v>
      </c>
      <c r="AG118" s="131">
        <v>89.712000000000003</v>
      </c>
      <c r="AJ118" s="145" t="s">
        <v>15</v>
      </c>
      <c r="AK118" s="132">
        <v>5.8700000000000002E-2</v>
      </c>
      <c r="AL118" s="132">
        <v>5.0000000000000001E-4</v>
      </c>
    </row>
    <row r="119" spans="1:38">
      <c r="A119" t="s">
        <v>1213</v>
      </c>
      <c r="B119" t="s">
        <v>1254</v>
      </c>
      <c r="C119" t="s">
        <v>4830</v>
      </c>
      <c r="D119" t="s">
        <v>4831</v>
      </c>
      <c r="E119" t="s">
        <v>309</v>
      </c>
      <c r="F119" t="s">
        <v>4832</v>
      </c>
      <c r="G119" t="s">
        <v>4833</v>
      </c>
      <c r="H119" t="s">
        <v>321</v>
      </c>
      <c r="I119" t="s">
        <v>951</v>
      </c>
      <c r="J119" t="s">
        <v>204</v>
      </c>
      <c r="K119" t="s">
        <v>204</v>
      </c>
      <c r="L119" s="109" t="s">
        <v>326</v>
      </c>
      <c r="M119" t="s">
        <v>451</v>
      </c>
      <c r="N119" t="s">
        <v>339</v>
      </c>
      <c r="O119" t="s">
        <v>4884</v>
      </c>
      <c r="P119" t="s">
        <v>1577</v>
      </c>
      <c r="Q119" t="s">
        <v>415</v>
      </c>
      <c r="R119" t="s">
        <v>407</v>
      </c>
      <c r="S119" t="s">
        <v>1212</v>
      </c>
      <c r="T119" s="131">
        <v>1.8</v>
      </c>
      <c r="U119" t="s">
        <v>1735</v>
      </c>
      <c r="V119" s="132">
        <v>5.8500000000000003E-2</v>
      </c>
      <c r="W119" s="132">
        <v>3.739E-2</v>
      </c>
      <c r="X119" t="s">
        <v>412</v>
      </c>
      <c r="Y119" t="s">
        <v>339</v>
      </c>
      <c r="Z119" t="s">
        <v>886</v>
      </c>
      <c r="AA119" t="s">
        <v>889</v>
      </c>
      <c r="AB119" t="s">
        <v>4779</v>
      </c>
      <c r="AC119" t="s">
        <v>4779</v>
      </c>
      <c r="AD119" s="131">
        <v>1428646.34</v>
      </c>
      <c r="AE119" s="131">
        <v>1</v>
      </c>
      <c r="AF119" s="131">
        <v>99.15</v>
      </c>
      <c r="AG119" s="131">
        <v>1416.5029999999999</v>
      </c>
      <c r="AJ119" s="145" t="s">
        <v>15</v>
      </c>
      <c r="AK119" s="132">
        <v>0.71950000000000003</v>
      </c>
      <c r="AL119" s="132">
        <v>4.0999999999999999E-4</v>
      </c>
    </row>
    <row r="120" spans="1:38">
      <c r="A120" t="s">
        <v>1213</v>
      </c>
      <c r="B120" t="s">
        <v>1254</v>
      </c>
      <c r="C120" t="s">
        <v>4871</v>
      </c>
      <c r="D120" t="s">
        <v>4872</v>
      </c>
      <c r="E120" t="s">
        <v>309</v>
      </c>
      <c r="F120" t="s">
        <v>4873</v>
      </c>
      <c r="G120" t="s">
        <v>4874</v>
      </c>
      <c r="H120" t="s">
        <v>321</v>
      </c>
      <c r="I120" t="s">
        <v>951</v>
      </c>
      <c r="J120" t="s">
        <v>204</v>
      </c>
      <c r="K120" t="s">
        <v>204</v>
      </c>
      <c r="L120" s="109" t="s">
        <v>326</v>
      </c>
      <c r="M120" t="s">
        <v>445</v>
      </c>
      <c r="N120" t="s">
        <v>339</v>
      </c>
      <c r="O120" t="s">
        <v>4878</v>
      </c>
      <c r="P120" t="s">
        <v>1577</v>
      </c>
      <c r="Q120" t="s">
        <v>415</v>
      </c>
      <c r="R120" t="s">
        <v>407</v>
      </c>
      <c r="S120" t="s">
        <v>1212</v>
      </c>
      <c r="T120" s="131">
        <v>0.47</v>
      </c>
      <c r="U120" t="s">
        <v>4876</v>
      </c>
      <c r="V120" s="132">
        <v>4.07E-2</v>
      </c>
      <c r="W120" s="132">
        <v>3.1800000000000002E-2</v>
      </c>
      <c r="X120" t="s">
        <v>412</v>
      </c>
      <c r="Y120" t="s">
        <v>339</v>
      </c>
      <c r="Z120" t="s">
        <v>886</v>
      </c>
      <c r="AA120" t="s">
        <v>889</v>
      </c>
      <c r="AB120" t="s">
        <v>4779</v>
      </c>
      <c r="AC120" t="s">
        <v>4779</v>
      </c>
      <c r="AD120" s="131">
        <v>554787.65</v>
      </c>
      <c r="AE120" s="131">
        <v>1</v>
      </c>
      <c r="AF120" s="131">
        <v>99.54</v>
      </c>
      <c r="AG120" s="131">
        <v>552.23599999999999</v>
      </c>
      <c r="AJ120" s="145" t="s">
        <v>15</v>
      </c>
      <c r="AK120" s="132">
        <v>0.28050000000000003</v>
      </c>
      <c r="AL120" s="132">
        <v>1.6000000000000001E-4</v>
      </c>
    </row>
    <row r="121" spans="1:38">
      <c r="A121" t="s">
        <v>1213</v>
      </c>
      <c r="B121" t="s">
        <v>1255</v>
      </c>
      <c r="C121" t="s">
        <v>4871</v>
      </c>
      <c r="D121" t="s">
        <v>4872</v>
      </c>
      <c r="E121" t="s">
        <v>309</v>
      </c>
      <c r="F121" t="s">
        <v>4873</v>
      </c>
      <c r="G121" t="s">
        <v>4874</v>
      </c>
      <c r="H121" t="s">
        <v>321</v>
      </c>
      <c r="I121" t="s">
        <v>951</v>
      </c>
      <c r="J121" t="s">
        <v>204</v>
      </c>
      <c r="K121" t="s">
        <v>204</v>
      </c>
      <c r="L121" s="109" t="s">
        <v>326</v>
      </c>
      <c r="M121" t="s">
        <v>445</v>
      </c>
      <c r="N121" t="s">
        <v>339</v>
      </c>
      <c r="O121" t="s">
        <v>4878</v>
      </c>
      <c r="P121" t="s">
        <v>1577</v>
      </c>
      <c r="Q121" t="s">
        <v>415</v>
      </c>
      <c r="R121" t="s">
        <v>407</v>
      </c>
      <c r="S121" t="s">
        <v>1212</v>
      </c>
      <c r="T121" s="131">
        <v>0.47</v>
      </c>
      <c r="U121" t="s">
        <v>4876</v>
      </c>
      <c r="V121" s="132">
        <v>4.07E-2</v>
      </c>
      <c r="W121" s="132">
        <v>3.1800000000000002E-2</v>
      </c>
      <c r="X121" t="s">
        <v>412</v>
      </c>
      <c r="Y121" t="s">
        <v>339</v>
      </c>
      <c r="Z121" t="s">
        <v>886</v>
      </c>
      <c r="AA121" t="s">
        <v>889</v>
      </c>
      <c r="AB121" t="s">
        <v>4779</v>
      </c>
      <c r="AC121" t="s">
        <v>4779</v>
      </c>
      <c r="AD121" s="131">
        <v>37959.160000000003</v>
      </c>
      <c r="AE121" s="131">
        <v>1</v>
      </c>
      <c r="AF121" s="131">
        <v>99.54</v>
      </c>
      <c r="AG121" s="131">
        <v>37.784999999999997</v>
      </c>
      <c r="AJ121" s="145" t="s">
        <v>15</v>
      </c>
      <c r="AK121" s="132">
        <v>1</v>
      </c>
      <c r="AL121" s="132">
        <v>3.0000000000000001E-5</v>
      </c>
    </row>
    <row r="122" spans="1:38">
      <c r="A122" t="s">
        <v>1213</v>
      </c>
      <c r="B122" t="s">
        <v>1256</v>
      </c>
      <c r="C122" t="s">
        <v>4871</v>
      </c>
      <c r="D122" t="s">
        <v>4872</v>
      </c>
      <c r="E122" t="s">
        <v>309</v>
      </c>
      <c r="F122" t="s">
        <v>4873</v>
      </c>
      <c r="G122" t="s">
        <v>4874</v>
      </c>
      <c r="H122" t="s">
        <v>321</v>
      </c>
      <c r="I122" t="s">
        <v>951</v>
      </c>
      <c r="J122" t="s">
        <v>204</v>
      </c>
      <c r="K122" t="s">
        <v>204</v>
      </c>
      <c r="L122" s="109" t="s">
        <v>326</v>
      </c>
      <c r="M122" t="s">
        <v>445</v>
      </c>
      <c r="N122" t="s">
        <v>339</v>
      </c>
      <c r="O122" t="s">
        <v>4878</v>
      </c>
      <c r="P122" t="s">
        <v>1577</v>
      </c>
      <c r="Q122" t="s">
        <v>415</v>
      </c>
      <c r="R122" t="s">
        <v>407</v>
      </c>
      <c r="S122" t="s">
        <v>1212</v>
      </c>
      <c r="T122" s="131">
        <v>0.47</v>
      </c>
      <c r="U122" t="s">
        <v>4876</v>
      </c>
      <c r="V122" s="132">
        <v>4.07E-2</v>
      </c>
      <c r="W122" s="132">
        <v>3.1800000000000002E-2</v>
      </c>
      <c r="X122" t="s">
        <v>412</v>
      </c>
      <c r="Y122" t="s">
        <v>339</v>
      </c>
      <c r="Z122" t="s">
        <v>886</v>
      </c>
      <c r="AA122" t="s">
        <v>889</v>
      </c>
      <c r="AB122" t="s">
        <v>4779</v>
      </c>
      <c r="AC122" t="s">
        <v>4779</v>
      </c>
      <c r="AD122" s="131">
        <v>94897.89</v>
      </c>
      <c r="AE122" s="131">
        <v>1</v>
      </c>
      <c r="AF122" s="131">
        <v>99.54</v>
      </c>
      <c r="AG122" s="131">
        <v>94.460999999999999</v>
      </c>
      <c r="AJ122" s="145" t="s">
        <v>15</v>
      </c>
      <c r="AK122" s="132">
        <v>1</v>
      </c>
      <c r="AL122" s="132">
        <v>4.8999999999999998E-4</v>
      </c>
    </row>
    <row r="123" spans="1:38">
      <c r="A123" t="s">
        <v>1213</v>
      </c>
      <c r="B123" t="s">
        <v>1257</v>
      </c>
      <c r="C123" t="s">
        <v>1519</v>
      </c>
      <c r="D123" t="s">
        <v>1520</v>
      </c>
      <c r="E123" t="s">
        <v>309</v>
      </c>
      <c r="F123" t="s">
        <v>4863</v>
      </c>
      <c r="G123" t="s">
        <v>4864</v>
      </c>
      <c r="H123" t="s">
        <v>321</v>
      </c>
      <c r="I123" t="s">
        <v>754</v>
      </c>
      <c r="J123" t="s">
        <v>204</v>
      </c>
      <c r="K123" t="s">
        <v>204</v>
      </c>
      <c r="L123" s="109" t="s">
        <v>326</v>
      </c>
      <c r="M123" t="s">
        <v>448</v>
      </c>
      <c r="N123" t="s">
        <v>339</v>
      </c>
      <c r="O123" t="s">
        <v>4865</v>
      </c>
      <c r="Q123" t="s">
        <v>410</v>
      </c>
      <c r="R123" t="s">
        <v>410</v>
      </c>
      <c r="S123" t="s">
        <v>1212</v>
      </c>
      <c r="T123" s="131">
        <v>4.18</v>
      </c>
      <c r="U123" t="s">
        <v>4866</v>
      </c>
      <c r="V123" s="132">
        <v>3.4700000000000002E-2</v>
      </c>
      <c r="W123" s="132">
        <v>3.0460000000000001E-2</v>
      </c>
      <c r="X123" t="s">
        <v>412</v>
      </c>
      <c r="Y123" t="s">
        <v>339</v>
      </c>
      <c r="Z123" t="s">
        <v>886</v>
      </c>
      <c r="AA123" t="s">
        <v>889</v>
      </c>
      <c r="AB123" t="s">
        <v>4779</v>
      </c>
      <c r="AC123" t="s">
        <v>4779</v>
      </c>
      <c r="AD123" s="131">
        <v>1329861.06</v>
      </c>
      <c r="AE123" s="131">
        <v>1</v>
      </c>
      <c r="AF123" s="131">
        <v>100.46</v>
      </c>
      <c r="AG123" s="131">
        <v>1335.9780000000001</v>
      </c>
      <c r="AJ123" s="145" t="s">
        <v>15</v>
      </c>
      <c r="AK123" s="132">
        <v>0.62300999999999995</v>
      </c>
      <c r="AL123" s="132">
        <v>4.4999999999999997E-3</v>
      </c>
    </row>
    <row r="124" spans="1:38">
      <c r="A124" t="s">
        <v>1213</v>
      </c>
      <c r="B124" t="s">
        <v>1257</v>
      </c>
      <c r="C124" t="s">
        <v>4879</v>
      </c>
      <c r="D124" t="s">
        <v>4880</v>
      </c>
      <c r="E124" t="s">
        <v>309</v>
      </c>
      <c r="F124" t="s">
        <v>4881</v>
      </c>
      <c r="G124" t="s">
        <v>4882</v>
      </c>
      <c r="H124" t="s">
        <v>321</v>
      </c>
      <c r="I124" t="s">
        <v>754</v>
      </c>
      <c r="J124" t="s">
        <v>204</v>
      </c>
      <c r="K124" t="s">
        <v>204</v>
      </c>
      <c r="L124" s="109" t="s">
        <v>326</v>
      </c>
      <c r="M124" t="s">
        <v>477</v>
      </c>
      <c r="N124" t="s">
        <v>339</v>
      </c>
      <c r="O124" t="s">
        <v>4883</v>
      </c>
      <c r="P124" t="s">
        <v>1533</v>
      </c>
      <c r="Q124" t="s">
        <v>413</v>
      </c>
      <c r="R124" t="s">
        <v>407</v>
      </c>
      <c r="S124" t="s">
        <v>1212</v>
      </c>
      <c r="T124" s="131">
        <v>2.76</v>
      </c>
      <c r="U124" t="s">
        <v>1617</v>
      </c>
      <c r="V124" s="132">
        <v>2.8199999999999999E-2</v>
      </c>
      <c r="W124" s="132">
        <v>3.5900000000000001E-2</v>
      </c>
      <c r="X124" t="s">
        <v>412</v>
      </c>
      <c r="Y124" t="s">
        <v>339</v>
      </c>
      <c r="Z124" t="s">
        <v>886</v>
      </c>
      <c r="AA124" t="s">
        <v>889</v>
      </c>
      <c r="AB124" t="s">
        <v>4779</v>
      </c>
      <c r="AC124" t="s">
        <v>4779</v>
      </c>
      <c r="AD124" s="131">
        <v>626450</v>
      </c>
      <c r="AE124" s="131">
        <v>1</v>
      </c>
      <c r="AF124" s="131">
        <v>105.99</v>
      </c>
      <c r="AG124" s="131">
        <v>663.97400000000005</v>
      </c>
      <c r="AJ124" s="145" t="s">
        <v>15</v>
      </c>
      <c r="AK124" s="132">
        <v>0.30963000000000002</v>
      </c>
      <c r="AL124" s="132">
        <v>2.2399999999999998E-3</v>
      </c>
    </row>
    <row r="125" spans="1:38">
      <c r="A125" t="s">
        <v>1213</v>
      </c>
      <c r="B125" t="s">
        <v>1257</v>
      </c>
      <c r="C125" t="s">
        <v>4830</v>
      </c>
      <c r="D125" t="s">
        <v>4831</v>
      </c>
      <c r="E125" t="s">
        <v>309</v>
      </c>
      <c r="F125" t="s">
        <v>4832</v>
      </c>
      <c r="G125" t="s">
        <v>4833</v>
      </c>
      <c r="H125" t="s">
        <v>321</v>
      </c>
      <c r="I125" t="s">
        <v>951</v>
      </c>
      <c r="J125" t="s">
        <v>204</v>
      </c>
      <c r="K125" t="s">
        <v>204</v>
      </c>
      <c r="L125" s="109" t="s">
        <v>326</v>
      </c>
      <c r="M125" t="s">
        <v>451</v>
      </c>
      <c r="N125" t="s">
        <v>339</v>
      </c>
      <c r="O125" t="s">
        <v>4884</v>
      </c>
      <c r="P125" t="s">
        <v>1577</v>
      </c>
      <c r="Q125" t="s">
        <v>415</v>
      </c>
      <c r="R125" t="s">
        <v>407</v>
      </c>
      <c r="S125" t="s">
        <v>1212</v>
      </c>
      <c r="T125" s="131">
        <v>1.8</v>
      </c>
      <c r="U125" t="s">
        <v>1735</v>
      </c>
      <c r="V125" s="132">
        <v>5.8500000000000003E-2</v>
      </c>
      <c r="W125" s="132">
        <v>3.739E-2</v>
      </c>
      <c r="X125" t="s">
        <v>412</v>
      </c>
      <c r="Y125" t="s">
        <v>339</v>
      </c>
      <c r="Z125" t="s">
        <v>886</v>
      </c>
      <c r="AA125" t="s">
        <v>889</v>
      </c>
      <c r="AB125" t="s">
        <v>4779</v>
      </c>
      <c r="AC125" t="s">
        <v>4779</v>
      </c>
      <c r="AD125" s="131">
        <v>97407.7</v>
      </c>
      <c r="AE125" s="131">
        <v>1</v>
      </c>
      <c r="AF125" s="131">
        <v>99.15</v>
      </c>
      <c r="AG125" s="131">
        <v>96.58</v>
      </c>
      <c r="AJ125" s="145" t="s">
        <v>15</v>
      </c>
      <c r="AK125" s="132">
        <v>4.5039999999999997E-2</v>
      </c>
      <c r="AL125" s="132">
        <v>3.3E-4</v>
      </c>
    </row>
    <row r="126" spans="1:38">
      <c r="A126" t="s">
        <v>1213</v>
      </c>
      <c r="B126" t="s">
        <v>1257</v>
      </c>
      <c r="C126" t="s">
        <v>4885</v>
      </c>
      <c r="D126" t="s">
        <v>4886</v>
      </c>
      <c r="E126" t="s">
        <v>309</v>
      </c>
      <c r="F126" t="s">
        <v>4887</v>
      </c>
      <c r="G126" t="s">
        <v>4888</v>
      </c>
      <c r="H126" t="s">
        <v>321</v>
      </c>
      <c r="I126" t="s">
        <v>951</v>
      </c>
      <c r="J126" t="s">
        <v>204</v>
      </c>
      <c r="K126" t="s">
        <v>204</v>
      </c>
      <c r="L126" s="109" t="s">
        <v>326</v>
      </c>
      <c r="M126" t="s">
        <v>462</v>
      </c>
      <c r="N126" t="s">
        <v>339</v>
      </c>
      <c r="O126" t="s">
        <v>4889</v>
      </c>
      <c r="P126" t="s">
        <v>1596</v>
      </c>
      <c r="Q126" t="s">
        <v>415</v>
      </c>
      <c r="R126" t="s">
        <v>407</v>
      </c>
      <c r="S126" t="s">
        <v>1212</v>
      </c>
      <c r="T126" s="131">
        <v>1.1299999999999999</v>
      </c>
      <c r="U126" t="s">
        <v>1841</v>
      </c>
      <c r="V126" s="132">
        <v>0.156</v>
      </c>
      <c r="W126" s="132">
        <v>3.5029999999999999E-2</v>
      </c>
      <c r="X126" t="s">
        <v>412</v>
      </c>
      <c r="Y126" t="s">
        <v>339</v>
      </c>
      <c r="Z126" t="s">
        <v>886</v>
      </c>
      <c r="AA126" t="s">
        <v>889</v>
      </c>
      <c r="AB126" t="s">
        <v>4779</v>
      </c>
      <c r="AC126" t="s">
        <v>4779</v>
      </c>
      <c r="AD126" s="131">
        <v>48000</v>
      </c>
      <c r="AE126" s="131">
        <v>1</v>
      </c>
      <c r="AF126" s="131">
        <v>99.68</v>
      </c>
      <c r="AG126" s="131">
        <v>47.845999999999997</v>
      </c>
      <c r="AJ126" s="145" t="s">
        <v>15</v>
      </c>
      <c r="AK126" s="132">
        <v>2.231E-2</v>
      </c>
      <c r="AL126" s="132">
        <v>1.6000000000000001E-4</v>
      </c>
    </row>
    <row r="127" spans="1:38">
      <c r="A127" t="s">
        <v>1213</v>
      </c>
      <c r="B127" t="s">
        <v>1220</v>
      </c>
    </row>
    <row r="128" spans="1:38">
      <c r="A128" t="s">
        <v>1213</v>
      </c>
      <c r="B128" t="s">
        <v>1221</v>
      </c>
    </row>
    <row r="129" spans="1:2">
      <c r="A129" t="s">
        <v>1213</v>
      </c>
      <c r="B129" t="s">
        <v>1223</v>
      </c>
    </row>
    <row r="130" spans="1:2">
      <c r="A130" t="s">
        <v>1213</v>
      </c>
      <c r="B130" t="s">
        <v>1230</v>
      </c>
    </row>
    <row r="131" spans="1:2">
      <c r="A131" t="s">
        <v>1213</v>
      </c>
      <c r="B131" t="s">
        <v>1231</v>
      </c>
    </row>
    <row r="132" spans="1:2">
      <c r="A132" t="s">
        <v>1213</v>
      </c>
      <c r="B132" t="s">
        <v>1233</v>
      </c>
    </row>
    <row r="133" spans="1:2">
      <c r="A133" t="s">
        <v>1213</v>
      </c>
      <c r="B133" t="s">
        <v>1236</v>
      </c>
    </row>
    <row r="134" spans="1:2">
      <c r="A134" t="s">
        <v>1213</v>
      </c>
      <c r="B134" t="s">
        <v>1242</v>
      </c>
    </row>
    <row r="135" spans="1:2">
      <c r="A135" t="s">
        <v>1213</v>
      </c>
      <c r="B135" t="s">
        <v>1244</v>
      </c>
    </row>
  </sheetData>
  <sheetProtection formatColumns="0"/>
  <autoFilter ref="A1:AL135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26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54 L59 L61:L80 L82:L90 L92:L105 L107:L126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46"/>
  <sheetViews>
    <sheetView rightToLeft="1" topLeftCell="M1" workbookViewId="0">
      <selection activeCell="T9" sqref="T9"/>
    </sheetView>
  </sheetViews>
  <sheetFormatPr defaultColWidth="9" defaultRowHeight="14.25"/>
  <cols>
    <col min="1" max="4" width="11.625" style="2" customWidth="1"/>
    <col min="5" max="5" width="11.625" style="4" customWidth="1"/>
    <col min="6" max="6" width="33" style="2" bestFit="1" customWidth="1"/>
    <col min="7" max="11" width="11.625" style="2" customWidth="1"/>
    <col min="12" max="12" width="11.625" style="4" customWidth="1"/>
    <col min="13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1213</v>
      </c>
      <c r="B2" t="s">
        <v>1237</v>
      </c>
      <c r="C2" t="s">
        <v>3471</v>
      </c>
      <c r="D2" t="s">
        <v>3472</v>
      </c>
      <c r="E2" t="s">
        <v>80</v>
      </c>
      <c r="F2" t="s">
        <v>4940</v>
      </c>
      <c r="G2" t="s">
        <v>4941</v>
      </c>
      <c r="H2" t="s">
        <v>312</v>
      </c>
      <c r="I2" t="s">
        <v>765</v>
      </c>
      <c r="J2" t="s">
        <v>204</v>
      </c>
      <c r="K2" t="s">
        <v>238</v>
      </c>
      <c r="L2" s="109" t="s">
        <v>326</v>
      </c>
      <c r="M2" t="s">
        <v>464</v>
      </c>
      <c r="N2" t="s">
        <v>339</v>
      </c>
      <c r="O2" t="s">
        <v>4942</v>
      </c>
      <c r="P2" t="s">
        <v>1212</v>
      </c>
      <c r="Q2" t="s">
        <v>314</v>
      </c>
      <c r="R2" t="s">
        <v>889</v>
      </c>
      <c r="S2" t="s">
        <v>4942</v>
      </c>
      <c r="T2" s="146">
        <v>45747</v>
      </c>
      <c r="U2" s="131">
        <v>11.79</v>
      </c>
      <c r="V2" s="131">
        <v>1</v>
      </c>
      <c r="W2" s="131">
        <v>11255115.961999999</v>
      </c>
      <c r="X2" s="131">
        <v>1326.9780000000001</v>
      </c>
      <c r="Y2" s="132">
        <v>0.46093000000000001</v>
      </c>
      <c r="Z2" s="132">
        <v>2.0310000000000002E-2</v>
      </c>
    </row>
    <row r="3" spans="1:26">
      <c r="A3" t="s">
        <v>1213</v>
      </c>
      <c r="B3" t="s">
        <v>1237</v>
      </c>
      <c r="C3" t="s">
        <v>3471</v>
      </c>
      <c r="D3" t="s">
        <v>3472</v>
      </c>
      <c r="E3" t="s">
        <v>80</v>
      </c>
      <c r="F3" t="s">
        <v>4943</v>
      </c>
      <c r="G3" t="s">
        <v>4944</v>
      </c>
      <c r="H3" t="s">
        <v>312</v>
      </c>
      <c r="I3" t="s">
        <v>765</v>
      </c>
      <c r="J3" t="s">
        <v>204</v>
      </c>
      <c r="K3" t="s">
        <v>238</v>
      </c>
      <c r="L3" s="109" t="s">
        <v>326</v>
      </c>
      <c r="M3" t="s">
        <v>464</v>
      </c>
      <c r="N3" t="s">
        <v>339</v>
      </c>
      <c r="O3" t="s">
        <v>4945</v>
      </c>
      <c r="P3" t="s">
        <v>1212</v>
      </c>
      <c r="Q3" t="s">
        <v>314</v>
      </c>
      <c r="R3" t="s">
        <v>889</v>
      </c>
      <c r="S3" t="s">
        <v>4945</v>
      </c>
      <c r="T3" s="146">
        <v>45747</v>
      </c>
      <c r="U3" s="131">
        <v>986790.40000000002</v>
      </c>
      <c r="V3" s="131">
        <v>1</v>
      </c>
      <c r="W3" s="131">
        <v>100</v>
      </c>
      <c r="X3" s="131">
        <v>986.79</v>
      </c>
      <c r="Y3" s="132">
        <v>0.34277000000000002</v>
      </c>
      <c r="Z3" s="132">
        <v>1.511E-2</v>
      </c>
    </row>
    <row r="4" spans="1:26">
      <c r="A4" t="s">
        <v>1213</v>
      </c>
      <c r="B4" t="s">
        <v>1237</v>
      </c>
      <c r="C4" t="s">
        <v>3471</v>
      </c>
      <c r="D4" t="s">
        <v>3472</v>
      </c>
      <c r="E4" t="s">
        <v>80</v>
      </c>
      <c r="F4" t="s">
        <v>4946</v>
      </c>
      <c r="G4" t="s">
        <v>4947</v>
      </c>
      <c r="H4" t="s">
        <v>312</v>
      </c>
      <c r="I4" t="s">
        <v>765</v>
      </c>
      <c r="J4" t="s">
        <v>204</v>
      </c>
      <c r="K4" t="s">
        <v>238</v>
      </c>
      <c r="L4" s="109" t="s">
        <v>326</v>
      </c>
      <c r="M4" t="s">
        <v>464</v>
      </c>
      <c r="N4" t="s">
        <v>339</v>
      </c>
      <c r="O4" t="s">
        <v>4942</v>
      </c>
      <c r="P4" t="s">
        <v>1212</v>
      </c>
      <c r="Q4" t="s">
        <v>314</v>
      </c>
      <c r="R4" t="s">
        <v>889</v>
      </c>
      <c r="S4" t="s">
        <v>4942</v>
      </c>
      <c r="T4" s="146">
        <v>45747</v>
      </c>
      <c r="U4" s="131">
        <v>281415</v>
      </c>
      <c r="V4" s="131">
        <v>1</v>
      </c>
      <c r="W4" s="131">
        <v>100</v>
      </c>
      <c r="X4" s="131">
        <v>281.41500000000002</v>
      </c>
      <c r="Y4" s="132">
        <v>9.7750000000000004E-2</v>
      </c>
      <c r="Z4" s="132">
        <v>4.3099999999999996E-3</v>
      </c>
    </row>
    <row r="5" spans="1:26">
      <c r="A5" t="s">
        <v>1213</v>
      </c>
      <c r="B5" t="s">
        <v>1237</v>
      </c>
      <c r="C5" t="s">
        <v>3471</v>
      </c>
      <c r="D5" t="s">
        <v>3472</v>
      </c>
      <c r="E5" t="s">
        <v>80</v>
      </c>
      <c r="F5" t="s">
        <v>4948</v>
      </c>
      <c r="G5" t="s">
        <v>4949</v>
      </c>
      <c r="H5" t="s">
        <v>312</v>
      </c>
      <c r="I5" t="s">
        <v>765</v>
      </c>
      <c r="J5" t="s">
        <v>204</v>
      </c>
      <c r="K5" t="s">
        <v>204</v>
      </c>
      <c r="L5" s="109" t="s">
        <v>326</v>
      </c>
      <c r="M5" t="s">
        <v>464</v>
      </c>
      <c r="N5" t="s">
        <v>339</v>
      </c>
      <c r="O5" t="s">
        <v>4950</v>
      </c>
      <c r="P5" t="s">
        <v>1212</v>
      </c>
      <c r="Q5" t="s">
        <v>314</v>
      </c>
      <c r="R5" s="109" t="s">
        <v>889</v>
      </c>
      <c r="S5" t="s">
        <v>4950</v>
      </c>
      <c r="T5" s="146">
        <v>45747</v>
      </c>
      <c r="U5" s="131">
        <v>222346</v>
      </c>
      <c r="V5" s="131">
        <v>1</v>
      </c>
      <c r="W5" s="131">
        <v>100</v>
      </c>
      <c r="X5" s="131">
        <v>222.346</v>
      </c>
      <c r="Y5" s="132">
        <v>7.7229999999999993E-2</v>
      </c>
      <c r="Z5" s="132">
        <v>3.3999999999999998E-3</v>
      </c>
    </row>
    <row r="6" spans="1:26">
      <c r="A6" t="s">
        <v>1213</v>
      </c>
      <c r="B6" t="s">
        <v>1237</v>
      </c>
      <c r="C6" t="s">
        <v>4951</v>
      </c>
      <c r="D6" t="s">
        <v>4952</v>
      </c>
      <c r="E6" t="s">
        <v>309</v>
      </c>
      <c r="F6" t="s">
        <v>4953</v>
      </c>
      <c r="G6" t="s">
        <v>4954</v>
      </c>
      <c r="H6" t="s">
        <v>312</v>
      </c>
      <c r="I6" t="s">
        <v>765</v>
      </c>
      <c r="J6" t="s">
        <v>204</v>
      </c>
      <c r="K6" t="s">
        <v>204</v>
      </c>
      <c r="L6" s="109" t="s">
        <v>326</v>
      </c>
      <c r="M6" t="s">
        <v>461</v>
      </c>
      <c r="N6" t="s">
        <v>339</v>
      </c>
      <c r="O6" t="s">
        <v>4955</v>
      </c>
      <c r="P6" t="s">
        <v>1212</v>
      </c>
      <c r="Q6" t="s">
        <v>887</v>
      </c>
      <c r="R6" t="s">
        <v>889</v>
      </c>
      <c r="S6" t="s">
        <v>4779</v>
      </c>
      <c r="T6" s="146">
        <v>45747</v>
      </c>
      <c r="U6" s="131">
        <v>4</v>
      </c>
      <c r="V6" s="131">
        <v>1</v>
      </c>
      <c r="W6" s="131">
        <v>0</v>
      </c>
      <c r="X6" s="131">
        <v>0</v>
      </c>
      <c r="Y6" s="109"/>
      <c r="Z6" s="109"/>
    </row>
    <row r="7" spans="1:26">
      <c r="A7" t="s">
        <v>1213</v>
      </c>
      <c r="B7" t="s">
        <v>1237</v>
      </c>
      <c r="C7" t="s">
        <v>3906</v>
      </c>
      <c r="D7" t="s">
        <v>3907</v>
      </c>
      <c r="E7" t="s">
        <v>309</v>
      </c>
      <c r="F7" t="s">
        <v>4957</v>
      </c>
      <c r="G7" t="s">
        <v>4958</v>
      </c>
      <c r="H7" t="s">
        <v>312</v>
      </c>
      <c r="I7" t="s">
        <v>765</v>
      </c>
      <c r="J7" t="s">
        <v>204</v>
      </c>
      <c r="K7" t="s">
        <v>204</v>
      </c>
      <c r="L7" s="109" t="s">
        <v>326</v>
      </c>
      <c r="M7" t="s">
        <v>450</v>
      </c>
      <c r="N7" t="s">
        <v>339</v>
      </c>
      <c r="O7" t="s">
        <v>4959</v>
      </c>
      <c r="P7" t="s">
        <v>1212</v>
      </c>
      <c r="Q7" t="s">
        <v>314</v>
      </c>
      <c r="R7" t="s">
        <v>889</v>
      </c>
      <c r="S7" s="146">
        <v>44315</v>
      </c>
      <c r="T7" s="146">
        <v>45747</v>
      </c>
      <c r="U7" s="131">
        <v>341</v>
      </c>
      <c r="V7" s="131">
        <v>1</v>
      </c>
      <c r="W7" s="131">
        <v>0</v>
      </c>
      <c r="X7" s="131">
        <v>0</v>
      </c>
      <c r="Y7" s="109"/>
      <c r="Z7" s="109"/>
    </row>
    <row r="8" spans="1:26">
      <c r="A8" t="s">
        <v>1213</v>
      </c>
      <c r="B8" t="s">
        <v>1237</v>
      </c>
      <c r="C8" t="s">
        <v>4951</v>
      </c>
      <c r="D8" t="s">
        <v>4952</v>
      </c>
      <c r="E8" t="s">
        <v>309</v>
      </c>
      <c r="F8" t="s">
        <v>4960</v>
      </c>
      <c r="G8" t="s">
        <v>4961</v>
      </c>
      <c r="H8" t="s">
        <v>312</v>
      </c>
      <c r="I8" t="s">
        <v>765</v>
      </c>
      <c r="J8" t="s">
        <v>205</v>
      </c>
      <c r="K8" t="s">
        <v>204</v>
      </c>
      <c r="L8" s="109" t="s">
        <v>326</v>
      </c>
      <c r="M8" t="s">
        <v>541</v>
      </c>
      <c r="N8" t="s">
        <v>339</v>
      </c>
      <c r="O8" t="s">
        <v>4955</v>
      </c>
      <c r="P8" t="s">
        <v>1216</v>
      </c>
      <c r="Q8" t="s">
        <v>887</v>
      </c>
      <c r="R8" t="s">
        <v>889</v>
      </c>
      <c r="S8" s="146">
        <v>44834</v>
      </c>
      <c r="T8" s="146">
        <v>45747</v>
      </c>
      <c r="U8" s="131">
        <v>24143.83</v>
      </c>
      <c r="V8" s="131">
        <v>4.0220000000000002</v>
      </c>
      <c r="W8" s="131">
        <v>63.188000000000002</v>
      </c>
      <c r="X8" s="131">
        <v>61.357999999999997</v>
      </c>
      <c r="Y8" s="132">
        <v>2.1309999999999999E-2</v>
      </c>
      <c r="Z8" s="132">
        <v>9.3999999999999997E-4</v>
      </c>
    </row>
    <row r="9" spans="1:26">
      <c r="A9" t="s">
        <v>1213</v>
      </c>
      <c r="B9" t="s">
        <v>1238</v>
      </c>
      <c r="C9" t="s">
        <v>3471</v>
      </c>
      <c r="D9" t="s">
        <v>3472</v>
      </c>
      <c r="E9" t="s">
        <v>80</v>
      </c>
      <c r="F9" t="s">
        <v>4940</v>
      </c>
      <c r="G9" t="s">
        <v>4941</v>
      </c>
      <c r="H9" t="s">
        <v>312</v>
      </c>
      <c r="I9" t="s">
        <v>765</v>
      </c>
      <c r="J9" t="s">
        <v>204</v>
      </c>
      <c r="K9" t="s">
        <v>238</v>
      </c>
      <c r="L9" s="109" t="s">
        <v>326</v>
      </c>
      <c r="M9" t="s">
        <v>464</v>
      </c>
      <c r="N9" t="s">
        <v>339</v>
      </c>
      <c r="O9" t="s">
        <v>4942</v>
      </c>
      <c r="P9" t="s">
        <v>1212</v>
      </c>
      <c r="Q9" t="s">
        <v>314</v>
      </c>
      <c r="R9" t="s">
        <v>889</v>
      </c>
      <c r="S9" t="s">
        <v>4942</v>
      </c>
      <c r="T9" s="146">
        <v>45747</v>
      </c>
      <c r="U9" s="131">
        <v>280.54000000000002</v>
      </c>
      <c r="V9" s="131">
        <v>1</v>
      </c>
      <c r="W9" s="131">
        <v>11255115.961999999</v>
      </c>
      <c r="X9" s="131">
        <v>31575.101999999999</v>
      </c>
      <c r="Y9" s="132">
        <v>0.20843</v>
      </c>
      <c r="Z9" s="132">
        <v>1.7590000000000001E-2</v>
      </c>
    </row>
    <row r="10" spans="1:26">
      <c r="A10" t="s">
        <v>1213</v>
      </c>
      <c r="B10" t="s">
        <v>1238</v>
      </c>
      <c r="C10" t="s">
        <v>4962</v>
      </c>
      <c r="D10" t="s">
        <v>4963</v>
      </c>
      <c r="E10" t="s">
        <v>309</v>
      </c>
      <c r="F10" t="s">
        <v>4964</v>
      </c>
      <c r="G10" t="s">
        <v>4965</v>
      </c>
      <c r="H10" t="s">
        <v>312</v>
      </c>
      <c r="I10" t="s">
        <v>765</v>
      </c>
      <c r="J10" t="s">
        <v>204</v>
      </c>
      <c r="K10" t="s">
        <v>204</v>
      </c>
      <c r="L10" s="109" t="s">
        <v>326</v>
      </c>
      <c r="M10" t="s">
        <v>451</v>
      </c>
      <c r="N10" t="s">
        <v>339</v>
      </c>
      <c r="O10" t="s">
        <v>4966</v>
      </c>
      <c r="P10" t="s">
        <v>1212</v>
      </c>
      <c r="Q10" t="s">
        <v>887</v>
      </c>
      <c r="R10" t="s">
        <v>889</v>
      </c>
      <c r="S10" s="146">
        <v>45657</v>
      </c>
      <c r="T10" s="146">
        <v>45747</v>
      </c>
      <c r="U10" s="131">
        <v>66273</v>
      </c>
      <c r="V10" s="131">
        <v>1</v>
      </c>
      <c r="W10" s="131">
        <v>40490.536</v>
      </c>
      <c r="X10" s="131">
        <v>26834.293000000001</v>
      </c>
      <c r="Y10" s="132">
        <v>0.17713000000000001</v>
      </c>
      <c r="Z10" s="132">
        <v>1.495E-2</v>
      </c>
    </row>
    <row r="11" spans="1:26">
      <c r="A11" t="s">
        <v>1213</v>
      </c>
      <c r="B11" t="s">
        <v>1238</v>
      </c>
      <c r="C11" t="s">
        <v>3471</v>
      </c>
      <c r="D11" t="s">
        <v>3472</v>
      </c>
      <c r="E11" t="s">
        <v>80</v>
      </c>
      <c r="F11" t="s">
        <v>4943</v>
      </c>
      <c r="G11" t="s">
        <v>4944</v>
      </c>
      <c r="H11" t="s">
        <v>312</v>
      </c>
      <c r="I11" t="s">
        <v>765</v>
      </c>
      <c r="J11" t="s">
        <v>204</v>
      </c>
      <c r="K11" t="s">
        <v>238</v>
      </c>
      <c r="L11" s="109" t="s">
        <v>326</v>
      </c>
      <c r="M11" t="s">
        <v>464</v>
      </c>
      <c r="N11" t="s">
        <v>339</v>
      </c>
      <c r="O11" t="s">
        <v>4945</v>
      </c>
      <c r="P11" t="s">
        <v>1212</v>
      </c>
      <c r="Q11" t="s">
        <v>314</v>
      </c>
      <c r="R11" t="s">
        <v>889</v>
      </c>
      <c r="S11" t="s">
        <v>4945</v>
      </c>
      <c r="T11" s="146">
        <v>45747</v>
      </c>
      <c r="U11" s="131">
        <v>23485497</v>
      </c>
      <c r="V11" s="131">
        <v>1</v>
      </c>
      <c r="W11" s="131">
        <v>100</v>
      </c>
      <c r="X11" s="131">
        <v>23485.496999999999</v>
      </c>
      <c r="Y11" s="132">
        <v>0.15503</v>
      </c>
      <c r="Z11" s="132">
        <v>1.308E-2</v>
      </c>
    </row>
    <row r="12" spans="1:26">
      <c r="A12" t="s">
        <v>1213</v>
      </c>
      <c r="B12" t="s">
        <v>1238</v>
      </c>
      <c r="C12" t="s">
        <v>4968</v>
      </c>
      <c r="D12" t="s">
        <v>4969</v>
      </c>
      <c r="E12" t="s">
        <v>309</v>
      </c>
      <c r="F12" t="s">
        <v>4970</v>
      </c>
      <c r="G12" t="s">
        <v>4971</v>
      </c>
      <c r="H12" t="s">
        <v>312</v>
      </c>
      <c r="I12" t="s">
        <v>765</v>
      </c>
      <c r="J12" t="s">
        <v>204</v>
      </c>
      <c r="K12" t="s">
        <v>204</v>
      </c>
      <c r="L12" s="109" t="s">
        <v>326</v>
      </c>
      <c r="M12" t="s">
        <v>478</v>
      </c>
      <c r="N12" t="s">
        <v>339</v>
      </c>
      <c r="O12" t="s">
        <v>4972</v>
      </c>
      <c r="P12" t="s">
        <v>1215</v>
      </c>
      <c r="Q12" t="s">
        <v>887</v>
      </c>
      <c r="R12" t="s">
        <v>889</v>
      </c>
      <c r="S12" s="146">
        <v>45626</v>
      </c>
      <c r="T12" s="146">
        <v>45747</v>
      </c>
      <c r="U12" s="131">
        <v>880381.68</v>
      </c>
      <c r="V12" s="131">
        <v>3.718</v>
      </c>
      <c r="W12" s="131">
        <f t="shared" ref="W12:W15" si="0">X12*1000/U12/V12*100</f>
        <v>333.97371585875322</v>
      </c>
      <c r="X12" s="131">
        <v>10931.825000000001</v>
      </c>
      <c r="Y12" s="132">
        <v>7.2160000000000002E-2</v>
      </c>
      <c r="Z12" s="132">
        <v>6.0899999999999999E-3</v>
      </c>
    </row>
    <row r="13" spans="1:26">
      <c r="A13" t="s">
        <v>1213</v>
      </c>
      <c r="B13" t="s">
        <v>1238</v>
      </c>
      <c r="C13" t="s">
        <v>4973</v>
      </c>
      <c r="D13" t="s">
        <v>4974</v>
      </c>
      <c r="E13" t="s">
        <v>309</v>
      </c>
      <c r="F13" t="s">
        <v>4975</v>
      </c>
      <c r="G13" t="s">
        <v>4976</v>
      </c>
      <c r="H13" t="s">
        <v>312</v>
      </c>
      <c r="I13" t="s">
        <v>765</v>
      </c>
      <c r="J13" t="s">
        <v>204</v>
      </c>
      <c r="K13" t="s">
        <v>204</v>
      </c>
      <c r="L13" s="109" t="s">
        <v>326</v>
      </c>
      <c r="M13" t="s">
        <v>464</v>
      </c>
      <c r="N13" t="s">
        <v>339</v>
      </c>
      <c r="O13" t="s">
        <v>4977</v>
      </c>
      <c r="P13" t="s">
        <v>1212</v>
      </c>
      <c r="Q13" t="s">
        <v>314</v>
      </c>
      <c r="R13" t="s">
        <v>889</v>
      </c>
      <c r="S13" s="146">
        <v>45657</v>
      </c>
      <c r="T13" s="146">
        <v>45747</v>
      </c>
      <c r="U13" s="131">
        <v>540.12</v>
      </c>
      <c r="V13" s="131">
        <v>1</v>
      </c>
      <c r="W13" s="131">
        <v>1936069.1880000001</v>
      </c>
      <c r="X13" s="131">
        <v>10457.097</v>
      </c>
      <c r="Y13" s="132">
        <v>6.9029999999999994E-2</v>
      </c>
      <c r="Z13" s="132">
        <v>5.8199999999999997E-3</v>
      </c>
    </row>
    <row r="14" spans="1:26">
      <c r="A14" t="s">
        <v>1213</v>
      </c>
      <c r="B14" t="s">
        <v>1238</v>
      </c>
      <c r="C14" t="s">
        <v>4979</v>
      </c>
      <c r="D14" t="s">
        <v>4980</v>
      </c>
      <c r="E14" t="s">
        <v>309</v>
      </c>
      <c r="F14" t="s">
        <v>4981</v>
      </c>
      <c r="G14" t="s">
        <v>4982</v>
      </c>
      <c r="H14" t="s">
        <v>312</v>
      </c>
      <c r="I14" t="s">
        <v>765</v>
      </c>
      <c r="J14" t="s">
        <v>204</v>
      </c>
      <c r="K14" t="s">
        <v>204</v>
      </c>
      <c r="L14" s="109" t="s">
        <v>326</v>
      </c>
      <c r="M14" t="s">
        <v>446</v>
      </c>
      <c r="N14" t="s">
        <v>339</v>
      </c>
      <c r="O14" t="s">
        <v>4983</v>
      </c>
      <c r="P14" t="s">
        <v>1215</v>
      </c>
      <c r="Q14" t="s">
        <v>887</v>
      </c>
      <c r="R14" t="s">
        <v>889</v>
      </c>
      <c r="S14" s="146">
        <v>45644</v>
      </c>
      <c r="T14" s="146">
        <v>45747</v>
      </c>
      <c r="U14" s="131">
        <v>464817.15</v>
      </c>
      <c r="V14" s="131">
        <v>3.718</v>
      </c>
      <c r="W14" s="131">
        <f t="shared" si="0"/>
        <v>500.61562562520442</v>
      </c>
      <c r="X14" s="131">
        <v>8651.59</v>
      </c>
      <c r="Y14" s="132">
        <v>5.7110000000000001E-2</v>
      </c>
      <c r="Z14" s="132">
        <v>4.8199999999999996E-3</v>
      </c>
    </row>
    <row r="15" spans="1:26">
      <c r="A15" t="s">
        <v>1213</v>
      </c>
      <c r="B15" t="s">
        <v>1238</v>
      </c>
      <c r="C15" t="s">
        <v>4984</v>
      </c>
      <c r="D15" t="s">
        <v>4985</v>
      </c>
      <c r="E15" t="s">
        <v>309</v>
      </c>
      <c r="F15" t="s">
        <v>4986</v>
      </c>
      <c r="G15" t="s">
        <v>4987</v>
      </c>
      <c r="H15" t="s">
        <v>312</v>
      </c>
      <c r="I15" t="s">
        <v>765</v>
      </c>
      <c r="J15" t="s">
        <v>204</v>
      </c>
      <c r="K15" t="s">
        <v>204</v>
      </c>
      <c r="L15" s="109" t="s">
        <v>326</v>
      </c>
      <c r="M15" t="s">
        <v>462</v>
      </c>
      <c r="N15" t="s">
        <v>339</v>
      </c>
      <c r="O15" t="s">
        <v>4988</v>
      </c>
      <c r="P15" t="s">
        <v>1215</v>
      </c>
      <c r="Q15" t="s">
        <v>314</v>
      </c>
      <c r="R15" t="s">
        <v>889</v>
      </c>
      <c r="S15" t="s">
        <v>4989</v>
      </c>
      <c r="T15" s="146">
        <v>45747</v>
      </c>
      <c r="U15" s="131">
        <v>3148</v>
      </c>
      <c r="V15" s="131">
        <v>3.718</v>
      </c>
      <c r="W15" s="131">
        <f t="shared" si="0"/>
        <v>73519.93256474736</v>
      </c>
      <c r="X15" s="131">
        <v>8604.9670000000006</v>
      </c>
      <c r="Y15" s="132">
        <v>5.6800000000000003E-2</v>
      </c>
      <c r="Z15" s="132">
        <v>4.79E-3</v>
      </c>
    </row>
    <row r="16" spans="1:26">
      <c r="A16" t="s">
        <v>1213</v>
      </c>
      <c r="B16" t="s">
        <v>1238</v>
      </c>
      <c r="C16" t="s">
        <v>4990</v>
      </c>
      <c r="D16" t="s">
        <v>4991</v>
      </c>
      <c r="E16" t="s">
        <v>309</v>
      </c>
      <c r="F16" t="s">
        <v>4990</v>
      </c>
      <c r="G16" t="s">
        <v>4992</v>
      </c>
      <c r="H16" t="s">
        <v>312</v>
      </c>
      <c r="I16" t="s">
        <v>765</v>
      </c>
      <c r="J16" t="s">
        <v>204</v>
      </c>
      <c r="K16" t="s">
        <v>204</v>
      </c>
      <c r="L16" s="109" t="s">
        <v>326</v>
      </c>
      <c r="M16" t="s">
        <v>464</v>
      </c>
      <c r="N16" t="s">
        <v>339</v>
      </c>
      <c r="O16" t="s">
        <v>4993</v>
      </c>
      <c r="P16" t="s">
        <v>1212</v>
      </c>
      <c r="Q16" t="s">
        <v>887</v>
      </c>
      <c r="R16" t="s">
        <v>889</v>
      </c>
      <c r="S16" s="146">
        <v>45473</v>
      </c>
      <c r="T16" s="146">
        <v>45747</v>
      </c>
      <c r="U16" s="131">
        <v>140541</v>
      </c>
      <c r="V16" s="131">
        <v>1</v>
      </c>
      <c r="W16" s="131">
        <v>5588.2479999999996</v>
      </c>
      <c r="X16" s="131">
        <v>7853.7790000000005</v>
      </c>
      <c r="Y16" s="132">
        <v>5.1839999999999997E-2</v>
      </c>
      <c r="Z16" s="132">
        <v>4.3699999999999998E-3</v>
      </c>
    </row>
    <row r="17" spans="1:26">
      <c r="A17" t="s">
        <v>1213</v>
      </c>
      <c r="B17" t="s">
        <v>1238</v>
      </c>
      <c r="C17" t="s">
        <v>3471</v>
      </c>
      <c r="D17" t="s">
        <v>3472</v>
      </c>
      <c r="E17" t="s">
        <v>80</v>
      </c>
      <c r="F17" t="s">
        <v>4946</v>
      </c>
      <c r="G17" t="s">
        <v>4947</v>
      </c>
      <c r="H17" t="s">
        <v>312</v>
      </c>
      <c r="I17" t="s">
        <v>765</v>
      </c>
      <c r="J17" t="s">
        <v>204</v>
      </c>
      <c r="K17" t="s">
        <v>238</v>
      </c>
      <c r="L17" s="109" t="s">
        <v>326</v>
      </c>
      <c r="M17" t="s">
        <v>464</v>
      </c>
      <c r="N17" t="s">
        <v>339</v>
      </c>
      <c r="O17" t="s">
        <v>4942</v>
      </c>
      <c r="P17" t="s">
        <v>1212</v>
      </c>
      <c r="Q17" t="s">
        <v>314</v>
      </c>
      <c r="R17" t="s">
        <v>889</v>
      </c>
      <c r="S17" t="s">
        <v>4942</v>
      </c>
      <c r="T17" s="146">
        <v>45747</v>
      </c>
      <c r="U17" s="131">
        <v>6697648</v>
      </c>
      <c r="V17" s="131">
        <v>1</v>
      </c>
      <c r="W17" s="131">
        <v>100</v>
      </c>
      <c r="X17" s="131">
        <v>6697.6480000000001</v>
      </c>
      <c r="Y17" s="132">
        <v>4.4209999999999999E-2</v>
      </c>
      <c r="Z17" s="132">
        <v>3.7299999999999998E-3</v>
      </c>
    </row>
    <row r="18" spans="1:26">
      <c r="A18" t="s">
        <v>1213</v>
      </c>
      <c r="B18" t="s">
        <v>1238</v>
      </c>
      <c r="C18" t="s">
        <v>3471</v>
      </c>
      <c r="D18" t="s">
        <v>3472</v>
      </c>
      <c r="E18" t="s">
        <v>80</v>
      </c>
      <c r="F18" t="s">
        <v>4948</v>
      </c>
      <c r="G18" t="s">
        <v>4949</v>
      </c>
      <c r="H18" t="s">
        <v>312</v>
      </c>
      <c r="I18" t="s">
        <v>765</v>
      </c>
      <c r="J18" t="s">
        <v>204</v>
      </c>
      <c r="K18" t="s">
        <v>204</v>
      </c>
      <c r="L18" s="109" t="s">
        <v>326</v>
      </c>
      <c r="M18" t="s">
        <v>464</v>
      </c>
      <c r="N18" t="s">
        <v>339</v>
      </c>
      <c r="O18" t="s">
        <v>4950</v>
      </c>
      <c r="P18" t="s">
        <v>1212</v>
      </c>
      <c r="Q18" t="s">
        <v>314</v>
      </c>
      <c r="R18" s="109" t="s">
        <v>889</v>
      </c>
      <c r="S18" t="s">
        <v>4950</v>
      </c>
      <c r="T18" s="146">
        <v>45747</v>
      </c>
      <c r="U18" s="131">
        <v>5291812</v>
      </c>
      <c r="V18" s="131">
        <v>1</v>
      </c>
      <c r="W18" s="131">
        <v>100</v>
      </c>
      <c r="X18" s="131">
        <v>5291.8119999999999</v>
      </c>
      <c r="Y18" s="132">
        <v>3.4930000000000003E-2</v>
      </c>
      <c r="Z18" s="132">
        <v>2.9499999999999999E-3</v>
      </c>
    </row>
    <row r="19" spans="1:26">
      <c r="A19" t="s">
        <v>1213</v>
      </c>
      <c r="B19" t="s">
        <v>1238</v>
      </c>
      <c r="C19" t="s">
        <v>4984</v>
      </c>
      <c r="D19" t="s">
        <v>4985</v>
      </c>
      <c r="E19" t="s">
        <v>309</v>
      </c>
      <c r="F19" t="s">
        <v>4994</v>
      </c>
      <c r="G19" t="s">
        <v>4995</v>
      </c>
      <c r="H19" t="s">
        <v>312</v>
      </c>
      <c r="I19" t="s">
        <v>765</v>
      </c>
      <c r="J19" t="s">
        <v>204</v>
      </c>
      <c r="K19" t="s">
        <v>204</v>
      </c>
      <c r="L19" s="109" t="s">
        <v>326</v>
      </c>
      <c r="M19" t="s">
        <v>462</v>
      </c>
      <c r="N19" t="s">
        <v>339</v>
      </c>
      <c r="O19" t="s">
        <v>4996</v>
      </c>
      <c r="P19" t="s">
        <v>1215</v>
      </c>
      <c r="Q19" t="s">
        <v>314</v>
      </c>
      <c r="R19" t="s">
        <v>889</v>
      </c>
      <c r="S19" t="s">
        <v>4989</v>
      </c>
      <c r="T19" s="146">
        <v>45747</v>
      </c>
      <c r="U19" s="131">
        <v>1376</v>
      </c>
      <c r="V19" s="131">
        <v>3.718</v>
      </c>
      <c r="W19" s="131">
        <v>76046.442999999999</v>
      </c>
      <c r="X19" s="131">
        <v>3890.5120000000002</v>
      </c>
      <c r="Y19" s="132">
        <v>2.5680000000000001E-2</v>
      </c>
      <c r="Z19" s="132">
        <v>2.1700000000000001E-3</v>
      </c>
    </row>
    <row r="20" spans="1:26">
      <c r="A20" t="s">
        <v>1213</v>
      </c>
      <c r="B20" t="s">
        <v>1238</v>
      </c>
      <c r="C20" t="s">
        <v>4951</v>
      </c>
      <c r="D20" t="s">
        <v>4952</v>
      </c>
      <c r="E20" t="s">
        <v>309</v>
      </c>
      <c r="F20" t="s">
        <v>4953</v>
      </c>
      <c r="G20" t="s">
        <v>4954</v>
      </c>
      <c r="H20" t="s">
        <v>312</v>
      </c>
      <c r="I20" t="s">
        <v>765</v>
      </c>
      <c r="J20" t="s">
        <v>204</v>
      </c>
      <c r="K20" t="s">
        <v>204</v>
      </c>
      <c r="L20" s="109" t="s">
        <v>326</v>
      </c>
      <c r="M20" t="s">
        <v>461</v>
      </c>
      <c r="N20" t="s">
        <v>339</v>
      </c>
      <c r="O20" t="s">
        <v>4955</v>
      </c>
      <c r="P20" t="s">
        <v>1212</v>
      </c>
      <c r="Q20" t="s">
        <v>887</v>
      </c>
      <c r="R20" t="s">
        <v>889</v>
      </c>
      <c r="S20" t="s">
        <v>4779</v>
      </c>
      <c r="T20" s="146">
        <v>45747</v>
      </c>
      <c r="U20" s="131">
        <v>81</v>
      </c>
      <c r="V20" s="131">
        <v>1</v>
      </c>
      <c r="W20" s="131">
        <v>0</v>
      </c>
      <c r="X20" s="131">
        <v>0</v>
      </c>
      <c r="Y20" s="108"/>
      <c r="Z20" s="108"/>
    </row>
    <row r="21" spans="1:26" customFormat="1">
      <c r="A21" t="s">
        <v>1213</v>
      </c>
      <c r="B21" t="s">
        <v>1238</v>
      </c>
      <c r="C21" t="s">
        <v>3906</v>
      </c>
      <c r="D21" t="s">
        <v>3907</v>
      </c>
      <c r="E21" t="s">
        <v>309</v>
      </c>
      <c r="F21" t="s">
        <v>4957</v>
      </c>
      <c r="G21" t="s">
        <v>4958</v>
      </c>
      <c r="H21" t="s">
        <v>312</v>
      </c>
      <c r="I21" t="s">
        <v>765</v>
      </c>
      <c r="J21" t="s">
        <v>204</v>
      </c>
      <c r="K21" t="s">
        <v>204</v>
      </c>
      <c r="L21" s="109" t="s">
        <v>326</v>
      </c>
      <c r="M21" t="s">
        <v>450</v>
      </c>
      <c r="N21" t="s">
        <v>339</v>
      </c>
      <c r="O21" t="s">
        <v>4959</v>
      </c>
      <c r="P21" t="s">
        <v>1212</v>
      </c>
      <c r="Q21" t="s">
        <v>314</v>
      </c>
      <c r="R21" t="s">
        <v>889</v>
      </c>
      <c r="S21" s="146">
        <v>44315</v>
      </c>
      <c r="T21" s="146">
        <v>45747</v>
      </c>
      <c r="U21" s="131">
        <v>9219</v>
      </c>
      <c r="V21" s="131">
        <v>1</v>
      </c>
      <c r="W21" s="131">
        <v>0</v>
      </c>
      <c r="X21" s="131">
        <v>0</v>
      </c>
    </row>
    <row r="22" spans="1:26">
      <c r="A22" t="s">
        <v>1213</v>
      </c>
      <c r="B22" t="s">
        <v>1238</v>
      </c>
      <c r="C22" t="s">
        <v>4997</v>
      </c>
      <c r="D22" t="s">
        <v>4998</v>
      </c>
      <c r="E22" t="s">
        <v>80</v>
      </c>
      <c r="F22" t="s">
        <v>4997</v>
      </c>
      <c r="G22" t="s">
        <v>4999</v>
      </c>
      <c r="H22" t="s">
        <v>312</v>
      </c>
      <c r="I22" t="s">
        <v>765</v>
      </c>
      <c r="J22" t="s">
        <v>205</v>
      </c>
      <c r="K22" t="s">
        <v>238</v>
      </c>
      <c r="L22" s="109" t="s">
        <v>326</v>
      </c>
      <c r="M22" t="s">
        <v>541</v>
      </c>
      <c r="N22" t="s">
        <v>339</v>
      </c>
      <c r="O22" t="s">
        <v>5000</v>
      </c>
      <c r="P22" t="s">
        <v>1216</v>
      </c>
      <c r="Q22" t="s">
        <v>314</v>
      </c>
      <c r="R22" t="s">
        <v>889</v>
      </c>
      <c r="S22" s="146">
        <v>45611</v>
      </c>
      <c r="T22" s="146">
        <v>45747</v>
      </c>
      <c r="U22" s="131">
        <v>3489.31</v>
      </c>
      <c r="V22" s="131">
        <v>4.0218999999999996</v>
      </c>
      <c r="W22" s="131">
        <v>37571.803</v>
      </c>
      <c r="X22" s="131">
        <v>5272.6980000000003</v>
      </c>
      <c r="Y22" s="132">
        <v>3.4799999999999998E-2</v>
      </c>
      <c r="Z22" s="132">
        <v>2.9399999999999999E-3</v>
      </c>
    </row>
    <row r="23" spans="1:26">
      <c r="A23" t="s">
        <v>1213</v>
      </c>
      <c r="B23" t="s">
        <v>1238</v>
      </c>
      <c r="C23" t="s">
        <v>4951</v>
      </c>
      <c r="D23" t="s">
        <v>4952</v>
      </c>
      <c r="E23" t="s">
        <v>309</v>
      </c>
      <c r="F23" t="s">
        <v>4960</v>
      </c>
      <c r="G23" t="s">
        <v>4961</v>
      </c>
      <c r="H23" t="s">
        <v>312</v>
      </c>
      <c r="I23" t="s">
        <v>765</v>
      </c>
      <c r="J23" t="s">
        <v>205</v>
      </c>
      <c r="K23" t="s">
        <v>204</v>
      </c>
      <c r="L23" s="109" t="s">
        <v>326</v>
      </c>
      <c r="M23" t="s">
        <v>541</v>
      </c>
      <c r="N23" t="s">
        <v>339</v>
      </c>
      <c r="O23" t="s">
        <v>4955</v>
      </c>
      <c r="P23" t="s">
        <v>1216</v>
      </c>
      <c r="Q23" t="s">
        <v>887</v>
      </c>
      <c r="R23" t="s">
        <v>889</v>
      </c>
      <c r="S23" s="146">
        <v>44834</v>
      </c>
      <c r="T23" s="146">
        <v>45747</v>
      </c>
      <c r="U23" s="131">
        <v>574620.93999999994</v>
      </c>
      <c r="V23" s="131">
        <v>4.0218999999999996</v>
      </c>
      <c r="W23" s="131">
        <f t="shared" ref="W23:W24" si="1">X23*1000/U23/V23*100</f>
        <v>63.188319260567447</v>
      </c>
      <c r="X23" s="131">
        <v>1460.325</v>
      </c>
      <c r="Y23" s="132">
        <v>9.6399999999999993E-3</v>
      </c>
      <c r="Z23" s="132">
        <v>8.0999999999999996E-4</v>
      </c>
    </row>
    <row r="24" spans="1:26">
      <c r="A24" t="s">
        <v>1213</v>
      </c>
      <c r="B24" t="s">
        <v>1238</v>
      </c>
      <c r="C24" t="s">
        <v>5002</v>
      </c>
      <c r="D24" t="s">
        <v>5003</v>
      </c>
      <c r="E24" t="s">
        <v>80</v>
      </c>
      <c r="F24" t="s">
        <v>5002</v>
      </c>
      <c r="G24" t="s">
        <v>5004</v>
      </c>
      <c r="H24" t="s">
        <v>312</v>
      </c>
      <c r="I24" t="s">
        <v>765</v>
      </c>
      <c r="J24" t="s">
        <v>205</v>
      </c>
      <c r="K24" t="s">
        <v>281</v>
      </c>
      <c r="L24" s="109" t="s">
        <v>326</v>
      </c>
      <c r="M24" t="s">
        <v>465</v>
      </c>
      <c r="N24" t="s">
        <v>339</v>
      </c>
      <c r="O24" t="s">
        <v>5005</v>
      </c>
      <c r="P24" t="s">
        <v>1216</v>
      </c>
      <c r="Q24" t="s">
        <v>314</v>
      </c>
      <c r="R24" t="s">
        <v>889</v>
      </c>
      <c r="S24" s="146">
        <v>45473</v>
      </c>
      <c r="T24" s="146">
        <v>45747</v>
      </c>
      <c r="U24" s="131">
        <v>2804215</v>
      </c>
      <c r="V24" s="131">
        <v>4.0218999999999996</v>
      </c>
      <c r="W24" s="131">
        <f t="shared" si="1"/>
        <v>4.3151910743741206</v>
      </c>
      <c r="X24" s="131">
        <v>486.67899999999997</v>
      </c>
      <c r="Y24" s="132">
        <v>3.2100000000000002E-3</v>
      </c>
      <c r="Z24" s="132">
        <v>2.7E-4</v>
      </c>
    </row>
    <row r="25" spans="1:26">
      <c r="A25" t="s">
        <v>1213</v>
      </c>
      <c r="B25" t="s">
        <v>1238</v>
      </c>
      <c r="C25" t="s">
        <v>5007</v>
      </c>
      <c r="D25" t="s">
        <v>5008</v>
      </c>
      <c r="E25" t="s">
        <v>309</v>
      </c>
      <c r="F25" t="s">
        <v>5009</v>
      </c>
      <c r="G25" t="s">
        <v>5010</v>
      </c>
      <c r="H25" t="s">
        <v>312</v>
      </c>
      <c r="I25" t="s">
        <v>765</v>
      </c>
      <c r="J25" t="s">
        <v>205</v>
      </c>
      <c r="K25" t="s">
        <v>204</v>
      </c>
      <c r="L25" s="109" t="s">
        <v>326</v>
      </c>
      <c r="M25" t="s">
        <v>464</v>
      </c>
      <c r="N25" t="s">
        <v>339</v>
      </c>
      <c r="O25" t="s">
        <v>5011</v>
      </c>
      <c r="P25" t="s">
        <v>1216</v>
      </c>
      <c r="Q25" t="s">
        <v>314</v>
      </c>
      <c r="R25" t="s">
        <v>889</v>
      </c>
      <c r="S25" t="s">
        <v>5012</v>
      </c>
      <c r="T25" s="146">
        <v>45747</v>
      </c>
      <c r="U25" s="131">
        <v>500000</v>
      </c>
      <c r="V25" s="131">
        <v>4.0220000000000002</v>
      </c>
      <c r="W25" s="131">
        <v>0</v>
      </c>
      <c r="X25" s="131">
        <v>0</v>
      </c>
    </row>
    <row r="26" spans="1:26">
      <c r="A26" t="s">
        <v>1213</v>
      </c>
      <c r="B26" t="s">
        <v>1241</v>
      </c>
      <c r="C26" t="s">
        <v>3471</v>
      </c>
      <c r="D26" t="s">
        <v>3472</v>
      </c>
      <c r="E26" t="s">
        <v>80</v>
      </c>
      <c r="F26" t="s">
        <v>4940</v>
      </c>
      <c r="G26" t="s">
        <v>4941</v>
      </c>
      <c r="H26" t="s">
        <v>312</v>
      </c>
      <c r="I26" t="s">
        <v>765</v>
      </c>
      <c r="J26" t="s">
        <v>204</v>
      </c>
      <c r="K26" t="s">
        <v>238</v>
      </c>
      <c r="L26" s="109" t="s">
        <v>326</v>
      </c>
      <c r="M26" t="s">
        <v>464</v>
      </c>
      <c r="N26" t="s">
        <v>339</v>
      </c>
      <c r="O26" t="s">
        <v>4942</v>
      </c>
      <c r="P26" t="s">
        <v>1212</v>
      </c>
      <c r="Q26" t="s">
        <v>314</v>
      </c>
      <c r="R26" t="s">
        <v>889</v>
      </c>
      <c r="S26" t="s">
        <v>4942</v>
      </c>
      <c r="T26" s="146">
        <v>45747</v>
      </c>
      <c r="U26" s="131">
        <v>41.2</v>
      </c>
      <c r="V26" s="131">
        <v>1</v>
      </c>
      <c r="W26" s="131">
        <v>11255115.961999999</v>
      </c>
      <c r="X26" s="131">
        <v>4637.1080000000002</v>
      </c>
      <c r="Y26" s="132">
        <v>0.26523999999999998</v>
      </c>
      <c r="Z26" s="132">
        <v>1.2930000000000001E-2</v>
      </c>
    </row>
    <row r="27" spans="1:26">
      <c r="A27" t="s">
        <v>1213</v>
      </c>
      <c r="B27" t="s">
        <v>1241</v>
      </c>
      <c r="C27" t="s">
        <v>3471</v>
      </c>
      <c r="D27" t="s">
        <v>3472</v>
      </c>
      <c r="E27" t="s">
        <v>80</v>
      </c>
      <c r="F27" t="s">
        <v>4943</v>
      </c>
      <c r="G27" t="s">
        <v>4944</v>
      </c>
      <c r="H27" t="s">
        <v>312</v>
      </c>
      <c r="I27" t="s">
        <v>765</v>
      </c>
      <c r="J27" t="s">
        <v>204</v>
      </c>
      <c r="K27" t="s">
        <v>238</v>
      </c>
      <c r="L27" s="109" t="s">
        <v>326</v>
      </c>
      <c r="M27" t="s">
        <v>464</v>
      </c>
      <c r="N27" t="s">
        <v>339</v>
      </c>
      <c r="O27" t="s">
        <v>4945</v>
      </c>
      <c r="P27" t="s">
        <v>1212</v>
      </c>
      <c r="Q27" t="s">
        <v>314</v>
      </c>
      <c r="R27" t="s">
        <v>889</v>
      </c>
      <c r="S27" t="s">
        <v>4945</v>
      </c>
      <c r="T27" s="146">
        <v>45747</v>
      </c>
      <c r="U27" s="131">
        <v>3449125.2</v>
      </c>
      <c r="V27" s="131">
        <v>1</v>
      </c>
      <c r="W27" s="131">
        <v>100</v>
      </c>
      <c r="X27" s="131">
        <v>3449.125</v>
      </c>
      <c r="Y27" s="132">
        <v>0.19728999999999999</v>
      </c>
      <c r="Z27" s="132">
        <v>9.6200000000000001E-3</v>
      </c>
    </row>
    <row r="28" spans="1:26">
      <c r="A28" t="s">
        <v>1213</v>
      </c>
      <c r="B28" t="s">
        <v>1241</v>
      </c>
      <c r="C28" t="s">
        <v>4968</v>
      </c>
      <c r="D28" t="s">
        <v>4969</v>
      </c>
      <c r="E28" t="s">
        <v>309</v>
      </c>
      <c r="F28" t="s">
        <v>4970</v>
      </c>
      <c r="G28" t="s">
        <v>4971</v>
      </c>
      <c r="H28" t="s">
        <v>312</v>
      </c>
      <c r="I28" t="s">
        <v>765</v>
      </c>
      <c r="J28" t="s">
        <v>204</v>
      </c>
      <c r="K28" t="s">
        <v>204</v>
      </c>
      <c r="L28" s="109" t="s">
        <v>326</v>
      </c>
      <c r="M28" t="s">
        <v>478</v>
      </c>
      <c r="N28" t="s">
        <v>339</v>
      </c>
      <c r="O28" t="s">
        <v>4972</v>
      </c>
      <c r="P28" t="s">
        <v>1215</v>
      </c>
      <c r="Q28" t="s">
        <v>887</v>
      </c>
      <c r="R28" t="s">
        <v>889</v>
      </c>
      <c r="S28" s="146">
        <v>45626</v>
      </c>
      <c r="T28" s="146">
        <v>45747</v>
      </c>
      <c r="U28" s="131">
        <v>275206.64</v>
      </c>
      <c r="V28" s="131">
        <v>3.718</v>
      </c>
      <c r="W28" s="131">
        <v>333.97399999999999</v>
      </c>
      <c r="X28" s="131">
        <v>3417.28</v>
      </c>
      <c r="Y28" s="132">
        <v>0.19547</v>
      </c>
      <c r="Z28" s="132">
        <v>9.5300000000000003E-3</v>
      </c>
    </row>
    <row r="29" spans="1:26">
      <c r="A29" t="s">
        <v>1213</v>
      </c>
      <c r="B29" t="s">
        <v>1241</v>
      </c>
      <c r="C29" t="s">
        <v>4973</v>
      </c>
      <c r="D29" t="s">
        <v>4974</v>
      </c>
      <c r="E29" t="s">
        <v>309</v>
      </c>
      <c r="F29" t="s">
        <v>4975</v>
      </c>
      <c r="G29" t="s">
        <v>4976</v>
      </c>
      <c r="H29" t="s">
        <v>312</v>
      </c>
      <c r="I29" t="s">
        <v>765</v>
      </c>
      <c r="J29" t="s">
        <v>204</v>
      </c>
      <c r="K29" t="s">
        <v>204</v>
      </c>
      <c r="L29" s="109" t="s">
        <v>326</v>
      </c>
      <c r="M29" t="s">
        <v>464</v>
      </c>
      <c r="N29" t="s">
        <v>339</v>
      </c>
      <c r="O29" t="s">
        <v>4977</v>
      </c>
      <c r="P29" t="s">
        <v>1212</v>
      </c>
      <c r="Q29" t="s">
        <v>314</v>
      </c>
      <c r="R29" t="s">
        <v>889</v>
      </c>
      <c r="S29" s="146">
        <v>45657</v>
      </c>
      <c r="T29" s="146">
        <v>45747</v>
      </c>
      <c r="U29" s="131">
        <v>123.09</v>
      </c>
      <c r="V29" s="131">
        <v>1</v>
      </c>
      <c r="W29" s="131">
        <v>1936069.1880000001</v>
      </c>
      <c r="X29" s="131">
        <v>2383.1080000000002</v>
      </c>
      <c r="Y29" s="132">
        <v>0.13630999999999999</v>
      </c>
      <c r="Z29" s="132">
        <v>6.6499999999999997E-3</v>
      </c>
    </row>
    <row r="30" spans="1:26">
      <c r="A30" t="s">
        <v>1213</v>
      </c>
      <c r="B30" t="s">
        <v>1241</v>
      </c>
      <c r="C30" t="s">
        <v>3471</v>
      </c>
      <c r="D30" t="s">
        <v>3472</v>
      </c>
      <c r="E30" t="s">
        <v>80</v>
      </c>
      <c r="F30" t="s">
        <v>4946</v>
      </c>
      <c r="G30" t="s">
        <v>4947</v>
      </c>
      <c r="H30" t="s">
        <v>312</v>
      </c>
      <c r="I30" t="s">
        <v>765</v>
      </c>
      <c r="J30" t="s">
        <v>204</v>
      </c>
      <c r="K30" t="s">
        <v>238</v>
      </c>
      <c r="L30" s="109" t="s">
        <v>326</v>
      </c>
      <c r="M30" t="s">
        <v>464</v>
      </c>
      <c r="N30" t="s">
        <v>339</v>
      </c>
      <c r="O30" t="s">
        <v>4942</v>
      </c>
      <c r="P30" t="s">
        <v>1212</v>
      </c>
      <c r="Q30" t="s">
        <v>314</v>
      </c>
      <c r="R30" t="s">
        <v>889</v>
      </c>
      <c r="S30" t="s">
        <v>4942</v>
      </c>
      <c r="T30" s="146">
        <v>45747</v>
      </c>
      <c r="U30" s="131">
        <v>983629</v>
      </c>
      <c r="V30" s="131">
        <v>1</v>
      </c>
      <c r="W30" s="131">
        <v>100</v>
      </c>
      <c r="X30" s="131">
        <v>983.62900000000002</v>
      </c>
      <c r="Y30" s="132">
        <v>5.6259999999999998E-2</v>
      </c>
      <c r="Z30" s="132">
        <v>2.7399999999999998E-3</v>
      </c>
    </row>
    <row r="31" spans="1:26">
      <c r="A31" t="s">
        <v>1213</v>
      </c>
      <c r="B31" t="s">
        <v>1241</v>
      </c>
      <c r="C31" t="s">
        <v>3471</v>
      </c>
      <c r="D31" t="s">
        <v>3472</v>
      </c>
      <c r="E31" t="s">
        <v>80</v>
      </c>
      <c r="F31" t="s">
        <v>4948</v>
      </c>
      <c r="G31" t="s">
        <v>4949</v>
      </c>
      <c r="H31" t="s">
        <v>312</v>
      </c>
      <c r="I31" t="s">
        <v>765</v>
      </c>
      <c r="J31" t="s">
        <v>204</v>
      </c>
      <c r="K31" t="s">
        <v>204</v>
      </c>
      <c r="L31" s="109" t="s">
        <v>326</v>
      </c>
      <c r="M31" t="s">
        <v>464</v>
      </c>
      <c r="N31" t="s">
        <v>339</v>
      </c>
      <c r="O31" t="s">
        <v>4950</v>
      </c>
      <c r="P31" t="s">
        <v>1212</v>
      </c>
      <c r="Q31" t="s">
        <v>314</v>
      </c>
      <c r="R31" s="109" t="s">
        <v>889</v>
      </c>
      <c r="S31" t="s">
        <v>4950</v>
      </c>
      <c r="T31" s="146">
        <v>45747</v>
      </c>
      <c r="U31" s="131">
        <v>777166</v>
      </c>
      <c r="V31" s="131">
        <v>1</v>
      </c>
      <c r="W31" s="131">
        <v>100</v>
      </c>
      <c r="X31" s="131">
        <v>777.16600000000005</v>
      </c>
      <c r="Y31" s="132">
        <v>4.4450000000000003E-2</v>
      </c>
      <c r="Z31" s="132">
        <v>2.1700000000000001E-3</v>
      </c>
    </row>
    <row r="32" spans="1:26">
      <c r="A32" t="s">
        <v>1213</v>
      </c>
      <c r="B32" t="s">
        <v>1241</v>
      </c>
      <c r="C32" t="s">
        <v>4951</v>
      </c>
      <c r="D32" t="s">
        <v>4952</v>
      </c>
      <c r="E32" t="s">
        <v>309</v>
      </c>
      <c r="F32" t="s">
        <v>4953</v>
      </c>
      <c r="G32" t="s">
        <v>4954</v>
      </c>
      <c r="H32" t="s">
        <v>312</v>
      </c>
      <c r="I32" t="s">
        <v>765</v>
      </c>
      <c r="J32" t="s">
        <v>204</v>
      </c>
      <c r="K32" t="s">
        <v>204</v>
      </c>
      <c r="L32" s="109" t="s">
        <v>326</v>
      </c>
      <c r="M32" t="s">
        <v>461</v>
      </c>
      <c r="N32" t="s">
        <v>339</v>
      </c>
      <c r="O32" t="s">
        <v>4955</v>
      </c>
      <c r="P32" t="s">
        <v>1212</v>
      </c>
      <c r="Q32" t="s">
        <v>887</v>
      </c>
      <c r="R32" t="s">
        <v>889</v>
      </c>
      <c r="S32" t="s">
        <v>4779</v>
      </c>
      <c r="T32" s="146">
        <v>45747</v>
      </c>
      <c r="U32" s="131">
        <v>12</v>
      </c>
      <c r="V32" s="131">
        <v>1</v>
      </c>
      <c r="W32" s="131">
        <v>0</v>
      </c>
      <c r="X32" s="131">
        <v>0</v>
      </c>
    </row>
    <row r="33" spans="1:26">
      <c r="A33" t="s">
        <v>1213</v>
      </c>
      <c r="B33" t="s">
        <v>1241</v>
      </c>
      <c r="C33" t="s">
        <v>4997</v>
      </c>
      <c r="D33" t="s">
        <v>4998</v>
      </c>
      <c r="E33" t="s">
        <v>80</v>
      </c>
      <c r="F33" t="s">
        <v>4997</v>
      </c>
      <c r="G33" t="s">
        <v>4999</v>
      </c>
      <c r="H33" t="s">
        <v>312</v>
      </c>
      <c r="I33" t="s">
        <v>765</v>
      </c>
      <c r="J33" t="s">
        <v>205</v>
      </c>
      <c r="K33" t="s">
        <v>238</v>
      </c>
      <c r="L33" s="109" t="s">
        <v>326</v>
      </c>
      <c r="M33" t="s">
        <v>541</v>
      </c>
      <c r="N33" t="s">
        <v>339</v>
      </c>
      <c r="O33" t="s">
        <v>5000</v>
      </c>
      <c r="P33" t="s">
        <v>1216</v>
      </c>
      <c r="Q33" t="s">
        <v>314</v>
      </c>
      <c r="R33" t="s">
        <v>889</v>
      </c>
      <c r="S33" s="146">
        <v>45611</v>
      </c>
      <c r="T33" s="146">
        <v>45747</v>
      </c>
      <c r="U33" s="131">
        <v>1025.07</v>
      </c>
      <c r="V33" s="131">
        <v>4.0218999999999996</v>
      </c>
      <c r="W33" s="131">
        <v>37571.803</v>
      </c>
      <c r="X33" s="131">
        <v>1548.9839999999999</v>
      </c>
      <c r="Y33" s="132">
        <v>8.8599999999999998E-2</v>
      </c>
      <c r="Z33" s="132">
        <v>4.3200000000000001E-3</v>
      </c>
    </row>
    <row r="34" spans="1:26">
      <c r="A34" t="s">
        <v>1213</v>
      </c>
      <c r="B34" t="s">
        <v>1241</v>
      </c>
      <c r="C34" t="s">
        <v>4951</v>
      </c>
      <c r="D34" t="s">
        <v>4952</v>
      </c>
      <c r="E34" t="s">
        <v>309</v>
      </c>
      <c r="F34" t="s">
        <v>4960</v>
      </c>
      <c r="G34" t="s">
        <v>4961</v>
      </c>
      <c r="H34" t="s">
        <v>312</v>
      </c>
      <c r="I34" t="s">
        <v>765</v>
      </c>
      <c r="J34" t="s">
        <v>205</v>
      </c>
      <c r="K34" t="s">
        <v>204</v>
      </c>
      <c r="L34" s="109" t="s">
        <v>326</v>
      </c>
      <c r="M34" t="s">
        <v>541</v>
      </c>
      <c r="N34" t="s">
        <v>339</v>
      </c>
      <c r="O34" t="s">
        <v>4955</v>
      </c>
      <c r="P34" t="s">
        <v>1216</v>
      </c>
      <c r="Q34" t="s">
        <v>887</v>
      </c>
      <c r="R34" t="s">
        <v>889</v>
      </c>
      <c r="S34" s="146">
        <v>44834</v>
      </c>
      <c r="T34" s="146">
        <v>45747</v>
      </c>
      <c r="U34" s="131">
        <v>84389.94</v>
      </c>
      <c r="V34" s="131">
        <v>4.0220000000000002</v>
      </c>
      <c r="W34" s="131">
        <v>63.188000000000002</v>
      </c>
      <c r="X34" s="131">
        <v>214.46600000000001</v>
      </c>
      <c r="Y34" s="132">
        <v>1.227E-2</v>
      </c>
      <c r="Z34" s="132">
        <v>5.9999999999999995E-4</v>
      </c>
    </row>
    <row r="35" spans="1:26">
      <c r="A35" t="s">
        <v>1213</v>
      </c>
      <c r="B35" t="s">
        <v>1241</v>
      </c>
      <c r="C35" t="s">
        <v>5002</v>
      </c>
      <c r="D35" t="s">
        <v>5003</v>
      </c>
      <c r="E35" t="s">
        <v>80</v>
      </c>
      <c r="F35" t="s">
        <v>5002</v>
      </c>
      <c r="G35" t="s">
        <v>5004</v>
      </c>
      <c r="H35" t="s">
        <v>312</v>
      </c>
      <c r="I35" t="s">
        <v>765</v>
      </c>
      <c r="J35" t="s">
        <v>205</v>
      </c>
      <c r="K35" t="s">
        <v>281</v>
      </c>
      <c r="L35" s="109" t="s">
        <v>326</v>
      </c>
      <c r="M35" t="s">
        <v>465</v>
      </c>
      <c r="N35" t="s">
        <v>339</v>
      </c>
      <c r="O35" t="s">
        <v>5005</v>
      </c>
      <c r="P35" t="s">
        <v>1216</v>
      </c>
      <c r="Q35" t="s">
        <v>314</v>
      </c>
      <c r="R35" t="s">
        <v>889</v>
      </c>
      <c r="S35" s="146">
        <v>45473</v>
      </c>
      <c r="T35" s="146">
        <v>45747</v>
      </c>
      <c r="U35" s="131">
        <v>412820</v>
      </c>
      <c r="V35" s="131">
        <v>4.0220000000000002</v>
      </c>
      <c r="W35" s="131">
        <v>4.3150000000000004</v>
      </c>
      <c r="X35" s="131">
        <v>71.646000000000001</v>
      </c>
      <c r="Y35" s="132">
        <v>4.1000000000000003E-3</v>
      </c>
      <c r="Z35" s="132">
        <v>2.0000000000000001E-4</v>
      </c>
    </row>
    <row r="36" spans="1:26">
      <c r="A36" t="s">
        <v>1213</v>
      </c>
      <c r="B36" t="s">
        <v>1242</v>
      </c>
      <c r="C36" t="s">
        <v>4968</v>
      </c>
      <c r="D36" t="s">
        <v>4969</v>
      </c>
      <c r="E36" t="s">
        <v>309</v>
      </c>
      <c r="F36" t="s">
        <v>4970</v>
      </c>
      <c r="G36" t="s">
        <v>4971</v>
      </c>
      <c r="H36" t="s">
        <v>312</v>
      </c>
      <c r="I36" t="s">
        <v>765</v>
      </c>
      <c r="J36" t="s">
        <v>204</v>
      </c>
      <c r="K36" t="s">
        <v>204</v>
      </c>
      <c r="L36" s="109" t="s">
        <v>326</v>
      </c>
      <c r="M36" t="s">
        <v>478</v>
      </c>
      <c r="N36" t="s">
        <v>339</v>
      </c>
      <c r="O36" t="s">
        <v>4972</v>
      </c>
      <c r="P36" t="s">
        <v>1215</v>
      </c>
      <c r="Q36" t="s">
        <v>887</v>
      </c>
      <c r="R36" t="s">
        <v>889</v>
      </c>
      <c r="S36" s="146">
        <v>45626</v>
      </c>
      <c r="T36" s="146">
        <v>45747</v>
      </c>
      <c r="U36" s="131">
        <v>244004.92</v>
      </c>
      <c r="V36" s="131">
        <v>3.718</v>
      </c>
      <c r="W36" s="131">
        <v>333.97399999999999</v>
      </c>
      <c r="X36" s="131">
        <v>3029.8440000000001</v>
      </c>
      <c r="Y36" s="132">
        <v>0.22955999999999999</v>
      </c>
      <c r="Z36" s="132">
        <v>7.0400000000000003E-3</v>
      </c>
    </row>
    <row r="37" spans="1:26">
      <c r="A37" t="s">
        <v>1213</v>
      </c>
      <c r="B37" t="s">
        <v>1242</v>
      </c>
      <c r="C37" t="s">
        <v>4984</v>
      </c>
      <c r="D37" t="s">
        <v>4985</v>
      </c>
      <c r="E37" t="s">
        <v>309</v>
      </c>
      <c r="F37" t="s">
        <v>4986</v>
      </c>
      <c r="G37" t="s">
        <v>4987</v>
      </c>
      <c r="H37" t="s">
        <v>312</v>
      </c>
      <c r="I37" t="s">
        <v>765</v>
      </c>
      <c r="J37" t="s">
        <v>204</v>
      </c>
      <c r="K37" t="s">
        <v>204</v>
      </c>
      <c r="L37" s="109" t="s">
        <v>326</v>
      </c>
      <c r="M37" t="s">
        <v>462</v>
      </c>
      <c r="N37" t="s">
        <v>339</v>
      </c>
      <c r="O37" t="s">
        <v>4988</v>
      </c>
      <c r="P37" t="s">
        <v>1215</v>
      </c>
      <c r="Q37" t="s">
        <v>314</v>
      </c>
      <c r="R37" t="s">
        <v>889</v>
      </c>
      <c r="S37" t="s">
        <v>4989</v>
      </c>
      <c r="T37" s="146">
        <v>45747</v>
      </c>
      <c r="U37" s="131">
        <v>813</v>
      </c>
      <c r="V37" s="131">
        <v>3.718</v>
      </c>
      <c r="W37" s="131">
        <f t="shared" ref="W37" si="2">X37*1000/U37/V37*100</f>
        <v>73519.932617292812</v>
      </c>
      <c r="X37" s="131">
        <v>2222.3119999999999</v>
      </c>
      <c r="Y37" s="132">
        <v>0.16838</v>
      </c>
      <c r="Z37" s="132">
        <v>5.1700000000000001E-3</v>
      </c>
    </row>
    <row r="38" spans="1:26">
      <c r="A38" t="s">
        <v>1213</v>
      </c>
      <c r="B38" t="s">
        <v>1242</v>
      </c>
      <c r="C38" t="s">
        <v>4990</v>
      </c>
      <c r="D38" t="s">
        <v>4991</v>
      </c>
      <c r="E38" t="s">
        <v>309</v>
      </c>
      <c r="F38" t="s">
        <v>4990</v>
      </c>
      <c r="G38" t="s">
        <v>4992</v>
      </c>
      <c r="H38" t="s">
        <v>312</v>
      </c>
      <c r="I38" t="s">
        <v>765</v>
      </c>
      <c r="J38" t="s">
        <v>204</v>
      </c>
      <c r="K38" t="s">
        <v>204</v>
      </c>
      <c r="L38" s="109" t="s">
        <v>326</v>
      </c>
      <c r="M38" t="s">
        <v>464</v>
      </c>
      <c r="N38" t="s">
        <v>339</v>
      </c>
      <c r="O38" t="s">
        <v>4993</v>
      </c>
      <c r="P38" t="s">
        <v>1212</v>
      </c>
      <c r="Q38" t="s">
        <v>887</v>
      </c>
      <c r="R38" t="s">
        <v>889</v>
      </c>
      <c r="S38" s="146">
        <v>45473</v>
      </c>
      <c r="T38" s="146">
        <v>45747</v>
      </c>
      <c r="U38" s="131">
        <v>27000</v>
      </c>
      <c r="V38" s="131">
        <v>1</v>
      </c>
      <c r="W38" s="131">
        <v>5588.2479999999996</v>
      </c>
      <c r="X38" s="131">
        <v>1508.827</v>
      </c>
      <c r="Y38" s="132">
        <v>0.11432</v>
      </c>
      <c r="Z38" s="132">
        <v>3.5100000000000001E-3</v>
      </c>
    </row>
    <row r="39" spans="1:26">
      <c r="A39" t="s">
        <v>1213</v>
      </c>
      <c r="B39" t="s">
        <v>1242</v>
      </c>
      <c r="C39" t="s">
        <v>4973</v>
      </c>
      <c r="D39" t="s">
        <v>4974</v>
      </c>
      <c r="E39" t="s">
        <v>309</v>
      </c>
      <c r="F39" t="s">
        <v>4975</v>
      </c>
      <c r="G39" t="s">
        <v>4976</v>
      </c>
      <c r="H39" t="s">
        <v>312</v>
      </c>
      <c r="I39" t="s">
        <v>765</v>
      </c>
      <c r="J39" t="s">
        <v>204</v>
      </c>
      <c r="K39" t="s">
        <v>204</v>
      </c>
      <c r="L39" s="109" t="s">
        <v>326</v>
      </c>
      <c r="M39" t="s">
        <v>464</v>
      </c>
      <c r="N39" t="s">
        <v>339</v>
      </c>
      <c r="O39" t="s">
        <v>4977</v>
      </c>
      <c r="P39" t="s">
        <v>1212</v>
      </c>
      <c r="Q39" t="s">
        <v>314</v>
      </c>
      <c r="R39" t="s">
        <v>889</v>
      </c>
      <c r="S39" s="146">
        <v>45657</v>
      </c>
      <c r="T39" s="146">
        <v>45747</v>
      </c>
      <c r="U39" s="131">
        <v>58.16</v>
      </c>
      <c r="V39" s="131">
        <v>1</v>
      </c>
      <c r="W39" s="131">
        <v>1936069.1880000001</v>
      </c>
      <c r="X39" s="131">
        <v>1126.018</v>
      </c>
      <c r="Y39" s="132">
        <v>8.5309999999999997E-2</v>
      </c>
      <c r="Z39" s="132">
        <v>2.6199999999999999E-3</v>
      </c>
    </row>
    <row r="40" spans="1:26">
      <c r="A40" t="s">
        <v>1213</v>
      </c>
      <c r="B40" t="s">
        <v>1242</v>
      </c>
      <c r="C40" t="s">
        <v>4984</v>
      </c>
      <c r="D40" t="s">
        <v>4985</v>
      </c>
      <c r="E40" t="s">
        <v>309</v>
      </c>
      <c r="F40" t="s">
        <v>4994</v>
      </c>
      <c r="G40" t="s">
        <v>4995</v>
      </c>
      <c r="H40" t="s">
        <v>312</v>
      </c>
      <c r="I40" t="s">
        <v>765</v>
      </c>
      <c r="J40" t="s">
        <v>204</v>
      </c>
      <c r="K40" t="s">
        <v>204</v>
      </c>
      <c r="L40" s="109" t="s">
        <v>326</v>
      </c>
      <c r="M40" t="s">
        <v>462</v>
      </c>
      <c r="N40" t="s">
        <v>339</v>
      </c>
      <c r="O40" t="s">
        <v>4996</v>
      </c>
      <c r="P40" t="s">
        <v>1215</v>
      </c>
      <c r="Q40" t="s">
        <v>314</v>
      </c>
      <c r="R40" t="s">
        <v>889</v>
      </c>
      <c r="S40" t="s">
        <v>4989</v>
      </c>
      <c r="T40" s="146">
        <v>45747</v>
      </c>
      <c r="U40" s="131">
        <v>355</v>
      </c>
      <c r="V40" s="131">
        <v>3.718</v>
      </c>
      <c r="W40" s="131">
        <v>76046.442999999999</v>
      </c>
      <c r="X40" s="131">
        <v>1003.729</v>
      </c>
      <c r="Y40" s="132">
        <v>7.6050000000000006E-2</v>
      </c>
      <c r="Z40" s="132">
        <v>2.33E-3</v>
      </c>
    </row>
    <row r="41" spans="1:26">
      <c r="A41" t="s">
        <v>1213</v>
      </c>
      <c r="B41" t="s">
        <v>1242</v>
      </c>
      <c r="C41" t="s">
        <v>3471</v>
      </c>
      <c r="D41" t="s">
        <v>3472</v>
      </c>
      <c r="E41" t="s">
        <v>80</v>
      </c>
      <c r="F41" t="s">
        <v>4940</v>
      </c>
      <c r="G41" t="s">
        <v>4941</v>
      </c>
      <c r="H41" t="s">
        <v>312</v>
      </c>
      <c r="I41" t="s">
        <v>765</v>
      </c>
      <c r="J41" t="s">
        <v>204</v>
      </c>
      <c r="K41" t="s">
        <v>238</v>
      </c>
      <c r="L41" s="109" t="s">
        <v>326</v>
      </c>
      <c r="M41" t="s">
        <v>464</v>
      </c>
      <c r="N41" t="s">
        <v>339</v>
      </c>
      <c r="O41" t="s">
        <v>4942</v>
      </c>
      <c r="P41" t="s">
        <v>1212</v>
      </c>
      <c r="Q41" t="s">
        <v>314</v>
      </c>
      <c r="R41" t="s">
        <v>889</v>
      </c>
      <c r="S41" t="s">
        <v>4942</v>
      </c>
      <c r="T41" s="146">
        <v>45747</v>
      </c>
      <c r="U41" s="131">
        <v>8.1300000000000008</v>
      </c>
      <c r="V41" s="131">
        <v>1</v>
      </c>
      <c r="W41" s="131">
        <v>11255115.961999999</v>
      </c>
      <c r="X41" s="131">
        <v>915.04100000000005</v>
      </c>
      <c r="Y41" s="132">
        <v>6.9330000000000003E-2</v>
      </c>
      <c r="Z41" s="132">
        <v>2.1299999999999999E-3</v>
      </c>
    </row>
    <row r="42" spans="1:26">
      <c r="A42" t="s">
        <v>1213</v>
      </c>
      <c r="B42" t="s">
        <v>1242</v>
      </c>
      <c r="C42" t="s">
        <v>4979</v>
      </c>
      <c r="D42" t="s">
        <v>4980</v>
      </c>
      <c r="E42" t="s">
        <v>309</v>
      </c>
      <c r="F42" t="s">
        <v>4981</v>
      </c>
      <c r="G42" t="s">
        <v>4982</v>
      </c>
      <c r="H42" t="s">
        <v>312</v>
      </c>
      <c r="I42" t="s">
        <v>765</v>
      </c>
      <c r="J42" t="s">
        <v>204</v>
      </c>
      <c r="K42" t="s">
        <v>204</v>
      </c>
      <c r="L42" s="109" t="s">
        <v>326</v>
      </c>
      <c r="M42" t="s">
        <v>446</v>
      </c>
      <c r="N42" t="s">
        <v>339</v>
      </c>
      <c r="O42" t="s">
        <v>4983</v>
      </c>
      <c r="P42" t="s">
        <v>1215</v>
      </c>
      <c r="Q42" t="s">
        <v>887</v>
      </c>
      <c r="R42" t="s">
        <v>889</v>
      </c>
      <c r="S42" s="146">
        <v>45644</v>
      </c>
      <c r="T42" s="146">
        <v>45747</v>
      </c>
      <c r="U42" s="131">
        <v>48611.14</v>
      </c>
      <c r="V42" s="131">
        <v>3.718</v>
      </c>
      <c r="W42" s="131">
        <f t="shared" ref="W42" si="3">X42*1000/U42/V42*100</f>
        <v>500.61576335341823</v>
      </c>
      <c r="X42" s="131">
        <v>904.79399999999998</v>
      </c>
      <c r="Y42" s="132">
        <v>6.855E-2</v>
      </c>
      <c r="Z42" s="132">
        <v>2.0999999999999999E-3</v>
      </c>
    </row>
    <row r="43" spans="1:26">
      <c r="A43" t="s">
        <v>1213</v>
      </c>
      <c r="B43" t="s">
        <v>1242</v>
      </c>
      <c r="C43" t="s">
        <v>3471</v>
      </c>
      <c r="D43" t="s">
        <v>3472</v>
      </c>
      <c r="E43" t="s">
        <v>80</v>
      </c>
      <c r="F43" t="s">
        <v>4943</v>
      </c>
      <c r="G43" t="s">
        <v>4944</v>
      </c>
      <c r="H43" t="s">
        <v>312</v>
      </c>
      <c r="I43" t="s">
        <v>765</v>
      </c>
      <c r="J43" t="s">
        <v>204</v>
      </c>
      <c r="K43" t="s">
        <v>238</v>
      </c>
      <c r="L43" s="109" t="s">
        <v>326</v>
      </c>
      <c r="M43" t="s">
        <v>464</v>
      </c>
      <c r="N43" t="s">
        <v>339</v>
      </c>
      <c r="O43" t="s">
        <v>4945</v>
      </c>
      <c r="P43" t="s">
        <v>1212</v>
      </c>
      <c r="Q43" t="s">
        <v>314</v>
      </c>
      <c r="R43" t="s">
        <v>889</v>
      </c>
      <c r="S43" t="s">
        <v>4945</v>
      </c>
      <c r="T43" s="146">
        <v>45747</v>
      </c>
      <c r="U43" s="131">
        <v>680245.8</v>
      </c>
      <c r="V43" s="131">
        <v>1</v>
      </c>
      <c r="W43" s="131">
        <v>100</v>
      </c>
      <c r="X43" s="131">
        <v>680.24599999999998</v>
      </c>
      <c r="Y43" s="132">
        <v>5.1540000000000002E-2</v>
      </c>
      <c r="Z43" s="132">
        <v>1.58E-3</v>
      </c>
    </row>
    <row r="44" spans="1:26">
      <c r="A44" t="s">
        <v>1213</v>
      </c>
      <c r="B44" t="s">
        <v>1242</v>
      </c>
      <c r="C44" t="s">
        <v>3471</v>
      </c>
      <c r="D44" t="s">
        <v>3472</v>
      </c>
      <c r="E44" t="s">
        <v>80</v>
      </c>
      <c r="F44" t="s">
        <v>4946</v>
      </c>
      <c r="G44" t="s">
        <v>4947</v>
      </c>
      <c r="H44" t="s">
        <v>312</v>
      </c>
      <c r="I44" t="s">
        <v>765</v>
      </c>
      <c r="J44" t="s">
        <v>204</v>
      </c>
      <c r="K44" t="s">
        <v>238</v>
      </c>
      <c r="L44" s="109" t="s">
        <v>326</v>
      </c>
      <c r="M44" t="s">
        <v>464</v>
      </c>
      <c r="N44" t="s">
        <v>339</v>
      </c>
      <c r="O44" t="s">
        <v>4942</v>
      </c>
      <c r="P44" t="s">
        <v>1212</v>
      </c>
      <c r="Q44" t="s">
        <v>314</v>
      </c>
      <c r="R44" t="s">
        <v>889</v>
      </c>
      <c r="S44" t="s">
        <v>4942</v>
      </c>
      <c r="T44" s="146">
        <v>45747</v>
      </c>
      <c r="U44" s="131">
        <v>193995</v>
      </c>
      <c r="V44" s="131">
        <v>1</v>
      </c>
      <c r="W44" s="131">
        <v>100</v>
      </c>
      <c r="X44" s="131">
        <v>193.995</v>
      </c>
      <c r="Y44" s="132">
        <v>1.47E-2</v>
      </c>
      <c r="Z44" s="132">
        <v>4.4999999999999999E-4</v>
      </c>
    </row>
    <row r="45" spans="1:26">
      <c r="A45" t="s">
        <v>1213</v>
      </c>
      <c r="B45" t="s">
        <v>1242</v>
      </c>
      <c r="C45" t="s">
        <v>3471</v>
      </c>
      <c r="D45" t="s">
        <v>3472</v>
      </c>
      <c r="E45" t="s">
        <v>80</v>
      </c>
      <c r="F45" t="s">
        <v>4948</v>
      </c>
      <c r="G45" t="s">
        <v>4949</v>
      </c>
      <c r="H45" t="s">
        <v>312</v>
      </c>
      <c r="I45" t="s">
        <v>765</v>
      </c>
      <c r="J45" t="s">
        <v>204</v>
      </c>
      <c r="K45" t="s">
        <v>204</v>
      </c>
      <c r="L45" s="109" t="s">
        <v>326</v>
      </c>
      <c r="M45" t="s">
        <v>464</v>
      </c>
      <c r="N45" t="s">
        <v>339</v>
      </c>
      <c r="O45" t="s">
        <v>4950</v>
      </c>
      <c r="P45" t="s">
        <v>1212</v>
      </c>
      <c r="Q45" t="s">
        <v>314</v>
      </c>
      <c r="R45" s="109" t="s">
        <v>889</v>
      </c>
      <c r="S45" t="s">
        <v>4950</v>
      </c>
      <c r="T45" s="146">
        <v>45747</v>
      </c>
      <c r="U45" s="131">
        <v>153275</v>
      </c>
      <c r="V45" s="131">
        <v>1</v>
      </c>
      <c r="W45" s="131">
        <v>100</v>
      </c>
      <c r="X45" s="131">
        <v>153.27500000000001</v>
      </c>
      <c r="Y45" s="132">
        <v>1.1610000000000001E-2</v>
      </c>
      <c r="Z45" s="132">
        <v>3.6000000000000002E-4</v>
      </c>
    </row>
    <row r="46" spans="1:26">
      <c r="A46" t="s">
        <v>1213</v>
      </c>
      <c r="B46" t="s">
        <v>1242</v>
      </c>
      <c r="C46" t="s">
        <v>4951</v>
      </c>
      <c r="D46" t="s">
        <v>4952</v>
      </c>
      <c r="E46" t="s">
        <v>309</v>
      </c>
      <c r="F46" t="s">
        <v>4953</v>
      </c>
      <c r="G46" t="s">
        <v>4954</v>
      </c>
      <c r="H46" t="s">
        <v>312</v>
      </c>
      <c r="I46" t="s">
        <v>765</v>
      </c>
      <c r="J46" t="s">
        <v>204</v>
      </c>
      <c r="K46" t="s">
        <v>204</v>
      </c>
      <c r="L46" s="109" t="s">
        <v>326</v>
      </c>
      <c r="M46" t="s">
        <v>461</v>
      </c>
      <c r="N46" t="s">
        <v>339</v>
      </c>
      <c r="O46" t="s">
        <v>4955</v>
      </c>
      <c r="P46" t="s">
        <v>1212</v>
      </c>
      <c r="Q46" t="s">
        <v>887</v>
      </c>
      <c r="R46" t="s">
        <v>889</v>
      </c>
      <c r="S46" t="s">
        <v>4779</v>
      </c>
      <c r="T46" s="146">
        <v>45747</v>
      </c>
      <c r="U46" s="131">
        <v>2</v>
      </c>
      <c r="V46" s="131">
        <v>1</v>
      </c>
      <c r="W46" s="131">
        <v>0</v>
      </c>
      <c r="X46" s="131">
        <v>0</v>
      </c>
    </row>
    <row r="47" spans="1:26">
      <c r="A47" t="s">
        <v>1213</v>
      </c>
      <c r="B47" t="s">
        <v>1242</v>
      </c>
      <c r="C47" t="s">
        <v>3906</v>
      </c>
      <c r="D47" t="s">
        <v>3907</v>
      </c>
      <c r="E47" t="s">
        <v>309</v>
      </c>
      <c r="F47" t="s">
        <v>4957</v>
      </c>
      <c r="G47" t="s">
        <v>4958</v>
      </c>
      <c r="H47" t="s">
        <v>312</v>
      </c>
      <c r="I47" t="s">
        <v>765</v>
      </c>
      <c r="J47" t="s">
        <v>204</v>
      </c>
      <c r="K47" t="s">
        <v>204</v>
      </c>
      <c r="L47" s="109" t="s">
        <v>326</v>
      </c>
      <c r="M47" t="s">
        <v>450</v>
      </c>
      <c r="N47" t="s">
        <v>339</v>
      </c>
      <c r="O47" t="s">
        <v>4959</v>
      </c>
      <c r="P47" t="s">
        <v>1212</v>
      </c>
      <c r="Q47" t="s">
        <v>314</v>
      </c>
      <c r="R47" t="s">
        <v>889</v>
      </c>
      <c r="S47" s="146">
        <v>44315</v>
      </c>
      <c r="T47" s="146">
        <v>45747</v>
      </c>
      <c r="U47" s="131">
        <v>1068</v>
      </c>
      <c r="V47" s="131">
        <v>1</v>
      </c>
      <c r="W47" s="131">
        <v>0</v>
      </c>
      <c r="X47" s="131">
        <v>0</v>
      </c>
    </row>
    <row r="48" spans="1:26">
      <c r="A48" t="s">
        <v>1213</v>
      </c>
      <c r="B48" t="s">
        <v>1242</v>
      </c>
      <c r="C48" t="s">
        <v>4997</v>
      </c>
      <c r="D48" t="s">
        <v>4998</v>
      </c>
      <c r="E48" t="s">
        <v>80</v>
      </c>
      <c r="F48" t="s">
        <v>4997</v>
      </c>
      <c r="G48" t="s">
        <v>4999</v>
      </c>
      <c r="H48" t="s">
        <v>312</v>
      </c>
      <c r="I48" t="s">
        <v>765</v>
      </c>
      <c r="J48" t="s">
        <v>205</v>
      </c>
      <c r="K48" t="s">
        <v>238</v>
      </c>
      <c r="L48" s="109" t="s">
        <v>326</v>
      </c>
      <c r="M48" t="s">
        <v>541</v>
      </c>
      <c r="N48" t="s">
        <v>339</v>
      </c>
      <c r="O48" t="s">
        <v>5000</v>
      </c>
      <c r="P48" t="s">
        <v>1216</v>
      </c>
      <c r="Q48" t="s">
        <v>314</v>
      </c>
      <c r="R48" t="s">
        <v>889</v>
      </c>
      <c r="S48" s="146">
        <v>45611</v>
      </c>
      <c r="T48" s="146">
        <v>45747</v>
      </c>
      <c r="U48" s="131">
        <v>938.4</v>
      </c>
      <c r="V48" s="131">
        <v>4.0218999999999996</v>
      </c>
      <c r="W48" s="131">
        <v>37571.803</v>
      </c>
      <c r="X48" s="131">
        <v>1418.0170000000001</v>
      </c>
      <c r="Y48" s="132">
        <v>0.10743999999999999</v>
      </c>
      <c r="Z48" s="132">
        <v>3.3E-3</v>
      </c>
    </row>
    <row r="49" spans="1:26">
      <c r="A49" t="s">
        <v>1213</v>
      </c>
      <c r="B49" t="s">
        <v>1242</v>
      </c>
      <c r="C49" t="s">
        <v>4951</v>
      </c>
      <c r="D49" t="s">
        <v>4952</v>
      </c>
      <c r="E49" t="s">
        <v>309</v>
      </c>
      <c r="F49" t="s">
        <v>4960</v>
      </c>
      <c r="G49" t="s">
        <v>4961</v>
      </c>
      <c r="H49" t="s">
        <v>312</v>
      </c>
      <c r="I49" t="s">
        <v>765</v>
      </c>
      <c r="J49" t="s">
        <v>205</v>
      </c>
      <c r="K49" t="s">
        <v>204</v>
      </c>
      <c r="L49" s="109" t="s">
        <v>326</v>
      </c>
      <c r="M49" t="s">
        <v>541</v>
      </c>
      <c r="N49" t="s">
        <v>339</v>
      </c>
      <c r="O49" t="s">
        <v>4955</v>
      </c>
      <c r="P49" t="s">
        <v>1216</v>
      </c>
      <c r="Q49" t="s">
        <v>887</v>
      </c>
      <c r="R49" t="s">
        <v>889</v>
      </c>
      <c r="S49" s="146">
        <v>44834</v>
      </c>
      <c r="T49" s="146">
        <v>45747</v>
      </c>
      <c r="U49" s="131">
        <v>16643.669999999998</v>
      </c>
      <c r="V49" s="131">
        <v>4.0220000000000002</v>
      </c>
      <c r="W49" s="131">
        <v>63.188000000000002</v>
      </c>
      <c r="X49" s="131">
        <v>42.298000000000002</v>
      </c>
      <c r="Y49" s="132">
        <v>3.2000000000000002E-3</v>
      </c>
      <c r="Z49" s="132">
        <v>1E-4</v>
      </c>
    </row>
    <row r="50" spans="1:26">
      <c r="A50" t="s">
        <v>1213</v>
      </c>
      <c r="B50" t="s">
        <v>1243</v>
      </c>
      <c r="C50" t="s">
        <v>3471</v>
      </c>
      <c r="D50" t="s">
        <v>3472</v>
      </c>
      <c r="E50" t="s">
        <v>80</v>
      </c>
      <c r="F50" t="s">
        <v>4940</v>
      </c>
      <c r="G50" t="s">
        <v>4941</v>
      </c>
      <c r="H50" t="s">
        <v>312</v>
      </c>
      <c r="I50" t="s">
        <v>765</v>
      </c>
      <c r="J50" t="s">
        <v>204</v>
      </c>
      <c r="K50" t="s">
        <v>238</v>
      </c>
      <c r="L50" s="109" t="s">
        <v>326</v>
      </c>
      <c r="M50" t="s">
        <v>464</v>
      </c>
      <c r="N50" t="s">
        <v>339</v>
      </c>
      <c r="O50" t="s">
        <v>4942</v>
      </c>
      <c r="P50" t="s">
        <v>1212</v>
      </c>
      <c r="Q50" t="s">
        <v>314</v>
      </c>
      <c r="R50" t="s">
        <v>889</v>
      </c>
      <c r="S50" t="s">
        <v>4942</v>
      </c>
      <c r="T50" s="146">
        <v>45747</v>
      </c>
      <c r="U50" s="131">
        <v>326.37</v>
      </c>
      <c r="V50" s="131">
        <v>1</v>
      </c>
      <c r="W50" s="131">
        <v>11255115.961999999</v>
      </c>
      <c r="X50" s="131">
        <v>36733.322</v>
      </c>
      <c r="Y50" s="132">
        <v>0.14532</v>
      </c>
      <c r="Z50" s="132">
        <v>8.26E-3</v>
      </c>
    </row>
    <row r="51" spans="1:26">
      <c r="A51" t="s">
        <v>1213</v>
      </c>
      <c r="B51" t="s">
        <v>1243</v>
      </c>
      <c r="C51" t="s">
        <v>4968</v>
      </c>
      <c r="D51" t="s">
        <v>4969</v>
      </c>
      <c r="E51" t="s">
        <v>309</v>
      </c>
      <c r="F51" t="s">
        <v>4970</v>
      </c>
      <c r="G51" t="s">
        <v>4971</v>
      </c>
      <c r="H51" t="s">
        <v>312</v>
      </c>
      <c r="I51" t="s">
        <v>765</v>
      </c>
      <c r="J51" t="s">
        <v>204</v>
      </c>
      <c r="K51" t="s">
        <v>204</v>
      </c>
      <c r="L51" s="109" t="s">
        <v>326</v>
      </c>
      <c r="M51" t="s">
        <v>478</v>
      </c>
      <c r="N51" t="s">
        <v>339</v>
      </c>
      <c r="O51" t="s">
        <v>4972</v>
      </c>
      <c r="P51" t="s">
        <v>1215</v>
      </c>
      <c r="Q51" t="s">
        <v>887</v>
      </c>
      <c r="R51" t="s">
        <v>889</v>
      </c>
      <c r="S51" s="146">
        <v>45626</v>
      </c>
      <c r="T51" s="146">
        <v>45747</v>
      </c>
      <c r="U51" s="131">
        <v>2826335.58</v>
      </c>
      <c r="V51" s="131">
        <v>3.718</v>
      </c>
      <c r="W51" s="131">
        <f t="shared" ref="W51" si="4">X51*1000/U51/V51*100</f>
        <v>333.97373134960952</v>
      </c>
      <c r="X51" s="131">
        <v>35095.014000000003</v>
      </c>
      <c r="Y51" s="132">
        <v>0.13883999999999999</v>
      </c>
      <c r="Z51" s="132">
        <v>7.8899999999999994E-3</v>
      </c>
    </row>
    <row r="52" spans="1:26">
      <c r="A52" t="s">
        <v>1213</v>
      </c>
      <c r="B52" t="s">
        <v>1243</v>
      </c>
      <c r="C52" t="s">
        <v>3471</v>
      </c>
      <c r="D52" t="s">
        <v>3472</v>
      </c>
      <c r="E52" t="s">
        <v>80</v>
      </c>
      <c r="F52" t="s">
        <v>4943</v>
      </c>
      <c r="G52" t="s">
        <v>4944</v>
      </c>
      <c r="H52" t="s">
        <v>312</v>
      </c>
      <c r="I52" t="s">
        <v>765</v>
      </c>
      <c r="J52" t="s">
        <v>204</v>
      </c>
      <c r="K52" t="s">
        <v>238</v>
      </c>
      <c r="L52" s="109" t="s">
        <v>326</v>
      </c>
      <c r="M52" t="s">
        <v>464</v>
      </c>
      <c r="N52" t="s">
        <v>339</v>
      </c>
      <c r="O52" t="s">
        <v>4945</v>
      </c>
      <c r="P52" t="s">
        <v>1212</v>
      </c>
      <c r="Q52" t="s">
        <v>314</v>
      </c>
      <c r="R52" t="s">
        <v>889</v>
      </c>
      <c r="S52" t="s">
        <v>4945</v>
      </c>
      <c r="T52" s="146">
        <v>45747</v>
      </c>
      <c r="U52" s="131">
        <v>27323718.399999999</v>
      </c>
      <c r="V52" s="131">
        <v>1</v>
      </c>
      <c r="W52" s="131">
        <v>100</v>
      </c>
      <c r="X52" s="131">
        <v>27323.718000000001</v>
      </c>
      <c r="Y52" s="132">
        <v>0.10809000000000001</v>
      </c>
      <c r="Z52" s="132">
        <v>6.1399999999999996E-3</v>
      </c>
    </row>
    <row r="53" spans="1:26">
      <c r="A53" t="s">
        <v>1213</v>
      </c>
      <c r="B53" t="s">
        <v>1243</v>
      </c>
      <c r="C53" t="s">
        <v>4984</v>
      </c>
      <c r="D53" t="s">
        <v>4985</v>
      </c>
      <c r="E53" t="s">
        <v>309</v>
      </c>
      <c r="F53" t="s">
        <v>4986</v>
      </c>
      <c r="G53" t="s">
        <v>4987</v>
      </c>
      <c r="H53" t="s">
        <v>312</v>
      </c>
      <c r="I53" t="s">
        <v>765</v>
      </c>
      <c r="J53" t="s">
        <v>204</v>
      </c>
      <c r="K53" t="s">
        <v>204</v>
      </c>
      <c r="L53" s="109" t="s">
        <v>326</v>
      </c>
      <c r="M53" t="s">
        <v>462</v>
      </c>
      <c r="N53" t="s">
        <v>339</v>
      </c>
      <c r="O53" t="s">
        <v>4988</v>
      </c>
      <c r="P53" t="s">
        <v>1215</v>
      </c>
      <c r="Q53" t="s">
        <v>314</v>
      </c>
      <c r="R53" t="s">
        <v>889</v>
      </c>
      <c r="S53" t="s">
        <v>4989</v>
      </c>
      <c r="T53" s="146">
        <v>45747</v>
      </c>
      <c r="U53" s="131">
        <v>9790</v>
      </c>
      <c r="V53" s="131">
        <v>3.718</v>
      </c>
      <c r="W53" s="131">
        <f t="shared" ref="W53" si="5">X53*1000/U53/V53*100</f>
        <v>73519.932569983648</v>
      </c>
      <c r="X53" s="131">
        <v>26760.682000000001</v>
      </c>
      <c r="Y53" s="132">
        <v>0.10586</v>
      </c>
      <c r="Z53" s="132">
        <v>6.0200000000000002E-3</v>
      </c>
    </row>
    <row r="54" spans="1:26">
      <c r="A54" t="s">
        <v>1213</v>
      </c>
      <c r="B54" t="s">
        <v>1243</v>
      </c>
      <c r="C54" t="s">
        <v>4973</v>
      </c>
      <c r="D54" t="s">
        <v>4974</v>
      </c>
      <c r="E54" t="s">
        <v>309</v>
      </c>
      <c r="F54" t="s">
        <v>4975</v>
      </c>
      <c r="G54" t="s">
        <v>4976</v>
      </c>
      <c r="H54" t="s">
        <v>312</v>
      </c>
      <c r="I54" t="s">
        <v>765</v>
      </c>
      <c r="J54" t="s">
        <v>204</v>
      </c>
      <c r="K54" t="s">
        <v>204</v>
      </c>
      <c r="L54" s="109" t="s">
        <v>326</v>
      </c>
      <c r="M54" t="s">
        <v>464</v>
      </c>
      <c r="N54" t="s">
        <v>339</v>
      </c>
      <c r="O54" t="s">
        <v>4977</v>
      </c>
      <c r="P54" t="s">
        <v>1212</v>
      </c>
      <c r="Q54" t="s">
        <v>314</v>
      </c>
      <c r="R54" t="s">
        <v>889</v>
      </c>
      <c r="S54" s="146">
        <v>45657</v>
      </c>
      <c r="T54" s="146">
        <v>45747</v>
      </c>
      <c r="U54" s="131">
        <v>1202.93</v>
      </c>
      <c r="V54" s="131">
        <v>1</v>
      </c>
      <c r="W54" s="131">
        <v>1936069.1880000001</v>
      </c>
      <c r="X54" s="131">
        <v>23289.557000000001</v>
      </c>
      <c r="Y54" s="132">
        <v>9.2130000000000004E-2</v>
      </c>
      <c r="Z54" s="132">
        <v>5.2399999999999999E-3</v>
      </c>
    </row>
    <row r="55" spans="1:26">
      <c r="A55" t="s">
        <v>1213</v>
      </c>
      <c r="B55" t="s">
        <v>1243</v>
      </c>
      <c r="C55" t="s">
        <v>4962</v>
      </c>
      <c r="D55" t="s">
        <v>4963</v>
      </c>
      <c r="E55" t="s">
        <v>309</v>
      </c>
      <c r="F55" t="s">
        <v>4964</v>
      </c>
      <c r="G55" t="s">
        <v>4965</v>
      </c>
      <c r="H55" t="s">
        <v>312</v>
      </c>
      <c r="I55" t="s">
        <v>765</v>
      </c>
      <c r="J55" t="s">
        <v>204</v>
      </c>
      <c r="K55" t="s">
        <v>204</v>
      </c>
      <c r="L55" s="109" t="s">
        <v>326</v>
      </c>
      <c r="M55" t="s">
        <v>451</v>
      </c>
      <c r="N55" t="s">
        <v>339</v>
      </c>
      <c r="O55" t="s">
        <v>4966</v>
      </c>
      <c r="P55" t="s">
        <v>1212</v>
      </c>
      <c r="Q55" t="s">
        <v>887</v>
      </c>
      <c r="R55" t="s">
        <v>889</v>
      </c>
      <c r="S55" s="146">
        <v>45657</v>
      </c>
      <c r="T55" s="146">
        <v>45747</v>
      </c>
      <c r="U55" s="131">
        <v>49320</v>
      </c>
      <c r="V55" s="131">
        <v>1</v>
      </c>
      <c r="W55" s="131">
        <v>40490.536</v>
      </c>
      <c r="X55" s="131">
        <v>19969.932000000001</v>
      </c>
      <c r="Y55" s="132">
        <v>7.9000000000000001E-2</v>
      </c>
      <c r="Z55" s="132">
        <v>4.4900000000000001E-3</v>
      </c>
    </row>
    <row r="56" spans="1:26">
      <c r="A56" t="s">
        <v>1213</v>
      </c>
      <c r="B56" t="s">
        <v>1243</v>
      </c>
      <c r="C56" t="s">
        <v>4990</v>
      </c>
      <c r="D56" t="s">
        <v>4991</v>
      </c>
      <c r="E56" t="s">
        <v>309</v>
      </c>
      <c r="F56" t="s">
        <v>4990</v>
      </c>
      <c r="G56" t="s">
        <v>4992</v>
      </c>
      <c r="H56" t="s">
        <v>312</v>
      </c>
      <c r="I56" t="s">
        <v>765</v>
      </c>
      <c r="J56" t="s">
        <v>204</v>
      </c>
      <c r="K56" t="s">
        <v>204</v>
      </c>
      <c r="L56" s="109" t="s">
        <v>326</v>
      </c>
      <c r="M56" t="s">
        <v>464</v>
      </c>
      <c r="N56" t="s">
        <v>339</v>
      </c>
      <c r="O56" t="s">
        <v>4993</v>
      </c>
      <c r="P56" t="s">
        <v>1212</v>
      </c>
      <c r="Q56" t="s">
        <v>887</v>
      </c>
      <c r="R56" t="s">
        <v>889</v>
      </c>
      <c r="S56" s="146">
        <v>45473</v>
      </c>
      <c r="T56" s="146">
        <v>45747</v>
      </c>
      <c r="U56" s="131">
        <v>349519</v>
      </c>
      <c r="V56" s="131">
        <v>1</v>
      </c>
      <c r="W56" s="131">
        <v>5588.2479999999996</v>
      </c>
      <c r="X56" s="131">
        <v>19531.988000000001</v>
      </c>
      <c r="Y56" s="132">
        <v>7.7270000000000005E-2</v>
      </c>
      <c r="Z56" s="132">
        <v>4.3899999999999998E-3</v>
      </c>
    </row>
    <row r="57" spans="1:26">
      <c r="A57" t="s">
        <v>1213</v>
      </c>
      <c r="B57" t="s">
        <v>1243</v>
      </c>
      <c r="C57" t="s">
        <v>4979</v>
      </c>
      <c r="D57" t="s">
        <v>4980</v>
      </c>
      <c r="E57" t="s">
        <v>309</v>
      </c>
      <c r="F57" t="s">
        <v>4981</v>
      </c>
      <c r="G57" t="s">
        <v>4982</v>
      </c>
      <c r="H57" t="s">
        <v>312</v>
      </c>
      <c r="I57" t="s">
        <v>765</v>
      </c>
      <c r="J57" t="s">
        <v>204</v>
      </c>
      <c r="K57" t="s">
        <v>204</v>
      </c>
      <c r="L57" s="109" t="s">
        <v>326</v>
      </c>
      <c r="M57" t="s">
        <v>446</v>
      </c>
      <c r="N57" t="s">
        <v>339</v>
      </c>
      <c r="O57" t="s">
        <v>4983</v>
      </c>
      <c r="P57" t="s">
        <v>1215</v>
      </c>
      <c r="Q57" t="s">
        <v>887</v>
      </c>
      <c r="R57" t="s">
        <v>889</v>
      </c>
      <c r="S57" s="146">
        <v>45644</v>
      </c>
      <c r="T57" s="146">
        <v>45747</v>
      </c>
      <c r="U57" s="131">
        <v>1022499.32</v>
      </c>
      <c r="V57" s="131">
        <v>3.718</v>
      </c>
      <c r="W57" s="131">
        <f t="shared" ref="W57" si="6">X57*1000/U57/V57*100</f>
        <v>500.61559128231335</v>
      </c>
      <c r="X57" s="131">
        <v>19031.665000000001</v>
      </c>
      <c r="Y57" s="132">
        <v>7.5289999999999996E-2</v>
      </c>
      <c r="Z57" s="132">
        <v>4.28E-3</v>
      </c>
    </row>
    <row r="58" spans="1:26">
      <c r="A58" t="s">
        <v>1213</v>
      </c>
      <c r="B58" t="s">
        <v>1243</v>
      </c>
      <c r="C58" t="s">
        <v>4984</v>
      </c>
      <c r="D58" t="s">
        <v>4985</v>
      </c>
      <c r="E58" t="s">
        <v>309</v>
      </c>
      <c r="F58" t="s">
        <v>4994</v>
      </c>
      <c r="G58" t="s">
        <v>4995</v>
      </c>
      <c r="H58" t="s">
        <v>312</v>
      </c>
      <c r="I58" t="s">
        <v>765</v>
      </c>
      <c r="J58" t="s">
        <v>204</v>
      </c>
      <c r="K58" t="s">
        <v>204</v>
      </c>
      <c r="L58" s="109" t="s">
        <v>326</v>
      </c>
      <c r="M58" t="s">
        <v>462</v>
      </c>
      <c r="N58" t="s">
        <v>339</v>
      </c>
      <c r="O58" t="s">
        <v>4996</v>
      </c>
      <c r="P58" t="s">
        <v>1215</v>
      </c>
      <c r="Q58" t="s">
        <v>314</v>
      </c>
      <c r="R58" t="s">
        <v>889</v>
      </c>
      <c r="S58" t="s">
        <v>4989</v>
      </c>
      <c r="T58" s="146">
        <v>45747</v>
      </c>
      <c r="U58" s="131">
        <v>4279</v>
      </c>
      <c r="V58" s="131">
        <v>3.718</v>
      </c>
      <c r="W58" s="131">
        <v>76046.442999999999</v>
      </c>
      <c r="X58" s="131">
        <v>12098.473</v>
      </c>
      <c r="Y58" s="132">
        <v>4.786E-2</v>
      </c>
      <c r="Z58" s="132">
        <v>2.7200000000000002E-3</v>
      </c>
    </row>
    <row r="59" spans="1:26">
      <c r="A59" t="s">
        <v>1213</v>
      </c>
      <c r="B59" t="s">
        <v>1243</v>
      </c>
      <c r="C59" t="s">
        <v>3471</v>
      </c>
      <c r="D59" t="s">
        <v>3472</v>
      </c>
      <c r="E59" t="s">
        <v>80</v>
      </c>
      <c r="F59" t="s">
        <v>4946</v>
      </c>
      <c r="G59" t="s">
        <v>4947</v>
      </c>
      <c r="H59" t="s">
        <v>312</v>
      </c>
      <c r="I59" t="s">
        <v>765</v>
      </c>
      <c r="J59" t="s">
        <v>204</v>
      </c>
      <c r="K59" t="s">
        <v>238</v>
      </c>
      <c r="L59" s="109" t="s">
        <v>326</v>
      </c>
      <c r="M59" t="s">
        <v>464</v>
      </c>
      <c r="N59" t="s">
        <v>339</v>
      </c>
      <c r="O59" t="s">
        <v>4942</v>
      </c>
      <c r="P59" t="s">
        <v>1212</v>
      </c>
      <c r="Q59" t="s">
        <v>314</v>
      </c>
      <c r="R59" t="s">
        <v>889</v>
      </c>
      <c r="S59" t="s">
        <v>4942</v>
      </c>
      <c r="T59" s="146">
        <v>45747</v>
      </c>
      <c r="U59" s="131">
        <v>7792242</v>
      </c>
      <c r="V59" s="131">
        <v>1</v>
      </c>
      <c r="W59" s="131">
        <v>100</v>
      </c>
      <c r="X59" s="131">
        <v>7792.2420000000002</v>
      </c>
      <c r="Y59" s="132">
        <v>3.083E-2</v>
      </c>
      <c r="Z59" s="132">
        <v>1.75E-3</v>
      </c>
    </row>
    <row r="60" spans="1:26">
      <c r="A60" t="s">
        <v>1213</v>
      </c>
      <c r="B60" t="s">
        <v>1243</v>
      </c>
      <c r="C60" t="s">
        <v>3471</v>
      </c>
      <c r="D60" t="s">
        <v>3472</v>
      </c>
      <c r="E60" t="s">
        <v>80</v>
      </c>
      <c r="F60" t="s">
        <v>4948</v>
      </c>
      <c r="G60" t="s">
        <v>4949</v>
      </c>
      <c r="H60" t="s">
        <v>312</v>
      </c>
      <c r="I60" t="s">
        <v>765</v>
      </c>
      <c r="J60" t="s">
        <v>204</v>
      </c>
      <c r="K60" t="s">
        <v>204</v>
      </c>
      <c r="L60" s="109" t="s">
        <v>326</v>
      </c>
      <c r="M60" t="s">
        <v>464</v>
      </c>
      <c r="N60" t="s">
        <v>339</v>
      </c>
      <c r="O60" t="s">
        <v>4950</v>
      </c>
      <c r="P60" t="s">
        <v>1212</v>
      </c>
      <c r="Q60" t="s">
        <v>314</v>
      </c>
      <c r="R60" s="109" t="s">
        <v>889</v>
      </c>
      <c r="S60" t="s">
        <v>4950</v>
      </c>
      <c r="T60" s="146">
        <v>45747</v>
      </c>
      <c r="U60" s="131">
        <v>6156651</v>
      </c>
      <c r="V60" s="131">
        <v>1</v>
      </c>
      <c r="W60" s="131">
        <v>100</v>
      </c>
      <c r="X60" s="131">
        <v>6156.6509999999998</v>
      </c>
      <c r="Y60" s="132">
        <v>2.436E-2</v>
      </c>
      <c r="Z60" s="132">
        <v>1.3799999999999999E-3</v>
      </c>
    </row>
    <row r="61" spans="1:26">
      <c r="A61" t="s">
        <v>1213</v>
      </c>
      <c r="B61" t="s">
        <v>1243</v>
      </c>
      <c r="C61" t="s">
        <v>4951</v>
      </c>
      <c r="D61" t="s">
        <v>4952</v>
      </c>
      <c r="E61" t="s">
        <v>309</v>
      </c>
      <c r="F61" t="s">
        <v>4953</v>
      </c>
      <c r="G61" t="s">
        <v>4954</v>
      </c>
      <c r="H61" t="s">
        <v>312</v>
      </c>
      <c r="I61" t="s">
        <v>765</v>
      </c>
      <c r="J61" t="s">
        <v>204</v>
      </c>
      <c r="K61" t="s">
        <v>204</v>
      </c>
      <c r="L61" s="109" t="s">
        <v>326</v>
      </c>
      <c r="M61" t="s">
        <v>461</v>
      </c>
      <c r="N61" t="s">
        <v>339</v>
      </c>
      <c r="O61" t="s">
        <v>4955</v>
      </c>
      <c r="P61" t="s">
        <v>1212</v>
      </c>
      <c r="Q61" t="s">
        <v>887</v>
      </c>
      <c r="R61" t="s">
        <v>889</v>
      </c>
      <c r="S61" t="s">
        <v>4779</v>
      </c>
      <c r="T61" s="146">
        <v>45747</v>
      </c>
      <c r="U61" s="131">
        <v>93</v>
      </c>
      <c r="V61" s="131">
        <v>1</v>
      </c>
      <c r="W61" s="131">
        <v>0</v>
      </c>
      <c r="X61" s="131">
        <v>0</v>
      </c>
    </row>
    <row r="62" spans="1:26">
      <c r="A62" t="s">
        <v>1213</v>
      </c>
      <c r="B62" t="s">
        <v>1243</v>
      </c>
      <c r="C62" t="s">
        <v>3906</v>
      </c>
      <c r="D62" t="s">
        <v>3907</v>
      </c>
      <c r="E62" t="s">
        <v>309</v>
      </c>
      <c r="F62" t="s">
        <v>4957</v>
      </c>
      <c r="G62" t="s">
        <v>4958</v>
      </c>
      <c r="H62" t="s">
        <v>312</v>
      </c>
      <c r="I62" t="s">
        <v>765</v>
      </c>
      <c r="J62" t="s">
        <v>204</v>
      </c>
      <c r="K62" t="s">
        <v>204</v>
      </c>
      <c r="L62" s="109" t="s">
        <v>326</v>
      </c>
      <c r="M62" t="s">
        <v>450</v>
      </c>
      <c r="N62" t="s">
        <v>339</v>
      </c>
      <c r="O62" t="s">
        <v>4959</v>
      </c>
      <c r="P62" t="s">
        <v>1212</v>
      </c>
      <c r="Q62" t="s">
        <v>314</v>
      </c>
      <c r="R62" t="s">
        <v>889</v>
      </c>
      <c r="S62" s="146">
        <v>44315</v>
      </c>
      <c r="T62" s="146">
        <v>45747</v>
      </c>
      <c r="U62" s="131">
        <v>12724</v>
      </c>
      <c r="V62" s="131">
        <v>1</v>
      </c>
      <c r="W62" s="131">
        <v>0</v>
      </c>
      <c r="X62" s="131">
        <v>0</v>
      </c>
    </row>
    <row r="63" spans="1:26">
      <c r="A63" t="s">
        <v>1213</v>
      </c>
      <c r="B63" t="s">
        <v>1243</v>
      </c>
      <c r="C63" t="s">
        <v>4997</v>
      </c>
      <c r="D63" t="s">
        <v>4998</v>
      </c>
      <c r="E63" t="s">
        <v>80</v>
      </c>
      <c r="F63" t="s">
        <v>4997</v>
      </c>
      <c r="G63" t="s">
        <v>4999</v>
      </c>
      <c r="H63" t="s">
        <v>312</v>
      </c>
      <c r="I63" t="s">
        <v>765</v>
      </c>
      <c r="J63" t="s">
        <v>205</v>
      </c>
      <c r="K63" t="s">
        <v>238</v>
      </c>
      <c r="L63" s="109" t="s">
        <v>326</v>
      </c>
      <c r="M63" t="s">
        <v>541</v>
      </c>
      <c r="N63" t="s">
        <v>339</v>
      </c>
      <c r="O63" t="s">
        <v>5000</v>
      </c>
      <c r="P63" t="s">
        <v>1216</v>
      </c>
      <c r="Q63" t="s">
        <v>314</v>
      </c>
      <c r="R63" t="s">
        <v>889</v>
      </c>
      <c r="S63" s="146">
        <v>45611</v>
      </c>
      <c r="T63" s="146">
        <v>45747</v>
      </c>
      <c r="U63" s="131">
        <v>11070.21</v>
      </c>
      <c r="V63" s="131">
        <v>4.0218999999999996</v>
      </c>
      <c r="W63" s="131">
        <v>37571.803</v>
      </c>
      <c r="X63" s="131">
        <v>16728.198</v>
      </c>
      <c r="Y63" s="132">
        <v>6.6180000000000003E-2</v>
      </c>
      <c r="Z63" s="132">
        <v>3.7599999999999999E-3</v>
      </c>
    </row>
    <row r="64" spans="1:26">
      <c r="A64" t="s">
        <v>1213</v>
      </c>
      <c r="B64" t="s">
        <v>1243</v>
      </c>
      <c r="C64" t="s">
        <v>4951</v>
      </c>
      <c r="D64" t="s">
        <v>4952</v>
      </c>
      <c r="E64" t="s">
        <v>309</v>
      </c>
      <c r="F64" t="s">
        <v>4960</v>
      </c>
      <c r="G64" t="s">
        <v>4961</v>
      </c>
      <c r="H64" t="s">
        <v>312</v>
      </c>
      <c r="I64" t="s">
        <v>765</v>
      </c>
      <c r="J64" t="s">
        <v>205</v>
      </c>
      <c r="K64" t="s">
        <v>204</v>
      </c>
      <c r="L64" s="109" t="s">
        <v>326</v>
      </c>
      <c r="M64" t="s">
        <v>541</v>
      </c>
      <c r="N64" t="s">
        <v>339</v>
      </c>
      <c r="O64" t="s">
        <v>4955</v>
      </c>
      <c r="P64" t="s">
        <v>1216</v>
      </c>
      <c r="Q64" t="s">
        <v>887</v>
      </c>
      <c r="R64" t="s">
        <v>889</v>
      </c>
      <c r="S64" s="146">
        <v>44834</v>
      </c>
      <c r="T64" s="146">
        <v>45747</v>
      </c>
      <c r="U64" s="131">
        <v>668530.97</v>
      </c>
      <c r="V64" s="131">
        <v>4.0218999999999996</v>
      </c>
      <c r="W64" s="131">
        <f t="shared" ref="W64:W65" si="7">X64*1000/U64/V64*100</f>
        <v>63.188310780463155</v>
      </c>
      <c r="X64" s="131">
        <v>1698.9849999999999</v>
      </c>
      <c r="Y64" s="132">
        <v>6.7200000000000003E-3</v>
      </c>
      <c r="Z64" s="132">
        <v>3.8000000000000002E-4</v>
      </c>
    </row>
    <row r="65" spans="1:26">
      <c r="A65" t="s">
        <v>1213</v>
      </c>
      <c r="B65" t="s">
        <v>1243</v>
      </c>
      <c r="C65" t="s">
        <v>5002</v>
      </c>
      <c r="D65" t="s">
        <v>5003</v>
      </c>
      <c r="E65" t="s">
        <v>80</v>
      </c>
      <c r="F65" t="s">
        <v>5002</v>
      </c>
      <c r="G65" t="s">
        <v>5004</v>
      </c>
      <c r="H65" t="s">
        <v>312</v>
      </c>
      <c r="I65" t="s">
        <v>765</v>
      </c>
      <c r="J65" t="s">
        <v>205</v>
      </c>
      <c r="K65" t="s">
        <v>281</v>
      </c>
      <c r="L65" s="109" t="s">
        <v>326</v>
      </c>
      <c r="M65" t="s">
        <v>465</v>
      </c>
      <c r="N65" t="s">
        <v>339</v>
      </c>
      <c r="O65" t="s">
        <v>5005</v>
      </c>
      <c r="P65" t="s">
        <v>1216</v>
      </c>
      <c r="Q65" t="s">
        <v>314</v>
      </c>
      <c r="R65" t="s">
        <v>889</v>
      </c>
      <c r="S65" s="146">
        <v>45473</v>
      </c>
      <c r="T65" s="146">
        <v>45747</v>
      </c>
      <c r="U65" s="131">
        <v>3291045</v>
      </c>
      <c r="V65" s="131">
        <v>4.0218999999999996</v>
      </c>
      <c r="W65" s="131">
        <f t="shared" si="7"/>
        <v>4.3151937469687187</v>
      </c>
      <c r="X65" s="131">
        <v>571.16999999999996</v>
      </c>
      <c r="Y65" s="132">
        <v>2.2599999999999999E-3</v>
      </c>
      <c r="Z65" s="132">
        <v>1.2999999999999999E-4</v>
      </c>
    </row>
    <row r="66" spans="1:26">
      <c r="A66" t="s">
        <v>1213</v>
      </c>
      <c r="B66" t="s">
        <v>1251</v>
      </c>
      <c r="C66" t="s">
        <v>3471</v>
      </c>
      <c r="D66" t="s">
        <v>3472</v>
      </c>
      <c r="E66" t="s">
        <v>80</v>
      </c>
      <c r="F66" t="s">
        <v>4940</v>
      </c>
      <c r="G66" t="s">
        <v>4941</v>
      </c>
      <c r="H66" t="s">
        <v>312</v>
      </c>
      <c r="I66" t="s">
        <v>765</v>
      </c>
      <c r="J66" t="s">
        <v>204</v>
      </c>
      <c r="K66" t="s">
        <v>238</v>
      </c>
      <c r="L66" s="109" t="s">
        <v>326</v>
      </c>
      <c r="M66" t="s">
        <v>464</v>
      </c>
      <c r="N66" t="s">
        <v>339</v>
      </c>
      <c r="O66" t="s">
        <v>4942</v>
      </c>
      <c r="P66" t="s">
        <v>1212</v>
      </c>
      <c r="Q66" t="s">
        <v>314</v>
      </c>
      <c r="R66" t="s">
        <v>889</v>
      </c>
      <c r="S66" t="s">
        <v>4942</v>
      </c>
      <c r="T66" s="146">
        <v>45747</v>
      </c>
      <c r="U66" s="131">
        <v>39.19</v>
      </c>
      <c r="V66" s="131">
        <v>1</v>
      </c>
      <c r="W66" s="131">
        <v>11255115.961999999</v>
      </c>
      <c r="X66" s="131">
        <v>4410.88</v>
      </c>
      <c r="Y66" s="132">
        <v>0.21454000000000001</v>
      </c>
      <c r="Z66" s="132">
        <v>1.5259999999999999E-2</v>
      </c>
    </row>
    <row r="67" spans="1:26">
      <c r="A67" t="s">
        <v>1213</v>
      </c>
      <c r="B67" t="s">
        <v>1251</v>
      </c>
      <c r="C67" t="s">
        <v>3471</v>
      </c>
      <c r="D67" t="s">
        <v>3472</v>
      </c>
      <c r="E67" t="s">
        <v>80</v>
      </c>
      <c r="F67" t="s">
        <v>4943</v>
      </c>
      <c r="G67" t="s">
        <v>4944</v>
      </c>
      <c r="H67" t="s">
        <v>312</v>
      </c>
      <c r="I67" t="s">
        <v>765</v>
      </c>
      <c r="J67" t="s">
        <v>204</v>
      </c>
      <c r="K67" t="s">
        <v>238</v>
      </c>
      <c r="L67" s="109" t="s">
        <v>326</v>
      </c>
      <c r="M67" t="s">
        <v>464</v>
      </c>
      <c r="N67" t="s">
        <v>339</v>
      </c>
      <c r="O67" t="s">
        <v>4945</v>
      </c>
      <c r="P67" t="s">
        <v>1212</v>
      </c>
      <c r="Q67" t="s">
        <v>314</v>
      </c>
      <c r="R67" t="s">
        <v>889</v>
      </c>
      <c r="S67" t="s">
        <v>4945</v>
      </c>
      <c r="T67" s="146">
        <v>45747</v>
      </c>
      <c r="U67" s="131">
        <v>3280842.8</v>
      </c>
      <c r="V67" s="131">
        <v>1</v>
      </c>
      <c r="W67" s="131">
        <v>100</v>
      </c>
      <c r="X67" s="131">
        <v>3280.8429999999998</v>
      </c>
      <c r="Y67" s="132">
        <v>0.15956999999999999</v>
      </c>
      <c r="Z67" s="132">
        <v>1.1350000000000001E-2</v>
      </c>
    </row>
    <row r="68" spans="1:26">
      <c r="A68" t="s">
        <v>1213</v>
      </c>
      <c r="B68" t="s">
        <v>1251</v>
      </c>
      <c r="C68" t="s">
        <v>4968</v>
      </c>
      <c r="D68" t="s">
        <v>4969</v>
      </c>
      <c r="E68" t="s">
        <v>309</v>
      </c>
      <c r="F68" t="s">
        <v>4970</v>
      </c>
      <c r="G68" t="s">
        <v>4971</v>
      </c>
      <c r="H68" t="s">
        <v>312</v>
      </c>
      <c r="I68" t="s">
        <v>765</v>
      </c>
      <c r="J68" t="s">
        <v>204</v>
      </c>
      <c r="K68" t="s">
        <v>204</v>
      </c>
      <c r="L68" s="109" t="s">
        <v>326</v>
      </c>
      <c r="M68" t="s">
        <v>478</v>
      </c>
      <c r="N68" t="s">
        <v>339</v>
      </c>
      <c r="O68" t="s">
        <v>4972</v>
      </c>
      <c r="P68" t="s">
        <v>1215</v>
      </c>
      <c r="Q68" t="s">
        <v>887</v>
      </c>
      <c r="R68" t="s">
        <v>889</v>
      </c>
      <c r="S68" s="146">
        <v>45626</v>
      </c>
      <c r="T68" s="146">
        <v>45747</v>
      </c>
      <c r="U68" s="131">
        <v>175982.42</v>
      </c>
      <c r="V68" s="131">
        <v>3.718</v>
      </c>
      <c r="W68" s="131">
        <v>333.97399999999999</v>
      </c>
      <c r="X68" s="131">
        <v>2185.1990000000001</v>
      </c>
      <c r="Y68" s="132">
        <v>0.10628</v>
      </c>
      <c r="Z68" s="132">
        <v>7.5599999999999999E-3</v>
      </c>
    </row>
    <row r="69" spans="1:26">
      <c r="A69" t="s">
        <v>1213</v>
      </c>
      <c r="B69" t="s">
        <v>1251</v>
      </c>
      <c r="C69" t="s">
        <v>4973</v>
      </c>
      <c r="D69" t="s">
        <v>4974</v>
      </c>
      <c r="E69" t="s">
        <v>309</v>
      </c>
      <c r="F69" t="s">
        <v>4975</v>
      </c>
      <c r="G69" t="s">
        <v>4976</v>
      </c>
      <c r="H69" t="s">
        <v>312</v>
      </c>
      <c r="I69" t="s">
        <v>765</v>
      </c>
      <c r="J69" t="s">
        <v>204</v>
      </c>
      <c r="K69" t="s">
        <v>204</v>
      </c>
      <c r="L69" s="109" t="s">
        <v>326</v>
      </c>
      <c r="M69" t="s">
        <v>464</v>
      </c>
      <c r="N69" t="s">
        <v>339</v>
      </c>
      <c r="O69" t="s">
        <v>4977</v>
      </c>
      <c r="P69" t="s">
        <v>1212</v>
      </c>
      <c r="Q69" t="s">
        <v>314</v>
      </c>
      <c r="R69" t="s">
        <v>889</v>
      </c>
      <c r="S69" s="146">
        <v>45657</v>
      </c>
      <c r="T69" s="146">
        <v>45747</v>
      </c>
      <c r="U69" s="131">
        <v>112.71</v>
      </c>
      <c r="V69" s="131">
        <v>1</v>
      </c>
      <c r="W69" s="131">
        <v>1936069.1880000001</v>
      </c>
      <c r="X69" s="131">
        <v>2182.1439999999998</v>
      </c>
      <c r="Y69" s="132">
        <v>0.10613</v>
      </c>
      <c r="Z69" s="132">
        <v>7.5500000000000003E-3</v>
      </c>
    </row>
    <row r="70" spans="1:26">
      <c r="A70" t="s">
        <v>1213</v>
      </c>
      <c r="B70" t="s">
        <v>1251</v>
      </c>
      <c r="C70" t="s">
        <v>4979</v>
      </c>
      <c r="D70" t="s">
        <v>4980</v>
      </c>
      <c r="E70" t="s">
        <v>309</v>
      </c>
      <c r="F70" t="s">
        <v>4981</v>
      </c>
      <c r="G70" t="s">
        <v>4982</v>
      </c>
      <c r="H70" t="s">
        <v>312</v>
      </c>
      <c r="I70" t="s">
        <v>765</v>
      </c>
      <c r="J70" t="s">
        <v>204</v>
      </c>
      <c r="K70" t="s">
        <v>204</v>
      </c>
      <c r="L70" s="109" t="s">
        <v>326</v>
      </c>
      <c r="M70" t="s">
        <v>446</v>
      </c>
      <c r="N70" t="s">
        <v>339</v>
      </c>
      <c r="O70" t="s">
        <v>4983</v>
      </c>
      <c r="P70" t="s">
        <v>1215</v>
      </c>
      <c r="Q70" t="s">
        <v>887</v>
      </c>
      <c r="R70" t="s">
        <v>889</v>
      </c>
      <c r="S70" s="146">
        <v>45644</v>
      </c>
      <c r="T70" s="146">
        <v>45747</v>
      </c>
      <c r="U70" s="131">
        <v>96380.08</v>
      </c>
      <c r="V70" s="131">
        <v>3.718</v>
      </c>
      <c r="W70" s="131">
        <f t="shared" ref="W70:W71" si="8">X70*1000/U70/V70*100</f>
        <v>500.61570179069076</v>
      </c>
      <c r="X70" s="131">
        <v>1793.912</v>
      </c>
      <c r="Y70" s="132">
        <v>8.7249999999999994E-2</v>
      </c>
      <c r="Z70" s="132">
        <v>6.1999999999999998E-3</v>
      </c>
    </row>
    <row r="71" spans="1:26">
      <c r="A71" t="s">
        <v>1213</v>
      </c>
      <c r="B71" t="s">
        <v>1251</v>
      </c>
      <c r="C71" t="s">
        <v>4984</v>
      </c>
      <c r="D71" t="s">
        <v>4985</v>
      </c>
      <c r="E71" t="s">
        <v>309</v>
      </c>
      <c r="F71" t="s">
        <v>4986</v>
      </c>
      <c r="G71" t="s">
        <v>4987</v>
      </c>
      <c r="H71" t="s">
        <v>312</v>
      </c>
      <c r="I71" t="s">
        <v>765</v>
      </c>
      <c r="J71" t="s">
        <v>204</v>
      </c>
      <c r="K71" t="s">
        <v>204</v>
      </c>
      <c r="L71" s="109" t="s">
        <v>326</v>
      </c>
      <c r="M71" t="s">
        <v>462</v>
      </c>
      <c r="N71" t="s">
        <v>339</v>
      </c>
      <c r="O71" t="s">
        <v>4988</v>
      </c>
      <c r="P71" t="s">
        <v>1215</v>
      </c>
      <c r="Q71" t="s">
        <v>314</v>
      </c>
      <c r="R71" t="s">
        <v>889</v>
      </c>
      <c r="S71" t="s">
        <v>4989</v>
      </c>
      <c r="T71" s="146">
        <v>45747</v>
      </c>
      <c r="U71" s="131">
        <v>648</v>
      </c>
      <c r="V71" s="131">
        <v>3.718</v>
      </c>
      <c r="W71" s="131">
        <f t="shared" si="8"/>
        <v>73519.921436588091</v>
      </c>
      <c r="X71" s="131">
        <v>1771.289</v>
      </c>
      <c r="Y71" s="132">
        <v>8.6150000000000004E-2</v>
      </c>
      <c r="Z71" s="132">
        <v>6.13E-3</v>
      </c>
    </row>
    <row r="72" spans="1:26">
      <c r="A72" t="s">
        <v>1213</v>
      </c>
      <c r="B72" t="s">
        <v>1251</v>
      </c>
      <c r="C72" t="s">
        <v>4990</v>
      </c>
      <c r="D72" t="s">
        <v>4991</v>
      </c>
      <c r="E72" t="s">
        <v>309</v>
      </c>
      <c r="F72" t="s">
        <v>4990</v>
      </c>
      <c r="G72" t="s">
        <v>4992</v>
      </c>
      <c r="H72" t="s">
        <v>312</v>
      </c>
      <c r="I72" t="s">
        <v>765</v>
      </c>
      <c r="J72" t="s">
        <v>204</v>
      </c>
      <c r="K72" t="s">
        <v>204</v>
      </c>
      <c r="L72" s="109" t="s">
        <v>326</v>
      </c>
      <c r="M72" t="s">
        <v>464</v>
      </c>
      <c r="N72" t="s">
        <v>339</v>
      </c>
      <c r="O72" t="s">
        <v>4993</v>
      </c>
      <c r="P72" t="s">
        <v>1212</v>
      </c>
      <c r="Q72" t="s">
        <v>887</v>
      </c>
      <c r="R72" t="s">
        <v>889</v>
      </c>
      <c r="S72" s="146">
        <v>45473</v>
      </c>
      <c r="T72" s="146">
        <v>45747</v>
      </c>
      <c r="U72" s="131">
        <v>20289</v>
      </c>
      <c r="V72" s="131">
        <v>1</v>
      </c>
      <c r="W72" s="131">
        <v>5588.2479999999996</v>
      </c>
      <c r="X72" s="131">
        <v>1133.8</v>
      </c>
      <c r="Y72" s="132">
        <v>5.5149999999999998E-2</v>
      </c>
      <c r="Z72" s="132">
        <v>3.9199999999999999E-3</v>
      </c>
    </row>
    <row r="73" spans="1:26">
      <c r="A73" t="s">
        <v>1213</v>
      </c>
      <c r="B73" t="s">
        <v>1251</v>
      </c>
      <c r="C73" t="s">
        <v>3471</v>
      </c>
      <c r="D73" t="s">
        <v>3472</v>
      </c>
      <c r="E73" t="s">
        <v>80</v>
      </c>
      <c r="F73" t="s">
        <v>4946</v>
      </c>
      <c r="G73" t="s">
        <v>4947</v>
      </c>
      <c r="H73" t="s">
        <v>312</v>
      </c>
      <c r="I73" t="s">
        <v>765</v>
      </c>
      <c r="J73" t="s">
        <v>204</v>
      </c>
      <c r="K73" t="s">
        <v>238</v>
      </c>
      <c r="L73" s="109" t="s">
        <v>326</v>
      </c>
      <c r="M73" t="s">
        <v>464</v>
      </c>
      <c r="N73" t="s">
        <v>339</v>
      </c>
      <c r="O73" t="s">
        <v>4942</v>
      </c>
      <c r="P73" t="s">
        <v>1212</v>
      </c>
      <c r="Q73" t="s">
        <v>314</v>
      </c>
      <c r="R73" t="s">
        <v>889</v>
      </c>
      <c r="S73" t="s">
        <v>4942</v>
      </c>
      <c r="T73" s="146">
        <v>45747</v>
      </c>
      <c r="U73" s="131">
        <v>935638</v>
      </c>
      <c r="V73" s="131">
        <v>1</v>
      </c>
      <c r="W73" s="131">
        <v>100</v>
      </c>
      <c r="X73" s="131">
        <v>935.63800000000003</v>
      </c>
      <c r="Y73" s="132">
        <v>4.5510000000000002E-2</v>
      </c>
      <c r="Z73" s="132">
        <v>3.2399999999999998E-3</v>
      </c>
    </row>
    <row r="74" spans="1:26">
      <c r="A74" t="s">
        <v>1213</v>
      </c>
      <c r="B74" t="s">
        <v>1251</v>
      </c>
      <c r="C74" t="s">
        <v>4984</v>
      </c>
      <c r="D74" t="s">
        <v>4985</v>
      </c>
      <c r="E74" t="s">
        <v>309</v>
      </c>
      <c r="F74" t="s">
        <v>4994</v>
      </c>
      <c r="G74" t="s">
        <v>4995</v>
      </c>
      <c r="H74" t="s">
        <v>312</v>
      </c>
      <c r="I74" t="s">
        <v>765</v>
      </c>
      <c r="J74" t="s">
        <v>204</v>
      </c>
      <c r="K74" t="s">
        <v>204</v>
      </c>
      <c r="L74" s="109" t="s">
        <v>326</v>
      </c>
      <c r="M74" t="s">
        <v>462</v>
      </c>
      <c r="N74" t="s">
        <v>339</v>
      </c>
      <c r="O74" t="s">
        <v>4996</v>
      </c>
      <c r="P74" t="s">
        <v>1215</v>
      </c>
      <c r="Q74" t="s">
        <v>314</v>
      </c>
      <c r="R74" t="s">
        <v>889</v>
      </c>
      <c r="S74" t="s">
        <v>4989</v>
      </c>
      <c r="T74" s="146">
        <v>45747</v>
      </c>
      <c r="U74" s="131">
        <v>283</v>
      </c>
      <c r="V74" s="131">
        <v>3.718</v>
      </c>
      <c r="W74" s="131">
        <v>76046.442999999999</v>
      </c>
      <c r="X74" s="131">
        <v>800.15599999999995</v>
      </c>
      <c r="Y74" s="132">
        <v>3.8920000000000003E-2</v>
      </c>
      <c r="Z74" s="132">
        <v>2.7699999999999999E-3</v>
      </c>
    </row>
    <row r="75" spans="1:26">
      <c r="A75" t="s">
        <v>1213</v>
      </c>
      <c r="B75" t="s">
        <v>1251</v>
      </c>
      <c r="C75" t="s">
        <v>3471</v>
      </c>
      <c r="D75" t="s">
        <v>3472</v>
      </c>
      <c r="E75" t="s">
        <v>80</v>
      </c>
      <c r="F75" t="s">
        <v>4948</v>
      </c>
      <c r="G75" t="s">
        <v>4949</v>
      </c>
      <c r="H75" t="s">
        <v>312</v>
      </c>
      <c r="I75" t="s">
        <v>765</v>
      </c>
      <c r="J75" t="s">
        <v>204</v>
      </c>
      <c r="K75" t="s">
        <v>204</v>
      </c>
      <c r="L75" s="109" t="s">
        <v>326</v>
      </c>
      <c r="M75" t="s">
        <v>464</v>
      </c>
      <c r="N75" t="s">
        <v>339</v>
      </c>
      <c r="O75" t="s">
        <v>4950</v>
      </c>
      <c r="P75" t="s">
        <v>1212</v>
      </c>
      <c r="Q75" t="s">
        <v>314</v>
      </c>
      <c r="R75" s="109" t="s">
        <v>889</v>
      </c>
      <c r="S75" t="s">
        <v>4950</v>
      </c>
      <c r="T75" s="146">
        <v>45747</v>
      </c>
      <c r="U75" s="131">
        <v>739248</v>
      </c>
      <c r="V75" s="131">
        <v>1</v>
      </c>
      <c r="W75" s="131">
        <v>100</v>
      </c>
      <c r="X75" s="131">
        <v>739.24800000000005</v>
      </c>
      <c r="Y75" s="132">
        <v>3.5959999999999999E-2</v>
      </c>
      <c r="Z75" s="132">
        <v>2.5600000000000002E-3</v>
      </c>
    </row>
    <row r="76" spans="1:26">
      <c r="A76" t="s">
        <v>1213</v>
      </c>
      <c r="B76" t="s">
        <v>1251</v>
      </c>
      <c r="C76" t="s">
        <v>4951</v>
      </c>
      <c r="D76" t="s">
        <v>4952</v>
      </c>
      <c r="E76" t="s">
        <v>309</v>
      </c>
      <c r="F76" t="s">
        <v>4953</v>
      </c>
      <c r="G76" t="s">
        <v>4954</v>
      </c>
      <c r="H76" t="s">
        <v>312</v>
      </c>
      <c r="I76" t="s">
        <v>765</v>
      </c>
      <c r="J76" t="s">
        <v>204</v>
      </c>
      <c r="K76" t="s">
        <v>204</v>
      </c>
      <c r="L76" s="109" t="s">
        <v>326</v>
      </c>
      <c r="M76" t="s">
        <v>461</v>
      </c>
      <c r="N76" t="s">
        <v>339</v>
      </c>
      <c r="O76" t="s">
        <v>4955</v>
      </c>
      <c r="P76" t="s">
        <v>1212</v>
      </c>
      <c r="Q76" t="s">
        <v>887</v>
      </c>
      <c r="R76" t="s">
        <v>889</v>
      </c>
      <c r="S76" t="s">
        <v>4779</v>
      </c>
      <c r="T76" s="146">
        <v>45747</v>
      </c>
      <c r="U76" s="131">
        <v>11</v>
      </c>
      <c r="V76" s="131">
        <v>1</v>
      </c>
      <c r="W76" s="131">
        <v>0</v>
      </c>
      <c r="X76" s="131">
        <v>0</v>
      </c>
    </row>
    <row r="77" spans="1:26">
      <c r="A77" t="s">
        <v>1213</v>
      </c>
      <c r="B77" t="s">
        <v>1251</v>
      </c>
      <c r="C77" t="s">
        <v>3906</v>
      </c>
      <c r="D77" t="s">
        <v>3907</v>
      </c>
      <c r="E77" t="s">
        <v>309</v>
      </c>
      <c r="F77" t="s">
        <v>4957</v>
      </c>
      <c r="G77" t="s">
        <v>4958</v>
      </c>
      <c r="H77" t="s">
        <v>312</v>
      </c>
      <c r="I77" t="s">
        <v>765</v>
      </c>
      <c r="J77" t="s">
        <v>204</v>
      </c>
      <c r="K77" t="s">
        <v>204</v>
      </c>
      <c r="L77" s="109" t="s">
        <v>326</v>
      </c>
      <c r="M77" t="s">
        <v>450</v>
      </c>
      <c r="N77" t="s">
        <v>339</v>
      </c>
      <c r="O77" t="s">
        <v>4959</v>
      </c>
      <c r="P77" t="s">
        <v>1212</v>
      </c>
      <c r="Q77" t="s">
        <v>314</v>
      </c>
      <c r="R77" t="s">
        <v>889</v>
      </c>
      <c r="S77" s="146">
        <v>44315</v>
      </c>
      <c r="T77" s="146">
        <v>45747</v>
      </c>
      <c r="U77" s="131">
        <v>1476</v>
      </c>
      <c r="V77" s="131">
        <v>1</v>
      </c>
      <c r="W77" s="131">
        <v>0</v>
      </c>
      <c r="X77" s="131">
        <v>0</v>
      </c>
    </row>
    <row r="78" spans="1:26">
      <c r="A78" t="s">
        <v>1213</v>
      </c>
      <c r="B78" t="s">
        <v>1251</v>
      </c>
      <c r="C78" t="s">
        <v>4997</v>
      </c>
      <c r="D78" t="s">
        <v>4998</v>
      </c>
      <c r="E78" t="s">
        <v>80</v>
      </c>
      <c r="F78" t="s">
        <v>4997</v>
      </c>
      <c r="G78" t="s">
        <v>4999</v>
      </c>
      <c r="H78" t="s">
        <v>312</v>
      </c>
      <c r="I78" t="s">
        <v>765</v>
      </c>
      <c r="J78" t="s">
        <v>205</v>
      </c>
      <c r="K78" t="s">
        <v>238</v>
      </c>
      <c r="L78" s="109" t="s">
        <v>326</v>
      </c>
      <c r="M78" t="s">
        <v>541</v>
      </c>
      <c r="N78" t="s">
        <v>339</v>
      </c>
      <c r="O78" t="s">
        <v>5000</v>
      </c>
      <c r="P78" t="s">
        <v>1216</v>
      </c>
      <c r="Q78" t="s">
        <v>314</v>
      </c>
      <c r="R78" t="s">
        <v>889</v>
      </c>
      <c r="S78" s="146">
        <v>45611</v>
      </c>
      <c r="T78" s="146">
        <v>45747</v>
      </c>
      <c r="U78" s="131">
        <v>695.76</v>
      </c>
      <c r="V78" s="131">
        <v>4.0218999999999996</v>
      </c>
      <c r="W78" s="131">
        <v>37571.803</v>
      </c>
      <c r="X78" s="131">
        <v>1051.3630000000001</v>
      </c>
      <c r="Y78" s="132">
        <v>5.1139999999999998E-2</v>
      </c>
      <c r="Z78" s="132">
        <v>3.64E-3</v>
      </c>
    </row>
    <row r="79" spans="1:26">
      <c r="A79" t="s">
        <v>1213</v>
      </c>
      <c r="B79" t="s">
        <v>1251</v>
      </c>
      <c r="C79" t="s">
        <v>4951</v>
      </c>
      <c r="D79" t="s">
        <v>4952</v>
      </c>
      <c r="E79" t="s">
        <v>309</v>
      </c>
      <c r="F79" t="s">
        <v>4960</v>
      </c>
      <c r="G79" t="s">
        <v>4961</v>
      </c>
      <c r="H79" t="s">
        <v>312</v>
      </c>
      <c r="I79" t="s">
        <v>765</v>
      </c>
      <c r="J79" t="s">
        <v>205</v>
      </c>
      <c r="K79" t="s">
        <v>204</v>
      </c>
      <c r="L79" s="109" t="s">
        <v>326</v>
      </c>
      <c r="M79" t="s">
        <v>541</v>
      </c>
      <c r="N79" t="s">
        <v>339</v>
      </c>
      <c r="O79" t="s">
        <v>4955</v>
      </c>
      <c r="P79" t="s">
        <v>1216</v>
      </c>
      <c r="Q79" t="s">
        <v>887</v>
      </c>
      <c r="R79" t="s">
        <v>889</v>
      </c>
      <c r="S79" s="146">
        <v>44834</v>
      </c>
      <c r="T79" s="146">
        <v>45747</v>
      </c>
      <c r="U79" s="131">
        <v>80272.53</v>
      </c>
      <c r="V79" s="131">
        <v>4.0220000000000002</v>
      </c>
      <c r="W79" s="131">
        <v>63.188000000000002</v>
      </c>
      <c r="X79" s="131">
        <v>204.00200000000001</v>
      </c>
      <c r="Y79" s="132">
        <v>9.92E-3</v>
      </c>
      <c r="Z79" s="132">
        <v>7.1000000000000002E-4</v>
      </c>
    </row>
    <row r="80" spans="1:26">
      <c r="A80" t="s">
        <v>1213</v>
      </c>
      <c r="B80" t="s">
        <v>1251</v>
      </c>
      <c r="C80" t="s">
        <v>5002</v>
      </c>
      <c r="D80" t="s">
        <v>5003</v>
      </c>
      <c r="E80" t="s">
        <v>80</v>
      </c>
      <c r="F80" t="s">
        <v>5002</v>
      </c>
      <c r="G80" t="s">
        <v>5004</v>
      </c>
      <c r="H80" t="s">
        <v>312</v>
      </c>
      <c r="I80" t="s">
        <v>765</v>
      </c>
      <c r="J80" t="s">
        <v>205</v>
      </c>
      <c r="K80" t="s">
        <v>281</v>
      </c>
      <c r="L80" s="109" t="s">
        <v>326</v>
      </c>
      <c r="M80" t="s">
        <v>465</v>
      </c>
      <c r="N80" t="s">
        <v>339</v>
      </c>
      <c r="O80" t="s">
        <v>5005</v>
      </c>
      <c r="P80" t="s">
        <v>1216</v>
      </c>
      <c r="Q80" t="s">
        <v>314</v>
      </c>
      <c r="R80" t="s">
        <v>889</v>
      </c>
      <c r="S80" s="146">
        <v>45473</v>
      </c>
      <c r="T80" s="146">
        <v>45747</v>
      </c>
      <c r="U80" s="131">
        <v>412820</v>
      </c>
      <c r="V80" s="131">
        <v>4.0220000000000002</v>
      </c>
      <c r="W80" s="131">
        <v>4.3150000000000004</v>
      </c>
      <c r="X80" s="131">
        <v>71.646000000000001</v>
      </c>
      <c r="Y80" s="132">
        <v>3.48E-3</v>
      </c>
      <c r="Z80" s="132">
        <v>2.5000000000000001E-4</v>
      </c>
    </row>
    <row r="81" spans="1:26">
      <c r="A81" t="s">
        <v>1213</v>
      </c>
      <c r="B81" t="s">
        <v>1252</v>
      </c>
      <c r="C81" t="s">
        <v>3471</v>
      </c>
      <c r="D81" t="s">
        <v>3472</v>
      </c>
      <c r="E81" t="s">
        <v>80</v>
      </c>
      <c r="F81" t="s">
        <v>4940</v>
      </c>
      <c r="G81" t="s">
        <v>4941</v>
      </c>
      <c r="H81" t="s">
        <v>312</v>
      </c>
      <c r="I81" t="s">
        <v>765</v>
      </c>
      <c r="J81" t="s">
        <v>204</v>
      </c>
      <c r="K81" t="s">
        <v>238</v>
      </c>
      <c r="L81" s="109" t="s">
        <v>326</v>
      </c>
      <c r="M81" t="s">
        <v>464</v>
      </c>
      <c r="N81" t="s">
        <v>339</v>
      </c>
      <c r="O81" t="s">
        <v>4942</v>
      </c>
      <c r="P81" t="s">
        <v>1212</v>
      </c>
      <c r="Q81" t="s">
        <v>314</v>
      </c>
      <c r="R81" t="s">
        <v>889</v>
      </c>
      <c r="S81" t="s">
        <v>4942</v>
      </c>
      <c r="T81" s="146">
        <v>45747</v>
      </c>
      <c r="U81" s="131">
        <v>12.25</v>
      </c>
      <c r="V81" s="131">
        <v>1</v>
      </c>
      <c r="W81" s="131">
        <v>11255115.961999999</v>
      </c>
      <c r="X81" s="131">
        <v>1378.752</v>
      </c>
      <c r="Y81" s="132">
        <v>0.18567</v>
      </c>
      <c r="Z81" s="132">
        <v>6.2700000000000004E-3</v>
      </c>
    </row>
    <row r="82" spans="1:26">
      <c r="A82" t="s">
        <v>1213</v>
      </c>
      <c r="B82" t="s">
        <v>1252</v>
      </c>
      <c r="C82" t="s">
        <v>3471</v>
      </c>
      <c r="D82" t="s">
        <v>3472</v>
      </c>
      <c r="E82" t="s">
        <v>80</v>
      </c>
      <c r="F82" t="s">
        <v>4943</v>
      </c>
      <c r="G82" t="s">
        <v>4944</v>
      </c>
      <c r="H82" t="s">
        <v>312</v>
      </c>
      <c r="I82" t="s">
        <v>765</v>
      </c>
      <c r="J82" t="s">
        <v>204</v>
      </c>
      <c r="K82" t="s">
        <v>238</v>
      </c>
      <c r="L82" s="109" t="s">
        <v>326</v>
      </c>
      <c r="M82" t="s">
        <v>464</v>
      </c>
      <c r="N82" t="s">
        <v>339</v>
      </c>
      <c r="O82" t="s">
        <v>4945</v>
      </c>
      <c r="P82" t="s">
        <v>1212</v>
      </c>
      <c r="Q82" t="s">
        <v>314</v>
      </c>
      <c r="R82" t="s">
        <v>889</v>
      </c>
      <c r="S82" t="s">
        <v>4945</v>
      </c>
      <c r="T82" s="146">
        <v>45747</v>
      </c>
      <c r="U82" s="131">
        <v>1025446</v>
      </c>
      <c r="V82" s="131">
        <v>1</v>
      </c>
      <c r="W82" s="131">
        <v>100</v>
      </c>
      <c r="X82" s="131">
        <v>1025.4459999999999</v>
      </c>
      <c r="Y82" s="132">
        <v>0.13808999999999999</v>
      </c>
      <c r="Z82" s="132">
        <v>4.6699999999999997E-3</v>
      </c>
    </row>
    <row r="83" spans="1:26">
      <c r="A83" t="s">
        <v>1213</v>
      </c>
      <c r="B83" t="s">
        <v>1252</v>
      </c>
      <c r="C83" t="s">
        <v>4968</v>
      </c>
      <c r="D83" t="s">
        <v>4969</v>
      </c>
      <c r="E83" t="s">
        <v>309</v>
      </c>
      <c r="F83" t="s">
        <v>4970</v>
      </c>
      <c r="G83" t="s">
        <v>4971</v>
      </c>
      <c r="H83" t="s">
        <v>312</v>
      </c>
      <c r="I83" t="s">
        <v>765</v>
      </c>
      <c r="J83" t="s">
        <v>204</v>
      </c>
      <c r="K83" t="s">
        <v>204</v>
      </c>
      <c r="L83" s="109" t="s">
        <v>326</v>
      </c>
      <c r="M83" t="s">
        <v>478</v>
      </c>
      <c r="N83" t="s">
        <v>339</v>
      </c>
      <c r="O83" t="s">
        <v>4972</v>
      </c>
      <c r="P83" t="s">
        <v>1215</v>
      </c>
      <c r="Q83" t="s">
        <v>887</v>
      </c>
      <c r="R83" t="s">
        <v>889</v>
      </c>
      <c r="S83" s="146">
        <v>45626</v>
      </c>
      <c r="T83" s="146">
        <v>45747</v>
      </c>
      <c r="U83" s="131">
        <v>71766.02</v>
      </c>
      <c r="V83" s="131">
        <v>3.718</v>
      </c>
      <c r="W83" s="131">
        <v>333.97399999999999</v>
      </c>
      <c r="X83" s="131">
        <v>891.12900000000002</v>
      </c>
      <c r="Y83" s="132">
        <v>0.12</v>
      </c>
      <c r="Z83" s="132">
        <v>4.0600000000000002E-3</v>
      </c>
    </row>
    <row r="84" spans="1:26">
      <c r="A84" t="s">
        <v>1213</v>
      </c>
      <c r="B84" t="s">
        <v>1252</v>
      </c>
      <c r="C84" t="s">
        <v>4973</v>
      </c>
      <c r="D84" t="s">
        <v>4974</v>
      </c>
      <c r="E84" t="s">
        <v>309</v>
      </c>
      <c r="F84" t="s">
        <v>4975</v>
      </c>
      <c r="G84" t="s">
        <v>4976</v>
      </c>
      <c r="H84" t="s">
        <v>312</v>
      </c>
      <c r="I84" t="s">
        <v>765</v>
      </c>
      <c r="J84" t="s">
        <v>204</v>
      </c>
      <c r="K84" t="s">
        <v>204</v>
      </c>
      <c r="L84" s="109" t="s">
        <v>326</v>
      </c>
      <c r="M84" t="s">
        <v>464</v>
      </c>
      <c r="N84" t="s">
        <v>339</v>
      </c>
      <c r="O84" t="s">
        <v>4977</v>
      </c>
      <c r="P84" t="s">
        <v>1212</v>
      </c>
      <c r="Q84" t="s">
        <v>314</v>
      </c>
      <c r="R84" t="s">
        <v>889</v>
      </c>
      <c r="S84" s="146">
        <v>45657</v>
      </c>
      <c r="T84" s="146">
        <v>45747</v>
      </c>
      <c r="U84" s="131">
        <v>43.81</v>
      </c>
      <c r="V84" s="131">
        <v>1</v>
      </c>
      <c r="W84" s="131">
        <v>1936069.1880000001</v>
      </c>
      <c r="X84" s="131">
        <v>848.19200000000001</v>
      </c>
      <c r="Y84" s="132">
        <v>0.11422</v>
      </c>
      <c r="Z84" s="132">
        <v>3.8600000000000001E-3</v>
      </c>
    </row>
    <row r="85" spans="1:26">
      <c r="A85" t="s">
        <v>1213</v>
      </c>
      <c r="B85" t="s">
        <v>1252</v>
      </c>
      <c r="C85" t="s">
        <v>4984</v>
      </c>
      <c r="D85" t="s">
        <v>4985</v>
      </c>
      <c r="E85" t="s">
        <v>309</v>
      </c>
      <c r="F85" t="s">
        <v>4986</v>
      </c>
      <c r="G85" t="s">
        <v>4987</v>
      </c>
      <c r="H85" t="s">
        <v>312</v>
      </c>
      <c r="I85" t="s">
        <v>765</v>
      </c>
      <c r="J85" t="s">
        <v>204</v>
      </c>
      <c r="K85" t="s">
        <v>204</v>
      </c>
      <c r="L85" s="109" t="s">
        <v>326</v>
      </c>
      <c r="M85" t="s">
        <v>462</v>
      </c>
      <c r="N85" t="s">
        <v>339</v>
      </c>
      <c r="O85" t="s">
        <v>4988</v>
      </c>
      <c r="P85" t="s">
        <v>1215</v>
      </c>
      <c r="Q85" t="s">
        <v>314</v>
      </c>
      <c r="R85" t="s">
        <v>889</v>
      </c>
      <c r="S85" t="s">
        <v>4989</v>
      </c>
      <c r="T85" s="146">
        <v>45747</v>
      </c>
      <c r="U85" s="131">
        <v>264</v>
      </c>
      <c r="V85" s="131">
        <v>3.718</v>
      </c>
      <c r="W85" s="131">
        <f t="shared" ref="W85:W86" si="9">X85*1000/U85/V85*100</f>
        <v>73519.895023391524</v>
      </c>
      <c r="X85" s="131">
        <v>721.63599999999997</v>
      </c>
      <c r="Y85" s="132">
        <v>9.7180000000000002E-2</v>
      </c>
      <c r="Z85" s="132">
        <v>3.2799999999999999E-3</v>
      </c>
    </row>
    <row r="86" spans="1:26">
      <c r="A86" t="s">
        <v>1213</v>
      </c>
      <c r="B86" t="s">
        <v>1252</v>
      </c>
      <c r="C86" t="s">
        <v>4979</v>
      </c>
      <c r="D86" t="s">
        <v>4980</v>
      </c>
      <c r="E86" t="s">
        <v>309</v>
      </c>
      <c r="F86" t="s">
        <v>4981</v>
      </c>
      <c r="G86" t="s">
        <v>4982</v>
      </c>
      <c r="H86" t="s">
        <v>312</v>
      </c>
      <c r="I86" t="s">
        <v>765</v>
      </c>
      <c r="J86" t="s">
        <v>204</v>
      </c>
      <c r="K86" t="s">
        <v>204</v>
      </c>
      <c r="L86" s="109" t="s">
        <v>326</v>
      </c>
      <c r="M86" t="s">
        <v>446</v>
      </c>
      <c r="N86" t="s">
        <v>339</v>
      </c>
      <c r="O86" t="s">
        <v>4983</v>
      </c>
      <c r="P86" t="s">
        <v>1215</v>
      </c>
      <c r="Q86" t="s">
        <v>887</v>
      </c>
      <c r="R86" t="s">
        <v>889</v>
      </c>
      <c r="S86" s="146">
        <v>45644</v>
      </c>
      <c r="T86" s="146">
        <v>45747</v>
      </c>
      <c r="U86" s="131">
        <v>37290.839999999997</v>
      </c>
      <c r="V86" s="131">
        <v>3.718</v>
      </c>
      <c r="W86" s="131">
        <f t="shared" si="9"/>
        <v>500.61543508934142</v>
      </c>
      <c r="X86" s="131">
        <v>694.09</v>
      </c>
      <c r="Y86" s="132">
        <v>9.3469999999999998E-2</v>
      </c>
      <c r="Z86" s="132">
        <v>3.16E-3</v>
      </c>
    </row>
    <row r="87" spans="1:26">
      <c r="A87" t="s">
        <v>1213</v>
      </c>
      <c r="B87" t="s">
        <v>1252</v>
      </c>
      <c r="C87" t="s">
        <v>4990</v>
      </c>
      <c r="D87" t="s">
        <v>4991</v>
      </c>
      <c r="E87" t="s">
        <v>309</v>
      </c>
      <c r="F87" t="s">
        <v>4990</v>
      </c>
      <c r="G87" t="s">
        <v>4992</v>
      </c>
      <c r="H87" t="s">
        <v>312</v>
      </c>
      <c r="I87" t="s">
        <v>765</v>
      </c>
      <c r="J87" t="s">
        <v>204</v>
      </c>
      <c r="K87" t="s">
        <v>204</v>
      </c>
      <c r="L87" s="109" t="s">
        <v>326</v>
      </c>
      <c r="M87" t="s">
        <v>464</v>
      </c>
      <c r="N87" t="s">
        <v>339</v>
      </c>
      <c r="O87" t="s">
        <v>4993</v>
      </c>
      <c r="P87" t="s">
        <v>1212</v>
      </c>
      <c r="Q87" t="s">
        <v>887</v>
      </c>
      <c r="R87" t="s">
        <v>889</v>
      </c>
      <c r="S87" s="146">
        <v>45473</v>
      </c>
      <c r="T87" s="146">
        <v>45747</v>
      </c>
      <c r="U87" s="131">
        <v>8974</v>
      </c>
      <c r="V87" s="131">
        <v>1</v>
      </c>
      <c r="W87" s="131">
        <v>5588.2479999999996</v>
      </c>
      <c r="X87" s="131">
        <v>501.48899999999998</v>
      </c>
      <c r="Y87" s="132">
        <v>6.7530000000000007E-2</v>
      </c>
      <c r="Z87" s="132">
        <v>2.2799999999999999E-3</v>
      </c>
    </row>
    <row r="88" spans="1:26">
      <c r="A88" t="s">
        <v>1213</v>
      </c>
      <c r="B88" t="s">
        <v>1252</v>
      </c>
      <c r="C88" t="s">
        <v>4984</v>
      </c>
      <c r="D88" t="s">
        <v>4985</v>
      </c>
      <c r="E88" t="s">
        <v>309</v>
      </c>
      <c r="F88" t="s">
        <v>4994</v>
      </c>
      <c r="G88" t="s">
        <v>4995</v>
      </c>
      <c r="H88" t="s">
        <v>312</v>
      </c>
      <c r="I88" t="s">
        <v>765</v>
      </c>
      <c r="J88" t="s">
        <v>204</v>
      </c>
      <c r="K88" t="s">
        <v>204</v>
      </c>
      <c r="L88" s="109" t="s">
        <v>326</v>
      </c>
      <c r="M88" t="s">
        <v>462</v>
      </c>
      <c r="N88" t="s">
        <v>339</v>
      </c>
      <c r="O88" t="s">
        <v>4996</v>
      </c>
      <c r="P88" t="s">
        <v>1215</v>
      </c>
      <c r="Q88" t="s">
        <v>314</v>
      </c>
      <c r="R88" t="s">
        <v>889</v>
      </c>
      <c r="S88" t="s">
        <v>4989</v>
      </c>
      <c r="T88" s="146">
        <v>45747</v>
      </c>
      <c r="U88" s="131">
        <v>115</v>
      </c>
      <c r="V88" s="131">
        <v>3.718</v>
      </c>
      <c r="W88" s="131">
        <v>76046.442999999999</v>
      </c>
      <c r="X88" s="131">
        <v>325.15199999999999</v>
      </c>
      <c r="Y88" s="132">
        <v>4.3790000000000003E-2</v>
      </c>
      <c r="Z88" s="132">
        <v>1.48E-3</v>
      </c>
    </row>
    <row r="89" spans="1:26">
      <c r="A89" t="s">
        <v>1213</v>
      </c>
      <c r="B89" t="s">
        <v>1252</v>
      </c>
      <c r="C89" t="s">
        <v>3471</v>
      </c>
      <c r="D89" t="s">
        <v>3472</v>
      </c>
      <c r="E89" t="s">
        <v>80</v>
      </c>
      <c r="F89" t="s">
        <v>4946</v>
      </c>
      <c r="G89" t="s">
        <v>4947</v>
      </c>
      <c r="H89" t="s">
        <v>312</v>
      </c>
      <c r="I89" t="s">
        <v>765</v>
      </c>
      <c r="J89" t="s">
        <v>204</v>
      </c>
      <c r="K89" t="s">
        <v>238</v>
      </c>
      <c r="L89" s="109" t="s">
        <v>326</v>
      </c>
      <c r="M89" t="s">
        <v>464</v>
      </c>
      <c r="N89" t="s">
        <v>339</v>
      </c>
      <c r="O89" t="s">
        <v>4942</v>
      </c>
      <c r="P89" t="s">
        <v>1212</v>
      </c>
      <c r="Q89" t="s">
        <v>314</v>
      </c>
      <c r="R89" t="s">
        <v>889</v>
      </c>
      <c r="S89" t="s">
        <v>4942</v>
      </c>
      <c r="T89" s="146">
        <v>45747</v>
      </c>
      <c r="U89" s="131">
        <v>292439</v>
      </c>
      <c r="V89" s="131">
        <v>1</v>
      </c>
      <c r="W89" s="131">
        <v>100</v>
      </c>
      <c r="X89" s="131">
        <v>292.43900000000002</v>
      </c>
      <c r="Y89" s="132">
        <v>3.9379999999999998E-2</v>
      </c>
      <c r="Z89" s="132">
        <v>1.33E-3</v>
      </c>
    </row>
    <row r="90" spans="1:26">
      <c r="A90" t="s">
        <v>1213</v>
      </c>
      <c r="B90" t="s">
        <v>1252</v>
      </c>
      <c r="C90" t="s">
        <v>3471</v>
      </c>
      <c r="D90" t="s">
        <v>3472</v>
      </c>
      <c r="E90" t="s">
        <v>80</v>
      </c>
      <c r="F90" t="s">
        <v>4948</v>
      </c>
      <c r="G90" t="s">
        <v>4949</v>
      </c>
      <c r="H90" t="s">
        <v>312</v>
      </c>
      <c r="I90" t="s">
        <v>765</v>
      </c>
      <c r="J90" t="s">
        <v>204</v>
      </c>
      <c r="K90" t="s">
        <v>204</v>
      </c>
      <c r="L90" s="109" t="s">
        <v>326</v>
      </c>
      <c r="M90" t="s">
        <v>464</v>
      </c>
      <c r="N90" t="s">
        <v>339</v>
      </c>
      <c r="O90" t="s">
        <v>4950</v>
      </c>
      <c r="P90" t="s">
        <v>1212</v>
      </c>
      <c r="Q90" t="s">
        <v>314</v>
      </c>
      <c r="R90" s="109" t="s">
        <v>889</v>
      </c>
      <c r="S90" t="s">
        <v>4950</v>
      </c>
      <c r="T90" s="146">
        <v>45747</v>
      </c>
      <c r="U90" s="131">
        <v>231056</v>
      </c>
      <c r="V90" s="131">
        <v>1</v>
      </c>
      <c r="W90" s="131">
        <v>100</v>
      </c>
      <c r="X90" s="131">
        <v>231.05600000000001</v>
      </c>
      <c r="Y90" s="132">
        <v>3.1109999999999999E-2</v>
      </c>
      <c r="Z90" s="132">
        <v>1.0499999999999999E-3</v>
      </c>
    </row>
    <row r="91" spans="1:26">
      <c r="A91" t="s">
        <v>1213</v>
      </c>
      <c r="B91" t="s">
        <v>1252</v>
      </c>
      <c r="C91" t="s">
        <v>4951</v>
      </c>
      <c r="D91" t="s">
        <v>4952</v>
      </c>
      <c r="E91" t="s">
        <v>309</v>
      </c>
      <c r="F91" t="s">
        <v>4953</v>
      </c>
      <c r="G91" t="s">
        <v>4954</v>
      </c>
      <c r="H91" t="s">
        <v>312</v>
      </c>
      <c r="I91" t="s">
        <v>765</v>
      </c>
      <c r="J91" t="s">
        <v>204</v>
      </c>
      <c r="K91" t="s">
        <v>204</v>
      </c>
      <c r="L91" s="109" t="s">
        <v>326</v>
      </c>
      <c r="M91" t="s">
        <v>461</v>
      </c>
      <c r="N91" t="s">
        <v>339</v>
      </c>
      <c r="O91" t="s">
        <v>4955</v>
      </c>
      <c r="P91" t="s">
        <v>1212</v>
      </c>
      <c r="Q91" t="s">
        <v>887</v>
      </c>
      <c r="R91" t="s">
        <v>889</v>
      </c>
      <c r="S91" t="s">
        <v>4779</v>
      </c>
      <c r="T91" s="146">
        <v>45747</v>
      </c>
      <c r="U91" s="131">
        <v>4</v>
      </c>
      <c r="V91" s="131">
        <v>1</v>
      </c>
      <c r="W91" s="131">
        <v>0</v>
      </c>
      <c r="X91" s="131">
        <v>0</v>
      </c>
    </row>
    <row r="92" spans="1:26">
      <c r="A92" t="s">
        <v>1213</v>
      </c>
      <c r="B92" t="s">
        <v>1252</v>
      </c>
      <c r="C92" t="s">
        <v>3906</v>
      </c>
      <c r="D92" t="s">
        <v>3907</v>
      </c>
      <c r="E92" t="s">
        <v>309</v>
      </c>
      <c r="F92" t="s">
        <v>4957</v>
      </c>
      <c r="G92" t="s">
        <v>4958</v>
      </c>
      <c r="H92" t="s">
        <v>312</v>
      </c>
      <c r="I92" t="s">
        <v>765</v>
      </c>
      <c r="J92" t="s">
        <v>204</v>
      </c>
      <c r="K92" t="s">
        <v>204</v>
      </c>
      <c r="L92" s="109" t="s">
        <v>326</v>
      </c>
      <c r="M92" t="s">
        <v>450</v>
      </c>
      <c r="N92" t="s">
        <v>339</v>
      </c>
      <c r="O92" t="s">
        <v>4959</v>
      </c>
      <c r="P92" t="s">
        <v>1212</v>
      </c>
      <c r="Q92" t="s">
        <v>314</v>
      </c>
      <c r="R92" t="s">
        <v>889</v>
      </c>
      <c r="S92" s="146">
        <v>44315</v>
      </c>
      <c r="T92" s="146">
        <v>45747</v>
      </c>
      <c r="U92" s="131">
        <v>497</v>
      </c>
      <c r="V92" s="131">
        <v>1</v>
      </c>
      <c r="W92" s="131">
        <v>0</v>
      </c>
      <c r="X92" s="131">
        <v>0</v>
      </c>
    </row>
    <row r="93" spans="1:26">
      <c r="A93" t="s">
        <v>1213</v>
      </c>
      <c r="B93" t="s">
        <v>1252</v>
      </c>
      <c r="C93" t="s">
        <v>4997</v>
      </c>
      <c r="D93" t="s">
        <v>4998</v>
      </c>
      <c r="E93" t="s">
        <v>80</v>
      </c>
      <c r="F93" t="s">
        <v>4997</v>
      </c>
      <c r="G93" t="s">
        <v>4999</v>
      </c>
      <c r="H93" t="s">
        <v>312</v>
      </c>
      <c r="I93" t="s">
        <v>765</v>
      </c>
      <c r="J93" t="s">
        <v>205</v>
      </c>
      <c r="K93" t="s">
        <v>238</v>
      </c>
      <c r="L93" s="109" t="s">
        <v>326</v>
      </c>
      <c r="M93" t="s">
        <v>541</v>
      </c>
      <c r="N93" t="s">
        <v>339</v>
      </c>
      <c r="O93" t="s">
        <v>5000</v>
      </c>
      <c r="P93" t="s">
        <v>1216</v>
      </c>
      <c r="Q93" t="s">
        <v>314</v>
      </c>
      <c r="R93" t="s">
        <v>889</v>
      </c>
      <c r="S93" s="146">
        <v>45611</v>
      </c>
      <c r="T93" s="146">
        <v>45747</v>
      </c>
      <c r="U93" s="131">
        <v>284.74</v>
      </c>
      <c r="V93" s="131">
        <v>4.0218999999999996</v>
      </c>
      <c r="W93" s="131">
        <v>37571.803</v>
      </c>
      <c r="X93" s="131">
        <v>430.27100000000002</v>
      </c>
      <c r="Y93" s="132">
        <v>5.7939999999999998E-2</v>
      </c>
      <c r="Z93" s="132">
        <v>1.9599999999999999E-3</v>
      </c>
    </row>
    <row r="94" spans="1:26">
      <c r="A94" t="s">
        <v>1213</v>
      </c>
      <c r="B94" t="s">
        <v>1252</v>
      </c>
      <c r="C94" t="s">
        <v>4951</v>
      </c>
      <c r="D94" t="s">
        <v>4952</v>
      </c>
      <c r="E94" t="s">
        <v>309</v>
      </c>
      <c r="F94" t="s">
        <v>4960</v>
      </c>
      <c r="G94" t="s">
        <v>4961</v>
      </c>
      <c r="H94" t="s">
        <v>312</v>
      </c>
      <c r="I94" t="s">
        <v>765</v>
      </c>
      <c r="J94" t="s">
        <v>205</v>
      </c>
      <c r="K94" t="s">
        <v>204</v>
      </c>
      <c r="L94" s="109" t="s">
        <v>326</v>
      </c>
      <c r="M94" t="s">
        <v>541</v>
      </c>
      <c r="N94" t="s">
        <v>339</v>
      </c>
      <c r="O94" t="s">
        <v>4955</v>
      </c>
      <c r="P94" t="s">
        <v>1216</v>
      </c>
      <c r="Q94" t="s">
        <v>887</v>
      </c>
      <c r="R94" t="s">
        <v>889</v>
      </c>
      <c r="S94" s="146">
        <v>44834</v>
      </c>
      <c r="T94" s="146">
        <v>45747</v>
      </c>
      <c r="U94" s="131">
        <v>25089.64</v>
      </c>
      <c r="V94" s="131">
        <v>4.0220000000000002</v>
      </c>
      <c r="W94" s="131">
        <v>63.188000000000002</v>
      </c>
      <c r="X94" s="131">
        <v>63.762</v>
      </c>
      <c r="Y94" s="132">
        <v>8.5900000000000004E-3</v>
      </c>
      <c r="Z94" s="132">
        <v>2.9E-4</v>
      </c>
    </row>
    <row r="95" spans="1:26">
      <c r="A95" t="s">
        <v>1213</v>
      </c>
      <c r="B95" t="s">
        <v>1252</v>
      </c>
      <c r="C95" t="s">
        <v>5002</v>
      </c>
      <c r="D95" t="s">
        <v>5003</v>
      </c>
      <c r="E95" t="s">
        <v>80</v>
      </c>
      <c r="F95" t="s">
        <v>5002</v>
      </c>
      <c r="G95" t="s">
        <v>5004</v>
      </c>
      <c r="H95" t="s">
        <v>312</v>
      </c>
      <c r="I95" t="s">
        <v>765</v>
      </c>
      <c r="J95" t="s">
        <v>205</v>
      </c>
      <c r="K95" t="s">
        <v>281</v>
      </c>
      <c r="L95" s="109" t="s">
        <v>326</v>
      </c>
      <c r="M95" t="s">
        <v>465</v>
      </c>
      <c r="N95" t="s">
        <v>339</v>
      </c>
      <c r="O95" t="s">
        <v>5005</v>
      </c>
      <c r="P95" t="s">
        <v>1216</v>
      </c>
      <c r="Q95" t="s">
        <v>314</v>
      </c>
      <c r="R95" t="s">
        <v>889</v>
      </c>
      <c r="S95" s="146">
        <v>45473</v>
      </c>
      <c r="T95" s="146">
        <v>45747</v>
      </c>
      <c r="U95" s="131">
        <v>129931</v>
      </c>
      <c r="V95" s="131">
        <v>4.0220000000000002</v>
      </c>
      <c r="W95" s="131">
        <v>4.3150000000000004</v>
      </c>
      <c r="X95" s="131">
        <v>22.55</v>
      </c>
      <c r="Y95" s="132">
        <v>3.0400000000000002E-3</v>
      </c>
      <c r="Z95" s="132">
        <v>1E-4</v>
      </c>
    </row>
    <row r="96" spans="1:26">
      <c r="A96" t="s">
        <v>1213</v>
      </c>
      <c r="B96" t="s">
        <v>1253</v>
      </c>
      <c r="C96" t="s">
        <v>3471</v>
      </c>
      <c r="D96" t="s">
        <v>3472</v>
      </c>
      <c r="E96" t="s">
        <v>80</v>
      </c>
      <c r="F96" t="s">
        <v>4940</v>
      </c>
      <c r="G96" t="s">
        <v>4941</v>
      </c>
      <c r="H96" t="s">
        <v>312</v>
      </c>
      <c r="I96" t="s">
        <v>765</v>
      </c>
      <c r="J96" t="s">
        <v>204</v>
      </c>
      <c r="K96" t="s">
        <v>238</v>
      </c>
      <c r="L96" s="109" t="s">
        <v>326</v>
      </c>
      <c r="M96" t="s">
        <v>464</v>
      </c>
      <c r="N96" t="s">
        <v>339</v>
      </c>
      <c r="O96" t="s">
        <v>4942</v>
      </c>
      <c r="P96" t="s">
        <v>1212</v>
      </c>
      <c r="Q96" t="s">
        <v>314</v>
      </c>
      <c r="R96" t="s">
        <v>889</v>
      </c>
      <c r="S96" t="s">
        <v>4942</v>
      </c>
      <c r="T96" s="146">
        <v>45747</v>
      </c>
      <c r="U96" s="131">
        <v>10.039999999999999</v>
      </c>
      <c r="V96" s="131">
        <v>1</v>
      </c>
      <c r="W96" s="131">
        <v>11255115.961999999</v>
      </c>
      <c r="X96" s="131">
        <v>1130.0139999999999</v>
      </c>
      <c r="Y96" s="132">
        <v>0.19947000000000001</v>
      </c>
      <c r="Z96" s="132">
        <v>6.3600000000000002E-3</v>
      </c>
    </row>
    <row r="97" spans="1:26">
      <c r="A97" t="s">
        <v>1213</v>
      </c>
      <c r="B97" t="s">
        <v>1253</v>
      </c>
      <c r="C97" t="s">
        <v>3471</v>
      </c>
      <c r="D97" t="s">
        <v>3472</v>
      </c>
      <c r="E97" t="s">
        <v>80</v>
      </c>
      <c r="F97" t="s">
        <v>4943</v>
      </c>
      <c r="G97" t="s">
        <v>4944</v>
      </c>
      <c r="H97" t="s">
        <v>312</v>
      </c>
      <c r="I97" t="s">
        <v>765</v>
      </c>
      <c r="J97" t="s">
        <v>204</v>
      </c>
      <c r="K97" t="s">
        <v>238</v>
      </c>
      <c r="L97" s="109" t="s">
        <v>326</v>
      </c>
      <c r="M97" t="s">
        <v>464</v>
      </c>
      <c r="N97" t="s">
        <v>339</v>
      </c>
      <c r="O97" t="s">
        <v>4945</v>
      </c>
      <c r="P97" t="s">
        <v>1212</v>
      </c>
      <c r="Q97" t="s">
        <v>314</v>
      </c>
      <c r="R97" t="s">
        <v>889</v>
      </c>
      <c r="S97" t="s">
        <v>4945</v>
      </c>
      <c r="T97" s="146">
        <v>45747</v>
      </c>
      <c r="U97" s="131">
        <v>840379.5</v>
      </c>
      <c r="V97" s="131">
        <v>1</v>
      </c>
      <c r="W97" s="131">
        <v>100</v>
      </c>
      <c r="X97" s="131">
        <v>840.38</v>
      </c>
      <c r="Y97" s="132">
        <v>0.14834</v>
      </c>
      <c r="Z97" s="132">
        <v>4.7299999999999998E-3</v>
      </c>
    </row>
    <row r="98" spans="1:26">
      <c r="A98" t="s">
        <v>1213</v>
      </c>
      <c r="B98" t="s">
        <v>1253</v>
      </c>
      <c r="C98" t="s">
        <v>4968</v>
      </c>
      <c r="D98" t="s">
        <v>4969</v>
      </c>
      <c r="E98" t="s">
        <v>309</v>
      </c>
      <c r="F98" t="s">
        <v>4970</v>
      </c>
      <c r="G98" t="s">
        <v>4971</v>
      </c>
      <c r="H98" t="s">
        <v>312</v>
      </c>
      <c r="I98" t="s">
        <v>765</v>
      </c>
      <c r="J98" t="s">
        <v>204</v>
      </c>
      <c r="K98" t="s">
        <v>204</v>
      </c>
      <c r="L98" s="109" t="s">
        <v>326</v>
      </c>
      <c r="M98" t="s">
        <v>478</v>
      </c>
      <c r="N98" t="s">
        <v>339</v>
      </c>
      <c r="O98" t="s">
        <v>4972</v>
      </c>
      <c r="P98" t="s">
        <v>1215</v>
      </c>
      <c r="Q98" t="s">
        <v>887</v>
      </c>
      <c r="R98" t="s">
        <v>889</v>
      </c>
      <c r="S98" s="146">
        <v>45626</v>
      </c>
      <c r="T98" s="146">
        <v>45747</v>
      </c>
      <c r="U98" s="131">
        <v>53043.89</v>
      </c>
      <c r="V98" s="131">
        <v>3.718</v>
      </c>
      <c r="W98" s="131">
        <v>333.97399999999999</v>
      </c>
      <c r="X98" s="131">
        <v>658.654</v>
      </c>
      <c r="Y98" s="132">
        <v>0.11626</v>
      </c>
      <c r="Z98" s="132">
        <v>3.7100000000000002E-3</v>
      </c>
    </row>
    <row r="99" spans="1:26">
      <c r="A99" t="s">
        <v>1213</v>
      </c>
      <c r="B99" t="s">
        <v>1253</v>
      </c>
      <c r="C99" t="s">
        <v>4973</v>
      </c>
      <c r="D99" t="s">
        <v>4974</v>
      </c>
      <c r="E99" t="s">
        <v>309</v>
      </c>
      <c r="F99" t="s">
        <v>4975</v>
      </c>
      <c r="G99" t="s">
        <v>4976</v>
      </c>
      <c r="H99" t="s">
        <v>312</v>
      </c>
      <c r="I99" t="s">
        <v>765</v>
      </c>
      <c r="J99" t="s">
        <v>204</v>
      </c>
      <c r="K99" t="s">
        <v>204</v>
      </c>
      <c r="L99" s="109" t="s">
        <v>326</v>
      </c>
      <c r="M99" t="s">
        <v>464</v>
      </c>
      <c r="N99" t="s">
        <v>339</v>
      </c>
      <c r="O99" t="s">
        <v>4977</v>
      </c>
      <c r="P99" t="s">
        <v>1212</v>
      </c>
      <c r="Q99" t="s">
        <v>314</v>
      </c>
      <c r="R99" t="s">
        <v>889</v>
      </c>
      <c r="S99" s="146">
        <v>45657</v>
      </c>
      <c r="T99" s="146">
        <v>45747</v>
      </c>
      <c r="U99" s="131">
        <v>31.08</v>
      </c>
      <c r="V99" s="131">
        <v>1</v>
      </c>
      <c r="W99" s="131">
        <v>1936069.1880000001</v>
      </c>
      <c r="X99" s="131">
        <v>601.73</v>
      </c>
      <c r="Y99" s="132">
        <v>0.10621</v>
      </c>
      <c r="Z99" s="132">
        <v>3.3899999999999998E-3</v>
      </c>
    </row>
    <row r="100" spans="1:26">
      <c r="A100" t="s">
        <v>1213</v>
      </c>
      <c r="B100" t="s">
        <v>1253</v>
      </c>
      <c r="C100" t="s">
        <v>4984</v>
      </c>
      <c r="D100" t="s">
        <v>4985</v>
      </c>
      <c r="E100" t="s">
        <v>309</v>
      </c>
      <c r="F100" t="s">
        <v>4986</v>
      </c>
      <c r="G100" t="s">
        <v>4987</v>
      </c>
      <c r="H100" t="s">
        <v>312</v>
      </c>
      <c r="I100" t="s">
        <v>765</v>
      </c>
      <c r="J100" t="s">
        <v>204</v>
      </c>
      <c r="K100" t="s">
        <v>204</v>
      </c>
      <c r="L100" s="109" t="s">
        <v>326</v>
      </c>
      <c r="M100" t="s">
        <v>462</v>
      </c>
      <c r="N100" t="s">
        <v>339</v>
      </c>
      <c r="O100" t="s">
        <v>4988</v>
      </c>
      <c r="P100" t="s">
        <v>1215</v>
      </c>
      <c r="Q100" t="s">
        <v>314</v>
      </c>
      <c r="R100" t="s">
        <v>889</v>
      </c>
      <c r="S100" t="s">
        <v>4989</v>
      </c>
      <c r="T100" s="146">
        <v>45747</v>
      </c>
      <c r="U100" s="131">
        <v>189</v>
      </c>
      <c r="V100" s="131">
        <v>3.718</v>
      </c>
      <c r="W100" s="131">
        <f t="shared" ref="W100:W101" si="10">X100*1000/U100/V100*100</f>
        <v>73519.927366081203</v>
      </c>
      <c r="X100" s="131">
        <v>516.62599999999998</v>
      </c>
      <c r="Y100" s="132">
        <v>9.1189999999999993E-2</v>
      </c>
      <c r="Z100" s="132">
        <v>2.9099999999999998E-3</v>
      </c>
    </row>
    <row r="101" spans="1:26">
      <c r="A101" t="s">
        <v>1213</v>
      </c>
      <c r="B101" t="s">
        <v>1253</v>
      </c>
      <c r="C101" t="s">
        <v>4979</v>
      </c>
      <c r="D101" t="s">
        <v>4980</v>
      </c>
      <c r="E101" t="s">
        <v>309</v>
      </c>
      <c r="F101" t="s">
        <v>4981</v>
      </c>
      <c r="G101" t="s">
        <v>4982</v>
      </c>
      <c r="H101" t="s">
        <v>312</v>
      </c>
      <c r="I101" t="s">
        <v>765</v>
      </c>
      <c r="J101" t="s">
        <v>204</v>
      </c>
      <c r="K101" t="s">
        <v>204</v>
      </c>
      <c r="L101" s="109" t="s">
        <v>326</v>
      </c>
      <c r="M101" t="s">
        <v>446</v>
      </c>
      <c r="N101" t="s">
        <v>339</v>
      </c>
      <c r="O101" t="s">
        <v>4983</v>
      </c>
      <c r="P101" t="s">
        <v>1215</v>
      </c>
      <c r="Q101" t="s">
        <v>887</v>
      </c>
      <c r="R101" t="s">
        <v>889</v>
      </c>
      <c r="S101" s="146">
        <v>45644</v>
      </c>
      <c r="T101" s="146">
        <v>45747</v>
      </c>
      <c r="U101" s="131">
        <v>26498.57</v>
      </c>
      <c r="V101" s="131">
        <v>3.718</v>
      </c>
      <c r="W101" s="131">
        <f t="shared" si="10"/>
        <v>500.61568548153934</v>
      </c>
      <c r="X101" s="131">
        <v>493.21499999999997</v>
      </c>
      <c r="Y101" s="132">
        <v>8.7059999999999998E-2</v>
      </c>
      <c r="Z101" s="132">
        <v>2.7699999999999999E-3</v>
      </c>
    </row>
    <row r="102" spans="1:26">
      <c r="A102" t="s">
        <v>1213</v>
      </c>
      <c r="B102" t="s">
        <v>1253</v>
      </c>
      <c r="C102" t="s">
        <v>4990</v>
      </c>
      <c r="D102" t="s">
        <v>4991</v>
      </c>
      <c r="E102" t="s">
        <v>309</v>
      </c>
      <c r="F102" t="s">
        <v>4990</v>
      </c>
      <c r="G102" t="s">
        <v>4992</v>
      </c>
      <c r="H102" t="s">
        <v>312</v>
      </c>
      <c r="I102" t="s">
        <v>765</v>
      </c>
      <c r="J102" t="s">
        <v>204</v>
      </c>
      <c r="K102" t="s">
        <v>204</v>
      </c>
      <c r="L102" s="109" t="s">
        <v>326</v>
      </c>
      <c r="M102" t="s">
        <v>464</v>
      </c>
      <c r="N102" t="s">
        <v>339</v>
      </c>
      <c r="O102" t="s">
        <v>4993</v>
      </c>
      <c r="P102" t="s">
        <v>1212</v>
      </c>
      <c r="Q102" t="s">
        <v>887</v>
      </c>
      <c r="R102" t="s">
        <v>889</v>
      </c>
      <c r="S102" s="146">
        <v>45473</v>
      </c>
      <c r="T102" s="146">
        <v>45747</v>
      </c>
      <c r="U102" s="131">
        <v>6868</v>
      </c>
      <c r="V102" s="131">
        <v>1</v>
      </c>
      <c r="W102" s="131">
        <v>5588.2479999999996</v>
      </c>
      <c r="X102" s="131">
        <v>383.80099999999999</v>
      </c>
      <c r="Y102" s="132">
        <v>6.7750000000000005E-2</v>
      </c>
      <c r="Z102" s="132">
        <v>2.16E-3</v>
      </c>
    </row>
    <row r="103" spans="1:26">
      <c r="A103" t="s">
        <v>1213</v>
      </c>
      <c r="B103" t="s">
        <v>1253</v>
      </c>
      <c r="C103" t="s">
        <v>3471</v>
      </c>
      <c r="D103" t="s">
        <v>3472</v>
      </c>
      <c r="E103" t="s">
        <v>80</v>
      </c>
      <c r="F103" t="s">
        <v>4946</v>
      </c>
      <c r="G103" t="s">
        <v>4947</v>
      </c>
      <c r="H103" t="s">
        <v>312</v>
      </c>
      <c r="I103" t="s">
        <v>765</v>
      </c>
      <c r="J103" t="s">
        <v>204</v>
      </c>
      <c r="K103" t="s">
        <v>238</v>
      </c>
      <c r="L103" s="109" t="s">
        <v>326</v>
      </c>
      <c r="M103" t="s">
        <v>464</v>
      </c>
      <c r="N103" t="s">
        <v>339</v>
      </c>
      <c r="O103" t="s">
        <v>4942</v>
      </c>
      <c r="P103" t="s">
        <v>1212</v>
      </c>
      <c r="Q103" t="s">
        <v>314</v>
      </c>
      <c r="R103" t="s">
        <v>889</v>
      </c>
      <c r="S103" t="s">
        <v>4942</v>
      </c>
      <c r="T103" s="146">
        <v>45747</v>
      </c>
      <c r="U103" s="131">
        <v>239662</v>
      </c>
      <c r="V103" s="131">
        <v>1</v>
      </c>
      <c r="W103" s="131">
        <v>100</v>
      </c>
      <c r="X103" s="131">
        <v>239.66200000000001</v>
      </c>
      <c r="Y103" s="132">
        <v>4.2299999999999997E-2</v>
      </c>
      <c r="Z103" s="132">
        <v>1.3500000000000001E-3</v>
      </c>
    </row>
    <row r="104" spans="1:26">
      <c r="A104" t="s">
        <v>1213</v>
      </c>
      <c r="B104" t="s">
        <v>1253</v>
      </c>
      <c r="C104" t="s">
        <v>4984</v>
      </c>
      <c r="D104" t="s">
        <v>4985</v>
      </c>
      <c r="E104" t="s">
        <v>309</v>
      </c>
      <c r="F104" t="s">
        <v>4994</v>
      </c>
      <c r="G104" t="s">
        <v>4995</v>
      </c>
      <c r="H104" t="s">
        <v>312</v>
      </c>
      <c r="I104" t="s">
        <v>765</v>
      </c>
      <c r="J104" t="s">
        <v>204</v>
      </c>
      <c r="K104" t="s">
        <v>204</v>
      </c>
      <c r="L104" s="109" t="s">
        <v>326</v>
      </c>
      <c r="M104" t="s">
        <v>462</v>
      </c>
      <c r="N104" t="s">
        <v>339</v>
      </c>
      <c r="O104" t="s">
        <v>4996</v>
      </c>
      <c r="P104" t="s">
        <v>1215</v>
      </c>
      <c r="Q104" t="s">
        <v>314</v>
      </c>
      <c r="R104" t="s">
        <v>889</v>
      </c>
      <c r="S104" t="s">
        <v>4989</v>
      </c>
      <c r="T104" s="146">
        <v>45747</v>
      </c>
      <c r="U104" s="131">
        <v>82</v>
      </c>
      <c r="V104" s="131">
        <v>3.718</v>
      </c>
      <c r="W104" s="131">
        <v>76046.442999999999</v>
      </c>
      <c r="X104" s="131">
        <v>231.84700000000001</v>
      </c>
      <c r="Y104" s="132">
        <v>4.0919999999999998E-2</v>
      </c>
      <c r="Z104" s="132">
        <v>1.2999999999999999E-3</v>
      </c>
    </row>
    <row r="105" spans="1:26">
      <c r="A105" t="s">
        <v>1213</v>
      </c>
      <c r="B105" t="s">
        <v>1253</v>
      </c>
      <c r="C105" t="s">
        <v>3471</v>
      </c>
      <c r="D105" t="s">
        <v>3472</v>
      </c>
      <c r="E105" t="s">
        <v>80</v>
      </c>
      <c r="F105" t="s">
        <v>4948</v>
      </c>
      <c r="G105" t="s">
        <v>4949</v>
      </c>
      <c r="H105" t="s">
        <v>312</v>
      </c>
      <c r="I105" t="s">
        <v>765</v>
      </c>
      <c r="J105" t="s">
        <v>204</v>
      </c>
      <c r="K105" t="s">
        <v>204</v>
      </c>
      <c r="L105" s="109" t="s">
        <v>326</v>
      </c>
      <c r="M105" t="s">
        <v>464</v>
      </c>
      <c r="N105" t="s">
        <v>339</v>
      </c>
      <c r="O105" t="s">
        <v>4950</v>
      </c>
      <c r="P105" t="s">
        <v>1212</v>
      </c>
      <c r="Q105" t="s">
        <v>314</v>
      </c>
      <c r="R105" s="109" t="s">
        <v>889</v>
      </c>
      <c r="S105" t="s">
        <v>4950</v>
      </c>
      <c r="T105" s="146">
        <v>45747</v>
      </c>
      <c r="U105" s="131">
        <v>189357</v>
      </c>
      <c r="V105" s="131">
        <v>1</v>
      </c>
      <c r="W105" s="131">
        <v>100</v>
      </c>
      <c r="X105" s="131">
        <v>189.357</v>
      </c>
      <c r="Y105" s="132">
        <v>3.3419999999999998E-2</v>
      </c>
      <c r="Z105" s="132">
        <v>1.07E-3</v>
      </c>
    </row>
    <row r="106" spans="1:26">
      <c r="A106" t="s">
        <v>1213</v>
      </c>
      <c r="B106" t="s">
        <v>1253</v>
      </c>
      <c r="C106" t="s">
        <v>4951</v>
      </c>
      <c r="D106" t="s">
        <v>4952</v>
      </c>
      <c r="E106" t="s">
        <v>309</v>
      </c>
      <c r="F106" t="s">
        <v>4953</v>
      </c>
      <c r="G106" t="s">
        <v>4954</v>
      </c>
      <c r="H106" t="s">
        <v>312</v>
      </c>
      <c r="I106" t="s">
        <v>765</v>
      </c>
      <c r="J106" t="s">
        <v>204</v>
      </c>
      <c r="K106" t="s">
        <v>204</v>
      </c>
      <c r="L106" s="109" t="s">
        <v>326</v>
      </c>
      <c r="M106" t="s">
        <v>461</v>
      </c>
      <c r="N106" t="s">
        <v>339</v>
      </c>
      <c r="O106" t="s">
        <v>4955</v>
      </c>
      <c r="P106" t="s">
        <v>1212</v>
      </c>
      <c r="Q106" t="s">
        <v>887</v>
      </c>
      <c r="R106" t="s">
        <v>889</v>
      </c>
      <c r="S106" t="s">
        <v>4779</v>
      </c>
      <c r="T106" s="146">
        <v>45747</v>
      </c>
      <c r="U106" s="131">
        <v>3</v>
      </c>
      <c r="V106" s="131">
        <v>1</v>
      </c>
      <c r="W106" s="131">
        <v>0</v>
      </c>
      <c r="X106" s="131">
        <v>0</v>
      </c>
    </row>
    <row r="107" spans="1:26">
      <c r="A107" t="s">
        <v>1213</v>
      </c>
      <c r="B107" t="s">
        <v>1253</v>
      </c>
      <c r="C107" t="s">
        <v>3906</v>
      </c>
      <c r="D107" t="s">
        <v>3907</v>
      </c>
      <c r="E107" t="s">
        <v>309</v>
      </c>
      <c r="F107" t="s">
        <v>4957</v>
      </c>
      <c r="G107" t="s">
        <v>4958</v>
      </c>
      <c r="H107" t="s">
        <v>312</v>
      </c>
      <c r="I107" t="s">
        <v>765</v>
      </c>
      <c r="J107" t="s">
        <v>204</v>
      </c>
      <c r="K107" t="s">
        <v>204</v>
      </c>
      <c r="L107" s="109" t="s">
        <v>326</v>
      </c>
      <c r="M107" t="s">
        <v>450</v>
      </c>
      <c r="N107" t="s">
        <v>339</v>
      </c>
      <c r="O107" t="s">
        <v>4959</v>
      </c>
      <c r="P107" t="s">
        <v>1212</v>
      </c>
      <c r="Q107" t="s">
        <v>314</v>
      </c>
      <c r="R107" t="s">
        <v>889</v>
      </c>
      <c r="S107" s="146">
        <v>44315</v>
      </c>
      <c r="T107" s="146">
        <v>45747</v>
      </c>
      <c r="U107" s="131">
        <v>165</v>
      </c>
      <c r="V107" s="131">
        <v>1</v>
      </c>
      <c r="W107" s="131">
        <v>0</v>
      </c>
      <c r="X107" s="131">
        <v>0</v>
      </c>
    </row>
    <row r="108" spans="1:26">
      <c r="A108" t="s">
        <v>1213</v>
      </c>
      <c r="B108" t="s">
        <v>1253</v>
      </c>
      <c r="C108" t="s">
        <v>4997</v>
      </c>
      <c r="D108" t="s">
        <v>4998</v>
      </c>
      <c r="E108" t="s">
        <v>80</v>
      </c>
      <c r="F108" t="s">
        <v>4997</v>
      </c>
      <c r="G108" t="s">
        <v>4999</v>
      </c>
      <c r="H108" t="s">
        <v>312</v>
      </c>
      <c r="I108" t="s">
        <v>765</v>
      </c>
      <c r="J108" t="s">
        <v>205</v>
      </c>
      <c r="K108" t="s">
        <v>238</v>
      </c>
      <c r="L108" s="109" t="s">
        <v>326</v>
      </c>
      <c r="M108" t="s">
        <v>541</v>
      </c>
      <c r="N108" t="s">
        <v>339</v>
      </c>
      <c r="O108" t="s">
        <v>5000</v>
      </c>
      <c r="P108" t="s">
        <v>1216</v>
      </c>
      <c r="Q108" t="s">
        <v>314</v>
      </c>
      <c r="R108" t="s">
        <v>889</v>
      </c>
      <c r="S108" s="146">
        <v>45611</v>
      </c>
      <c r="T108" s="146">
        <v>45747</v>
      </c>
      <c r="U108" s="131">
        <v>205.51</v>
      </c>
      <c r="V108" s="131">
        <v>4.0218999999999996</v>
      </c>
      <c r="W108" s="131">
        <v>37571.803</v>
      </c>
      <c r="X108" s="131">
        <v>310.54599999999999</v>
      </c>
      <c r="Y108" s="132">
        <v>5.4820000000000001E-2</v>
      </c>
      <c r="Z108" s="132">
        <v>1.75E-3</v>
      </c>
    </row>
    <row r="109" spans="1:26">
      <c r="A109" t="s">
        <v>1213</v>
      </c>
      <c r="B109" t="s">
        <v>1253</v>
      </c>
      <c r="C109" t="s">
        <v>4951</v>
      </c>
      <c r="D109" t="s">
        <v>4952</v>
      </c>
      <c r="E109" t="s">
        <v>309</v>
      </c>
      <c r="F109" t="s">
        <v>4960</v>
      </c>
      <c r="G109" t="s">
        <v>4961</v>
      </c>
      <c r="H109" t="s">
        <v>312</v>
      </c>
      <c r="I109" t="s">
        <v>765</v>
      </c>
      <c r="J109" t="s">
        <v>205</v>
      </c>
      <c r="K109" t="s">
        <v>204</v>
      </c>
      <c r="L109" s="109" t="s">
        <v>326</v>
      </c>
      <c r="M109" t="s">
        <v>541</v>
      </c>
      <c r="N109" t="s">
        <v>339</v>
      </c>
      <c r="O109" t="s">
        <v>4955</v>
      </c>
      <c r="P109" t="s">
        <v>1216</v>
      </c>
      <c r="Q109" t="s">
        <v>887</v>
      </c>
      <c r="R109" t="s">
        <v>889</v>
      </c>
      <c r="S109" s="146">
        <v>44834</v>
      </c>
      <c r="T109" s="146">
        <v>45747</v>
      </c>
      <c r="U109" s="131">
        <v>20561.63</v>
      </c>
      <c r="V109" s="131">
        <v>4.0220000000000002</v>
      </c>
      <c r="W109" s="131">
        <v>63.188000000000002</v>
      </c>
      <c r="X109" s="131">
        <v>52.255000000000003</v>
      </c>
      <c r="Y109" s="132">
        <v>9.2200000000000008E-3</v>
      </c>
      <c r="Z109" s="132">
        <v>2.9E-4</v>
      </c>
    </row>
    <row r="110" spans="1:26">
      <c r="A110" t="s">
        <v>1213</v>
      </c>
      <c r="B110" t="s">
        <v>1253</v>
      </c>
      <c r="C110" t="s">
        <v>5002</v>
      </c>
      <c r="D110" t="s">
        <v>5003</v>
      </c>
      <c r="E110" t="s">
        <v>80</v>
      </c>
      <c r="F110" t="s">
        <v>5002</v>
      </c>
      <c r="G110" t="s">
        <v>5004</v>
      </c>
      <c r="H110" t="s">
        <v>312</v>
      </c>
      <c r="I110" t="s">
        <v>765</v>
      </c>
      <c r="J110" t="s">
        <v>205</v>
      </c>
      <c r="K110" t="s">
        <v>281</v>
      </c>
      <c r="L110" s="109" t="s">
        <v>326</v>
      </c>
      <c r="M110" t="s">
        <v>465</v>
      </c>
      <c r="N110" t="s">
        <v>339</v>
      </c>
      <c r="O110" t="s">
        <v>5005</v>
      </c>
      <c r="P110" t="s">
        <v>1216</v>
      </c>
      <c r="Q110" t="s">
        <v>314</v>
      </c>
      <c r="R110" t="s">
        <v>889</v>
      </c>
      <c r="S110" s="146">
        <v>45473</v>
      </c>
      <c r="T110" s="146">
        <v>45747</v>
      </c>
      <c r="U110" s="131">
        <v>98682</v>
      </c>
      <c r="V110" s="131">
        <v>4.0220000000000002</v>
      </c>
      <c r="W110" s="131">
        <v>4.3150000000000004</v>
      </c>
      <c r="X110" s="131">
        <v>17.126999999999999</v>
      </c>
      <c r="Y110" s="132">
        <v>3.0200000000000001E-3</v>
      </c>
      <c r="Z110" s="132">
        <v>1E-4</v>
      </c>
    </row>
    <row r="111" spans="1:26">
      <c r="A111" t="s">
        <v>1213</v>
      </c>
      <c r="B111" t="s">
        <v>1257</v>
      </c>
      <c r="C111" t="s">
        <v>4968</v>
      </c>
      <c r="D111" t="s">
        <v>4969</v>
      </c>
      <c r="E111" t="s">
        <v>309</v>
      </c>
      <c r="F111" t="s">
        <v>4970</v>
      </c>
      <c r="G111" t="s">
        <v>4971</v>
      </c>
      <c r="H111" t="s">
        <v>312</v>
      </c>
      <c r="I111" t="s">
        <v>765</v>
      </c>
      <c r="J111" t="s">
        <v>204</v>
      </c>
      <c r="K111" t="s">
        <v>204</v>
      </c>
      <c r="L111" s="109" t="s">
        <v>326</v>
      </c>
      <c r="M111" t="s">
        <v>478</v>
      </c>
      <c r="N111" t="s">
        <v>339</v>
      </c>
      <c r="O111" t="s">
        <v>4972</v>
      </c>
      <c r="P111" t="s">
        <v>1215</v>
      </c>
      <c r="Q111" t="s">
        <v>887</v>
      </c>
      <c r="R111" t="s">
        <v>889</v>
      </c>
      <c r="S111" s="146">
        <v>45626</v>
      </c>
      <c r="T111" s="146">
        <v>45747</v>
      </c>
      <c r="U111" s="131">
        <v>156013.38</v>
      </c>
      <c r="V111" s="131">
        <v>3.718</v>
      </c>
      <c r="W111" s="131">
        <v>333.97399999999999</v>
      </c>
      <c r="X111" s="131">
        <v>1937.24</v>
      </c>
      <c r="Y111" s="132">
        <v>0.18354999999999999</v>
      </c>
      <c r="Z111" s="132">
        <v>6.5300000000000002E-3</v>
      </c>
    </row>
    <row r="112" spans="1:26">
      <c r="A112" t="s">
        <v>1213</v>
      </c>
      <c r="B112" t="s">
        <v>1257</v>
      </c>
      <c r="C112" t="s">
        <v>4973</v>
      </c>
      <c r="D112" t="s">
        <v>4974</v>
      </c>
      <c r="E112" t="s">
        <v>309</v>
      </c>
      <c r="F112" t="s">
        <v>4975</v>
      </c>
      <c r="G112" t="s">
        <v>4976</v>
      </c>
      <c r="H112" t="s">
        <v>312</v>
      </c>
      <c r="I112" t="s">
        <v>765</v>
      </c>
      <c r="J112" t="s">
        <v>204</v>
      </c>
      <c r="K112" t="s">
        <v>204</v>
      </c>
      <c r="L112" s="109" t="s">
        <v>326</v>
      </c>
      <c r="M112" t="s">
        <v>464</v>
      </c>
      <c r="N112" t="s">
        <v>339</v>
      </c>
      <c r="O112" t="s">
        <v>4977</v>
      </c>
      <c r="P112" t="s">
        <v>1212</v>
      </c>
      <c r="Q112" t="s">
        <v>314</v>
      </c>
      <c r="R112" t="s">
        <v>889</v>
      </c>
      <c r="S112" s="146">
        <v>45657</v>
      </c>
      <c r="T112" s="146">
        <v>45747</v>
      </c>
      <c r="U112" s="131">
        <v>99.59</v>
      </c>
      <c r="V112" s="131">
        <v>1</v>
      </c>
      <c r="W112" s="131">
        <v>1936069.1880000001</v>
      </c>
      <c r="X112" s="131">
        <v>1928.1310000000001</v>
      </c>
      <c r="Y112" s="132">
        <v>0.18268999999999999</v>
      </c>
      <c r="Z112" s="132">
        <v>6.4999999999999997E-3</v>
      </c>
    </row>
    <row r="113" spans="1:26">
      <c r="A113" t="s">
        <v>1213</v>
      </c>
      <c r="B113" t="s">
        <v>1257</v>
      </c>
      <c r="C113" t="s">
        <v>4979</v>
      </c>
      <c r="D113" t="s">
        <v>4980</v>
      </c>
      <c r="E113" t="s">
        <v>309</v>
      </c>
      <c r="F113" t="s">
        <v>4981</v>
      </c>
      <c r="G113" t="s">
        <v>4982</v>
      </c>
      <c r="H113" t="s">
        <v>312</v>
      </c>
      <c r="I113" t="s">
        <v>765</v>
      </c>
      <c r="J113" t="s">
        <v>204</v>
      </c>
      <c r="K113" t="s">
        <v>204</v>
      </c>
      <c r="L113" s="109" t="s">
        <v>326</v>
      </c>
      <c r="M113" t="s">
        <v>446</v>
      </c>
      <c r="N113" t="s">
        <v>339</v>
      </c>
      <c r="O113" t="s">
        <v>4983</v>
      </c>
      <c r="P113" t="s">
        <v>1215</v>
      </c>
      <c r="Q113" t="s">
        <v>887</v>
      </c>
      <c r="R113" t="s">
        <v>889</v>
      </c>
      <c r="S113" s="146">
        <v>45644</v>
      </c>
      <c r="T113" s="146">
        <v>45747</v>
      </c>
      <c r="U113" s="131">
        <v>85908.9</v>
      </c>
      <c r="V113" s="131">
        <v>3.718</v>
      </c>
      <c r="W113" s="131">
        <f t="shared" ref="W113:W114" si="11">X113*1000/U113/V113*100</f>
        <v>500.61568309386632</v>
      </c>
      <c r="X113" s="131">
        <v>1599.0129999999999</v>
      </c>
      <c r="Y113" s="132">
        <v>0.15151000000000001</v>
      </c>
      <c r="Z113" s="132">
        <v>5.3899999999999998E-3</v>
      </c>
    </row>
    <row r="114" spans="1:26">
      <c r="A114" t="s">
        <v>1213</v>
      </c>
      <c r="B114" t="s">
        <v>1257</v>
      </c>
      <c r="C114" t="s">
        <v>4984</v>
      </c>
      <c r="D114" t="s">
        <v>4985</v>
      </c>
      <c r="E114" t="s">
        <v>309</v>
      </c>
      <c r="F114" t="s">
        <v>4986</v>
      </c>
      <c r="G114" t="s">
        <v>4987</v>
      </c>
      <c r="H114" t="s">
        <v>312</v>
      </c>
      <c r="I114" t="s">
        <v>765</v>
      </c>
      <c r="J114" t="s">
        <v>204</v>
      </c>
      <c r="K114" t="s">
        <v>204</v>
      </c>
      <c r="L114" s="109" t="s">
        <v>326</v>
      </c>
      <c r="M114" t="s">
        <v>462</v>
      </c>
      <c r="N114" t="s">
        <v>339</v>
      </c>
      <c r="O114" t="s">
        <v>4988</v>
      </c>
      <c r="P114" t="s">
        <v>1215</v>
      </c>
      <c r="Q114" t="s">
        <v>314</v>
      </c>
      <c r="R114" t="s">
        <v>889</v>
      </c>
      <c r="S114" t="s">
        <v>4989</v>
      </c>
      <c r="T114" s="146">
        <v>45747</v>
      </c>
      <c r="U114" s="131">
        <v>555</v>
      </c>
      <c r="V114" s="131">
        <v>3.718</v>
      </c>
      <c r="W114" s="131">
        <f t="shared" si="11"/>
        <v>73519.910442987355</v>
      </c>
      <c r="X114" s="131">
        <v>1517.076</v>
      </c>
      <c r="Y114" s="132">
        <v>0.14374000000000001</v>
      </c>
      <c r="Z114" s="132">
        <v>5.1200000000000004E-3</v>
      </c>
    </row>
    <row r="115" spans="1:26">
      <c r="A115" t="s">
        <v>1213</v>
      </c>
      <c r="B115" t="s">
        <v>1257</v>
      </c>
      <c r="C115" t="s">
        <v>4990</v>
      </c>
      <c r="D115" t="s">
        <v>4991</v>
      </c>
      <c r="E115" t="s">
        <v>309</v>
      </c>
      <c r="F115" t="s">
        <v>4990</v>
      </c>
      <c r="G115" t="s">
        <v>4992</v>
      </c>
      <c r="H115" t="s">
        <v>312</v>
      </c>
      <c r="I115" t="s">
        <v>765</v>
      </c>
      <c r="J115" t="s">
        <v>204</v>
      </c>
      <c r="K115" t="s">
        <v>204</v>
      </c>
      <c r="L115" s="109" t="s">
        <v>326</v>
      </c>
      <c r="M115" t="s">
        <v>464</v>
      </c>
      <c r="N115" t="s">
        <v>339</v>
      </c>
      <c r="O115" t="s">
        <v>4993</v>
      </c>
      <c r="P115" t="s">
        <v>1212</v>
      </c>
      <c r="Q115" t="s">
        <v>887</v>
      </c>
      <c r="R115" t="s">
        <v>889</v>
      </c>
      <c r="S115" s="146">
        <v>45473</v>
      </c>
      <c r="T115" s="146">
        <v>45747</v>
      </c>
      <c r="U115" s="131">
        <v>19509</v>
      </c>
      <c r="V115" s="131">
        <v>1</v>
      </c>
      <c r="W115" s="131">
        <v>5588.2479999999996</v>
      </c>
      <c r="X115" s="131">
        <v>1090.211</v>
      </c>
      <c r="Y115" s="132">
        <v>0.1033</v>
      </c>
      <c r="Z115" s="132">
        <v>3.6800000000000001E-3</v>
      </c>
    </row>
    <row r="116" spans="1:26">
      <c r="A116" t="s">
        <v>1213</v>
      </c>
      <c r="B116" t="s">
        <v>1257</v>
      </c>
      <c r="C116" t="s">
        <v>4984</v>
      </c>
      <c r="D116" t="s">
        <v>4985</v>
      </c>
      <c r="E116" t="s">
        <v>309</v>
      </c>
      <c r="F116" t="s">
        <v>4994</v>
      </c>
      <c r="G116" t="s">
        <v>4995</v>
      </c>
      <c r="H116" t="s">
        <v>312</v>
      </c>
      <c r="I116" t="s">
        <v>765</v>
      </c>
      <c r="J116" t="s">
        <v>204</v>
      </c>
      <c r="K116" t="s">
        <v>204</v>
      </c>
      <c r="L116" s="109" t="s">
        <v>326</v>
      </c>
      <c r="M116" t="s">
        <v>462</v>
      </c>
      <c r="N116" t="s">
        <v>339</v>
      </c>
      <c r="O116" t="s">
        <v>4996</v>
      </c>
      <c r="P116" t="s">
        <v>1215</v>
      </c>
      <c r="Q116" t="s">
        <v>314</v>
      </c>
      <c r="R116" t="s">
        <v>889</v>
      </c>
      <c r="S116" t="s">
        <v>4989</v>
      </c>
      <c r="T116" s="146">
        <v>45747</v>
      </c>
      <c r="U116" s="131">
        <v>243</v>
      </c>
      <c r="V116" s="131">
        <v>3.718</v>
      </c>
      <c r="W116" s="131">
        <v>76046.442999999999</v>
      </c>
      <c r="X116" s="131">
        <v>687.06</v>
      </c>
      <c r="Y116" s="132">
        <v>6.5100000000000005E-2</v>
      </c>
      <c r="Z116" s="132">
        <v>2.32E-3</v>
      </c>
    </row>
    <row r="117" spans="1:26">
      <c r="A117" t="s">
        <v>1213</v>
      </c>
      <c r="B117" t="s">
        <v>1257</v>
      </c>
      <c r="C117" t="s">
        <v>3471</v>
      </c>
      <c r="D117" t="s">
        <v>3472</v>
      </c>
      <c r="E117" t="s">
        <v>80</v>
      </c>
      <c r="F117" t="s">
        <v>4940</v>
      </c>
      <c r="G117" t="s">
        <v>4941</v>
      </c>
      <c r="H117" t="s">
        <v>312</v>
      </c>
      <c r="I117" t="s">
        <v>765</v>
      </c>
      <c r="J117" t="s">
        <v>204</v>
      </c>
      <c r="K117" t="s">
        <v>238</v>
      </c>
      <c r="L117" s="109" t="s">
        <v>326</v>
      </c>
      <c r="M117" t="s">
        <v>464</v>
      </c>
      <c r="N117" t="s">
        <v>339</v>
      </c>
      <c r="O117" t="s">
        <v>4942</v>
      </c>
      <c r="P117" t="s">
        <v>1212</v>
      </c>
      <c r="Q117" t="s">
        <v>314</v>
      </c>
      <c r="R117" t="s">
        <v>889</v>
      </c>
      <c r="S117" t="s">
        <v>4942</v>
      </c>
      <c r="T117" s="146">
        <v>45747</v>
      </c>
      <c r="U117" s="131">
        <v>3.49</v>
      </c>
      <c r="V117" s="131">
        <v>1</v>
      </c>
      <c r="W117" s="131">
        <v>11255115.961999999</v>
      </c>
      <c r="X117" s="131">
        <v>392.80399999999997</v>
      </c>
      <c r="Y117" s="132">
        <v>3.7220000000000003E-2</v>
      </c>
      <c r="Z117" s="132">
        <v>1.32E-3</v>
      </c>
    </row>
    <row r="118" spans="1:26">
      <c r="A118" t="s">
        <v>1213</v>
      </c>
      <c r="B118" t="s">
        <v>1257</v>
      </c>
      <c r="C118" t="s">
        <v>3471</v>
      </c>
      <c r="D118" t="s">
        <v>3472</v>
      </c>
      <c r="E118" t="s">
        <v>80</v>
      </c>
      <c r="F118" t="s">
        <v>4943</v>
      </c>
      <c r="G118" t="s">
        <v>4944</v>
      </c>
      <c r="H118" t="s">
        <v>312</v>
      </c>
      <c r="I118" t="s">
        <v>765</v>
      </c>
      <c r="J118" t="s">
        <v>204</v>
      </c>
      <c r="K118" t="s">
        <v>238</v>
      </c>
      <c r="L118" s="109" t="s">
        <v>326</v>
      </c>
      <c r="M118" t="s">
        <v>464</v>
      </c>
      <c r="N118" t="s">
        <v>339</v>
      </c>
      <c r="O118" t="s">
        <v>4945</v>
      </c>
      <c r="P118" t="s">
        <v>1212</v>
      </c>
      <c r="Q118" t="s">
        <v>314</v>
      </c>
      <c r="R118" t="s">
        <v>889</v>
      </c>
      <c r="S118" t="s">
        <v>4945</v>
      </c>
      <c r="T118" s="146">
        <v>45747</v>
      </c>
      <c r="U118" s="131">
        <v>292205.90000000002</v>
      </c>
      <c r="V118" s="131">
        <v>1</v>
      </c>
      <c r="W118" s="131">
        <v>100</v>
      </c>
      <c r="X118" s="131">
        <v>292.20600000000002</v>
      </c>
      <c r="Y118" s="132">
        <v>2.7689999999999999E-2</v>
      </c>
      <c r="Z118" s="132">
        <v>9.8999999999999999E-4</v>
      </c>
    </row>
    <row r="119" spans="1:26">
      <c r="A119" t="s">
        <v>1213</v>
      </c>
      <c r="B119" t="s">
        <v>1257</v>
      </c>
      <c r="C119" t="s">
        <v>3471</v>
      </c>
      <c r="D119" t="s">
        <v>3472</v>
      </c>
      <c r="E119" t="s">
        <v>80</v>
      </c>
      <c r="F119" t="s">
        <v>4946</v>
      </c>
      <c r="G119" t="s">
        <v>4947</v>
      </c>
      <c r="H119" t="s">
        <v>312</v>
      </c>
      <c r="I119" t="s">
        <v>765</v>
      </c>
      <c r="J119" t="s">
        <v>204</v>
      </c>
      <c r="K119" t="s">
        <v>238</v>
      </c>
      <c r="L119" s="109" t="s">
        <v>326</v>
      </c>
      <c r="M119" t="s">
        <v>464</v>
      </c>
      <c r="N119" t="s">
        <v>339</v>
      </c>
      <c r="O119" t="s">
        <v>4942</v>
      </c>
      <c r="P119" t="s">
        <v>1212</v>
      </c>
      <c r="Q119" t="s">
        <v>314</v>
      </c>
      <c r="R119" t="s">
        <v>889</v>
      </c>
      <c r="S119" t="s">
        <v>4942</v>
      </c>
      <c r="T119" s="146">
        <v>45747</v>
      </c>
      <c r="U119" s="131">
        <v>83332</v>
      </c>
      <c r="V119" s="131">
        <v>1</v>
      </c>
      <c r="W119" s="131">
        <v>100</v>
      </c>
      <c r="X119" s="131">
        <v>83.331999999999994</v>
      </c>
      <c r="Y119" s="132">
        <v>7.9000000000000008E-3</v>
      </c>
      <c r="Z119" s="132">
        <v>2.7999999999999998E-4</v>
      </c>
    </row>
    <row r="120" spans="1:26">
      <c r="A120" t="s">
        <v>1213</v>
      </c>
      <c r="B120" t="s">
        <v>1257</v>
      </c>
      <c r="C120" t="s">
        <v>3471</v>
      </c>
      <c r="D120" t="s">
        <v>3472</v>
      </c>
      <c r="E120" t="s">
        <v>80</v>
      </c>
      <c r="F120" t="s">
        <v>4948</v>
      </c>
      <c r="G120" t="s">
        <v>4949</v>
      </c>
      <c r="H120" t="s">
        <v>312</v>
      </c>
      <c r="I120" t="s">
        <v>765</v>
      </c>
      <c r="J120" t="s">
        <v>204</v>
      </c>
      <c r="K120" t="s">
        <v>204</v>
      </c>
      <c r="L120" s="109" t="s">
        <v>326</v>
      </c>
      <c r="M120" t="s">
        <v>464</v>
      </c>
      <c r="N120" t="s">
        <v>339</v>
      </c>
      <c r="O120" t="s">
        <v>4950</v>
      </c>
      <c r="P120" t="s">
        <v>1212</v>
      </c>
      <c r="Q120" t="s">
        <v>314</v>
      </c>
      <c r="R120" s="109" t="s">
        <v>889</v>
      </c>
      <c r="S120" t="s">
        <v>4950</v>
      </c>
      <c r="T120" s="146">
        <v>45747</v>
      </c>
      <c r="U120" s="131">
        <v>65840</v>
      </c>
      <c r="V120" s="131">
        <v>1</v>
      </c>
      <c r="W120" s="131">
        <v>100</v>
      </c>
      <c r="X120" s="131">
        <v>65.84</v>
      </c>
      <c r="Y120" s="132">
        <v>6.2399999999999999E-3</v>
      </c>
      <c r="Z120" s="132">
        <v>2.2000000000000001E-4</v>
      </c>
    </row>
    <row r="121" spans="1:26">
      <c r="A121" t="s">
        <v>1213</v>
      </c>
      <c r="B121" t="s">
        <v>1257</v>
      </c>
      <c r="C121" t="s">
        <v>4951</v>
      </c>
      <c r="D121" t="s">
        <v>4952</v>
      </c>
      <c r="E121" t="s">
        <v>309</v>
      </c>
      <c r="F121" t="s">
        <v>4953</v>
      </c>
      <c r="G121" t="s">
        <v>4954</v>
      </c>
      <c r="H121" t="s">
        <v>312</v>
      </c>
      <c r="I121" t="s">
        <v>765</v>
      </c>
      <c r="J121" t="s">
        <v>204</v>
      </c>
      <c r="K121" t="s">
        <v>204</v>
      </c>
      <c r="L121" s="109" t="s">
        <v>326</v>
      </c>
      <c r="M121" t="s">
        <v>461</v>
      </c>
      <c r="N121" t="s">
        <v>339</v>
      </c>
      <c r="O121" t="s">
        <v>4955</v>
      </c>
      <c r="P121" t="s">
        <v>1212</v>
      </c>
      <c r="Q121" t="s">
        <v>887</v>
      </c>
      <c r="R121" t="s">
        <v>889</v>
      </c>
      <c r="S121" t="s">
        <v>4779</v>
      </c>
      <c r="T121" s="146">
        <v>45747</v>
      </c>
      <c r="U121" s="131">
        <v>1</v>
      </c>
      <c r="V121" s="131">
        <v>1</v>
      </c>
      <c r="W121" s="131">
        <v>0</v>
      </c>
      <c r="X121" s="131">
        <v>0</v>
      </c>
    </row>
    <row r="122" spans="1:26">
      <c r="A122" t="s">
        <v>1213</v>
      </c>
      <c r="B122" t="s">
        <v>1257</v>
      </c>
      <c r="C122" t="s">
        <v>3906</v>
      </c>
      <c r="D122" t="s">
        <v>3907</v>
      </c>
      <c r="E122" t="s">
        <v>309</v>
      </c>
      <c r="F122" t="s">
        <v>4957</v>
      </c>
      <c r="G122" t="s">
        <v>4958</v>
      </c>
      <c r="H122" t="s">
        <v>312</v>
      </c>
      <c r="I122" t="s">
        <v>765</v>
      </c>
      <c r="J122" t="s">
        <v>204</v>
      </c>
      <c r="K122" t="s">
        <v>204</v>
      </c>
      <c r="L122" s="109" t="s">
        <v>326</v>
      </c>
      <c r="M122" t="s">
        <v>450</v>
      </c>
      <c r="N122" t="s">
        <v>339</v>
      </c>
      <c r="O122" t="s">
        <v>4959</v>
      </c>
      <c r="P122" t="s">
        <v>1212</v>
      </c>
      <c r="Q122" t="s">
        <v>314</v>
      </c>
      <c r="R122" t="s">
        <v>889</v>
      </c>
      <c r="S122" s="146">
        <v>44315</v>
      </c>
      <c r="T122" s="146">
        <v>45747</v>
      </c>
      <c r="U122" s="131">
        <v>160</v>
      </c>
      <c r="V122" s="131">
        <v>1</v>
      </c>
      <c r="W122" s="131">
        <v>0</v>
      </c>
      <c r="X122" s="131">
        <v>0</v>
      </c>
    </row>
    <row r="123" spans="1:26">
      <c r="A123" t="s">
        <v>1213</v>
      </c>
      <c r="B123" t="s">
        <v>1257</v>
      </c>
      <c r="C123" t="s">
        <v>4997</v>
      </c>
      <c r="D123" t="s">
        <v>4998</v>
      </c>
      <c r="E123" t="s">
        <v>80</v>
      </c>
      <c r="F123" t="s">
        <v>4997</v>
      </c>
      <c r="G123" t="s">
        <v>4999</v>
      </c>
      <c r="H123" t="s">
        <v>312</v>
      </c>
      <c r="I123" t="s">
        <v>765</v>
      </c>
      <c r="J123" t="s">
        <v>205</v>
      </c>
      <c r="K123" t="s">
        <v>238</v>
      </c>
      <c r="L123" s="109" t="s">
        <v>326</v>
      </c>
      <c r="M123" t="s">
        <v>541</v>
      </c>
      <c r="N123" t="s">
        <v>339</v>
      </c>
      <c r="O123" t="s">
        <v>5000</v>
      </c>
      <c r="P123" t="s">
        <v>1216</v>
      </c>
      <c r="Q123" t="s">
        <v>314</v>
      </c>
      <c r="R123" t="s">
        <v>889</v>
      </c>
      <c r="S123" s="146">
        <v>45611</v>
      </c>
      <c r="T123" s="146">
        <v>45747</v>
      </c>
      <c r="U123" s="131">
        <v>619</v>
      </c>
      <c r="V123" s="131">
        <v>4.0218999999999996</v>
      </c>
      <c r="W123" s="131">
        <v>37571.803</v>
      </c>
      <c r="X123" s="131">
        <v>935.37099999999998</v>
      </c>
      <c r="Y123" s="132">
        <v>8.863E-2</v>
      </c>
      <c r="Z123" s="132">
        <v>3.15E-3</v>
      </c>
    </row>
    <row r="124" spans="1:26">
      <c r="A124" t="s">
        <v>1213</v>
      </c>
      <c r="B124" t="s">
        <v>1257</v>
      </c>
      <c r="C124" t="s">
        <v>4951</v>
      </c>
      <c r="D124" t="s">
        <v>4952</v>
      </c>
      <c r="E124" t="s">
        <v>309</v>
      </c>
      <c r="F124" t="s">
        <v>4960</v>
      </c>
      <c r="G124" t="s">
        <v>4961</v>
      </c>
      <c r="H124" t="s">
        <v>312</v>
      </c>
      <c r="I124" t="s">
        <v>765</v>
      </c>
      <c r="J124" t="s">
        <v>205</v>
      </c>
      <c r="K124" t="s">
        <v>204</v>
      </c>
      <c r="L124" s="109" t="s">
        <v>326</v>
      </c>
      <c r="M124" t="s">
        <v>541</v>
      </c>
      <c r="N124" t="s">
        <v>339</v>
      </c>
      <c r="O124" t="s">
        <v>4955</v>
      </c>
      <c r="P124" t="s">
        <v>1216</v>
      </c>
      <c r="Q124" t="s">
        <v>887</v>
      </c>
      <c r="R124" t="s">
        <v>889</v>
      </c>
      <c r="S124" s="146">
        <v>44834</v>
      </c>
      <c r="T124" s="146">
        <v>45747</v>
      </c>
      <c r="U124" s="131">
        <v>7149.44</v>
      </c>
      <c r="V124" s="131">
        <v>4.0220000000000002</v>
      </c>
      <c r="W124" s="131">
        <v>63.188000000000002</v>
      </c>
      <c r="X124" s="131">
        <v>18.169</v>
      </c>
      <c r="Y124" s="132">
        <v>1.72E-3</v>
      </c>
      <c r="Z124" s="132">
        <v>6.0000000000000002E-5</v>
      </c>
    </row>
    <row r="125" spans="1:26">
      <c r="A125" t="s">
        <v>1213</v>
      </c>
      <c r="B125" t="s">
        <v>1257</v>
      </c>
      <c r="C125" t="s">
        <v>5002</v>
      </c>
      <c r="D125" t="s">
        <v>5003</v>
      </c>
      <c r="E125" t="s">
        <v>80</v>
      </c>
      <c r="F125" t="s">
        <v>5002</v>
      </c>
      <c r="G125" t="s">
        <v>5004</v>
      </c>
      <c r="H125" t="s">
        <v>312</v>
      </c>
      <c r="I125" t="s">
        <v>765</v>
      </c>
      <c r="J125" t="s">
        <v>205</v>
      </c>
      <c r="K125" t="s">
        <v>281</v>
      </c>
      <c r="L125" s="109" t="s">
        <v>326</v>
      </c>
      <c r="M125" t="s">
        <v>465</v>
      </c>
      <c r="N125" t="s">
        <v>339</v>
      </c>
      <c r="O125" t="s">
        <v>5005</v>
      </c>
      <c r="P125" t="s">
        <v>1216</v>
      </c>
      <c r="Q125" t="s">
        <v>314</v>
      </c>
      <c r="R125" t="s">
        <v>889</v>
      </c>
      <c r="S125" s="146">
        <v>45473</v>
      </c>
      <c r="T125" s="146">
        <v>45747</v>
      </c>
      <c r="U125" s="131">
        <v>44407</v>
      </c>
      <c r="V125" s="131">
        <v>4.0220000000000002</v>
      </c>
      <c r="W125" s="131">
        <v>4.3150000000000004</v>
      </c>
      <c r="X125" s="131">
        <v>7.7069999999999999</v>
      </c>
      <c r="Y125" s="132">
        <v>7.2999999999999996E-4</v>
      </c>
      <c r="Z125" s="132">
        <v>3.0000000000000001E-5</v>
      </c>
    </row>
    <row r="126" spans="1:26">
      <c r="A126" t="s">
        <v>1213</v>
      </c>
      <c r="B126" t="s">
        <v>1214</v>
      </c>
      <c r="W126" s="131"/>
    </row>
    <row r="127" spans="1:26">
      <c r="A127" t="s">
        <v>1213</v>
      </c>
      <c r="B127" t="s">
        <v>1217</v>
      </c>
    </row>
    <row r="128" spans="1:26">
      <c r="A128" t="s">
        <v>1213</v>
      </c>
      <c r="B128" t="s">
        <v>1218</v>
      </c>
    </row>
    <row r="129" spans="1:2">
      <c r="A129" t="s">
        <v>1213</v>
      </c>
      <c r="B129" t="s">
        <v>1219</v>
      </c>
    </row>
    <row r="130" spans="1:2">
      <c r="A130" t="s">
        <v>1213</v>
      </c>
      <c r="B130" t="s">
        <v>1220</v>
      </c>
    </row>
    <row r="131" spans="1:2">
      <c r="A131" t="s">
        <v>1213</v>
      </c>
      <c r="B131" t="s">
        <v>1221</v>
      </c>
    </row>
    <row r="132" spans="1:2">
      <c r="A132" t="s">
        <v>1213</v>
      </c>
      <c r="B132" t="s">
        <v>1222</v>
      </c>
    </row>
    <row r="133" spans="1:2">
      <c r="A133" t="s">
        <v>1213</v>
      </c>
      <c r="B133" t="s">
        <v>1223</v>
      </c>
    </row>
    <row r="134" spans="1:2">
      <c r="A134" t="s">
        <v>1213</v>
      </c>
      <c r="B134" t="s">
        <v>1229</v>
      </c>
    </row>
    <row r="135" spans="1:2">
      <c r="A135" t="s">
        <v>1213</v>
      </c>
      <c r="B135" t="s">
        <v>1230</v>
      </c>
    </row>
    <row r="136" spans="1:2">
      <c r="A136" t="s">
        <v>1213</v>
      </c>
      <c r="B136" t="s">
        <v>1231</v>
      </c>
    </row>
    <row r="137" spans="1:2">
      <c r="A137" t="s">
        <v>1213</v>
      </c>
      <c r="B137" t="s">
        <v>1232</v>
      </c>
    </row>
    <row r="138" spans="1:2">
      <c r="A138" t="s">
        <v>1213</v>
      </c>
      <c r="B138" t="s">
        <v>1233</v>
      </c>
    </row>
    <row r="139" spans="1:2">
      <c r="A139" t="s">
        <v>1213</v>
      </c>
      <c r="B139" t="s">
        <v>1236</v>
      </c>
    </row>
    <row r="140" spans="1:2">
      <c r="A140" t="s">
        <v>1213</v>
      </c>
      <c r="B140" t="s">
        <v>1244</v>
      </c>
    </row>
    <row r="141" spans="1:2">
      <c r="A141" t="s">
        <v>1213</v>
      </c>
      <c r="B141" t="s">
        <v>1247</v>
      </c>
    </row>
    <row r="142" spans="1:2">
      <c r="A142" t="s">
        <v>1213</v>
      </c>
      <c r="B142" t="s">
        <v>1248</v>
      </c>
    </row>
    <row r="143" spans="1:2">
      <c r="A143" t="s">
        <v>1213</v>
      </c>
      <c r="B143" t="s">
        <v>1250</v>
      </c>
    </row>
    <row r="144" spans="1:2">
      <c r="A144" t="s">
        <v>1213</v>
      </c>
      <c r="B144" t="s">
        <v>1254</v>
      </c>
    </row>
    <row r="145" spans="1:2">
      <c r="A145" t="s">
        <v>1213</v>
      </c>
      <c r="B145" t="s">
        <v>1255</v>
      </c>
    </row>
    <row r="146" spans="1:2">
      <c r="A146" t="s">
        <v>1213</v>
      </c>
      <c r="B146" t="s">
        <v>1256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5 R47 R62 R77 R92 R107 R122 R118 R27 R43 R52 R67 R82 R97 R2:R21 R31 R45 R60 R75 R90 R105 R1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125">
      <formula1>tradeable_status_stock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2"/>
  <sheetViews>
    <sheetView showGridLines="0" rightToLeft="1" workbookViewId="0">
      <selection activeCell="I29" sqref="I29"/>
    </sheetView>
  </sheetViews>
  <sheetFormatPr defaultColWidth="9" defaultRowHeight="12.75"/>
  <cols>
    <col min="1" max="1" width="42.75" style="8" customWidth="1"/>
    <col min="2" max="5" width="13" style="9" customWidth="1"/>
    <col min="6" max="6" width="11.125" style="8" customWidth="1"/>
    <col min="7" max="16384" width="9" style="8"/>
  </cols>
  <sheetData>
    <row r="1" spans="1:5" ht="18.75" customHeight="1">
      <c r="A1" s="37"/>
      <c r="B1" s="38"/>
      <c r="C1" s="86" t="s">
        <v>14</v>
      </c>
      <c r="D1" s="85"/>
      <c r="E1" s="38"/>
    </row>
    <row r="2" spans="1:5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5" ht="14.25">
      <c r="A3" s="40" t="s">
        <v>19</v>
      </c>
      <c r="B3" s="131">
        <f>SUM('מזומנים ושווי מזומנים'!O:O)</f>
        <v>2070153.4231072569</v>
      </c>
      <c r="C3" s="41"/>
      <c r="D3" s="41"/>
      <c r="E3" s="132">
        <f>B3/$B$30</f>
        <v>7.8347688052624195E-2</v>
      </c>
    </row>
    <row r="4" spans="1:5" ht="14.25">
      <c r="A4" s="40" t="s">
        <v>20</v>
      </c>
      <c r="B4" s="131">
        <v>7824095.3080000002</v>
      </c>
      <c r="C4" s="41"/>
      <c r="D4" s="41"/>
      <c r="E4" s="132">
        <f t="shared" ref="E4:E12" si="0">B4/$B$30</f>
        <v>0.29611321153438225</v>
      </c>
    </row>
    <row r="5" spans="1:5" ht="14.25">
      <c r="A5" s="40" t="s">
        <v>21</v>
      </c>
      <c r="B5" s="131">
        <v>15360.916999999999</v>
      </c>
      <c r="C5" s="41"/>
      <c r="D5" s="41"/>
      <c r="E5" s="132">
        <f t="shared" si="0"/>
        <v>5.8135417398766278E-4</v>
      </c>
    </row>
    <row r="6" spans="1:5" ht="14.25">
      <c r="A6" s="40" t="s">
        <v>22</v>
      </c>
      <c r="B6" s="131">
        <f>SUM('איגרות חוב'!AD:AD)</f>
        <v>3044825.0234453264</v>
      </c>
      <c r="C6" s="41"/>
      <c r="D6" s="41"/>
      <c r="E6" s="132">
        <f t="shared" si="0"/>
        <v>0.11523542093496265</v>
      </c>
    </row>
    <row r="7" spans="1:5" ht="14.25">
      <c r="A7" s="40" t="s">
        <v>23</v>
      </c>
      <c r="B7" s="131">
        <v>3700339.764</v>
      </c>
      <c r="C7" s="41"/>
      <c r="D7" s="41"/>
      <c r="E7" s="132">
        <f t="shared" si="0"/>
        <v>0.14004424130238599</v>
      </c>
    </row>
    <row r="8" spans="1:5" ht="14.25">
      <c r="A8" s="40" t="s">
        <v>24</v>
      </c>
      <c r="B8" s="131">
        <v>5735181.602</v>
      </c>
      <c r="C8" s="41"/>
      <c r="D8" s="41"/>
      <c r="E8" s="132">
        <f t="shared" si="0"/>
        <v>0.21705551581978802</v>
      </c>
    </row>
    <row r="9" spans="1:5" ht="14.25">
      <c r="A9" s="40" t="s">
        <v>25</v>
      </c>
      <c r="B9" s="131">
        <v>918577.14</v>
      </c>
      <c r="C9" s="41"/>
      <c r="D9" s="41"/>
      <c r="E9" s="132">
        <f t="shared" si="0"/>
        <v>3.4764764009118057E-2</v>
      </c>
    </row>
    <row r="10" spans="1:5" ht="14.25">
      <c r="A10" s="40" t="s">
        <v>26</v>
      </c>
      <c r="B10" s="131">
        <v>5018.241</v>
      </c>
      <c r="C10" s="41"/>
      <c r="D10" s="41"/>
      <c r="E10" s="132">
        <f t="shared" si="0"/>
        <v>1.8992195266897302E-4</v>
      </c>
    </row>
    <row r="11" spans="1:5" ht="14.25">
      <c r="A11" s="40" t="s">
        <v>27</v>
      </c>
      <c r="B11" s="131">
        <v>698.91</v>
      </c>
      <c r="C11" s="41"/>
      <c r="D11" s="41"/>
      <c r="E11" s="132">
        <f t="shared" si="0"/>
        <v>2.6451171225110934E-5</v>
      </c>
    </row>
    <row r="12" spans="1:5" ht="14.25">
      <c r="A12" s="40" t="s">
        <v>28</v>
      </c>
      <c r="B12" s="131">
        <v>-27040.595000000001</v>
      </c>
      <c r="C12" s="41"/>
      <c r="D12" s="41"/>
      <c r="E12" s="132">
        <f t="shared" si="0"/>
        <v>-1.0233870002917095E-3</v>
      </c>
    </row>
    <row r="13" spans="1:5">
      <c r="A13" s="40" t="s">
        <v>29</v>
      </c>
      <c r="B13" s="41"/>
      <c r="C13" s="41"/>
      <c r="D13" s="41"/>
      <c r="E13" s="41"/>
    </row>
    <row r="14" spans="1:5">
      <c r="A14" s="40" t="s">
        <v>30</v>
      </c>
      <c r="B14" s="41"/>
      <c r="C14" s="41"/>
      <c r="D14" s="41"/>
      <c r="E14" s="41"/>
    </row>
    <row r="15" spans="1:5" ht="14.25">
      <c r="A15" s="40" t="s">
        <v>31</v>
      </c>
      <c r="B15" s="131">
        <v>22431.419000000002</v>
      </c>
      <c r="C15" s="41"/>
      <c r="D15" s="41"/>
      <c r="E15" s="132">
        <f>B15/$B$30</f>
        <v>8.4894665234609148E-4</v>
      </c>
    </row>
    <row r="16" spans="1:5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v>22390.54</v>
      </c>
      <c r="C17" s="41"/>
      <c r="D17" s="41"/>
      <c r="E17" s="132">
        <f t="shared" ref="E17:E21" si="1">B17/$B$30</f>
        <v>8.4739953264754465E-4</v>
      </c>
    </row>
    <row r="18" spans="1:5" ht="14.25">
      <c r="A18" s="40" t="s">
        <v>34</v>
      </c>
      <c r="B18" s="131">
        <v>185282.111</v>
      </c>
      <c r="C18" s="41"/>
      <c r="D18" s="41"/>
      <c r="E18" s="132">
        <f t="shared" si="1"/>
        <v>7.0122459873388715E-3</v>
      </c>
    </row>
    <row r="19" spans="1:5" ht="14.25">
      <c r="A19" s="40" t="s">
        <v>35</v>
      </c>
      <c r="B19" s="131">
        <v>482040.67099999997</v>
      </c>
      <c r="C19" s="41"/>
      <c r="D19" s="41"/>
      <c r="E19" s="132">
        <f t="shared" si="1"/>
        <v>1.8243465290364091E-2</v>
      </c>
    </row>
    <row r="20" spans="1:5" ht="14.25">
      <c r="A20" s="40" t="s">
        <v>36</v>
      </c>
      <c r="B20" s="131">
        <v>1692040.4240000001</v>
      </c>
      <c r="C20" s="41"/>
      <c r="D20" s="41"/>
      <c r="E20" s="132">
        <f t="shared" si="1"/>
        <v>6.4037502647026526E-2</v>
      </c>
    </row>
    <row r="21" spans="1:5" ht="14.25">
      <c r="A21" s="40" t="s">
        <v>37</v>
      </c>
      <c r="B21" s="131">
        <v>3632.9960000000001</v>
      </c>
      <c r="C21" s="41"/>
      <c r="D21" s="41"/>
      <c r="E21" s="132">
        <f t="shared" si="1"/>
        <v>1.3749552768760375E-4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v>-50134.828000000001</v>
      </c>
      <c r="C23" s="41"/>
      <c r="D23" s="41"/>
      <c r="E23" s="132">
        <f t="shared" ref="E23:E24" si="2">B23/$B$30</f>
        <v>-1.8974187231109673E-3</v>
      </c>
    </row>
    <row r="24" spans="1:5" ht="14.25">
      <c r="A24" s="40" t="s">
        <v>40</v>
      </c>
      <c r="B24" s="131">
        <v>328063.576</v>
      </c>
      <c r="C24" s="41"/>
      <c r="D24" s="41"/>
      <c r="E24" s="132">
        <f t="shared" si="2"/>
        <v>1.2415998943352069E-2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v>56652.677000000003</v>
      </c>
      <c r="C26" s="41"/>
      <c r="D26" s="41"/>
      <c r="E26" s="132">
        <f t="shared" ref="E26:E27" si="3">B26/$B$30</f>
        <v>2.1440953194086566E-3</v>
      </c>
    </row>
    <row r="27" spans="1:5" ht="14.25">
      <c r="A27" s="40" t="s">
        <v>43</v>
      </c>
      <c r="B27" s="131">
        <v>390601.80099999998</v>
      </c>
      <c r="C27" s="41"/>
      <c r="D27" s="41"/>
      <c r="E27" s="132">
        <f t="shared" si="3"/>
        <v>1.4782840593334918E-2</v>
      </c>
    </row>
    <row r="28" spans="1:5">
      <c r="A28" s="40" t="s">
        <v>44</v>
      </c>
      <c r="B28" s="41"/>
      <c r="C28" s="41"/>
      <c r="D28" s="41"/>
      <c r="E28" s="41"/>
    </row>
    <row r="29" spans="1:5" ht="14.25">
      <c r="A29" s="40" t="s">
        <v>45</v>
      </c>
      <c r="B29" s="131">
        <v>2437.3910000000001</v>
      </c>
      <c r="C29" s="41"/>
      <c r="D29" s="41"/>
      <c r="E29" s="132">
        <f>B29/$B$30</f>
        <v>9.2246278753407981E-5</v>
      </c>
    </row>
    <row r="30" spans="1:5">
      <c r="A30" s="39" t="s">
        <v>46</v>
      </c>
      <c r="B30" s="129">
        <f>SUM(B3:B29)</f>
        <v>26422648.511552583</v>
      </c>
      <c r="C30" s="129">
        <f>SUM(C3:C29)</f>
        <v>0</v>
      </c>
      <c r="D30" s="129">
        <f>SUM(D3:D29)</f>
        <v>0</v>
      </c>
      <c r="E30" s="130">
        <f>SUM(E3:E29)</f>
        <v>1.0000000000000002</v>
      </c>
    </row>
    <row r="31" spans="1:5">
      <c r="A31" s="40" t="s">
        <v>47</v>
      </c>
      <c r="B31" s="41"/>
      <c r="C31" s="41"/>
      <c r="D31" s="41"/>
      <c r="E31" s="41"/>
    </row>
    <row r="32" spans="1:5" ht="14.25">
      <c r="A32" s="40" t="s">
        <v>48</v>
      </c>
      <c r="B32" s="131">
        <f>SUM('יתרות התחייבות להשקעה'!O:O)</f>
        <v>330033.91623721947</v>
      </c>
      <c r="C32" s="41"/>
      <c r="D32" s="41"/>
      <c r="E32" s="41"/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3"/>
  <sheetViews>
    <sheetView rightToLeft="1" topLeftCell="L1" workbookViewId="0">
      <selection activeCell="S10" sqref="S10"/>
    </sheetView>
  </sheetViews>
  <sheetFormatPr defaultColWidth="9" defaultRowHeight="14.25"/>
  <cols>
    <col min="1" max="5" width="11.625" style="2" customWidth="1"/>
    <col min="6" max="6" width="44" style="2" bestFit="1" customWidth="1"/>
    <col min="7" max="15" width="11.625" style="2" customWidth="1"/>
    <col min="16" max="16" width="11.625" customWidth="1"/>
    <col min="17" max="17" width="11.625" style="2" customWidth="1"/>
    <col min="18" max="18" width="12.375" style="2" bestFit="1" customWidth="1"/>
    <col min="19" max="19" width="11.625" style="2" customWidth="1"/>
    <col min="20" max="20" width="11.625" style="135" customWidth="1"/>
    <col min="21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08"/>
    </row>
    <row r="2" spans="1:27">
      <c r="A2" t="s">
        <v>1213</v>
      </c>
      <c r="B2" t="s">
        <v>1214</v>
      </c>
      <c r="C2" t="s">
        <v>5013</v>
      </c>
      <c r="D2" t="s">
        <v>5014</v>
      </c>
      <c r="E2" t="s">
        <v>309</v>
      </c>
      <c r="F2" t="s">
        <v>5015</v>
      </c>
      <c r="G2">
        <v>742521</v>
      </c>
      <c r="H2" t="s">
        <v>314</v>
      </c>
      <c r="I2" t="s">
        <v>1003</v>
      </c>
      <c r="J2" t="s">
        <v>839</v>
      </c>
      <c r="K2" s="16"/>
      <c r="L2" t="s">
        <v>204</v>
      </c>
      <c r="M2" t="s">
        <v>204</v>
      </c>
      <c r="N2" t="s">
        <v>204</v>
      </c>
      <c r="O2" t="s">
        <v>339</v>
      </c>
      <c r="P2" s="146">
        <v>45036</v>
      </c>
      <c r="Q2" t="s">
        <v>1212</v>
      </c>
      <c r="R2" t="s">
        <v>885</v>
      </c>
      <c r="S2" t="s">
        <v>889</v>
      </c>
      <c r="T2" t="s">
        <v>4989</v>
      </c>
      <c r="U2" s="131">
        <v>1</v>
      </c>
      <c r="V2" s="131">
        <v>775.46400000000006</v>
      </c>
      <c r="W2" s="131">
        <v>775.46400000000006</v>
      </c>
      <c r="X2" s="132">
        <v>1.95E-2</v>
      </c>
      <c r="Y2" s="132">
        <v>1</v>
      </c>
      <c r="Z2" s="132">
        <v>6.5799999999999999E-3</v>
      </c>
      <c r="AA2" s="108"/>
    </row>
    <row r="3" spans="1:27">
      <c r="A3" t="s">
        <v>1213</v>
      </c>
      <c r="B3" t="s">
        <v>1217</v>
      </c>
      <c r="C3" t="s">
        <v>5013</v>
      </c>
      <c r="D3" t="s">
        <v>5014</v>
      </c>
      <c r="E3" t="s">
        <v>309</v>
      </c>
      <c r="F3" t="s">
        <v>5015</v>
      </c>
      <c r="G3">
        <v>742521</v>
      </c>
      <c r="H3" t="s">
        <v>314</v>
      </c>
      <c r="I3" t="s">
        <v>1003</v>
      </c>
      <c r="J3" t="s">
        <v>839</v>
      </c>
      <c r="K3" s="16"/>
      <c r="L3" t="s">
        <v>204</v>
      </c>
      <c r="M3" t="s">
        <v>204</v>
      </c>
      <c r="N3" t="s">
        <v>204</v>
      </c>
      <c r="O3" t="s">
        <v>339</v>
      </c>
      <c r="P3" s="146">
        <v>45036</v>
      </c>
      <c r="Q3" t="s">
        <v>1212</v>
      </c>
      <c r="R3" t="s">
        <v>885</v>
      </c>
      <c r="S3" t="s">
        <v>889</v>
      </c>
      <c r="T3" t="s">
        <v>4989</v>
      </c>
      <c r="U3" s="131">
        <v>1</v>
      </c>
      <c r="V3" s="131">
        <v>3793.029</v>
      </c>
      <c r="W3" s="131">
        <v>3793.029</v>
      </c>
      <c r="X3" s="132">
        <v>1.95E-2</v>
      </c>
      <c r="Y3" s="132">
        <v>0.44797999999999999</v>
      </c>
      <c r="Z3" s="132">
        <v>2.5500000000000002E-3</v>
      </c>
      <c r="AA3" s="108"/>
    </row>
    <row r="4" spans="1:27">
      <c r="A4" t="s">
        <v>1213</v>
      </c>
      <c r="B4" t="s">
        <v>1217</v>
      </c>
      <c r="C4" s="109"/>
      <c r="D4" t="s">
        <v>5016</v>
      </c>
      <c r="E4" t="s">
        <v>309</v>
      </c>
      <c r="F4" t="s">
        <v>5017</v>
      </c>
      <c r="G4">
        <v>74254</v>
      </c>
      <c r="H4" t="s">
        <v>314</v>
      </c>
      <c r="I4" t="s">
        <v>1000</v>
      </c>
      <c r="J4" t="s">
        <v>845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46">
        <v>45124</v>
      </c>
      <c r="Q4" t="s">
        <v>1215</v>
      </c>
      <c r="R4" t="s">
        <v>885</v>
      </c>
      <c r="S4" t="s">
        <v>889</v>
      </c>
      <c r="T4" t="s">
        <v>5018</v>
      </c>
      <c r="U4" s="131">
        <v>3.718</v>
      </c>
      <c r="V4" s="131">
        <v>794.82600000000002</v>
      </c>
      <c r="W4" s="131">
        <v>2955.165</v>
      </c>
      <c r="X4" s="132">
        <v>7.0800000000000002E-2</v>
      </c>
      <c r="Y4" s="132">
        <v>0.34903000000000001</v>
      </c>
      <c r="Z4" s="132">
        <v>1.99E-3</v>
      </c>
      <c r="AA4" s="108"/>
    </row>
    <row r="5" spans="1:27">
      <c r="A5" t="s">
        <v>1213</v>
      </c>
      <c r="B5" t="s">
        <v>1217</v>
      </c>
      <c r="C5" s="109"/>
      <c r="D5" t="s">
        <v>5019</v>
      </c>
      <c r="E5" t="s">
        <v>311</v>
      </c>
      <c r="F5" t="s">
        <v>5020</v>
      </c>
      <c r="G5">
        <v>74253</v>
      </c>
      <c r="H5" t="s">
        <v>314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46">
        <v>45098</v>
      </c>
      <c r="Q5" t="s">
        <v>1215</v>
      </c>
      <c r="R5" t="s">
        <v>885</v>
      </c>
      <c r="S5" t="s">
        <v>889</v>
      </c>
      <c r="T5" t="s">
        <v>5021</v>
      </c>
      <c r="U5" s="131">
        <v>3.718</v>
      </c>
      <c r="V5" s="131">
        <v>462.26299999999998</v>
      </c>
      <c r="W5" s="131">
        <v>1718.692</v>
      </c>
      <c r="X5" s="132">
        <v>2.0000000000000001E-4</v>
      </c>
      <c r="Y5" s="132">
        <v>0.20299</v>
      </c>
      <c r="Z5" s="132">
        <v>1.16E-3</v>
      </c>
      <c r="AA5" s="108"/>
    </row>
    <row r="6" spans="1:27">
      <c r="A6" t="s">
        <v>1213</v>
      </c>
      <c r="B6" t="s">
        <v>1218</v>
      </c>
      <c r="C6" t="s">
        <v>5013</v>
      </c>
      <c r="D6" t="s">
        <v>5014</v>
      </c>
      <c r="E6" t="s">
        <v>309</v>
      </c>
      <c r="F6" t="s">
        <v>5015</v>
      </c>
      <c r="G6">
        <v>742521</v>
      </c>
      <c r="H6" t="s">
        <v>314</v>
      </c>
      <c r="I6" t="s">
        <v>1003</v>
      </c>
      <c r="J6" t="s">
        <v>839</v>
      </c>
      <c r="K6" s="16"/>
      <c r="L6" t="s">
        <v>204</v>
      </c>
      <c r="M6" t="s">
        <v>204</v>
      </c>
      <c r="N6" t="s">
        <v>204</v>
      </c>
      <c r="O6" t="s">
        <v>339</v>
      </c>
      <c r="P6" s="146">
        <v>45036</v>
      </c>
      <c r="Q6" t="s">
        <v>1212</v>
      </c>
      <c r="R6" t="s">
        <v>885</v>
      </c>
      <c r="S6" t="s">
        <v>889</v>
      </c>
      <c r="T6" t="s">
        <v>4989</v>
      </c>
      <c r="U6" s="131">
        <v>1</v>
      </c>
      <c r="V6" s="131">
        <v>370.87400000000002</v>
      </c>
      <c r="W6" s="131">
        <v>370.87400000000002</v>
      </c>
      <c r="X6" s="132">
        <v>1.95E-2</v>
      </c>
      <c r="Y6" s="132">
        <v>0.18182999999999999</v>
      </c>
      <c r="Z6" s="132">
        <v>1.0399999999999999E-3</v>
      </c>
      <c r="AA6" s="108"/>
    </row>
    <row r="7" spans="1:27">
      <c r="A7" t="s">
        <v>1213</v>
      </c>
      <c r="B7" t="s">
        <v>1218</v>
      </c>
      <c r="C7" s="109"/>
      <c r="D7" t="s">
        <v>5016</v>
      </c>
      <c r="E7" t="s">
        <v>309</v>
      </c>
      <c r="F7" t="s">
        <v>5017</v>
      </c>
      <c r="G7">
        <v>74254</v>
      </c>
      <c r="H7" t="s">
        <v>314</v>
      </c>
      <c r="I7" t="s">
        <v>1000</v>
      </c>
      <c r="J7" t="s">
        <v>845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46">
        <v>45124</v>
      </c>
      <c r="Q7" t="s">
        <v>1215</v>
      </c>
      <c r="R7" t="s">
        <v>885</v>
      </c>
      <c r="S7" t="s">
        <v>889</v>
      </c>
      <c r="T7" t="s">
        <v>5018</v>
      </c>
      <c r="U7" s="131">
        <v>3.718</v>
      </c>
      <c r="V7" s="131">
        <v>351.048</v>
      </c>
      <c r="W7" s="131">
        <v>1305.1969999999999</v>
      </c>
      <c r="X7" s="132">
        <v>7.0800000000000002E-2</v>
      </c>
      <c r="Y7" s="132">
        <v>0.63992000000000004</v>
      </c>
      <c r="Z7" s="132">
        <v>3.6700000000000001E-3</v>
      </c>
      <c r="AA7" s="108"/>
    </row>
    <row r="8" spans="1:27">
      <c r="A8" t="s">
        <v>1213</v>
      </c>
      <c r="B8" t="s">
        <v>1218</v>
      </c>
      <c r="C8" s="109"/>
      <c r="D8" t="s">
        <v>5019</v>
      </c>
      <c r="E8" t="s">
        <v>311</v>
      </c>
      <c r="F8" t="s">
        <v>5020</v>
      </c>
      <c r="G8">
        <v>74253</v>
      </c>
      <c r="H8" t="s">
        <v>314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46">
        <v>45098</v>
      </c>
      <c r="Q8" t="s">
        <v>1215</v>
      </c>
      <c r="R8" t="s">
        <v>885</v>
      </c>
      <c r="S8" t="s">
        <v>889</v>
      </c>
      <c r="T8" t="s">
        <v>5021</v>
      </c>
      <c r="U8" s="131">
        <v>3.718</v>
      </c>
      <c r="V8" s="131">
        <v>97.786000000000001</v>
      </c>
      <c r="W8" s="131">
        <v>363.57</v>
      </c>
      <c r="X8" s="132">
        <v>2.0000000000000001E-4</v>
      </c>
      <c r="Y8" s="132">
        <v>0.17824999999999999</v>
      </c>
      <c r="Z8" s="132">
        <v>1.0200000000000001E-3</v>
      </c>
      <c r="AA8" s="108"/>
    </row>
    <row r="9" spans="1:27">
      <c r="A9" t="s">
        <v>1213</v>
      </c>
      <c r="B9" t="s">
        <v>1232</v>
      </c>
      <c r="C9" t="s">
        <v>5013</v>
      </c>
      <c r="D9" t="s">
        <v>5014</v>
      </c>
      <c r="E9" t="s">
        <v>309</v>
      </c>
      <c r="F9" t="s">
        <v>5022</v>
      </c>
      <c r="G9">
        <v>742522</v>
      </c>
      <c r="H9" t="s">
        <v>314</v>
      </c>
      <c r="I9" t="s">
        <v>1003</v>
      </c>
      <c r="J9" t="s">
        <v>839</v>
      </c>
      <c r="K9" s="16"/>
      <c r="L9" t="s">
        <v>204</v>
      </c>
      <c r="M9" t="s">
        <v>204</v>
      </c>
      <c r="N9" t="s">
        <v>204</v>
      </c>
      <c r="O9" t="s">
        <v>339</v>
      </c>
      <c r="P9" s="146">
        <v>45565</v>
      </c>
      <c r="Q9" t="s">
        <v>1212</v>
      </c>
      <c r="R9" t="s">
        <v>885</v>
      </c>
      <c r="S9" t="s">
        <v>889</v>
      </c>
      <c r="T9" t="s">
        <v>4989</v>
      </c>
      <c r="U9" s="131">
        <v>1</v>
      </c>
      <c r="V9" s="131">
        <v>2212.3330000000001</v>
      </c>
      <c r="W9" s="131">
        <v>2212.3330000000001</v>
      </c>
      <c r="X9" s="132">
        <v>1.95E-2</v>
      </c>
      <c r="Y9" s="132">
        <v>1.8929999999999999E-2</v>
      </c>
      <c r="Z9" s="132">
        <v>4.7200000000000002E-3</v>
      </c>
      <c r="AA9" s="108"/>
    </row>
    <row r="10" spans="1:27">
      <c r="A10" t="s">
        <v>1213</v>
      </c>
      <c r="B10" t="s">
        <v>1232</v>
      </c>
      <c r="C10" t="s">
        <v>5023</v>
      </c>
      <c r="D10" t="s">
        <v>5024</v>
      </c>
      <c r="E10" t="s">
        <v>309</v>
      </c>
      <c r="F10" t="s">
        <v>5025</v>
      </c>
      <c r="G10">
        <v>74268</v>
      </c>
      <c r="H10" t="s">
        <v>314</v>
      </c>
      <c r="I10" t="s">
        <v>1003</v>
      </c>
      <c r="J10" t="s">
        <v>836</v>
      </c>
      <c r="K10" t="s">
        <v>204</v>
      </c>
      <c r="L10" t="s">
        <v>204</v>
      </c>
      <c r="M10" t="s">
        <v>204</v>
      </c>
      <c r="N10" t="s">
        <v>204</v>
      </c>
      <c r="O10" t="s">
        <v>339</v>
      </c>
      <c r="P10" s="146">
        <v>45376</v>
      </c>
      <c r="Q10" t="s">
        <v>1212</v>
      </c>
      <c r="R10" t="s">
        <v>885</v>
      </c>
      <c r="S10" t="s">
        <v>889</v>
      </c>
      <c r="T10" t="s">
        <v>5026</v>
      </c>
      <c r="U10" s="131">
        <v>1</v>
      </c>
      <c r="V10" s="131">
        <v>10403.397000000001</v>
      </c>
      <c r="W10" s="131">
        <v>10403.397000000001</v>
      </c>
      <c r="X10" s="132">
        <v>2.7300000000000001E-2</v>
      </c>
      <c r="Y10" s="132">
        <v>8.8999999999999996E-2</v>
      </c>
      <c r="Z10" s="132">
        <v>2.2200000000000001E-2</v>
      </c>
      <c r="AA10" s="108"/>
    </row>
    <row r="11" spans="1:27">
      <c r="A11" t="s">
        <v>1213</v>
      </c>
      <c r="B11" t="s">
        <v>1232</v>
      </c>
      <c r="C11" t="s">
        <v>5027</v>
      </c>
      <c r="D11" t="s">
        <v>5028</v>
      </c>
      <c r="E11" t="s">
        <v>310</v>
      </c>
      <c r="F11" t="s">
        <v>5029</v>
      </c>
      <c r="G11">
        <v>74275</v>
      </c>
      <c r="H11" t="s">
        <v>314</v>
      </c>
      <c r="I11" t="s">
        <v>1002</v>
      </c>
      <c r="J11" t="s">
        <v>838</v>
      </c>
      <c r="K11" t="s">
        <v>204</v>
      </c>
      <c r="L11" t="s">
        <v>253</v>
      </c>
      <c r="M11" t="s">
        <v>204</v>
      </c>
      <c r="N11" t="s">
        <v>204</v>
      </c>
      <c r="O11" t="s">
        <v>339</v>
      </c>
      <c r="P11" s="146">
        <v>45469</v>
      </c>
      <c r="Q11" t="s">
        <v>1212</v>
      </c>
      <c r="R11" t="s">
        <v>885</v>
      </c>
      <c r="S11" t="s">
        <v>889</v>
      </c>
      <c r="T11" t="s">
        <v>5030</v>
      </c>
      <c r="U11" s="131">
        <v>1</v>
      </c>
      <c r="V11" s="131">
        <v>7579.6589999999997</v>
      </c>
      <c r="W11" s="131">
        <v>7579.6589999999997</v>
      </c>
      <c r="X11" s="132">
        <v>5.0000000000000001E-3</v>
      </c>
      <c r="Y11" s="132">
        <v>6.4850000000000005E-2</v>
      </c>
      <c r="Z11" s="132">
        <v>1.617E-2</v>
      </c>
      <c r="AA11" s="108"/>
    </row>
    <row r="12" spans="1:27">
      <c r="A12" t="s">
        <v>1213</v>
      </c>
      <c r="B12" t="s">
        <v>1232</v>
      </c>
      <c r="C12" t="s">
        <v>5031</v>
      </c>
      <c r="D12" t="s">
        <v>5032</v>
      </c>
      <c r="E12" t="s">
        <v>311</v>
      </c>
      <c r="F12" t="s">
        <v>5033</v>
      </c>
      <c r="G12" t="s">
        <v>5034</v>
      </c>
      <c r="H12" t="s">
        <v>321</v>
      </c>
      <c r="I12" t="s">
        <v>1003</v>
      </c>
      <c r="J12" t="s">
        <v>836</v>
      </c>
      <c r="K12" t="s">
        <v>205</v>
      </c>
      <c r="L12" t="s">
        <v>253</v>
      </c>
      <c r="M12" t="s">
        <v>224</v>
      </c>
      <c r="N12" t="s">
        <v>224</v>
      </c>
      <c r="O12" t="s">
        <v>339</v>
      </c>
      <c r="P12" s="146">
        <v>45259</v>
      </c>
      <c r="Q12" t="s">
        <v>1215</v>
      </c>
      <c r="R12" t="s">
        <v>885</v>
      </c>
      <c r="S12" t="s">
        <v>889</v>
      </c>
      <c r="T12" t="s">
        <v>4779</v>
      </c>
      <c r="U12" s="131">
        <v>3.718</v>
      </c>
      <c r="V12" s="131">
        <v>3015.7350000000001</v>
      </c>
      <c r="W12" s="131">
        <v>11212.504000000001</v>
      </c>
      <c r="X12" s="132">
        <v>2.8E-3</v>
      </c>
      <c r="Y12" s="132">
        <v>9.5930000000000001E-2</v>
      </c>
      <c r="Z12" s="132">
        <v>2.393E-2</v>
      </c>
      <c r="AA12" s="108"/>
    </row>
    <row r="13" spans="1:27">
      <c r="A13" t="s">
        <v>1213</v>
      </c>
      <c r="B13" t="s">
        <v>1232</v>
      </c>
      <c r="C13" t="s">
        <v>5035</v>
      </c>
      <c r="D13" t="s">
        <v>5036</v>
      </c>
      <c r="E13" t="s">
        <v>313</v>
      </c>
      <c r="F13" t="s">
        <v>5037</v>
      </c>
      <c r="G13" t="s">
        <v>5038</v>
      </c>
      <c r="H13" t="s">
        <v>321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303</v>
      </c>
      <c r="O13" t="s">
        <v>339</v>
      </c>
      <c r="P13" s="146">
        <v>45168</v>
      </c>
      <c r="Q13" t="s">
        <v>1216</v>
      </c>
      <c r="R13" t="s">
        <v>885</v>
      </c>
      <c r="S13" t="s">
        <v>889</v>
      </c>
      <c r="T13" t="s">
        <v>5039</v>
      </c>
      <c r="U13" s="131">
        <v>4.0220000000000002</v>
      </c>
      <c r="V13" s="131">
        <v>2649.9270000000001</v>
      </c>
      <c r="W13" s="131">
        <v>10657.741</v>
      </c>
      <c r="X13" s="132">
        <v>5.7099999999999998E-2</v>
      </c>
      <c r="Y13" s="132">
        <v>9.1179999999999997E-2</v>
      </c>
      <c r="Z13" s="132">
        <v>2.274E-2</v>
      </c>
      <c r="AA13" s="108"/>
    </row>
    <row r="14" spans="1:27">
      <c r="A14" t="s">
        <v>1213</v>
      </c>
      <c r="B14" t="s">
        <v>1232</v>
      </c>
      <c r="C14" t="s">
        <v>5040</v>
      </c>
      <c r="D14" t="s">
        <v>5041</v>
      </c>
      <c r="E14" t="s">
        <v>309</v>
      </c>
      <c r="F14" t="s">
        <v>5042</v>
      </c>
      <c r="G14" t="s">
        <v>5043</v>
      </c>
      <c r="H14" t="s">
        <v>321</v>
      </c>
      <c r="I14" t="s">
        <v>1003</v>
      </c>
      <c r="J14" t="s">
        <v>836</v>
      </c>
      <c r="K14" t="s">
        <v>205</v>
      </c>
      <c r="L14" t="s">
        <v>253</v>
      </c>
      <c r="M14" t="s">
        <v>204</v>
      </c>
      <c r="N14" t="s">
        <v>224</v>
      </c>
      <c r="O14" t="s">
        <v>339</v>
      </c>
      <c r="P14" s="146">
        <v>45182</v>
      </c>
      <c r="Q14" t="s">
        <v>1215</v>
      </c>
      <c r="R14" t="s">
        <v>885</v>
      </c>
      <c r="S14" t="s">
        <v>889</v>
      </c>
      <c r="T14" t="s">
        <v>5044</v>
      </c>
      <c r="U14" s="131">
        <v>3.718</v>
      </c>
      <c r="V14" s="131">
        <v>2500</v>
      </c>
      <c r="W14" s="131">
        <v>9295</v>
      </c>
      <c r="X14" s="132">
        <v>1.9900000000000001E-2</v>
      </c>
      <c r="Y14" s="132">
        <v>7.9519999999999993E-2</v>
      </c>
      <c r="Z14" s="132">
        <v>1.983E-2</v>
      </c>
      <c r="AA14" s="108"/>
    </row>
    <row r="15" spans="1:27">
      <c r="A15" t="s">
        <v>1213</v>
      </c>
      <c r="B15" t="s">
        <v>1232</v>
      </c>
      <c r="C15" t="s">
        <v>5045</v>
      </c>
      <c r="D15" t="s">
        <v>5046</v>
      </c>
      <c r="E15" t="s">
        <v>309</v>
      </c>
      <c r="F15" t="s">
        <v>5047</v>
      </c>
      <c r="G15" t="s">
        <v>5048</v>
      </c>
      <c r="H15" t="s">
        <v>321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46">
        <v>45348</v>
      </c>
      <c r="Q15" t="s">
        <v>1215</v>
      </c>
      <c r="R15" t="s">
        <v>885</v>
      </c>
      <c r="S15" t="s">
        <v>889</v>
      </c>
      <c r="T15" t="s">
        <v>5049</v>
      </c>
      <c r="U15" s="131">
        <v>3.718</v>
      </c>
      <c r="V15" s="131">
        <v>1703.942</v>
      </c>
      <c r="W15" s="131">
        <v>6335.2550000000001</v>
      </c>
      <c r="X15" s="132">
        <v>3.8E-3</v>
      </c>
      <c r="Y15" s="132">
        <v>5.4199999999999998E-2</v>
      </c>
      <c r="Z15" s="132">
        <v>1.3520000000000001E-2</v>
      </c>
      <c r="AA15" s="108"/>
    </row>
    <row r="16" spans="1:27">
      <c r="A16" t="s">
        <v>1213</v>
      </c>
      <c r="B16" t="s">
        <v>1232</v>
      </c>
      <c r="C16" t="s">
        <v>5050</v>
      </c>
      <c r="D16" t="s">
        <v>5051</v>
      </c>
      <c r="E16" t="s">
        <v>309</v>
      </c>
      <c r="F16" t="s">
        <v>5052</v>
      </c>
      <c r="G16">
        <v>74260</v>
      </c>
      <c r="H16" t="s">
        <v>314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46">
        <v>45168</v>
      </c>
      <c r="Q16" t="s">
        <v>1215</v>
      </c>
      <c r="R16" t="s">
        <v>885</v>
      </c>
      <c r="S16" t="s">
        <v>889</v>
      </c>
      <c r="T16" t="s">
        <v>5053</v>
      </c>
      <c r="U16" s="131">
        <v>3.718</v>
      </c>
      <c r="V16" s="131">
        <v>3218.1880000000001</v>
      </c>
      <c r="W16" s="131">
        <v>11965.222</v>
      </c>
      <c r="X16" s="132">
        <v>1.7000000000000001E-2</v>
      </c>
      <c r="Y16" s="132">
        <v>0.10237</v>
      </c>
      <c r="Z16" s="132">
        <v>2.5530000000000001E-2</v>
      </c>
      <c r="AA16" s="108"/>
    </row>
    <row r="17" spans="1:26">
      <c r="A17" t="s">
        <v>1213</v>
      </c>
      <c r="B17" t="s">
        <v>1232</v>
      </c>
      <c r="C17" t="s">
        <v>5054</v>
      </c>
      <c r="D17" t="s">
        <v>2205</v>
      </c>
      <c r="E17" t="s">
        <v>309</v>
      </c>
      <c r="F17" t="s">
        <v>5055</v>
      </c>
      <c r="G17">
        <v>74264</v>
      </c>
      <c r="H17" t="s">
        <v>314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46">
        <v>45225</v>
      </c>
      <c r="Q17" t="s">
        <v>1215</v>
      </c>
      <c r="R17" t="s">
        <v>885</v>
      </c>
      <c r="S17" t="s">
        <v>889</v>
      </c>
      <c r="T17" t="s">
        <v>5056</v>
      </c>
      <c r="U17" s="131">
        <v>3.718</v>
      </c>
      <c r="V17" s="131">
        <v>2139.636</v>
      </c>
      <c r="W17" s="131">
        <v>7955.1660000000002</v>
      </c>
      <c r="X17" s="132">
        <v>3.3800000000000002E-3</v>
      </c>
      <c r="Y17" s="132">
        <v>6.8059999999999996E-2</v>
      </c>
      <c r="Z17" s="132">
        <v>1.6969999999999999E-2</v>
      </c>
    </row>
    <row r="18" spans="1:26">
      <c r="A18" t="s">
        <v>1213</v>
      </c>
      <c r="B18" t="s">
        <v>1232</v>
      </c>
      <c r="C18" t="s">
        <v>5057</v>
      </c>
      <c r="D18" t="s">
        <v>5058</v>
      </c>
      <c r="E18" t="s">
        <v>309</v>
      </c>
      <c r="F18" t="s">
        <v>5059</v>
      </c>
      <c r="G18">
        <v>74258</v>
      </c>
      <c r="H18" t="s">
        <v>314</v>
      </c>
      <c r="I18" t="s">
        <v>1003</v>
      </c>
      <c r="J18" t="s">
        <v>836</v>
      </c>
      <c r="K18" t="s">
        <v>205</v>
      </c>
      <c r="L18" t="s">
        <v>204</v>
      </c>
      <c r="M18" t="s">
        <v>204</v>
      </c>
      <c r="N18" t="s">
        <v>224</v>
      </c>
      <c r="O18" t="s">
        <v>339</v>
      </c>
      <c r="P18" s="146">
        <v>45288</v>
      </c>
      <c r="Q18" t="s">
        <v>1215</v>
      </c>
      <c r="R18" t="s">
        <v>885</v>
      </c>
      <c r="S18" t="s">
        <v>889</v>
      </c>
      <c r="T18" t="s">
        <v>5030</v>
      </c>
      <c r="U18" s="131">
        <v>3.718</v>
      </c>
      <c r="V18" s="131">
        <v>1867.9839999999999</v>
      </c>
      <c r="W18" s="131">
        <v>6945.1660000000002</v>
      </c>
      <c r="X18" s="132">
        <v>1.0500000000000001E-2</v>
      </c>
      <c r="Y18" s="132">
        <v>5.9420000000000001E-2</v>
      </c>
      <c r="Z18" s="132">
        <v>1.482E-2</v>
      </c>
    </row>
    <row r="19" spans="1:26">
      <c r="A19" t="s">
        <v>1213</v>
      </c>
      <c r="B19" t="s">
        <v>1232</v>
      </c>
      <c r="C19" t="s">
        <v>5060</v>
      </c>
      <c r="D19" t="s">
        <v>5061</v>
      </c>
      <c r="E19" t="s">
        <v>309</v>
      </c>
      <c r="F19" t="s">
        <v>5062</v>
      </c>
      <c r="G19">
        <v>74263</v>
      </c>
      <c r="H19" t="s">
        <v>314</v>
      </c>
      <c r="I19" t="s">
        <v>1003</v>
      </c>
      <c r="J19" t="s">
        <v>836</v>
      </c>
      <c r="K19" t="s">
        <v>205</v>
      </c>
      <c r="L19" t="s">
        <v>204</v>
      </c>
      <c r="M19" t="s">
        <v>204</v>
      </c>
      <c r="N19" t="s">
        <v>224</v>
      </c>
      <c r="O19" t="s">
        <v>339</v>
      </c>
      <c r="P19" s="146">
        <v>43770</v>
      </c>
      <c r="Q19" t="s">
        <v>1215</v>
      </c>
      <c r="R19" t="s">
        <v>885</v>
      </c>
      <c r="S19" t="s">
        <v>889</v>
      </c>
      <c r="T19" t="s">
        <v>5063</v>
      </c>
      <c r="U19" s="131">
        <v>3.718</v>
      </c>
      <c r="V19" s="131">
        <v>1704.154</v>
      </c>
      <c r="W19" s="131">
        <v>6336.0450000000001</v>
      </c>
      <c r="X19" s="132">
        <v>1.9820000000000001E-2</v>
      </c>
      <c r="Y19" s="132">
        <v>5.4210000000000001E-2</v>
      </c>
      <c r="Z19" s="132">
        <v>1.3520000000000001E-2</v>
      </c>
    </row>
    <row r="20" spans="1:26">
      <c r="A20" t="s">
        <v>1213</v>
      </c>
      <c r="B20" t="s">
        <v>1232</v>
      </c>
      <c r="C20" t="s">
        <v>5064</v>
      </c>
      <c r="D20" t="s">
        <v>5065</v>
      </c>
      <c r="E20" t="s">
        <v>309</v>
      </c>
      <c r="F20" t="s">
        <v>5066</v>
      </c>
      <c r="G20">
        <v>74261</v>
      </c>
      <c r="H20" t="s">
        <v>314</v>
      </c>
      <c r="I20" t="s">
        <v>1003</v>
      </c>
      <c r="J20" t="s">
        <v>836</v>
      </c>
      <c r="K20" t="s">
        <v>205</v>
      </c>
      <c r="L20" t="s">
        <v>204</v>
      </c>
      <c r="M20" t="s">
        <v>204</v>
      </c>
      <c r="N20" t="s">
        <v>224</v>
      </c>
      <c r="O20" t="s">
        <v>339</v>
      </c>
      <c r="P20" s="146">
        <v>45167</v>
      </c>
      <c r="Q20" t="s">
        <v>1215</v>
      </c>
      <c r="R20" t="s">
        <v>885</v>
      </c>
      <c r="S20" t="s">
        <v>889</v>
      </c>
      <c r="T20" t="s">
        <v>5063</v>
      </c>
      <c r="U20" s="131">
        <v>3.718</v>
      </c>
      <c r="V20" s="131">
        <v>1697.1880000000001</v>
      </c>
      <c r="W20" s="131">
        <v>6310.1469999999999</v>
      </c>
      <c r="X20" s="132">
        <v>9.9000000000000008E-3</v>
      </c>
      <c r="Y20" s="132">
        <v>5.3990000000000003E-2</v>
      </c>
      <c r="Z20" s="132">
        <v>1.346E-2</v>
      </c>
    </row>
    <row r="21" spans="1:26">
      <c r="A21" t="s">
        <v>1213</v>
      </c>
      <c r="B21" t="s">
        <v>1232</v>
      </c>
      <c r="C21" t="s">
        <v>5067</v>
      </c>
      <c r="D21" t="s">
        <v>5068</v>
      </c>
      <c r="E21" t="s">
        <v>313</v>
      </c>
      <c r="F21" t="s">
        <v>5069</v>
      </c>
      <c r="G21">
        <v>74273</v>
      </c>
      <c r="H21" t="s">
        <v>314</v>
      </c>
      <c r="I21" t="s">
        <v>1003</v>
      </c>
      <c r="J21" t="s">
        <v>836</v>
      </c>
      <c r="K21" t="s">
        <v>205</v>
      </c>
      <c r="L21" t="s">
        <v>217</v>
      </c>
      <c r="M21" t="s">
        <v>217</v>
      </c>
      <c r="N21" t="s">
        <v>224</v>
      </c>
      <c r="O21" t="s">
        <v>339</v>
      </c>
      <c r="P21" s="146">
        <v>45292</v>
      </c>
      <c r="Q21" t="s">
        <v>1215</v>
      </c>
      <c r="R21" t="s">
        <v>885</v>
      </c>
      <c r="S21" t="s">
        <v>889</v>
      </c>
      <c r="T21" t="s">
        <v>4989</v>
      </c>
      <c r="U21" s="131">
        <v>3.718</v>
      </c>
      <c r="V21" s="131">
        <v>1573.9079999999999</v>
      </c>
      <c r="W21" s="131">
        <v>5851.7879999999996</v>
      </c>
      <c r="X21" s="132">
        <v>5.0000000000000001E-3</v>
      </c>
      <c r="Y21" s="132">
        <v>5.006E-2</v>
      </c>
      <c r="Z21" s="132">
        <v>1.2489999999999999E-2</v>
      </c>
    </row>
    <row r="22" spans="1:26">
      <c r="A22" t="s">
        <v>1213</v>
      </c>
      <c r="B22" t="s">
        <v>1232</v>
      </c>
      <c r="C22" s="108"/>
      <c r="D22" t="s">
        <v>5070</v>
      </c>
      <c r="E22" t="s">
        <v>311</v>
      </c>
      <c r="F22" t="s">
        <v>5071</v>
      </c>
      <c r="G22">
        <v>74203</v>
      </c>
      <c r="H22" t="s">
        <v>314</v>
      </c>
      <c r="I22" t="s">
        <v>1003</v>
      </c>
      <c r="J22" t="s">
        <v>833</v>
      </c>
      <c r="K22" t="s">
        <v>205</v>
      </c>
      <c r="L22" t="s">
        <v>224</v>
      </c>
      <c r="M22" t="s">
        <v>224</v>
      </c>
      <c r="N22" t="s">
        <v>224</v>
      </c>
      <c r="O22" t="s">
        <v>339</v>
      </c>
      <c r="P22" s="146">
        <v>45208</v>
      </c>
      <c r="Q22" t="s">
        <v>1215</v>
      </c>
      <c r="R22" t="s">
        <v>885</v>
      </c>
      <c r="S22" t="s">
        <v>889</v>
      </c>
      <c r="T22" t="s">
        <v>4959</v>
      </c>
      <c r="U22" s="131">
        <v>3.718</v>
      </c>
      <c r="V22" s="131">
        <v>1500</v>
      </c>
      <c r="W22" s="131">
        <v>5577</v>
      </c>
      <c r="X22" s="132">
        <v>6.3140000000000002E-2</v>
      </c>
      <c r="Y22" s="132">
        <v>4.7710000000000002E-2</v>
      </c>
      <c r="Z22" s="132">
        <v>1.1900000000000001E-2</v>
      </c>
    </row>
    <row r="23" spans="1:26">
      <c r="A23" t="s">
        <v>1213</v>
      </c>
      <c r="B23" t="s">
        <v>1232</v>
      </c>
      <c r="C23" t="s">
        <v>5072</v>
      </c>
      <c r="D23" t="s">
        <v>5073</v>
      </c>
      <c r="E23" t="s">
        <v>309</v>
      </c>
      <c r="F23" t="s">
        <v>5074</v>
      </c>
      <c r="G23">
        <v>742572</v>
      </c>
      <c r="H23" t="s">
        <v>314</v>
      </c>
      <c r="I23" t="s">
        <v>1003</v>
      </c>
      <c r="J23" t="s">
        <v>836</v>
      </c>
      <c r="K23" t="s">
        <v>205</v>
      </c>
      <c r="L23" t="s">
        <v>204</v>
      </c>
      <c r="M23" t="s">
        <v>204</v>
      </c>
      <c r="N23" t="s">
        <v>224</v>
      </c>
      <c r="O23" t="s">
        <v>339</v>
      </c>
      <c r="P23" s="146">
        <v>45505</v>
      </c>
      <c r="Q23" t="s">
        <v>1215</v>
      </c>
      <c r="R23" t="s">
        <v>885</v>
      </c>
      <c r="S23" t="s">
        <v>889</v>
      </c>
      <c r="T23" t="s">
        <v>5075</v>
      </c>
      <c r="U23" s="131">
        <v>3.718</v>
      </c>
      <c r="V23" s="131">
        <v>1007.99</v>
      </c>
      <c r="W23" s="131">
        <v>3747.7060000000001</v>
      </c>
      <c r="X23" s="132">
        <v>5.1999999999999998E-3</v>
      </c>
      <c r="Y23" s="132">
        <v>3.2059999999999998E-2</v>
      </c>
      <c r="Z23" s="132">
        <v>8.0000000000000002E-3</v>
      </c>
    </row>
    <row r="24" spans="1:26">
      <c r="A24" t="s">
        <v>1213</v>
      </c>
      <c r="B24" t="s">
        <v>1232</v>
      </c>
      <c r="C24" t="s">
        <v>5072</v>
      </c>
      <c r="D24" t="s">
        <v>5073</v>
      </c>
      <c r="E24" t="s">
        <v>309</v>
      </c>
      <c r="F24" t="s">
        <v>5076</v>
      </c>
      <c r="G24">
        <v>74257</v>
      </c>
      <c r="H24" t="s">
        <v>314</v>
      </c>
      <c r="I24" t="s">
        <v>1003</v>
      </c>
      <c r="J24" t="s">
        <v>836</v>
      </c>
      <c r="K24" t="s">
        <v>205</v>
      </c>
      <c r="L24" t="s">
        <v>204</v>
      </c>
      <c r="M24" t="s">
        <v>204</v>
      </c>
      <c r="N24" t="s">
        <v>224</v>
      </c>
      <c r="O24" t="s">
        <v>339</v>
      </c>
      <c r="P24" s="146">
        <v>45400</v>
      </c>
      <c r="Q24" t="s">
        <v>1215</v>
      </c>
      <c r="R24" t="s">
        <v>885</v>
      </c>
      <c r="S24" t="s">
        <v>889</v>
      </c>
      <c r="T24" t="s">
        <v>5075</v>
      </c>
      <c r="U24" s="131">
        <v>3.718</v>
      </c>
      <c r="V24" s="131">
        <v>706.82299999999998</v>
      </c>
      <c r="W24" s="131">
        <v>2627.9690000000001</v>
      </c>
      <c r="X24" s="132">
        <v>2.5999999999999999E-3</v>
      </c>
      <c r="Y24" s="132">
        <v>2.248E-2</v>
      </c>
      <c r="Z24" s="132">
        <v>5.6100000000000004E-3</v>
      </c>
    </row>
    <row r="25" spans="1:26">
      <c r="A25" t="s">
        <v>1213</v>
      </c>
      <c r="B25" t="s">
        <v>1232</v>
      </c>
      <c r="C25" t="s">
        <v>5077</v>
      </c>
      <c r="D25" t="s">
        <v>5078</v>
      </c>
      <c r="E25" t="s">
        <v>309</v>
      </c>
      <c r="F25" t="s">
        <v>5079</v>
      </c>
      <c r="G25">
        <v>74255</v>
      </c>
      <c r="H25" t="s">
        <v>314</v>
      </c>
      <c r="I25" t="s">
        <v>1005</v>
      </c>
      <c r="J25" t="s">
        <v>831</v>
      </c>
      <c r="K25" t="s">
        <v>205</v>
      </c>
      <c r="L25" t="s">
        <v>233</v>
      </c>
      <c r="M25" t="s">
        <v>233</v>
      </c>
      <c r="N25" t="s">
        <v>233</v>
      </c>
      <c r="O25" t="s">
        <v>339</v>
      </c>
      <c r="P25" s="146">
        <v>45495</v>
      </c>
      <c r="Q25" t="s">
        <v>1227</v>
      </c>
      <c r="R25" t="s">
        <v>885</v>
      </c>
      <c r="S25" t="s">
        <v>889</v>
      </c>
      <c r="T25" t="s">
        <v>5030</v>
      </c>
      <c r="U25" s="131">
        <v>4.8109999999999999</v>
      </c>
      <c r="V25" s="131">
        <v>216.20599999999999</v>
      </c>
      <c r="W25" s="131">
        <v>1040.123</v>
      </c>
      <c r="X25" s="132">
        <v>0.104</v>
      </c>
      <c r="Y25" s="132">
        <v>8.8999999999999999E-3</v>
      </c>
      <c r="Z25" s="132">
        <v>2.2200000000000002E-3</v>
      </c>
    </row>
    <row r="26" spans="1:26">
      <c r="A26" t="s">
        <v>1213</v>
      </c>
      <c r="B26" t="s">
        <v>1232</v>
      </c>
      <c r="C26" t="s">
        <v>5080</v>
      </c>
      <c r="D26" t="s">
        <v>5081</v>
      </c>
      <c r="E26" t="s">
        <v>311</v>
      </c>
      <c r="F26" t="s">
        <v>5082</v>
      </c>
      <c r="G26">
        <v>74272</v>
      </c>
      <c r="H26" t="s">
        <v>314</v>
      </c>
      <c r="I26" t="s">
        <v>1004</v>
      </c>
      <c r="J26" t="s">
        <v>832</v>
      </c>
      <c r="K26" t="s">
        <v>205</v>
      </c>
      <c r="L26" t="s">
        <v>224</v>
      </c>
      <c r="M26" t="s">
        <v>224</v>
      </c>
      <c r="N26" t="s">
        <v>224</v>
      </c>
      <c r="O26" t="s">
        <v>339</v>
      </c>
      <c r="P26" s="146">
        <v>43542</v>
      </c>
      <c r="Q26" t="s">
        <v>1215</v>
      </c>
      <c r="R26" t="s">
        <v>885</v>
      </c>
      <c r="S26" t="s">
        <v>889</v>
      </c>
      <c r="T26" t="s">
        <v>5083</v>
      </c>
      <c r="U26" s="131">
        <v>3.718</v>
      </c>
      <c r="V26" s="131">
        <v>101.89400000000001</v>
      </c>
      <c r="W26" s="131">
        <v>378.84199999999998</v>
      </c>
      <c r="X26" s="132">
        <v>0.34670000000000001</v>
      </c>
      <c r="Y26" s="132">
        <v>3.2399999999999998E-3</v>
      </c>
      <c r="Z26" s="132">
        <v>8.0999999999999996E-4</v>
      </c>
    </row>
    <row r="27" spans="1:26">
      <c r="A27" t="s">
        <v>1213</v>
      </c>
      <c r="B27" t="s">
        <v>1232</v>
      </c>
      <c r="C27" t="s">
        <v>5080</v>
      </c>
      <c r="D27" t="s">
        <v>5081</v>
      </c>
      <c r="E27" t="s">
        <v>311</v>
      </c>
      <c r="F27" t="s">
        <v>5084</v>
      </c>
      <c r="G27">
        <v>74266</v>
      </c>
      <c r="H27" t="s">
        <v>314</v>
      </c>
      <c r="I27" t="s">
        <v>1004</v>
      </c>
      <c r="J27" t="s">
        <v>832</v>
      </c>
      <c r="K27" t="s">
        <v>205</v>
      </c>
      <c r="L27" t="s">
        <v>224</v>
      </c>
      <c r="M27" t="s">
        <v>224</v>
      </c>
      <c r="N27" t="s">
        <v>224</v>
      </c>
      <c r="O27" t="s">
        <v>339</v>
      </c>
      <c r="P27" s="146">
        <v>43524</v>
      </c>
      <c r="Q27" t="s">
        <v>1215</v>
      </c>
      <c r="R27" t="s">
        <v>885</v>
      </c>
      <c r="S27" t="s">
        <v>889</v>
      </c>
      <c r="T27" t="s">
        <v>5083</v>
      </c>
      <c r="U27" s="131">
        <v>3.718</v>
      </c>
      <c r="V27" s="131">
        <v>73.313999999999993</v>
      </c>
      <c r="W27" s="131">
        <v>272.58100000000002</v>
      </c>
      <c r="X27" s="132">
        <v>0.4</v>
      </c>
      <c r="Y27" s="132">
        <v>2.33E-3</v>
      </c>
      <c r="Z27" s="132">
        <v>5.8E-4</v>
      </c>
    </row>
    <row r="28" spans="1:26">
      <c r="A28" t="s">
        <v>1213</v>
      </c>
      <c r="B28" t="s">
        <v>1232</v>
      </c>
      <c r="C28" t="s">
        <v>5085</v>
      </c>
      <c r="D28" t="s">
        <v>5086</v>
      </c>
      <c r="E28" t="s">
        <v>311</v>
      </c>
      <c r="F28" t="s">
        <v>5085</v>
      </c>
      <c r="G28">
        <v>74271</v>
      </c>
      <c r="H28" t="s">
        <v>314</v>
      </c>
      <c r="I28" t="s">
        <v>1004</v>
      </c>
      <c r="J28" t="s">
        <v>832</v>
      </c>
      <c r="K28" t="s">
        <v>205</v>
      </c>
      <c r="L28" t="s">
        <v>217</v>
      </c>
      <c r="M28" t="s">
        <v>233</v>
      </c>
      <c r="N28" t="s">
        <v>233</v>
      </c>
      <c r="O28" t="s">
        <v>339</v>
      </c>
      <c r="P28" s="146">
        <v>43691</v>
      </c>
      <c r="Q28" t="s">
        <v>1227</v>
      </c>
      <c r="R28" t="s">
        <v>885</v>
      </c>
      <c r="S28" t="s">
        <v>889</v>
      </c>
      <c r="T28" t="s">
        <v>4779</v>
      </c>
      <c r="U28" s="131">
        <v>4.8109999999999999</v>
      </c>
      <c r="V28" s="131">
        <v>38.109000000000002</v>
      </c>
      <c r="W28" s="131">
        <v>183.333</v>
      </c>
      <c r="X28" s="132">
        <v>3.4599999999999999E-2</v>
      </c>
      <c r="Y28" s="132">
        <v>1.57E-3</v>
      </c>
      <c r="Z28" s="132">
        <v>3.8999999999999999E-4</v>
      </c>
    </row>
    <row r="29" spans="1:26">
      <c r="A29" t="s">
        <v>1213</v>
      </c>
      <c r="B29" t="s">
        <v>1237</v>
      </c>
      <c r="C29" t="s">
        <v>5087</v>
      </c>
      <c r="D29" t="s">
        <v>5088</v>
      </c>
      <c r="E29" t="s">
        <v>310</v>
      </c>
      <c r="F29" t="s">
        <v>5089</v>
      </c>
      <c r="G29">
        <v>74186</v>
      </c>
      <c r="H29" t="s">
        <v>314</v>
      </c>
      <c r="I29" t="s">
        <v>1004</v>
      </c>
      <c r="J29" t="s">
        <v>833</v>
      </c>
      <c r="K29" t="s">
        <v>204</v>
      </c>
      <c r="L29" t="s">
        <v>204</v>
      </c>
      <c r="M29" t="s">
        <v>204</v>
      </c>
      <c r="N29" t="s">
        <v>204</v>
      </c>
      <c r="O29" t="s">
        <v>339</v>
      </c>
      <c r="P29" s="146">
        <v>43913</v>
      </c>
      <c r="Q29" t="s">
        <v>1212</v>
      </c>
      <c r="R29" t="s">
        <v>885</v>
      </c>
      <c r="S29" t="s">
        <v>889</v>
      </c>
      <c r="T29" t="s">
        <v>5090</v>
      </c>
      <c r="U29" s="131">
        <v>1</v>
      </c>
      <c r="V29" s="131">
        <v>1299.704</v>
      </c>
      <c r="W29" s="131">
        <v>1299.704</v>
      </c>
      <c r="X29" s="132">
        <v>7.8700000000000006E-2</v>
      </c>
      <c r="Y29" s="132">
        <v>0.17485000000000001</v>
      </c>
      <c r="Z29" s="132">
        <v>1.9900000000000001E-2</v>
      </c>
    </row>
    <row r="30" spans="1:26">
      <c r="A30" t="s">
        <v>1213</v>
      </c>
      <c r="B30" t="s">
        <v>1237</v>
      </c>
      <c r="C30" t="s">
        <v>5091</v>
      </c>
      <c r="D30" t="s">
        <v>5092</v>
      </c>
      <c r="E30" t="s">
        <v>309</v>
      </c>
      <c r="F30" t="s">
        <v>5093</v>
      </c>
      <c r="G30">
        <v>74185</v>
      </c>
      <c r="H30" t="s">
        <v>314</v>
      </c>
      <c r="I30" t="s">
        <v>1001</v>
      </c>
      <c r="J30" t="s">
        <v>831</v>
      </c>
      <c r="K30" t="s">
        <v>204</v>
      </c>
      <c r="L30" t="s">
        <v>204</v>
      </c>
      <c r="M30" t="s">
        <v>204</v>
      </c>
      <c r="N30" t="s">
        <v>204</v>
      </c>
      <c r="O30" t="s">
        <v>339</v>
      </c>
      <c r="P30" s="146">
        <v>43306</v>
      </c>
      <c r="Q30" t="s">
        <v>1212</v>
      </c>
      <c r="R30" t="s">
        <v>885</v>
      </c>
      <c r="S30" t="s">
        <v>889</v>
      </c>
      <c r="T30" t="s">
        <v>4956</v>
      </c>
      <c r="U30" s="131">
        <v>1</v>
      </c>
      <c r="V30" s="131">
        <v>1184.67</v>
      </c>
      <c r="W30" s="131">
        <v>1184.67</v>
      </c>
      <c r="X30" s="132">
        <v>0.1298</v>
      </c>
      <c r="Y30" s="132">
        <v>0.15937999999999999</v>
      </c>
      <c r="Z30" s="132">
        <v>1.813E-2</v>
      </c>
    </row>
    <row r="31" spans="1:26">
      <c r="A31" t="s">
        <v>1213</v>
      </c>
      <c r="B31" t="s">
        <v>1237</v>
      </c>
      <c r="C31" t="s">
        <v>5094</v>
      </c>
      <c r="D31" t="s">
        <v>2205</v>
      </c>
      <c r="E31" t="s">
        <v>309</v>
      </c>
      <c r="F31" t="s">
        <v>5095</v>
      </c>
      <c r="G31">
        <v>74190</v>
      </c>
      <c r="H31" t="s">
        <v>314</v>
      </c>
      <c r="I31" t="s">
        <v>1005</v>
      </c>
      <c r="J31" t="s">
        <v>569</v>
      </c>
      <c r="K31" t="s">
        <v>204</v>
      </c>
      <c r="L31" t="s">
        <v>204</v>
      </c>
      <c r="M31" t="s">
        <v>204</v>
      </c>
      <c r="N31" t="s">
        <v>224</v>
      </c>
      <c r="O31" t="s">
        <v>339</v>
      </c>
      <c r="P31" s="146">
        <v>43312</v>
      </c>
      <c r="Q31" t="s">
        <v>1215</v>
      </c>
      <c r="R31" t="s">
        <v>885</v>
      </c>
      <c r="S31" t="s">
        <v>889</v>
      </c>
      <c r="T31" t="s">
        <v>5096</v>
      </c>
      <c r="U31" s="131">
        <v>3.718</v>
      </c>
      <c r="V31" s="131">
        <v>181.69499999999999</v>
      </c>
      <c r="W31" s="131">
        <v>675.54300000000001</v>
      </c>
      <c r="X31" s="132">
        <v>0.19874</v>
      </c>
      <c r="Y31" s="132">
        <v>9.0880000000000002E-2</v>
      </c>
      <c r="Z31" s="132">
        <v>1.034E-2</v>
      </c>
    </row>
    <row r="32" spans="1:26">
      <c r="A32" t="s">
        <v>1213</v>
      </c>
      <c r="B32" t="s">
        <v>1237</v>
      </c>
      <c r="C32" t="s">
        <v>5091</v>
      </c>
      <c r="D32" t="s">
        <v>5097</v>
      </c>
      <c r="E32" t="s">
        <v>309</v>
      </c>
      <c r="F32" t="s">
        <v>5098</v>
      </c>
      <c r="G32">
        <v>74202</v>
      </c>
      <c r="H32" t="s">
        <v>314</v>
      </c>
      <c r="I32" t="s">
        <v>1001</v>
      </c>
      <c r="J32" t="s">
        <v>831</v>
      </c>
      <c r="K32" t="s">
        <v>204</v>
      </c>
      <c r="L32" t="s">
        <v>204</v>
      </c>
      <c r="M32" t="s">
        <v>204</v>
      </c>
      <c r="N32" t="s">
        <v>204</v>
      </c>
      <c r="O32" t="s">
        <v>339</v>
      </c>
      <c r="P32" s="146">
        <v>43157</v>
      </c>
      <c r="Q32" t="s">
        <v>1212</v>
      </c>
      <c r="R32" t="s">
        <v>885</v>
      </c>
      <c r="S32" t="s">
        <v>889</v>
      </c>
      <c r="T32" t="s">
        <v>4956</v>
      </c>
      <c r="U32" s="131">
        <v>1</v>
      </c>
      <c r="V32" s="131">
        <v>581.99</v>
      </c>
      <c r="W32" s="131">
        <v>581.99</v>
      </c>
      <c r="X32" s="132">
        <v>0.1036</v>
      </c>
      <c r="Y32" s="132">
        <v>7.8299999999999995E-2</v>
      </c>
      <c r="Z32" s="132">
        <v>8.9099999999999995E-3</v>
      </c>
    </row>
    <row r="33" spans="1:26">
      <c r="A33" t="s">
        <v>1213</v>
      </c>
      <c r="B33" t="s">
        <v>1237</v>
      </c>
      <c r="C33" t="s">
        <v>5099</v>
      </c>
      <c r="D33" t="s">
        <v>5100</v>
      </c>
      <c r="E33" t="s">
        <v>309</v>
      </c>
      <c r="F33" t="s">
        <v>5101</v>
      </c>
      <c r="G33">
        <v>74176</v>
      </c>
      <c r="H33" t="s">
        <v>314</v>
      </c>
      <c r="I33" t="s">
        <v>1002</v>
      </c>
      <c r="J33" t="s">
        <v>569</v>
      </c>
      <c r="K33" t="s">
        <v>204</v>
      </c>
      <c r="L33" t="s">
        <v>204</v>
      </c>
      <c r="M33" t="s">
        <v>204</v>
      </c>
      <c r="N33" t="s">
        <v>204</v>
      </c>
      <c r="O33" t="s">
        <v>339</v>
      </c>
      <c r="P33" s="146">
        <v>43411</v>
      </c>
      <c r="Q33" t="s">
        <v>1212</v>
      </c>
      <c r="R33" t="s">
        <v>885</v>
      </c>
      <c r="S33" t="s">
        <v>889</v>
      </c>
      <c r="T33" t="s">
        <v>5053</v>
      </c>
      <c r="U33" s="131">
        <v>1</v>
      </c>
      <c r="V33" s="131">
        <v>537.33600000000001</v>
      </c>
      <c r="W33" s="131">
        <v>537.33600000000001</v>
      </c>
      <c r="X33" s="132">
        <v>1.7500000000000002E-2</v>
      </c>
      <c r="Y33" s="132">
        <v>7.2289999999999993E-2</v>
      </c>
      <c r="Z33" s="132">
        <v>8.2299999999999995E-3</v>
      </c>
    </row>
    <row r="34" spans="1:26">
      <c r="A34" t="s">
        <v>1213</v>
      </c>
      <c r="B34" t="s">
        <v>1237</v>
      </c>
      <c r="C34" t="s">
        <v>5102</v>
      </c>
      <c r="D34" t="s">
        <v>5103</v>
      </c>
      <c r="E34" t="s">
        <v>309</v>
      </c>
      <c r="F34" t="s">
        <v>5104</v>
      </c>
      <c r="G34">
        <v>74177</v>
      </c>
      <c r="H34" t="s">
        <v>314</v>
      </c>
      <c r="I34" t="s">
        <v>1002</v>
      </c>
      <c r="J34" t="s">
        <v>569</v>
      </c>
      <c r="K34" t="s">
        <v>204</v>
      </c>
      <c r="L34" t="s">
        <v>204</v>
      </c>
      <c r="M34" t="s">
        <v>204</v>
      </c>
      <c r="N34" t="s">
        <v>204</v>
      </c>
      <c r="O34" t="s">
        <v>339</v>
      </c>
      <c r="P34" s="146">
        <v>43586</v>
      </c>
      <c r="Q34" t="s">
        <v>1212</v>
      </c>
      <c r="R34" t="s">
        <v>885</v>
      </c>
      <c r="S34" t="s">
        <v>889</v>
      </c>
      <c r="T34" t="s">
        <v>5105</v>
      </c>
      <c r="U34" s="131">
        <v>1</v>
      </c>
      <c r="V34" s="131">
        <v>304.00400000000002</v>
      </c>
      <c r="W34" s="131">
        <v>304.00400000000002</v>
      </c>
      <c r="X34" s="132">
        <v>3.1E-2</v>
      </c>
      <c r="Y34" s="132">
        <v>4.0899999999999999E-2</v>
      </c>
      <c r="Z34" s="132">
        <v>4.6499999999999996E-3</v>
      </c>
    </row>
    <row r="35" spans="1:26">
      <c r="A35" t="s">
        <v>1213</v>
      </c>
      <c r="B35" t="s">
        <v>1237</v>
      </c>
      <c r="C35" t="s">
        <v>5106</v>
      </c>
      <c r="D35" t="s">
        <v>5107</v>
      </c>
      <c r="E35" t="s">
        <v>309</v>
      </c>
      <c r="F35" t="s">
        <v>5108</v>
      </c>
      <c r="G35">
        <v>74173</v>
      </c>
      <c r="H35" t="s">
        <v>314</v>
      </c>
      <c r="I35" t="s">
        <v>1000</v>
      </c>
      <c r="J35" t="s">
        <v>845</v>
      </c>
      <c r="K35" t="s">
        <v>204</v>
      </c>
      <c r="L35" t="s">
        <v>204</v>
      </c>
      <c r="M35" t="s">
        <v>204</v>
      </c>
      <c r="N35" t="s">
        <v>204</v>
      </c>
      <c r="O35" t="s">
        <v>339</v>
      </c>
      <c r="P35" s="146">
        <v>43321</v>
      </c>
      <c r="Q35" t="s">
        <v>1215</v>
      </c>
      <c r="R35" t="s">
        <v>885</v>
      </c>
      <c r="S35" t="s">
        <v>889</v>
      </c>
      <c r="T35" t="s">
        <v>5109</v>
      </c>
      <c r="U35" s="131">
        <v>3.718</v>
      </c>
      <c r="V35" s="131">
        <v>60.265999999999998</v>
      </c>
      <c r="W35" s="131">
        <v>224.06800000000001</v>
      </c>
      <c r="X35" s="132">
        <v>0.10349999999999999</v>
      </c>
      <c r="Y35" s="132">
        <v>3.014E-2</v>
      </c>
      <c r="Z35" s="132">
        <v>3.4299999999999999E-3</v>
      </c>
    </row>
    <row r="36" spans="1:26">
      <c r="A36" t="s">
        <v>1213</v>
      </c>
      <c r="B36" t="s">
        <v>1237</v>
      </c>
      <c r="D36" t="s">
        <v>5110</v>
      </c>
      <c r="E36" t="s">
        <v>311</v>
      </c>
      <c r="F36" t="s">
        <v>5111</v>
      </c>
      <c r="G36">
        <v>74180</v>
      </c>
      <c r="H36" t="s">
        <v>314</v>
      </c>
      <c r="I36" t="s">
        <v>1000</v>
      </c>
      <c r="J36" t="s">
        <v>844</v>
      </c>
      <c r="K36" t="s">
        <v>205</v>
      </c>
      <c r="L36" t="s">
        <v>224</v>
      </c>
      <c r="M36" t="s">
        <v>224</v>
      </c>
      <c r="N36" t="s">
        <v>224</v>
      </c>
      <c r="O36" t="s">
        <v>339</v>
      </c>
      <c r="P36" s="146">
        <v>43412</v>
      </c>
      <c r="Q36" t="s">
        <v>1215</v>
      </c>
      <c r="R36" t="s">
        <v>885</v>
      </c>
      <c r="S36" t="s">
        <v>889</v>
      </c>
      <c r="T36" t="s">
        <v>4989</v>
      </c>
      <c r="U36" s="131">
        <v>3.718</v>
      </c>
      <c r="V36" s="131">
        <v>162.833</v>
      </c>
      <c r="W36" s="131">
        <v>605.41200000000003</v>
      </c>
      <c r="X36" s="132">
        <v>5.8900000000000001E-2</v>
      </c>
      <c r="Y36" s="132">
        <v>8.1449999999999995E-2</v>
      </c>
      <c r="Z36" s="132">
        <v>9.2700000000000005E-3</v>
      </c>
    </row>
    <row r="37" spans="1:26">
      <c r="A37" t="s">
        <v>1213</v>
      </c>
      <c r="B37" t="s">
        <v>1237</v>
      </c>
      <c r="C37" t="s">
        <v>5112</v>
      </c>
      <c r="D37" t="s">
        <v>5113</v>
      </c>
      <c r="E37" t="s">
        <v>309</v>
      </c>
      <c r="F37" t="s">
        <v>5114</v>
      </c>
      <c r="G37">
        <v>74189</v>
      </c>
      <c r="H37" t="s">
        <v>314</v>
      </c>
      <c r="I37" t="s">
        <v>1002</v>
      </c>
      <c r="J37" t="s">
        <v>569</v>
      </c>
      <c r="K37" t="s">
        <v>205</v>
      </c>
      <c r="L37" t="s">
        <v>224</v>
      </c>
      <c r="M37" t="s">
        <v>224</v>
      </c>
      <c r="N37" t="s">
        <v>224</v>
      </c>
      <c r="O37" t="s">
        <v>339</v>
      </c>
      <c r="P37" s="146">
        <v>43857</v>
      </c>
      <c r="Q37" t="s">
        <v>1215</v>
      </c>
      <c r="R37" t="s">
        <v>885</v>
      </c>
      <c r="S37" t="s">
        <v>889</v>
      </c>
      <c r="T37" t="s">
        <v>5053</v>
      </c>
      <c r="U37" s="131">
        <v>3.718</v>
      </c>
      <c r="V37" s="131">
        <v>127.97499999999999</v>
      </c>
      <c r="W37" s="131">
        <v>475.81</v>
      </c>
      <c r="X37" s="132">
        <v>3.5999999999999997E-2</v>
      </c>
      <c r="Y37" s="132">
        <v>6.4009999999999997E-2</v>
      </c>
      <c r="Z37" s="132">
        <v>7.28E-3</v>
      </c>
    </row>
    <row r="38" spans="1:26">
      <c r="A38" t="s">
        <v>1213</v>
      </c>
      <c r="B38" t="s">
        <v>1237</v>
      </c>
      <c r="D38" t="s">
        <v>5115</v>
      </c>
      <c r="E38" t="s">
        <v>309</v>
      </c>
      <c r="F38" t="s">
        <v>5116</v>
      </c>
      <c r="G38">
        <v>74181</v>
      </c>
      <c r="H38" t="s">
        <v>314</v>
      </c>
      <c r="I38" t="s">
        <v>1004</v>
      </c>
      <c r="J38" t="s">
        <v>833</v>
      </c>
      <c r="K38" t="s">
        <v>205</v>
      </c>
      <c r="L38" t="s">
        <v>204</v>
      </c>
      <c r="M38" t="s">
        <v>204</v>
      </c>
      <c r="N38" t="s">
        <v>224</v>
      </c>
      <c r="O38" t="s">
        <v>339</v>
      </c>
      <c r="P38" s="146">
        <v>43482</v>
      </c>
      <c r="Q38" t="s">
        <v>1215</v>
      </c>
      <c r="R38" t="s">
        <v>885</v>
      </c>
      <c r="S38" t="s">
        <v>889</v>
      </c>
      <c r="T38" t="s">
        <v>5117</v>
      </c>
      <c r="U38" s="131">
        <v>3.718</v>
      </c>
      <c r="V38" s="131">
        <v>110.649</v>
      </c>
      <c r="W38" s="131">
        <v>411.392</v>
      </c>
      <c r="X38" s="132">
        <v>0.19900000000000001</v>
      </c>
      <c r="Y38" s="132">
        <v>5.5350000000000003E-2</v>
      </c>
      <c r="Z38" s="132">
        <v>6.3E-3</v>
      </c>
    </row>
    <row r="39" spans="1:26">
      <c r="A39" t="s">
        <v>1213</v>
      </c>
      <c r="B39" t="s">
        <v>1237</v>
      </c>
      <c r="C39" t="s">
        <v>5118</v>
      </c>
      <c r="D39" t="s">
        <v>5119</v>
      </c>
      <c r="E39" t="s">
        <v>311</v>
      </c>
      <c r="F39" t="s">
        <v>5120</v>
      </c>
      <c r="G39">
        <v>74178</v>
      </c>
      <c r="H39" t="s">
        <v>314</v>
      </c>
      <c r="I39" t="s">
        <v>1004</v>
      </c>
      <c r="J39" t="s">
        <v>833</v>
      </c>
      <c r="K39" t="s">
        <v>205</v>
      </c>
      <c r="L39" t="s">
        <v>224</v>
      </c>
      <c r="M39" t="s">
        <v>224</v>
      </c>
      <c r="N39" t="s">
        <v>224</v>
      </c>
      <c r="O39" t="s">
        <v>339</v>
      </c>
      <c r="P39" s="146">
        <v>44186</v>
      </c>
      <c r="Q39" t="s">
        <v>1215</v>
      </c>
      <c r="R39" t="s">
        <v>885</v>
      </c>
      <c r="S39" t="s">
        <v>889</v>
      </c>
      <c r="T39" t="s">
        <v>4779</v>
      </c>
      <c r="U39" s="131">
        <v>3.718</v>
      </c>
      <c r="V39" s="131">
        <v>105.77800000000001</v>
      </c>
      <c r="W39" s="131">
        <v>393.28199999999998</v>
      </c>
      <c r="X39" s="132">
        <v>3.4639999999999997E-2</v>
      </c>
      <c r="Y39" s="132">
        <v>5.2909999999999999E-2</v>
      </c>
      <c r="Z39" s="132">
        <v>6.0200000000000002E-3</v>
      </c>
    </row>
    <row r="40" spans="1:26">
      <c r="A40" t="s">
        <v>1213</v>
      </c>
      <c r="B40" t="s">
        <v>1237</v>
      </c>
      <c r="D40" t="s">
        <v>5121</v>
      </c>
      <c r="E40" t="s">
        <v>311</v>
      </c>
      <c r="F40" t="s">
        <v>5122</v>
      </c>
      <c r="G40">
        <v>74197</v>
      </c>
      <c r="H40" t="s">
        <v>314</v>
      </c>
      <c r="I40" t="s">
        <v>1003</v>
      </c>
      <c r="J40" t="s">
        <v>836</v>
      </c>
      <c r="K40" t="s">
        <v>205</v>
      </c>
      <c r="L40" t="s">
        <v>224</v>
      </c>
      <c r="M40" t="s">
        <v>224</v>
      </c>
      <c r="N40" t="s">
        <v>224</v>
      </c>
      <c r="O40" t="s">
        <v>339</v>
      </c>
      <c r="P40" s="146">
        <v>43571</v>
      </c>
      <c r="Q40" t="s">
        <v>1215</v>
      </c>
      <c r="R40" t="s">
        <v>885</v>
      </c>
      <c r="S40" t="s">
        <v>889</v>
      </c>
      <c r="T40" t="s">
        <v>5123</v>
      </c>
      <c r="U40" s="131">
        <v>3.718</v>
      </c>
      <c r="V40" s="131">
        <v>80.23</v>
      </c>
      <c r="W40" s="131">
        <v>298.29500000000002</v>
      </c>
      <c r="X40" s="132">
        <v>2.53E-2</v>
      </c>
      <c r="Y40" s="132">
        <v>4.0129999999999999E-2</v>
      </c>
      <c r="Z40" s="132">
        <v>4.5700000000000003E-3</v>
      </c>
    </row>
    <row r="41" spans="1:26">
      <c r="A41" t="s">
        <v>1213</v>
      </c>
      <c r="B41" t="s">
        <v>1237</v>
      </c>
      <c r="D41" t="s">
        <v>5124</v>
      </c>
      <c r="E41" t="s">
        <v>311</v>
      </c>
      <c r="F41" t="s">
        <v>5125</v>
      </c>
      <c r="G41">
        <v>74183</v>
      </c>
      <c r="H41" t="s">
        <v>314</v>
      </c>
      <c r="I41" t="s">
        <v>1000</v>
      </c>
      <c r="J41" t="s">
        <v>844</v>
      </c>
      <c r="K41" t="s">
        <v>205</v>
      </c>
      <c r="L41" t="s">
        <v>224</v>
      </c>
      <c r="M41" t="s">
        <v>224</v>
      </c>
      <c r="N41" t="s">
        <v>224</v>
      </c>
      <c r="O41" t="s">
        <v>339</v>
      </c>
      <c r="P41" s="146">
        <v>43578</v>
      </c>
      <c r="Q41" t="s">
        <v>1215</v>
      </c>
      <c r="R41" t="s">
        <v>885</v>
      </c>
      <c r="S41" t="s">
        <v>889</v>
      </c>
      <c r="T41" t="s">
        <v>5026</v>
      </c>
      <c r="U41" s="131">
        <v>3.718</v>
      </c>
      <c r="V41" s="131">
        <v>59.692</v>
      </c>
      <c r="W41" s="131">
        <v>221.935</v>
      </c>
      <c r="X41" s="132">
        <v>5.2000000000000005E-2</v>
      </c>
      <c r="Y41" s="132">
        <v>2.9860000000000001E-2</v>
      </c>
      <c r="Z41" s="132">
        <v>3.3999999999999998E-3</v>
      </c>
    </row>
    <row r="42" spans="1:26">
      <c r="A42" t="s">
        <v>1213</v>
      </c>
      <c r="B42" t="s">
        <v>1237</v>
      </c>
      <c r="C42" t="s">
        <v>5126</v>
      </c>
      <c r="D42" t="s">
        <v>5127</v>
      </c>
      <c r="E42" t="s">
        <v>311</v>
      </c>
      <c r="F42" t="s">
        <v>5128</v>
      </c>
      <c r="G42">
        <v>74208</v>
      </c>
      <c r="H42" t="s">
        <v>314</v>
      </c>
      <c r="I42" t="s">
        <v>1004</v>
      </c>
      <c r="J42" t="s">
        <v>833</v>
      </c>
      <c r="K42" t="s">
        <v>205</v>
      </c>
      <c r="L42" t="s">
        <v>224</v>
      </c>
      <c r="M42" t="s">
        <v>224</v>
      </c>
      <c r="N42" t="s">
        <v>224</v>
      </c>
      <c r="O42" t="s">
        <v>339</v>
      </c>
      <c r="P42" s="146">
        <v>45565</v>
      </c>
      <c r="Q42" t="s">
        <v>1215</v>
      </c>
      <c r="R42" t="s">
        <v>885</v>
      </c>
      <c r="S42" t="s">
        <v>889</v>
      </c>
      <c r="T42" t="s">
        <v>4779</v>
      </c>
      <c r="U42" s="131">
        <v>3.718</v>
      </c>
      <c r="V42" s="131">
        <v>51.014000000000003</v>
      </c>
      <c r="W42" s="131">
        <v>189.66900000000001</v>
      </c>
      <c r="X42" s="132">
        <v>4.7000000000000002E-3</v>
      </c>
      <c r="Y42" s="132">
        <v>2.5520000000000001E-2</v>
      </c>
      <c r="Z42" s="132">
        <v>2.8999999999999998E-3</v>
      </c>
    </row>
    <row r="43" spans="1:26">
      <c r="A43" t="s">
        <v>1213</v>
      </c>
      <c r="B43" t="s">
        <v>1237</v>
      </c>
      <c r="C43" t="s">
        <v>5129</v>
      </c>
      <c r="D43" t="s">
        <v>5130</v>
      </c>
      <c r="E43" t="s">
        <v>310</v>
      </c>
      <c r="F43" t="s">
        <v>5131</v>
      </c>
      <c r="G43">
        <v>74187</v>
      </c>
      <c r="H43" t="s">
        <v>314</v>
      </c>
      <c r="I43" t="s">
        <v>1003</v>
      </c>
      <c r="J43" t="s">
        <v>836</v>
      </c>
      <c r="K43" t="s">
        <v>205</v>
      </c>
      <c r="L43" t="s">
        <v>204</v>
      </c>
      <c r="M43" t="s">
        <v>204</v>
      </c>
      <c r="N43" t="s">
        <v>303</v>
      </c>
      <c r="O43" t="s">
        <v>339</v>
      </c>
      <c r="P43" s="146">
        <v>43831</v>
      </c>
      <c r="Q43" t="s">
        <v>1215</v>
      </c>
      <c r="R43" t="s">
        <v>885</v>
      </c>
      <c r="S43" t="s">
        <v>889</v>
      </c>
      <c r="T43" t="s">
        <v>5132</v>
      </c>
      <c r="U43" s="131">
        <v>3.718</v>
      </c>
      <c r="V43" s="131">
        <v>8.0579999999999998</v>
      </c>
      <c r="W43" s="131">
        <v>29.959</v>
      </c>
      <c r="X43" s="132">
        <v>3.3300000000000003E-2</v>
      </c>
      <c r="Y43" s="132">
        <v>4.0299999999999997E-3</v>
      </c>
      <c r="Z43" s="132">
        <v>4.6000000000000001E-4</v>
      </c>
    </row>
    <row r="44" spans="1:26">
      <c r="A44" t="s">
        <v>1213</v>
      </c>
      <c r="B44" t="s">
        <v>1238</v>
      </c>
      <c r="C44" t="s">
        <v>5133</v>
      </c>
      <c r="D44" t="s">
        <v>5134</v>
      </c>
      <c r="E44" t="s">
        <v>309</v>
      </c>
      <c r="F44" t="s">
        <v>5135</v>
      </c>
      <c r="G44" t="s">
        <v>5136</v>
      </c>
      <c r="H44" t="s">
        <v>321</v>
      </c>
      <c r="I44" t="s">
        <v>1002</v>
      </c>
      <c r="J44" t="s">
        <v>569</v>
      </c>
      <c r="K44" t="s">
        <v>204</v>
      </c>
      <c r="L44" t="s">
        <v>217</v>
      </c>
      <c r="M44" t="s">
        <v>204</v>
      </c>
      <c r="N44" t="s">
        <v>204</v>
      </c>
      <c r="O44" t="s">
        <v>339</v>
      </c>
      <c r="P44" s="146">
        <v>43542</v>
      </c>
      <c r="Q44" t="s">
        <v>1212</v>
      </c>
      <c r="R44" t="s">
        <v>885</v>
      </c>
      <c r="S44" t="s">
        <v>889</v>
      </c>
      <c r="T44" t="s">
        <v>5056</v>
      </c>
      <c r="U44" s="131">
        <v>1</v>
      </c>
      <c r="V44" s="131">
        <v>2322.4</v>
      </c>
      <c r="W44" s="131">
        <v>2322.4</v>
      </c>
      <c r="X44" s="132">
        <v>2.9000000000000001E-2</v>
      </c>
      <c r="Y44" s="132">
        <v>5.0299999999999997E-3</v>
      </c>
      <c r="Z44" s="132">
        <v>1.2899999999999999E-3</v>
      </c>
    </row>
    <row r="45" spans="1:26">
      <c r="A45" t="s">
        <v>1213</v>
      </c>
      <c r="B45" t="s">
        <v>1238</v>
      </c>
      <c r="C45" t="s">
        <v>5137</v>
      </c>
      <c r="D45" t="s">
        <v>5138</v>
      </c>
      <c r="E45" t="s">
        <v>309</v>
      </c>
      <c r="F45" t="s">
        <v>5139</v>
      </c>
      <c r="G45">
        <v>74196</v>
      </c>
      <c r="H45" t="s">
        <v>314</v>
      </c>
      <c r="I45" t="s">
        <v>1005</v>
      </c>
      <c r="J45" t="s">
        <v>826</v>
      </c>
      <c r="K45" t="s">
        <v>204</v>
      </c>
      <c r="L45" t="s">
        <v>204</v>
      </c>
      <c r="M45" t="s">
        <v>204</v>
      </c>
      <c r="N45" t="s">
        <v>204</v>
      </c>
      <c r="O45" t="s">
        <v>339</v>
      </c>
      <c r="P45" s="146">
        <v>43524</v>
      </c>
      <c r="Q45" t="s">
        <v>1212</v>
      </c>
      <c r="R45" t="s">
        <v>885</v>
      </c>
      <c r="S45" t="s">
        <v>889</v>
      </c>
      <c r="T45" t="s">
        <v>4779</v>
      </c>
      <c r="U45" s="131">
        <v>1</v>
      </c>
      <c r="V45" s="131">
        <v>63369.481</v>
      </c>
      <c r="W45" s="131">
        <v>63369.481</v>
      </c>
      <c r="X45" s="132">
        <v>0.14119999999999999</v>
      </c>
      <c r="Y45" s="132">
        <v>0.13724</v>
      </c>
      <c r="Z45" s="132">
        <v>3.5299999999999998E-2</v>
      </c>
    </row>
    <row r="46" spans="1:26">
      <c r="A46" t="s">
        <v>1213</v>
      </c>
      <c r="B46" t="s">
        <v>1238</v>
      </c>
      <c r="C46" t="s">
        <v>5087</v>
      </c>
      <c r="D46" t="s">
        <v>5088</v>
      </c>
      <c r="E46" t="s">
        <v>310</v>
      </c>
      <c r="F46" t="s">
        <v>5089</v>
      </c>
      <c r="G46">
        <v>74186</v>
      </c>
      <c r="H46" t="s">
        <v>314</v>
      </c>
      <c r="I46" t="s">
        <v>1004</v>
      </c>
      <c r="J46" t="s">
        <v>833</v>
      </c>
      <c r="K46" t="s">
        <v>204</v>
      </c>
      <c r="L46" t="s">
        <v>204</v>
      </c>
      <c r="M46" t="s">
        <v>204</v>
      </c>
      <c r="N46" t="s">
        <v>204</v>
      </c>
      <c r="O46" t="s">
        <v>339</v>
      </c>
      <c r="P46" s="146">
        <v>43913</v>
      </c>
      <c r="Q46" t="s">
        <v>1212</v>
      </c>
      <c r="R46" t="s">
        <v>885</v>
      </c>
      <c r="S46" t="s">
        <v>889</v>
      </c>
      <c r="T46" t="s">
        <v>5090</v>
      </c>
      <c r="U46" s="131">
        <v>1</v>
      </c>
      <c r="V46" s="131">
        <v>30606.353999999999</v>
      </c>
      <c r="W46" s="131">
        <v>30606.353999999999</v>
      </c>
      <c r="X46" s="132">
        <v>7.8700000000000006E-2</v>
      </c>
      <c r="Y46" s="132">
        <v>6.6290000000000002E-2</v>
      </c>
      <c r="Z46" s="132">
        <v>1.7049999999999999E-2</v>
      </c>
    </row>
    <row r="47" spans="1:26">
      <c r="A47" t="s">
        <v>1213</v>
      </c>
      <c r="B47" t="s">
        <v>1238</v>
      </c>
      <c r="C47" t="s">
        <v>5140</v>
      </c>
      <c r="D47" t="s">
        <v>5141</v>
      </c>
      <c r="E47" t="s">
        <v>309</v>
      </c>
      <c r="F47" t="s">
        <v>5142</v>
      </c>
      <c r="G47">
        <v>74168</v>
      </c>
      <c r="H47" t="s">
        <v>314</v>
      </c>
      <c r="I47" t="s">
        <v>1005</v>
      </c>
      <c r="J47" t="s">
        <v>842</v>
      </c>
      <c r="K47" t="s">
        <v>204</v>
      </c>
      <c r="L47" t="s">
        <v>204</v>
      </c>
      <c r="M47" t="s">
        <v>204</v>
      </c>
      <c r="N47" t="s">
        <v>204</v>
      </c>
      <c r="O47" t="s">
        <v>339</v>
      </c>
      <c r="P47" s="146">
        <v>44084</v>
      </c>
      <c r="Q47" t="s">
        <v>1215</v>
      </c>
      <c r="R47" t="s">
        <v>885</v>
      </c>
      <c r="S47" t="s">
        <v>889</v>
      </c>
      <c r="T47" t="s">
        <v>5039</v>
      </c>
      <c r="U47" s="131">
        <v>3.718</v>
      </c>
      <c r="V47" s="131">
        <v>8199.56</v>
      </c>
      <c r="W47" s="131">
        <v>30485.964</v>
      </c>
      <c r="X47" s="132">
        <v>1.09E-2</v>
      </c>
      <c r="Y47" s="132">
        <v>6.6019999999999995E-2</v>
      </c>
      <c r="Z47" s="132">
        <v>1.6979999999999999E-2</v>
      </c>
    </row>
    <row r="48" spans="1:26">
      <c r="A48" t="s">
        <v>1213</v>
      </c>
      <c r="B48" t="s">
        <v>1238</v>
      </c>
      <c r="C48" t="s">
        <v>5091</v>
      </c>
      <c r="D48" t="s">
        <v>5092</v>
      </c>
      <c r="E48" t="s">
        <v>309</v>
      </c>
      <c r="F48" t="s">
        <v>5093</v>
      </c>
      <c r="G48">
        <v>74185</v>
      </c>
      <c r="H48" t="s">
        <v>314</v>
      </c>
      <c r="I48" t="s">
        <v>1001</v>
      </c>
      <c r="J48" t="s">
        <v>831</v>
      </c>
      <c r="K48" t="s">
        <v>204</v>
      </c>
      <c r="L48" t="s">
        <v>204</v>
      </c>
      <c r="M48" t="s">
        <v>204</v>
      </c>
      <c r="N48" t="s">
        <v>204</v>
      </c>
      <c r="O48" t="s">
        <v>339</v>
      </c>
      <c r="P48" s="146">
        <v>43306</v>
      </c>
      <c r="Q48" t="s">
        <v>1212</v>
      </c>
      <c r="R48" t="s">
        <v>885</v>
      </c>
      <c r="S48" t="s">
        <v>889</v>
      </c>
      <c r="T48" t="s">
        <v>4956</v>
      </c>
      <c r="U48" s="131">
        <v>1</v>
      </c>
      <c r="V48" s="131">
        <v>28364.374</v>
      </c>
      <c r="W48" s="131">
        <v>28364.374</v>
      </c>
      <c r="X48" s="132">
        <v>0.1298</v>
      </c>
      <c r="Y48" s="132">
        <v>6.1429999999999998E-2</v>
      </c>
      <c r="Z48" s="132">
        <v>1.5800000000000002E-2</v>
      </c>
    </row>
    <row r="49" spans="1:26">
      <c r="A49" t="s">
        <v>1213</v>
      </c>
      <c r="B49" t="s">
        <v>1238</v>
      </c>
      <c r="C49" t="s">
        <v>5094</v>
      </c>
      <c r="D49" t="s">
        <v>2205</v>
      </c>
      <c r="E49" t="s">
        <v>309</v>
      </c>
      <c r="F49" t="s">
        <v>5095</v>
      </c>
      <c r="G49">
        <v>74190</v>
      </c>
      <c r="H49" t="s">
        <v>314</v>
      </c>
      <c r="I49" t="s">
        <v>1005</v>
      </c>
      <c r="J49" t="s">
        <v>569</v>
      </c>
      <c r="K49" t="s">
        <v>204</v>
      </c>
      <c r="L49" t="s">
        <v>204</v>
      </c>
      <c r="M49" t="s">
        <v>204</v>
      </c>
      <c r="N49" t="s">
        <v>224</v>
      </c>
      <c r="O49" t="s">
        <v>339</v>
      </c>
      <c r="P49" s="146">
        <v>43312</v>
      </c>
      <c r="Q49" t="s">
        <v>1215</v>
      </c>
      <c r="R49" t="s">
        <v>885</v>
      </c>
      <c r="S49" t="s">
        <v>889</v>
      </c>
      <c r="T49" t="s">
        <v>5096</v>
      </c>
      <c r="U49" s="131">
        <v>3.718</v>
      </c>
      <c r="V49" s="131">
        <v>4345.7439999999997</v>
      </c>
      <c r="W49" s="131">
        <v>16157.476000000001</v>
      </c>
      <c r="X49" s="132">
        <v>0.19874</v>
      </c>
      <c r="Y49" s="132">
        <v>3.499E-2</v>
      </c>
      <c r="Z49" s="132">
        <v>8.9999999999999993E-3</v>
      </c>
    </row>
    <row r="50" spans="1:26">
      <c r="A50" t="s">
        <v>1213</v>
      </c>
      <c r="B50" t="s">
        <v>1238</v>
      </c>
      <c r="C50" t="s">
        <v>5091</v>
      </c>
      <c r="D50" t="s">
        <v>5097</v>
      </c>
      <c r="E50" t="s">
        <v>309</v>
      </c>
      <c r="F50" t="s">
        <v>5098</v>
      </c>
      <c r="G50">
        <v>74202</v>
      </c>
      <c r="H50" t="s">
        <v>314</v>
      </c>
      <c r="I50" t="s">
        <v>1001</v>
      </c>
      <c r="J50" t="s">
        <v>831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46">
        <v>43157</v>
      </c>
      <c r="Q50" t="s">
        <v>1212</v>
      </c>
      <c r="R50" t="s">
        <v>885</v>
      </c>
      <c r="S50" t="s">
        <v>889</v>
      </c>
      <c r="T50" t="s">
        <v>4956</v>
      </c>
      <c r="U50" s="131">
        <v>1</v>
      </c>
      <c r="V50" s="131">
        <v>14567.960999999999</v>
      </c>
      <c r="W50" s="131">
        <v>14567.960999999999</v>
      </c>
      <c r="X50" s="132">
        <v>0.1036</v>
      </c>
      <c r="Y50" s="132">
        <v>3.1550000000000002E-2</v>
      </c>
      <c r="Z50" s="132">
        <v>8.1099999999999992E-3</v>
      </c>
    </row>
    <row r="51" spans="1:26">
      <c r="A51" t="s">
        <v>1213</v>
      </c>
      <c r="B51" t="s">
        <v>1238</v>
      </c>
      <c r="C51" t="s">
        <v>5087</v>
      </c>
      <c r="D51" t="s">
        <v>5088</v>
      </c>
      <c r="E51" t="s">
        <v>310</v>
      </c>
      <c r="F51" t="s">
        <v>5143</v>
      </c>
      <c r="G51">
        <v>74204</v>
      </c>
      <c r="H51" t="s">
        <v>314</v>
      </c>
      <c r="I51" t="s">
        <v>1004</v>
      </c>
      <c r="J51" t="s">
        <v>833</v>
      </c>
      <c r="K51" t="s">
        <v>204</v>
      </c>
      <c r="L51" t="s">
        <v>204</v>
      </c>
      <c r="M51" t="s">
        <v>204</v>
      </c>
      <c r="N51" t="s">
        <v>204</v>
      </c>
      <c r="O51" t="s">
        <v>339</v>
      </c>
      <c r="P51" s="146">
        <v>44370</v>
      </c>
      <c r="Q51" t="s">
        <v>1212</v>
      </c>
      <c r="R51" t="s">
        <v>885</v>
      </c>
      <c r="S51" t="s">
        <v>889</v>
      </c>
      <c r="T51" t="s">
        <v>5144</v>
      </c>
      <c r="U51" s="131">
        <v>1</v>
      </c>
      <c r="V51" s="131">
        <v>13648.822</v>
      </c>
      <c r="W51" s="131">
        <v>13648.822</v>
      </c>
      <c r="X51" s="132">
        <v>7.8700000000000006E-2</v>
      </c>
      <c r="Y51" s="132">
        <v>2.9559999999999999E-2</v>
      </c>
      <c r="Z51" s="132">
        <v>7.6E-3</v>
      </c>
    </row>
    <row r="52" spans="1:26">
      <c r="A52" t="s">
        <v>1213</v>
      </c>
      <c r="B52" t="s">
        <v>1238</v>
      </c>
      <c r="C52" t="s">
        <v>5099</v>
      </c>
      <c r="D52" t="s">
        <v>5100</v>
      </c>
      <c r="E52" t="s">
        <v>309</v>
      </c>
      <c r="F52" t="s">
        <v>5101</v>
      </c>
      <c r="G52">
        <v>74176</v>
      </c>
      <c r="H52" t="s">
        <v>314</v>
      </c>
      <c r="I52" t="s">
        <v>1002</v>
      </c>
      <c r="J52" t="s">
        <v>569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46">
        <v>43411</v>
      </c>
      <c r="Q52" t="s">
        <v>1212</v>
      </c>
      <c r="R52" t="s">
        <v>885</v>
      </c>
      <c r="S52" t="s">
        <v>889</v>
      </c>
      <c r="T52" t="s">
        <v>5053</v>
      </c>
      <c r="U52" s="131">
        <v>1</v>
      </c>
      <c r="V52" s="131">
        <v>12745.183999999999</v>
      </c>
      <c r="W52" s="131">
        <v>12745.183999999999</v>
      </c>
      <c r="X52" s="132">
        <v>1.7500000000000002E-2</v>
      </c>
      <c r="Y52" s="132">
        <v>2.76E-2</v>
      </c>
      <c r="Z52" s="132">
        <v>7.1000000000000004E-3</v>
      </c>
    </row>
    <row r="53" spans="1:26">
      <c r="A53" t="s">
        <v>1213</v>
      </c>
      <c r="B53" t="s">
        <v>1238</v>
      </c>
      <c r="C53" t="s">
        <v>5145</v>
      </c>
      <c r="D53" t="s">
        <v>5146</v>
      </c>
      <c r="E53" t="s">
        <v>309</v>
      </c>
      <c r="F53" t="s">
        <v>5147</v>
      </c>
      <c r="G53">
        <v>74217</v>
      </c>
      <c r="H53" t="s">
        <v>314</v>
      </c>
      <c r="I53" t="s">
        <v>1003</v>
      </c>
      <c r="J53" t="s">
        <v>836</v>
      </c>
      <c r="K53" t="s">
        <v>204</v>
      </c>
      <c r="L53" t="s">
        <v>204</v>
      </c>
      <c r="M53" t="s">
        <v>204</v>
      </c>
      <c r="N53" t="s">
        <v>204</v>
      </c>
      <c r="O53" t="s">
        <v>339</v>
      </c>
      <c r="P53" s="146">
        <v>45006</v>
      </c>
      <c r="Q53" t="s">
        <v>1212</v>
      </c>
      <c r="R53" t="s">
        <v>885</v>
      </c>
      <c r="S53" t="s">
        <v>889</v>
      </c>
      <c r="T53" t="s">
        <v>5026</v>
      </c>
      <c r="U53" s="131">
        <v>1</v>
      </c>
      <c r="V53" s="131">
        <v>8961.0859999999993</v>
      </c>
      <c r="W53" s="131">
        <v>8961.0859999999993</v>
      </c>
      <c r="X53" s="132">
        <v>0.15770000000000001</v>
      </c>
      <c r="Y53" s="132">
        <v>1.941E-2</v>
      </c>
      <c r="Z53" s="132">
        <v>4.9899999999999996E-3</v>
      </c>
    </row>
    <row r="54" spans="1:26">
      <c r="A54" t="s">
        <v>1213</v>
      </c>
      <c r="B54" t="s">
        <v>1238</v>
      </c>
      <c r="C54" t="s">
        <v>5102</v>
      </c>
      <c r="D54" t="s">
        <v>5103</v>
      </c>
      <c r="E54" t="s">
        <v>309</v>
      </c>
      <c r="F54" t="s">
        <v>5104</v>
      </c>
      <c r="G54">
        <v>74177</v>
      </c>
      <c r="H54" t="s">
        <v>314</v>
      </c>
      <c r="I54" t="s">
        <v>1002</v>
      </c>
      <c r="J54" t="s">
        <v>569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46">
        <v>43586</v>
      </c>
      <c r="Q54" t="s">
        <v>1212</v>
      </c>
      <c r="R54" t="s">
        <v>885</v>
      </c>
      <c r="S54" t="s">
        <v>889</v>
      </c>
      <c r="T54" t="s">
        <v>5105</v>
      </c>
      <c r="U54" s="131">
        <v>1</v>
      </c>
      <c r="V54" s="131">
        <v>7131.0529999999999</v>
      </c>
      <c r="W54" s="131">
        <v>7131.0529999999999</v>
      </c>
      <c r="X54" s="132">
        <v>3.1E-2</v>
      </c>
      <c r="Y54" s="132">
        <v>1.5440000000000001E-2</v>
      </c>
      <c r="Z54" s="132">
        <v>3.9699999999999996E-3</v>
      </c>
    </row>
    <row r="55" spans="1:26">
      <c r="A55" t="s">
        <v>1213</v>
      </c>
      <c r="B55" t="s">
        <v>1238</v>
      </c>
      <c r="D55" t="s">
        <v>5148</v>
      </c>
      <c r="E55" t="s">
        <v>309</v>
      </c>
      <c r="F55" t="s">
        <v>5149</v>
      </c>
      <c r="G55">
        <v>74249</v>
      </c>
      <c r="H55" t="s">
        <v>314</v>
      </c>
      <c r="I55" t="s">
        <v>1005</v>
      </c>
      <c r="J55" t="s">
        <v>832</v>
      </c>
      <c r="K55" t="s">
        <v>204</v>
      </c>
      <c r="L55" t="s">
        <v>204</v>
      </c>
      <c r="M55" t="s">
        <v>204</v>
      </c>
      <c r="N55" t="s">
        <v>204</v>
      </c>
      <c r="O55" t="s">
        <v>339</v>
      </c>
      <c r="P55" s="146">
        <v>43312</v>
      </c>
      <c r="Q55" t="s">
        <v>1212</v>
      </c>
      <c r="R55" t="s">
        <v>885</v>
      </c>
      <c r="S55" t="s">
        <v>889</v>
      </c>
      <c r="T55" t="s">
        <v>4789</v>
      </c>
      <c r="U55" s="131">
        <v>1</v>
      </c>
      <c r="V55" s="131">
        <v>6580.9520000000002</v>
      </c>
      <c r="W55" s="131">
        <v>6580.9520000000002</v>
      </c>
      <c r="X55" s="132">
        <v>0.19600000000000001</v>
      </c>
      <c r="Y55" s="132">
        <v>1.4250000000000001E-2</v>
      </c>
      <c r="Z55" s="132">
        <v>3.6700000000000001E-3</v>
      </c>
    </row>
    <row r="56" spans="1:26">
      <c r="A56" t="s">
        <v>1213</v>
      </c>
      <c r="B56" t="s">
        <v>1238</v>
      </c>
      <c r="C56" t="s">
        <v>5150</v>
      </c>
      <c r="D56" t="s">
        <v>5151</v>
      </c>
      <c r="E56" t="s">
        <v>310</v>
      </c>
      <c r="F56" t="s">
        <v>5152</v>
      </c>
      <c r="G56">
        <v>74238</v>
      </c>
      <c r="H56" t="s">
        <v>314</v>
      </c>
      <c r="I56" t="s">
        <v>1004</v>
      </c>
      <c r="J56" t="s">
        <v>833</v>
      </c>
      <c r="K56" t="s">
        <v>204</v>
      </c>
      <c r="L56" t="s">
        <v>204</v>
      </c>
      <c r="M56" t="s">
        <v>204</v>
      </c>
      <c r="N56" t="s">
        <v>204</v>
      </c>
      <c r="O56" t="s">
        <v>339</v>
      </c>
      <c r="P56" s="146">
        <v>44752</v>
      </c>
      <c r="Q56" t="s">
        <v>1212</v>
      </c>
      <c r="R56" t="s">
        <v>885</v>
      </c>
      <c r="S56" t="s">
        <v>889</v>
      </c>
      <c r="T56" t="s">
        <v>4817</v>
      </c>
      <c r="U56" s="131">
        <v>1</v>
      </c>
      <c r="V56" s="131">
        <v>6276.5770000000002</v>
      </c>
      <c r="W56" s="131">
        <v>6276.5770000000002</v>
      </c>
      <c r="X56" s="132">
        <v>1.89E-2</v>
      </c>
      <c r="Y56" s="132">
        <v>1.359E-2</v>
      </c>
      <c r="Z56" s="132">
        <v>3.5000000000000001E-3</v>
      </c>
    </row>
    <row r="57" spans="1:26">
      <c r="A57" t="s">
        <v>1213</v>
      </c>
      <c r="B57" t="s">
        <v>1238</v>
      </c>
      <c r="C57" t="s">
        <v>5153</v>
      </c>
      <c r="D57" t="s">
        <v>5154</v>
      </c>
      <c r="E57" t="s">
        <v>309</v>
      </c>
      <c r="F57" t="s">
        <v>5155</v>
      </c>
      <c r="G57">
        <v>74231</v>
      </c>
      <c r="H57" t="s">
        <v>314</v>
      </c>
      <c r="I57" t="s">
        <v>1003</v>
      </c>
      <c r="J57" t="s">
        <v>836</v>
      </c>
      <c r="K57" t="s">
        <v>204</v>
      </c>
      <c r="L57" t="s">
        <v>204</v>
      </c>
      <c r="M57" t="s">
        <v>204</v>
      </c>
      <c r="N57" t="s">
        <v>204</v>
      </c>
      <c r="O57" t="s">
        <v>339</v>
      </c>
      <c r="P57" s="146">
        <v>42736</v>
      </c>
      <c r="Q57" t="s">
        <v>1212</v>
      </c>
      <c r="R57" t="s">
        <v>885</v>
      </c>
      <c r="S57" t="s">
        <v>889</v>
      </c>
      <c r="T57" t="s">
        <v>4779</v>
      </c>
      <c r="U57" s="131">
        <v>1</v>
      </c>
      <c r="V57" s="131">
        <v>5857.3040000000001</v>
      </c>
      <c r="W57" s="131">
        <v>5857.3040000000001</v>
      </c>
      <c r="X57" s="132">
        <v>5.2600000000000001E-2</v>
      </c>
      <c r="Y57" s="132">
        <v>1.269E-2</v>
      </c>
      <c r="Z57" s="132">
        <v>3.2599999999999999E-3</v>
      </c>
    </row>
    <row r="58" spans="1:26">
      <c r="A58" t="s">
        <v>1213</v>
      </c>
      <c r="B58" t="s">
        <v>1238</v>
      </c>
      <c r="C58" t="s">
        <v>5156</v>
      </c>
      <c r="D58" t="s">
        <v>5157</v>
      </c>
      <c r="E58" t="s">
        <v>309</v>
      </c>
      <c r="F58" t="s">
        <v>5158</v>
      </c>
      <c r="G58">
        <v>74228</v>
      </c>
      <c r="H58" t="s">
        <v>314</v>
      </c>
      <c r="I58" t="s">
        <v>1000</v>
      </c>
      <c r="J58" t="s">
        <v>844</v>
      </c>
      <c r="K58" t="s">
        <v>204</v>
      </c>
      <c r="L58" t="s">
        <v>204</v>
      </c>
      <c r="M58" t="s">
        <v>204</v>
      </c>
      <c r="N58" t="s">
        <v>204</v>
      </c>
      <c r="O58" t="s">
        <v>339</v>
      </c>
      <c r="P58" s="146">
        <v>43157</v>
      </c>
      <c r="Q58" t="s">
        <v>1215</v>
      </c>
      <c r="R58" t="s">
        <v>885</v>
      </c>
      <c r="S58" t="s">
        <v>889</v>
      </c>
      <c r="T58" t="s">
        <v>5159</v>
      </c>
      <c r="U58" s="131">
        <v>3.718</v>
      </c>
      <c r="V58" s="131">
        <v>1494.3240000000001</v>
      </c>
      <c r="W58" s="131">
        <v>5555.8959999999997</v>
      </c>
      <c r="X58" s="132">
        <v>5.9191354936875676E-2</v>
      </c>
      <c r="Y58" s="132">
        <v>1.2030000000000001E-2</v>
      </c>
      <c r="Z58" s="132">
        <v>3.0899999999999999E-3</v>
      </c>
    </row>
    <row r="59" spans="1:26">
      <c r="A59" t="s">
        <v>1213</v>
      </c>
      <c r="B59" t="s">
        <v>1238</v>
      </c>
      <c r="C59" t="s">
        <v>5160</v>
      </c>
      <c r="D59" t="s">
        <v>5161</v>
      </c>
      <c r="E59" t="s">
        <v>309</v>
      </c>
      <c r="F59" t="s">
        <v>5162</v>
      </c>
      <c r="G59">
        <v>74241</v>
      </c>
      <c r="H59" t="s">
        <v>314</v>
      </c>
      <c r="I59" t="s">
        <v>1003</v>
      </c>
      <c r="J59" t="s">
        <v>837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46">
        <v>44560</v>
      </c>
      <c r="Q59" t="s">
        <v>1212</v>
      </c>
      <c r="R59" t="s">
        <v>885</v>
      </c>
      <c r="S59" t="s">
        <v>889</v>
      </c>
      <c r="T59" t="s">
        <v>4779</v>
      </c>
      <c r="U59" s="131">
        <v>1</v>
      </c>
      <c r="V59" s="131">
        <v>5540.48</v>
      </c>
      <c r="W59" s="131">
        <v>5540.48</v>
      </c>
      <c r="X59" s="132">
        <v>5.8299999999999998E-2</v>
      </c>
      <c r="Y59" s="132">
        <v>1.2E-2</v>
      </c>
      <c r="Z59" s="132">
        <v>3.0899999999999999E-3</v>
      </c>
    </row>
    <row r="60" spans="1:26">
      <c r="A60" t="s">
        <v>1213</v>
      </c>
      <c r="B60" t="s">
        <v>1238</v>
      </c>
      <c r="C60" t="s">
        <v>5106</v>
      </c>
      <c r="D60" t="s">
        <v>5107</v>
      </c>
      <c r="E60" t="s">
        <v>309</v>
      </c>
      <c r="F60" t="s">
        <v>5108</v>
      </c>
      <c r="G60">
        <v>74173</v>
      </c>
      <c r="H60" t="s">
        <v>314</v>
      </c>
      <c r="I60" t="s">
        <v>1000</v>
      </c>
      <c r="J60" t="s">
        <v>845</v>
      </c>
      <c r="K60" t="s">
        <v>204</v>
      </c>
      <c r="L60" t="s">
        <v>204</v>
      </c>
      <c r="M60" t="s">
        <v>204</v>
      </c>
      <c r="N60" t="s">
        <v>204</v>
      </c>
      <c r="O60" t="s">
        <v>339</v>
      </c>
      <c r="P60" s="146">
        <v>43321</v>
      </c>
      <c r="Q60" t="s">
        <v>1215</v>
      </c>
      <c r="R60" t="s">
        <v>885</v>
      </c>
      <c r="S60" t="s">
        <v>889</v>
      </c>
      <c r="T60" t="s">
        <v>5109</v>
      </c>
      <c r="U60" s="131">
        <v>3.718</v>
      </c>
      <c r="V60" s="131">
        <v>1423.443</v>
      </c>
      <c r="W60" s="131">
        <v>5292.36</v>
      </c>
      <c r="X60" s="132">
        <v>0.10349999999999999</v>
      </c>
      <c r="Y60" s="132">
        <v>1.146E-2</v>
      </c>
      <c r="Z60" s="132">
        <v>2.9499999999999999E-3</v>
      </c>
    </row>
    <row r="61" spans="1:26">
      <c r="A61" t="s">
        <v>1213</v>
      </c>
      <c r="B61" t="s">
        <v>1238</v>
      </c>
      <c r="C61" t="s">
        <v>5163</v>
      </c>
      <c r="D61" t="s">
        <v>5154</v>
      </c>
      <c r="E61" t="s">
        <v>310</v>
      </c>
      <c r="F61" t="s">
        <v>5164</v>
      </c>
      <c r="G61">
        <v>74171</v>
      </c>
      <c r="H61" t="s">
        <v>314</v>
      </c>
      <c r="I61" t="s">
        <v>1003</v>
      </c>
      <c r="J61" t="s">
        <v>836</v>
      </c>
      <c r="K61" t="s">
        <v>204</v>
      </c>
      <c r="L61" t="s">
        <v>204</v>
      </c>
      <c r="M61" t="s">
        <v>204</v>
      </c>
      <c r="N61" t="s">
        <v>204</v>
      </c>
      <c r="O61" t="s">
        <v>339</v>
      </c>
      <c r="P61" s="146">
        <v>44622</v>
      </c>
      <c r="Q61" t="s">
        <v>1212</v>
      </c>
      <c r="R61" t="s">
        <v>885</v>
      </c>
      <c r="S61" t="s">
        <v>889</v>
      </c>
      <c r="T61" t="s">
        <v>4779</v>
      </c>
      <c r="U61" s="131">
        <v>1</v>
      </c>
      <c r="V61" s="131">
        <v>4936.1040000000003</v>
      </c>
      <c r="W61" s="131">
        <v>4936.1040000000003</v>
      </c>
      <c r="X61" s="132">
        <v>8.1000000000000003E-2</v>
      </c>
      <c r="Y61" s="132">
        <v>1.069E-2</v>
      </c>
      <c r="Z61" s="132">
        <v>2.7499999999999998E-3</v>
      </c>
    </row>
    <row r="62" spans="1:26">
      <c r="A62" t="s">
        <v>1213</v>
      </c>
      <c r="B62" t="s">
        <v>1238</v>
      </c>
      <c r="C62" t="s">
        <v>5165</v>
      </c>
      <c r="D62" t="s">
        <v>5166</v>
      </c>
      <c r="E62" t="s">
        <v>309</v>
      </c>
      <c r="F62" t="s">
        <v>5167</v>
      </c>
      <c r="G62">
        <v>74221</v>
      </c>
      <c r="H62" t="s">
        <v>314</v>
      </c>
      <c r="I62" t="s">
        <v>1000</v>
      </c>
      <c r="J62" t="s">
        <v>844</v>
      </c>
      <c r="K62" t="s">
        <v>204</v>
      </c>
      <c r="L62" t="s">
        <v>204</v>
      </c>
      <c r="M62" t="s">
        <v>204</v>
      </c>
      <c r="N62" t="s">
        <v>296</v>
      </c>
      <c r="O62" t="s">
        <v>339</v>
      </c>
      <c r="P62" s="146">
        <v>44741</v>
      </c>
      <c r="Q62" t="s">
        <v>1215</v>
      </c>
      <c r="R62" t="s">
        <v>885</v>
      </c>
      <c r="S62" t="s">
        <v>889</v>
      </c>
      <c r="T62" t="s">
        <v>5075</v>
      </c>
      <c r="U62" s="131">
        <v>3.718</v>
      </c>
      <c r="V62" s="131">
        <v>1299.885</v>
      </c>
      <c r="W62" s="131">
        <v>4832.9719999999998</v>
      </c>
      <c r="X62" s="132">
        <v>7.5700000000000003E-2</v>
      </c>
      <c r="Y62" s="132">
        <v>1.047E-2</v>
      </c>
      <c r="Z62" s="132">
        <v>2.6900000000000001E-3</v>
      </c>
    </row>
    <row r="63" spans="1:26">
      <c r="A63" t="s">
        <v>1213</v>
      </c>
      <c r="B63" t="s">
        <v>1238</v>
      </c>
      <c r="C63" t="s">
        <v>5168</v>
      </c>
      <c r="D63" t="s">
        <v>5169</v>
      </c>
      <c r="E63" t="s">
        <v>309</v>
      </c>
      <c r="F63" t="s">
        <v>5170</v>
      </c>
      <c r="G63">
        <v>74233</v>
      </c>
      <c r="H63" t="s">
        <v>314</v>
      </c>
      <c r="I63" t="s">
        <v>1002</v>
      </c>
      <c r="J63" t="s">
        <v>569</v>
      </c>
      <c r="K63" t="s">
        <v>204</v>
      </c>
      <c r="L63" t="s">
        <v>204</v>
      </c>
      <c r="M63" t="s">
        <v>204</v>
      </c>
      <c r="N63" t="s">
        <v>224</v>
      </c>
      <c r="O63" t="s">
        <v>339</v>
      </c>
      <c r="P63" s="146">
        <v>42583</v>
      </c>
      <c r="Q63" t="s">
        <v>1212</v>
      </c>
      <c r="R63" t="s">
        <v>885</v>
      </c>
      <c r="S63" t="s">
        <v>889</v>
      </c>
      <c r="T63" t="s">
        <v>5105</v>
      </c>
      <c r="U63" s="131">
        <v>1</v>
      </c>
      <c r="V63" s="131">
        <v>4797.9170000000004</v>
      </c>
      <c r="W63" s="131">
        <v>4797.9170000000004</v>
      </c>
      <c r="X63" s="132">
        <v>0.11</v>
      </c>
      <c r="Y63" s="132">
        <v>1.039E-2</v>
      </c>
      <c r="Z63" s="132">
        <v>2.6700000000000001E-3</v>
      </c>
    </row>
    <row r="64" spans="1:26">
      <c r="A64" t="s">
        <v>1213</v>
      </c>
      <c r="B64" t="s">
        <v>1238</v>
      </c>
      <c r="C64" t="s">
        <v>5171</v>
      </c>
      <c r="D64" t="s">
        <v>5172</v>
      </c>
      <c r="E64" t="s">
        <v>309</v>
      </c>
      <c r="F64" t="s">
        <v>5173</v>
      </c>
      <c r="G64">
        <v>74239</v>
      </c>
      <c r="H64" t="s">
        <v>314</v>
      </c>
      <c r="I64" t="s">
        <v>1003</v>
      </c>
      <c r="J64" t="s">
        <v>837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46">
        <v>43394</v>
      </c>
      <c r="Q64" t="s">
        <v>1212</v>
      </c>
      <c r="R64" t="s">
        <v>885</v>
      </c>
      <c r="S64" t="s">
        <v>889</v>
      </c>
      <c r="T64" t="s">
        <v>5063</v>
      </c>
      <c r="U64" s="131">
        <v>1</v>
      </c>
      <c r="V64" s="131">
        <v>4318.0429999999997</v>
      </c>
      <c r="W64" s="131">
        <v>4318.0429999999997</v>
      </c>
      <c r="X64" s="132">
        <v>3.4090000000000002E-2</v>
      </c>
      <c r="Y64" s="132">
        <v>9.3500000000000007E-3</v>
      </c>
      <c r="Z64" s="132">
        <v>2.4099999999999998E-3</v>
      </c>
    </row>
    <row r="65" spans="1:26">
      <c r="A65" t="s">
        <v>1213</v>
      </c>
      <c r="B65" t="s">
        <v>1238</v>
      </c>
      <c r="C65" t="s">
        <v>5174</v>
      </c>
      <c r="D65" t="s">
        <v>5175</v>
      </c>
      <c r="E65" t="s">
        <v>309</v>
      </c>
      <c r="F65" t="s">
        <v>5176</v>
      </c>
      <c r="G65">
        <v>74179</v>
      </c>
      <c r="H65" t="s">
        <v>314</v>
      </c>
      <c r="I65" t="s">
        <v>1001</v>
      </c>
      <c r="J65" t="s">
        <v>831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46">
        <v>42125</v>
      </c>
      <c r="Q65" t="s">
        <v>1212</v>
      </c>
      <c r="R65" t="s">
        <v>885</v>
      </c>
      <c r="S65" t="s">
        <v>889</v>
      </c>
      <c r="T65" t="s">
        <v>5177</v>
      </c>
      <c r="U65" s="131">
        <v>1</v>
      </c>
      <c r="V65" s="131">
        <v>3854.3229999999999</v>
      </c>
      <c r="W65" s="131">
        <v>3854.3229999999999</v>
      </c>
      <c r="X65" s="132">
        <v>0.11990000000000001</v>
      </c>
      <c r="Y65" s="132">
        <v>8.3499999999999998E-3</v>
      </c>
      <c r="Z65" s="132">
        <v>2.15E-3</v>
      </c>
    </row>
    <row r="66" spans="1:26">
      <c r="A66" t="s">
        <v>1213</v>
      </c>
      <c r="B66" t="s">
        <v>1238</v>
      </c>
      <c r="C66" t="s">
        <v>5178</v>
      </c>
      <c r="D66" t="s">
        <v>5179</v>
      </c>
      <c r="E66" t="s">
        <v>309</v>
      </c>
      <c r="F66" t="s">
        <v>5180</v>
      </c>
      <c r="G66">
        <v>74167</v>
      </c>
      <c r="H66" t="s">
        <v>314</v>
      </c>
      <c r="I66" t="s">
        <v>1003</v>
      </c>
      <c r="J66" t="s">
        <v>836</v>
      </c>
      <c r="K66" t="s">
        <v>204</v>
      </c>
      <c r="L66" t="s">
        <v>204</v>
      </c>
      <c r="M66" t="s">
        <v>204</v>
      </c>
      <c r="N66" t="s">
        <v>204</v>
      </c>
      <c r="O66" t="s">
        <v>339</v>
      </c>
      <c r="P66" s="146">
        <v>44823</v>
      </c>
      <c r="Q66" t="s">
        <v>1212</v>
      </c>
      <c r="R66" t="s">
        <v>885</v>
      </c>
      <c r="S66" t="s">
        <v>889</v>
      </c>
      <c r="T66" t="s">
        <v>5181</v>
      </c>
      <c r="U66" s="131">
        <v>1</v>
      </c>
      <c r="V66" s="131">
        <v>2306.4520000000002</v>
      </c>
      <c r="W66" s="131">
        <v>2306.4520000000002</v>
      </c>
      <c r="X66" s="132">
        <v>0.30430000000000001</v>
      </c>
      <c r="Y66" s="132">
        <v>5.0000000000000001E-3</v>
      </c>
      <c r="Z66" s="132">
        <v>1.2800000000000001E-3</v>
      </c>
    </row>
    <row r="67" spans="1:26">
      <c r="A67" t="s">
        <v>1213</v>
      </c>
      <c r="B67" t="s">
        <v>1238</v>
      </c>
      <c r="C67" t="s">
        <v>5182</v>
      </c>
      <c r="D67" t="s">
        <v>5183</v>
      </c>
      <c r="E67" t="s">
        <v>309</v>
      </c>
      <c r="F67" t="s">
        <v>5184</v>
      </c>
      <c r="G67">
        <v>74166</v>
      </c>
      <c r="H67" t="s">
        <v>314</v>
      </c>
      <c r="I67" t="s">
        <v>1003</v>
      </c>
      <c r="J67" t="s">
        <v>836</v>
      </c>
      <c r="K67" t="s">
        <v>204</v>
      </c>
      <c r="L67" t="s">
        <v>204</v>
      </c>
      <c r="M67" t="s">
        <v>204</v>
      </c>
      <c r="N67" t="s">
        <v>204</v>
      </c>
      <c r="O67" t="s">
        <v>339</v>
      </c>
      <c r="P67" s="146">
        <v>41334</v>
      </c>
      <c r="Q67" t="s">
        <v>1212</v>
      </c>
      <c r="R67" t="s">
        <v>885</v>
      </c>
      <c r="S67" t="s">
        <v>889</v>
      </c>
      <c r="T67" t="s">
        <v>5185</v>
      </c>
      <c r="U67" s="131">
        <v>1</v>
      </c>
      <c r="V67" s="131">
        <v>2189.9180000000001</v>
      </c>
      <c r="W67" s="131">
        <v>2189.9180000000001</v>
      </c>
      <c r="X67" s="132">
        <v>0.16389999999999999</v>
      </c>
      <c r="Y67" s="132">
        <v>4.7400000000000003E-3</v>
      </c>
      <c r="Z67" s="132">
        <v>1.2199999999999999E-3</v>
      </c>
    </row>
    <row r="68" spans="1:26">
      <c r="A68" t="s">
        <v>1213</v>
      </c>
      <c r="B68" t="s">
        <v>1238</v>
      </c>
      <c r="C68" t="s">
        <v>5186</v>
      </c>
      <c r="D68" t="s">
        <v>5187</v>
      </c>
      <c r="E68" t="s">
        <v>311</v>
      </c>
      <c r="F68" t="s">
        <v>5188</v>
      </c>
      <c r="G68">
        <v>74243</v>
      </c>
      <c r="H68" t="s">
        <v>314</v>
      </c>
      <c r="I68" t="s">
        <v>1000</v>
      </c>
      <c r="J68" t="s">
        <v>844</v>
      </c>
      <c r="K68" t="s">
        <v>204</v>
      </c>
      <c r="L68" t="s">
        <v>204</v>
      </c>
      <c r="M68" t="s">
        <v>204</v>
      </c>
      <c r="N68" t="s">
        <v>204</v>
      </c>
      <c r="O68" t="s">
        <v>339</v>
      </c>
      <c r="P68" s="146">
        <v>45036</v>
      </c>
      <c r="Q68" t="s">
        <v>1215</v>
      </c>
      <c r="R68" t="s">
        <v>885</v>
      </c>
      <c r="S68" t="s">
        <v>889</v>
      </c>
      <c r="T68" t="s">
        <v>5109</v>
      </c>
      <c r="U68" s="131">
        <v>3.718</v>
      </c>
      <c r="V68" s="131">
        <v>577.32000000000005</v>
      </c>
      <c r="W68" s="131">
        <v>2146.4749999999999</v>
      </c>
      <c r="X68" s="132">
        <v>0.1371</v>
      </c>
      <c r="Y68" s="132">
        <v>4.6499999999999996E-3</v>
      </c>
      <c r="Z68" s="132">
        <v>1.1999999999999999E-3</v>
      </c>
    </row>
    <row r="69" spans="1:26">
      <c r="A69" t="s">
        <v>1213</v>
      </c>
      <c r="B69" t="s">
        <v>1238</v>
      </c>
      <c r="C69" t="s">
        <v>5013</v>
      </c>
      <c r="D69" t="s">
        <v>5014</v>
      </c>
      <c r="E69" t="s">
        <v>309</v>
      </c>
      <c r="F69" t="s">
        <v>5189</v>
      </c>
      <c r="G69">
        <v>74252</v>
      </c>
      <c r="H69" t="s">
        <v>314</v>
      </c>
      <c r="I69" t="s">
        <v>1003</v>
      </c>
      <c r="J69" t="s">
        <v>839</v>
      </c>
      <c r="K69" t="s">
        <v>204</v>
      </c>
      <c r="L69" t="s">
        <v>204</v>
      </c>
      <c r="M69" t="s">
        <v>204</v>
      </c>
      <c r="N69" t="s">
        <v>204</v>
      </c>
      <c r="O69" t="s">
        <v>339</v>
      </c>
      <c r="P69" s="146">
        <v>45124</v>
      </c>
      <c r="Q69" t="s">
        <v>1212</v>
      </c>
      <c r="R69" t="s">
        <v>885</v>
      </c>
      <c r="S69" t="s">
        <v>889</v>
      </c>
      <c r="T69" t="s">
        <v>4989</v>
      </c>
      <c r="U69" s="131">
        <v>1</v>
      </c>
      <c r="V69" s="131">
        <v>1678.556</v>
      </c>
      <c r="W69" s="131">
        <v>1678.556</v>
      </c>
      <c r="X69" s="132">
        <v>1.95E-2</v>
      </c>
      <c r="Y69" s="132">
        <v>3.64E-3</v>
      </c>
      <c r="Z69" s="132">
        <v>9.3999999999999997E-4</v>
      </c>
    </row>
    <row r="70" spans="1:26">
      <c r="A70" t="s">
        <v>1213</v>
      </c>
      <c r="B70" t="s">
        <v>1238</v>
      </c>
      <c r="C70" t="s">
        <v>5190</v>
      </c>
      <c r="D70" t="s">
        <v>5191</v>
      </c>
      <c r="E70" t="s">
        <v>309</v>
      </c>
      <c r="F70" t="s">
        <v>5192</v>
      </c>
      <c r="G70">
        <v>74170</v>
      </c>
      <c r="H70" t="s">
        <v>314</v>
      </c>
      <c r="I70" t="s">
        <v>1003</v>
      </c>
      <c r="J70" t="s">
        <v>836</v>
      </c>
      <c r="K70" t="s">
        <v>204</v>
      </c>
      <c r="L70" t="s">
        <v>204</v>
      </c>
      <c r="M70" t="s">
        <v>204</v>
      </c>
      <c r="N70" t="s">
        <v>204</v>
      </c>
      <c r="O70" t="s">
        <v>339</v>
      </c>
      <c r="P70" s="146">
        <v>39569</v>
      </c>
      <c r="Q70" t="s">
        <v>1212</v>
      </c>
      <c r="R70" t="s">
        <v>885</v>
      </c>
      <c r="S70" t="s">
        <v>889</v>
      </c>
      <c r="T70" t="s">
        <v>5193</v>
      </c>
      <c r="U70" s="131">
        <v>1</v>
      </c>
      <c r="V70" s="131">
        <v>1408.056</v>
      </c>
      <c r="W70" s="131">
        <v>1408.056</v>
      </c>
      <c r="X70" s="132">
        <v>4.0399999999999998E-2</v>
      </c>
      <c r="Y70" s="132">
        <v>3.0500000000000002E-3</v>
      </c>
      <c r="Z70" s="132">
        <v>7.7999999999999999E-4</v>
      </c>
    </row>
    <row r="71" spans="1:26">
      <c r="A71" t="s">
        <v>1213</v>
      </c>
      <c r="B71" t="s">
        <v>1238</v>
      </c>
      <c r="D71" t="s">
        <v>5016</v>
      </c>
      <c r="E71" t="s">
        <v>309</v>
      </c>
      <c r="F71" t="s">
        <v>5017</v>
      </c>
      <c r="G71">
        <v>74254</v>
      </c>
      <c r="H71" t="s">
        <v>314</v>
      </c>
      <c r="I71" t="s">
        <v>1000</v>
      </c>
      <c r="J71" t="s">
        <v>845</v>
      </c>
      <c r="K71" t="s">
        <v>204</v>
      </c>
      <c r="L71" t="s">
        <v>204</v>
      </c>
      <c r="M71" t="s">
        <v>204</v>
      </c>
      <c r="N71" t="s">
        <v>204</v>
      </c>
      <c r="O71" t="s">
        <v>339</v>
      </c>
      <c r="P71" s="146">
        <v>45124</v>
      </c>
      <c r="Q71" t="s">
        <v>1215</v>
      </c>
      <c r="R71" t="s">
        <v>885</v>
      </c>
      <c r="S71" t="s">
        <v>889</v>
      </c>
      <c r="T71" t="s">
        <v>5018</v>
      </c>
      <c r="U71" s="131">
        <v>3.718</v>
      </c>
      <c r="V71" s="131">
        <v>151.41</v>
      </c>
      <c r="W71" s="131">
        <v>562.94200000000001</v>
      </c>
      <c r="X71" s="132">
        <v>7.0800000000000002E-2</v>
      </c>
      <c r="Y71" s="132">
        <v>1.2199999999999999E-3</v>
      </c>
      <c r="Z71" s="132">
        <v>3.1E-4</v>
      </c>
    </row>
    <row r="72" spans="1:26">
      <c r="A72" t="s">
        <v>1213</v>
      </c>
      <c r="B72" t="s">
        <v>1238</v>
      </c>
      <c r="D72" t="s">
        <v>5194</v>
      </c>
      <c r="E72" t="s">
        <v>311</v>
      </c>
      <c r="F72" t="s">
        <v>5195</v>
      </c>
      <c r="G72">
        <v>74163</v>
      </c>
      <c r="H72" t="s">
        <v>312</v>
      </c>
      <c r="I72" t="s">
        <v>1005</v>
      </c>
      <c r="J72" t="s">
        <v>845</v>
      </c>
      <c r="K72" t="s">
        <v>205</v>
      </c>
      <c r="L72" t="s">
        <v>243</v>
      </c>
      <c r="M72" t="s">
        <v>243</v>
      </c>
      <c r="N72" t="s">
        <v>243</v>
      </c>
      <c r="O72" t="s">
        <v>339</v>
      </c>
      <c r="P72" s="146">
        <v>43586</v>
      </c>
      <c r="Q72" t="s">
        <v>1215</v>
      </c>
      <c r="R72" t="s">
        <v>885</v>
      </c>
      <c r="S72" t="s">
        <v>889</v>
      </c>
      <c r="T72" t="s">
        <v>5196</v>
      </c>
      <c r="U72" s="131">
        <v>3.718</v>
      </c>
      <c r="V72" s="131">
        <v>48.271000000000001</v>
      </c>
      <c r="W72" s="131">
        <v>179.47</v>
      </c>
      <c r="X72" s="132">
        <v>2.9499999999999998E-2</v>
      </c>
      <c r="Y72" s="132">
        <v>3.8999999999999999E-4</v>
      </c>
      <c r="Z72" s="132">
        <v>1E-4</v>
      </c>
    </row>
    <row r="73" spans="1:26">
      <c r="A73" t="s">
        <v>1213</v>
      </c>
      <c r="B73" t="s">
        <v>1238</v>
      </c>
      <c r="D73" t="s">
        <v>5110</v>
      </c>
      <c r="E73" t="s">
        <v>311</v>
      </c>
      <c r="F73" t="s">
        <v>5111</v>
      </c>
      <c r="G73">
        <v>74180</v>
      </c>
      <c r="H73" t="s">
        <v>314</v>
      </c>
      <c r="I73" t="s">
        <v>1000</v>
      </c>
      <c r="J73" t="s">
        <v>844</v>
      </c>
      <c r="K73" t="s">
        <v>205</v>
      </c>
      <c r="L73" t="s">
        <v>224</v>
      </c>
      <c r="M73" t="s">
        <v>224</v>
      </c>
      <c r="N73" t="s">
        <v>224</v>
      </c>
      <c r="O73" t="s">
        <v>339</v>
      </c>
      <c r="P73" s="146">
        <v>43412</v>
      </c>
      <c r="Q73" t="s">
        <v>1215</v>
      </c>
      <c r="R73" t="s">
        <v>885</v>
      </c>
      <c r="S73" t="s">
        <v>889</v>
      </c>
      <c r="T73" t="s">
        <v>4989</v>
      </c>
      <c r="U73" s="131">
        <v>3.718</v>
      </c>
      <c r="V73" s="131">
        <v>3814.9490000000001</v>
      </c>
      <c r="W73" s="131">
        <v>14183.978999999999</v>
      </c>
      <c r="X73" s="132">
        <v>5.8900000000000001E-2</v>
      </c>
      <c r="Y73" s="132">
        <v>3.0720000000000001E-2</v>
      </c>
      <c r="Z73" s="132">
        <v>7.9000000000000008E-3</v>
      </c>
    </row>
    <row r="74" spans="1:26">
      <c r="A74" t="s">
        <v>1213</v>
      </c>
      <c r="B74" t="s">
        <v>1238</v>
      </c>
      <c r="D74" t="s">
        <v>5197</v>
      </c>
      <c r="E74" t="s">
        <v>311</v>
      </c>
      <c r="F74" t="s">
        <v>5198</v>
      </c>
      <c r="G74">
        <v>74169</v>
      </c>
      <c r="H74" t="s">
        <v>314</v>
      </c>
      <c r="I74" t="s">
        <v>1004</v>
      </c>
      <c r="J74" t="s">
        <v>833</v>
      </c>
      <c r="K74" t="s">
        <v>205</v>
      </c>
      <c r="L74" t="s">
        <v>224</v>
      </c>
      <c r="M74" t="s">
        <v>224</v>
      </c>
      <c r="N74" t="s">
        <v>224</v>
      </c>
      <c r="O74" t="s">
        <v>339</v>
      </c>
      <c r="P74" s="146">
        <v>42583</v>
      </c>
      <c r="Q74" t="s">
        <v>1215</v>
      </c>
      <c r="R74" t="s">
        <v>885</v>
      </c>
      <c r="S74" t="s">
        <v>889</v>
      </c>
      <c r="T74" t="s">
        <v>5199</v>
      </c>
      <c r="U74" s="131">
        <v>3.718</v>
      </c>
      <c r="V74" s="131">
        <v>3525.1390000000001</v>
      </c>
      <c r="W74" s="131">
        <v>13106.466</v>
      </c>
      <c r="X74" s="132">
        <v>0.02</v>
      </c>
      <c r="Y74" s="132">
        <v>2.8389999999999999E-2</v>
      </c>
      <c r="Z74" s="132">
        <v>7.3000000000000001E-3</v>
      </c>
    </row>
    <row r="75" spans="1:26">
      <c r="A75" t="s">
        <v>1213</v>
      </c>
      <c r="B75" t="s">
        <v>1238</v>
      </c>
      <c r="D75" t="s">
        <v>5110</v>
      </c>
      <c r="E75" t="s">
        <v>311</v>
      </c>
      <c r="F75" t="s">
        <v>5200</v>
      </c>
      <c r="G75">
        <v>74200</v>
      </c>
      <c r="H75" t="s">
        <v>314</v>
      </c>
      <c r="I75" t="s">
        <v>1000</v>
      </c>
      <c r="J75" t="s">
        <v>844</v>
      </c>
      <c r="K75" t="s">
        <v>205</v>
      </c>
      <c r="L75" t="s">
        <v>224</v>
      </c>
      <c r="M75" t="s">
        <v>224</v>
      </c>
      <c r="N75" t="s">
        <v>224</v>
      </c>
      <c r="O75" t="s">
        <v>339</v>
      </c>
      <c r="P75" s="146">
        <v>44748</v>
      </c>
      <c r="Q75" t="s">
        <v>1215</v>
      </c>
      <c r="R75" t="s">
        <v>885</v>
      </c>
      <c r="S75" t="s">
        <v>889</v>
      </c>
      <c r="T75" t="s">
        <v>4989</v>
      </c>
      <c r="U75" s="131">
        <v>3.718</v>
      </c>
      <c r="V75" s="131">
        <v>3422.489</v>
      </c>
      <c r="W75" s="131">
        <v>12724.814</v>
      </c>
      <c r="X75" s="132">
        <v>5.6800000000000003E-2</v>
      </c>
      <c r="Y75" s="132">
        <v>2.7560000000000001E-2</v>
      </c>
      <c r="Z75" s="132">
        <v>7.0899999999999999E-3</v>
      </c>
    </row>
    <row r="76" spans="1:26">
      <c r="A76" t="s">
        <v>1213</v>
      </c>
      <c r="B76" t="s">
        <v>1238</v>
      </c>
      <c r="D76" t="s">
        <v>5201</v>
      </c>
      <c r="E76" t="s">
        <v>309</v>
      </c>
      <c r="F76" t="s">
        <v>5202</v>
      </c>
      <c r="G76">
        <v>74240</v>
      </c>
      <c r="H76" t="s">
        <v>314</v>
      </c>
      <c r="I76" t="s">
        <v>1005</v>
      </c>
      <c r="J76" t="s">
        <v>832</v>
      </c>
      <c r="K76" t="s">
        <v>205</v>
      </c>
      <c r="L76" t="s">
        <v>204</v>
      </c>
      <c r="M76" t="s">
        <v>204</v>
      </c>
      <c r="N76" t="s">
        <v>303</v>
      </c>
      <c r="O76" t="s">
        <v>339</v>
      </c>
      <c r="P76" s="146">
        <v>43321</v>
      </c>
      <c r="Q76" t="s">
        <v>1216</v>
      </c>
      <c r="R76" t="s">
        <v>885</v>
      </c>
      <c r="S76" t="s">
        <v>889</v>
      </c>
      <c r="T76" t="s">
        <v>5203</v>
      </c>
      <c r="U76" s="131">
        <v>4.0220000000000002</v>
      </c>
      <c r="V76" s="131">
        <v>2898.0390000000002</v>
      </c>
      <c r="W76" s="131">
        <v>11655.620999999999</v>
      </c>
      <c r="X76" s="132">
        <v>2.6239999999999999E-2</v>
      </c>
      <c r="Y76" s="132">
        <v>2.5239999999999999E-2</v>
      </c>
      <c r="Z76" s="132">
        <v>6.4900000000000001E-3</v>
      </c>
    </row>
    <row r="77" spans="1:26">
      <c r="A77" t="s">
        <v>1213</v>
      </c>
      <c r="B77" t="s">
        <v>1238</v>
      </c>
      <c r="C77" t="s">
        <v>5112</v>
      </c>
      <c r="D77" t="s">
        <v>5113</v>
      </c>
      <c r="E77" t="s">
        <v>309</v>
      </c>
      <c r="F77" t="s">
        <v>5114</v>
      </c>
      <c r="G77">
        <v>74189</v>
      </c>
      <c r="H77" t="s">
        <v>314</v>
      </c>
      <c r="I77" t="s">
        <v>1002</v>
      </c>
      <c r="J77" t="s">
        <v>569</v>
      </c>
      <c r="K77" t="s">
        <v>205</v>
      </c>
      <c r="L77" t="s">
        <v>224</v>
      </c>
      <c r="M77" t="s">
        <v>224</v>
      </c>
      <c r="N77" t="s">
        <v>224</v>
      </c>
      <c r="O77" t="s">
        <v>339</v>
      </c>
      <c r="P77" s="146">
        <v>43857</v>
      </c>
      <c r="Q77" t="s">
        <v>1215</v>
      </c>
      <c r="R77" t="s">
        <v>885</v>
      </c>
      <c r="S77" t="s">
        <v>889</v>
      </c>
      <c r="T77" t="s">
        <v>5053</v>
      </c>
      <c r="U77" s="131">
        <v>3.718</v>
      </c>
      <c r="V77" s="131">
        <v>3059.0309999999999</v>
      </c>
      <c r="W77" s="131">
        <v>11373.477000000001</v>
      </c>
      <c r="X77" s="132">
        <v>3.5999999999999997E-2</v>
      </c>
      <c r="Y77" s="132">
        <v>2.4629999999999999E-2</v>
      </c>
      <c r="Z77" s="132">
        <v>6.3400000000000001E-3</v>
      </c>
    </row>
    <row r="78" spans="1:26">
      <c r="A78" t="s">
        <v>1213</v>
      </c>
      <c r="B78" t="s">
        <v>1238</v>
      </c>
      <c r="D78" t="s">
        <v>5070</v>
      </c>
      <c r="E78" t="s">
        <v>311</v>
      </c>
      <c r="F78" t="s">
        <v>5071</v>
      </c>
      <c r="G78">
        <v>74203</v>
      </c>
      <c r="H78" t="s">
        <v>314</v>
      </c>
      <c r="I78" t="s">
        <v>1003</v>
      </c>
      <c r="J78" t="s">
        <v>833</v>
      </c>
      <c r="K78" t="s">
        <v>205</v>
      </c>
      <c r="L78" t="s">
        <v>224</v>
      </c>
      <c r="M78" t="s">
        <v>224</v>
      </c>
      <c r="N78" t="s">
        <v>224</v>
      </c>
      <c r="O78" t="s">
        <v>339</v>
      </c>
      <c r="P78" s="146">
        <v>45208</v>
      </c>
      <c r="Q78" t="s">
        <v>1215</v>
      </c>
      <c r="R78" t="s">
        <v>885</v>
      </c>
      <c r="S78" t="s">
        <v>889</v>
      </c>
      <c r="T78" t="s">
        <v>4959</v>
      </c>
      <c r="U78" s="131">
        <v>3.718</v>
      </c>
      <c r="V78" s="131">
        <v>2706.221</v>
      </c>
      <c r="W78" s="131">
        <v>10061.73</v>
      </c>
      <c r="X78" s="132">
        <v>6.3140000000000002E-2</v>
      </c>
      <c r="Y78" s="132">
        <v>2.179E-2</v>
      </c>
      <c r="Z78" s="132">
        <v>5.5999999999999999E-3</v>
      </c>
    </row>
    <row r="79" spans="1:26">
      <c r="A79" t="s">
        <v>1213</v>
      </c>
      <c r="B79" t="s">
        <v>1238</v>
      </c>
      <c r="D79" t="s">
        <v>5115</v>
      </c>
      <c r="E79" t="s">
        <v>309</v>
      </c>
      <c r="F79" t="s">
        <v>5116</v>
      </c>
      <c r="G79">
        <v>74181</v>
      </c>
      <c r="H79" t="s">
        <v>314</v>
      </c>
      <c r="I79" t="s">
        <v>1004</v>
      </c>
      <c r="J79" t="s">
        <v>833</v>
      </c>
      <c r="K79" t="s">
        <v>205</v>
      </c>
      <c r="L79" t="s">
        <v>204</v>
      </c>
      <c r="M79" t="s">
        <v>204</v>
      </c>
      <c r="N79" t="s">
        <v>224</v>
      </c>
      <c r="O79" t="s">
        <v>339</v>
      </c>
      <c r="P79" s="146">
        <v>43482</v>
      </c>
      <c r="Q79" t="s">
        <v>1215</v>
      </c>
      <c r="R79" t="s">
        <v>885</v>
      </c>
      <c r="S79" t="s">
        <v>889</v>
      </c>
      <c r="T79" t="s">
        <v>5117</v>
      </c>
      <c r="U79" s="131">
        <v>3.718</v>
      </c>
      <c r="V79" s="131">
        <v>2655.5529999999999</v>
      </c>
      <c r="W79" s="131">
        <v>9873.3459999999995</v>
      </c>
      <c r="X79" s="132">
        <v>0.19900000000000001</v>
      </c>
      <c r="Y79" s="132">
        <v>2.138E-2</v>
      </c>
      <c r="Z79" s="132">
        <v>5.4999999999999997E-3</v>
      </c>
    </row>
    <row r="80" spans="1:26">
      <c r="A80" t="s">
        <v>1213</v>
      </c>
      <c r="B80" t="s">
        <v>1238</v>
      </c>
      <c r="C80" t="s">
        <v>5118</v>
      </c>
      <c r="D80" t="s">
        <v>5119</v>
      </c>
      <c r="E80" t="s">
        <v>311</v>
      </c>
      <c r="F80" t="s">
        <v>5120</v>
      </c>
      <c r="G80">
        <v>74178</v>
      </c>
      <c r="H80" t="s">
        <v>314</v>
      </c>
      <c r="I80" t="s">
        <v>1004</v>
      </c>
      <c r="J80" t="s">
        <v>833</v>
      </c>
      <c r="K80" t="s">
        <v>205</v>
      </c>
      <c r="L80" t="s">
        <v>224</v>
      </c>
      <c r="M80" t="s">
        <v>224</v>
      </c>
      <c r="N80" t="s">
        <v>224</v>
      </c>
      <c r="O80" t="s">
        <v>339</v>
      </c>
      <c r="P80" s="146">
        <v>44186</v>
      </c>
      <c r="Q80" t="s">
        <v>1215</v>
      </c>
      <c r="R80" t="s">
        <v>885</v>
      </c>
      <c r="S80" t="s">
        <v>889</v>
      </c>
      <c r="T80" t="s">
        <v>4779</v>
      </c>
      <c r="U80" s="131">
        <v>3.718</v>
      </c>
      <c r="V80" s="131">
        <v>2530.3150000000001</v>
      </c>
      <c r="W80" s="131">
        <v>9407.7119999999995</v>
      </c>
      <c r="X80" s="132">
        <v>3.4639999999999997E-2</v>
      </c>
      <c r="Y80" s="132">
        <v>2.0369999999999999E-2</v>
      </c>
      <c r="Z80" s="132">
        <v>5.2399999999999999E-3</v>
      </c>
    </row>
    <row r="81" spans="1:26">
      <c r="A81" t="s">
        <v>1213</v>
      </c>
      <c r="B81" t="s">
        <v>1238</v>
      </c>
      <c r="C81" t="s">
        <v>5204</v>
      </c>
      <c r="D81" t="s">
        <v>5205</v>
      </c>
      <c r="E81" t="s">
        <v>310</v>
      </c>
      <c r="F81" t="s">
        <v>5206</v>
      </c>
      <c r="G81">
        <v>74205</v>
      </c>
      <c r="H81" t="s">
        <v>314</v>
      </c>
      <c r="I81" t="s">
        <v>1001</v>
      </c>
      <c r="J81" t="s">
        <v>831</v>
      </c>
      <c r="K81" t="s">
        <v>205</v>
      </c>
      <c r="L81" t="s">
        <v>286</v>
      </c>
      <c r="M81" t="s">
        <v>286</v>
      </c>
      <c r="N81" t="s">
        <v>286</v>
      </c>
      <c r="O81" t="s">
        <v>339</v>
      </c>
      <c r="P81" s="146">
        <v>44166</v>
      </c>
      <c r="Q81" t="s">
        <v>1216</v>
      </c>
      <c r="R81" t="s">
        <v>885</v>
      </c>
      <c r="S81" t="s">
        <v>889</v>
      </c>
      <c r="T81" t="s">
        <v>5207</v>
      </c>
      <c r="U81" s="131">
        <v>4.0220000000000002</v>
      </c>
      <c r="V81" s="131">
        <v>2162.0949999999998</v>
      </c>
      <c r="W81" s="131">
        <v>8695.7309999999998</v>
      </c>
      <c r="X81" s="132">
        <v>0.19639999999999999</v>
      </c>
      <c r="Y81" s="132">
        <v>1.883E-2</v>
      </c>
      <c r="Z81" s="132">
        <v>4.8399999999999997E-3</v>
      </c>
    </row>
    <row r="82" spans="1:26">
      <c r="A82" t="s">
        <v>1213</v>
      </c>
      <c r="B82" t="s">
        <v>1238</v>
      </c>
      <c r="D82" t="s">
        <v>5208</v>
      </c>
      <c r="E82" t="s">
        <v>311</v>
      </c>
      <c r="F82" t="s">
        <v>5209</v>
      </c>
      <c r="G82">
        <v>74207</v>
      </c>
      <c r="H82" t="s">
        <v>314</v>
      </c>
      <c r="I82" t="s">
        <v>1005</v>
      </c>
      <c r="J82" t="s">
        <v>569</v>
      </c>
      <c r="K82" t="s">
        <v>205</v>
      </c>
      <c r="L82" t="s">
        <v>233</v>
      </c>
      <c r="M82" t="s">
        <v>224</v>
      </c>
      <c r="N82" t="s">
        <v>296</v>
      </c>
      <c r="O82" t="s">
        <v>339</v>
      </c>
      <c r="P82" s="146">
        <v>43857</v>
      </c>
      <c r="Q82" t="s">
        <v>1215</v>
      </c>
      <c r="R82" t="s">
        <v>885</v>
      </c>
      <c r="S82" t="s">
        <v>889</v>
      </c>
      <c r="T82" t="s">
        <v>5159</v>
      </c>
      <c r="U82" s="131">
        <v>3.718</v>
      </c>
      <c r="V82" s="131">
        <v>2118.1529999999998</v>
      </c>
      <c r="W82" s="131">
        <v>7875.2910000000002</v>
      </c>
      <c r="X82" s="132">
        <v>1.1111111111111111E-3</v>
      </c>
      <c r="Y82" s="132">
        <v>1.7059999999999999E-2</v>
      </c>
      <c r="Z82" s="132">
        <v>4.3899999999999998E-3</v>
      </c>
    </row>
    <row r="83" spans="1:26">
      <c r="A83" t="s">
        <v>1213</v>
      </c>
      <c r="B83" t="s">
        <v>1238</v>
      </c>
      <c r="C83" t="s">
        <v>5210</v>
      </c>
      <c r="D83" t="s">
        <v>5211</v>
      </c>
      <c r="E83" t="s">
        <v>311</v>
      </c>
      <c r="F83" t="s">
        <v>5212</v>
      </c>
      <c r="G83">
        <v>74199</v>
      </c>
      <c r="H83" t="s">
        <v>314</v>
      </c>
      <c r="I83" t="s">
        <v>1003</v>
      </c>
      <c r="J83" t="s">
        <v>837</v>
      </c>
      <c r="K83" t="s">
        <v>205</v>
      </c>
      <c r="L83" t="s">
        <v>224</v>
      </c>
      <c r="M83" t="s">
        <v>224</v>
      </c>
      <c r="N83" t="s">
        <v>224</v>
      </c>
      <c r="O83" t="s">
        <v>339</v>
      </c>
      <c r="P83" s="146">
        <v>43482</v>
      </c>
      <c r="Q83" t="s">
        <v>1215</v>
      </c>
      <c r="R83" t="s">
        <v>885</v>
      </c>
      <c r="S83" t="s">
        <v>889</v>
      </c>
      <c r="T83" t="s">
        <v>4779</v>
      </c>
      <c r="U83" s="131">
        <v>3.718</v>
      </c>
      <c r="V83" s="131">
        <v>1981.1679999999999</v>
      </c>
      <c r="W83" s="131">
        <v>7365.982</v>
      </c>
      <c r="X83" s="132">
        <v>2.6270000000000002E-2</v>
      </c>
      <c r="Y83" s="132">
        <v>1.5949999999999999E-2</v>
      </c>
      <c r="Z83" s="132">
        <v>4.1000000000000003E-3</v>
      </c>
    </row>
    <row r="84" spans="1:26">
      <c r="A84" t="s">
        <v>1213</v>
      </c>
      <c r="B84" t="s">
        <v>1238</v>
      </c>
      <c r="D84" t="s">
        <v>5121</v>
      </c>
      <c r="E84" t="s">
        <v>311</v>
      </c>
      <c r="F84" t="s">
        <v>5122</v>
      </c>
      <c r="G84">
        <v>74197</v>
      </c>
      <c r="H84" t="s">
        <v>314</v>
      </c>
      <c r="I84" t="s">
        <v>1003</v>
      </c>
      <c r="J84" t="s">
        <v>836</v>
      </c>
      <c r="K84" t="s">
        <v>205</v>
      </c>
      <c r="L84" t="s">
        <v>224</v>
      </c>
      <c r="M84" t="s">
        <v>224</v>
      </c>
      <c r="N84" t="s">
        <v>224</v>
      </c>
      <c r="O84" t="s">
        <v>339</v>
      </c>
      <c r="P84" s="146">
        <v>43571</v>
      </c>
      <c r="Q84" t="s">
        <v>1215</v>
      </c>
      <c r="R84" t="s">
        <v>885</v>
      </c>
      <c r="S84" t="s">
        <v>889</v>
      </c>
      <c r="T84" t="s">
        <v>5123</v>
      </c>
      <c r="U84" s="131">
        <v>3.718</v>
      </c>
      <c r="V84" s="131">
        <v>1905.498</v>
      </c>
      <c r="W84" s="131">
        <v>7084.6419999999998</v>
      </c>
      <c r="X84" s="132">
        <v>2.53E-2</v>
      </c>
      <c r="Y84" s="132">
        <v>1.5339999999999999E-2</v>
      </c>
      <c r="Z84" s="132">
        <v>3.9500000000000004E-3</v>
      </c>
    </row>
    <row r="85" spans="1:26">
      <c r="A85" t="s">
        <v>1213</v>
      </c>
      <c r="B85" t="s">
        <v>1238</v>
      </c>
      <c r="D85" t="s">
        <v>5124</v>
      </c>
      <c r="E85" t="s">
        <v>311</v>
      </c>
      <c r="F85" t="s">
        <v>5125</v>
      </c>
      <c r="G85">
        <v>74183</v>
      </c>
      <c r="H85" t="s">
        <v>314</v>
      </c>
      <c r="I85" t="s">
        <v>1000</v>
      </c>
      <c r="J85" t="s">
        <v>844</v>
      </c>
      <c r="K85" t="s">
        <v>205</v>
      </c>
      <c r="L85" t="s">
        <v>224</v>
      </c>
      <c r="M85" t="s">
        <v>224</v>
      </c>
      <c r="N85" t="s">
        <v>224</v>
      </c>
      <c r="O85" t="s">
        <v>339</v>
      </c>
      <c r="P85" s="146">
        <v>43578</v>
      </c>
      <c r="Q85" t="s">
        <v>1215</v>
      </c>
      <c r="R85" t="s">
        <v>885</v>
      </c>
      <c r="S85" t="s">
        <v>889</v>
      </c>
      <c r="T85" t="s">
        <v>5026</v>
      </c>
      <c r="U85" s="131">
        <v>3.718</v>
      </c>
      <c r="V85" s="131">
        <v>1437.9079999999999</v>
      </c>
      <c r="W85" s="131">
        <v>5346.143</v>
      </c>
      <c r="X85" s="132">
        <v>5.2000000000000005E-2</v>
      </c>
      <c r="Y85" s="132">
        <v>1.158E-2</v>
      </c>
      <c r="Z85" s="132">
        <v>2.98E-3</v>
      </c>
    </row>
    <row r="86" spans="1:26">
      <c r="A86" t="s">
        <v>1213</v>
      </c>
      <c r="B86" t="s">
        <v>1238</v>
      </c>
      <c r="C86" t="s">
        <v>5213</v>
      </c>
      <c r="D86" t="s">
        <v>5214</v>
      </c>
      <c r="E86" t="s">
        <v>311</v>
      </c>
      <c r="F86" t="s">
        <v>5215</v>
      </c>
      <c r="G86">
        <v>74237</v>
      </c>
      <c r="H86" t="s">
        <v>314</v>
      </c>
      <c r="I86" t="s">
        <v>1004</v>
      </c>
      <c r="J86" t="s">
        <v>833</v>
      </c>
      <c r="K86" t="s">
        <v>205</v>
      </c>
      <c r="L86" t="s">
        <v>233</v>
      </c>
      <c r="M86" t="s">
        <v>233</v>
      </c>
      <c r="N86" t="s">
        <v>233</v>
      </c>
      <c r="O86" t="s">
        <v>339</v>
      </c>
      <c r="P86" s="146">
        <v>44712</v>
      </c>
      <c r="Q86" t="s">
        <v>1227</v>
      </c>
      <c r="R86" t="s">
        <v>885</v>
      </c>
      <c r="S86" t="s">
        <v>889</v>
      </c>
      <c r="T86" t="s">
        <v>4779</v>
      </c>
      <c r="U86" s="131">
        <v>4.8109999999999999</v>
      </c>
      <c r="V86" s="131">
        <v>1042.6990000000001</v>
      </c>
      <c r="W86" s="131">
        <v>5016.2179999999998</v>
      </c>
      <c r="X86" s="132">
        <v>4.4507999999999999E-2</v>
      </c>
      <c r="Y86" s="132">
        <v>1.086E-2</v>
      </c>
      <c r="Z86" s="132">
        <v>2.7899999999999999E-3</v>
      </c>
    </row>
    <row r="87" spans="1:26">
      <c r="A87" t="s">
        <v>1213</v>
      </c>
      <c r="B87" t="s">
        <v>1238</v>
      </c>
      <c r="C87" t="s">
        <v>5216</v>
      </c>
      <c r="D87" t="s">
        <v>5217</v>
      </c>
      <c r="E87" t="s">
        <v>310</v>
      </c>
      <c r="F87" t="s">
        <v>5218</v>
      </c>
      <c r="G87">
        <v>74256</v>
      </c>
      <c r="H87" t="s">
        <v>314</v>
      </c>
      <c r="I87" t="s">
        <v>1004</v>
      </c>
      <c r="J87" t="s">
        <v>832</v>
      </c>
      <c r="K87" t="s">
        <v>205</v>
      </c>
      <c r="L87" t="s">
        <v>272</v>
      </c>
      <c r="M87" t="s">
        <v>272</v>
      </c>
      <c r="N87" t="s">
        <v>272</v>
      </c>
      <c r="O87" t="s">
        <v>339</v>
      </c>
      <c r="P87" s="146">
        <v>44308</v>
      </c>
      <c r="Q87" t="s">
        <v>1216</v>
      </c>
      <c r="R87" t="s">
        <v>885</v>
      </c>
      <c r="S87" t="s">
        <v>889</v>
      </c>
      <c r="T87" t="s">
        <v>5219</v>
      </c>
      <c r="U87" s="131">
        <v>4.0220000000000002</v>
      </c>
      <c r="V87" s="131">
        <v>1227.4259999999999</v>
      </c>
      <c r="W87" s="131">
        <v>4936.5839999999998</v>
      </c>
      <c r="X87" s="132">
        <v>0.1203</v>
      </c>
      <c r="Y87" s="132">
        <v>1.069E-2</v>
      </c>
      <c r="Z87" s="132">
        <v>2.7499999999999998E-3</v>
      </c>
    </row>
    <row r="88" spans="1:26">
      <c r="A88" t="s">
        <v>1213</v>
      </c>
      <c r="B88" t="s">
        <v>1238</v>
      </c>
      <c r="D88" t="s">
        <v>5110</v>
      </c>
      <c r="E88" t="s">
        <v>311</v>
      </c>
      <c r="F88" t="s">
        <v>5220</v>
      </c>
      <c r="G88">
        <v>74235</v>
      </c>
      <c r="H88" t="s">
        <v>314</v>
      </c>
      <c r="I88" t="s">
        <v>1000</v>
      </c>
      <c r="J88" t="s">
        <v>844</v>
      </c>
      <c r="K88" t="s">
        <v>205</v>
      </c>
      <c r="L88" t="s">
        <v>224</v>
      </c>
      <c r="M88" t="s">
        <v>224</v>
      </c>
      <c r="N88" t="s">
        <v>224</v>
      </c>
      <c r="O88" t="s">
        <v>339</v>
      </c>
      <c r="P88" s="146">
        <v>44186</v>
      </c>
      <c r="Q88" t="s">
        <v>1215</v>
      </c>
      <c r="R88" t="s">
        <v>885</v>
      </c>
      <c r="S88" t="s">
        <v>889</v>
      </c>
      <c r="T88" t="s">
        <v>4989</v>
      </c>
      <c r="U88" s="131">
        <v>3.718</v>
      </c>
      <c r="V88" s="131">
        <v>1195.1089999999999</v>
      </c>
      <c r="W88" s="131">
        <v>4443.415</v>
      </c>
      <c r="X88" s="132">
        <v>5.7000000000000002E-2</v>
      </c>
      <c r="Y88" s="132">
        <v>9.6200000000000001E-3</v>
      </c>
      <c r="Z88" s="132">
        <v>2.48E-3</v>
      </c>
    </row>
    <row r="89" spans="1:26">
      <c r="A89" t="s">
        <v>1213</v>
      </c>
      <c r="B89" t="s">
        <v>1238</v>
      </c>
      <c r="D89" t="s">
        <v>5124</v>
      </c>
      <c r="E89" t="s">
        <v>311</v>
      </c>
      <c r="F89" t="s">
        <v>5221</v>
      </c>
      <c r="G89">
        <v>74216</v>
      </c>
      <c r="H89" t="s">
        <v>314</v>
      </c>
      <c r="I89" t="s">
        <v>1000</v>
      </c>
      <c r="J89" t="s">
        <v>844</v>
      </c>
      <c r="K89" t="s">
        <v>205</v>
      </c>
      <c r="L89" t="s">
        <v>224</v>
      </c>
      <c r="M89" t="s">
        <v>224</v>
      </c>
      <c r="N89" t="s">
        <v>224</v>
      </c>
      <c r="O89" t="s">
        <v>339</v>
      </c>
      <c r="P89" s="146">
        <v>44371</v>
      </c>
      <c r="Q89" t="s">
        <v>1215</v>
      </c>
      <c r="R89" t="s">
        <v>885</v>
      </c>
      <c r="S89" t="s">
        <v>889</v>
      </c>
      <c r="T89" t="s">
        <v>5044</v>
      </c>
      <c r="U89" s="131">
        <v>3.718</v>
      </c>
      <c r="V89" s="131">
        <v>1057.819</v>
      </c>
      <c r="W89" s="131">
        <v>3932.971</v>
      </c>
      <c r="X89" s="132">
        <v>1.6000000000000004E-2</v>
      </c>
      <c r="Y89" s="132">
        <v>8.5199999999999998E-3</v>
      </c>
      <c r="Z89" s="132">
        <v>2.1900000000000001E-3</v>
      </c>
    </row>
    <row r="90" spans="1:26">
      <c r="A90" t="s">
        <v>1213</v>
      </c>
      <c r="B90" t="s">
        <v>1238</v>
      </c>
      <c r="D90" t="s">
        <v>5110</v>
      </c>
      <c r="E90" t="s">
        <v>311</v>
      </c>
      <c r="F90" t="s">
        <v>5222</v>
      </c>
      <c r="G90">
        <v>74215</v>
      </c>
      <c r="H90" t="s">
        <v>314</v>
      </c>
      <c r="I90" t="s">
        <v>1000</v>
      </c>
      <c r="J90" t="s">
        <v>844</v>
      </c>
      <c r="K90" t="s">
        <v>205</v>
      </c>
      <c r="L90" t="s">
        <v>224</v>
      </c>
      <c r="M90" t="s">
        <v>224</v>
      </c>
      <c r="N90" t="s">
        <v>224</v>
      </c>
      <c r="O90" t="s">
        <v>339</v>
      </c>
      <c r="P90" s="146">
        <v>44812</v>
      </c>
      <c r="Q90" t="s">
        <v>1215</v>
      </c>
      <c r="R90" t="s">
        <v>885</v>
      </c>
      <c r="S90" t="s">
        <v>889</v>
      </c>
      <c r="T90" t="s">
        <v>4989</v>
      </c>
      <c r="U90" s="131">
        <v>3.718</v>
      </c>
      <c r="V90" s="131">
        <v>1025.5070000000001</v>
      </c>
      <c r="W90" s="131">
        <v>3812.8359999999998</v>
      </c>
      <c r="X90" s="132">
        <v>3.5400000000000001E-2</v>
      </c>
      <c r="Y90" s="132">
        <v>8.26E-3</v>
      </c>
      <c r="Z90" s="132">
        <v>2.1199999999999999E-3</v>
      </c>
    </row>
    <row r="91" spans="1:26">
      <c r="A91" t="s">
        <v>1213</v>
      </c>
      <c r="B91" t="s">
        <v>1238</v>
      </c>
      <c r="C91" t="s">
        <v>5126</v>
      </c>
      <c r="D91" t="s">
        <v>5127</v>
      </c>
      <c r="E91" t="s">
        <v>311</v>
      </c>
      <c r="F91" t="s">
        <v>5128</v>
      </c>
      <c r="G91">
        <v>74208</v>
      </c>
      <c r="H91" t="s">
        <v>314</v>
      </c>
      <c r="I91" t="s">
        <v>1004</v>
      </c>
      <c r="J91" t="s">
        <v>833</v>
      </c>
      <c r="K91" t="s">
        <v>205</v>
      </c>
      <c r="L91" t="s">
        <v>224</v>
      </c>
      <c r="M91" t="s">
        <v>224</v>
      </c>
      <c r="N91" t="s">
        <v>224</v>
      </c>
      <c r="O91" t="s">
        <v>339</v>
      </c>
      <c r="P91" s="146">
        <v>45565</v>
      </c>
      <c r="Q91" t="s">
        <v>1215</v>
      </c>
      <c r="R91" t="s">
        <v>885</v>
      </c>
      <c r="S91" t="s">
        <v>889</v>
      </c>
      <c r="T91" t="s">
        <v>4779</v>
      </c>
      <c r="U91" s="131">
        <v>3.718</v>
      </c>
      <c r="V91" s="131">
        <v>943.41099999999994</v>
      </c>
      <c r="W91" s="131">
        <v>3507.6019999999999</v>
      </c>
      <c r="X91" s="132">
        <v>4.7000000000000002E-3</v>
      </c>
      <c r="Y91" s="132">
        <v>7.6E-3</v>
      </c>
      <c r="Z91" s="132">
        <v>1.9499999999999999E-3</v>
      </c>
    </row>
    <row r="92" spans="1:26">
      <c r="A92" t="s">
        <v>1213</v>
      </c>
      <c r="B92" t="s">
        <v>1238</v>
      </c>
      <c r="D92" t="s">
        <v>3925</v>
      </c>
      <c r="E92" t="s">
        <v>311</v>
      </c>
      <c r="F92" t="s">
        <v>3924</v>
      </c>
      <c r="G92">
        <v>74242</v>
      </c>
      <c r="H92" t="s">
        <v>314</v>
      </c>
      <c r="I92" t="s">
        <v>1004</v>
      </c>
      <c r="J92" t="s">
        <v>833</v>
      </c>
      <c r="K92" t="s">
        <v>205</v>
      </c>
      <c r="L92" t="s">
        <v>272</v>
      </c>
      <c r="M92" t="s">
        <v>272</v>
      </c>
      <c r="N92" t="s">
        <v>272</v>
      </c>
      <c r="O92" t="s">
        <v>339</v>
      </c>
      <c r="P92" s="146">
        <v>44938</v>
      </c>
      <c r="Q92" t="s">
        <v>1216</v>
      </c>
      <c r="R92" t="s">
        <v>885</v>
      </c>
      <c r="S92" t="s">
        <v>889</v>
      </c>
      <c r="T92" t="s">
        <v>5223</v>
      </c>
      <c r="U92" s="131">
        <v>4.0220000000000002</v>
      </c>
      <c r="V92" s="131">
        <v>726.68700000000001</v>
      </c>
      <c r="W92" s="131">
        <v>2922.6619999999998</v>
      </c>
      <c r="X92" s="132">
        <v>0.127</v>
      </c>
      <c r="Y92" s="132">
        <v>6.3299999999999997E-3</v>
      </c>
      <c r="Z92" s="132">
        <v>1.6299999999999999E-3</v>
      </c>
    </row>
    <row r="93" spans="1:26">
      <c r="A93" t="s">
        <v>1213</v>
      </c>
      <c r="B93" t="s">
        <v>1238</v>
      </c>
      <c r="C93" t="s">
        <v>5077</v>
      </c>
      <c r="D93" t="s">
        <v>5078</v>
      </c>
      <c r="E93" t="s">
        <v>309</v>
      </c>
      <c r="F93" t="s">
        <v>5079</v>
      </c>
      <c r="G93">
        <v>74255</v>
      </c>
      <c r="H93" t="s">
        <v>314</v>
      </c>
      <c r="I93" t="s">
        <v>1005</v>
      </c>
      <c r="J93" t="s">
        <v>831</v>
      </c>
      <c r="K93" t="s">
        <v>205</v>
      </c>
      <c r="L93" t="s">
        <v>233</v>
      </c>
      <c r="M93" t="s">
        <v>233</v>
      </c>
      <c r="N93" t="s">
        <v>233</v>
      </c>
      <c r="O93" t="s">
        <v>339</v>
      </c>
      <c r="P93" s="146">
        <v>45495</v>
      </c>
      <c r="Q93" t="s">
        <v>1227</v>
      </c>
      <c r="R93" t="s">
        <v>885</v>
      </c>
      <c r="S93" t="s">
        <v>889</v>
      </c>
      <c r="T93" t="s">
        <v>5030</v>
      </c>
      <c r="U93" s="131">
        <v>4.8109999999999999</v>
      </c>
      <c r="V93" s="131">
        <v>401.30599999999998</v>
      </c>
      <c r="W93" s="131">
        <v>1930.6010000000001</v>
      </c>
      <c r="X93" s="132">
        <v>0.104</v>
      </c>
      <c r="Y93" s="132">
        <v>4.1799999999999997E-3</v>
      </c>
      <c r="Z93" s="132">
        <v>1.08E-3</v>
      </c>
    </row>
    <row r="94" spans="1:26">
      <c r="A94" t="s">
        <v>1213</v>
      </c>
      <c r="B94" t="s">
        <v>1238</v>
      </c>
      <c r="D94" t="s">
        <v>5224</v>
      </c>
      <c r="E94" t="s">
        <v>311</v>
      </c>
      <c r="F94" t="s">
        <v>5225</v>
      </c>
      <c r="G94">
        <v>74247</v>
      </c>
      <c r="H94" t="s">
        <v>314</v>
      </c>
      <c r="I94" t="s">
        <v>1004</v>
      </c>
      <c r="J94" t="s">
        <v>833</v>
      </c>
      <c r="K94" t="s">
        <v>205</v>
      </c>
      <c r="L94" t="s">
        <v>233</v>
      </c>
      <c r="M94" t="s">
        <v>233</v>
      </c>
      <c r="N94" t="s">
        <v>233</v>
      </c>
      <c r="O94" t="s">
        <v>339</v>
      </c>
      <c r="P94" s="146">
        <v>43790</v>
      </c>
      <c r="Q94" t="s">
        <v>1227</v>
      </c>
      <c r="R94" t="s">
        <v>885</v>
      </c>
      <c r="S94" t="s">
        <v>889</v>
      </c>
      <c r="T94" t="s">
        <v>5001</v>
      </c>
      <c r="U94" s="131">
        <v>4.8109999999999999</v>
      </c>
      <c r="V94" s="131">
        <v>234.82</v>
      </c>
      <c r="W94" s="131">
        <v>1129.674</v>
      </c>
      <c r="X94" s="132">
        <v>2.8799999999999999E-2</v>
      </c>
      <c r="Y94" s="132">
        <v>2.4499999999999999E-3</v>
      </c>
      <c r="Z94" s="132">
        <v>6.3000000000000003E-4</v>
      </c>
    </row>
    <row r="95" spans="1:26">
      <c r="A95" t="s">
        <v>1213</v>
      </c>
      <c r="B95" t="s">
        <v>1238</v>
      </c>
      <c r="C95" t="s">
        <v>5080</v>
      </c>
      <c r="D95" t="s">
        <v>5081</v>
      </c>
      <c r="E95" t="s">
        <v>311</v>
      </c>
      <c r="F95" t="s">
        <v>5082</v>
      </c>
      <c r="G95">
        <v>74272</v>
      </c>
      <c r="H95" t="s">
        <v>314</v>
      </c>
      <c r="I95" t="s">
        <v>1004</v>
      </c>
      <c r="J95" t="s">
        <v>832</v>
      </c>
      <c r="K95" t="s">
        <v>205</v>
      </c>
      <c r="L95" t="s">
        <v>224</v>
      </c>
      <c r="M95" t="s">
        <v>224</v>
      </c>
      <c r="N95" t="s">
        <v>224</v>
      </c>
      <c r="O95" t="s">
        <v>339</v>
      </c>
      <c r="P95" s="146">
        <v>43542</v>
      </c>
      <c r="Q95" t="s">
        <v>1215</v>
      </c>
      <c r="R95" t="s">
        <v>885</v>
      </c>
      <c r="S95" t="s">
        <v>889</v>
      </c>
      <c r="T95" t="s">
        <v>5083</v>
      </c>
      <c r="U95" s="131">
        <v>3.718</v>
      </c>
      <c r="V95" s="131">
        <v>259.39299999999997</v>
      </c>
      <c r="W95" s="131">
        <v>964.423</v>
      </c>
      <c r="X95" s="132">
        <v>0.34670000000000001</v>
      </c>
      <c r="Y95" s="132">
        <v>2.0899999999999998E-3</v>
      </c>
      <c r="Z95" s="132">
        <v>5.4000000000000001E-4</v>
      </c>
    </row>
    <row r="96" spans="1:26">
      <c r="A96" t="s">
        <v>1213</v>
      </c>
      <c r="B96" t="s">
        <v>1238</v>
      </c>
      <c r="D96" t="s">
        <v>5226</v>
      </c>
      <c r="E96" t="s">
        <v>311</v>
      </c>
      <c r="F96" t="s">
        <v>5227</v>
      </c>
      <c r="G96">
        <v>74193</v>
      </c>
      <c r="H96" t="s">
        <v>314</v>
      </c>
      <c r="I96" t="s">
        <v>1003</v>
      </c>
      <c r="J96" t="s">
        <v>836</v>
      </c>
      <c r="K96" t="s">
        <v>205</v>
      </c>
      <c r="L96" t="s">
        <v>224</v>
      </c>
      <c r="M96" t="s">
        <v>224</v>
      </c>
      <c r="N96" t="s">
        <v>224</v>
      </c>
      <c r="O96" t="s">
        <v>339</v>
      </c>
      <c r="P96" s="146">
        <v>45400</v>
      </c>
      <c r="Q96" t="s">
        <v>1215</v>
      </c>
      <c r="R96" t="s">
        <v>885</v>
      </c>
      <c r="S96" t="s">
        <v>889</v>
      </c>
      <c r="T96" t="s">
        <v>4978</v>
      </c>
      <c r="U96" s="131">
        <v>3.718</v>
      </c>
      <c r="V96" s="131">
        <v>208.81399999999999</v>
      </c>
      <c r="W96" s="131">
        <v>776.36900000000003</v>
      </c>
      <c r="X96" s="132">
        <v>1.0200000000000001E-2</v>
      </c>
      <c r="Y96" s="132">
        <v>1.6800000000000001E-3</v>
      </c>
      <c r="Z96" s="132">
        <v>4.2999999999999999E-4</v>
      </c>
    </row>
    <row r="97" spans="1:26">
      <c r="A97" t="s">
        <v>1213</v>
      </c>
      <c r="B97" t="s">
        <v>1238</v>
      </c>
      <c r="C97" t="s">
        <v>5080</v>
      </c>
      <c r="D97" t="s">
        <v>5081</v>
      </c>
      <c r="E97" t="s">
        <v>311</v>
      </c>
      <c r="F97" t="s">
        <v>5084</v>
      </c>
      <c r="G97">
        <v>74266</v>
      </c>
      <c r="H97" t="s">
        <v>314</v>
      </c>
      <c r="I97" t="s">
        <v>1004</v>
      </c>
      <c r="J97" t="s">
        <v>832</v>
      </c>
      <c r="K97" t="s">
        <v>205</v>
      </c>
      <c r="L97" t="s">
        <v>224</v>
      </c>
      <c r="M97" t="s">
        <v>224</v>
      </c>
      <c r="N97" t="s">
        <v>224</v>
      </c>
      <c r="O97" t="s">
        <v>339</v>
      </c>
      <c r="P97" s="146">
        <v>43524</v>
      </c>
      <c r="Q97" t="s">
        <v>1215</v>
      </c>
      <c r="R97" t="s">
        <v>885</v>
      </c>
      <c r="S97" t="s">
        <v>889</v>
      </c>
      <c r="T97" t="s">
        <v>5083</v>
      </c>
      <c r="U97" s="131">
        <v>3.718</v>
      </c>
      <c r="V97" s="131">
        <v>198.31899999999999</v>
      </c>
      <c r="W97" s="131">
        <v>737.351</v>
      </c>
      <c r="X97" s="132">
        <v>0.4</v>
      </c>
      <c r="Y97" s="132">
        <v>1.6000000000000001E-3</v>
      </c>
      <c r="Z97" s="132">
        <v>4.0999999999999999E-4</v>
      </c>
    </row>
    <row r="98" spans="1:26">
      <c r="A98" t="s">
        <v>1213</v>
      </c>
      <c r="B98" t="s">
        <v>1238</v>
      </c>
      <c r="C98" t="s">
        <v>5129</v>
      </c>
      <c r="D98" t="s">
        <v>5130</v>
      </c>
      <c r="E98" t="s">
        <v>310</v>
      </c>
      <c r="F98" t="s">
        <v>5131</v>
      </c>
      <c r="G98">
        <v>74187</v>
      </c>
      <c r="H98" t="s">
        <v>314</v>
      </c>
      <c r="I98" t="s">
        <v>1003</v>
      </c>
      <c r="J98" t="s">
        <v>836</v>
      </c>
      <c r="K98" t="s">
        <v>205</v>
      </c>
      <c r="L98" t="s">
        <v>204</v>
      </c>
      <c r="M98" t="s">
        <v>204</v>
      </c>
      <c r="N98" t="s">
        <v>303</v>
      </c>
      <c r="O98" t="s">
        <v>339</v>
      </c>
      <c r="P98" s="146">
        <v>43831</v>
      </c>
      <c r="Q98" t="s">
        <v>1215</v>
      </c>
      <c r="R98" t="s">
        <v>885</v>
      </c>
      <c r="S98" t="s">
        <v>889</v>
      </c>
      <c r="T98" t="s">
        <v>5132</v>
      </c>
      <c r="U98" s="131">
        <v>3.718</v>
      </c>
      <c r="V98" s="131">
        <v>192.36699999999999</v>
      </c>
      <c r="W98" s="131">
        <v>715.221</v>
      </c>
      <c r="X98" s="132">
        <v>3.3300000000000003E-2</v>
      </c>
      <c r="Y98" s="132">
        <v>1.5499999999999999E-3</v>
      </c>
      <c r="Z98" s="132">
        <v>4.0000000000000002E-4</v>
      </c>
    </row>
    <row r="99" spans="1:26">
      <c r="A99" t="s">
        <v>1213</v>
      </c>
      <c r="B99" t="s">
        <v>1238</v>
      </c>
      <c r="C99" t="s">
        <v>5228</v>
      </c>
      <c r="D99" t="s">
        <v>5229</v>
      </c>
      <c r="E99" t="s">
        <v>311</v>
      </c>
      <c r="F99" t="s">
        <v>5230</v>
      </c>
      <c r="G99">
        <v>74270</v>
      </c>
      <c r="H99" t="s">
        <v>314</v>
      </c>
      <c r="I99" t="s">
        <v>1004</v>
      </c>
      <c r="J99" t="s">
        <v>833</v>
      </c>
      <c r="K99" t="s">
        <v>205</v>
      </c>
      <c r="L99" t="s">
        <v>253</v>
      </c>
      <c r="M99" t="s">
        <v>253</v>
      </c>
      <c r="N99" t="s">
        <v>212</v>
      </c>
      <c r="O99" t="s">
        <v>339</v>
      </c>
      <c r="P99" s="146">
        <v>45495</v>
      </c>
      <c r="Q99" t="s">
        <v>1216</v>
      </c>
      <c r="R99" t="s">
        <v>885</v>
      </c>
      <c r="S99" t="s">
        <v>889</v>
      </c>
      <c r="T99" t="s">
        <v>4795</v>
      </c>
      <c r="U99" s="131">
        <v>4.0220000000000002</v>
      </c>
      <c r="V99" s="131">
        <v>177.16300000000001</v>
      </c>
      <c r="W99" s="131">
        <v>712.53200000000004</v>
      </c>
      <c r="X99" s="132">
        <v>0.1515</v>
      </c>
      <c r="Y99" s="132">
        <v>1.5399999999999999E-3</v>
      </c>
      <c r="Z99" s="132">
        <v>4.0000000000000002E-4</v>
      </c>
    </row>
    <row r="100" spans="1:26">
      <c r="A100" t="s">
        <v>1213</v>
      </c>
      <c r="B100" t="s">
        <v>1238</v>
      </c>
      <c r="C100" t="s">
        <v>5085</v>
      </c>
      <c r="D100" t="s">
        <v>5086</v>
      </c>
      <c r="E100" t="s">
        <v>311</v>
      </c>
      <c r="F100" t="s">
        <v>5085</v>
      </c>
      <c r="G100">
        <v>74271</v>
      </c>
      <c r="H100" t="s">
        <v>314</v>
      </c>
      <c r="I100" t="s">
        <v>1004</v>
      </c>
      <c r="J100" t="s">
        <v>832</v>
      </c>
      <c r="K100" t="s">
        <v>205</v>
      </c>
      <c r="L100" t="s">
        <v>217</v>
      </c>
      <c r="M100" t="s">
        <v>233</v>
      </c>
      <c r="N100" t="s">
        <v>233</v>
      </c>
      <c r="O100" t="s">
        <v>339</v>
      </c>
      <c r="P100" s="146">
        <v>43691</v>
      </c>
      <c r="Q100" t="s">
        <v>1227</v>
      </c>
      <c r="R100" t="s">
        <v>885</v>
      </c>
      <c r="S100" t="s">
        <v>889</v>
      </c>
      <c r="T100" t="s">
        <v>4779</v>
      </c>
      <c r="U100" s="131">
        <v>4.8109999999999999</v>
      </c>
      <c r="V100" s="131">
        <v>97.942999999999998</v>
      </c>
      <c r="W100" s="131">
        <v>471.18400000000003</v>
      </c>
      <c r="X100" s="132">
        <v>3.4599999999999999E-2</v>
      </c>
      <c r="Y100" s="132">
        <v>1.0200000000000001E-3</v>
      </c>
      <c r="Z100" s="132">
        <v>2.5999999999999998E-4</v>
      </c>
    </row>
    <row r="101" spans="1:26">
      <c r="A101" t="s">
        <v>1213</v>
      </c>
      <c r="B101" t="s">
        <v>1238</v>
      </c>
      <c r="D101" t="s">
        <v>5194</v>
      </c>
      <c r="E101" t="s">
        <v>311</v>
      </c>
      <c r="F101" t="s">
        <v>5231</v>
      </c>
      <c r="G101">
        <v>74165</v>
      </c>
      <c r="H101" t="s">
        <v>314</v>
      </c>
      <c r="I101" t="s">
        <v>1005</v>
      </c>
      <c r="J101" t="s">
        <v>845</v>
      </c>
      <c r="K101" t="s">
        <v>205</v>
      </c>
      <c r="L101" t="s">
        <v>243</v>
      </c>
      <c r="M101" t="s">
        <v>243</v>
      </c>
      <c r="N101" t="s">
        <v>243</v>
      </c>
      <c r="O101" t="s">
        <v>339</v>
      </c>
      <c r="P101" s="146">
        <v>43831</v>
      </c>
      <c r="Q101" t="s">
        <v>1215</v>
      </c>
      <c r="R101" t="s">
        <v>885</v>
      </c>
      <c r="S101" t="s">
        <v>889</v>
      </c>
      <c r="T101" t="s">
        <v>5196</v>
      </c>
      <c r="U101" s="131">
        <v>3.718</v>
      </c>
      <c r="V101" s="131">
        <v>79.953000000000003</v>
      </c>
      <c r="W101" s="131">
        <v>297.26499999999999</v>
      </c>
      <c r="X101" s="132">
        <v>0.106</v>
      </c>
      <c r="Y101" s="132">
        <v>6.4000000000000005E-4</v>
      </c>
      <c r="Z101" s="132">
        <v>1.7000000000000001E-4</v>
      </c>
    </row>
    <row r="102" spans="1:26">
      <c r="A102" t="s">
        <v>1213</v>
      </c>
      <c r="B102" t="s">
        <v>1241</v>
      </c>
      <c r="C102" t="s">
        <v>5137</v>
      </c>
      <c r="D102" t="s">
        <v>5138</v>
      </c>
      <c r="E102" t="s">
        <v>309</v>
      </c>
      <c r="F102" t="s">
        <v>5139</v>
      </c>
      <c r="G102">
        <v>74196</v>
      </c>
      <c r="H102" t="s">
        <v>314</v>
      </c>
      <c r="I102" t="s">
        <v>1005</v>
      </c>
      <c r="J102" t="s">
        <v>826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46">
        <v>43524</v>
      </c>
      <c r="Q102" t="s">
        <v>1212</v>
      </c>
      <c r="R102" t="s">
        <v>885</v>
      </c>
      <c r="S102" t="s">
        <v>889</v>
      </c>
      <c r="T102" t="s">
        <v>4779</v>
      </c>
      <c r="U102" s="131">
        <v>1</v>
      </c>
      <c r="V102" s="131">
        <v>9136.6810000000005</v>
      </c>
      <c r="W102" s="131">
        <v>9136.6810000000005</v>
      </c>
      <c r="X102" s="132">
        <v>0.14119999999999999</v>
      </c>
      <c r="Y102" s="132">
        <v>0.29757</v>
      </c>
      <c r="Z102" s="132">
        <v>2.5479999999999999E-2</v>
      </c>
    </row>
    <row r="103" spans="1:26">
      <c r="A103" t="s">
        <v>1213</v>
      </c>
      <c r="B103" t="s">
        <v>1241</v>
      </c>
      <c r="C103" t="s">
        <v>5160</v>
      </c>
      <c r="D103" t="s">
        <v>5161</v>
      </c>
      <c r="E103" t="s">
        <v>309</v>
      </c>
      <c r="F103" t="s">
        <v>5162</v>
      </c>
      <c r="G103">
        <v>74241</v>
      </c>
      <c r="H103" t="s">
        <v>314</v>
      </c>
      <c r="I103" t="s">
        <v>1003</v>
      </c>
      <c r="J103" t="s">
        <v>837</v>
      </c>
      <c r="K103" t="s">
        <v>204</v>
      </c>
      <c r="L103" t="s">
        <v>204</v>
      </c>
      <c r="M103" t="s">
        <v>204</v>
      </c>
      <c r="N103" t="s">
        <v>204</v>
      </c>
      <c r="O103" t="s">
        <v>339</v>
      </c>
      <c r="P103" s="146">
        <v>44560</v>
      </c>
      <c r="Q103" t="s">
        <v>1212</v>
      </c>
      <c r="R103" t="s">
        <v>885</v>
      </c>
      <c r="S103" t="s">
        <v>889</v>
      </c>
      <c r="T103" t="s">
        <v>4779</v>
      </c>
      <c r="U103" s="131">
        <v>1</v>
      </c>
      <c r="V103" s="131">
        <v>2940.9740000000002</v>
      </c>
      <c r="W103" s="131">
        <v>2940.9740000000002</v>
      </c>
      <c r="X103" s="132">
        <v>5.8299999999999998E-2</v>
      </c>
      <c r="Y103" s="132">
        <v>9.5780000000000004E-2</v>
      </c>
      <c r="Z103" s="132">
        <v>8.2000000000000007E-3</v>
      </c>
    </row>
    <row r="104" spans="1:26">
      <c r="A104" t="s">
        <v>1213</v>
      </c>
      <c r="B104" t="s">
        <v>1241</v>
      </c>
      <c r="C104" t="s">
        <v>5087</v>
      </c>
      <c r="D104" t="s">
        <v>5088</v>
      </c>
      <c r="E104" t="s">
        <v>310</v>
      </c>
      <c r="F104" t="s">
        <v>5143</v>
      </c>
      <c r="G104">
        <v>74204</v>
      </c>
      <c r="H104" t="s">
        <v>314</v>
      </c>
      <c r="I104" t="s">
        <v>1004</v>
      </c>
      <c r="J104" t="s">
        <v>833</v>
      </c>
      <c r="K104" t="s">
        <v>204</v>
      </c>
      <c r="L104" t="s">
        <v>204</v>
      </c>
      <c r="M104" t="s">
        <v>204</v>
      </c>
      <c r="N104" t="s">
        <v>204</v>
      </c>
      <c r="O104" t="s">
        <v>339</v>
      </c>
      <c r="P104" s="146">
        <v>44370</v>
      </c>
      <c r="Q104" t="s">
        <v>1212</v>
      </c>
      <c r="R104" t="s">
        <v>885</v>
      </c>
      <c r="S104" t="s">
        <v>889</v>
      </c>
      <c r="T104" t="s">
        <v>5144</v>
      </c>
      <c r="U104" s="131">
        <v>1</v>
      </c>
      <c r="V104" s="131">
        <v>2320.4630000000002</v>
      </c>
      <c r="W104" s="131">
        <v>2320.4630000000002</v>
      </c>
      <c r="X104" s="132">
        <v>7.8700000000000006E-2</v>
      </c>
      <c r="Y104" s="132">
        <v>7.5569999999999998E-2</v>
      </c>
      <c r="Z104" s="132">
        <v>6.4700000000000001E-3</v>
      </c>
    </row>
    <row r="105" spans="1:26">
      <c r="A105" t="s">
        <v>1213</v>
      </c>
      <c r="B105" t="s">
        <v>1241</v>
      </c>
      <c r="C105" t="s">
        <v>5171</v>
      </c>
      <c r="D105" t="s">
        <v>5172</v>
      </c>
      <c r="E105" t="s">
        <v>309</v>
      </c>
      <c r="F105" t="s">
        <v>5173</v>
      </c>
      <c r="G105">
        <v>74239</v>
      </c>
      <c r="H105" t="s">
        <v>314</v>
      </c>
      <c r="I105" t="s">
        <v>1003</v>
      </c>
      <c r="J105" t="s">
        <v>837</v>
      </c>
      <c r="K105" t="s">
        <v>204</v>
      </c>
      <c r="L105" t="s">
        <v>204</v>
      </c>
      <c r="M105" t="s">
        <v>204</v>
      </c>
      <c r="N105" t="s">
        <v>204</v>
      </c>
      <c r="O105" t="s">
        <v>339</v>
      </c>
      <c r="P105" s="146">
        <v>43394</v>
      </c>
      <c r="Q105" t="s">
        <v>1212</v>
      </c>
      <c r="R105" t="s">
        <v>885</v>
      </c>
      <c r="S105" t="s">
        <v>889</v>
      </c>
      <c r="T105" t="s">
        <v>5063</v>
      </c>
      <c r="U105" s="131">
        <v>1</v>
      </c>
      <c r="V105" s="131">
        <v>2292.087</v>
      </c>
      <c r="W105" s="131">
        <v>2292.087</v>
      </c>
      <c r="X105" s="132">
        <v>3.4090000000000002E-2</v>
      </c>
      <c r="Y105" s="132">
        <v>7.4649999999999994E-2</v>
      </c>
      <c r="Z105" s="132">
        <v>6.3899999999999998E-3</v>
      </c>
    </row>
    <row r="106" spans="1:26">
      <c r="A106" t="s">
        <v>1213</v>
      </c>
      <c r="B106" t="s">
        <v>1241</v>
      </c>
      <c r="C106" t="s">
        <v>5145</v>
      </c>
      <c r="D106" t="s">
        <v>5146</v>
      </c>
      <c r="E106" t="s">
        <v>309</v>
      </c>
      <c r="F106" t="s">
        <v>5147</v>
      </c>
      <c r="G106">
        <v>74217</v>
      </c>
      <c r="H106" t="s">
        <v>314</v>
      </c>
      <c r="I106" t="s">
        <v>1003</v>
      </c>
      <c r="J106" t="s">
        <v>836</v>
      </c>
      <c r="K106" t="s">
        <v>204</v>
      </c>
      <c r="L106" t="s">
        <v>204</v>
      </c>
      <c r="M106" t="s">
        <v>204</v>
      </c>
      <c r="N106" t="s">
        <v>204</v>
      </c>
      <c r="O106" t="s">
        <v>339</v>
      </c>
      <c r="P106" s="146">
        <v>45006</v>
      </c>
      <c r="Q106" t="s">
        <v>1212</v>
      </c>
      <c r="R106" t="s">
        <v>885</v>
      </c>
      <c r="S106" t="s">
        <v>889</v>
      </c>
      <c r="T106" t="s">
        <v>5026</v>
      </c>
      <c r="U106" s="131">
        <v>1</v>
      </c>
      <c r="V106" s="131">
        <v>2157.942</v>
      </c>
      <c r="W106" s="131">
        <v>2157.942</v>
      </c>
      <c r="X106" s="132">
        <v>0.15770000000000001</v>
      </c>
      <c r="Y106" s="132">
        <v>7.0279999999999995E-2</v>
      </c>
      <c r="Z106" s="132">
        <v>6.0200000000000002E-3</v>
      </c>
    </row>
    <row r="107" spans="1:26">
      <c r="A107" t="s">
        <v>1213</v>
      </c>
      <c r="B107" t="s">
        <v>1241</v>
      </c>
      <c r="C107" t="s">
        <v>5153</v>
      </c>
      <c r="D107" t="s">
        <v>5154</v>
      </c>
      <c r="E107" t="s">
        <v>309</v>
      </c>
      <c r="F107" t="s">
        <v>5155</v>
      </c>
      <c r="G107">
        <v>74231</v>
      </c>
      <c r="H107" t="s">
        <v>314</v>
      </c>
      <c r="I107" t="s">
        <v>1003</v>
      </c>
      <c r="J107" t="s">
        <v>836</v>
      </c>
      <c r="K107" t="s">
        <v>204</v>
      </c>
      <c r="L107" t="s">
        <v>204</v>
      </c>
      <c r="M107" t="s">
        <v>204</v>
      </c>
      <c r="N107" t="s">
        <v>204</v>
      </c>
      <c r="O107" t="s">
        <v>339</v>
      </c>
      <c r="P107" s="146">
        <v>42736</v>
      </c>
      <c r="Q107" t="s">
        <v>1212</v>
      </c>
      <c r="R107" t="s">
        <v>885</v>
      </c>
      <c r="S107" t="s">
        <v>889</v>
      </c>
      <c r="T107" t="s">
        <v>4779</v>
      </c>
      <c r="U107" s="131">
        <v>1</v>
      </c>
      <c r="V107" s="131">
        <v>1603.7090000000001</v>
      </c>
      <c r="W107" s="131">
        <v>1603.7090000000001</v>
      </c>
      <c r="X107" s="132">
        <v>5.2600000000000001E-2</v>
      </c>
      <c r="Y107" s="132">
        <v>5.2229999999999999E-2</v>
      </c>
      <c r="Z107" s="132">
        <v>4.47E-3</v>
      </c>
    </row>
    <row r="108" spans="1:26">
      <c r="A108" t="s">
        <v>1213</v>
      </c>
      <c r="B108" t="s">
        <v>1241</v>
      </c>
      <c r="C108" t="s">
        <v>5168</v>
      </c>
      <c r="D108" t="s">
        <v>5169</v>
      </c>
      <c r="E108" t="s">
        <v>309</v>
      </c>
      <c r="F108" t="s">
        <v>5170</v>
      </c>
      <c r="G108">
        <v>74233</v>
      </c>
      <c r="H108" t="s">
        <v>314</v>
      </c>
      <c r="I108" t="s">
        <v>1002</v>
      </c>
      <c r="J108" t="s">
        <v>569</v>
      </c>
      <c r="K108" t="s">
        <v>204</v>
      </c>
      <c r="L108" t="s">
        <v>204</v>
      </c>
      <c r="M108" t="s">
        <v>204</v>
      </c>
      <c r="N108" t="s">
        <v>224</v>
      </c>
      <c r="O108" t="s">
        <v>339</v>
      </c>
      <c r="P108" s="146">
        <v>42583</v>
      </c>
      <c r="Q108" t="s">
        <v>1212</v>
      </c>
      <c r="R108" t="s">
        <v>885</v>
      </c>
      <c r="S108" t="s">
        <v>889</v>
      </c>
      <c r="T108" t="s">
        <v>5105</v>
      </c>
      <c r="U108" s="131">
        <v>1</v>
      </c>
      <c r="V108" s="131">
        <v>1545.4349999999999</v>
      </c>
      <c r="W108" s="131">
        <v>1545.4349999999999</v>
      </c>
      <c r="X108" s="132">
        <v>0.11</v>
      </c>
      <c r="Y108" s="132">
        <v>5.033E-2</v>
      </c>
      <c r="Z108" s="132">
        <v>4.3099999999999996E-3</v>
      </c>
    </row>
    <row r="109" spans="1:26">
      <c r="A109" t="s">
        <v>1213</v>
      </c>
      <c r="B109" t="s">
        <v>1241</v>
      </c>
      <c r="C109" t="s">
        <v>5013</v>
      </c>
      <c r="D109" t="s">
        <v>5014</v>
      </c>
      <c r="E109" t="s">
        <v>309</v>
      </c>
      <c r="F109" t="s">
        <v>5189</v>
      </c>
      <c r="G109">
        <v>74252</v>
      </c>
      <c r="H109" t="s">
        <v>314</v>
      </c>
      <c r="I109" t="s">
        <v>1003</v>
      </c>
      <c r="J109" t="s">
        <v>839</v>
      </c>
      <c r="K109" t="s">
        <v>204</v>
      </c>
      <c r="L109" t="s">
        <v>204</v>
      </c>
      <c r="M109" t="s">
        <v>204</v>
      </c>
      <c r="N109" t="s">
        <v>204</v>
      </c>
      <c r="O109" t="s">
        <v>339</v>
      </c>
      <c r="P109" s="146">
        <v>45124</v>
      </c>
      <c r="Q109" t="s">
        <v>1212</v>
      </c>
      <c r="R109" t="s">
        <v>885</v>
      </c>
      <c r="S109" t="s">
        <v>889</v>
      </c>
      <c r="T109" t="s">
        <v>4989</v>
      </c>
      <c r="U109" s="131">
        <v>1</v>
      </c>
      <c r="V109" s="131">
        <v>646.67399999999998</v>
      </c>
      <c r="W109" s="131">
        <v>646.67399999999998</v>
      </c>
      <c r="X109" s="132">
        <v>1.95E-2</v>
      </c>
      <c r="Y109" s="132">
        <v>2.1059999999999999E-2</v>
      </c>
      <c r="Z109" s="132">
        <v>1.8E-3</v>
      </c>
    </row>
    <row r="110" spans="1:26">
      <c r="A110" t="s">
        <v>1213</v>
      </c>
      <c r="B110" t="s">
        <v>1241</v>
      </c>
      <c r="C110" t="s">
        <v>5204</v>
      </c>
      <c r="D110" t="s">
        <v>5205</v>
      </c>
      <c r="E110" t="s">
        <v>310</v>
      </c>
      <c r="F110" t="s">
        <v>5206</v>
      </c>
      <c r="G110">
        <v>74205</v>
      </c>
      <c r="H110" t="s">
        <v>314</v>
      </c>
      <c r="I110" t="s">
        <v>1001</v>
      </c>
      <c r="J110" t="s">
        <v>831</v>
      </c>
      <c r="K110" t="s">
        <v>205</v>
      </c>
      <c r="L110" t="s">
        <v>286</v>
      </c>
      <c r="M110" t="s">
        <v>286</v>
      </c>
      <c r="N110" t="s">
        <v>286</v>
      </c>
      <c r="O110" t="s">
        <v>339</v>
      </c>
      <c r="P110" s="146">
        <v>44166</v>
      </c>
      <c r="Q110" t="s">
        <v>1216</v>
      </c>
      <c r="R110" t="s">
        <v>885</v>
      </c>
      <c r="S110" t="s">
        <v>889</v>
      </c>
      <c r="T110" t="s">
        <v>5207</v>
      </c>
      <c r="U110" s="131">
        <v>4.0220000000000002</v>
      </c>
      <c r="V110" s="131">
        <v>503.97199999999998</v>
      </c>
      <c r="W110" s="131">
        <v>2026.923</v>
      </c>
      <c r="X110" s="132">
        <v>0.19639999999999999</v>
      </c>
      <c r="Y110" s="132">
        <v>6.6009999999999999E-2</v>
      </c>
      <c r="Z110" s="132">
        <v>5.6499999999999996E-3</v>
      </c>
    </row>
    <row r="111" spans="1:26">
      <c r="A111" t="s">
        <v>1213</v>
      </c>
      <c r="B111" t="s">
        <v>1241</v>
      </c>
      <c r="D111" t="s">
        <v>5208</v>
      </c>
      <c r="E111" t="s">
        <v>311</v>
      </c>
      <c r="F111" t="s">
        <v>5209</v>
      </c>
      <c r="G111">
        <v>74207</v>
      </c>
      <c r="H111" t="s">
        <v>314</v>
      </c>
      <c r="I111" t="s">
        <v>1005</v>
      </c>
      <c r="J111" t="s">
        <v>569</v>
      </c>
      <c r="K111" t="s">
        <v>205</v>
      </c>
      <c r="L111" t="s">
        <v>233</v>
      </c>
      <c r="M111" t="s">
        <v>224</v>
      </c>
      <c r="N111" t="s">
        <v>296</v>
      </c>
      <c r="O111" t="s">
        <v>339</v>
      </c>
      <c r="P111" s="146">
        <v>43857</v>
      </c>
      <c r="Q111" t="s">
        <v>1215</v>
      </c>
      <c r="R111" t="s">
        <v>885</v>
      </c>
      <c r="S111" t="s">
        <v>889</v>
      </c>
      <c r="T111" t="s">
        <v>5159</v>
      </c>
      <c r="U111" s="131">
        <v>3.718</v>
      </c>
      <c r="V111" s="131">
        <v>482.61399999999998</v>
      </c>
      <c r="W111" s="131">
        <v>1794.3579999999999</v>
      </c>
      <c r="X111" s="132">
        <v>1.1111111111111111E-3</v>
      </c>
      <c r="Y111" s="132">
        <v>5.8439999999999999E-2</v>
      </c>
      <c r="Z111" s="132">
        <v>5.0000000000000001E-3</v>
      </c>
    </row>
    <row r="112" spans="1:26">
      <c r="A112" t="s">
        <v>1213</v>
      </c>
      <c r="B112" t="s">
        <v>1241</v>
      </c>
      <c r="D112" t="s">
        <v>3925</v>
      </c>
      <c r="E112" t="s">
        <v>311</v>
      </c>
      <c r="F112" t="s">
        <v>3924</v>
      </c>
      <c r="G112">
        <v>74242</v>
      </c>
      <c r="H112" t="s">
        <v>314</v>
      </c>
      <c r="I112" t="s">
        <v>1004</v>
      </c>
      <c r="J112" t="s">
        <v>833</v>
      </c>
      <c r="K112" t="s">
        <v>205</v>
      </c>
      <c r="L112" t="s">
        <v>272</v>
      </c>
      <c r="M112" t="s">
        <v>272</v>
      </c>
      <c r="N112" t="s">
        <v>272</v>
      </c>
      <c r="O112" t="s">
        <v>339</v>
      </c>
      <c r="P112" s="146">
        <v>44938</v>
      </c>
      <c r="Q112" t="s">
        <v>1216</v>
      </c>
      <c r="R112" t="s">
        <v>885</v>
      </c>
      <c r="S112" t="s">
        <v>889</v>
      </c>
      <c r="T112" t="s">
        <v>5223</v>
      </c>
      <c r="U112" s="131">
        <v>4.0220000000000002</v>
      </c>
      <c r="V112" s="131">
        <v>375.428</v>
      </c>
      <c r="W112" s="131">
        <v>1509.934</v>
      </c>
      <c r="X112" s="132">
        <v>0.127</v>
      </c>
      <c r="Y112" s="132">
        <v>4.9180000000000001E-2</v>
      </c>
      <c r="Z112" s="132">
        <v>4.2100000000000002E-3</v>
      </c>
    </row>
    <row r="113" spans="1:26">
      <c r="A113" t="s">
        <v>1213</v>
      </c>
      <c r="B113" t="s">
        <v>1241</v>
      </c>
      <c r="D113" t="s">
        <v>5121</v>
      </c>
      <c r="E113" t="s">
        <v>311</v>
      </c>
      <c r="F113" t="s">
        <v>5122</v>
      </c>
      <c r="G113">
        <v>74197</v>
      </c>
      <c r="H113" t="s">
        <v>314</v>
      </c>
      <c r="I113" t="s">
        <v>1003</v>
      </c>
      <c r="J113" t="s">
        <v>836</v>
      </c>
      <c r="K113" t="s">
        <v>205</v>
      </c>
      <c r="L113" t="s">
        <v>224</v>
      </c>
      <c r="M113" t="s">
        <v>224</v>
      </c>
      <c r="N113" t="s">
        <v>224</v>
      </c>
      <c r="O113" t="s">
        <v>339</v>
      </c>
      <c r="P113" s="146">
        <v>43571</v>
      </c>
      <c r="Q113" t="s">
        <v>1215</v>
      </c>
      <c r="R113" t="s">
        <v>885</v>
      </c>
      <c r="S113" t="s">
        <v>889</v>
      </c>
      <c r="T113" t="s">
        <v>5123</v>
      </c>
      <c r="U113" s="131">
        <v>3.718</v>
      </c>
      <c r="V113" s="131">
        <v>281.92500000000001</v>
      </c>
      <c r="W113" s="131">
        <v>1048.1959999999999</v>
      </c>
      <c r="X113" s="132">
        <v>2.53E-2</v>
      </c>
      <c r="Y113" s="132">
        <v>3.4139999999999997E-2</v>
      </c>
      <c r="Z113" s="132">
        <v>2.9199999999999999E-3</v>
      </c>
    </row>
    <row r="114" spans="1:26">
      <c r="A114" t="s">
        <v>1213</v>
      </c>
      <c r="B114" t="s">
        <v>1241</v>
      </c>
      <c r="D114" t="s">
        <v>5110</v>
      </c>
      <c r="E114" t="s">
        <v>311</v>
      </c>
      <c r="F114" t="s">
        <v>5222</v>
      </c>
      <c r="G114">
        <v>74215</v>
      </c>
      <c r="H114" t="s">
        <v>314</v>
      </c>
      <c r="I114" t="s">
        <v>1000</v>
      </c>
      <c r="J114" t="s">
        <v>844</v>
      </c>
      <c r="K114" t="s">
        <v>205</v>
      </c>
      <c r="L114" t="s">
        <v>224</v>
      </c>
      <c r="M114" t="s">
        <v>224</v>
      </c>
      <c r="N114" t="s">
        <v>224</v>
      </c>
      <c r="O114" t="s">
        <v>339</v>
      </c>
      <c r="P114" s="146">
        <v>44812</v>
      </c>
      <c r="Q114" t="s">
        <v>1215</v>
      </c>
      <c r="R114" t="s">
        <v>885</v>
      </c>
      <c r="S114" t="s">
        <v>889</v>
      </c>
      <c r="T114" t="s">
        <v>4989</v>
      </c>
      <c r="U114" s="131">
        <v>3.718</v>
      </c>
      <c r="V114" s="131">
        <v>257.56099999999998</v>
      </c>
      <c r="W114" s="131">
        <v>957.61199999999997</v>
      </c>
      <c r="X114" s="132">
        <v>3.5400000000000001E-2</v>
      </c>
      <c r="Y114" s="132">
        <v>3.1189999999999999E-2</v>
      </c>
      <c r="Z114" s="132">
        <v>2.6700000000000001E-3</v>
      </c>
    </row>
    <row r="115" spans="1:26">
      <c r="A115" t="s">
        <v>1213</v>
      </c>
      <c r="B115" t="s">
        <v>1241</v>
      </c>
      <c r="D115" t="s">
        <v>5224</v>
      </c>
      <c r="E115" t="s">
        <v>311</v>
      </c>
      <c r="F115" t="s">
        <v>5225</v>
      </c>
      <c r="G115">
        <v>74247</v>
      </c>
      <c r="H115" t="s">
        <v>314</v>
      </c>
      <c r="I115" t="s">
        <v>1004</v>
      </c>
      <c r="J115" t="s">
        <v>833</v>
      </c>
      <c r="K115" t="s">
        <v>205</v>
      </c>
      <c r="L115" t="s">
        <v>233</v>
      </c>
      <c r="M115" t="s">
        <v>233</v>
      </c>
      <c r="N115" t="s">
        <v>233</v>
      </c>
      <c r="O115" t="s">
        <v>339</v>
      </c>
      <c r="P115" s="146">
        <v>43790</v>
      </c>
      <c r="Q115" t="s">
        <v>1227</v>
      </c>
      <c r="R115" t="s">
        <v>885</v>
      </c>
      <c r="S115" t="s">
        <v>889</v>
      </c>
      <c r="T115" t="s">
        <v>5001</v>
      </c>
      <c r="U115" s="131">
        <v>4.8109999999999999</v>
      </c>
      <c r="V115" s="131">
        <v>126.505</v>
      </c>
      <c r="W115" s="131">
        <v>608.58799999999997</v>
      </c>
      <c r="X115" s="132">
        <v>2.8799999999999999E-2</v>
      </c>
      <c r="Y115" s="132">
        <v>1.9820000000000001E-2</v>
      </c>
      <c r="Z115" s="132">
        <v>1.6999999999999999E-3</v>
      </c>
    </row>
    <row r="116" spans="1:26">
      <c r="A116" t="s">
        <v>1213</v>
      </c>
      <c r="B116" t="s">
        <v>1241</v>
      </c>
      <c r="D116" t="s">
        <v>5226</v>
      </c>
      <c r="E116" t="s">
        <v>311</v>
      </c>
      <c r="F116" t="s">
        <v>5227</v>
      </c>
      <c r="G116">
        <v>74193</v>
      </c>
      <c r="H116" t="s">
        <v>314</v>
      </c>
      <c r="I116" t="s">
        <v>1003</v>
      </c>
      <c r="J116" t="s">
        <v>836</v>
      </c>
      <c r="K116" t="s">
        <v>205</v>
      </c>
      <c r="L116" t="s">
        <v>224</v>
      </c>
      <c r="M116" t="s">
        <v>224</v>
      </c>
      <c r="N116" t="s">
        <v>224</v>
      </c>
      <c r="O116" t="s">
        <v>339</v>
      </c>
      <c r="P116" s="146">
        <v>45400</v>
      </c>
      <c r="Q116" t="s">
        <v>1215</v>
      </c>
      <c r="R116" t="s">
        <v>885</v>
      </c>
      <c r="S116" t="s">
        <v>889</v>
      </c>
      <c r="T116" t="s">
        <v>4978</v>
      </c>
      <c r="U116" s="131">
        <v>3.718</v>
      </c>
      <c r="V116" s="131">
        <v>30.832999999999998</v>
      </c>
      <c r="W116" s="131">
        <v>114.636</v>
      </c>
      <c r="X116" s="132">
        <v>1.0200000000000001E-2</v>
      </c>
      <c r="Y116" s="132">
        <v>3.7299999999999998E-3</v>
      </c>
      <c r="Z116" s="132">
        <v>3.2000000000000003E-4</v>
      </c>
    </row>
    <row r="117" spans="1:26">
      <c r="A117" t="s">
        <v>1213</v>
      </c>
      <c r="B117" t="s">
        <v>1242</v>
      </c>
      <c r="C117" t="s">
        <v>5133</v>
      </c>
      <c r="D117" t="s">
        <v>5134</v>
      </c>
      <c r="E117" t="s">
        <v>309</v>
      </c>
      <c r="F117" t="s">
        <v>5135</v>
      </c>
      <c r="G117" t="s">
        <v>5136</v>
      </c>
      <c r="H117" t="s">
        <v>321</v>
      </c>
      <c r="I117" t="s">
        <v>1002</v>
      </c>
      <c r="J117" t="s">
        <v>569</v>
      </c>
      <c r="K117" t="s">
        <v>204</v>
      </c>
      <c r="L117" t="s">
        <v>217</v>
      </c>
      <c r="M117" t="s">
        <v>204</v>
      </c>
      <c r="N117" t="s">
        <v>204</v>
      </c>
      <c r="O117" t="s">
        <v>339</v>
      </c>
      <c r="P117" s="146">
        <v>43542</v>
      </c>
      <c r="Q117" t="s">
        <v>1212</v>
      </c>
      <c r="R117" t="s">
        <v>885</v>
      </c>
      <c r="S117" t="s">
        <v>889</v>
      </c>
      <c r="T117" t="s">
        <v>5056</v>
      </c>
      <c r="U117" s="131">
        <v>1</v>
      </c>
      <c r="V117" s="131">
        <v>978.26199999999994</v>
      </c>
      <c r="W117" s="131">
        <v>978.26199999999994</v>
      </c>
      <c r="X117" s="132">
        <v>2.9000000000000001E-2</v>
      </c>
      <c r="Y117" s="132">
        <v>3.1859999999999999E-2</v>
      </c>
      <c r="Z117" s="132">
        <v>2.2699999999999999E-3</v>
      </c>
    </row>
    <row r="118" spans="1:26">
      <c r="A118" t="s">
        <v>1213</v>
      </c>
      <c r="B118" t="s">
        <v>1242</v>
      </c>
      <c r="D118" t="s">
        <v>5148</v>
      </c>
      <c r="E118" t="s">
        <v>309</v>
      </c>
      <c r="F118" t="s">
        <v>5149</v>
      </c>
      <c r="G118">
        <v>74249</v>
      </c>
      <c r="H118" t="s">
        <v>314</v>
      </c>
      <c r="I118" t="s">
        <v>1005</v>
      </c>
      <c r="J118" t="s">
        <v>832</v>
      </c>
      <c r="K118" t="s">
        <v>204</v>
      </c>
      <c r="L118" t="s">
        <v>204</v>
      </c>
      <c r="M118" t="s">
        <v>204</v>
      </c>
      <c r="N118" t="s">
        <v>204</v>
      </c>
      <c r="O118" t="s">
        <v>339</v>
      </c>
      <c r="P118" s="146">
        <v>43312</v>
      </c>
      <c r="Q118" t="s">
        <v>1212</v>
      </c>
      <c r="R118" t="s">
        <v>885</v>
      </c>
      <c r="S118" t="s">
        <v>889</v>
      </c>
      <c r="T118" t="s">
        <v>4789</v>
      </c>
      <c r="U118" s="131">
        <v>1</v>
      </c>
      <c r="V118" s="131">
        <v>2390.9490000000001</v>
      </c>
      <c r="W118" s="131">
        <v>2390.9490000000001</v>
      </c>
      <c r="X118" s="132">
        <v>0.19600000000000001</v>
      </c>
      <c r="Y118" s="132">
        <v>7.7880000000000005E-2</v>
      </c>
      <c r="Z118" s="132">
        <v>5.5599999999999998E-3</v>
      </c>
    </row>
    <row r="119" spans="1:26">
      <c r="A119" t="s">
        <v>1213</v>
      </c>
      <c r="B119" t="s">
        <v>1242</v>
      </c>
      <c r="C119" t="s">
        <v>5137</v>
      </c>
      <c r="D119" t="s">
        <v>5138</v>
      </c>
      <c r="E119" t="s">
        <v>309</v>
      </c>
      <c r="F119" t="s">
        <v>5139</v>
      </c>
      <c r="G119">
        <v>74196</v>
      </c>
      <c r="H119" t="s">
        <v>314</v>
      </c>
      <c r="I119" t="s">
        <v>1005</v>
      </c>
      <c r="J119" t="s">
        <v>826</v>
      </c>
      <c r="K119" t="s">
        <v>204</v>
      </c>
      <c r="L119" t="s">
        <v>204</v>
      </c>
      <c r="M119" t="s">
        <v>204</v>
      </c>
      <c r="N119" t="s">
        <v>204</v>
      </c>
      <c r="O119" t="s">
        <v>339</v>
      </c>
      <c r="P119" s="146">
        <v>43524</v>
      </c>
      <c r="Q119" t="s">
        <v>1212</v>
      </c>
      <c r="R119" t="s">
        <v>885</v>
      </c>
      <c r="S119" t="s">
        <v>889</v>
      </c>
      <c r="T119" t="s">
        <v>4779</v>
      </c>
      <c r="U119" s="131">
        <v>1</v>
      </c>
      <c r="V119" s="131">
        <v>2127.9479999999999</v>
      </c>
      <c r="W119" s="131">
        <v>2127.9479999999999</v>
      </c>
      <c r="X119" s="132">
        <v>0.14119999999999999</v>
      </c>
      <c r="Y119" s="132">
        <v>6.9309999999999997E-2</v>
      </c>
      <c r="Z119" s="132">
        <v>4.9500000000000004E-3</v>
      </c>
    </row>
    <row r="120" spans="1:26">
      <c r="A120" t="s">
        <v>1213</v>
      </c>
      <c r="B120" t="s">
        <v>1242</v>
      </c>
      <c r="C120" t="s">
        <v>5160</v>
      </c>
      <c r="D120" t="s">
        <v>5161</v>
      </c>
      <c r="E120" t="s">
        <v>309</v>
      </c>
      <c r="F120" t="s">
        <v>5162</v>
      </c>
      <c r="G120">
        <v>74241</v>
      </c>
      <c r="H120" t="s">
        <v>314</v>
      </c>
      <c r="I120" t="s">
        <v>1003</v>
      </c>
      <c r="J120" t="s">
        <v>837</v>
      </c>
      <c r="K120" t="s">
        <v>204</v>
      </c>
      <c r="L120" t="s">
        <v>204</v>
      </c>
      <c r="M120" t="s">
        <v>204</v>
      </c>
      <c r="N120" t="s">
        <v>204</v>
      </c>
      <c r="O120" t="s">
        <v>339</v>
      </c>
      <c r="P120" s="146">
        <v>44560</v>
      </c>
      <c r="Q120" t="s">
        <v>1212</v>
      </c>
      <c r="R120" t="s">
        <v>885</v>
      </c>
      <c r="S120" t="s">
        <v>889</v>
      </c>
      <c r="T120" t="s">
        <v>4779</v>
      </c>
      <c r="U120" s="131">
        <v>1</v>
      </c>
      <c r="V120" s="131">
        <v>2091.9090000000001</v>
      </c>
      <c r="W120" s="131">
        <v>2091.9090000000001</v>
      </c>
      <c r="X120" s="132">
        <v>5.8299999999999998E-2</v>
      </c>
      <c r="Y120" s="132">
        <v>6.8140000000000006E-2</v>
      </c>
      <c r="Z120" s="132">
        <v>4.8599999999999997E-3</v>
      </c>
    </row>
    <row r="121" spans="1:26">
      <c r="A121" t="s">
        <v>1213</v>
      </c>
      <c r="B121" t="s">
        <v>1242</v>
      </c>
      <c r="C121" t="s">
        <v>5150</v>
      </c>
      <c r="D121" t="s">
        <v>5151</v>
      </c>
      <c r="E121" t="s">
        <v>310</v>
      </c>
      <c r="F121" t="s">
        <v>5152</v>
      </c>
      <c r="G121">
        <v>74238</v>
      </c>
      <c r="H121" t="s">
        <v>314</v>
      </c>
      <c r="I121" t="s">
        <v>1004</v>
      </c>
      <c r="J121" t="s">
        <v>833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46">
        <v>44752</v>
      </c>
      <c r="Q121" t="s">
        <v>1212</v>
      </c>
      <c r="R121" t="s">
        <v>885</v>
      </c>
      <c r="S121" t="s">
        <v>889</v>
      </c>
      <c r="T121" t="s">
        <v>4817</v>
      </c>
      <c r="U121" s="131">
        <v>1</v>
      </c>
      <c r="V121" s="131">
        <v>1722.2059999999999</v>
      </c>
      <c r="W121" s="131">
        <v>1722.2059999999999</v>
      </c>
      <c r="X121" s="132">
        <v>1.89E-2</v>
      </c>
      <c r="Y121" s="132">
        <v>5.6090000000000001E-2</v>
      </c>
      <c r="Z121" s="132">
        <v>4.0000000000000001E-3</v>
      </c>
    </row>
    <row r="122" spans="1:26">
      <c r="A122" t="s">
        <v>1213</v>
      </c>
      <c r="B122" t="s">
        <v>1242</v>
      </c>
      <c r="C122" t="s">
        <v>5171</v>
      </c>
      <c r="D122" t="s">
        <v>5172</v>
      </c>
      <c r="E122" t="s">
        <v>309</v>
      </c>
      <c r="F122" t="s">
        <v>5173</v>
      </c>
      <c r="G122">
        <v>74239</v>
      </c>
      <c r="H122" t="s">
        <v>314</v>
      </c>
      <c r="I122" t="s">
        <v>1003</v>
      </c>
      <c r="J122" t="s">
        <v>837</v>
      </c>
      <c r="K122" t="s">
        <v>204</v>
      </c>
      <c r="L122" t="s">
        <v>204</v>
      </c>
      <c r="M122" t="s">
        <v>204</v>
      </c>
      <c r="N122" t="s">
        <v>204</v>
      </c>
      <c r="O122" t="s">
        <v>339</v>
      </c>
      <c r="P122" s="146">
        <v>43394</v>
      </c>
      <c r="Q122" t="s">
        <v>1212</v>
      </c>
      <c r="R122" t="s">
        <v>885</v>
      </c>
      <c r="S122" t="s">
        <v>889</v>
      </c>
      <c r="T122" t="s">
        <v>5063</v>
      </c>
      <c r="U122" s="131">
        <v>1</v>
      </c>
      <c r="V122" s="131">
        <v>1630.355</v>
      </c>
      <c r="W122" s="131">
        <v>1630.355</v>
      </c>
      <c r="X122" s="132">
        <v>3.4090000000000002E-2</v>
      </c>
      <c r="Y122" s="132">
        <v>5.3100000000000001E-2</v>
      </c>
      <c r="Z122" s="132">
        <v>3.79E-3</v>
      </c>
    </row>
    <row r="123" spans="1:26">
      <c r="A123" t="s">
        <v>1213</v>
      </c>
      <c r="B123" t="s">
        <v>1242</v>
      </c>
      <c r="C123" t="s">
        <v>5156</v>
      </c>
      <c r="D123" t="s">
        <v>5157</v>
      </c>
      <c r="E123" t="s">
        <v>309</v>
      </c>
      <c r="F123" t="s">
        <v>5158</v>
      </c>
      <c r="G123">
        <v>74228</v>
      </c>
      <c r="H123" t="s">
        <v>314</v>
      </c>
      <c r="I123" t="s">
        <v>1000</v>
      </c>
      <c r="J123" t="s">
        <v>844</v>
      </c>
      <c r="K123" t="s">
        <v>204</v>
      </c>
      <c r="L123" t="s">
        <v>204</v>
      </c>
      <c r="M123" t="s">
        <v>204</v>
      </c>
      <c r="N123" t="s">
        <v>204</v>
      </c>
      <c r="O123" t="s">
        <v>339</v>
      </c>
      <c r="P123" s="146">
        <v>43157</v>
      </c>
      <c r="Q123" t="s">
        <v>1215</v>
      </c>
      <c r="R123" t="s">
        <v>885</v>
      </c>
      <c r="S123" t="s">
        <v>889</v>
      </c>
      <c r="T123" t="s">
        <v>5159</v>
      </c>
      <c r="U123" s="131">
        <v>3.718</v>
      </c>
      <c r="V123" s="131">
        <v>413.10300000000001</v>
      </c>
      <c r="W123" s="131">
        <v>1535.9159999999999</v>
      </c>
      <c r="X123" s="132">
        <v>5.9191354936875676E-2</v>
      </c>
      <c r="Y123" s="132">
        <v>5.0029999999999998E-2</v>
      </c>
      <c r="Z123" s="132">
        <v>3.5699999999999998E-3</v>
      </c>
    </row>
    <row r="124" spans="1:26">
      <c r="A124" t="s">
        <v>1213</v>
      </c>
      <c r="B124" t="s">
        <v>1242</v>
      </c>
      <c r="C124" t="s">
        <v>5168</v>
      </c>
      <c r="D124" t="s">
        <v>5169</v>
      </c>
      <c r="E124" t="s">
        <v>309</v>
      </c>
      <c r="F124" t="s">
        <v>5170</v>
      </c>
      <c r="G124">
        <v>74233</v>
      </c>
      <c r="H124" t="s">
        <v>314</v>
      </c>
      <c r="I124" t="s">
        <v>1002</v>
      </c>
      <c r="J124" t="s">
        <v>569</v>
      </c>
      <c r="K124" t="s">
        <v>204</v>
      </c>
      <c r="L124" t="s">
        <v>204</v>
      </c>
      <c r="M124" t="s">
        <v>204</v>
      </c>
      <c r="N124" t="s">
        <v>224</v>
      </c>
      <c r="O124" t="s">
        <v>339</v>
      </c>
      <c r="P124" s="146">
        <v>42583</v>
      </c>
      <c r="Q124" t="s">
        <v>1212</v>
      </c>
      <c r="R124" t="s">
        <v>885</v>
      </c>
      <c r="S124" t="s">
        <v>889</v>
      </c>
      <c r="T124" t="s">
        <v>5105</v>
      </c>
      <c r="U124" s="131">
        <v>1</v>
      </c>
      <c r="V124" s="131">
        <v>1276.077</v>
      </c>
      <c r="W124" s="131">
        <v>1276.077</v>
      </c>
      <c r="X124" s="132">
        <v>0.11</v>
      </c>
      <c r="Y124" s="132">
        <v>4.156E-2</v>
      </c>
      <c r="Z124" s="132">
        <v>2.97E-3</v>
      </c>
    </row>
    <row r="125" spans="1:26">
      <c r="A125" t="s">
        <v>1213</v>
      </c>
      <c r="B125" t="s">
        <v>1242</v>
      </c>
      <c r="C125" t="s">
        <v>5165</v>
      </c>
      <c r="D125" t="s">
        <v>5166</v>
      </c>
      <c r="E125" t="s">
        <v>309</v>
      </c>
      <c r="F125" t="s">
        <v>5167</v>
      </c>
      <c r="G125">
        <v>74221</v>
      </c>
      <c r="H125" t="s">
        <v>314</v>
      </c>
      <c r="I125" t="s">
        <v>1000</v>
      </c>
      <c r="J125" t="s">
        <v>844</v>
      </c>
      <c r="K125" t="s">
        <v>204</v>
      </c>
      <c r="L125" t="s">
        <v>204</v>
      </c>
      <c r="M125" t="s">
        <v>204</v>
      </c>
      <c r="N125" t="s">
        <v>296</v>
      </c>
      <c r="O125" t="s">
        <v>339</v>
      </c>
      <c r="P125" s="146">
        <v>44741</v>
      </c>
      <c r="Q125" t="s">
        <v>1215</v>
      </c>
      <c r="R125" t="s">
        <v>885</v>
      </c>
      <c r="S125" t="s">
        <v>889</v>
      </c>
      <c r="T125" t="s">
        <v>5075</v>
      </c>
      <c r="U125" s="131">
        <v>3.718</v>
      </c>
      <c r="V125" s="131">
        <v>272.62299999999999</v>
      </c>
      <c r="W125" s="131">
        <v>1013.614</v>
      </c>
      <c r="X125" s="132">
        <v>7.5700000000000003E-2</v>
      </c>
      <c r="Y125" s="132">
        <v>3.3009999999999998E-2</v>
      </c>
      <c r="Z125" s="132">
        <v>2.3600000000000001E-3</v>
      </c>
    </row>
    <row r="126" spans="1:26">
      <c r="A126" t="s">
        <v>1213</v>
      </c>
      <c r="B126" t="s">
        <v>1242</v>
      </c>
      <c r="C126" t="s">
        <v>5186</v>
      </c>
      <c r="D126" t="s">
        <v>5187</v>
      </c>
      <c r="E126" t="s">
        <v>311</v>
      </c>
      <c r="F126" t="s">
        <v>5188</v>
      </c>
      <c r="G126">
        <v>74243</v>
      </c>
      <c r="H126" t="s">
        <v>314</v>
      </c>
      <c r="I126" t="s">
        <v>1000</v>
      </c>
      <c r="J126" t="s">
        <v>844</v>
      </c>
      <c r="K126" t="s">
        <v>204</v>
      </c>
      <c r="L126" t="s">
        <v>204</v>
      </c>
      <c r="M126" t="s">
        <v>204</v>
      </c>
      <c r="N126" t="s">
        <v>204</v>
      </c>
      <c r="O126" t="s">
        <v>339</v>
      </c>
      <c r="P126" s="146">
        <v>45036</v>
      </c>
      <c r="Q126" t="s">
        <v>1215</v>
      </c>
      <c r="R126" t="s">
        <v>885</v>
      </c>
      <c r="S126" t="s">
        <v>889</v>
      </c>
      <c r="T126" t="s">
        <v>5109</v>
      </c>
      <c r="U126" s="131">
        <v>3.718</v>
      </c>
      <c r="V126" s="131">
        <v>216.49600000000001</v>
      </c>
      <c r="W126" s="131">
        <v>804.93100000000004</v>
      </c>
      <c r="X126" s="132">
        <v>0.1371</v>
      </c>
      <c r="Y126" s="132">
        <v>2.622E-2</v>
      </c>
      <c r="Z126" s="132">
        <v>1.8699999999999999E-3</v>
      </c>
    </row>
    <row r="127" spans="1:26">
      <c r="A127" t="s">
        <v>1213</v>
      </c>
      <c r="B127" t="s">
        <v>1242</v>
      </c>
      <c r="C127" t="s">
        <v>5087</v>
      </c>
      <c r="D127" t="s">
        <v>5088</v>
      </c>
      <c r="E127" t="s">
        <v>310</v>
      </c>
      <c r="F127" t="s">
        <v>5143</v>
      </c>
      <c r="G127">
        <v>74204</v>
      </c>
      <c r="H127" t="s">
        <v>314</v>
      </c>
      <c r="I127" t="s">
        <v>1004</v>
      </c>
      <c r="J127" t="s">
        <v>833</v>
      </c>
      <c r="K127" t="s">
        <v>204</v>
      </c>
      <c r="L127" t="s">
        <v>204</v>
      </c>
      <c r="M127" t="s">
        <v>204</v>
      </c>
      <c r="N127" t="s">
        <v>204</v>
      </c>
      <c r="O127" t="s">
        <v>339</v>
      </c>
      <c r="P127" s="146">
        <v>44370</v>
      </c>
      <c r="Q127" t="s">
        <v>1212</v>
      </c>
      <c r="R127" t="s">
        <v>885</v>
      </c>
      <c r="S127" t="s">
        <v>889</v>
      </c>
      <c r="T127" t="s">
        <v>5144</v>
      </c>
      <c r="U127" s="131">
        <v>1</v>
      </c>
      <c r="V127" s="131">
        <v>700.97299999999996</v>
      </c>
      <c r="W127" s="131">
        <v>700.97299999999996</v>
      </c>
      <c r="X127" s="132">
        <v>7.8700000000000006E-2</v>
      </c>
      <c r="Y127" s="132">
        <v>2.283E-2</v>
      </c>
      <c r="Z127" s="132">
        <v>1.6299999999999999E-3</v>
      </c>
    </row>
    <row r="128" spans="1:26">
      <c r="A128" t="s">
        <v>1213</v>
      </c>
      <c r="B128" t="s">
        <v>1242</v>
      </c>
      <c r="C128" t="s">
        <v>5013</v>
      </c>
      <c r="D128" t="s">
        <v>5014</v>
      </c>
      <c r="E128" t="s">
        <v>309</v>
      </c>
      <c r="F128" t="s">
        <v>5189</v>
      </c>
      <c r="G128">
        <v>74252</v>
      </c>
      <c r="H128" t="s">
        <v>314</v>
      </c>
      <c r="I128" t="s">
        <v>1003</v>
      </c>
      <c r="J128" t="s">
        <v>839</v>
      </c>
      <c r="K128" t="s">
        <v>204</v>
      </c>
      <c r="L128" t="s">
        <v>204</v>
      </c>
      <c r="M128" t="s">
        <v>204</v>
      </c>
      <c r="N128" t="s">
        <v>204</v>
      </c>
      <c r="O128" t="s">
        <v>339</v>
      </c>
      <c r="P128" s="146">
        <v>45124</v>
      </c>
      <c r="Q128" t="s">
        <v>1212</v>
      </c>
      <c r="R128" t="s">
        <v>885</v>
      </c>
      <c r="S128" t="s">
        <v>889</v>
      </c>
      <c r="T128" t="s">
        <v>4989</v>
      </c>
      <c r="U128" s="131">
        <v>1</v>
      </c>
      <c r="V128" s="131">
        <v>644.67700000000002</v>
      </c>
      <c r="W128" s="131">
        <v>644.67700000000002</v>
      </c>
      <c r="X128" s="132">
        <v>1.95E-2</v>
      </c>
      <c r="Y128" s="132">
        <v>2.1000000000000001E-2</v>
      </c>
      <c r="Z128" s="132">
        <v>1.5E-3</v>
      </c>
    </row>
    <row r="129" spans="1:26">
      <c r="A129" t="s">
        <v>1213</v>
      </c>
      <c r="B129" t="s">
        <v>1242</v>
      </c>
      <c r="D129" t="s">
        <v>5016</v>
      </c>
      <c r="E129" t="s">
        <v>309</v>
      </c>
      <c r="F129" t="s">
        <v>5017</v>
      </c>
      <c r="G129">
        <v>74254</v>
      </c>
      <c r="H129" t="s">
        <v>314</v>
      </c>
      <c r="I129" t="s">
        <v>1000</v>
      </c>
      <c r="J129" t="s">
        <v>845</v>
      </c>
      <c r="K129" t="s">
        <v>204</v>
      </c>
      <c r="L129" t="s">
        <v>204</v>
      </c>
      <c r="M129" t="s">
        <v>204</v>
      </c>
      <c r="N129" t="s">
        <v>204</v>
      </c>
      <c r="O129" t="s">
        <v>339</v>
      </c>
      <c r="P129" s="146">
        <v>45124</v>
      </c>
      <c r="Q129" t="s">
        <v>1215</v>
      </c>
      <c r="R129" t="s">
        <v>885</v>
      </c>
      <c r="S129" t="s">
        <v>889</v>
      </c>
      <c r="T129" t="s">
        <v>5018</v>
      </c>
      <c r="U129" s="131">
        <v>3.718</v>
      </c>
      <c r="V129" s="131">
        <v>59.432000000000002</v>
      </c>
      <c r="W129" s="131">
        <v>220.96899999999999</v>
      </c>
      <c r="X129" s="132">
        <v>7.0800000000000002E-2</v>
      </c>
      <c r="Y129" s="132">
        <v>7.1999999999999998E-3</v>
      </c>
      <c r="Z129" s="132">
        <v>5.1000000000000004E-4</v>
      </c>
    </row>
    <row r="130" spans="1:26">
      <c r="A130" t="s">
        <v>1213</v>
      </c>
      <c r="B130" t="s">
        <v>1242</v>
      </c>
      <c r="C130" t="s">
        <v>5102</v>
      </c>
      <c r="D130" t="s">
        <v>5103</v>
      </c>
      <c r="E130" t="s">
        <v>309</v>
      </c>
      <c r="F130" t="s">
        <v>5104</v>
      </c>
      <c r="G130">
        <v>74177</v>
      </c>
      <c r="H130" t="s">
        <v>314</v>
      </c>
      <c r="I130" t="s">
        <v>1002</v>
      </c>
      <c r="J130" t="s">
        <v>569</v>
      </c>
      <c r="K130" t="s">
        <v>204</v>
      </c>
      <c r="L130" t="s">
        <v>204</v>
      </c>
      <c r="M130" t="s">
        <v>204</v>
      </c>
      <c r="N130" t="s">
        <v>204</v>
      </c>
      <c r="O130" t="s">
        <v>339</v>
      </c>
      <c r="P130" s="146">
        <v>43586</v>
      </c>
      <c r="Q130" t="s">
        <v>1212</v>
      </c>
      <c r="R130" t="s">
        <v>885</v>
      </c>
      <c r="S130" t="s">
        <v>889</v>
      </c>
      <c r="T130" t="s">
        <v>5105</v>
      </c>
      <c r="U130" s="131">
        <v>1</v>
      </c>
      <c r="V130" s="131">
        <v>208.459</v>
      </c>
      <c r="W130" s="131">
        <v>208.459</v>
      </c>
      <c r="X130" s="132">
        <v>3.1E-2</v>
      </c>
      <c r="Y130" s="132">
        <v>6.79E-3</v>
      </c>
      <c r="Z130" s="132">
        <v>4.8000000000000001E-4</v>
      </c>
    </row>
    <row r="131" spans="1:26">
      <c r="A131" t="s">
        <v>1213</v>
      </c>
      <c r="B131" t="s">
        <v>1242</v>
      </c>
      <c r="C131" t="s">
        <v>5106</v>
      </c>
      <c r="D131" t="s">
        <v>5107</v>
      </c>
      <c r="E131" t="s">
        <v>309</v>
      </c>
      <c r="F131" t="s">
        <v>5108</v>
      </c>
      <c r="G131">
        <v>74173</v>
      </c>
      <c r="H131" t="s">
        <v>314</v>
      </c>
      <c r="I131" t="s">
        <v>1000</v>
      </c>
      <c r="J131" t="s">
        <v>845</v>
      </c>
      <c r="K131" t="s">
        <v>204</v>
      </c>
      <c r="L131" t="s">
        <v>204</v>
      </c>
      <c r="M131" t="s">
        <v>204</v>
      </c>
      <c r="N131" t="s">
        <v>204</v>
      </c>
      <c r="O131" t="s">
        <v>339</v>
      </c>
      <c r="P131" s="146">
        <v>43321</v>
      </c>
      <c r="Q131" t="s">
        <v>1215</v>
      </c>
      <c r="R131" t="s">
        <v>885</v>
      </c>
      <c r="S131" t="s">
        <v>889</v>
      </c>
      <c r="T131" t="s">
        <v>5109</v>
      </c>
      <c r="U131" s="131">
        <v>3.718</v>
      </c>
      <c r="V131" s="131">
        <v>39.49</v>
      </c>
      <c r="W131" s="131">
        <v>146.82400000000001</v>
      </c>
      <c r="X131" s="132">
        <v>0.10349999999999999</v>
      </c>
      <c r="Y131" s="132">
        <v>4.7800000000000004E-3</v>
      </c>
      <c r="Z131" s="132">
        <v>3.4000000000000002E-4</v>
      </c>
    </row>
    <row r="132" spans="1:26">
      <c r="A132" t="s">
        <v>1213</v>
      </c>
      <c r="B132" t="s">
        <v>1242</v>
      </c>
      <c r="D132" t="s">
        <v>5201</v>
      </c>
      <c r="E132" t="s">
        <v>309</v>
      </c>
      <c r="F132" t="s">
        <v>5202</v>
      </c>
      <c r="G132">
        <v>74240</v>
      </c>
      <c r="H132" t="s">
        <v>314</v>
      </c>
      <c r="I132" t="s">
        <v>1005</v>
      </c>
      <c r="J132" t="s">
        <v>832</v>
      </c>
      <c r="K132" t="s">
        <v>205</v>
      </c>
      <c r="L132" t="s">
        <v>204</v>
      </c>
      <c r="M132" t="s">
        <v>204</v>
      </c>
      <c r="N132" t="s">
        <v>303</v>
      </c>
      <c r="O132" t="s">
        <v>339</v>
      </c>
      <c r="P132" s="146">
        <v>43321</v>
      </c>
      <c r="Q132" t="s">
        <v>1216</v>
      </c>
      <c r="R132" t="s">
        <v>885</v>
      </c>
      <c r="S132" t="s">
        <v>889</v>
      </c>
      <c r="T132" t="s">
        <v>5203</v>
      </c>
      <c r="U132" s="131">
        <v>4.0220000000000002</v>
      </c>
      <c r="V132" s="131">
        <v>527.79300000000001</v>
      </c>
      <c r="W132" s="131">
        <v>2122.73</v>
      </c>
      <c r="X132" s="132">
        <v>2.6239999999999999E-2</v>
      </c>
      <c r="Y132" s="132">
        <v>6.9139999999999993E-2</v>
      </c>
      <c r="Z132" s="132">
        <v>4.9399999999999999E-3</v>
      </c>
    </row>
    <row r="133" spans="1:26">
      <c r="A133" t="s">
        <v>1213</v>
      </c>
      <c r="B133" t="s">
        <v>1242</v>
      </c>
      <c r="C133" t="s">
        <v>5216</v>
      </c>
      <c r="D133" t="s">
        <v>5217</v>
      </c>
      <c r="E133" t="s">
        <v>310</v>
      </c>
      <c r="F133" t="s">
        <v>5218</v>
      </c>
      <c r="G133">
        <v>74256</v>
      </c>
      <c r="H133" t="s">
        <v>314</v>
      </c>
      <c r="I133" t="s">
        <v>1004</v>
      </c>
      <c r="J133" t="s">
        <v>832</v>
      </c>
      <c r="K133" t="s">
        <v>205</v>
      </c>
      <c r="L133" t="s">
        <v>272</v>
      </c>
      <c r="M133" t="s">
        <v>272</v>
      </c>
      <c r="N133" t="s">
        <v>272</v>
      </c>
      <c r="O133" t="s">
        <v>339</v>
      </c>
      <c r="P133" s="146">
        <v>44308</v>
      </c>
      <c r="Q133" t="s">
        <v>1216</v>
      </c>
      <c r="R133" t="s">
        <v>885</v>
      </c>
      <c r="S133" t="s">
        <v>889</v>
      </c>
      <c r="T133" t="s">
        <v>5219</v>
      </c>
      <c r="U133" s="131">
        <v>4.0220000000000002</v>
      </c>
      <c r="V133" s="131">
        <v>469.61099999999999</v>
      </c>
      <c r="W133" s="131">
        <v>1888.729</v>
      </c>
      <c r="X133" s="132">
        <v>0.1203</v>
      </c>
      <c r="Y133" s="132">
        <v>6.1519999999999998E-2</v>
      </c>
      <c r="Z133" s="132">
        <v>4.3899999999999998E-3</v>
      </c>
    </row>
    <row r="134" spans="1:26">
      <c r="A134" t="s">
        <v>1213</v>
      </c>
      <c r="B134" t="s">
        <v>1242</v>
      </c>
      <c r="D134" t="s">
        <v>5110</v>
      </c>
      <c r="E134" t="s">
        <v>311</v>
      </c>
      <c r="F134" t="s">
        <v>5220</v>
      </c>
      <c r="G134">
        <v>74235</v>
      </c>
      <c r="H134" t="s">
        <v>314</v>
      </c>
      <c r="I134" t="s">
        <v>1000</v>
      </c>
      <c r="J134" t="s">
        <v>844</v>
      </c>
      <c r="K134" t="s">
        <v>205</v>
      </c>
      <c r="L134" t="s">
        <v>224</v>
      </c>
      <c r="M134" t="s">
        <v>224</v>
      </c>
      <c r="N134" t="s">
        <v>224</v>
      </c>
      <c r="O134" t="s">
        <v>339</v>
      </c>
      <c r="P134" s="146">
        <v>44186</v>
      </c>
      <c r="Q134" t="s">
        <v>1215</v>
      </c>
      <c r="R134" t="s">
        <v>885</v>
      </c>
      <c r="S134" t="s">
        <v>889</v>
      </c>
      <c r="T134" t="s">
        <v>4989</v>
      </c>
      <c r="U134" s="131">
        <v>3.718</v>
      </c>
      <c r="V134" s="131">
        <v>433.98099999999999</v>
      </c>
      <c r="W134" s="131">
        <v>1613.5419999999999</v>
      </c>
      <c r="X134" s="132">
        <v>5.7000000000000002E-2</v>
      </c>
      <c r="Y134" s="132">
        <v>5.2549999999999999E-2</v>
      </c>
      <c r="Z134" s="132">
        <v>3.7499999999999999E-3</v>
      </c>
    </row>
    <row r="135" spans="1:26">
      <c r="A135" t="s">
        <v>1213</v>
      </c>
      <c r="B135" t="s">
        <v>1242</v>
      </c>
      <c r="C135" t="s">
        <v>5213</v>
      </c>
      <c r="D135" t="s">
        <v>5214</v>
      </c>
      <c r="E135" t="s">
        <v>311</v>
      </c>
      <c r="F135" t="s">
        <v>5215</v>
      </c>
      <c r="G135">
        <v>74237</v>
      </c>
      <c r="H135" t="s">
        <v>314</v>
      </c>
      <c r="I135" t="s">
        <v>1004</v>
      </c>
      <c r="J135" t="s">
        <v>833</v>
      </c>
      <c r="K135" t="s">
        <v>205</v>
      </c>
      <c r="L135" t="s">
        <v>233</v>
      </c>
      <c r="M135" t="s">
        <v>233</v>
      </c>
      <c r="N135" t="s">
        <v>233</v>
      </c>
      <c r="O135" t="s">
        <v>339</v>
      </c>
      <c r="P135" s="146">
        <v>44712</v>
      </c>
      <c r="Q135" t="s">
        <v>1227</v>
      </c>
      <c r="R135" t="s">
        <v>885</v>
      </c>
      <c r="S135" t="s">
        <v>889</v>
      </c>
      <c r="T135" t="s">
        <v>4779</v>
      </c>
      <c r="U135" s="131">
        <v>4.8109999999999999</v>
      </c>
      <c r="V135" s="131">
        <v>289.73</v>
      </c>
      <c r="W135" s="131">
        <v>1393.835</v>
      </c>
      <c r="X135" s="132">
        <v>4.4507999999999999E-2</v>
      </c>
      <c r="Y135" s="132">
        <v>4.5400000000000003E-2</v>
      </c>
      <c r="Z135" s="132">
        <v>3.2399999999999998E-3</v>
      </c>
    </row>
    <row r="136" spans="1:26">
      <c r="A136" t="s">
        <v>1213</v>
      </c>
      <c r="B136" t="s">
        <v>1242</v>
      </c>
      <c r="D136" t="s">
        <v>3925</v>
      </c>
      <c r="E136" t="s">
        <v>311</v>
      </c>
      <c r="F136" t="s">
        <v>3924</v>
      </c>
      <c r="G136">
        <v>74242</v>
      </c>
      <c r="H136" t="s">
        <v>314</v>
      </c>
      <c r="I136" t="s">
        <v>1004</v>
      </c>
      <c r="J136" t="s">
        <v>833</v>
      </c>
      <c r="K136" t="s">
        <v>205</v>
      </c>
      <c r="L136" t="s">
        <v>272</v>
      </c>
      <c r="M136" t="s">
        <v>272</v>
      </c>
      <c r="N136" t="s">
        <v>272</v>
      </c>
      <c r="O136" t="s">
        <v>339</v>
      </c>
      <c r="P136" s="146">
        <v>44938</v>
      </c>
      <c r="Q136" t="s">
        <v>1216</v>
      </c>
      <c r="R136" t="s">
        <v>885</v>
      </c>
      <c r="S136" t="s">
        <v>889</v>
      </c>
      <c r="T136" t="s">
        <v>5223</v>
      </c>
      <c r="U136" s="131">
        <v>4.0220000000000002</v>
      </c>
      <c r="V136" s="131">
        <v>247.33099999999999</v>
      </c>
      <c r="W136" s="131">
        <v>994.74099999999999</v>
      </c>
      <c r="X136" s="132">
        <v>0.127</v>
      </c>
      <c r="Y136" s="132">
        <v>3.2399999999999998E-2</v>
      </c>
      <c r="Z136" s="132">
        <v>2.31E-3</v>
      </c>
    </row>
    <row r="137" spans="1:26">
      <c r="A137" t="s">
        <v>1213</v>
      </c>
      <c r="B137" t="s">
        <v>1242</v>
      </c>
      <c r="C137" t="s">
        <v>5077</v>
      </c>
      <c r="D137" t="s">
        <v>5078</v>
      </c>
      <c r="E137" t="s">
        <v>309</v>
      </c>
      <c r="F137" t="s">
        <v>5079</v>
      </c>
      <c r="G137">
        <v>74255</v>
      </c>
      <c r="H137" t="s">
        <v>314</v>
      </c>
      <c r="I137" t="s">
        <v>1005</v>
      </c>
      <c r="J137" t="s">
        <v>831</v>
      </c>
      <c r="K137" t="s">
        <v>205</v>
      </c>
      <c r="L137" t="s">
        <v>233</v>
      </c>
      <c r="M137" t="s">
        <v>233</v>
      </c>
      <c r="N137" t="s">
        <v>233</v>
      </c>
      <c r="O137" t="s">
        <v>339</v>
      </c>
      <c r="P137" s="146">
        <v>45495</v>
      </c>
      <c r="Q137" t="s">
        <v>1227</v>
      </c>
      <c r="R137" t="s">
        <v>885</v>
      </c>
      <c r="S137" t="s">
        <v>889</v>
      </c>
      <c r="T137" t="s">
        <v>5030</v>
      </c>
      <c r="U137" s="131">
        <v>4.8109999999999999</v>
      </c>
      <c r="V137" s="131">
        <v>161.46600000000001</v>
      </c>
      <c r="W137" s="131">
        <v>776.78200000000004</v>
      </c>
      <c r="X137" s="132">
        <v>0.104</v>
      </c>
      <c r="Y137" s="132">
        <v>2.53E-2</v>
      </c>
      <c r="Z137" s="132">
        <v>1.81E-3</v>
      </c>
    </row>
    <row r="138" spans="1:26">
      <c r="A138" t="s">
        <v>1213</v>
      </c>
      <c r="B138" t="s">
        <v>1242</v>
      </c>
      <c r="D138" t="s">
        <v>5208</v>
      </c>
      <c r="E138" t="s">
        <v>311</v>
      </c>
      <c r="F138" t="s">
        <v>5209</v>
      </c>
      <c r="G138">
        <v>74207</v>
      </c>
      <c r="H138" t="s">
        <v>314</v>
      </c>
      <c r="I138" t="s">
        <v>1005</v>
      </c>
      <c r="J138" t="s">
        <v>569</v>
      </c>
      <c r="K138" t="s">
        <v>205</v>
      </c>
      <c r="L138" t="s">
        <v>233</v>
      </c>
      <c r="M138" t="s">
        <v>224</v>
      </c>
      <c r="N138" t="s">
        <v>296</v>
      </c>
      <c r="O138" t="s">
        <v>339</v>
      </c>
      <c r="P138" s="146">
        <v>43857</v>
      </c>
      <c r="Q138" t="s">
        <v>1215</v>
      </c>
      <c r="R138" t="s">
        <v>885</v>
      </c>
      <c r="S138" t="s">
        <v>889</v>
      </c>
      <c r="T138" t="s">
        <v>5159</v>
      </c>
      <c r="U138" s="131">
        <v>3.718</v>
      </c>
      <c r="V138" s="131">
        <v>173.87</v>
      </c>
      <c r="W138" s="131">
        <v>646.447</v>
      </c>
      <c r="X138" s="132">
        <v>1.1111111111111111E-3</v>
      </c>
      <c r="Y138" s="132">
        <v>2.1059999999999999E-2</v>
      </c>
      <c r="Z138" s="132">
        <v>1.5E-3</v>
      </c>
    </row>
    <row r="139" spans="1:26">
      <c r="A139" t="s">
        <v>1213</v>
      </c>
      <c r="B139" t="s">
        <v>1242</v>
      </c>
      <c r="D139" t="s">
        <v>5110</v>
      </c>
      <c r="E139" t="s">
        <v>311</v>
      </c>
      <c r="F139" t="s">
        <v>5222</v>
      </c>
      <c r="G139">
        <v>74215</v>
      </c>
      <c r="H139" t="s">
        <v>314</v>
      </c>
      <c r="I139" t="s">
        <v>1000</v>
      </c>
      <c r="J139" t="s">
        <v>844</v>
      </c>
      <c r="K139" t="s">
        <v>205</v>
      </c>
      <c r="L139" t="s">
        <v>224</v>
      </c>
      <c r="M139" t="s">
        <v>224</v>
      </c>
      <c r="N139" t="s">
        <v>224</v>
      </c>
      <c r="O139" t="s">
        <v>339</v>
      </c>
      <c r="P139" s="146">
        <v>44812</v>
      </c>
      <c r="Q139" t="s">
        <v>1215</v>
      </c>
      <c r="R139" t="s">
        <v>885</v>
      </c>
      <c r="S139" t="s">
        <v>889</v>
      </c>
      <c r="T139" t="s">
        <v>4989</v>
      </c>
      <c r="U139" s="131">
        <v>3.718</v>
      </c>
      <c r="V139" s="131">
        <v>168.93299999999999</v>
      </c>
      <c r="W139" s="131">
        <v>628.09299999999996</v>
      </c>
      <c r="X139" s="132">
        <v>3.5400000000000001E-2</v>
      </c>
      <c r="Y139" s="132">
        <v>2.0459999999999999E-2</v>
      </c>
      <c r="Z139" s="132">
        <v>1.4599999999999999E-3</v>
      </c>
    </row>
    <row r="140" spans="1:26">
      <c r="A140" t="s">
        <v>1213</v>
      </c>
      <c r="B140" t="s">
        <v>1242</v>
      </c>
      <c r="D140" t="s">
        <v>5124</v>
      </c>
      <c r="E140" t="s">
        <v>311</v>
      </c>
      <c r="F140" t="s">
        <v>5221</v>
      </c>
      <c r="G140">
        <v>74216</v>
      </c>
      <c r="H140" t="s">
        <v>314</v>
      </c>
      <c r="I140" t="s">
        <v>1000</v>
      </c>
      <c r="J140" t="s">
        <v>844</v>
      </c>
      <c r="K140" t="s">
        <v>205</v>
      </c>
      <c r="L140" t="s">
        <v>224</v>
      </c>
      <c r="M140" t="s">
        <v>224</v>
      </c>
      <c r="N140" t="s">
        <v>224</v>
      </c>
      <c r="O140" t="s">
        <v>339</v>
      </c>
      <c r="P140" s="146">
        <v>44371</v>
      </c>
      <c r="Q140" t="s">
        <v>1215</v>
      </c>
      <c r="R140" t="s">
        <v>885</v>
      </c>
      <c r="S140" t="s">
        <v>889</v>
      </c>
      <c r="T140" t="s">
        <v>5044</v>
      </c>
      <c r="U140" s="131">
        <v>3.718</v>
      </c>
      <c r="V140" s="131">
        <v>168.78299999999999</v>
      </c>
      <c r="W140" s="131">
        <v>627.53499999999997</v>
      </c>
      <c r="X140" s="132">
        <v>1.6000000000000004E-2</v>
      </c>
      <c r="Y140" s="132">
        <v>2.044E-2</v>
      </c>
      <c r="Z140" s="132">
        <v>1.4599999999999999E-3</v>
      </c>
    </row>
    <row r="141" spans="1:26">
      <c r="A141" t="s">
        <v>1213</v>
      </c>
      <c r="B141" t="s">
        <v>1242</v>
      </c>
      <c r="C141" t="s">
        <v>5204</v>
      </c>
      <c r="D141" t="s">
        <v>5205</v>
      </c>
      <c r="E141" t="s">
        <v>310</v>
      </c>
      <c r="F141" t="s">
        <v>5206</v>
      </c>
      <c r="G141">
        <v>74205</v>
      </c>
      <c r="H141" t="s">
        <v>314</v>
      </c>
      <c r="I141" t="s">
        <v>1001</v>
      </c>
      <c r="J141" t="s">
        <v>831</v>
      </c>
      <c r="K141" t="s">
        <v>205</v>
      </c>
      <c r="L141" t="s">
        <v>286</v>
      </c>
      <c r="M141" t="s">
        <v>286</v>
      </c>
      <c r="N141" t="s">
        <v>286</v>
      </c>
      <c r="O141" t="s">
        <v>339</v>
      </c>
      <c r="P141" s="146">
        <v>44166</v>
      </c>
      <c r="Q141" t="s">
        <v>1216</v>
      </c>
      <c r="R141" t="s">
        <v>885</v>
      </c>
      <c r="S141" t="s">
        <v>889</v>
      </c>
      <c r="T141" t="s">
        <v>5207</v>
      </c>
      <c r="U141" s="131">
        <v>4.0220000000000002</v>
      </c>
      <c r="V141" s="131">
        <v>154.804</v>
      </c>
      <c r="W141" s="131">
        <v>622.60599999999999</v>
      </c>
      <c r="X141" s="132">
        <v>0.19639999999999999</v>
      </c>
      <c r="Y141" s="132">
        <v>2.0279999999999999E-2</v>
      </c>
      <c r="Z141" s="132">
        <v>1.4499999999999999E-3</v>
      </c>
    </row>
    <row r="142" spans="1:26">
      <c r="A142" t="s">
        <v>1213</v>
      </c>
      <c r="B142" t="s">
        <v>1242</v>
      </c>
      <c r="C142" t="s">
        <v>5112</v>
      </c>
      <c r="D142" t="s">
        <v>5113</v>
      </c>
      <c r="E142" t="s">
        <v>309</v>
      </c>
      <c r="F142" t="s">
        <v>5114</v>
      </c>
      <c r="G142">
        <v>74189</v>
      </c>
      <c r="H142" t="s">
        <v>314</v>
      </c>
      <c r="I142" t="s">
        <v>1002</v>
      </c>
      <c r="J142" t="s">
        <v>569</v>
      </c>
      <c r="K142" t="s">
        <v>205</v>
      </c>
      <c r="L142" t="s">
        <v>224</v>
      </c>
      <c r="M142" t="s">
        <v>224</v>
      </c>
      <c r="N142" t="s">
        <v>224</v>
      </c>
      <c r="O142" t="s">
        <v>339</v>
      </c>
      <c r="P142" s="146">
        <v>43857</v>
      </c>
      <c r="Q142" t="s">
        <v>1215</v>
      </c>
      <c r="R142" t="s">
        <v>885</v>
      </c>
      <c r="S142" t="s">
        <v>889</v>
      </c>
      <c r="T142" t="s">
        <v>5053</v>
      </c>
      <c r="U142" s="131">
        <v>3.718</v>
      </c>
      <c r="V142" s="131">
        <v>126.116</v>
      </c>
      <c r="W142" s="131">
        <v>468.899</v>
      </c>
      <c r="X142" s="132">
        <v>3.5999999999999997E-2</v>
      </c>
      <c r="Y142" s="132">
        <v>1.5270000000000001E-2</v>
      </c>
      <c r="Z142" s="132">
        <v>1.09E-3</v>
      </c>
    </row>
    <row r="143" spans="1:26">
      <c r="A143" t="s">
        <v>1213</v>
      </c>
      <c r="B143" t="s">
        <v>1242</v>
      </c>
      <c r="D143" t="s">
        <v>5224</v>
      </c>
      <c r="E143" t="s">
        <v>311</v>
      </c>
      <c r="F143" t="s">
        <v>5225</v>
      </c>
      <c r="G143">
        <v>74247</v>
      </c>
      <c r="H143" t="s">
        <v>314</v>
      </c>
      <c r="I143" t="s">
        <v>1004</v>
      </c>
      <c r="J143" t="s">
        <v>833</v>
      </c>
      <c r="K143" t="s">
        <v>205</v>
      </c>
      <c r="L143" t="s">
        <v>233</v>
      </c>
      <c r="M143" t="s">
        <v>233</v>
      </c>
      <c r="N143" t="s">
        <v>233</v>
      </c>
      <c r="O143" t="s">
        <v>339</v>
      </c>
      <c r="P143" s="146">
        <v>43790</v>
      </c>
      <c r="Q143" t="s">
        <v>1227</v>
      </c>
      <c r="R143" t="s">
        <v>885</v>
      </c>
      <c r="S143" t="s">
        <v>889</v>
      </c>
      <c r="T143" t="s">
        <v>5001</v>
      </c>
      <c r="U143" s="131">
        <v>4.8109999999999999</v>
      </c>
      <c r="V143" s="131">
        <v>91.757000000000005</v>
      </c>
      <c r="W143" s="131">
        <v>441.42500000000001</v>
      </c>
      <c r="X143" s="132">
        <v>2.8799999999999999E-2</v>
      </c>
      <c r="Y143" s="132">
        <v>1.438E-2</v>
      </c>
      <c r="Z143" s="132">
        <v>1.0300000000000001E-3</v>
      </c>
    </row>
    <row r="144" spans="1:26">
      <c r="A144" t="s">
        <v>1213</v>
      </c>
      <c r="B144" t="s">
        <v>1242</v>
      </c>
      <c r="C144" t="s">
        <v>5080</v>
      </c>
      <c r="D144" t="s">
        <v>5081</v>
      </c>
      <c r="E144" t="s">
        <v>311</v>
      </c>
      <c r="F144" t="s">
        <v>5082</v>
      </c>
      <c r="G144">
        <v>74272</v>
      </c>
      <c r="H144" t="s">
        <v>314</v>
      </c>
      <c r="I144" t="s">
        <v>1004</v>
      </c>
      <c r="J144" t="s">
        <v>832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46">
        <v>43542</v>
      </c>
      <c r="Q144" t="s">
        <v>1215</v>
      </c>
      <c r="R144" t="s">
        <v>885</v>
      </c>
      <c r="S144" t="s">
        <v>889</v>
      </c>
      <c r="T144" t="s">
        <v>5083</v>
      </c>
      <c r="U144" s="131">
        <v>3.718</v>
      </c>
      <c r="V144" s="131">
        <v>109.46299999999999</v>
      </c>
      <c r="W144" s="131">
        <v>406.98399999999998</v>
      </c>
      <c r="X144" s="132">
        <v>0.34670000000000001</v>
      </c>
      <c r="Y144" s="132">
        <v>1.3259999999999999E-2</v>
      </c>
      <c r="Z144" s="132">
        <v>9.5E-4</v>
      </c>
    </row>
    <row r="145" spans="1:26">
      <c r="A145" t="s">
        <v>1213</v>
      </c>
      <c r="B145" t="s">
        <v>1242</v>
      </c>
      <c r="C145" t="s">
        <v>5080</v>
      </c>
      <c r="D145" t="s">
        <v>5081</v>
      </c>
      <c r="E145" t="s">
        <v>311</v>
      </c>
      <c r="F145" t="s">
        <v>5084</v>
      </c>
      <c r="G145">
        <v>74266</v>
      </c>
      <c r="H145" t="s">
        <v>314</v>
      </c>
      <c r="I145" t="s">
        <v>1004</v>
      </c>
      <c r="J145" t="s">
        <v>832</v>
      </c>
      <c r="K145" t="s">
        <v>205</v>
      </c>
      <c r="L145" t="s">
        <v>224</v>
      </c>
      <c r="M145" t="s">
        <v>224</v>
      </c>
      <c r="N145" t="s">
        <v>224</v>
      </c>
      <c r="O145" t="s">
        <v>339</v>
      </c>
      <c r="P145" s="146">
        <v>43524</v>
      </c>
      <c r="Q145" t="s">
        <v>1215</v>
      </c>
      <c r="R145" t="s">
        <v>885</v>
      </c>
      <c r="S145" t="s">
        <v>889</v>
      </c>
      <c r="T145" t="s">
        <v>5083</v>
      </c>
      <c r="U145" s="131">
        <v>3.718</v>
      </c>
      <c r="V145" s="131">
        <v>80.117999999999995</v>
      </c>
      <c r="W145" s="131">
        <v>297.87900000000002</v>
      </c>
      <c r="X145" s="132">
        <v>0.4</v>
      </c>
      <c r="Y145" s="132">
        <v>9.7000000000000003E-3</v>
      </c>
      <c r="Z145" s="132">
        <v>6.8999999999999997E-4</v>
      </c>
    </row>
    <row r="146" spans="1:26">
      <c r="A146" t="s">
        <v>1213</v>
      </c>
      <c r="B146" t="s">
        <v>1242</v>
      </c>
      <c r="C146" t="s">
        <v>5228</v>
      </c>
      <c r="D146" t="s">
        <v>5229</v>
      </c>
      <c r="E146" t="s">
        <v>311</v>
      </c>
      <c r="F146" t="s">
        <v>5230</v>
      </c>
      <c r="G146">
        <v>74270</v>
      </c>
      <c r="H146" t="s">
        <v>314</v>
      </c>
      <c r="I146" t="s">
        <v>1004</v>
      </c>
      <c r="J146" t="s">
        <v>833</v>
      </c>
      <c r="K146" t="s">
        <v>205</v>
      </c>
      <c r="L146" t="s">
        <v>253</v>
      </c>
      <c r="M146" t="s">
        <v>253</v>
      </c>
      <c r="N146" t="s">
        <v>212</v>
      </c>
      <c r="O146" t="s">
        <v>339</v>
      </c>
      <c r="P146" s="146">
        <v>45495</v>
      </c>
      <c r="Q146" t="s">
        <v>1216</v>
      </c>
      <c r="R146" t="s">
        <v>885</v>
      </c>
      <c r="S146" t="s">
        <v>889</v>
      </c>
      <c r="T146" t="s">
        <v>4795</v>
      </c>
      <c r="U146" s="131">
        <v>4.0220000000000002</v>
      </c>
      <c r="V146" s="131">
        <v>69.075999999999993</v>
      </c>
      <c r="W146" s="131">
        <v>277.81700000000001</v>
      </c>
      <c r="X146" s="132">
        <v>0.1515</v>
      </c>
      <c r="Y146" s="132">
        <v>9.0500000000000008E-3</v>
      </c>
      <c r="Z146" s="132">
        <v>6.4999999999999997E-4</v>
      </c>
    </row>
    <row r="147" spans="1:26">
      <c r="A147" t="s">
        <v>1213</v>
      </c>
      <c r="B147" t="s">
        <v>1243</v>
      </c>
      <c r="C147" t="s">
        <v>5133</v>
      </c>
      <c r="D147" t="s">
        <v>5134</v>
      </c>
      <c r="E147" t="s">
        <v>309</v>
      </c>
      <c r="F147" t="s">
        <v>5135</v>
      </c>
      <c r="G147" t="s">
        <v>5136</v>
      </c>
      <c r="H147" t="s">
        <v>321</v>
      </c>
      <c r="I147" t="s">
        <v>1002</v>
      </c>
      <c r="J147" t="s">
        <v>569</v>
      </c>
      <c r="K147" t="s">
        <v>204</v>
      </c>
      <c r="L147" t="s">
        <v>217</v>
      </c>
      <c r="M147" t="s">
        <v>204</v>
      </c>
      <c r="N147" t="s">
        <v>204</v>
      </c>
      <c r="O147" t="s">
        <v>339</v>
      </c>
      <c r="P147" s="146">
        <v>43542</v>
      </c>
      <c r="Q147" t="s">
        <v>1212</v>
      </c>
      <c r="R147" t="s">
        <v>885</v>
      </c>
      <c r="S147" t="s">
        <v>889</v>
      </c>
      <c r="T147" t="s">
        <v>5056</v>
      </c>
      <c r="U147" s="131">
        <v>1</v>
      </c>
      <c r="V147" s="131">
        <v>11557.51</v>
      </c>
      <c r="W147" s="131">
        <v>11557.51</v>
      </c>
      <c r="X147" s="132">
        <v>2.9000000000000001E-2</v>
      </c>
      <c r="Y147" s="132">
        <v>1.338E-2</v>
      </c>
      <c r="Z147" s="132">
        <v>2.5999999999999999E-3</v>
      </c>
    </row>
    <row r="148" spans="1:26">
      <c r="A148" t="s">
        <v>1213</v>
      </c>
      <c r="B148" t="s">
        <v>1243</v>
      </c>
      <c r="C148" t="s">
        <v>5137</v>
      </c>
      <c r="D148" t="s">
        <v>5138</v>
      </c>
      <c r="E148" t="s">
        <v>309</v>
      </c>
      <c r="F148" t="s">
        <v>5139</v>
      </c>
      <c r="G148">
        <v>74196</v>
      </c>
      <c r="H148" t="s">
        <v>314</v>
      </c>
      <c r="I148" t="s">
        <v>1005</v>
      </c>
      <c r="J148" t="s">
        <v>826</v>
      </c>
      <c r="K148" t="s">
        <v>204</v>
      </c>
      <c r="L148" t="s">
        <v>204</v>
      </c>
      <c r="M148" t="s">
        <v>204</v>
      </c>
      <c r="N148" t="s">
        <v>204</v>
      </c>
      <c r="O148" t="s">
        <v>339</v>
      </c>
      <c r="P148" s="146">
        <v>43524</v>
      </c>
      <c r="Q148" t="s">
        <v>1212</v>
      </c>
      <c r="R148" t="s">
        <v>885</v>
      </c>
      <c r="S148" t="s">
        <v>889</v>
      </c>
      <c r="T148" t="s">
        <v>4779</v>
      </c>
      <c r="U148" s="131">
        <v>1</v>
      </c>
      <c r="V148" s="131">
        <v>77238.744000000006</v>
      </c>
      <c r="W148" s="131">
        <v>77238.744000000006</v>
      </c>
      <c r="X148" s="132">
        <v>0.14119999999999999</v>
      </c>
      <c r="Y148" s="132">
        <v>8.9429999999999996E-2</v>
      </c>
      <c r="Z148" s="132">
        <v>1.736E-2</v>
      </c>
    </row>
    <row r="149" spans="1:26">
      <c r="A149" t="s">
        <v>1213</v>
      </c>
      <c r="B149" t="s">
        <v>1243</v>
      </c>
      <c r="C149" t="s">
        <v>5087</v>
      </c>
      <c r="D149" t="s">
        <v>5088</v>
      </c>
      <c r="E149" t="s">
        <v>310</v>
      </c>
      <c r="F149" t="s">
        <v>5089</v>
      </c>
      <c r="G149">
        <v>74186</v>
      </c>
      <c r="H149" t="s">
        <v>314</v>
      </c>
      <c r="I149" t="s">
        <v>1004</v>
      </c>
      <c r="J149" t="s">
        <v>833</v>
      </c>
      <c r="K149" t="s">
        <v>204</v>
      </c>
      <c r="L149" t="s">
        <v>204</v>
      </c>
      <c r="M149" t="s">
        <v>204</v>
      </c>
      <c r="N149" t="s">
        <v>204</v>
      </c>
      <c r="O149" t="s">
        <v>339</v>
      </c>
      <c r="P149" s="146">
        <v>43913</v>
      </c>
      <c r="Q149" t="s">
        <v>1212</v>
      </c>
      <c r="R149" t="s">
        <v>885</v>
      </c>
      <c r="S149" t="s">
        <v>889</v>
      </c>
      <c r="T149" t="s">
        <v>5090</v>
      </c>
      <c r="U149" s="131">
        <v>1</v>
      </c>
      <c r="V149" s="131">
        <v>35780.847000000002</v>
      </c>
      <c r="W149" s="131">
        <v>35780.847000000002</v>
      </c>
      <c r="X149" s="132">
        <v>7.8700000000000006E-2</v>
      </c>
      <c r="Y149" s="132">
        <v>4.1430000000000002E-2</v>
      </c>
      <c r="Z149" s="132">
        <v>8.0400000000000003E-3</v>
      </c>
    </row>
    <row r="150" spans="1:26">
      <c r="A150" t="s">
        <v>1213</v>
      </c>
      <c r="B150" t="s">
        <v>1243</v>
      </c>
      <c r="D150" t="s">
        <v>5148</v>
      </c>
      <c r="E150" t="s">
        <v>309</v>
      </c>
      <c r="F150" t="s">
        <v>5149</v>
      </c>
      <c r="G150">
        <v>74249</v>
      </c>
      <c r="H150" t="s">
        <v>314</v>
      </c>
      <c r="I150" t="s">
        <v>1005</v>
      </c>
      <c r="J150" t="s">
        <v>832</v>
      </c>
      <c r="K150" t="s">
        <v>204</v>
      </c>
      <c r="L150" t="s">
        <v>204</v>
      </c>
      <c r="M150" t="s">
        <v>204</v>
      </c>
      <c r="N150" t="s">
        <v>204</v>
      </c>
      <c r="O150" t="s">
        <v>339</v>
      </c>
      <c r="P150" s="146">
        <v>43312</v>
      </c>
      <c r="Q150" t="s">
        <v>1212</v>
      </c>
      <c r="R150" t="s">
        <v>885</v>
      </c>
      <c r="S150" t="s">
        <v>889</v>
      </c>
      <c r="T150" t="s">
        <v>4789</v>
      </c>
      <c r="U150" s="131">
        <v>1</v>
      </c>
      <c r="V150" s="131">
        <v>34041.82</v>
      </c>
      <c r="W150" s="131">
        <v>34041.82</v>
      </c>
      <c r="X150" s="132">
        <v>0.19600000000000001</v>
      </c>
      <c r="Y150" s="132">
        <v>3.9410000000000001E-2</v>
      </c>
      <c r="Z150" s="132">
        <v>7.6499999999999997E-3</v>
      </c>
    </row>
    <row r="151" spans="1:26">
      <c r="A151" t="s">
        <v>1213</v>
      </c>
      <c r="B151" t="s">
        <v>1243</v>
      </c>
      <c r="C151" t="s">
        <v>5091</v>
      </c>
      <c r="D151" t="s">
        <v>5092</v>
      </c>
      <c r="E151" t="s">
        <v>309</v>
      </c>
      <c r="F151" t="s">
        <v>5093</v>
      </c>
      <c r="G151">
        <v>74185</v>
      </c>
      <c r="H151" t="s">
        <v>314</v>
      </c>
      <c r="I151" t="s">
        <v>1001</v>
      </c>
      <c r="J151" t="s">
        <v>831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46">
        <v>43306</v>
      </c>
      <c r="Q151" t="s">
        <v>1212</v>
      </c>
      <c r="R151" t="s">
        <v>885</v>
      </c>
      <c r="S151" t="s">
        <v>889</v>
      </c>
      <c r="T151" t="s">
        <v>4956</v>
      </c>
      <c r="U151" s="131">
        <v>1</v>
      </c>
      <c r="V151" s="131">
        <v>33136.898999999998</v>
      </c>
      <c r="W151" s="131">
        <v>33136.898999999998</v>
      </c>
      <c r="X151" s="132">
        <v>0.1298</v>
      </c>
      <c r="Y151" s="132">
        <v>3.8370000000000001E-2</v>
      </c>
      <c r="Z151" s="132">
        <v>7.45E-3</v>
      </c>
    </row>
    <row r="152" spans="1:26">
      <c r="A152" t="s">
        <v>1213</v>
      </c>
      <c r="B152" t="s">
        <v>1243</v>
      </c>
      <c r="C152" t="s">
        <v>5140</v>
      </c>
      <c r="D152" t="s">
        <v>5141</v>
      </c>
      <c r="E152" t="s">
        <v>309</v>
      </c>
      <c r="F152" t="s">
        <v>5142</v>
      </c>
      <c r="G152">
        <v>74168</v>
      </c>
      <c r="H152" t="s">
        <v>314</v>
      </c>
      <c r="I152" t="s">
        <v>1005</v>
      </c>
      <c r="J152" t="s">
        <v>842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46">
        <v>44084</v>
      </c>
      <c r="Q152" t="s">
        <v>1215</v>
      </c>
      <c r="R152" t="s">
        <v>885</v>
      </c>
      <c r="S152" t="s">
        <v>889</v>
      </c>
      <c r="T152" t="s">
        <v>5039</v>
      </c>
      <c r="U152" s="131">
        <v>3.718</v>
      </c>
      <c r="V152" s="131">
        <v>8199.56</v>
      </c>
      <c r="W152" s="131">
        <v>30485.964</v>
      </c>
      <c r="X152" s="132">
        <v>1.09E-2</v>
      </c>
      <c r="Y152" s="132">
        <v>3.5299999999999998E-2</v>
      </c>
      <c r="Z152" s="132">
        <v>6.8500000000000002E-3</v>
      </c>
    </row>
    <row r="153" spans="1:26">
      <c r="A153" t="s">
        <v>1213</v>
      </c>
      <c r="B153" t="s">
        <v>1243</v>
      </c>
      <c r="C153" t="s">
        <v>5160</v>
      </c>
      <c r="D153" t="s">
        <v>5161</v>
      </c>
      <c r="E153" t="s">
        <v>309</v>
      </c>
      <c r="F153" t="s">
        <v>5162</v>
      </c>
      <c r="G153">
        <v>74241</v>
      </c>
      <c r="H153" t="s">
        <v>314</v>
      </c>
      <c r="I153" t="s">
        <v>1003</v>
      </c>
      <c r="J153" t="s">
        <v>837</v>
      </c>
      <c r="K153" t="s">
        <v>204</v>
      </c>
      <c r="L153" t="s">
        <v>204</v>
      </c>
      <c r="M153" t="s">
        <v>204</v>
      </c>
      <c r="N153" t="s">
        <v>204</v>
      </c>
      <c r="O153" t="s">
        <v>339</v>
      </c>
      <c r="P153" s="146">
        <v>44560</v>
      </c>
      <c r="Q153" t="s">
        <v>1212</v>
      </c>
      <c r="R153" t="s">
        <v>885</v>
      </c>
      <c r="S153" t="s">
        <v>889</v>
      </c>
      <c r="T153" t="s">
        <v>4779</v>
      </c>
      <c r="U153" s="131">
        <v>1</v>
      </c>
      <c r="V153" s="131">
        <v>27077.901999999998</v>
      </c>
      <c r="W153" s="131">
        <v>27077.901999999998</v>
      </c>
      <c r="X153" s="132">
        <v>5.8299999999999998E-2</v>
      </c>
      <c r="Y153" s="132">
        <v>3.1350000000000003E-2</v>
      </c>
      <c r="Z153" s="132">
        <v>6.0899999999999999E-3</v>
      </c>
    </row>
    <row r="154" spans="1:26">
      <c r="A154" t="s">
        <v>1213</v>
      </c>
      <c r="B154" t="s">
        <v>1243</v>
      </c>
      <c r="C154" t="s">
        <v>5145</v>
      </c>
      <c r="D154" t="s">
        <v>5146</v>
      </c>
      <c r="E154" t="s">
        <v>309</v>
      </c>
      <c r="F154" t="s">
        <v>5147</v>
      </c>
      <c r="G154">
        <v>74217</v>
      </c>
      <c r="H154" t="s">
        <v>314</v>
      </c>
      <c r="I154" t="s">
        <v>1003</v>
      </c>
      <c r="J154" t="s">
        <v>836</v>
      </c>
      <c r="K154" t="s">
        <v>204</v>
      </c>
      <c r="L154" t="s">
        <v>204</v>
      </c>
      <c r="M154" t="s">
        <v>204</v>
      </c>
      <c r="N154" t="s">
        <v>204</v>
      </c>
      <c r="O154" t="s">
        <v>339</v>
      </c>
      <c r="P154" s="146">
        <v>45006</v>
      </c>
      <c r="Q154" t="s">
        <v>1212</v>
      </c>
      <c r="R154" t="s">
        <v>885</v>
      </c>
      <c r="S154" t="s">
        <v>889</v>
      </c>
      <c r="T154" t="s">
        <v>5026</v>
      </c>
      <c r="U154" s="131">
        <v>1</v>
      </c>
      <c r="V154" s="131">
        <v>21923.635999999999</v>
      </c>
      <c r="W154" s="131">
        <v>21923.635999999999</v>
      </c>
      <c r="X154" s="132">
        <v>0.15770000000000001</v>
      </c>
      <c r="Y154" s="132">
        <v>2.538E-2</v>
      </c>
      <c r="Z154" s="132">
        <v>4.9300000000000004E-3</v>
      </c>
    </row>
    <row r="155" spans="1:26">
      <c r="A155" t="s">
        <v>1213</v>
      </c>
      <c r="B155" t="s">
        <v>1243</v>
      </c>
      <c r="C155" t="s">
        <v>5171</v>
      </c>
      <c r="D155" t="s">
        <v>5172</v>
      </c>
      <c r="E155" t="s">
        <v>309</v>
      </c>
      <c r="F155" t="s">
        <v>5173</v>
      </c>
      <c r="G155">
        <v>74239</v>
      </c>
      <c r="H155" t="s">
        <v>314</v>
      </c>
      <c r="I155" t="s">
        <v>1003</v>
      </c>
      <c r="J155" t="s">
        <v>837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46">
        <v>43394</v>
      </c>
      <c r="Q155" t="s">
        <v>1212</v>
      </c>
      <c r="R155" t="s">
        <v>885</v>
      </c>
      <c r="S155" t="s">
        <v>889</v>
      </c>
      <c r="T155" t="s">
        <v>5063</v>
      </c>
      <c r="U155" s="131">
        <v>1</v>
      </c>
      <c r="V155" s="131">
        <v>21103.504000000001</v>
      </c>
      <c r="W155" s="131">
        <v>21103.504000000001</v>
      </c>
      <c r="X155" s="132">
        <v>3.4090000000000002E-2</v>
      </c>
      <c r="Y155" s="132">
        <v>2.443E-2</v>
      </c>
      <c r="Z155" s="132">
        <v>4.7400000000000003E-3</v>
      </c>
    </row>
    <row r="156" spans="1:26">
      <c r="A156" t="s">
        <v>1213</v>
      </c>
      <c r="B156" t="s">
        <v>1243</v>
      </c>
      <c r="C156" t="s">
        <v>5150</v>
      </c>
      <c r="D156" t="s">
        <v>5151</v>
      </c>
      <c r="E156" t="s">
        <v>310</v>
      </c>
      <c r="F156" t="s">
        <v>5152</v>
      </c>
      <c r="G156">
        <v>74238</v>
      </c>
      <c r="H156" t="s">
        <v>314</v>
      </c>
      <c r="I156" t="s">
        <v>1004</v>
      </c>
      <c r="J156" t="s">
        <v>833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46">
        <v>44752</v>
      </c>
      <c r="Q156" t="s">
        <v>1212</v>
      </c>
      <c r="R156" t="s">
        <v>885</v>
      </c>
      <c r="S156" t="s">
        <v>889</v>
      </c>
      <c r="T156" t="s">
        <v>4817</v>
      </c>
      <c r="U156" s="131">
        <v>1</v>
      </c>
      <c r="V156" s="131">
        <v>20261.231</v>
      </c>
      <c r="W156" s="131">
        <v>20261.231</v>
      </c>
      <c r="X156" s="132">
        <v>1.89E-2</v>
      </c>
      <c r="Y156" s="132">
        <v>2.3460000000000002E-2</v>
      </c>
      <c r="Z156" s="132">
        <v>4.5599999999999998E-3</v>
      </c>
    </row>
    <row r="157" spans="1:26">
      <c r="A157" t="s">
        <v>1213</v>
      </c>
      <c r="B157" t="s">
        <v>1243</v>
      </c>
      <c r="C157" t="s">
        <v>5087</v>
      </c>
      <c r="D157" t="s">
        <v>5088</v>
      </c>
      <c r="E157" t="s">
        <v>310</v>
      </c>
      <c r="F157" t="s">
        <v>5143</v>
      </c>
      <c r="G157">
        <v>74204</v>
      </c>
      <c r="H157" t="s">
        <v>314</v>
      </c>
      <c r="I157" t="s">
        <v>1004</v>
      </c>
      <c r="J157" t="s">
        <v>833</v>
      </c>
      <c r="K157" t="s">
        <v>204</v>
      </c>
      <c r="L157" t="s">
        <v>204</v>
      </c>
      <c r="M157" t="s">
        <v>204</v>
      </c>
      <c r="N157" t="s">
        <v>204</v>
      </c>
      <c r="O157" t="s">
        <v>339</v>
      </c>
      <c r="P157" s="146">
        <v>44370</v>
      </c>
      <c r="Q157" t="s">
        <v>1212</v>
      </c>
      <c r="R157" t="s">
        <v>885</v>
      </c>
      <c r="S157" t="s">
        <v>889</v>
      </c>
      <c r="T157" t="s">
        <v>5144</v>
      </c>
      <c r="U157" s="131">
        <v>1</v>
      </c>
      <c r="V157" s="131">
        <v>18894.034</v>
      </c>
      <c r="W157" s="131">
        <v>18894.034</v>
      </c>
      <c r="X157" s="132">
        <v>7.8700000000000006E-2</v>
      </c>
      <c r="Y157" s="132">
        <v>2.188E-2</v>
      </c>
      <c r="Z157" s="132">
        <v>4.2500000000000003E-3</v>
      </c>
    </row>
    <row r="158" spans="1:26">
      <c r="A158" t="s">
        <v>1213</v>
      </c>
      <c r="B158" t="s">
        <v>1243</v>
      </c>
      <c r="C158" t="s">
        <v>5094</v>
      </c>
      <c r="D158" t="s">
        <v>2205</v>
      </c>
      <c r="E158" t="s">
        <v>309</v>
      </c>
      <c r="F158" t="s">
        <v>5095</v>
      </c>
      <c r="G158">
        <v>74190</v>
      </c>
      <c r="H158" t="s">
        <v>314</v>
      </c>
      <c r="I158" t="s">
        <v>1005</v>
      </c>
      <c r="J158" t="s">
        <v>569</v>
      </c>
      <c r="K158" t="s">
        <v>204</v>
      </c>
      <c r="L158" t="s">
        <v>204</v>
      </c>
      <c r="M158" t="s">
        <v>204</v>
      </c>
      <c r="N158" t="s">
        <v>224</v>
      </c>
      <c r="O158" t="s">
        <v>339</v>
      </c>
      <c r="P158" s="146">
        <v>43312</v>
      </c>
      <c r="Q158" t="s">
        <v>1215</v>
      </c>
      <c r="R158" t="s">
        <v>885</v>
      </c>
      <c r="S158" t="s">
        <v>889</v>
      </c>
      <c r="T158" t="s">
        <v>5096</v>
      </c>
      <c r="U158" s="131">
        <v>3.718</v>
      </c>
      <c r="V158" s="131">
        <v>5080.4409999999998</v>
      </c>
      <c r="W158" s="131">
        <v>18889.078000000001</v>
      </c>
      <c r="X158" s="132">
        <v>0.19874</v>
      </c>
      <c r="Y158" s="132">
        <v>2.1870000000000001E-2</v>
      </c>
      <c r="Z158" s="132">
        <v>4.2500000000000003E-3</v>
      </c>
    </row>
    <row r="159" spans="1:26">
      <c r="A159" t="s">
        <v>1213</v>
      </c>
      <c r="B159" t="s">
        <v>1243</v>
      </c>
      <c r="C159" t="s">
        <v>5091</v>
      </c>
      <c r="D159" t="s">
        <v>5097</v>
      </c>
      <c r="E159" t="s">
        <v>309</v>
      </c>
      <c r="F159" t="s">
        <v>5098</v>
      </c>
      <c r="G159">
        <v>74202</v>
      </c>
      <c r="H159" t="s">
        <v>314</v>
      </c>
      <c r="I159" t="s">
        <v>1001</v>
      </c>
      <c r="J159" t="s">
        <v>831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46">
        <v>43157</v>
      </c>
      <c r="Q159" t="s">
        <v>1212</v>
      </c>
      <c r="R159" t="s">
        <v>885</v>
      </c>
      <c r="S159" t="s">
        <v>889</v>
      </c>
      <c r="T159" t="s">
        <v>4956</v>
      </c>
      <c r="U159" s="131">
        <v>1</v>
      </c>
      <c r="V159" s="131">
        <v>18269.058000000001</v>
      </c>
      <c r="W159" s="131">
        <v>18269.058000000001</v>
      </c>
      <c r="X159" s="132">
        <v>0.1036</v>
      </c>
      <c r="Y159" s="132">
        <v>2.1149999999999999E-2</v>
      </c>
      <c r="Z159" s="132">
        <v>4.1099999999999999E-3</v>
      </c>
    </row>
    <row r="160" spans="1:26">
      <c r="A160" t="s">
        <v>1213</v>
      </c>
      <c r="B160" t="s">
        <v>1243</v>
      </c>
      <c r="C160" t="s">
        <v>5156</v>
      </c>
      <c r="D160" t="s">
        <v>5157</v>
      </c>
      <c r="E160" t="s">
        <v>309</v>
      </c>
      <c r="F160" t="s">
        <v>5158</v>
      </c>
      <c r="G160">
        <v>74228</v>
      </c>
      <c r="H160" t="s">
        <v>314</v>
      </c>
      <c r="I160" t="s">
        <v>1000</v>
      </c>
      <c r="J160" t="s">
        <v>844</v>
      </c>
      <c r="K160" t="s">
        <v>204</v>
      </c>
      <c r="L160" t="s">
        <v>204</v>
      </c>
      <c r="M160" t="s">
        <v>204</v>
      </c>
      <c r="N160" t="s">
        <v>204</v>
      </c>
      <c r="O160" t="s">
        <v>339</v>
      </c>
      <c r="P160" s="146">
        <v>43157</v>
      </c>
      <c r="Q160" t="s">
        <v>1215</v>
      </c>
      <c r="R160" t="s">
        <v>885</v>
      </c>
      <c r="S160" t="s">
        <v>889</v>
      </c>
      <c r="T160" t="s">
        <v>5159</v>
      </c>
      <c r="U160" s="131">
        <v>3.718</v>
      </c>
      <c r="V160" s="131">
        <v>4810.01</v>
      </c>
      <c r="W160" s="131">
        <v>17883.616000000002</v>
      </c>
      <c r="X160" s="132">
        <v>5.9191354936875676E-2</v>
      </c>
      <c r="Y160" s="132">
        <v>2.0709999999999999E-2</v>
      </c>
      <c r="Z160" s="132">
        <v>4.0200000000000001E-3</v>
      </c>
    </row>
    <row r="161" spans="1:26">
      <c r="A161" t="s">
        <v>1213</v>
      </c>
      <c r="B161" t="s">
        <v>1243</v>
      </c>
      <c r="C161" t="s">
        <v>5153</v>
      </c>
      <c r="D161" t="s">
        <v>5154</v>
      </c>
      <c r="E161" t="s">
        <v>309</v>
      </c>
      <c r="F161" t="s">
        <v>5155</v>
      </c>
      <c r="G161">
        <v>74231</v>
      </c>
      <c r="H161" t="s">
        <v>314</v>
      </c>
      <c r="I161" t="s">
        <v>1003</v>
      </c>
      <c r="J161" t="s">
        <v>836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46">
        <v>42736</v>
      </c>
      <c r="Q161" t="s">
        <v>1212</v>
      </c>
      <c r="R161" t="s">
        <v>885</v>
      </c>
      <c r="S161" t="s">
        <v>889</v>
      </c>
      <c r="T161" t="s">
        <v>4779</v>
      </c>
      <c r="U161" s="131">
        <v>1</v>
      </c>
      <c r="V161" s="131">
        <v>17122.951000000001</v>
      </c>
      <c r="W161" s="131">
        <v>17122.951000000001</v>
      </c>
      <c r="X161" s="132">
        <v>5.2600000000000001E-2</v>
      </c>
      <c r="Y161" s="132">
        <v>1.9820000000000001E-2</v>
      </c>
      <c r="Z161" s="132">
        <v>3.8500000000000001E-3</v>
      </c>
    </row>
    <row r="162" spans="1:26">
      <c r="A162" t="s">
        <v>1213</v>
      </c>
      <c r="B162" t="s">
        <v>1243</v>
      </c>
      <c r="C162" t="s">
        <v>5168</v>
      </c>
      <c r="D162" t="s">
        <v>5169</v>
      </c>
      <c r="E162" t="s">
        <v>309</v>
      </c>
      <c r="F162" t="s">
        <v>5170</v>
      </c>
      <c r="G162">
        <v>74233</v>
      </c>
      <c r="H162" t="s">
        <v>314</v>
      </c>
      <c r="I162" t="s">
        <v>1002</v>
      </c>
      <c r="J162" t="s">
        <v>569</v>
      </c>
      <c r="K162" t="s">
        <v>204</v>
      </c>
      <c r="L162" t="s">
        <v>204</v>
      </c>
      <c r="M162" t="s">
        <v>204</v>
      </c>
      <c r="N162" t="s">
        <v>224</v>
      </c>
      <c r="O162" t="s">
        <v>339</v>
      </c>
      <c r="P162" s="146">
        <v>42583</v>
      </c>
      <c r="Q162" t="s">
        <v>1212</v>
      </c>
      <c r="R162" t="s">
        <v>885</v>
      </c>
      <c r="S162" t="s">
        <v>889</v>
      </c>
      <c r="T162" t="s">
        <v>5105</v>
      </c>
      <c r="U162" s="131">
        <v>1</v>
      </c>
      <c r="V162" s="131">
        <v>15299.462</v>
      </c>
      <c r="W162" s="131">
        <v>15299.462</v>
      </c>
      <c r="X162" s="132">
        <v>0.11</v>
      </c>
      <c r="Y162" s="132">
        <v>1.771E-2</v>
      </c>
      <c r="Z162" s="132">
        <v>3.4399999999999999E-3</v>
      </c>
    </row>
    <row r="163" spans="1:26">
      <c r="A163" t="s">
        <v>1213</v>
      </c>
      <c r="B163" t="s">
        <v>1243</v>
      </c>
      <c r="C163" t="s">
        <v>5099</v>
      </c>
      <c r="D163" t="s">
        <v>5100</v>
      </c>
      <c r="E163" t="s">
        <v>309</v>
      </c>
      <c r="F163" t="s">
        <v>5101</v>
      </c>
      <c r="G163">
        <v>74176</v>
      </c>
      <c r="H163" t="s">
        <v>314</v>
      </c>
      <c r="I163" t="s">
        <v>1002</v>
      </c>
      <c r="J163" t="s">
        <v>569</v>
      </c>
      <c r="K163" t="s">
        <v>204</v>
      </c>
      <c r="L163" t="s">
        <v>204</v>
      </c>
      <c r="M163" t="s">
        <v>204</v>
      </c>
      <c r="N163" t="s">
        <v>204</v>
      </c>
      <c r="O163" t="s">
        <v>339</v>
      </c>
      <c r="P163" s="146">
        <v>43411</v>
      </c>
      <c r="Q163" t="s">
        <v>1212</v>
      </c>
      <c r="R163" t="s">
        <v>885</v>
      </c>
      <c r="S163" t="s">
        <v>889</v>
      </c>
      <c r="T163" t="s">
        <v>5053</v>
      </c>
      <c r="U163" s="131">
        <v>1</v>
      </c>
      <c r="V163" s="131">
        <v>14818.058999999999</v>
      </c>
      <c r="W163" s="131">
        <v>14818.058999999999</v>
      </c>
      <c r="X163" s="132">
        <v>1.7500000000000002E-2</v>
      </c>
      <c r="Y163" s="132">
        <v>1.7160000000000002E-2</v>
      </c>
      <c r="Z163" s="132">
        <v>3.3300000000000001E-3</v>
      </c>
    </row>
    <row r="164" spans="1:26">
      <c r="A164" t="s">
        <v>1213</v>
      </c>
      <c r="B164" t="s">
        <v>1243</v>
      </c>
      <c r="C164" t="s">
        <v>5165</v>
      </c>
      <c r="D164" t="s">
        <v>5166</v>
      </c>
      <c r="E164" t="s">
        <v>309</v>
      </c>
      <c r="F164" t="s">
        <v>5167</v>
      </c>
      <c r="G164">
        <v>74221</v>
      </c>
      <c r="H164" t="s">
        <v>314</v>
      </c>
      <c r="I164" t="s">
        <v>1000</v>
      </c>
      <c r="J164" t="s">
        <v>844</v>
      </c>
      <c r="K164" t="s">
        <v>204</v>
      </c>
      <c r="L164" t="s">
        <v>204</v>
      </c>
      <c r="M164" t="s">
        <v>204</v>
      </c>
      <c r="N164" t="s">
        <v>296</v>
      </c>
      <c r="O164" t="s">
        <v>339</v>
      </c>
      <c r="P164" s="146">
        <v>44741</v>
      </c>
      <c r="Q164" t="s">
        <v>1215</v>
      </c>
      <c r="R164" t="s">
        <v>885</v>
      </c>
      <c r="S164" t="s">
        <v>889</v>
      </c>
      <c r="T164" t="s">
        <v>5075</v>
      </c>
      <c r="U164" s="131">
        <v>3.718</v>
      </c>
      <c r="V164" s="131">
        <v>3540.3710000000001</v>
      </c>
      <c r="W164" s="131">
        <v>13163.098</v>
      </c>
      <c r="X164" s="132">
        <v>7.5700000000000003E-2</v>
      </c>
      <c r="Y164" s="132">
        <v>1.524E-2</v>
      </c>
      <c r="Z164" s="132">
        <v>2.96E-3</v>
      </c>
    </row>
    <row r="165" spans="1:26">
      <c r="A165" t="s">
        <v>1213</v>
      </c>
      <c r="B165" t="s">
        <v>1243</v>
      </c>
      <c r="C165" t="s">
        <v>5186</v>
      </c>
      <c r="D165" t="s">
        <v>5187</v>
      </c>
      <c r="E165" t="s">
        <v>311</v>
      </c>
      <c r="F165" t="s">
        <v>5188</v>
      </c>
      <c r="G165">
        <v>74243</v>
      </c>
      <c r="H165" t="s">
        <v>314</v>
      </c>
      <c r="I165" t="s">
        <v>1000</v>
      </c>
      <c r="J165" t="s">
        <v>844</v>
      </c>
      <c r="K165" t="s">
        <v>204</v>
      </c>
      <c r="L165" t="s">
        <v>204</v>
      </c>
      <c r="M165" t="s">
        <v>204</v>
      </c>
      <c r="N165" t="s">
        <v>204</v>
      </c>
      <c r="O165" t="s">
        <v>339</v>
      </c>
      <c r="P165" s="146">
        <v>45036</v>
      </c>
      <c r="Q165" t="s">
        <v>1215</v>
      </c>
      <c r="R165" t="s">
        <v>885</v>
      </c>
      <c r="S165" t="s">
        <v>889</v>
      </c>
      <c r="T165" t="s">
        <v>5109</v>
      </c>
      <c r="U165" s="131">
        <v>3.718</v>
      </c>
      <c r="V165" s="131">
        <v>2911.549</v>
      </c>
      <c r="W165" s="131">
        <v>10825.138999999999</v>
      </c>
      <c r="X165" s="132">
        <v>0.1371</v>
      </c>
      <c r="Y165" s="132">
        <v>1.2529999999999999E-2</v>
      </c>
      <c r="Z165" s="132">
        <v>2.4299999999999999E-3</v>
      </c>
    </row>
    <row r="166" spans="1:26">
      <c r="A166" t="s">
        <v>1213</v>
      </c>
      <c r="B166" t="s">
        <v>1243</v>
      </c>
      <c r="C166" t="s">
        <v>5013</v>
      </c>
      <c r="D166" t="s">
        <v>5014</v>
      </c>
      <c r="E166" t="s">
        <v>309</v>
      </c>
      <c r="F166" t="s">
        <v>5189</v>
      </c>
      <c r="G166">
        <v>74252</v>
      </c>
      <c r="H166" t="s">
        <v>314</v>
      </c>
      <c r="I166" t="s">
        <v>1003</v>
      </c>
      <c r="J166" t="s">
        <v>839</v>
      </c>
      <c r="K166" t="s">
        <v>204</v>
      </c>
      <c r="L166" t="s">
        <v>204</v>
      </c>
      <c r="M166" t="s">
        <v>204</v>
      </c>
      <c r="N166" t="s">
        <v>204</v>
      </c>
      <c r="O166" t="s">
        <v>339</v>
      </c>
      <c r="P166" s="146">
        <v>45124</v>
      </c>
      <c r="Q166" t="s">
        <v>1212</v>
      </c>
      <c r="R166" t="s">
        <v>885</v>
      </c>
      <c r="S166" t="s">
        <v>889</v>
      </c>
      <c r="T166" t="s">
        <v>4989</v>
      </c>
      <c r="U166" s="131">
        <v>1</v>
      </c>
      <c r="V166" s="131">
        <v>9019.4920000000002</v>
      </c>
      <c r="W166" s="131">
        <v>9019.4920000000002</v>
      </c>
      <c r="X166" s="132">
        <v>1.95E-2</v>
      </c>
      <c r="Y166" s="132">
        <v>1.044E-2</v>
      </c>
      <c r="Z166" s="132">
        <v>2.0300000000000001E-3</v>
      </c>
    </row>
    <row r="167" spans="1:26">
      <c r="A167" t="s">
        <v>1213</v>
      </c>
      <c r="B167" t="s">
        <v>1243</v>
      </c>
      <c r="C167" t="s">
        <v>5102</v>
      </c>
      <c r="D167" t="s">
        <v>5103</v>
      </c>
      <c r="E167" t="s">
        <v>309</v>
      </c>
      <c r="F167" t="s">
        <v>5104</v>
      </c>
      <c r="G167">
        <v>74177</v>
      </c>
      <c r="H167" t="s">
        <v>314</v>
      </c>
      <c r="I167" t="s">
        <v>1002</v>
      </c>
      <c r="J167" t="s">
        <v>569</v>
      </c>
      <c r="K167" t="s">
        <v>204</v>
      </c>
      <c r="L167" t="s">
        <v>204</v>
      </c>
      <c r="M167" t="s">
        <v>204</v>
      </c>
      <c r="N167" t="s">
        <v>204</v>
      </c>
      <c r="O167" t="s">
        <v>339</v>
      </c>
      <c r="P167" s="146">
        <v>43586</v>
      </c>
      <c r="Q167" t="s">
        <v>1212</v>
      </c>
      <c r="R167" t="s">
        <v>885</v>
      </c>
      <c r="S167" t="s">
        <v>889</v>
      </c>
      <c r="T167" t="s">
        <v>5105</v>
      </c>
      <c r="U167" s="131">
        <v>1</v>
      </c>
      <c r="V167" s="131">
        <v>8155.9790000000003</v>
      </c>
      <c r="W167" s="131">
        <v>8155.9790000000003</v>
      </c>
      <c r="X167" s="132">
        <v>3.1E-2</v>
      </c>
      <c r="Y167" s="132">
        <v>9.4400000000000005E-3</v>
      </c>
      <c r="Z167" s="132">
        <v>1.83E-3</v>
      </c>
    </row>
    <row r="168" spans="1:26">
      <c r="A168" t="s">
        <v>1213</v>
      </c>
      <c r="B168" t="s">
        <v>1243</v>
      </c>
      <c r="C168" t="s">
        <v>5106</v>
      </c>
      <c r="D168" t="s">
        <v>5107</v>
      </c>
      <c r="E168" t="s">
        <v>309</v>
      </c>
      <c r="F168" t="s">
        <v>5108</v>
      </c>
      <c r="G168">
        <v>74173</v>
      </c>
      <c r="H168" t="s">
        <v>314</v>
      </c>
      <c r="I168" t="s">
        <v>1000</v>
      </c>
      <c r="J168" t="s">
        <v>845</v>
      </c>
      <c r="K168" t="s">
        <v>204</v>
      </c>
      <c r="L168" t="s">
        <v>204</v>
      </c>
      <c r="M168" t="s">
        <v>204</v>
      </c>
      <c r="N168" t="s">
        <v>204</v>
      </c>
      <c r="O168" t="s">
        <v>339</v>
      </c>
      <c r="P168" s="146">
        <v>43321</v>
      </c>
      <c r="Q168" t="s">
        <v>1215</v>
      </c>
      <c r="R168" t="s">
        <v>885</v>
      </c>
      <c r="S168" t="s">
        <v>889</v>
      </c>
      <c r="T168" t="s">
        <v>5109</v>
      </c>
      <c r="U168" s="131">
        <v>3.718</v>
      </c>
      <c r="V168" s="131">
        <v>1620.732</v>
      </c>
      <c r="W168" s="131">
        <v>6025.8829999999998</v>
      </c>
      <c r="X168" s="132">
        <v>0.10349999999999999</v>
      </c>
      <c r="Y168" s="132">
        <v>6.9800000000000001E-3</v>
      </c>
      <c r="Z168" s="132">
        <v>1.3500000000000001E-3</v>
      </c>
    </row>
    <row r="169" spans="1:26">
      <c r="A169" t="s">
        <v>1213</v>
      </c>
      <c r="B169" t="s">
        <v>1243</v>
      </c>
      <c r="C169" t="s">
        <v>5163</v>
      </c>
      <c r="D169" t="s">
        <v>5154</v>
      </c>
      <c r="E169" t="s">
        <v>310</v>
      </c>
      <c r="F169" t="s">
        <v>5164</v>
      </c>
      <c r="G169">
        <v>74171</v>
      </c>
      <c r="H169" t="s">
        <v>314</v>
      </c>
      <c r="I169" t="s">
        <v>1003</v>
      </c>
      <c r="J169" t="s">
        <v>836</v>
      </c>
      <c r="K169" t="s">
        <v>204</v>
      </c>
      <c r="L169" t="s">
        <v>204</v>
      </c>
      <c r="M169" t="s">
        <v>204</v>
      </c>
      <c r="N169" t="s">
        <v>204</v>
      </c>
      <c r="O169" t="s">
        <v>339</v>
      </c>
      <c r="P169" s="146">
        <v>44622</v>
      </c>
      <c r="Q169" t="s">
        <v>1212</v>
      </c>
      <c r="R169" t="s">
        <v>885</v>
      </c>
      <c r="S169" t="s">
        <v>889</v>
      </c>
      <c r="T169" t="s">
        <v>4779</v>
      </c>
      <c r="U169" s="131">
        <v>1</v>
      </c>
      <c r="V169" s="131">
        <v>4936.1040000000003</v>
      </c>
      <c r="W169" s="131">
        <v>4936.1040000000003</v>
      </c>
      <c r="X169" s="132">
        <v>8.1000000000000003E-2</v>
      </c>
      <c r="Y169" s="132">
        <v>5.7200000000000003E-3</v>
      </c>
      <c r="Z169" s="132">
        <v>1.1100000000000001E-3</v>
      </c>
    </row>
    <row r="170" spans="1:26">
      <c r="A170" t="s">
        <v>1213</v>
      </c>
      <c r="B170" t="s">
        <v>1243</v>
      </c>
      <c r="C170" t="s">
        <v>5174</v>
      </c>
      <c r="D170" t="s">
        <v>5175</v>
      </c>
      <c r="E170" t="s">
        <v>309</v>
      </c>
      <c r="F170" t="s">
        <v>5176</v>
      </c>
      <c r="G170">
        <v>74179</v>
      </c>
      <c r="H170" t="s">
        <v>314</v>
      </c>
      <c r="I170" t="s">
        <v>1001</v>
      </c>
      <c r="J170" t="s">
        <v>831</v>
      </c>
      <c r="K170" t="s">
        <v>204</v>
      </c>
      <c r="L170" t="s">
        <v>204</v>
      </c>
      <c r="M170" t="s">
        <v>204</v>
      </c>
      <c r="N170" t="s">
        <v>204</v>
      </c>
      <c r="O170" t="s">
        <v>339</v>
      </c>
      <c r="P170" s="146">
        <v>42125</v>
      </c>
      <c r="Q170" t="s">
        <v>1212</v>
      </c>
      <c r="R170" t="s">
        <v>885</v>
      </c>
      <c r="S170" t="s">
        <v>889</v>
      </c>
      <c r="T170" t="s">
        <v>5177</v>
      </c>
      <c r="U170" s="131">
        <v>1</v>
      </c>
      <c r="V170" s="131">
        <v>4442.2330000000002</v>
      </c>
      <c r="W170" s="131">
        <v>4442.2330000000002</v>
      </c>
      <c r="X170" s="132">
        <v>0.11990000000000001</v>
      </c>
      <c r="Y170" s="132">
        <v>5.1399999999999996E-3</v>
      </c>
      <c r="Z170" s="132">
        <v>1E-3</v>
      </c>
    </row>
    <row r="171" spans="1:26">
      <c r="A171" t="s">
        <v>1213</v>
      </c>
      <c r="B171" t="s">
        <v>1243</v>
      </c>
      <c r="D171" t="s">
        <v>5016</v>
      </c>
      <c r="E171" t="s">
        <v>309</v>
      </c>
      <c r="F171" t="s">
        <v>5017</v>
      </c>
      <c r="G171">
        <v>74254</v>
      </c>
      <c r="H171" t="s">
        <v>314</v>
      </c>
      <c r="I171" t="s">
        <v>1000</v>
      </c>
      <c r="J171" t="s">
        <v>845</v>
      </c>
      <c r="K171" t="s">
        <v>204</v>
      </c>
      <c r="L171" t="s">
        <v>204</v>
      </c>
      <c r="M171" t="s">
        <v>204</v>
      </c>
      <c r="N171" t="s">
        <v>204</v>
      </c>
      <c r="O171" t="s">
        <v>339</v>
      </c>
      <c r="P171" s="146">
        <v>45124</v>
      </c>
      <c r="Q171" t="s">
        <v>1215</v>
      </c>
      <c r="R171" t="s">
        <v>885</v>
      </c>
      <c r="S171" t="s">
        <v>889</v>
      </c>
      <c r="T171" t="s">
        <v>5018</v>
      </c>
      <c r="U171" s="131">
        <v>3.718</v>
      </c>
      <c r="V171" s="131">
        <v>792.779</v>
      </c>
      <c r="W171" s="131">
        <v>2947.5529999999999</v>
      </c>
      <c r="X171" s="132">
        <v>7.0800000000000002E-2</v>
      </c>
      <c r="Y171" s="132">
        <v>3.4099999999999998E-3</v>
      </c>
      <c r="Z171" s="132">
        <v>6.6E-4</v>
      </c>
    </row>
    <row r="172" spans="1:26">
      <c r="A172" t="s">
        <v>1213</v>
      </c>
      <c r="B172" t="s">
        <v>1243</v>
      </c>
      <c r="C172" t="s">
        <v>5182</v>
      </c>
      <c r="D172" t="s">
        <v>5183</v>
      </c>
      <c r="E172" t="s">
        <v>309</v>
      </c>
      <c r="F172" t="s">
        <v>5184</v>
      </c>
      <c r="G172">
        <v>74166</v>
      </c>
      <c r="H172" t="s">
        <v>314</v>
      </c>
      <c r="I172" t="s">
        <v>1003</v>
      </c>
      <c r="J172" t="s">
        <v>836</v>
      </c>
      <c r="K172" t="s">
        <v>204</v>
      </c>
      <c r="L172" t="s">
        <v>204</v>
      </c>
      <c r="M172" t="s">
        <v>204</v>
      </c>
      <c r="N172" t="s">
        <v>204</v>
      </c>
      <c r="O172" t="s">
        <v>339</v>
      </c>
      <c r="P172" s="146">
        <v>41334</v>
      </c>
      <c r="Q172" t="s">
        <v>1212</v>
      </c>
      <c r="R172" t="s">
        <v>885</v>
      </c>
      <c r="S172" t="s">
        <v>889</v>
      </c>
      <c r="T172" t="s">
        <v>5185</v>
      </c>
      <c r="U172" s="131">
        <v>1</v>
      </c>
      <c r="V172" s="131">
        <v>2189.9180000000001</v>
      </c>
      <c r="W172" s="131">
        <v>2189.9180000000001</v>
      </c>
      <c r="X172" s="132">
        <v>0.16389999999999999</v>
      </c>
      <c r="Y172" s="132">
        <v>2.5400000000000002E-3</v>
      </c>
      <c r="Z172" s="132">
        <v>4.8999999999999998E-4</v>
      </c>
    </row>
    <row r="173" spans="1:26">
      <c r="A173" t="s">
        <v>1213</v>
      </c>
      <c r="B173" t="s">
        <v>1243</v>
      </c>
      <c r="C173" t="s">
        <v>5178</v>
      </c>
      <c r="D173" t="s">
        <v>5179</v>
      </c>
      <c r="E173" t="s">
        <v>309</v>
      </c>
      <c r="F173" t="s">
        <v>5180</v>
      </c>
      <c r="G173">
        <v>74167</v>
      </c>
      <c r="H173" t="s">
        <v>314</v>
      </c>
      <c r="I173" t="s">
        <v>1003</v>
      </c>
      <c r="J173" t="s">
        <v>836</v>
      </c>
      <c r="K173" t="s">
        <v>204</v>
      </c>
      <c r="L173" t="s">
        <v>204</v>
      </c>
      <c r="M173" t="s">
        <v>204</v>
      </c>
      <c r="N173" t="s">
        <v>204</v>
      </c>
      <c r="O173" t="s">
        <v>339</v>
      </c>
      <c r="P173" s="146">
        <v>44823</v>
      </c>
      <c r="Q173" t="s">
        <v>1212</v>
      </c>
      <c r="R173" t="s">
        <v>885</v>
      </c>
      <c r="S173" t="s">
        <v>889</v>
      </c>
      <c r="T173" t="s">
        <v>5181</v>
      </c>
      <c r="U173" s="131">
        <v>1</v>
      </c>
      <c r="V173" s="131">
        <v>1942.2750000000001</v>
      </c>
      <c r="W173" s="131">
        <v>1942.2750000000001</v>
      </c>
      <c r="X173" s="132">
        <v>0.30430000000000001</v>
      </c>
      <c r="Y173" s="132">
        <v>2.2499999999999998E-3</v>
      </c>
      <c r="Z173" s="132">
        <v>4.4000000000000002E-4</v>
      </c>
    </row>
    <row r="174" spans="1:26">
      <c r="A174" t="s">
        <v>1213</v>
      </c>
      <c r="B174" t="s">
        <v>1243</v>
      </c>
      <c r="C174" t="s">
        <v>5190</v>
      </c>
      <c r="D174" t="s">
        <v>5191</v>
      </c>
      <c r="E174" t="s">
        <v>309</v>
      </c>
      <c r="F174" t="s">
        <v>5192</v>
      </c>
      <c r="G174">
        <v>74170</v>
      </c>
      <c r="H174" t="s">
        <v>314</v>
      </c>
      <c r="I174" t="s">
        <v>1003</v>
      </c>
      <c r="J174" t="s">
        <v>836</v>
      </c>
      <c r="K174" t="s">
        <v>204</v>
      </c>
      <c r="L174" t="s">
        <v>204</v>
      </c>
      <c r="M174" t="s">
        <v>204</v>
      </c>
      <c r="N174" t="s">
        <v>204</v>
      </c>
      <c r="O174" t="s">
        <v>339</v>
      </c>
      <c r="P174" s="146">
        <v>39569</v>
      </c>
      <c r="Q174" t="s">
        <v>1212</v>
      </c>
      <c r="R174" t="s">
        <v>885</v>
      </c>
      <c r="S174" t="s">
        <v>889</v>
      </c>
      <c r="T174" t="s">
        <v>5193</v>
      </c>
      <c r="U174" s="131">
        <v>1</v>
      </c>
      <c r="V174" s="131">
        <v>1408.056</v>
      </c>
      <c r="W174" s="131">
        <v>1408.056</v>
      </c>
      <c r="X174" s="132">
        <v>4.0399999999999998E-2</v>
      </c>
      <c r="Y174" s="132">
        <v>1.6299999999999999E-3</v>
      </c>
      <c r="Z174" s="132">
        <v>3.2000000000000003E-4</v>
      </c>
    </row>
    <row r="175" spans="1:26">
      <c r="A175" t="s">
        <v>1213</v>
      </c>
      <c r="B175" t="s">
        <v>1243</v>
      </c>
      <c r="C175" t="s">
        <v>5232</v>
      </c>
      <c r="D175" t="s">
        <v>5233</v>
      </c>
      <c r="E175" t="s">
        <v>311</v>
      </c>
      <c r="F175" t="s">
        <v>5234</v>
      </c>
      <c r="G175">
        <v>74244</v>
      </c>
      <c r="H175" t="s">
        <v>314</v>
      </c>
      <c r="I175" t="s">
        <v>1004</v>
      </c>
      <c r="J175" t="s">
        <v>833</v>
      </c>
      <c r="K175" t="s">
        <v>205</v>
      </c>
      <c r="L175" t="s">
        <v>224</v>
      </c>
      <c r="M175" t="s">
        <v>224</v>
      </c>
      <c r="N175" t="s">
        <v>224</v>
      </c>
      <c r="O175" t="s">
        <v>339</v>
      </c>
      <c r="P175" s="146">
        <v>44881</v>
      </c>
      <c r="Q175" t="s">
        <v>1215</v>
      </c>
      <c r="R175" t="s">
        <v>885</v>
      </c>
      <c r="S175" t="s">
        <v>889</v>
      </c>
      <c r="T175" t="s">
        <v>4779</v>
      </c>
      <c r="U175" s="131">
        <v>3.718</v>
      </c>
      <c r="V175" s="131">
        <v>8820.4339999999993</v>
      </c>
      <c r="W175" s="131">
        <v>32794.375</v>
      </c>
      <c r="X175" s="132">
        <v>2.4199999999999999E-2</v>
      </c>
      <c r="Y175" s="132">
        <v>3.7969999999999997E-2</v>
      </c>
      <c r="Z175" s="132">
        <v>7.3699999999999998E-3</v>
      </c>
    </row>
    <row r="176" spans="1:26">
      <c r="A176" t="s">
        <v>1213</v>
      </c>
      <c r="B176" t="s">
        <v>1243</v>
      </c>
      <c r="D176" t="s">
        <v>5201</v>
      </c>
      <c r="E176" t="s">
        <v>309</v>
      </c>
      <c r="F176" t="s">
        <v>5202</v>
      </c>
      <c r="G176">
        <v>74240</v>
      </c>
      <c r="H176" t="s">
        <v>314</v>
      </c>
      <c r="I176" t="s">
        <v>1005</v>
      </c>
      <c r="J176" t="s">
        <v>832</v>
      </c>
      <c r="K176" t="s">
        <v>205</v>
      </c>
      <c r="L176" t="s">
        <v>204</v>
      </c>
      <c r="M176" t="s">
        <v>204</v>
      </c>
      <c r="N176" t="s">
        <v>303</v>
      </c>
      <c r="O176" t="s">
        <v>339</v>
      </c>
      <c r="P176" s="146">
        <v>43321</v>
      </c>
      <c r="Q176" t="s">
        <v>1216</v>
      </c>
      <c r="R176" t="s">
        <v>885</v>
      </c>
      <c r="S176" t="s">
        <v>889</v>
      </c>
      <c r="T176" t="s">
        <v>5203</v>
      </c>
      <c r="U176" s="131">
        <v>4.0220000000000002</v>
      </c>
      <c r="V176" s="131">
        <v>7015.8</v>
      </c>
      <c r="W176" s="131">
        <v>28216.848000000002</v>
      </c>
      <c r="X176" s="132">
        <v>2.6239999999999999E-2</v>
      </c>
      <c r="Y176" s="132">
        <v>3.2669999999999998E-2</v>
      </c>
      <c r="Z176" s="132">
        <v>6.3400000000000001E-3</v>
      </c>
    </row>
    <row r="177" spans="1:26">
      <c r="A177" t="s">
        <v>1213</v>
      </c>
      <c r="B177" t="s">
        <v>1243</v>
      </c>
      <c r="C177" t="s">
        <v>5216</v>
      </c>
      <c r="D177" t="s">
        <v>5217</v>
      </c>
      <c r="E177" t="s">
        <v>310</v>
      </c>
      <c r="F177" t="s">
        <v>5218</v>
      </c>
      <c r="G177">
        <v>74256</v>
      </c>
      <c r="H177" t="s">
        <v>314</v>
      </c>
      <c r="I177" t="s">
        <v>1004</v>
      </c>
      <c r="J177" t="s">
        <v>832</v>
      </c>
      <c r="K177" t="s">
        <v>205</v>
      </c>
      <c r="L177" t="s">
        <v>272</v>
      </c>
      <c r="M177" t="s">
        <v>272</v>
      </c>
      <c r="N177" t="s">
        <v>272</v>
      </c>
      <c r="O177" t="s">
        <v>339</v>
      </c>
      <c r="P177" s="146">
        <v>44308</v>
      </c>
      <c r="Q177" t="s">
        <v>1216</v>
      </c>
      <c r="R177" t="s">
        <v>885</v>
      </c>
      <c r="S177" t="s">
        <v>889</v>
      </c>
      <c r="T177" t="s">
        <v>5219</v>
      </c>
      <c r="U177" s="131">
        <v>4.0220000000000002</v>
      </c>
      <c r="V177" s="131">
        <v>6454.5929999999998</v>
      </c>
      <c r="W177" s="131">
        <v>25959.726999999999</v>
      </c>
      <c r="X177" s="132">
        <v>0.1203</v>
      </c>
      <c r="Y177" s="132">
        <v>3.006E-2</v>
      </c>
      <c r="Z177" s="132">
        <v>5.8399999999999997E-3</v>
      </c>
    </row>
    <row r="178" spans="1:26">
      <c r="A178" t="s">
        <v>1213</v>
      </c>
      <c r="B178" t="s">
        <v>1243</v>
      </c>
      <c r="D178" t="s">
        <v>5070</v>
      </c>
      <c r="E178" t="s">
        <v>311</v>
      </c>
      <c r="F178" t="s">
        <v>5071</v>
      </c>
      <c r="G178">
        <v>74203</v>
      </c>
      <c r="H178" t="s">
        <v>314</v>
      </c>
      <c r="I178" t="s">
        <v>1003</v>
      </c>
      <c r="J178" t="s">
        <v>833</v>
      </c>
      <c r="K178" t="s">
        <v>205</v>
      </c>
      <c r="L178" t="s">
        <v>224</v>
      </c>
      <c r="M178" t="s">
        <v>224</v>
      </c>
      <c r="N178" t="s">
        <v>224</v>
      </c>
      <c r="O178" t="s">
        <v>339</v>
      </c>
      <c r="P178" s="146">
        <v>45208</v>
      </c>
      <c r="Q178" t="s">
        <v>1215</v>
      </c>
      <c r="R178" t="s">
        <v>885</v>
      </c>
      <c r="S178" t="s">
        <v>889</v>
      </c>
      <c r="T178" t="s">
        <v>4959</v>
      </c>
      <c r="U178" s="131">
        <v>3.718</v>
      </c>
      <c r="V178" s="131">
        <v>6184.6180000000004</v>
      </c>
      <c r="W178" s="131">
        <v>22994.41</v>
      </c>
      <c r="X178" s="132">
        <v>6.3140000000000002E-2</v>
      </c>
      <c r="Y178" s="132">
        <v>2.6620000000000001E-2</v>
      </c>
      <c r="Z178" s="132">
        <v>5.1700000000000001E-3</v>
      </c>
    </row>
    <row r="179" spans="1:26">
      <c r="A179" t="s">
        <v>1213</v>
      </c>
      <c r="B179" t="s">
        <v>1243</v>
      </c>
      <c r="D179" t="s">
        <v>5110</v>
      </c>
      <c r="E179" t="s">
        <v>311</v>
      </c>
      <c r="F179" t="s">
        <v>5220</v>
      </c>
      <c r="G179">
        <v>74235</v>
      </c>
      <c r="H179" t="s">
        <v>314</v>
      </c>
      <c r="I179" t="s">
        <v>1000</v>
      </c>
      <c r="J179" t="s">
        <v>844</v>
      </c>
      <c r="K179" t="s">
        <v>205</v>
      </c>
      <c r="L179" t="s">
        <v>224</v>
      </c>
      <c r="M179" t="s">
        <v>224</v>
      </c>
      <c r="N179" t="s">
        <v>224</v>
      </c>
      <c r="O179" t="s">
        <v>339</v>
      </c>
      <c r="P179" s="146">
        <v>44186</v>
      </c>
      <c r="Q179" t="s">
        <v>1215</v>
      </c>
      <c r="R179" t="s">
        <v>885</v>
      </c>
      <c r="S179" t="s">
        <v>889</v>
      </c>
      <c r="T179" t="s">
        <v>4989</v>
      </c>
      <c r="U179" s="131">
        <v>3.718</v>
      </c>
      <c r="V179" s="131">
        <v>5774.4690000000001</v>
      </c>
      <c r="W179" s="131">
        <v>21469.476999999999</v>
      </c>
      <c r="X179" s="132">
        <v>5.7000000000000002E-2</v>
      </c>
      <c r="Y179" s="132">
        <v>2.486E-2</v>
      </c>
      <c r="Z179" s="132">
        <v>4.8300000000000001E-3</v>
      </c>
    </row>
    <row r="180" spans="1:26">
      <c r="A180" t="s">
        <v>1213</v>
      </c>
      <c r="B180" t="s">
        <v>1243</v>
      </c>
      <c r="D180" t="s">
        <v>5110</v>
      </c>
      <c r="E180" t="s">
        <v>311</v>
      </c>
      <c r="F180" t="s">
        <v>5111</v>
      </c>
      <c r="G180">
        <v>74180</v>
      </c>
      <c r="H180" t="s">
        <v>314</v>
      </c>
      <c r="I180" t="s">
        <v>1000</v>
      </c>
      <c r="J180" t="s">
        <v>844</v>
      </c>
      <c r="K180" t="s">
        <v>205</v>
      </c>
      <c r="L180" t="s">
        <v>224</v>
      </c>
      <c r="M180" t="s">
        <v>224</v>
      </c>
      <c r="N180" t="s">
        <v>224</v>
      </c>
      <c r="O180" t="s">
        <v>339</v>
      </c>
      <c r="P180" s="146">
        <v>43412</v>
      </c>
      <c r="Q180" t="s">
        <v>1215</v>
      </c>
      <c r="R180" t="s">
        <v>885</v>
      </c>
      <c r="S180" t="s">
        <v>889</v>
      </c>
      <c r="T180" t="s">
        <v>4989</v>
      </c>
      <c r="U180" s="131">
        <v>3.718</v>
      </c>
      <c r="V180" s="131">
        <v>4443.0200000000004</v>
      </c>
      <c r="W180" s="131">
        <v>16519.148000000001</v>
      </c>
      <c r="X180" s="132">
        <v>5.8900000000000001E-2</v>
      </c>
      <c r="Y180" s="132">
        <v>1.9130000000000001E-2</v>
      </c>
      <c r="Z180" s="132">
        <v>3.7100000000000002E-3</v>
      </c>
    </row>
    <row r="181" spans="1:26">
      <c r="A181" t="s">
        <v>1213</v>
      </c>
      <c r="B181" t="s">
        <v>1243</v>
      </c>
      <c r="C181" t="s">
        <v>5204</v>
      </c>
      <c r="D181" t="s">
        <v>5205</v>
      </c>
      <c r="E181" t="s">
        <v>310</v>
      </c>
      <c r="F181" t="s">
        <v>5206</v>
      </c>
      <c r="G181">
        <v>74205</v>
      </c>
      <c r="H181" t="s">
        <v>314</v>
      </c>
      <c r="I181" t="s">
        <v>1001</v>
      </c>
      <c r="J181" t="s">
        <v>831</v>
      </c>
      <c r="K181" t="s">
        <v>205</v>
      </c>
      <c r="L181" t="s">
        <v>286</v>
      </c>
      <c r="M181" t="s">
        <v>286</v>
      </c>
      <c r="N181" t="s">
        <v>286</v>
      </c>
      <c r="O181" t="s">
        <v>339</v>
      </c>
      <c r="P181" s="146">
        <v>44166</v>
      </c>
      <c r="Q181" t="s">
        <v>1216</v>
      </c>
      <c r="R181" t="s">
        <v>885</v>
      </c>
      <c r="S181" t="s">
        <v>889</v>
      </c>
      <c r="T181" t="s">
        <v>5207</v>
      </c>
      <c r="U181" s="131">
        <v>4.0220000000000002</v>
      </c>
      <c r="V181" s="131">
        <v>4105.7439999999997</v>
      </c>
      <c r="W181" s="131">
        <v>16512.892</v>
      </c>
      <c r="X181" s="132">
        <v>0.19639999999999999</v>
      </c>
      <c r="Y181" s="132">
        <v>1.9120000000000002E-2</v>
      </c>
      <c r="Z181" s="132">
        <v>3.7100000000000002E-3</v>
      </c>
    </row>
    <row r="182" spans="1:26">
      <c r="A182" t="s">
        <v>1213</v>
      </c>
      <c r="B182" t="s">
        <v>1243</v>
      </c>
      <c r="D182" t="s">
        <v>5110</v>
      </c>
      <c r="E182" t="s">
        <v>311</v>
      </c>
      <c r="F182" t="s">
        <v>5222</v>
      </c>
      <c r="G182">
        <v>74215</v>
      </c>
      <c r="H182" t="s">
        <v>314</v>
      </c>
      <c r="I182" t="s">
        <v>1000</v>
      </c>
      <c r="J182" t="s">
        <v>844</v>
      </c>
      <c r="K182" t="s">
        <v>205</v>
      </c>
      <c r="L182" t="s">
        <v>224</v>
      </c>
      <c r="M182" t="s">
        <v>224</v>
      </c>
      <c r="N182" t="s">
        <v>224</v>
      </c>
      <c r="O182" t="s">
        <v>339</v>
      </c>
      <c r="P182" s="146">
        <v>44812</v>
      </c>
      <c r="Q182" t="s">
        <v>1215</v>
      </c>
      <c r="R182" t="s">
        <v>885</v>
      </c>
      <c r="S182" t="s">
        <v>889</v>
      </c>
      <c r="T182" t="s">
        <v>4989</v>
      </c>
      <c r="U182" s="131">
        <v>3.718</v>
      </c>
      <c r="V182" s="131">
        <v>4353.5649999999996</v>
      </c>
      <c r="W182" s="131">
        <v>16186.556</v>
      </c>
      <c r="X182" s="132">
        <v>3.5400000000000001E-2</v>
      </c>
      <c r="Y182" s="132">
        <v>1.874E-2</v>
      </c>
      <c r="Z182" s="132">
        <v>3.64E-3</v>
      </c>
    </row>
    <row r="183" spans="1:26">
      <c r="A183" t="s">
        <v>1213</v>
      </c>
      <c r="B183" t="s">
        <v>1243</v>
      </c>
      <c r="C183" t="s">
        <v>5213</v>
      </c>
      <c r="D183" t="s">
        <v>5214</v>
      </c>
      <c r="E183" t="s">
        <v>311</v>
      </c>
      <c r="F183" t="s">
        <v>5215</v>
      </c>
      <c r="G183">
        <v>74237</v>
      </c>
      <c r="H183" t="s">
        <v>314</v>
      </c>
      <c r="I183" t="s">
        <v>1004</v>
      </c>
      <c r="J183" t="s">
        <v>833</v>
      </c>
      <c r="K183" t="s">
        <v>205</v>
      </c>
      <c r="L183" t="s">
        <v>233</v>
      </c>
      <c r="M183" t="s">
        <v>233</v>
      </c>
      <c r="N183" t="s">
        <v>233</v>
      </c>
      <c r="O183" t="s">
        <v>339</v>
      </c>
      <c r="P183" s="146">
        <v>44712</v>
      </c>
      <c r="Q183" t="s">
        <v>1227</v>
      </c>
      <c r="R183" t="s">
        <v>885</v>
      </c>
      <c r="S183" t="s">
        <v>889</v>
      </c>
      <c r="T183" t="s">
        <v>4779</v>
      </c>
      <c r="U183" s="131">
        <v>4.8109999999999999</v>
      </c>
      <c r="V183" s="131">
        <v>3349.6460000000002</v>
      </c>
      <c r="W183" s="131">
        <v>16114.478999999999</v>
      </c>
      <c r="X183" s="132">
        <v>4.4507999999999999E-2</v>
      </c>
      <c r="Y183" s="132">
        <v>1.866E-2</v>
      </c>
      <c r="Z183" s="132">
        <v>3.62E-3</v>
      </c>
    </row>
    <row r="184" spans="1:26">
      <c r="A184" t="s">
        <v>1213</v>
      </c>
      <c r="B184" t="s">
        <v>1243</v>
      </c>
      <c r="D184" t="s">
        <v>5110</v>
      </c>
      <c r="E184" t="s">
        <v>311</v>
      </c>
      <c r="F184" t="s">
        <v>5200</v>
      </c>
      <c r="G184">
        <v>74200</v>
      </c>
      <c r="H184" t="s">
        <v>314</v>
      </c>
      <c r="I184" t="s">
        <v>1000</v>
      </c>
      <c r="J184" t="s">
        <v>844</v>
      </c>
      <c r="K184" t="s">
        <v>205</v>
      </c>
      <c r="L184" t="s">
        <v>224</v>
      </c>
      <c r="M184" t="s">
        <v>224</v>
      </c>
      <c r="N184" t="s">
        <v>224</v>
      </c>
      <c r="O184" t="s">
        <v>339</v>
      </c>
      <c r="P184" s="146">
        <v>44748</v>
      </c>
      <c r="Q184" t="s">
        <v>1215</v>
      </c>
      <c r="R184" t="s">
        <v>885</v>
      </c>
      <c r="S184" t="s">
        <v>889</v>
      </c>
      <c r="T184" t="s">
        <v>4989</v>
      </c>
      <c r="U184" s="131">
        <v>3.718</v>
      </c>
      <c r="V184" s="131">
        <v>4318.0060000000003</v>
      </c>
      <c r="W184" s="131">
        <v>16054.346</v>
      </c>
      <c r="X184" s="132">
        <v>5.6800000000000003E-2</v>
      </c>
      <c r="Y184" s="132">
        <v>1.8589999999999999E-2</v>
      </c>
      <c r="Z184" s="132">
        <v>3.6099999999999999E-3</v>
      </c>
    </row>
    <row r="185" spans="1:26">
      <c r="A185" t="s">
        <v>1213</v>
      </c>
      <c r="B185" t="s">
        <v>1243</v>
      </c>
      <c r="D185" t="s">
        <v>5208</v>
      </c>
      <c r="E185" t="s">
        <v>311</v>
      </c>
      <c r="F185" t="s">
        <v>5209</v>
      </c>
      <c r="G185">
        <v>74207</v>
      </c>
      <c r="H185" t="s">
        <v>314</v>
      </c>
      <c r="I185" t="s">
        <v>1005</v>
      </c>
      <c r="J185" t="s">
        <v>569</v>
      </c>
      <c r="K185" t="s">
        <v>205</v>
      </c>
      <c r="L185" t="s">
        <v>233</v>
      </c>
      <c r="M185" t="s">
        <v>224</v>
      </c>
      <c r="N185" t="s">
        <v>296</v>
      </c>
      <c r="O185" t="s">
        <v>339</v>
      </c>
      <c r="P185" s="146">
        <v>43857</v>
      </c>
      <c r="Q185" t="s">
        <v>1215</v>
      </c>
      <c r="R185" t="s">
        <v>885</v>
      </c>
      <c r="S185" t="s">
        <v>889</v>
      </c>
      <c r="T185" t="s">
        <v>5159</v>
      </c>
      <c r="U185" s="131">
        <v>3.718</v>
      </c>
      <c r="V185" s="131">
        <v>4239.5529999999999</v>
      </c>
      <c r="W185" s="131">
        <v>15762.659</v>
      </c>
      <c r="X185" s="132">
        <v>1.1111111111111111E-3</v>
      </c>
      <c r="Y185" s="132">
        <v>1.8249999999999999E-2</v>
      </c>
      <c r="Z185" s="132">
        <v>3.5400000000000002E-3</v>
      </c>
    </row>
    <row r="186" spans="1:26">
      <c r="A186" t="s">
        <v>1213</v>
      </c>
      <c r="B186" t="s">
        <v>1243</v>
      </c>
      <c r="D186" t="s">
        <v>3925</v>
      </c>
      <c r="E186" t="s">
        <v>311</v>
      </c>
      <c r="F186" t="s">
        <v>3924</v>
      </c>
      <c r="G186">
        <v>74242</v>
      </c>
      <c r="H186" t="s">
        <v>314</v>
      </c>
      <c r="I186" t="s">
        <v>1004</v>
      </c>
      <c r="J186" t="s">
        <v>833</v>
      </c>
      <c r="K186" t="s">
        <v>205</v>
      </c>
      <c r="L186" t="s">
        <v>272</v>
      </c>
      <c r="M186" t="s">
        <v>272</v>
      </c>
      <c r="N186" t="s">
        <v>272</v>
      </c>
      <c r="O186" t="s">
        <v>339</v>
      </c>
      <c r="P186" s="146">
        <v>44938</v>
      </c>
      <c r="Q186" t="s">
        <v>1216</v>
      </c>
      <c r="R186" t="s">
        <v>885</v>
      </c>
      <c r="S186" t="s">
        <v>889</v>
      </c>
      <c r="T186" t="s">
        <v>5223</v>
      </c>
      <c r="U186" s="131">
        <v>4.0220000000000002</v>
      </c>
      <c r="V186" s="131">
        <v>3394.1590000000001</v>
      </c>
      <c r="W186" s="131">
        <v>13650.968000000001</v>
      </c>
      <c r="X186" s="132">
        <v>0.127</v>
      </c>
      <c r="Y186" s="132">
        <v>1.5810000000000001E-2</v>
      </c>
      <c r="Z186" s="132">
        <v>3.0699999999999998E-3</v>
      </c>
    </row>
    <row r="187" spans="1:26">
      <c r="A187" t="s">
        <v>1213</v>
      </c>
      <c r="B187" t="s">
        <v>1243</v>
      </c>
      <c r="C187" t="s">
        <v>5112</v>
      </c>
      <c r="D187" t="s">
        <v>5113</v>
      </c>
      <c r="E187" t="s">
        <v>309</v>
      </c>
      <c r="F187" t="s">
        <v>5114</v>
      </c>
      <c r="G187">
        <v>74189</v>
      </c>
      <c r="H187" t="s">
        <v>314</v>
      </c>
      <c r="I187" t="s">
        <v>1002</v>
      </c>
      <c r="J187" t="s">
        <v>569</v>
      </c>
      <c r="K187" t="s">
        <v>205</v>
      </c>
      <c r="L187" t="s">
        <v>224</v>
      </c>
      <c r="M187" t="s">
        <v>224</v>
      </c>
      <c r="N187" t="s">
        <v>224</v>
      </c>
      <c r="O187" t="s">
        <v>339</v>
      </c>
      <c r="P187" s="146">
        <v>43857</v>
      </c>
      <c r="Q187" t="s">
        <v>1215</v>
      </c>
      <c r="R187" t="s">
        <v>885</v>
      </c>
      <c r="S187" t="s">
        <v>889</v>
      </c>
      <c r="T187" t="s">
        <v>5053</v>
      </c>
      <c r="U187" s="131">
        <v>3.718</v>
      </c>
      <c r="V187" s="131">
        <v>3540.8589999999999</v>
      </c>
      <c r="W187" s="131">
        <v>13164.914000000001</v>
      </c>
      <c r="X187" s="132">
        <v>3.5999999999999997E-2</v>
      </c>
      <c r="Y187" s="132">
        <v>1.524E-2</v>
      </c>
      <c r="Z187" s="132">
        <v>2.96E-3</v>
      </c>
    </row>
    <row r="188" spans="1:26">
      <c r="A188" t="s">
        <v>1213</v>
      </c>
      <c r="B188" t="s">
        <v>1243</v>
      </c>
      <c r="D188" t="s">
        <v>5197</v>
      </c>
      <c r="E188" t="s">
        <v>311</v>
      </c>
      <c r="F188" t="s">
        <v>5198</v>
      </c>
      <c r="G188">
        <v>74169</v>
      </c>
      <c r="H188" t="s">
        <v>314</v>
      </c>
      <c r="I188" t="s">
        <v>1004</v>
      </c>
      <c r="J188" t="s">
        <v>833</v>
      </c>
      <c r="K188" t="s">
        <v>205</v>
      </c>
      <c r="L188" t="s">
        <v>224</v>
      </c>
      <c r="M188" t="s">
        <v>224</v>
      </c>
      <c r="N188" t="s">
        <v>224</v>
      </c>
      <c r="O188" t="s">
        <v>339</v>
      </c>
      <c r="P188" s="146">
        <v>42583</v>
      </c>
      <c r="Q188" t="s">
        <v>1215</v>
      </c>
      <c r="R188" t="s">
        <v>885</v>
      </c>
      <c r="S188" t="s">
        <v>889</v>
      </c>
      <c r="T188" t="s">
        <v>5199</v>
      </c>
      <c r="U188" s="131">
        <v>3.718</v>
      </c>
      <c r="V188" s="131">
        <v>3525.145</v>
      </c>
      <c r="W188" s="131">
        <v>13106.49</v>
      </c>
      <c r="X188" s="132">
        <v>0.02</v>
      </c>
      <c r="Y188" s="132">
        <v>1.5169999999999999E-2</v>
      </c>
      <c r="Z188" s="132">
        <v>2.9499999999999999E-3</v>
      </c>
    </row>
    <row r="189" spans="1:26">
      <c r="A189" t="s">
        <v>1213</v>
      </c>
      <c r="B189" t="s">
        <v>1243</v>
      </c>
      <c r="D189" t="s">
        <v>5115</v>
      </c>
      <c r="E189" t="s">
        <v>309</v>
      </c>
      <c r="F189" t="s">
        <v>5116</v>
      </c>
      <c r="G189">
        <v>74181</v>
      </c>
      <c r="H189" t="s">
        <v>314</v>
      </c>
      <c r="I189" t="s">
        <v>1004</v>
      </c>
      <c r="J189" t="s">
        <v>833</v>
      </c>
      <c r="K189" t="s">
        <v>205</v>
      </c>
      <c r="L189" t="s">
        <v>204</v>
      </c>
      <c r="M189" t="s">
        <v>204</v>
      </c>
      <c r="N189" t="s">
        <v>224</v>
      </c>
      <c r="O189" t="s">
        <v>339</v>
      </c>
      <c r="P189" s="146">
        <v>43482</v>
      </c>
      <c r="Q189" t="s">
        <v>1215</v>
      </c>
      <c r="R189" t="s">
        <v>885</v>
      </c>
      <c r="S189" t="s">
        <v>889</v>
      </c>
      <c r="T189" t="s">
        <v>5117</v>
      </c>
      <c r="U189" s="131">
        <v>3.718</v>
      </c>
      <c r="V189" s="131">
        <v>3082.1089999999999</v>
      </c>
      <c r="W189" s="131">
        <v>11459.281000000001</v>
      </c>
      <c r="X189" s="132">
        <v>0.19900000000000001</v>
      </c>
      <c r="Y189" s="132">
        <v>1.3270000000000001E-2</v>
      </c>
      <c r="Z189" s="132">
        <v>2.5799999999999998E-3</v>
      </c>
    </row>
    <row r="190" spans="1:26">
      <c r="A190" t="s">
        <v>1213</v>
      </c>
      <c r="B190" t="s">
        <v>1243</v>
      </c>
      <c r="C190" t="s">
        <v>5118</v>
      </c>
      <c r="D190" t="s">
        <v>5119</v>
      </c>
      <c r="E190" t="s">
        <v>311</v>
      </c>
      <c r="F190" t="s">
        <v>5120</v>
      </c>
      <c r="G190">
        <v>74178</v>
      </c>
      <c r="H190" t="s">
        <v>314</v>
      </c>
      <c r="I190" t="s">
        <v>1004</v>
      </c>
      <c r="J190" t="s">
        <v>833</v>
      </c>
      <c r="K190" t="s">
        <v>205</v>
      </c>
      <c r="L190" t="s">
        <v>224</v>
      </c>
      <c r="M190" t="s">
        <v>224</v>
      </c>
      <c r="N190" t="s">
        <v>224</v>
      </c>
      <c r="O190" t="s">
        <v>339</v>
      </c>
      <c r="P190" s="146">
        <v>44186</v>
      </c>
      <c r="Q190" t="s">
        <v>1215</v>
      </c>
      <c r="R190" t="s">
        <v>885</v>
      </c>
      <c r="S190" t="s">
        <v>889</v>
      </c>
      <c r="T190" t="s">
        <v>4779</v>
      </c>
      <c r="U190" s="131">
        <v>3.718</v>
      </c>
      <c r="V190" s="131">
        <v>2920.0230000000001</v>
      </c>
      <c r="W190" s="131">
        <v>10856.645</v>
      </c>
      <c r="X190" s="132">
        <v>3.4639999999999997E-2</v>
      </c>
      <c r="Y190" s="132">
        <v>1.257E-2</v>
      </c>
      <c r="Z190" s="132">
        <v>2.4399999999999999E-3</v>
      </c>
    </row>
    <row r="191" spans="1:26">
      <c r="A191" t="s">
        <v>1213</v>
      </c>
      <c r="B191" t="s">
        <v>1243</v>
      </c>
      <c r="C191" t="s">
        <v>5077</v>
      </c>
      <c r="D191" t="s">
        <v>5078</v>
      </c>
      <c r="E191" t="s">
        <v>309</v>
      </c>
      <c r="F191" t="s">
        <v>5079</v>
      </c>
      <c r="G191">
        <v>74255</v>
      </c>
      <c r="H191" t="s">
        <v>314</v>
      </c>
      <c r="I191" t="s">
        <v>1005</v>
      </c>
      <c r="J191" t="s">
        <v>831</v>
      </c>
      <c r="K191" t="s">
        <v>205</v>
      </c>
      <c r="L191" t="s">
        <v>233</v>
      </c>
      <c r="M191" t="s">
        <v>233</v>
      </c>
      <c r="N191" t="s">
        <v>233</v>
      </c>
      <c r="O191" t="s">
        <v>339</v>
      </c>
      <c r="P191" s="146">
        <v>45495</v>
      </c>
      <c r="Q191" t="s">
        <v>1227</v>
      </c>
      <c r="R191" t="s">
        <v>885</v>
      </c>
      <c r="S191" t="s">
        <v>889</v>
      </c>
      <c r="T191" t="s">
        <v>5030</v>
      </c>
      <c r="U191" s="131">
        <v>4.8109999999999999</v>
      </c>
      <c r="V191" s="131">
        <v>2129.752</v>
      </c>
      <c r="W191" s="131">
        <v>10245.81</v>
      </c>
      <c r="X191" s="132">
        <v>0.104</v>
      </c>
      <c r="Y191" s="132">
        <v>1.1860000000000001E-2</v>
      </c>
      <c r="Z191" s="132">
        <v>2.3E-3</v>
      </c>
    </row>
    <row r="192" spans="1:26">
      <c r="A192" t="s">
        <v>1213</v>
      </c>
      <c r="B192" t="s">
        <v>1243</v>
      </c>
      <c r="D192" t="s">
        <v>5124</v>
      </c>
      <c r="E192" t="s">
        <v>311</v>
      </c>
      <c r="F192" t="s">
        <v>5221</v>
      </c>
      <c r="G192">
        <v>74216</v>
      </c>
      <c r="H192" t="s">
        <v>314</v>
      </c>
      <c r="I192" t="s">
        <v>1000</v>
      </c>
      <c r="J192" t="s">
        <v>844</v>
      </c>
      <c r="K192" t="s">
        <v>205</v>
      </c>
      <c r="L192" t="s">
        <v>224</v>
      </c>
      <c r="M192" t="s">
        <v>224</v>
      </c>
      <c r="N192" t="s">
        <v>224</v>
      </c>
      <c r="O192" t="s">
        <v>339</v>
      </c>
      <c r="P192" s="146">
        <v>44371</v>
      </c>
      <c r="Q192" t="s">
        <v>1215</v>
      </c>
      <c r="R192" t="s">
        <v>885</v>
      </c>
      <c r="S192" t="s">
        <v>889</v>
      </c>
      <c r="T192" t="s">
        <v>5044</v>
      </c>
      <c r="U192" s="131">
        <v>3.718</v>
      </c>
      <c r="V192" s="131">
        <v>2656.7579999999998</v>
      </c>
      <c r="W192" s="131">
        <v>9877.8259999999991</v>
      </c>
      <c r="X192" s="132">
        <v>1.6000000000000004E-2</v>
      </c>
      <c r="Y192" s="132">
        <v>1.1440000000000001E-2</v>
      </c>
      <c r="Z192" s="132">
        <v>2.2200000000000002E-3</v>
      </c>
    </row>
    <row r="193" spans="1:26">
      <c r="A193" t="s">
        <v>1213</v>
      </c>
      <c r="B193" t="s">
        <v>1243</v>
      </c>
      <c r="C193" t="s">
        <v>5210</v>
      </c>
      <c r="D193" t="s">
        <v>5211</v>
      </c>
      <c r="E193" t="s">
        <v>311</v>
      </c>
      <c r="F193" t="s">
        <v>5212</v>
      </c>
      <c r="G193">
        <v>74199</v>
      </c>
      <c r="H193" t="s">
        <v>314</v>
      </c>
      <c r="I193" t="s">
        <v>1003</v>
      </c>
      <c r="J193" t="s">
        <v>837</v>
      </c>
      <c r="K193" t="s">
        <v>205</v>
      </c>
      <c r="L193" t="s">
        <v>224</v>
      </c>
      <c r="M193" t="s">
        <v>224</v>
      </c>
      <c r="N193" t="s">
        <v>224</v>
      </c>
      <c r="O193" t="s">
        <v>339</v>
      </c>
      <c r="P193" s="146">
        <v>43482</v>
      </c>
      <c r="Q193" t="s">
        <v>1215</v>
      </c>
      <c r="R193" t="s">
        <v>885</v>
      </c>
      <c r="S193" t="s">
        <v>889</v>
      </c>
      <c r="T193" t="s">
        <v>4779</v>
      </c>
      <c r="U193" s="131">
        <v>3.718</v>
      </c>
      <c r="V193" s="131">
        <v>2379.366</v>
      </c>
      <c r="W193" s="131">
        <v>8846.4840000000004</v>
      </c>
      <c r="X193" s="132">
        <v>2.6270000000000002E-2</v>
      </c>
      <c r="Y193" s="132">
        <v>1.0240000000000001E-2</v>
      </c>
      <c r="Z193" s="132">
        <v>1.99E-3</v>
      </c>
    </row>
    <row r="194" spans="1:26">
      <c r="A194" t="s">
        <v>1213</v>
      </c>
      <c r="B194" t="s">
        <v>1243</v>
      </c>
      <c r="C194" t="s">
        <v>5126</v>
      </c>
      <c r="D194" t="s">
        <v>5127</v>
      </c>
      <c r="E194" t="s">
        <v>311</v>
      </c>
      <c r="F194" t="s">
        <v>5128</v>
      </c>
      <c r="G194">
        <v>74208</v>
      </c>
      <c r="H194" t="s">
        <v>314</v>
      </c>
      <c r="I194" t="s">
        <v>1004</v>
      </c>
      <c r="J194" t="s">
        <v>833</v>
      </c>
      <c r="K194" t="s">
        <v>205</v>
      </c>
      <c r="L194" t="s">
        <v>224</v>
      </c>
      <c r="M194" t="s">
        <v>224</v>
      </c>
      <c r="N194" t="s">
        <v>224</v>
      </c>
      <c r="O194" t="s">
        <v>339</v>
      </c>
      <c r="P194" s="146">
        <v>45565</v>
      </c>
      <c r="Q194" t="s">
        <v>1215</v>
      </c>
      <c r="R194" t="s">
        <v>885</v>
      </c>
      <c r="S194" t="s">
        <v>889</v>
      </c>
      <c r="T194" t="s">
        <v>4779</v>
      </c>
      <c r="U194" s="131">
        <v>3.718</v>
      </c>
      <c r="V194" s="131">
        <v>2306.1120000000001</v>
      </c>
      <c r="W194" s="131">
        <v>8574.125</v>
      </c>
      <c r="X194" s="132">
        <v>4.7000000000000002E-3</v>
      </c>
      <c r="Y194" s="132">
        <v>9.9299999999999996E-3</v>
      </c>
      <c r="Z194" s="132">
        <v>1.9300000000000001E-3</v>
      </c>
    </row>
    <row r="195" spans="1:26">
      <c r="A195" t="s">
        <v>1213</v>
      </c>
      <c r="B195" t="s">
        <v>1243</v>
      </c>
      <c r="D195" t="s">
        <v>5121</v>
      </c>
      <c r="E195" t="s">
        <v>311</v>
      </c>
      <c r="F195" t="s">
        <v>5122</v>
      </c>
      <c r="G195">
        <v>74197</v>
      </c>
      <c r="H195" t="s">
        <v>314</v>
      </c>
      <c r="I195" t="s">
        <v>1003</v>
      </c>
      <c r="J195" t="s">
        <v>836</v>
      </c>
      <c r="K195" t="s">
        <v>205</v>
      </c>
      <c r="L195" t="s">
        <v>224</v>
      </c>
      <c r="M195" t="s">
        <v>224</v>
      </c>
      <c r="N195" t="s">
        <v>224</v>
      </c>
      <c r="O195" t="s">
        <v>339</v>
      </c>
      <c r="P195" s="146">
        <v>43571</v>
      </c>
      <c r="Q195" t="s">
        <v>1215</v>
      </c>
      <c r="R195" t="s">
        <v>885</v>
      </c>
      <c r="S195" t="s">
        <v>889</v>
      </c>
      <c r="T195" t="s">
        <v>5123</v>
      </c>
      <c r="U195" s="131">
        <v>3.718</v>
      </c>
      <c r="V195" s="131">
        <v>2236.4549999999999</v>
      </c>
      <c r="W195" s="131">
        <v>8315.14</v>
      </c>
      <c r="X195" s="132">
        <v>2.53E-2</v>
      </c>
      <c r="Y195" s="132">
        <v>9.6299999999999997E-3</v>
      </c>
      <c r="Z195" s="132">
        <v>1.8699999999999999E-3</v>
      </c>
    </row>
    <row r="196" spans="1:26">
      <c r="A196" t="s">
        <v>1213</v>
      </c>
      <c r="B196" t="s">
        <v>1243</v>
      </c>
      <c r="D196" t="s">
        <v>5124</v>
      </c>
      <c r="E196" t="s">
        <v>311</v>
      </c>
      <c r="F196" t="s">
        <v>5125</v>
      </c>
      <c r="G196">
        <v>74183</v>
      </c>
      <c r="H196" t="s">
        <v>314</v>
      </c>
      <c r="I196" t="s">
        <v>1000</v>
      </c>
      <c r="J196" t="s">
        <v>844</v>
      </c>
      <c r="K196" t="s">
        <v>205</v>
      </c>
      <c r="L196" t="s">
        <v>224</v>
      </c>
      <c r="M196" t="s">
        <v>224</v>
      </c>
      <c r="N196" t="s">
        <v>224</v>
      </c>
      <c r="O196" t="s">
        <v>339</v>
      </c>
      <c r="P196" s="146">
        <v>43578</v>
      </c>
      <c r="Q196" t="s">
        <v>1215</v>
      </c>
      <c r="R196" t="s">
        <v>885</v>
      </c>
      <c r="S196" t="s">
        <v>889</v>
      </c>
      <c r="T196" t="s">
        <v>5026</v>
      </c>
      <c r="U196" s="131">
        <v>3.718</v>
      </c>
      <c r="V196" s="131">
        <v>1681.124</v>
      </c>
      <c r="W196" s="131">
        <v>6250.4170000000004</v>
      </c>
      <c r="X196" s="132">
        <v>5.2000000000000005E-2</v>
      </c>
      <c r="Y196" s="132">
        <v>7.2399999999999999E-3</v>
      </c>
      <c r="Z196" s="132">
        <v>1.41E-3</v>
      </c>
    </row>
    <row r="197" spans="1:26">
      <c r="A197" t="s">
        <v>1213</v>
      </c>
      <c r="B197" t="s">
        <v>1243</v>
      </c>
      <c r="D197" t="s">
        <v>5224</v>
      </c>
      <c r="E197" t="s">
        <v>311</v>
      </c>
      <c r="F197" t="s">
        <v>5225</v>
      </c>
      <c r="G197">
        <v>74247</v>
      </c>
      <c r="H197" t="s">
        <v>314</v>
      </c>
      <c r="I197" t="s">
        <v>1004</v>
      </c>
      <c r="J197" t="s">
        <v>833</v>
      </c>
      <c r="K197" t="s">
        <v>205</v>
      </c>
      <c r="L197" t="s">
        <v>233</v>
      </c>
      <c r="M197" t="s">
        <v>233</v>
      </c>
      <c r="N197" t="s">
        <v>233</v>
      </c>
      <c r="O197" t="s">
        <v>339</v>
      </c>
      <c r="P197" s="146">
        <v>43790</v>
      </c>
      <c r="Q197" t="s">
        <v>1227</v>
      </c>
      <c r="R197" t="s">
        <v>885</v>
      </c>
      <c r="S197" t="s">
        <v>889</v>
      </c>
      <c r="T197" t="s">
        <v>5001</v>
      </c>
      <c r="U197" s="131">
        <v>4.8109999999999999</v>
      </c>
      <c r="V197" s="131">
        <v>1201.5229999999999</v>
      </c>
      <c r="W197" s="131">
        <v>5780.2889999999998</v>
      </c>
      <c r="X197" s="132">
        <v>2.8799999999999999E-2</v>
      </c>
      <c r="Y197" s="132">
        <v>6.6899999999999998E-3</v>
      </c>
      <c r="Z197" s="132">
        <v>1.2999999999999999E-3</v>
      </c>
    </row>
    <row r="198" spans="1:26">
      <c r="A198" t="s">
        <v>1213</v>
      </c>
      <c r="B198" t="s">
        <v>1243</v>
      </c>
      <c r="C198" t="s">
        <v>5080</v>
      </c>
      <c r="D198" t="s">
        <v>5081</v>
      </c>
      <c r="E198" t="s">
        <v>311</v>
      </c>
      <c r="F198" t="s">
        <v>5082</v>
      </c>
      <c r="G198">
        <v>74272</v>
      </c>
      <c r="H198" t="s">
        <v>314</v>
      </c>
      <c r="I198" t="s">
        <v>1004</v>
      </c>
      <c r="J198" t="s">
        <v>832</v>
      </c>
      <c r="K198" t="s">
        <v>205</v>
      </c>
      <c r="L198" t="s">
        <v>224</v>
      </c>
      <c r="M198" t="s">
        <v>224</v>
      </c>
      <c r="N198" t="s">
        <v>224</v>
      </c>
      <c r="O198" t="s">
        <v>339</v>
      </c>
      <c r="P198" s="146">
        <v>43542</v>
      </c>
      <c r="Q198" t="s">
        <v>1215</v>
      </c>
      <c r="R198" t="s">
        <v>885</v>
      </c>
      <c r="S198" t="s">
        <v>889</v>
      </c>
      <c r="T198" t="s">
        <v>5083</v>
      </c>
      <c r="U198" s="131">
        <v>3.718</v>
      </c>
      <c r="V198" s="131">
        <v>1293.7619999999999</v>
      </c>
      <c r="W198" s="131">
        <v>4810.2089999999998</v>
      </c>
      <c r="X198" s="132">
        <v>0.34670000000000001</v>
      </c>
      <c r="Y198" s="132">
        <v>5.5700000000000003E-3</v>
      </c>
      <c r="Z198" s="132">
        <v>1.08E-3</v>
      </c>
    </row>
    <row r="199" spans="1:26">
      <c r="A199" t="s">
        <v>1213</v>
      </c>
      <c r="B199" t="s">
        <v>1243</v>
      </c>
      <c r="C199" t="s">
        <v>5228</v>
      </c>
      <c r="D199" t="s">
        <v>5229</v>
      </c>
      <c r="E199" t="s">
        <v>311</v>
      </c>
      <c r="F199" t="s">
        <v>5230</v>
      </c>
      <c r="G199">
        <v>74270</v>
      </c>
      <c r="H199" t="s">
        <v>314</v>
      </c>
      <c r="I199" t="s">
        <v>1004</v>
      </c>
      <c r="J199" t="s">
        <v>833</v>
      </c>
      <c r="K199" t="s">
        <v>205</v>
      </c>
      <c r="L199" t="s">
        <v>253</v>
      </c>
      <c r="M199" t="s">
        <v>253</v>
      </c>
      <c r="N199" t="s">
        <v>212</v>
      </c>
      <c r="O199" t="s">
        <v>339</v>
      </c>
      <c r="P199" s="146">
        <v>45495</v>
      </c>
      <c r="Q199" t="s">
        <v>1216</v>
      </c>
      <c r="R199" t="s">
        <v>885</v>
      </c>
      <c r="S199" t="s">
        <v>889</v>
      </c>
      <c r="T199" t="s">
        <v>4795</v>
      </c>
      <c r="U199" s="131">
        <v>4.0220000000000002</v>
      </c>
      <c r="V199" s="131">
        <v>912.34100000000001</v>
      </c>
      <c r="W199" s="131">
        <v>3669.3440000000001</v>
      </c>
      <c r="X199" s="132">
        <v>0.1515</v>
      </c>
      <c r="Y199" s="132">
        <v>4.2500000000000003E-3</v>
      </c>
      <c r="Z199" s="132">
        <v>8.1999999999999998E-4</v>
      </c>
    </row>
    <row r="200" spans="1:26">
      <c r="A200" t="s">
        <v>1213</v>
      </c>
      <c r="B200" t="s">
        <v>1243</v>
      </c>
      <c r="C200" t="s">
        <v>5080</v>
      </c>
      <c r="D200" t="s">
        <v>5081</v>
      </c>
      <c r="E200" t="s">
        <v>311</v>
      </c>
      <c r="F200" t="s">
        <v>5084</v>
      </c>
      <c r="G200">
        <v>74266</v>
      </c>
      <c r="H200" t="s">
        <v>314</v>
      </c>
      <c r="I200" t="s">
        <v>1004</v>
      </c>
      <c r="J200" t="s">
        <v>832</v>
      </c>
      <c r="K200" t="s">
        <v>205</v>
      </c>
      <c r="L200" t="s">
        <v>224</v>
      </c>
      <c r="M200" t="s">
        <v>224</v>
      </c>
      <c r="N200" t="s">
        <v>224</v>
      </c>
      <c r="O200" t="s">
        <v>339</v>
      </c>
      <c r="P200" s="146">
        <v>43524</v>
      </c>
      <c r="Q200" t="s">
        <v>1215</v>
      </c>
      <c r="R200" t="s">
        <v>885</v>
      </c>
      <c r="S200" t="s">
        <v>889</v>
      </c>
      <c r="T200" t="s">
        <v>5083</v>
      </c>
      <c r="U200" s="131">
        <v>3.718</v>
      </c>
      <c r="V200" s="131">
        <v>967.99699999999996</v>
      </c>
      <c r="W200" s="131">
        <v>3599.0140000000001</v>
      </c>
      <c r="X200" s="132">
        <v>0.4</v>
      </c>
      <c r="Y200" s="132">
        <v>4.1700000000000001E-3</v>
      </c>
      <c r="Z200" s="132">
        <v>8.0999999999999996E-4</v>
      </c>
    </row>
    <row r="201" spans="1:26">
      <c r="A201" t="s">
        <v>1213</v>
      </c>
      <c r="B201" t="s">
        <v>1243</v>
      </c>
      <c r="C201" t="s">
        <v>5085</v>
      </c>
      <c r="D201" t="s">
        <v>5086</v>
      </c>
      <c r="E201" t="s">
        <v>311</v>
      </c>
      <c r="F201" t="s">
        <v>5085</v>
      </c>
      <c r="G201">
        <v>74271</v>
      </c>
      <c r="H201" t="s">
        <v>314</v>
      </c>
      <c r="I201" t="s">
        <v>1004</v>
      </c>
      <c r="J201" t="s">
        <v>832</v>
      </c>
      <c r="K201" t="s">
        <v>205</v>
      </c>
      <c r="L201" t="s">
        <v>217</v>
      </c>
      <c r="M201" t="s">
        <v>233</v>
      </c>
      <c r="N201" t="s">
        <v>233</v>
      </c>
      <c r="O201" t="s">
        <v>339</v>
      </c>
      <c r="P201" s="146">
        <v>43691</v>
      </c>
      <c r="Q201" t="s">
        <v>1227</v>
      </c>
      <c r="R201" t="s">
        <v>885</v>
      </c>
      <c r="S201" t="s">
        <v>889</v>
      </c>
      <c r="T201" t="s">
        <v>4779</v>
      </c>
      <c r="U201" s="131">
        <v>4.8109999999999999</v>
      </c>
      <c r="V201" s="131">
        <v>482.59100000000001</v>
      </c>
      <c r="W201" s="131">
        <v>2321.6509999999998</v>
      </c>
      <c r="X201" s="132">
        <v>3.4599999999999999E-2</v>
      </c>
      <c r="Y201" s="132">
        <v>2.6900000000000001E-3</v>
      </c>
      <c r="Z201" s="132">
        <v>5.1999999999999995E-4</v>
      </c>
    </row>
    <row r="202" spans="1:26">
      <c r="A202" t="s">
        <v>1213</v>
      </c>
      <c r="B202" t="s">
        <v>1243</v>
      </c>
      <c r="D202" t="s">
        <v>5226</v>
      </c>
      <c r="E202" t="s">
        <v>311</v>
      </c>
      <c r="F202" t="s">
        <v>5227</v>
      </c>
      <c r="G202">
        <v>74193</v>
      </c>
      <c r="H202" t="s">
        <v>314</v>
      </c>
      <c r="I202" t="s">
        <v>1003</v>
      </c>
      <c r="J202" t="s">
        <v>836</v>
      </c>
      <c r="K202" t="s">
        <v>205</v>
      </c>
      <c r="L202" t="s">
        <v>224</v>
      </c>
      <c r="M202" t="s">
        <v>224</v>
      </c>
      <c r="N202" t="s">
        <v>224</v>
      </c>
      <c r="O202" t="s">
        <v>339</v>
      </c>
      <c r="P202" s="146">
        <v>45400</v>
      </c>
      <c r="Q202" t="s">
        <v>1215</v>
      </c>
      <c r="R202" t="s">
        <v>885</v>
      </c>
      <c r="S202" t="s">
        <v>889</v>
      </c>
      <c r="T202" t="s">
        <v>4978</v>
      </c>
      <c r="U202" s="131">
        <v>3.718</v>
      </c>
      <c r="V202" s="131">
        <v>247.143</v>
      </c>
      <c r="W202" s="131">
        <v>918.87699999999995</v>
      </c>
      <c r="X202" s="132">
        <v>1.0200000000000001E-2</v>
      </c>
      <c r="Y202" s="132">
        <v>1.06E-3</v>
      </c>
      <c r="Z202" s="132">
        <v>2.1000000000000001E-4</v>
      </c>
    </row>
    <row r="203" spans="1:26">
      <c r="A203" t="s">
        <v>1213</v>
      </c>
      <c r="B203" t="s">
        <v>1243</v>
      </c>
      <c r="C203" t="s">
        <v>5129</v>
      </c>
      <c r="D203" t="s">
        <v>5130</v>
      </c>
      <c r="E203" t="s">
        <v>310</v>
      </c>
      <c r="F203" t="s">
        <v>5131</v>
      </c>
      <c r="G203">
        <v>74187</v>
      </c>
      <c r="H203" t="s">
        <v>314</v>
      </c>
      <c r="I203" t="s">
        <v>1003</v>
      </c>
      <c r="J203" t="s">
        <v>836</v>
      </c>
      <c r="K203" t="s">
        <v>205</v>
      </c>
      <c r="L203" t="s">
        <v>204</v>
      </c>
      <c r="M203" t="s">
        <v>204</v>
      </c>
      <c r="N203" t="s">
        <v>303</v>
      </c>
      <c r="O203" t="s">
        <v>339</v>
      </c>
      <c r="P203" s="146">
        <v>43831</v>
      </c>
      <c r="Q203" t="s">
        <v>1215</v>
      </c>
      <c r="R203" t="s">
        <v>885</v>
      </c>
      <c r="S203" t="s">
        <v>889</v>
      </c>
      <c r="T203" t="s">
        <v>5132</v>
      </c>
      <c r="U203" s="131">
        <v>3.718</v>
      </c>
      <c r="V203" s="131">
        <v>225.28</v>
      </c>
      <c r="W203" s="131">
        <v>837.59299999999996</v>
      </c>
      <c r="X203" s="132">
        <v>3.3300000000000003E-2</v>
      </c>
      <c r="Y203" s="132">
        <v>9.7000000000000005E-4</v>
      </c>
      <c r="Z203" s="132">
        <v>1.9000000000000001E-4</v>
      </c>
    </row>
    <row r="204" spans="1:26">
      <c r="A204" t="s">
        <v>1213</v>
      </c>
      <c r="B204" t="s">
        <v>1247</v>
      </c>
      <c r="D204" t="s">
        <v>5235</v>
      </c>
      <c r="E204" t="s">
        <v>309</v>
      </c>
      <c r="F204" t="s">
        <v>5236</v>
      </c>
      <c r="G204">
        <v>74201</v>
      </c>
      <c r="H204" t="s">
        <v>314</v>
      </c>
      <c r="I204" t="s">
        <v>1003</v>
      </c>
      <c r="J204" t="s">
        <v>836</v>
      </c>
      <c r="K204" t="s">
        <v>204</v>
      </c>
      <c r="L204" t="s">
        <v>204</v>
      </c>
      <c r="M204" t="s">
        <v>204</v>
      </c>
      <c r="N204" t="s">
        <v>204</v>
      </c>
      <c r="O204" t="s">
        <v>339</v>
      </c>
      <c r="P204" s="146">
        <v>43578</v>
      </c>
      <c r="Q204" t="s">
        <v>1212</v>
      </c>
      <c r="R204" t="s">
        <v>885</v>
      </c>
      <c r="S204" t="s">
        <v>889</v>
      </c>
      <c r="T204" t="s">
        <v>4779</v>
      </c>
      <c r="U204" s="131">
        <v>1</v>
      </c>
      <c r="V204" s="131">
        <v>1414.0940000000001</v>
      </c>
      <c r="W204" s="131">
        <v>1414.0940000000001</v>
      </c>
      <c r="X204" s="132">
        <v>2.2400000000000003E-2</v>
      </c>
      <c r="Y204" s="132">
        <v>1</v>
      </c>
      <c r="Z204" s="132">
        <v>4.7200000000000002E-3</v>
      </c>
    </row>
    <row r="205" spans="1:26">
      <c r="A205" t="s">
        <v>1213</v>
      </c>
      <c r="B205" t="s">
        <v>1250</v>
      </c>
      <c r="D205" t="s">
        <v>5235</v>
      </c>
      <c r="E205" t="s">
        <v>309</v>
      </c>
      <c r="F205" t="s">
        <v>5236</v>
      </c>
      <c r="G205">
        <v>74201</v>
      </c>
      <c r="H205" t="s">
        <v>314</v>
      </c>
      <c r="I205" t="s">
        <v>1003</v>
      </c>
      <c r="J205" t="s">
        <v>836</v>
      </c>
      <c r="K205" t="s">
        <v>204</v>
      </c>
      <c r="L205" t="s">
        <v>204</v>
      </c>
      <c r="M205" t="s">
        <v>204</v>
      </c>
      <c r="N205" t="s">
        <v>204</v>
      </c>
      <c r="O205" t="s">
        <v>339</v>
      </c>
      <c r="P205" s="146">
        <v>43578</v>
      </c>
      <c r="Q205" t="s">
        <v>1212</v>
      </c>
      <c r="R205" t="s">
        <v>885</v>
      </c>
      <c r="S205" t="s">
        <v>889</v>
      </c>
      <c r="T205" t="s">
        <v>4779</v>
      </c>
      <c r="U205" s="131">
        <v>1</v>
      </c>
      <c r="V205" s="131">
        <v>14298.067999999999</v>
      </c>
      <c r="W205" s="131">
        <v>14298.067999999999</v>
      </c>
      <c r="X205" s="132">
        <v>2.2400000000000003E-2</v>
      </c>
      <c r="Y205" s="132">
        <v>1</v>
      </c>
      <c r="Z205" s="132">
        <v>3.9699999999999996E-3</v>
      </c>
    </row>
    <row r="206" spans="1:26">
      <c r="A206" t="s">
        <v>1213</v>
      </c>
      <c r="B206" t="s">
        <v>1251</v>
      </c>
      <c r="C206" t="s">
        <v>5133</v>
      </c>
      <c r="D206" t="s">
        <v>5134</v>
      </c>
      <c r="E206" t="s">
        <v>309</v>
      </c>
      <c r="F206" t="s">
        <v>5135</v>
      </c>
      <c r="G206" t="s">
        <v>5136</v>
      </c>
      <c r="H206" t="s">
        <v>321</v>
      </c>
      <c r="I206" t="s">
        <v>1002</v>
      </c>
      <c r="J206" t="s">
        <v>569</v>
      </c>
      <c r="K206" t="s">
        <v>204</v>
      </c>
      <c r="L206" t="s">
        <v>217</v>
      </c>
      <c r="M206" t="s">
        <v>204</v>
      </c>
      <c r="N206" t="s">
        <v>204</v>
      </c>
      <c r="O206" t="s">
        <v>339</v>
      </c>
      <c r="P206" s="146">
        <v>43542</v>
      </c>
      <c r="Q206" t="s">
        <v>1212</v>
      </c>
      <c r="R206" t="s">
        <v>885</v>
      </c>
      <c r="S206" t="s">
        <v>889</v>
      </c>
      <c r="T206" t="s">
        <v>5056</v>
      </c>
      <c r="U206" s="131">
        <v>1</v>
      </c>
      <c r="V206" s="131">
        <v>718.77599999999995</v>
      </c>
      <c r="W206" s="131">
        <v>718.77599999999995</v>
      </c>
      <c r="X206" s="132">
        <v>2.9000000000000001E-2</v>
      </c>
      <c r="Y206" s="132">
        <v>1.0410000000000001E-2</v>
      </c>
      <c r="Z206" s="132">
        <v>2.49E-3</v>
      </c>
    </row>
    <row r="207" spans="1:26">
      <c r="A207" t="s">
        <v>1213</v>
      </c>
      <c r="B207" t="s">
        <v>1251</v>
      </c>
      <c r="C207" t="s">
        <v>5137</v>
      </c>
      <c r="D207" t="s">
        <v>5138</v>
      </c>
      <c r="E207" t="s">
        <v>309</v>
      </c>
      <c r="F207" t="s">
        <v>5139</v>
      </c>
      <c r="G207">
        <v>74196</v>
      </c>
      <c r="H207" t="s">
        <v>314</v>
      </c>
      <c r="I207" t="s">
        <v>1005</v>
      </c>
      <c r="J207" t="s">
        <v>826</v>
      </c>
      <c r="K207" t="s">
        <v>204</v>
      </c>
      <c r="L207" t="s">
        <v>204</v>
      </c>
      <c r="M207" t="s">
        <v>204</v>
      </c>
      <c r="N207" t="s">
        <v>204</v>
      </c>
      <c r="O207" t="s">
        <v>339</v>
      </c>
      <c r="P207" s="146">
        <v>43524</v>
      </c>
      <c r="Q207" t="s">
        <v>1212</v>
      </c>
      <c r="R207" t="s">
        <v>885</v>
      </c>
      <c r="S207" t="s">
        <v>889</v>
      </c>
      <c r="T207" t="s">
        <v>4779</v>
      </c>
      <c r="U207" s="131">
        <v>1</v>
      </c>
      <c r="V207" s="131">
        <v>9687.4699999999993</v>
      </c>
      <c r="W207" s="131">
        <v>9687.4699999999993</v>
      </c>
      <c r="X207" s="132">
        <v>0.14119999999999999</v>
      </c>
      <c r="Y207" s="132">
        <v>0.14033999999999999</v>
      </c>
      <c r="Z207" s="132">
        <v>3.3509999999999998E-2</v>
      </c>
    </row>
    <row r="208" spans="1:26">
      <c r="A208" t="s">
        <v>1213</v>
      </c>
      <c r="B208" t="s">
        <v>1251</v>
      </c>
      <c r="C208" t="s">
        <v>5087</v>
      </c>
      <c r="D208" t="s">
        <v>5088</v>
      </c>
      <c r="E208" t="s">
        <v>310</v>
      </c>
      <c r="F208" t="s">
        <v>5089</v>
      </c>
      <c r="G208">
        <v>74186</v>
      </c>
      <c r="H208" t="s">
        <v>314</v>
      </c>
      <c r="I208" t="s">
        <v>1004</v>
      </c>
      <c r="J208" t="s">
        <v>833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46">
        <v>43913</v>
      </c>
      <c r="Q208" t="s">
        <v>1212</v>
      </c>
      <c r="R208" t="s">
        <v>885</v>
      </c>
      <c r="S208" t="s">
        <v>889</v>
      </c>
      <c r="T208" t="s">
        <v>5090</v>
      </c>
      <c r="U208" s="131">
        <v>1</v>
      </c>
      <c r="V208" s="131">
        <v>4462.5360000000001</v>
      </c>
      <c r="W208" s="131">
        <v>4462.5360000000001</v>
      </c>
      <c r="X208" s="132">
        <v>7.8700000000000006E-2</v>
      </c>
      <c r="Y208" s="132">
        <v>6.4649999999999999E-2</v>
      </c>
      <c r="Z208" s="132">
        <v>1.5440000000000001E-2</v>
      </c>
    </row>
    <row r="209" spans="1:26">
      <c r="A209" t="s">
        <v>1213</v>
      </c>
      <c r="B209" t="s">
        <v>1251</v>
      </c>
      <c r="C209" t="s">
        <v>5091</v>
      </c>
      <c r="D209" t="s">
        <v>5092</v>
      </c>
      <c r="E209" t="s">
        <v>309</v>
      </c>
      <c r="F209" t="s">
        <v>5093</v>
      </c>
      <c r="G209">
        <v>74185</v>
      </c>
      <c r="H209" t="s">
        <v>314</v>
      </c>
      <c r="I209" t="s">
        <v>1001</v>
      </c>
      <c r="J209" t="s">
        <v>831</v>
      </c>
      <c r="K209" t="s">
        <v>204</v>
      </c>
      <c r="L209" t="s">
        <v>204</v>
      </c>
      <c r="M209" t="s">
        <v>204</v>
      </c>
      <c r="N209" t="s">
        <v>204</v>
      </c>
      <c r="O209" t="s">
        <v>339</v>
      </c>
      <c r="P209" s="146">
        <v>43306</v>
      </c>
      <c r="Q209" t="s">
        <v>1212</v>
      </c>
      <c r="R209" t="s">
        <v>885</v>
      </c>
      <c r="S209" t="s">
        <v>889</v>
      </c>
      <c r="T209" t="s">
        <v>4956</v>
      </c>
      <c r="U209" s="131">
        <v>1</v>
      </c>
      <c r="V209" s="131">
        <v>4129.4189999999999</v>
      </c>
      <c r="W209" s="131">
        <v>4129.4189999999999</v>
      </c>
      <c r="X209" s="132">
        <v>0.1298</v>
      </c>
      <c r="Y209" s="132">
        <v>5.9819999999999998E-2</v>
      </c>
      <c r="Z209" s="132">
        <v>1.4279999999999999E-2</v>
      </c>
    </row>
    <row r="210" spans="1:26">
      <c r="A210" t="s">
        <v>1213</v>
      </c>
      <c r="B210" t="s">
        <v>1251</v>
      </c>
      <c r="C210" t="s">
        <v>5094</v>
      </c>
      <c r="D210" t="s">
        <v>2205</v>
      </c>
      <c r="E210" t="s">
        <v>309</v>
      </c>
      <c r="F210" t="s">
        <v>5095</v>
      </c>
      <c r="G210">
        <v>74190</v>
      </c>
      <c r="H210" t="s">
        <v>314</v>
      </c>
      <c r="I210" t="s">
        <v>1005</v>
      </c>
      <c r="J210" t="s">
        <v>569</v>
      </c>
      <c r="K210" t="s">
        <v>204</v>
      </c>
      <c r="L210" t="s">
        <v>204</v>
      </c>
      <c r="M210" t="s">
        <v>204</v>
      </c>
      <c r="N210" t="s">
        <v>224</v>
      </c>
      <c r="O210" t="s">
        <v>339</v>
      </c>
      <c r="P210" s="146">
        <v>43312</v>
      </c>
      <c r="Q210" t="s">
        <v>1215</v>
      </c>
      <c r="R210" t="s">
        <v>885</v>
      </c>
      <c r="S210" t="s">
        <v>889</v>
      </c>
      <c r="T210" t="s">
        <v>5096</v>
      </c>
      <c r="U210" s="131">
        <v>3.718</v>
      </c>
      <c r="V210" s="131">
        <v>633.399</v>
      </c>
      <c r="W210" s="131">
        <v>2354.9789999999998</v>
      </c>
      <c r="X210" s="132">
        <v>0.19874</v>
      </c>
      <c r="Y210" s="132">
        <v>3.4110000000000001E-2</v>
      </c>
      <c r="Z210" s="132">
        <v>8.1499999999999993E-3</v>
      </c>
    </row>
    <row r="211" spans="1:26">
      <c r="A211" t="s">
        <v>1213</v>
      </c>
      <c r="B211" t="s">
        <v>1251</v>
      </c>
      <c r="C211" t="s">
        <v>5087</v>
      </c>
      <c r="D211" t="s">
        <v>5088</v>
      </c>
      <c r="E211" t="s">
        <v>310</v>
      </c>
      <c r="F211" t="s">
        <v>5143</v>
      </c>
      <c r="G211">
        <v>74204</v>
      </c>
      <c r="H211" t="s">
        <v>314</v>
      </c>
      <c r="I211" t="s">
        <v>1004</v>
      </c>
      <c r="J211" t="s">
        <v>833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46">
        <v>44370</v>
      </c>
      <c r="Q211" t="s">
        <v>1212</v>
      </c>
      <c r="R211" t="s">
        <v>885</v>
      </c>
      <c r="S211" t="s">
        <v>889</v>
      </c>
      <c r="T211" t="s">
        <v>5144</v>
      </c>
      <c r="U211" s="131">
        <v>1</v>
      </c>
      <c r="V211" s="131">
        <v>2159.3180000000002</v>
      </c>
      <c r="W211" s="131">
        <v>2159.3180000000002</v>
      </c>
      <c r="X211" s="132">
        <v>7.8700000000000006E-2</v>
      </c>
      <c r="Y211" s="132">
        <v>3.1280000000000002E-2</v>
      </c>
      <c r="Z211" s="132">
        <v>7.4700000000000001E-3</v>
      </c>
    </row>
    <row r="212" spans="1:26">
      <c r="A212" t="s">
        <v>1213</v>
      </c>
      <c r="B212" t="s">
        <v>1251</v>
      </c>
      <c r="C212" t="s">
        <v>5091</v>
      </c>
      <c r="D212" t="s">
        <v>5097</v>
      </c>
      <c r="E212" t="s">
        <v>309</v>
      </c>
      <c r="F212" t="s">
        <v>5098</v>
      </c>
      <c r="G212">
        <v>74202</v>
      </c>
      <c r="H212" t="s">
        <v>314</v>
      </c>
      <c r="I212" t="s">
        <v>1001</v>
      </c>
      <c r="J212" t="s">
        <v>831</v>
      </c>
      <c r="K212" t="s">
        <v>204</v>
      </c>
      <c r="L212" t="s">
        <v>204</v>
      </c>
      <c r="M212" t="s">
        <v>204</v>
      </c>
      <c r="N212" t="s">
        <v>204</v>
      </c>
      <c r="O212" t="s">
        <v>339</v>
      </c>
      <c r="P212" s="146">
        <v>43157</v>
      </c>
      <c r="Q212" t="s">
        <v>1212</v>
      </c>
      <c r="R212" t="s">
        <v>885</v>
      </c>
      <c r="S212" t="s">
        <v>889</v>
      </c>
      <c r="T212" t="s">
        <v>4956</v>
      </c>
      <c r="U212" s="131">
        <v>1</v>
      </c>
      <c r="V212" s="131">
        <v>2064.25</v>
      </c>
      <c r="W212" s="131">
        <v>2064.25</v>
      </c>
      <c r="X212" s="132">
        <v>0.1036</v>
      </c>
      <c r="Y212" s="132">
        <v>2.9899999999999999E-2</v>
      </c>
      <c r="Z212" s="132">
        <v>7.1399999999999996E-3</v>
      </c>
    </row>
    <row r="213" spans="1:26">
      <c r="A213" t="s">
        <v>1213</v>
      </c>
      <c r="B213" t="s">
        <v>1251</v>
      </c>
      <c r="D213" t="s">
        <v>5148</v>
      </c>
      <c r="E213" t="s">
        <v>309</v>
      </c>
      <c r="F213" t="s">
        <v>5149</v>
      </c>
      <c r="G213">
        <v>74249</v>
      </c>
      <c r="H213" t="s">
        <v>314</v>
      </c>
      <c r="I213" t="s">
        <v>1005</v>
      </c>
      <c r="J213" t="s">
        <v>832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46">
        <v>43312</v>
      </c>
      <c r="Q213" t="s">
        <v>1212</v>
      </c>
      <c r="R213" t="s">
        <v>885</v>
      </c>
      <c r="S213" t="s">
        <v>889</v>
      </c>
      <c r="T213" t="s">
        <v>4789</v>
      </c>
      <c r="U213" s="131">
        <v>1</v>
      </c>
      <c r="V213" s="131">
        <v>1978.1790000000001</v>
      </c>
      <c r="W213" s="131">
        <v>1978.1790000000001</v>
      </c>
      <c r="X213" s="132">
        <v>0.19600000000000001</v>
      </c>
      <c r="Y213" s="132">
        <v>2.8660000000000001E-2</v>
      </c>
      <c r="Z213" s="132">
        <v>6.8399999999999997E-3</v>
      </c>
    </row>
    <row r="214" spans="1:26">
      <c r="A214" t="s">
        <v>1213</v>
      </c>
      <c r="B214" t="s">
        <v>1251</v>
      </c>
      <c r="C214" t="s">
        <v>5145</v>
      </c>
      <c r="D214" t="s">
        <v>5146</v>
      </c>
      <c r="E214" t="s">
        <v>309</v>
      </c>
      <c r="F214" t="s">
        <v>5147</v>
      </c>
      <c r="G214">
        <v>74217</v>
      </c>
      <c r="H214" t="s">
        <v>314</v>
      </c>
      <c r="I214" t="s">
        <v>1003</v>
      </c>
      <c r="J214" t="s">
        <v>836</v>
      </c>
      <c r="K214" t="s">
        <v>204</v>
      </c>
      <c r="L214" t="s">
        <v>204</v>
      </c>
      <c r="M214" t="s">
        <v>204</v>
      </c>
      <c r="N214" t="s">
        <v>204</v>
      </c>
      <c r="O214" t="s">
        <v>339</v>
      </c>
      <c r="P214" s="146">
        <v>45006</v>
      </c>
      <c r="Q214" t="s">
        <v>1212</v>
      </c>
      <c r="R214" t="s">
        <v>885</v>
      </c>
      <c r="S214" t="s">
        <v>889</v>
      </c>
      <c r="T214" t="s">
        <v>5026</v>
      </c>
      <c r="U214" s="131">
        <v>1</v>
      </c>
      <c r="V214" s="131">
        <v>1919.6420000000001</v>
      </c>
      <c r="W214" s="131">
        <v>1919.6420000000001</v>
      </c>
      <c r="X214" s="132">
        <v>0.15770000000000001</v>
      </c>
      <c r="Y214" s="132">
        <v>2.7810000000000001E-2</v>
      </c>
      <c r="Z214" s="132">
        <v>6.6400000000000001E-3</v>
      </c>
    </row>
    <row r="215" spans="1:26">
      <c r="A215" t="s">
        <v>1213</v>
      </c>
      <c r="B215" t="s">
        <v>1251</v>
      </c>
      <c r="C215" t="s">
        <v>5099</v>
      </c>
      <c r="D215" t="s">
        <v>5100</v>
      </c>
      <c r="E215" t="s">
        <v>309</v>
      </c>
      <c r="F215" t="s">
        <v>5101</v>
      </c>
      <c r="G215">
        <v>74176</v>
      </c>
      <c r="H215" t="s">
        <v>314</v>
      </c>
      <c r="I215" t="s">
        <v>1002</v>
      </c>
      <c r="J215" t="s">
        <v>569</v>
      </c>
      <c r="K215" t="s">
        <v>204</v>
      </c>
      <c r="L215" t="s">
        <v>204</v>
      </c>
      <c r="M215" t="s">
        <v>204</v>
      </c>
      <c r="N215" t="s">
        <v>204</v>
      </c>
      <c r="O215" t="s">
        <v>339</v>
      </c>
      <c r="P215" s="146">
        <v>43411</v>
      </c>
      <c r="Q215" t="s">
        <v>1212</v>
      </c>
      <c r="R215" t="s">
        <v>885</v>
      </c>
      <c r="S215" t="s">
        <v>889</v>
      </c>
      <c r="T215" t="s">
        <v>5053</v>
      </c>
      <c r="U215" s="131">
        <v>1</v>
      </c>
      <c r="V215" s="131">
        <v>1748.4069999999999</v>
      </c>
      <c r="W215" s="131">
        <v>1748.4069999999999</v>
      </c>
      <c r="X215" s="132">
        <v>1.7500000000000002E-2</v>
      </c>
      <c r="Y215" s="132">
        <v>2.5329999999999998E-2</v>
      </c>
      <c r="Z215" s="132">
        <v>6.0499999999999998E-3</v>
      </c>
    </row>
    <row r="216" spans="1:26">
      <c r="A216" t="s">
        <v>1213</v>
      </c>
      <c r="B216" t="s">
        <v>1251</v>
      </c>
      <c r="C216" t="s">
        <v>5150</v>
      </c>
      <c r="D216" t="s">
        <v>5151</v>
      </c>
      <c r="E216" t="s">
        <v>310</v>
      </c>
      <c r="F216" t="s">
        <v>5152</v>
      </c>
      <c r="G216">
        <v>74238</v>
      </c>
      <c r="H216" t="s">
        <v>314</v>
      </c>
      <c r="I216" t="s">
        <v>1004</v>
      </c>
      <c r="J216" t="s">
        <v>833</v>
      </c>
      <c r="K216" t="s">
        <v>204</v>
      </c>
      <c r="L216" t="s">
        <v>204</v>
      </c>
      <c r="M216" t="s">
        <v>204</v>
      </c>
      <c r="N216" t="s">
        <v>204</v>
      </c>
      <c r="O216" t="s">
        <v>339</v>
      </c>
      <c r="P216" s="146">
        <v>44752</v>
      </c>
      <c r="Q216" t="s">
        <v>1212</v>
      </c>
      <c r="R216" t="s">
        <v>885</v>
      </c>
      <c r="S216" t="s">
        <v>889</v>
      </c>
      <c r="T216" t="s">
        <v>4817</v>
      </c>
      <c r="U216" s="131">
        <v>1</v>
      </c>
      <c r="V216" s="131">
        <v>1215.673</v>
      </c>
      <c r="W216" s="131">
        <v>1215.673</v>
      </c>
      <c r="X216" s="132">
        <v>1.89E-2</v>
      </c>
      <c r="Y216" s="132">
        <v>1.7610000000000001E-2</v>
      </c>
      <c r="Z216" s="132">
        <v>4.1999999999999997E-3</v>
      </c>
    </row>
    <row r="217" spans="1:26">
      <c r="A217" t="s">
        <v>1213</v>
      </c>
      <c r="B217" t="s">
        <v>1251</v>
      </c>
      <c r="C217" t="s">
        <v>5153</v>
      </c>
      <c r="D217" t="s">
        <v>5154</v>
      </c>
      <c r="E217" t="s">
        <v>309</v>
      </c>
      <c r="F217" t="s">
        <v>5155</v>
      </c>
      <c r="G217">
        <v>74231</v>
      </c>
      <c r="H217" t="s">
        <v>314</v>
      </c>
      <c r="I217" t="s">
        <v>1003</v>
      </c>
      <c r="J217" t="s">
        <v>836</v>
      </c>
      <c r="K217" t="s">
        <v>204</v>
      </c>
      <c r="L217" t="s">
        <v>204</v>
      </c>
      <c r="M217" t="s">
        <v>204</v>
      </c>
      <c r="N217" t="s">
        <v>204</v>
      </c>
      <c r="O217" t="s">
        <v>339</v>
      </c>
      <c r="P217" s="146">
        <v>42736</v>
      </c>
      <c r="Q217" t="s">
        <v>1212</v>
      </c>
      <c r="R217" t="s">
        <v>885</v>
      </c>
      <c r="S217" t="s">
        <v>889</v>
      </c>
      <c r="T217" t="s">
        <v>4779</v>
      </c>
      <c r="U217" s="131">
        <v>1</v>
      </c>
      <c r="V217" s="131">
        <v>1211.135</v>
      </c>
      <c r="W217" s="131">
        <v>1211.135</v>
      </c>
      <c r="X217" s="132">
        <v>5.2600000000000001E-2</v>
      </c>
      <c r="Y217" s="132">
        <v>1.754E-2</v>
      </c>
      <c r="Z217" s="132">
        <v>4.1900000000000001E-3</v>
      </c>
    </row>
    <row r="218" spans="1:26">
      <c r="A218" t="s">
        <v>1213</v>
      </c>
      <c r="B218" t="s">
        <v>1251</v>
      </c>
      <c r="C218" t="s">
        <v>5156</v>
      </c>
      <c r="D218" t="s">
        <v>5157</v>
      </c>
      <c r="E218" t="s">
        <v>309</v>
      </c>
      <c r="F218" t="s">
        <v>5158</v>
      </c>
      <c r="G218">
        <v>74228</v>
      </c>
      <c r="H218" t="s">
        <v>314</v>
      </c>
      <c r="I218" t="s">
        <v>1000</v>
      </c>
      <c r="J218" t="s">
        <v>844</v>
      </c>
      <c r="K218" t="s">
        <v>204</v>
      </c>
      <c r="L218" t="s">
        <v>204</v>
      </c>
      <c r="M218" t="s">
        <v>204</v>
      </c>
      <c r="N218" t="s">
        <v>204</v>
      </c>
      <c r="O218" t="s">
        <v>339</v>
      </c>
      <c r="P218" s="146">
        <v>43157</v>
      </c>
      <c r="Q218" t="s">
        <v>1215</v>
      </c>
      <c r="R218" t="s">
        <v>885</v>
      </c>
      <c r="S218" t="s">
        <v>889</v>
      </c>
      <c r="T218" t="s">
        <v>5159</v>
      </c>
      <c r="U218" s="131">
        <v>3.718</v>
      </c>
      <c r="V218" s="131">
        <v>298.70600000000002</v>
      </c>
      <c r="W218" s="131">
        <v>1110.5899999999999</v>
      </c>
      <c r="X218" s="132">
        <v>5.9191354936875676E-2</v>
      </c>
      <c r="Y218" s="132">
        <v>1.609E-2</v>
      </c>
      <c r="Z218" s="132">
        <v>3.8400000000000001E-3</v>
      </c>
    </row>
    <row r="219" spans="1:26">
      <c r="A219" t="s">
        <v>1213</v>
      </c>
      <c r="B219" t="s">
        <v>1251</v>
      </c>
      <c r="C219" t="s">
        <v>5165</v>
      </c>
      <c r="D219" t="s">
        <v>5166</v>
      </c>
      <c r="E219" t="s">
        <v>309</v>
      </c>
      <c r="F219" t="s">
        <v>5167</v>
      </c>
      <c r="G219">
        <v>74221</v>
      </c>
      <c r="H219" t="s">
        <v>314</v>
      </c>
      <c r="I219" t="s">
        <v>1000</v>
      </c>
      <c r="J219" t="s">
        <v>844</v>
      </c>
      <c r="K219" t="s">
        <v>204</v>
      </c>
      <c r="L219" t="s">
        <v>204</v>
      </c>
      <c r="M219" t="s">
        <v>204</v>
      </c>
      <c r="N219" t="s">
        <v>296</v>
      </c>
      <c r="O219" t="s">
        <v>339</v>
      </c>
      <c r="P219" s="146">
        <v>44741</v>
      </c>
      <c r="Q219" t="s">
        <v>1215</v>
      </c>
      <c r="R219" t="s">
        <v>885</v>
      </c>
      <c r="S219" t="s">
        <v>889</v>
      </c>
      <c r="T219" t="s">
        <v>5075</v>
      </c>
      <c r="U219" s="131">
        <v>3.718</v>
      </c>
      <c r="V219" s="131">
        <v>273.56099999999998</v>
      </c>
      <c r="W219" s="131">
        <v>1017.101</v>
      </c>
      <c r="X219" s="132">
        <v>7.5700000000000003E-2</v>
      </c>
      <c r="Y219" s="132">
        <v>1.473E-2</v>
      </c>
      <c r="Z219" s="132">
        <v>3.5200000000000001E-3</v>
      </c>
    </row>
    <row r="220" spans="1:26">
      <c r="A220" t="s">
        <v>1213</v>
      </c>
      <c r="B220" t="s">
        <v>1251</v>
      </c>
      <c r="C220" t="s">
        <v>5102</v>
      </c>
      <c r="D220" t="s">
        <v>5103</v>
      </c>
      <c r="E220" t="s">
        <v>309</v>
      </c>
      <c r="F220" t="s">
        <v>5104</v>
      </c>
      <c r="G220">
        <v>74177</v>
      </c>
      <c r="H220" t="s">
        <v>314</v>
      </c>
      <c r="I220" t="s">
        <v>1002</v>
      </c>
      <c r="J220" t="s">
        <v>569</v>
      </c>
      <c r="K220" t="s">
        <v>204</v>
      </c>
      <c r="L220" t="s">
        <v>204</v>
      </c>
      <c r="M220" t="s">
        <v>204</v>
      </c>
      <c r="N220" t="s">
        <v>204</v>
      </c>
      <c r="O220" t="s">
        <v>339</v>
      </c>
      <c r="P220" s="146">
        <v>43586</v>
      </c>
      <c r="Q220" t="s">
        <v>1212</v>
      </c>
      <c r="R220" t="s">
        <v>885</v>
      </c>
      <c r="S220" t="s">
        <v>889</v>
      </c>
      <c r="T220" t="s">
        <v>5105</v>
      </c>
      <c r="U220" s="131">
        <v>1</v>
      </c>
      <c r="V220" s="131">
        <v>955.43899999999996</v>
      </c>
      <c r="W220" s="131">
        <v>955.43899999999996</v>
      </c>
      <c r="X220" s="132">
        <v>3.1E-2</v>
      </c>
      <c r="Y220" s="132">
        <v>1.384E-2</v>
      </c>
      <c r="Z220" s="132">
        <v>3.3E-3</v>
      </c>
    </row>
    <row r="221" spans="1:26">
      <c r="A221" t="s">
        <v>1213</v>
      </c>
      <c r="B221" t="s">
        <v>1251</v>
      </c>
      <c r="C221" t="s">
        <v>5168</v>
      </c>
      <c r="D221" t="s">
        <v>5169</v>
      </c>
      <c r="E221" t="s">
        <v>309</v>
      </c>
      <c r="F221" t="s">
        <v>5170</v>
      </c>
      <c r="G221">
        <v>74233</v>
      </c>
      <c r="H221" t="s">
        <v>314</v>
      </c>
      <c r="I221" t="s">
        <v>1002</v>
      </c>
      <c r="J221" t="s">
        <v>569</v>
      </c>
      <c r="K221" t="s">
        <v>204</v>
      </c>
      <c r="L221" t="s">
        <v>204</v>
      </c>
      <c r="M221" t="s">
        <v>204</v>
      </c>
      <c r="N221" t="s">
        <v>224</v>
      </c>
      <c r="O221" t="s">
        <v>339</v>
      </c>
      <c r="P221" s="146">
        <v>42583</v>
      </c>
      <c r="Q221" t="s">
        <v>1212</v>
      </c>
      <c r="R221" t="s">
        <v>885</v>
      </c>
      <c r="S221" t="s">
        <v>889</v>
      </c>
      <c r="T221" t="s">
        <v>5105</v>
      </c>
      <c r="U221" s="131">
        <v>1</v>
      </c>
      <c r="V221" s="131">
        <v>919.18</v>
      </c>
      <c r="W221" s="131">
        <v>919.18</v>
      </c>
      <c r="X221" s="132">
        <v>0.11</v>
      </c>
      <c r="Y221" s="132">
        <v>1.332E-2</v>
      </c>
      <c r="Z221" s="132">
        <v>3.1800000000000001E-3</v>
      </c>
    </row>
    <row r="222" spans="1:26">
      <c r="A222" t="s">
        <v>1213</v>
      </c>
      <c r="B222" t="s">
        <v>1251</v>
      </c>
      <c r="C222" t="s">
        <v>5160</v>
      </c>
      <c r="D222" t="s">
        <v>5161</v>
      </c>
      <c r="E222" t="s">
        <v>309</v>
      </c>
      <c r="F222" t="s">
        <v>5162</v>
      </c>
      <c r="G222">
        <v>74241</v>
      </c>
      <c r="H222" t="s">
        <v>314</v>
      </c>
      <c r="I222" t="s">
        <v>1003</v>
      </c>
      <c r="J222" t="s">
        <v>837</v>
      </c>
      <c r="K222" t="s">
        <v>204</v>
      </c>
      <c r="L222" t="s">
        <v>204</v>
      </c>
      <c r="M222" t="s">
        <v>204</v>
      </c>
      <c r="N222" t="s">
        <v>204</v>
      </c>
      <c r="O222" t="s">
        <v>339</v>
      </c>
      <c r="P222" s="146">
        <v>44560</v>
      </c>
      <c r="Q222" t="s">
        <v>1212</v>
      </c>
      <c r="R222" t="s">
        <v>885</v>
      </c>
      <c r="S222" t="s">
        <v>889</v>
      </c>
      <c r="T222" t="s">
        <v>4779</v>
      </c>
      <c r="U222" s="131">
        <v>1</v>
      </c>
      <c r="V222" s="131">
        <v>802.92200000000003</v>
      </c>
      <c r="W222" s="131">
        <v>802.92200000000003</v>
      </c>
      <c r="X222" s="132">
        <v>5.8299999999999998E-2</v>
      </c>
      <c r="Y222" s="132">
        <v>1.163E-2</v>
      </c>
      <c r="Z222" s="132">
        <v>2.7799999999999999E-3</v>
      </c>
    </row>
    <row r="223" spans="1:26">
      <c r="A223" t="s">
        <v>1213</v>
      </c>
      <c r="B223" t="s">
        <v>1251</v>
      </c>
      <c r="C223" t="s">
        <v>5106</v>
      </c>
      <c r="D223" t="s">
        <v>5107</v>
      </c>
      <c r="E223" t="s">
        <v>309</v>
      </c>
      <c r="F223" t="s">
        <v>5108</v>
      </c>
      <c r="G223">
        <v>74173</v>
      </c>
      <c r="H223" t="s">
        <v>314</v>
      </c>
      <c r="I223" t="s">
        <v>1000</v>
      </c>
      <c r="J223" t="s">
        <v>845</v>
      </c>
      <c r="K223" t="s">
        <v>204</v>
      </c>
      <c r="L223" t="s">
        <v>204</v>
      </c>
      <c r="M223" t="s">
        <v>204</v>
      </c>
      <c r="N223" t="s">
        <v>204</v>
      </c>
      <c r="O223" t="s">
        <v>339</v>
      </c>
      <c r="P223" s="146">
        <v>43321</v>
      </c>
      <c r="Q223" t="s">
        <v>1215</v>
      </c>
      <c r="R223" t="s">
        <v>885</v>
      </c>
      <c r="S223" t="s">
        <v>889</v>
      </c>
      <c r="T223" t="s">
        <v>5109</v>
      </c>
      <c r="U223" s="131">
        <v>3.718</v>
      </c>
      <c r="V223" s="131">
        <v>172.26499999999999</v>
      </c>
      <c r="W223" s="131">
        <v>640.48299999999995</v>
      </c>
      <c r="X223" s="132">
        <v>0.10349999999999999</v>
      </c>
      <c r="Y223" s="132">
        <v>9.2800000000000001E-3</v>
      </c>
      <c r="Z223" s="132">
        <v>2.2200000000000002E-3</v>
      </c>
    </row>
    <row r="224" spans="1:26">
      <c r="A224" t="s">
        <v>1213</v>
      </c>
      <c r="B224" t="s">
        <v>1251</v>
      </c>
      <c r="C224" t="s">
        <v>5171</v>
      </c>
      <c r="D224" t="s">
        <v>5172</v>
      </c>
      <c r="E224" t="s">
        <v>309</v>
      </c>
      <c r="F224" t="s">
        <v>5173</v>
      </c>
      <c r="G224">
        <v>74239</v>
      </c>
      <c r="H224" t="s">
        <v>314</v>
      </c>
      <c r="I224" t="s">
        <v>1003</v>
      </c>
      <c r="J224" t="s">
        <v>837</v>
      </c>
      <c r="K224" t="s">
        <v>204</v>
      </c>
      <c r="L224" t="s">
        <v>204</v>
      </c>
      <c r="M224" t="s">
        <v>204</v>
      </c>
      <c r="N224" t="s">
        <v>204</v>
      </c>
      <c r="O224" t="s">
        <v>339</v>
      </c>
      <c r="P224" s="146">
        <v>43394</v>
      </c>
      <c r="Q224" t="s">
        <v>1212</v>
      </c>
      <c r="R224" t="s">
        <v>885</v>
      </c>
      <c r="S224" t="s">
        <v>889</v>
      </c>
      <c r="T224" t="s">
        <v>5063</v>
      </c>
      <c r="U224" s="131">
        <v>1</v>
      </c>
      <c r="V224" s="131">
        <v>625.76800000000003</v>
      </c>
      <c r="W224" s="131">
        <v>625.76800000000003</v>
      </c>
      <c r="X224" s="132">
        <v>3.4090000000000002E-2</v>
      </c>
      <c r="Y224" s="132">
        <v>9.0699999999999999E-3</v>
      </c>
      <c r="Z224" s="132">
        <v>2.16E-3</v>
      </c>
    </row>
    <row r="225" spans="1:26">
      <c r="A225" t="s">
        <v>1213</v>
      </c>
      <c r="B225" t="s">
        <v>1251</v>
      </c>
      <c r="C225" t="s">
        <v>5186</v>
      </c>
      <c r="D225" t="s">
        <v>5187</v>
      </c>
      <c r="E225" t="s">
        <v>311</v>
      </c>
      <c r="F225" t="s">
        <v>5188</v>
      </c>
      <c r="G225">
        <v>74243</v>
      </c>
      <c r="H225" t="s">
        <v>314</v>
      </c>
      <c r="I225" t="s">
        <v>1000</v>
      </c>
      <c r="J225" t="s">
        <v>844</v>
      </c>
      <c r="K225" t="s">
        <v>204</v>
      </c>
      <c r="L225" t="s">
        <v>204</v>
      </c>
      <c r="M225" t="s">
        <v>204</v>
      </c>
      <c r="N225" t="s">
        <v>204</v>
      </c>
      <c r="O225" t="s">
        <v>339</v>
      </c>
      <c r="P225" s="146">
        <v>45036</v>
      </c>
      <c r="Q225" t="s">
        <v>1215</v>
      </c>
      <c r="R225" t="s">
        <v>885</v>
      </c>
      <c r="S225" t="s">
        <v>889</v>
      </c>
      <c r="T225" t="s">
        <v>5109</v>
      </c>
      <c r="U225" s="131">
        <v>3.718</v>
      </c>
      <c r="V225" s="131">
        <v>164.56299999999999</v>
      </c>
      <c r="W225" s="131">
        <v>611.84699999999998</v>
      </c>
      <c r="X225" s="132">
        <v>0.1371</v>
      </c>
      <c r="Y225" s="132">
        <v>8.8599999999999998E-3</v>
      </c>
      <c r="Z225" s="132">
        <v>2.1199999999999999E-3</v>
      </c>
    </row>
    <row r="226" spans="1:26">
      <c r="A226" t="s">
        <v>1213</v>
      </c>
      <c r="B226" t="s">
        <v>1251</v>
      </c>
      <c r="C226" t="s">
        <v>5174</v>
      </c>
      <c r="D226" t="s">
        <v>5175</v>
      </c>
      <c r="E226" t="s">
        <v>309</v>
      </c>
      <c r="F226" t="s">
        <v>5176</v>
      </c>
      <c r="G226">
        <v>74179</v>
      </c>
      <c r="H226" t="s">
        <v>314</v>
      </c>
      <c r="I226" t="s">
        <v>1001</v>
      </c>
      <c r="J226" t="s">
        <v>831</v>
      </c>
      <c r="K226" t="s">
        <v>204</v>
      </c>
      <c r="L226" t="s">
        <v>204</v>
      </c>
      <c r="M226" t="s">
        <v>204</v>
      </c>
      <c r="N226" t="s">
        <v>204</v>
      </c>
      <c r="O226" t="s">
        <v>339</v>
      </c>
      <c r="P226" s="146">
        <v>42125</v>
      </c>
      <c r="Q226" t="s">
        <v>1212</v>
      </c>
      <c r="R226" t="s">
        <v>885</v>
      </c>
      <c r="S226" t="s">
        <v>889</v>
      </c>
      <c r="T226" t="s">
        <v>5177</v>
      </c>
      <c r="U226" s="131">
        <v>1</v>
      </c>
      <c r="V226" s="131">
        <v>513.69100000000003</v>
      </c>
      <c r="W226" s="131">
        <v>513.69100000000003</v>
      </c>
      <c r="X226" s="132">
        <v>0.11990000000000001</v>
      </c>
      <c r="Y226" s="132">
        <v>7.4400000000000004E-3</v>
      </c>
      <c r="Z226" s="132">
        <v>1.7799999999999999E-3</v>
      </c>
    </row>
    <row r="227" spans="1:26">
      <c r="A227" t="s">
        <v>1213</v>
      </c>
      <c r="B227" t="s">
        <v>1251</v>
      </c>
      <c r="C227" t="s">
        <v>5013</v>
      </c>
      <c r="D227" t="s">
        <v>5014</v>
      </c>
      <c r="E227" t="s">
        <v>309</v>
      </c>
      <c r="F227" t="s">
        <v>5189</v>
      </c>
      <c r="G227">
        <v>74252</v>
      </c>
      <c r="H227" t="s">
        <v>314</v>
      </c>
      <c r="I227" t="s">
        <v>1003</v>
      </c>
      <c r="J227" t="s">
        <v>839</v>
      </c>
      <c r="K227" t="s">
        <v>204</v>
      </c>
      <c r="L227" t="s">
        <v>204</v>
      </c>
      <c r="M227" t="s">
        <v>204</v>
      </c>
      <c r="N227" t="s">
        <v>204</v>
      </c>
      <c r="O227" t="s">
        <v>339</v>
      </c>
      <c r="P227" s="146">
        <v>45124</v>
      </c>
      <c r="Q227" t="s">
        <v>1212</v>
      </c>
      <c r="R227" t="s">
        <v>885</v>
      </c>
      <c r="S227" t="s">
        <v>889</v>
      </c>
      <c r="T227" t="s">
        <v>4989</v>
      </c>
      <c r="U227" s="131">
        <v>1</v>
      </c>
      <c r="V227" s="131">
        <v>510.952</v>
      </c>
      <c r="W227" s="131">
        <v>510.952</v>
      </c>
      <c r="X227" s="132">
        <v>1.95E-2</v>
      </c>
      <c r="Y227" s="132">
        <v>7.4000000000000003E-3</v>
      </c>
      <c r="Z227" s="132">
        <v>1.7700000000000001E-3</v>
      </c>
    </row>
    <row r="228" spans="1:26">
      <c r="A228" t="s">
        <v>1213</v>
      </c>
      <c r="B228" t="s">
        <v>1251</v>
      </c>
      <c r="D228" t="s">
        <v>5016</v>
      </c>
      <c r="E228" t="s">
        <v>309</v>
      </c>
      <c r="F228" t="s">
        <v>5017</v>
      </c>
      <c r="G228">
        <v>74254</v>
      </c>
      <c r="H228" t="s">
        <v>314</v>
      </c>
      <c r="I228" t="s">
        <v>1000</v>
      </c>
      <c r="J228" t="s">
        <v>845</v>
      </c>
      <c r="K228" t="s">
        <v>204</v>
      </c>
      <c r="L228" t="s">
        <v>204</v>
      </c>
      <c r="M228" t="s">
        <v>204</v>
      </c>
      <c r="N228" t="s">
        <v>204</v>
      </c>
      <c r="O228" t="s">
        <v>339</v>
      </c>
      <c r="P228" s="146">
        <v>45124</v>
      </c>
      <c r="Q228" t="s">
        <v>1215</v>
      </c>
      <c r="R228" t="s">
        <v>885</v>
      </c>
      <c r="S228" t="s">
        <v>889</v>
      </c>
      <c r="T228" t="s">
        <v>5018</v>
      </c>
      <c r="U228" s="131">
        <v>3.718</v>
      </c>
      <c r="V228" s="131">
        <v>46.874000000000002</v>
      </c>
      <c r="W228" s="131">
        <v>174.27699999999999</v>
      </c>
      <c r="X228" s="132">
        <v>7.0800000000000002E-2</v>
      </c>
      <c r="Y228" s="132">
        <v>2.5200000000000001E-3</v>
      </c>
      <c r="Z228" s="132">
        <v>5.9999999999999995E-4</v>
      </c>
    </row>
    <row r="229" spans="1:26">
      <c r="A229" t="s">
        <v>1213</v>
      </c>
      <c r="B229" t="s">
        <v>1251</v>
      </c>
      <c r="D229" t="s">
        <v>5110</v>
      </c>
      <c r="E229" t="s">
        <v>311</v>
      </c>
      <c r="F229" t="s">
        <v>5111</v>
      </c>
      <c r="G229">
        <v>74180</v>
      </c>
      <c r="H229" t="s">
        <v>314</v>
      </c>
      <c r="I229" t="s">
        <v>1000</v>
      </c>
      <c r="J229" t="s">
        <v>844</v>
      </c>
      <c r="K229" t="s">
        <v>205</v>
      </c>
      <c r="L229" t="s">
        <v>224</v>
      </c>
      <c r="M229" t="s">
        <v>224</v>
      </c>
      <c r="N229" t="s">
        <v>224</v>
      </c>
      <c r="O229" t="s">
        <v>339</v>
      </c>
      <c r="P229" s="146">
        <v>43412</v>
      </c>
      <c r="Q229" t="s">
        <v>1215</v>
      </c>
      <c r="R229" t="s">
        <v>885</v>
      </c>
      <c r="S229" t="s">
        <v>889</v>
      </c>
      <c r="T229" t="s">
        <v>4989</v>
      </c>
      <c r="U229" s="131">
        <v>3.718</v>
      </c>
      <c r="V229" s="131">
        <v>535.02300000000002</v>
      </c>
      <c r="W229" s="131">
        <v>1989.2149999999999</v>
      </c>
      <c r="X229" s="132">
        <v>5.8900000000000001E-2</v>
      </c>
      <c r="Y229" s="132">
        <v>2.8819999999999998E-2</v>
      </c>
      <c r="Z229" s="132">
        <v>6.8799999999999998E-3</v>
      </c>
    </row>
    <row r="230" spans="1:26">
      <c r="A230" t="s">
        <v>1213</v>
      </c>
      <c r="B230" t="s">
        <v>1251</v>
      </c>
      <c r="C230" t="s">
        <v>5204</v>
      </c>
      <c r="D230" t="s">
        <v>5205</v>
      </c>
      <c r="E230" t="s">
        <v>310</v>
      </c>
      <c r="F230" t="s">
        <v>5206</v>
      </c>
      <c r="G230">
        <v>74205</v>
      </c>
      <c r="H230" t="s">
        <v>314</v>
      </c>
      <c r="I230" t="s">
        <v>1001</v>
      </c>
      <c r="J230" t="s">
        <v>831</v>
      </c>
      <c r="K230" t="s">
        <v>205</v>
      </c>
      <c r="L230" t="s">
        <v>286</v>
      </c>
      <c r="M230" t="s">
        <v>286</v>
      </c>
      <c r="N230" t="s">
        <v>286</v>
      </c>
      <c r="O230" t="s">
        <v>339</v>
      </c>
      <c r="P230" s="146">
        <v>44166</v>
      </c>
      <c r="Q230" t="s">
        <v>1216</v>
      </c>
      <c r="R230" t="s">
        <v>885</v>
      </c>
      <c r="S230" t="s">
        <v>889</v>
      </c>
      <c r="T230" t="s">
        <v>5207</v>
      </c>
      <c r="U230" s="131">
        <v>4.0220000000000002</v>
      </c>
      <c r="V230" s="131">
        <v>464.41199999999998</v>
      </c>
      <c r="W230" s="131">
        <v>1867.819</v>
      </c>
      <c r="X230" s="132">
        <v>0.19639999999999999</v>
      </c>
      <c r="Y230" s="132">
        <v>2.7060000000000001E-2</v>
      </c>
      <c r="Z230" s="132">
        <v>6.4599999999999996E-3</v>
      </c>
    </row>
    <row r="231" spans="1:26">
      <c r="A231" t="s">
        <v>1213</v>
      </c>
      <c r="B231" t="s">
        <v>1251</v>
      </c>
      <c r="D231" t="s">
        <v>5110</v>
      </c>
      <c r="E231" t="s">
        <v>311</v>
      </c>
      <c r="F231" t="s">
        <v>5200</v>
      </c>
      <c r="G231">
        <v>74200</v>
      </c>
      <c r="H231" t="s">
        <v>314</v>
      </c>
      <c r="I231" t="s">
        <v>1000</v>
      </c>
      <c r="J231" t="s">
        <v>844</v>
      </c>
      <c r="K231" t="s">
        <v>205</v>
      </c>
      <c r="L231" t="s">
        <v>224</v>
      </c>
      <c r="M231" t="s">
        <v>224</v>
      </c>
      <c r="N231" t="s">
        <v>224</v>
      </c>
      <c r="O231" t="s">
        <v>339</v>
      </c>
      <c r="P231" s="146">
        <v>44748</v>
      </c>
      <c r="Q231" t="s">
        <v>1215</v>
      </c>
      <c r="R231" t="s">
        <v>885</v>
      </c>
      <c r="S231" t="s">
        <v>889</v>
      </c>
      <c r="T231" t="s">
        <v>4989</v>
      </c>
      <c r="U231" s="131">
        <v>3.718</v>
      </c>
      <c r="V231" s="131">
        <v>501.267</v>
      </c>
      <c r="W231" s="131">
        <v>1863.71</v>
      </c>
      <c r="X231" s="132">
        <v>5.6800000000000003E-2</v>
      </c>
      <c r="Y231" s="132">
        <v>2.7E-2</v>
      </c>
      <c r="Z231" s="132">
        <v>6.45E-3</v>
      </c>
    </row>
    <row r="232" spans="1:26">
      <c r="A232" t="s">
        <v>1213</v>
      </c>
      <c r="B232" t="s">
        <v>1251</v>
      </c>
      <c r="D232" t="s">
        <v>5070</v>
      </c>
      <c r="E232" t="s">
        <v>311</v>
      </c>
      <c r="F232" t="s">
        <v>5071</v>
      </c>
      <c r="G232">
        <v>74203</v>
      </c>
      <c r="H232" t="s">
        <v>314</v>
      </c>
      <c r="I232" t="s">
        <v>1003</v>
      </c>
      <c r="J232" t="s">
        <v>833</v>
      </c>
      <c r="K232" t="s">
        <v>205</v>
      </c>
      <c r="L232" t="s">
        <v>224</v>
      </c>
      <c r="M232" t="s">
        <v>224</v>
      </c>
      <c r="N232" t="s">
        <v>224</v>
      </c>
      <c r="O232" t="s">
        <v>339</v>
      </c>
      <c r="P232" s="146">
        <v>45208</v>
      </c>
      <c r="Q232" t="s">
        <v>1215</v>
      </c>
      <c r="R232" t="s">
        <v>885</v>
      </c>
      <c r="S232" t="s">
        <v>889</v>
      </c>
      <c r="T232" t="s">
        <v>4959</v>
      </c>
      <c r="U232" s="131">
        <v>3.718</v>
      </c>
      <c r="V232" s="131">
        <v>499.93099999999998</v>
      </c>
      <c r="W232" s="131">
        <v>1858.7429999999999</v>
      </c>
      <c r="X232" s="132">
        <v>6.3140000000000002E-2</v>
      </c>
      <c r="Y232" s="132">
        <v>2.6929999999999999E-2</v>
      </c>
      <c r="Z232" s="132">
        <v>6.43E-3</v>
      </c>
    </row>
    <row r="233" spans="1:26">
      <c r="A233" t="s">
        <v>1213</v>
      </c>
      <c r="B233" t="s">
        <v>1251</v>
      </c>
      <c r="D233" t="s">
        <v>5208</v>
      </c>
      <c r="E233" t="s">
        <v>311</v>
      </c>
      <c r="F233" t="s">
        <v>5209</v>
      </c>
      <c r="G233">
        <v>74207</v>
      </c>
      <c r="H233" t="s">
        <v>314</v>
      </c>
      <c r="I233" t="s">
        <v>1005</v>
      </c>
      <c r="J233" t="s">
        <v>569</v>
      </c>
      <c r="K233" t="s">
        <v>205</v>
      </c>
      <c r="L233" t="s">
        <v>233</v>
      </c>
      <c r="M233" t="s">
        <v>224</v>
      </c>
      <c r="N233" t="s">
        <v>296</v>
      </c>
      <c r="O233" t="s">
        <v>339</v>
      </c>
      <c r="P233" s="146">
        <v>43857</v>
      </c>
      <c r="Q233" t="s">
        <v>1215</v>
      </c>
      <c r="R233" t="s">
        <v>885</v>
      </c>
      <c r="S233" t="s">
        <v>889</v>
      </c>
      <c r="T233" t="s">
        <v>5159</v>
      </c>
      <c r="U233" s="131">
        <v>3.718</v>
      </c>
      <c r="V233" s="131">
        <v>451.74400000000003</v>
      </c>
      <c r="W233" s="131">
        <v>1679.5840000000001</v>
      </c>
      <c r="X233" s="132">
        <v>1.1111111111111111E-3</v>
      </c>
      <c r="Y233" s="132">
        <v>2.4330000000000001E-2</v>
      </c>
      <c r="Z233" s="132">
        <v>5.8100000000000001E-3</v>
      </c>
    </row>
    <row r="234" spans="1:26">
      <c r="A234" t="s">
        <v>1213</v>
      </c>
      <c r="B234" t="s">
        <v>1251</v>
      </c>
      <c r="C234" t="s">
        <v>5112</v>
      </c>
      <c r="D234" t="s">
        <v>5113</v>
      </c>
      <c r="E234" t="s">
        <v>309</v>
      </c>
      <c r="F234" t="s">
        <v>5114</v>
      </c>
      <c r="G234">
        <v>74189</v>
      </c>
      <c r="H234" t="s">
        <v>314</v>
      </c>
      <c r="I234" t="s">
        <v>1002</v>
      </c>
      <c r="J234" t="s">
        <v>569</v>
      </c>
      <c r="K234" t="s">
        <v>205</v>
      </c>
      <c r="L234" t="s">
        <v>224</v>
      </c>
      <c r="M234" t="s">
        <v>224</v>
      </c>
      <c r="N234" t="s">
        <v>224</v>
      </c>
      <c r="O234" t="s">
        <v>339</v>
      </c>
      <c r="P234" s="146">
        <v>43857</v>
      </c>
      <c r="Q234" t="s">
        <v>1215</v>
      </c>
      <c r="R234" t="s">
        <v>885</v>
      </c>
      <c r="S234" t="s">
        <v>889</v>
      </c>
      <c r="T234" t="s">
        <v>5053</v>
      </c>
      <c r="U234" s="131">
        <v>3.718</v>
      </c>
      <c r="V234" s="131">
        <v>446.08300000000003</v>
      </c>
      <c r="W234" s="131">
        <v>1658.537</v>
      </c>
      <c r="X234" s="132">
        <v>3.5999999999999997E-2</v>
      </c>
      <c r="Y234" s="132">
        <v>2.4029999999999999E-2</v>
      </c>
      <c r="Z234" s="132">
        <v>5.7400000000000003E-3</v>
      </c>
    </row>
    <row r="235" spans="1:26">
      <c r="A235" t="s">
        <v>1213</v>
      </c>
      <c r="B235" t="s">
        <v>1251</v>
      </c>
      <c r="D235" t="s">
        <v>5201</v>
      </c>
      <c r="E235" t="s">
        <v>309</v>
      </c>
      <c r="F235" t="s">
        <v>5202</v>
      </c>
      <c r="G235">
        <v>74240</v>
      </c>
      <c r="H235" t="s">
        <v>314</v>
      </c>
      <c r="I235" t="s">
        <v>1005</v>
      </c>
      <c r="J235" t="s">
        <v>832</v>
      </c>
      <c r="K235" t="s">
        <v>205</v>
      </c>
      <c r="L235" t="s">
        <v>204</v>
      </c>
      <c r="M235" t="s">
        <v>204</v>
      </c>
      <c r="N235" t="s">
        <v>303</v>
      </c>
      <c r="O235" t="s">
        <v>339</v>
      </c>
      <c r="P235" s="146">
        <v>43321</v>
      </c>
      <c r="Q235" t="s">
        <v>1216</v>
      </c>
      <c r="R235" t="s">
        <v>885</v>
      </c>
      <c r="S235" t="s">
        <v>889</v>
      </c>
      <c r="T235" t="s">
        <v>5203</v>
      </c>
      <c r="U235" s="131">
        <v>4.0220000000000002</v>
      </c>
      <c r="V235" s="131">
        <v>405.50299999999999</v>
      </c>
      <c r="W235" s="131">
        <v>1630.893</v>
      </c>
      <c r="X235" s="132">
        <v>2.6239999999999999E-2</v>
      </c>
      <c r="Y235" s="132">
        <v>2.3630000000000002E-2</v>
      </c>
      <c r="Z235" s="132">
        <v>5.64E-3</v>
      </c>
    </row>
    <row r="236" spans="1:26">
      <c r="A236" t="s">
        <v>1213</v>
      </c>
      <c r="B236" t="s">
        <v>1251</v>
      </c>
      <c r="C236" t="s">
        <v>5216</v>
      </c>
      <c r="D236" t="s">
        <v>5217</v>
      </c>
      <c r="E236" t="s">
        <v>310</v>
      </c>
      <c r="F236" t="s">
        <v>5218</v>
      </c>
      <c r="G236">
        <v>74256</v>
      </c>
      <c r="H236" t="s">
        <v>314</v>
      </c>
      <c r="I236" t="s">
        <v>1004</v>
      </c>
      <c r="J236" t="s">
        <v>832</v>
      </c>
      <c r="K236" t="s">
        <v>205</v>
      </c>
      <c r="L236" t="s">
        <v>272</v>
      </c>
      <c r="M236" t="s">
        <v>272</v>
      </c>
      <c r="N236" t="s">
        <v>272</v>
      </c>
      <c r="O236" t="s">
        <v>339</v>
      </c>
      <c r="P236" s="146">
        <v>44308</v>
      </c>
      <c r="Q236" t="s">
        <v>1216</v>
      </c>
      <c r="R236" t="s">
        <v>885</v>
      </c>
      <c r="S236" t="s">
        <v>889</v>
      </c>
      <c r="T236" t="s">
        <v>5219</v>
      </c>
      <c r="U236" s="131">
        <v>4.0220000000000002</v>
      </c>
      <c r="V236" s="131">
        <v>380.37</v>
      </c>
      <c r="W236" s="131">
        <v>1529.8119999999999</v>
      </c>
      <c r="X236" s="132">
        <v>0.1203</v>
      </c>
      <c r="Y236" s="132">
        <v>2.2159999999999999E-2</v>
      </c>
      <c r="Z236" s="132">
        <v>5.2900000000000004E-3</v>
      </c>
    </row>
    <row r="237" spans="1:26">
      <c r="A237" t="s">
        <v>1213</v>
      </c>
      <c r="B237" t="s">
        <v>1251</v>
      </c>
      <c r="D237" t="s">
        <v>5115</v>
      </c>
      <c r="E237" t="s">
        <v>309</v>
      </c>
      <c r="F237" t="s">
        <v>5116</v>
      </c>
      <c r="G237">
        <v>74181</v>
      </c>
      <c r="H237" t="s">
        <v>314</v>
      </c>
      <c r="I237" t="s">
        <v>1004</v>
      </c>
      <c r="J237" t="s">
        <v>833</v>
      </c>
      <c r="K237" t="s">
        <v>205</v>
      </c>
      <c r="L237" t="s">
        <v>204</v>
      </c>
      <c r="M237" t="s">
        <v>204</v>
      </c>
      <c r="N237" t="s">
        <v>224</v>
      </c>
      <c r="O237" t="s">
        <v>339</v>
      </c>
      <c r="P237" s="146">
        <v>43482</v>
      </c>
      <c r="Q237" t="s">
        <v>1215</v>
      </c>
      <c r="R237" t="s">
        <v>885</v>
      </c>
      <c r="S237" t="s">
        <v>889</v>
      </c>
      <c r="T237" t="s">
        <v>5117</v>
      </c>
      <c r="U237" s="131">
        <v>3.718</v>
      </c>
      <c r="V237" s="131">
        <v>380.05200000000002</v>
      </c>
      <c r="W237" s="131">
        <v>1413.0340000000001</v>
      </c>
      <c r="X237" s="132">
        <v>0.19900000000000001</v>
      </c>
      <c r="Y237" s="132">
        <v>2.0469999999999999E-2</v>
      </c>
      <c r="Z237" s="132">
        <v>4.8900000000000002E-3</v>
      </c>
    </row>
    <row r="238" spans="1:26">
      <c r="A238" t="s">
        <v>1213</v>
      </c>
      <c r="B238" t="s">
        <v>1251</v>
      </c>
      <c r="C238" t="s">
        <v>5232</v>
      </c>
      <c r="D238" t="s">
        <v>5233</v>
      </c>
      <c r="E238" t="s">
        <v>311</v>
      </c>
      <c r="F238" t="s">
        <v>5234</v>
      </c>
      <c r="G238">
        <v>74244</v>
      </c>
      <c r="H238" t="s">
        <v>314</v>
      </c>
      <c r="I238" t="s">
        <v>1004</v>
      </c>
      <c r="J238" t="s">
        <v>833</v>
      </c>
      <c r="K238" t="s">
        <v>205</v>
      </c>
      <c r="L238" t="s">
        <v>224</v>
      </c>
      <c r="M238" t="s">
        <v>224</v>
      </c>
      <c r="N238" t="s">
        <v>224</v>
      </c>
      <c r="O238" t="s">
        <v>339</v>
      </c>
      <c r="P238" s="146">
        <v>44881</v>
      </c>
      <c r="Q238" t="s">
        <v>1215</v>
      </c>
      <c r="R238" t="s">
        <v>885</v>
      </c>
      <c r="S238" t="s">
        <v>889</v>
      </c>
      <c r="T238" t="s">
        <v>4779</v>
      </c>
      <c r="U238" s="131">
        <v>3.718</v>
      </c>
      <c r="V238" s="131">
        <v>373.46300000000002</v>
      </c>
      <c r="W238" s="131">
        <v>1388.5350000000001</v>
      </c>
      <c r="X238" s="132">
        <v>2.4199999999999999E-2</v>
      </c>
      <c r="Y238" s="132">
        <v>2.0109999999999999E-2</v>
      </c>
      <c r="Z238" s="132">
        <v>4.7999999999999996E-3</v>
      </c>
    </row>
    <row r="239" spans="1:26">
      <c r="A239" t="s">
        <v>1213</v>
      </c>
      <c r="B239" t="s">
        <v>1251</v>
      </c>
      <c r="C239" t="s">
        <v>5118</v>
      </c>
      <c r="D239" t="s">
        <v>5119</v>
      </c>
      <c r="E239" t="s">
        <v>311</v>
      </c>
      <c r="F239" t="s">
        <v>5120</v>
      </c>
      <c r="G239">
        <v>74178</v>
      </c>
      <c r="H239" t="s">
        <v>314</v>
      </c>
      <c r="I239" t="s">
        <v>1004</v>
      </c>
      <c r="J239" t="s">
        <v>833</v>
      </c>
      <c r="K239" t="s">
        <v>205</v>
      </c>
      <c r="L239" t="s">
        <v>224</v>
      </c>
      <c r="M239" t="s">
        <v>224</v>
      </c>
      <c r="N239" t="s">
        <v>224</v>
      </c>
      <c r="O239" t="s">
        <v>339</v>
      </c>
      <c r="P239" s="146">
        <v>44186</v>
      </c>
      <c r="Q239" t="s">
        <v>1215</v>
      </c>
      <c r="R239" t="s">
        <v>885</v>
      </c>
      <c r="S239" t="s">
        <v>889</v>
      </c>
      <c r="T239" t="s">
        <v>4779</v>
      </c>
      <c r="U239" s="131">
        <v>3.718</v>
      </c>
      <c r="V239" s="131">
        <v>345.17</v>
      </c>
      <c r="W239" s="131">
        <v>1283.3409999999999</v>
      </c>
      <c r="X239" s="132">
        <v>3.4639999999999997E-2</v>
      </c>
      <c r="Y239" s="132">
        <v>1.8589999999999999E-2</v>
      </c>
      <c r="Z239" s="132">
        <v>4.4400000000000004E-3</v>
      </c>
    </row>
    <row r="240" spans="1:26">
      <c r="A240" t="s">
        <v>1213</v>
      </c>
      <c r="B240" t="s">
        <v>1251</v>
      </c>
      <c r="C240" t="s">
        <v>5210</v>
      </c>
      <c r="D240" t="s">
        <v>5211</v>
      </c>
      <c r="E240" t="s">
        <v>311</v>
      </c>
      <c r="F240" t="s">
        <v>5212</v>
      </c>
      <c r="G240">
        <v>74199</v>
      </c>
      <c r="H240" t="s">
        <v>314</v>
      </c>
      <c r="I240" t="s">
        <v>1003</v>
      </c>
      <c r="J240" t="s">
        <v>837</v>
      </c>
      <c r="K240" t="s">
        <v>205</v>
      </c>
      <c r="L240" t="s">
        <v>224</v>
      </c>
      <c r="M240" t="s">
        <v>224</v>
      </c>
      <c r="N240" t="s">
        <v>224</v>
      </c>
      <c r="O240" t="s">
        <v>339</v>
      </c>
      <c r="P240" s="146">
        <v>43482</v>
      </c>
      <c r="Q240" t="s">
        <v>1215</v>
      </c>
      <c r="R240" t="s">
        <v>885</v>
      </c>
      <c r="S240" t="s">
        <v>889</v>
      </c>
      <c r="T240" t="s">
        <v>4779</v>
      </c>
      <c r="U240" s="131">
        <v>3.718</v>
      </c>
      <c r="V240" s="131">
        <v>291.28399999999999</v>
      </c>
      <c r="W240" s="131">
        <v>1082.9929999999999</v>
      </c>
      <c r="X240" s="132">
        <v>2.6270000000000002E-2</v>
      </c>
      <c r="Y240" s="132">
        <v>1.5689999999999999E-2</v>
      </c>
      <c r="Z240" s="132">
        <v>3.7499999999999999E-3</v>
      </c>
    </row>
    <row r="241" spans="1:26">
      <c r="A241" t="s">
        <v>1213</v>
      </c>
      <c r="B241" t="s">
        <v>1251</v>
      </c>
      <c r="D241" t="s">
        <v>5121</v>
      </c>
      <c r="E241" t="s">
        <v>311</v>
      </c>
      <c r="F241" t="s">
        <v>5122</v>
      </c>
      <c r="G241">
        <v>74197</v>
      </c>
      <c r="H241" t="s">
        <v>314</v>
      </c>
      <c r="I241" t="s">
        <v>1003</v>
      </c>
      <c r="J241" t="s">
        <v>836</v>
      </c>
      <c r="K241" t="s">
        <v>205</v>
      </c>
      <c r="L241" t="s">
        <v>224</v>
      </c>
      <c r="M241" t="s">
        <v>224</v>
      </c>
      <c r="N241" t="s">
        <v>224</v>
      </c>
      <c r="O241" t="s">
        <v>339</v>
      </c>
      <c r="P241" s="146">
        <v>43571</v>
      </c>
      <c r="Q241" t="s">
        <v>1215</v>
      </c>
      <c r="R241" t="s">
        <v>885</v>
      </c>
      <c r="S241" t="s">
        <v>889</v>
      </c>
      <c r="T241" t="s">
        <v>5123</v>
      </c>
      <c r="U241" s="131">
        <v>3.718</v>
      </c>
      <c r="V241" s="131">
        <v>281.92500000000001</v>
      </c>
      <c r="W241" s="131">
        <v>1048.1959999999999</v>
      </c>
      <c r="X241" s="132">
        <v>2.53E-2</v>
      </c>
      <c r="Y241" s="132">
        <v>1.5180000000000001E-2</v>
      </c>
      <c r="Z241" s="132">
        <v>3.63E-3</v>
      </c>
    </row>
    <row r="242" spans="1:26">
      <c r="A242" t="s">
        <v>1213</v>
      </c>
      <c r="B242" t="s">
        <v>1251</v>
      </c>
      <c r="C242" t="s">
        <v>5213</v>
      </c>
      <c r="D242" t="s">
        <v>5214</v>
      </c>
      <c r="E242" t="s">
        <v>311</v>
      </c>
      <c r="F242" t="s">
        <v>5215</v>
      </c>
      <c r="G242">
        <v>74237</v>
      </c>
      <c r="H242" t="s">
        <v>314</v>
      </c>
      <c r="I242" t="s">
        <v>1004</v>
      </c>
      <c r="J242" t="s">
        <v>833</v>
      </c>
      <c r="K242" t="s">
        <v>205</v>
      </c>
      <c r="L242" t="s">
        <v>233</v>
      </c>
      <c r="M242" t="s">
        <v>233</v>
      </c>
      <c r="N242" t="s">
        <v>233</v>
      </c>
      <c r="O242" t="s">
        <v>339</v>
      </c>
      <c r="P242" s="146">
        <v>44712</v>
      </c>
      <c r="Q242" t="s">
        <v>1227</v>
      </c>
      <c r="R242" t="s">
        <v>885</v>
      </c>
      <c r="S242" t="s">
        <v>889</v>
      </c>
      <c r="T242" t="s">
        <v>4779</v>
      </c>
      <c r="U242" s="131">
        <v>4.8109999999999999</v>
      </c>
      <c r="V242" s="131">
        <v>208.429</v>
      </c>
      <c r="W242" s="131">
        <v>1002.711</v>
      </c>
      <c r="X242" s="132">
        <v>4.4507999999999999E-2</v>
      </c>
      <c r="Y242" s="132">
        <v>1.453E-2</v>
      </c>
      <c r="Z242" s="132">
        <v>3.47E-3</v>
      </c>
    </row>
    <row r="243" spans="1:26">
      <c r="A243" t="s">
        <v>1213</v>
      </c>
      <c r="B243" t="s">
        <v>1251</v>
      </c>
      <c r="C243" t="s">
        <v>5126</v>
      </c>
      <c r="D243" t="s">
        <v>5127</v>
      </c>
      <c r="E243" t="s">
        <v>311</v>
      </c>
      <c r="F243" t="s">
        <v>5128</v>
      </c>
      <c r="G243">
        <v>74208</v>
      </c>
      <c r="H243" t="s">
        <v>314</v>
      </c>
      <c r="I243" t="s">
        <v>1004</v>
      </c>
      <c r="J243" t="s">
        <v>833</v>
      </c>
      <c r="K243" t="s">
        <v>205</v>
      </c>
      <c r="L243" t="s">
        <v>224</v>
      </c>
      <c r="M243" t="s">
        <v>224</v>
      </c>
      <c r="N243" t="s">
        <v>224</v>
      </c>
      <c r="O243" t="s">
        <v>339</v>
      </c>
      <c r="P243" s="146">
        <v>45565</v>
      </c>
      <c r="Q243" t="s">
        <v>1215</v>
      </c>
      <c r="R243" t="s">
        <v>885</v>
      </c>
      <c r="S243" t="s">
        <v>889</v>
      </c>
      <c r="T243" t="s">
        <v>4779</v>
      </c>
      <c r="U243" s="131">
        <v>3.718</v>
      </c>
      <c r="V243" s="131">
        <v>236.608</v>
      </c>
      <c r="W243" s="131">
        <v>879.70899999999995</v>
      </c>
      <c r="X243" s="132">
        <v>4.7000000000000002E-3</v>
      </c>
      <c r="Y243" s="132">
        <v>1.274E-2</v>
      </c>
      <c r="Z243" s="132">
        <v>3.0400000000000002E-3</v>
      </c>
    </row>
    <row r="244" spans="1:26">
      <c r="A244" t="s">
        <v>1213</v>
      </c>
      <c r="B244" t="s">
        <v>1251</v>
      </c>
      <c r="D244" t="s">
        <v>5124</v>
      </c>
      <c r="E244" t="s">
        <v>311</v>
      </c>
      <c r="F244" t="s">
        <v>5221</v>
      </c>
      <c r="G244">
        <v>74216</v>
      </c>
      <c r="H244" t="s">
        <v>314</v>
      </c>
      <c r="I244" t="s">
        <v>1000</v>
      </c>
      <c r="J244" t="s">
        <v>844</v>
      </c>
      <c r="K244" t="s">
        <v>205</v>
      </c>
      <c r="L244" t="s">
        <v>224</v>
      </c>
      <c r="M244" t="s">
        <v>224</v>
      </c>
      <c r="N244" t="s">
        <v>224</v>
      </c>
      <c r="O244" t="s">
        <v>339</v>
      </c>
      <c r="P244" s="146">
        <v>44371</v>
      </c>
      <c r="Q244" t="s">
        <v>1215</v>
      </c>
      <c r="R244" t="s">
        <v>885</v>
      </c>
      <c r="S244" t="s">
        <v>889</v>
      </c>
      <c r="T244" t="s">
        <v>5044</v>
      </c>
      <c r="U244" s="131">
        <v>3.718</v>
      </c>
      <c r="V244" s="131">
        <v>222.69900000000001</v>
      </c>
      <c r="W244" s="131">
        <v>827.995</v>
      </c>
      <c r="X244" s="132">
        <v>1.6000000000000004E-2</v>
      </c>
      <c r="Y244" s="132">
        <v>1.1990000000000001E-2</v>
      </c>
      <c r="Z244" s="132">
        <v>2.8600000000000001E-3</v>
      </c>
    </row>
    <row r="245" spans="1:26">
      <c r="A245" t="s">
        <v>1213</v>
      </c>
      <c r="B245" t="s">
        <v>1251</v>
      </c>
      <c r="D245" t="s">
        <v>5110</v>
      </c>
      <c r="E245" t="s">
        <v>311</v>
      </c>
      <c r="F245" t="s">
        <v>5222</v>
      </c>
      <c r="G245">
        <v>74215</v>
      </c>
      <c r="H245" t="s">
        <v>314</v>
      </c>
      <c r="I245" t="s">
        <v>1000</v>
      </c>
      <c r="J245" t="s">
        <v>844</v>
      </c>
      <c r="K245" t="s">
        <v>205</v>
      </c>
      <c r="L245" t="s">
        <v>224</v>
      </c>
      <c r="M245" t="s">
        <v>224</v>
      </c>
      <c r="N245" t="s">
        <v>224</v>
      </c>
      <c r="O245" t="s">
        <v>339</v>
      </c>
      <c r="P245" s="146">
        <v>44812</v>
      </c>
      <c r="Q245" t="s">
        <v>1215</v>
      </c>
      <c r="R245" t="s">
        <v>885</v>
      </c>
      <c r="S245" t="s">
        <v>889</v>
      </c>
      <c r="T245" t="s">
        <v>4989</v>
      </c>
      <c r="U245" s="131">
        <v>3.718</v>
      </c>
      <c r="V245" s="131">
        <v>218.92500000000001</v>
      </c>
      <c r="W245" s="131">
        <v>813.96500000000003</v>
      </c>
      <c r="X245" s="132">
        <v>3.5400000000000001E-2</v>
      </c>
      <c r="Y245" s="132">
        <v>1.179E-2</v>
      </c>
      <c r="Z245" s="132">
        <v>2.82E-3</v>
      </c>
    </row>
    <row r="246" spans="1:26">
      <c r="A246" t="s">
        <v>1213</v>
      </c>
      <c r="B246" t="s">
        <v>1251</v>
      </c>
      <c r="D246" t="s">
        <v>5124</v>
      </c>
      <c r="E246" t="s">
        <v>311</v>
      </c>
      <c r="F246" t="s">
        <v>5125</v>
      </c>
      <c r="G246">
        <v>74183</v>
      </c>
      <c r="H246" t="s">
        <v>314</v>
      </c>
      <c r="I246" t="s">
        <v>1000</v>
      </c>
      <c r="J246" t="s">
        <v>844</v>
      </c>
      <c r="K246" t="s">
        <v>205</v>
      </c>
      <c r="L246" t="s">
        <v>224</v>
      </c>
      <c r="M246" t="s">
        <v>224</v>
      </c>
      <c r="N246" t="s">
        <v>224</v>
      </c>
      <c r="O246" t="s">
        <v>339</v>
      </c>
      <c r="P246" s="146">
        <v>43578</v>
      </c>
      <c r="Q246" t="s">
        <v>1215</v>
      </c>
      <c r="R246" t="s">
        <v>885</v>
      </c>
      <c r="S246" t="s">
        <v>889</v>
      </c>
      <c r="T246" t="s">
        <v>5026</v>
      </c>
      <c r="U246" s="131">
        <v>3.718</v>
      </c>
      <c r="V246" s="131">
        <v>208.47200000000001</v>
      </c>
      <c r="W246" s="131">
        <v>775.09799999999996</v>
      </c>
      <c r="X246" s="132">
        <v>5.2000000000000005E-2</v>
      </c>
      <c r="Y246" s="132">
        <v>1.123E-2</v>
      </c>
      <c r="Z246" s="132">
        <v>2.6800000000000001E-3</v>
      </c>
    </row>
    <row r="247" spans="1:26">
      <c r="A247" t="s">
        <v>1213</v>
      </c>
      <c r="B247" t="s">
        <v>1251</v>
      </c>
      <c r="D247" t="s">
        <v>5110</v>
      </c>
      <c r="E247" t="s">
        <v>311</v>
      </c>
      <c r="F247" t="s">
        <v>5220</v>
      </c>
      <c r="G247">
        <v>74235</v>
      </c>
      <c r="H247" t="s">
        <v>314</v>
      </c>
      <c r="I247" t="s">
        <v>1000</v>
      </c>
      <c r="J247" t="s">
        <v>844</v>
      </c>
      <c r="K247" t="s">
        <v>205</v>
      </c>
      <c r="L247" t="s">
        <v>224</v>
      </c>
      <c r="M247" t="s">
        <v>224</v>
      </c>
      <c r="N247" t="s">
        <v>224</v>
      </c>
      <c r="O247" t="s">
        <v>339</v>
      </c>
      <c r="P247" s="146">
        <v>44186</v>
      </c>
      <c r="Q247" t="s">
        <v>1215</v>
      </c>
      <c r="R247" t="s">
        <v>885</v>
      </c>
      <c r="S247" t="s">
        <v>889</v>
      </c>
      <c r="T247" t="s">
        <v>4989</v>
      </c>
      <c r="U247" s="131">
        <v>3.718</v>
      </c>
      <c r="V247" s="131">
        <v>166.559</v>
      </c>
      <c r="W247" s="131">
        <v>619.26800000000003</v>
      </c>
      <c r="X247" s="132">
        <v>5.7000000000000002E-2</v>
      </c>
      <c r="Y247" s="132">
        <v>8.9700000000000005E-3</v>
      </c>
      <c r="Z247" s="132">
        <v>2.14E-3</v>
      </c>
    </row>
    <row r="248" spans="1:26">
      <c r="A248" t="s">
        <v>1213</v>
      </c>
      <c r="B248" t="s">
        <v>1251</v>
      </c>
      <c r="C248" t="s">
        <v>5077</v>
      </c>
      <c r="D248" t="s">
        <v>5078</v>
      </c>
      <c r="E248" t="s">
        <v>309</v>
      </c>
      <c r="F248" t="s">
        <v>5079</v>
      </c>
      <c r="G248">
        <v>74255</v>
      </c>
      <c r="H248" t="s">
        <v>314</v>
      </c>
      <c r="I248" t="s">
        <v>1005</v>
      </c>
      <c r="J248" t="s">
        <v>831</v>
      </c>
      <c r="K248" t="s">
        <v>205</v>
      </c>
      <c r="L248" t="s">
        <v>233</v>
      </c>
      <c r="M248" t="s">
        <v>233</v>
      </c>
      <c r="N248" t="s">
        <v>233</v>
      </c>
      <c r="O248" t="s">
        <v>339</v>
      </c>
      <c r="P248" s="146">
        <v>45495</v>
      </c>
      <c r="Q248" t="s">
        <v>1227</v>
      </c>
      <c r="R248" t="s">
        <v>885</v>
      </c>
      <c r="S248" t="s">
        <v>889</v>
      </c>
      <c r="T248" t="s">
        <v>5030</v>
      </c>
      <c r="U248" s="131">
        <v>4.8109999999999999</v>
      </c>
      <c r="V248" s="131">
        <v>126.057</v>
      </c>
      <c r="W248" s="131">
        <v>606.43399999999997</v>
      </c>
      <c r="X248" s="132">
        <v>0.104</v>
      </c>
      <c r="Y248" s="132">
        <v>8.7799999999999996E-3</v>
      </c>
      <c r="Z248" s="132">
        <v>2.0999999999999999E-3</v>
      </c>
    </row>
    <row r="249" spans="1:26">
      <c r="A249" t="s">
        <v>1213</v>
      </c>
      <c r="B249" t="s">
        <v>1251</v>
      </c>
      <c r="D249" t="s">
        <v>3925</v>
      </c>
      <c r="E249" t="s">
        <v>311</v>
      </c>
      <c r="F249" t="s">
        <v>3924</v>
      </c>
      <c r="G249">
        <v>74242</v>
      </c>
      <c r="H249" t="s">
        <v>314</v>
      </c>
      <c r="I249" t="s">
        <v>1004</v>
      </c>
      <c r="J249" t="s">
        <v>833</v>
      </c>
      <c r="K249" t="s">
        <v>205</v>
      </c>
      <c r="L249" t="s">
        <v>272</v>
      </c>
      <c r="M249" t="s">
        <v>272</v>
      </c>
      <c r="N249" t="s">
        <v>272</v>
      </c>
      <c r="O249" t="s">
        <v>339</v>
      </c>
      <c r="P249" s="146">
        <v>44938</v>
      </c>
      <c r="Q249" t="s">
        <v>1216</v>
      </c>
      <c r="R249" t="s">
        <v>885</v>
      </c>
      <c r="S249" t="s">
        <v>889</v>
      </c>
      <c r="T249" t="s">
        <v>5223</v>
      </c>
      <c r="U249" s="131">
        <v>4.0220000000000002</v>
      </c>
      <c r="V249" s="131">
        <v>98.691000000000003</v>
      </c>
      <c r="W249" s="131">
        <v>396.92500000000001</v>
      </c>
      <c r="X249" s="132">
        <v>0.127</v>
      </c>
      <c r="Y249" s="132">
        <v>5.7499999999999999E-3</v>
      </c>
      <c r="Z249" s="132">
        <v>1.3699999999999999E-3</v>
      </c>
    </row>
    <row r="250" spans="1:26">
      <c r="A250" t="s">
        <v>1213</v>
      </c>
      <c r="B250" t="s">
        <v>1251</v>
      </c>
      <c r="C250" t="s">
        <v>5080</v>
      </c>
      <c r="D250" t="s">
        <v>5081</v>
      </c>
      <c r="E250" t="s">
        <v>311</v>
      </c>
      <c r="F250" t="s">
        <v>5082</v>
      </c>
      <c r="G250">
        <v>74272</v>
      </c>
      <c r="H250" t="s">
        <v>314</v>
      </c>
      <c r="I250" t="s">
        <v>1004</v>
      </c>
      <c r="J250" t="s">
        <v>832</v>
      </c>
      <c r="K250" t="s">
        <v>205</v>
      </c>
      <c r="L250" t="s">
        <v>224</v>
      </c>
      <c r="M250" t="s">
        <v>224</v>
      </c>
      <c r="N250" t="s">
        <v>224</v>
      </c>
      <c r="O250" t="s">
        <v>339</v>
      </c>
      <c r="P250" s="146">
        <v>43542</v>
      </c>
      <c r="Q250" t="s">
        <v>1215</v>
      </c>
      <c r="R250" t="s">
        <v>885</v>
      </c>
      <c r="S250" t="s">
        <v>889</v>
      </c>
      <c r="T250" t="s">
        <v>5083</v>
      </c>
      <c r="U250" s="131">
        <v>3.718</v>
      </c>
      <c r="V250" s="131">
        <v>81.515000000000001</v>
      </c>
      <c r="W250" s="131">
        <v>303.07400000000001</v>
      </c>
      <c r="X250" s="132">
        <v>0.34670000000000001</v>
      </c>
      <c r="Y250" s="132">
        <v>4.3899999999999998E-3</v>
      </c>
      <c r="Z250" s="132">
        <v>1.0499999999999999E-3</v>
      </c>
    </row>
    <row r="251" spans="1:26">
      <c r="A251" t="s">
        <v>1213</v>
      </c>
      <c r="B251" t="s">
        <v>1251</v>
      </c>
      <c r="C251" t="s">
        <v>5228</v>
      </c>
      <c r="D251" t="s">
        <v>5229</v>
      </c>
      <c r="E251" t="s">
        <v>311</v>
      </c>
      <c r="F251" t="s">
        <v>5230</v>
      </c>
      <c r="G251">
        <v>74270</v>
      </c>
      <c r="H251" t="s">
        <v>314</v>
      </c>
      <c r="I251" t="s">
        <v>1004</v>
      </c>
      <c r="J251" t="s">
        <v>833</v>
      </c>
      <c r="K251" t="s">
        <v>205</v>
      </c>
      <c r="L251" t="s">
        <v>253</v>
      </c>
      <c r="M251" t="s">
        <v>253</v>
      </c>
      <c r="N251" t="s">
        <v>212</v>
      </c>
      <c r="O251" t="s">
        <v>339</v>
      </c>
      <c r="P251" s="146">
        <v>45495</v>
      </c>
      <c r="Q251" t="s">
        <v>1216</v>
      </c>
      <c r="R251" t="s">
        <v>885</v>
      </c>
      <c r="S251" t="s">
        <v>889</v>
      </c>
      <c r="T251" t="s">
        <v>4795</v>
      </c>
      <c r="U251" s="131">
        <v>4.0220000000000002</v>
      </c>
      <c r="V251" s="131">
        <v>56.384</v>
      </c>
      <c r="W251" s="131">
        <v>226.77099999999999</v>
      </c>
      <c r="X251" s="132">
        <v>0.1515</v>
      </c>
      <c r="Y251" s="132">
        <v>3.29E-3</v>
      </c>
      <c r="Z251" s="132">
        <v>7.7999999999999999E-4</v>
      </c>
    </row>
    <row r="252" spans="1:26">
      <c r="A252" t="s">
        <v>1213</v>
      </c>
      <c r="B252" t="s">
        <v>1251</v>
      </c>
      <c r="C252" t="s">
        <v>5080</v>
      </c>
      <c r="D252" t="s">
        <v>5081</v>
      </c>
      <c r="E252" t="s">
        <v>311</v>
      </c>
      <c r="F252" t="s">
        <v>5084</v>
      </c>
      <c r="G252">
        <v>74266</v>
      </c>
      <c r="H252" t="s">
        <v>314</v>
      </c>
      <c r="I252" t="s">
        <v>1004</v>
      </c>
      <c r="J252" t="s">
        <v>832</v>
      </c>
      <c r="K252" t="s">
        <v>205</v>
      </c>
      <c r="L252" t="s">
        <v>224</v>
      </c>
      <c r="M252" t="s">
        <v>224</v>
      </c>
      <c r="N252" t="s">
        <v>224</v>
      </c>
      <c r="O252" t="s">
        <v>339</v>
      </c>
      <c r="P252" s="146">
        <v>43524</v>
      </c>
      <c r="Q252" t="s">
        <v>1215</v>
      </c>
      <c r="R252" t="s">
        <v>885</v>
      </c>
      <c r="S252" t="s">
        <v>889</v>
      </c>
      <c r="T252" t="s">
        <v>5083</v>
      </c>
      <c r="U252" s="131">
        <v>3.718</v>
      </c>
      <c r="V252" s="131">
        <v>60.582000000000001</v>
      </c>
      <c r="W252" s="131">
        <v>225.244</v>
      </c>
      <c r="X252" s="132">
        <v>0.4</v>
      </c>
      <c r="Y252" s="132">
        <v>3.2599999999999999E-3</v>
      </c>
      <c r="Z252" s="132">
        <v>7.7999999999999999E-4</v>
      </c>
    </row>
    <row r="253" spans="1:26">
      <c r="A253" t="s">
        <v>1213</v>
      </c>
      <c r="B253" t="s">
        <v>1251</v>
      </c>
      <c r="D253" t="s">
        <v>5224</v>
      </c>
      <c r="E253" t="s">
        <v>311</v>
      </c>
      <c r="F253" t="s">
        <v>5225</v>
      </c>
      <c r="G253">
        <v>74247</v>
      </c>
      <c r="H253" t="s">
        <v>314</v>
      </c>
      <c r="I253" t="s">
        <v>1004</v>
      </c>
      <c r="J253" t="s">
        <v>833</v>
      </c>
      <c r="K253" t="s">
        <v>205</v>
      </c>
      <c r="L253" t="s">
        <v>233</v>
      </c>
      <c r="M253" t="s">
        <v>233</v>
      </c>
      <c r="N253" t="s">
        <v>233</v>
      </c>
      <c r="O253" t="s">
        <v>339</v>
      </c>
      <c r="P253" s="146">
        <v>43790</v>
      </c>
      <c r="Q253" t="s">
        <v>1227</v>
      </c>
      <c r="R253" t="s">
        <v>885</v>
      </c>
      <c r="S253" t="s">
        <v>889</v>
      </c>
      <c r="T253" t="s">
        <v>5001</v>
      </c>
      <c r="U253" s="131">
        <v>4.8109999999999999</v>
      </c>
      <c r="V253" s="131">
        <v>34.07</v>
      </c>
      <c r="W253" s="131">
        <v>163.904</v>
      </c>
      <c r="X253" s="132">
        <v>2.8799999999999999E-2</v>
      </c>
      <c r="Y253" s="132">
        <v>2.3700000000000001E-3</v>
      </c>
      <c r="Z253" s="132">
        <v>5.6999999999999998E-4</v>
      </c>
    </row>
    <row r="254" spans="1:26">
      <c r="A254" t="s">
        <v>1213</v>
      </c>
      <c r="B254" t="s">
        <v>1251</v>
      </c>
      <c r="C254" t="s">
        <v>5085</v>
      </c>
      <c r="D254" t="s">
        <v>5086</v>
      </c>
      <c r="E254" t="s">
        <v>311</v>
      </c>
      <c r="F254" t="s">
        <v>5085</v>
      </c>
      <c r="G254">
        <v>74271</v>
      </c>
      <c r="H254" t="s">
        <v>314</v>
      </c>
      <c r="I254" t="s">
        <v>1004</v>
      </c>
      <c r="J254" t="s">
        <v>832</v>
      </c>
      <c r="K254" t="s">
        <v>205</v>
      </c>
      <c r="L254" t="s">
        <v>217</v>
      </c>
      <c r="M254" t="s">
        <v>233</v>
      </c>
      <c r="N254" t="s">
        <v>233</v>
      </c>
      <c r="O254" t="s">
        <v>339</v>
      </c>
      <c r="P254" s="146">
        <v>43691</v>
      </c>
      <c r="Q254" t="s">
        <v>1227</v>
      </c>
      <c r="R254" t="s">
        <v>885</v>
      </c>
      <c r="S254" t="s">
        <v>889</v>
      </c>
      <c r="T254" t="s">
        <v>4779</v>
      </c>
      <c r="U254" s="131">
        <v>4.8109999999999999</v>
      </c>
      <c r="V254" s="131">
        <v>30.273</v>
      </c>
      <c r="W254" s="131">
        <v>145.63900000000001</v>
      </c>
      <c r="X254" s="132">
        <v>3.4599999999999999E-2</v>
      </c>
      <c r="Y254" s="132">
        <v>2.1099999999999999E-3</v>
      </c>
      <c r="Z254" s="132">
        <v>5.0000000000000001E-4</v>
      </c>
    </row>
    <row r="255" spans="1:26">
      <c r="A255" t="s">
        <v>1213</v>
      </c>
      <c r="B255" t="s">
        <v>1251</v>
      </c>
      <c r="D255" t="s">
        <v>5226</v>
      </c>
      <c r="E255" t="s">
        <v>311</v>
      </c>
      <c r="F255" t="s">
        <v>5227</v>
      </c>
      <c r="G255">
        <v>74193</v>
      </c>
      <c r="H255" t="s">
        <v>314</v>
      </c>
      <c r="I255" t="s">
        <v>1003</v>
      </c>
      <c r="J255" t="s">
        <v>836</v>
      </c>
      <c r="K255" t="s">
        <v>205</v>
      </c>
      <c r="L255" t="s">
        <v>224</v>
      </c>
      <c r="M255" t="s">
        <v>224</v>
      </c>
      <c r="N255" t="s">
        <v>224</v>
      </c>
      <c r="O255" t="s">
        <v>339</v>
      </c>
      <c r="P255" s="146">
        <v>45400</v>
      </c>
      <c r="Q255" t="s">
        <v>1215</v>
      </c>
      <c r="R255" t="s">
        <v>885</v>
      </c>
      <c r="S255" t="s">
        <v>889</v>
      </c>
      <c r="T255" t="s">
        <v>4978</v>
      </c>
      <c r="U255" s="131">
        <v>3.718</v>
      </c>
      <c r="V255" s="131">
        <v>30.591000000000001</v>
      </c>
      <c r="W255" s="131">
        <v>113.736</v>
      </c>
      <c r="X255" s="132">
        <v>1.0200000000000001E-2</v>
      </c>
      <c r="Y255" s="132">
        <v>1.65E-3</v>
      </c>
      <c r="Z255" s="132">
        <v>3.8999999999999999E-4</v>
      </c>
    </row>
    <row r="256" spans="1:26">
      <c r="A256" t="s">
        <v>1213</v>
      </c>
      <c r="B256" t="s">
        <v>1251</v>
      </c>
      <c r="C256" t="s">
        <v>5129</v>
      </c>
      <c r="D256" t="s">
        <v>5130</v>
      </c>
      <c r="E256" t="s">
        <v>310</v>
      </c>
      <c r="F256" t="s">
        <v>5131</v>
      </c>
      <c r="G256">
        <v>74187</v>
      </c>
      <c r="H256" t="s">
        <v>314</v>
      </c>
      <c r="I256" t="s">
        <v>1003</v>
      </c>
      <c r="J256" t="s">
        <v>836</v>
      </c>
      <c r="K256" t="s">
        <v>205</v>
      </c>
      <c r="L256" t="s">
        <v>204</v>
      </c>
      <c r="M256" t="s">
        <v>204</v>
      </c>
      <c r="N256" t="s">
        <v>303</v>
      </c>
      <c r="O256" t="s">
        <v>339</v>
      </c>
      <c r="P256" s="146">
        <v>43831</v>
      </c>
      <c r="Q256" t="s">
        <v>1215</v>
      </c>
      <c r="R256" t="s">
        <v>885</v>
      </c>
      <c r="S256" t="s">
        <v>889</v>
      </c>
      <c r="T256" t="s">
        <v>5132</v>
      </c>
      <c r="U256" s="131">
        <v>3.718</v>
      </c>
      <c r="V256" s="131">
        <v>27.919</v>
      </c>
      <c r="W256" s="131">
        <v>103.80200000000001</v>
      </c>
      <c r="X256" s="132">
        <v>3.3300000000000003E-2</v>
      </c>
      <c r="Y256" s="132">
        <v>1.5E-3</v>
      </c>
      <c r="Z256" s="132">
        <v>3.6000000000000002E-4</v>
      </c>
    </row>
    <row r="257" spans="1:26">
      <c r="A257" t="s">
        <v>1213</v>
      </c>
      <c r="B257" t="s">
        <v>1252</v>
      </c>
      <c r="C257" t="s">
        <v>5133</v>
      </c>
      <c r="D257" t="s">
        <v>5134</v>
      </c>
      <c r="E257" t="s">
        <v>309</v>
      </c>
      <c r="F257" t="s">
        <v>5135</v>
      </c>
      <c r="G257" t="s">
        <v>5136</v>
      </c>
      <c r="H257" t="s">
        <v>321</v>
      </c>
      <c r="I257" t="s">
        <v>1002</v>
      </c>
      <c r="J257" t="s">
        <v>569</v>
      </c>
      <c r="K257" t="s">
        <v>204</v>
      </c>
      <c r="L257" t="s">
        <v>217</v>
      </c>
      <c r="M257" t="s">
        <v>204</v>
      </c>
      <c r="N257" t="s">
        <v>204</v>
      </c>
      <c r="O257" t="s">
        <v>339</v>
      </c>
      <c r="P257" s="146">
        <v>43542</v>
      </c>
      <c r="Q257" t="s">
        <v>1212</v>
      </c>
      <c r="R257" t="s">
        <v>885</v>
      </c>
      <c r="S257" t="s">
        <v>889</v>
      </c>
      <c r="T257" t="s">
        <v>5056</v>
      </c>
      <c r="U257" s="131">
        <v>1</v>
      </c>
      <c r="V257" s="131">
        <v>441.12599999999998</v>
      </c>
      <c r="W257" s="131">
        <v>441.12599999999998</v>
      </c>
      <c r="X257" s="132">
        <v>2.9000000000000001E-2</v>
      </c>
      <c r="Y257" s="132">
        <v>1.6060000000000001E-2</v>
      </c>
      <c r="Z257" s="132">
        <v>2.0100000000000001E-3</v>
      </c>
    </row>
    <row r="258" spans="1:26">
      <c r="A258" t="s">
        <v>1213</v>
      </c>
      <c r="B258" t="s">
        <v>1252</v>
      </c>
      <c r="C258" t="s">
        <v>5137</v>
      </c>
      <c r="D258" t="s">
        <v>5138</v>
      </c>
      <c r="E258" t="s">
        <v>309</v>
      </c>
      <c r="F258" t="s">
        <v>5139</v>
      </c>
      <c r="G258">
        <v>74196</v>
      </c>
      <c r="H258" t="s">
        <v>314</v>
      </c>
      <c r="I258" t="s">
        <v>1005</v>
      </c>
      <c r="J258" t="s">
        <v>826</v>
      </c>
      <c r="K258" t="s">
        <v>204</v>
      </c>
      <c r="L258" t="s">
        <v>204</v>
      </c>
      <c r="M258" t="s">
        <v>204</v>
      </c>
      <c r="N258" t="s">
        <v>204</v>
      </c>
      <c r="O258" t="s">
        <v>339</v>
      </c>
      <c r="P258" s="146">
        <v>43524</v>
      </c>
      <c r="Q258" t="s">
        <v>1212</v>
      </c>
      <c r="R258" t="s">
        <v>885</v>
      </c>
      <c r="S258" t="s">
        <v>889</v>
      </c>
      <c r="T258" t="s">
        <v>4779</v>
      </c>
      <c r="U258" s="131">
        <v>1</v>
      </c>
      <c r="V258" s="131">
        <v>3191.9209999999998</v>
      </c>
      <c r="W258" s="131">
        <v>3191.9209999999998</v>
      </c>
      <c r="X258" s="132">
        <v>0.14119999999999999</v>
      </c>
      <c r="Y258" s="132">
        <v>0.11619</v>
      </c>
      <c r="Z258" s="132">
        <v>1.453E-2</v>
      </c>
    </row>
    <row r="259" spans="1:26">
      <c r="A259" t="s">
        <v>1213</v>
      </c>
      <c r="B259" t="s">
        <v>1252</v>
      </c>
      <c r="C259" t="s">
        <v>5087</v>
      </c>
      <c r="D259" t="s">
        <v>5088</v>
      </c>
      <c r="E259" t="s">
        <v>310</v>
      </c>
      <c r="F259" t="s">
        <v>5089</v>
      </c>
      <c r="G259">
        <v>74186</v>
      </c>
      <c r="H259" t="s">
        <v>314</v>
      </c>
      <c r="I259" t="s">
        <v>1004</v>
      </c>
      <c r="J259" t="s">
        <v>833</v>
      </c>
      <c r="K259" t="s">
        <v>204</v>
      </c>
      <c r="L259" t="s">
        <v>204</v>
      </c>
      <c r="M259" t="s">
        <v>204</v>
      </c>
      <c r="N259" t="s">
        <v>204</v>
      </c>
      <c r="O259" t="s">
        <v>339</v>
      </c>
      <c r="P259" s="146">
        <v>43913</v>
      </c>
      <c r="Q259" t="s">
        <v>1212</v>
      </c>
      <c r="R259" t="s">
        <v>885</v>
      </c>
      <c r="S259" t="s">
        <v>889</v>
      </c>
      <c r="T259" t="s">
        <v>5090</v>
      </c>
      <c r="U259" s="131">
        <v>1</v>
      </c>
      <c r="V259" s="131">
        <v>1407.8889999999999</v>
      </c>
      <c r="W259" s="131">
        <v>1407.8889999999999</v>
      </c>
      <c r="X259" s="132">
        <v>7.8700000000000006E-2</v>
      </c>
      <c r="Y259" s="132">
        <v>5.1249999999999997E-2</v>
      </c>
      <c r="Z259" s="132">
        <v>6.4099999999999999E-3</v>
      </c>
    </row>
    <row r="260" spans="1:26">
      <c r="A260" t="s">
        <v>1213</v>
      </c>
      <c r="B260" t="s">
        <v>1252</v>
      </c>
      <c r="C260" t="s">
        <v>5091</v>
      </c>
      <c r="D260" t="s">
        <v>5092</v>
      </c>
      <c r="E260" t="s">
        <v>309</v>
      </c>
      <c r="F260" t="s">
        <v>5093</v>
      </c>
      <c r="G260">
        <v>74185</v>
      </c>
      <c r="H260" t="s">
        <v>314</v>
      </c>
      <c r="I260" t="s">
        <v>1001</v>
      </c>
      <c r="J260" t="s">
        <v>831</v>
      </c>
      <c r="K260" t="s">
        <v>204</v>
      </c>
      <c r="L260" t="s">
        <v>204</v>
      </c>
      <c r="M260" t="s">
        <v>204</v>
      </c>
      <c r="N260" t="s">
        <v>204</v>
      </c>
      <c r="O260" t="s">
        <v>339</v>
      </c>
      <c r="P260" s="146">
        <v>43306</v>
      </c>
      <c r="Q260" t="s">
        <v>1212</v>
      </c>
      <c r="R260" t="s">
        <v>885</v>
      </c>
      <c r="S260" t="s">
        <v>889</v>
      </c>
      <c r="T260" t="s">
        <v>4956</v>
      </c>
      <c r="U260" s="131">
        <v>1</v>
      </c>
      <c r="V260" s="131">
        <v>1303.136</v>
      </c>
      <c r="W260" s="131">
        <v>1303.136</v>
      </c>
      <c r="X260" s="132">
        <v>0.1298</v>
      </c>
      <c r="Y260" s="132">
        <v>4.7440000000000003E-2</v>
      </c>
      <c r="Z260" s="132">
        <v>5.9300000000000004E-3</v>
      </c>
    </row>
    <row r="261" spans="1:26">
      <c r="A261" t="s">
        <v>1213</v>
      </c>
      <c r="B261" t="s">
        <v>1252</v>
      </c>
      <c r="D261" t="s">
        <v>5148</v>
      </c>
      <c r="E261" t="s">
        <v>309</v>
      </c>
      <c r="F261" t="s">
        <v>5149</v>
      </c>
      <c r="G261">
        <v>74249</v>
      </c>
      <c r="H261" t="s">
        <v>314</v>
      </c>
      <c r="I261" t="s">
        <v>1005</v>
      </c>
      <c r="J261" t="s">
        <v>832</v>
      </c>
      <c r="K261" t="s">
        <v>204</v>
      </c>
      <c r="L261" t="s">
        <v>204</v>
      </c>
      <c r="M261" t="s">
        <v>204</v>
      </c>
      <c r="N261" t="s">
        <v>204</v>
      </c>
      <c r="O261" t="s">
        <v>339</v>
      </c>
      <c r="P261" s="146">
        <v>43312</v>
      </c>
      <c r="Q261" t="s">
        <v>1212</v>
      </c>
      <c r="R261" t="s">
        <v>885</v>
      </c>
      <c r="S261" t="s">
        <v>889</v>
      </c>
      <c r="T261" t="s">
        <v>4789</v>
      </c>
      <c r="U261" s="131">
        <v>1</v>
      </c>
      <c r="V261" s="131">
        <v>973.51300000000003</v>
      </c>
      <c r="W261" s="131">
        <v>973.51300000000003</v>
      </c>
      <c r="X261" s="132">
        <v>0.19600000000000001</v>
      </c>
      <c r="Y261" s="132">
        <v>3.5439999999999999E-2</v>
      </c>
      <c r="Z261" s="132">
        <v>4.4299999999999999E-3</v>
      </c>
    </row>
    <row r="262" spans="1:26">
      <c r="A262" t="s">
        <v>1213</v>
      </c>
      <c r="B262" t="s">
        <v>1252</v>
      </c>
      <c r="C262" t="s">
        <v>5087</v>
      </c>
      <c r="D262" t="s">
        <v>5088</v>
      </c>
      <c r="E262" t="s">
        <v>310</v>
      </c>
      <c r="F262" t="s">
        <v>5143</v>
      </c>
      <c r="G262">
        <v>74204</v>
      </c>
      <c r="H262" t="s">
        <v>314</v>
      </c>
      <c r="I262" t="s">
        <v>1004</v>
      </c>
      <c r="J262" t="s">
        <v>833</v>
      </c>
      <c r="K262" t="s">
        <v>204</v>
      </c>
      <c r="L262" t="s">
        <v>204</v>
      </c>
      <c r="M262" t="s">
        <v>204</v>
      </c>
      <c r="N262" t="s">
        <v>204</v>
      </c>
      <c r="O262" t="s">
        <v>339</v>
      </c>
      <c r="P262" s="146">
        <v>44370</v>
      </c>
      <c r="Q262" t="s">
        <v>1212</v>
      </c>
      <c r="R262" t="s">
        <v>885</v>
      </c>
      <c r="S262" t="s">
        <v>889</v>
      </c>
      <c r="T262" t="s">
        <v>5144</v>
      </c>
      <c r="U262" s="131">
        <v>1</v>
      </c>
      <c r="V262" s="131">
        <v>813.77</v>
      </c>
      <c r="W262" s="131">
        <v>813.77</v>
      </c>
      <c r="X262" s="132">
        <v>7.8700000000000006E-2</v>
      </c>
      <c r="Y262" s="132">
        <v>2.962E-2</v>
      </c>
      <c r="Z262" s="132">
        <v>3.7000000000000002E-3</v>
      </c>
    </row>
    <row r="263" spans="1:26">
      <c r="A263" t="s">
        <v>1213</v>
      </c>
      <c r="B263" t="s">
        <v>1252</v>
      </c>
      <c r="C263" t="s">
        <v>5145</v>
      </c>
      <c r="D263" t="s">
        <v>5146</v>
      </c>
      <c r="E263" t="s">
        <v>309</v>
      </c>
      <c r="F263" t="s">
        <v>5147</v>
      </c>
      <c r="G263">
        <v>74217</v>
      </c>
      <c r="H263" t="s">
        <v>314</v>
      </c>
      <c r="I263" t="s">
        <v>1003</v>
      </c>
      <c r="J263" t="s">
        <v>836</v>
      </c>
      <c r="K263" t="s">
        <v>204</v>
      </c>
      <c r="L263" t="s">
        <v>204</v>
      </c>
      <c r="M263" t="s">
        <v>204</v>
      </c>
      <c r="N263" t="s">
        <v>204</v>
      </c>
      <c r="O263" t="s">
        <v>339</v>
      </c>
      <c r="P263" s="146">
        <v>45006</v>
      </c>
      <c r="Q263" t="s">
        <v>1212</v>
      </c>
      <c r="R263" t="s">
        <v>885</v>
      </c>
      <c r="S263" t="s">
        <v>889</v>
      </c>
      <c r="T263" t="s">
        <v>5026</v>
      </c>
      <c r="U263" s="131">
        <v>1</v>
      </c>
      <c r="V263" s="131">
        <v>747.99900000000002</v>
      </c>
      <c r="W263" s="131">
        <v>747.99900000000002</v>
      </c>
      <c r="X263" s="132">
        <v>0.15770000000000001</v>
      </c>
      <c r="Y263" s="132">
        <v>2.7230000000000001E-2</v>
      </c>
      <c r="Z263" s="132">
        <v>3.3999999999999998E-3</v>
      </c>
    </row>
    <row r="264" spans="1:26">
      <c r="A264" t="s">
        <v>1213</v>
      </c>
      <c r="B264" t="s">
        <v>1252</v>
      </c>
      <c r="C264" t="s">
        <v>5091</v>
      </c>
      <c r="D264" t="s">
        <v>5097</v>
      </c>
      <c r="E264" t="s">
        <v>309</v>
      </c>
      <c r="F264" t="s">
        <v>5098</v>
      </c>
      <c r="G264">
        <v>74202</v>
      </c>
      <c r="H264" t="s">
        <v>314</v>
      </c>
      <c r="I264" t="s">
        <v>1001</v>
      </c>
      <c r="J264" t="s">
        <v>831</v>
      </c>
      <c r="K264" t="s">
        <v>204</v>
      </c>
      <c r="L264" t="s">
        <v>204</v>
      </c>
      <c r="M264" t="s">
        <v>204</v>
      </c>
      <c r="N264" t="s">
        <v>204</v>
      </c>
      <c r="O264" t="s">
        <v>339</v>
      </c>
      <c r="P264" s="146">
        <v>43157</v>
      </c>
      <c r="Q264" t="s">
        <v>1212</v>
      </c>
      <c r="R264" t="s">
        <v>885</v>
      </c>
      <c r="S264" t="s">
        <v>889</v>
      </c>
      <c r="T264" t="s">
        <v>4956</v>
      </c>
      <c r="U264" s="131">
        <v>1</v>
      </c>
      <c r="V264" s="131">
        <v>745.67600000000004</v>
      </c>
      <c r="W264" s="131">
        <v>745.67600000000004</v>
      </c>
      <c r="X264" s="132">
        <v>0.1036</v>
      </c>
      <c r="Y264" s="132">
        <v>2.7140000000000001E-2</v>
      </c>
      <c r="Z264" s="132">
        <v>3.3899999999999998E-3</v>
      </c>
    </row>
    <row r="265" spans="1:26">
      <c r="A265" t="s">
        <v>1213</v>
      </c>
      <c r="B265" t="s">
        <v>1252</v>
      </c>
      <c r="C265" t="s">
        <v>5094</v>
      </c>
      <c r="D265" t="s">
        <v>2205</v>
      </c>
      <c r="E265" t="s">
        <v>309</v>
      </c>
      <c r="F265" t="s">
        <v>5095</v>
      </c>
      <c r="G265">
        <v>74190</v>
      </c>
      <c r="H265" t="s">
        <v>314</v>
      </c>
      <c r="I265" t="s">
        <v>1005</v>
      </c>
      <c r="J265" t="s">
        <v>569</v>
      </c>
      <c r="K265" t="s">
        <v>204</v>
      </c>
      <c r="L265" t="s">
        <v>204</v>
      </c>
      <c r="M265" t="s">
        <v>204</v>
      </c>
      <c r="N265" t="s">
        <v>224</v>
      </c>
      <c r="O265" t="s">
        <v>339</v>
      </c>
      <c r="P265" s="146">
        <v>43312</v>
      </c>
      <c r="Q265" t="s">
        <v>1215</v>
      </c>
      <c r="R265" t="s">
        <v>885</v>
      </c>
      <c r="S265" t="s">
        <v>889</v>
      </c>
      <c r="T265" t="s">
        <v>5096</v>
      </c>
      <c r="U265" s="131">
        <v>3.718</v>
      </c>
      <c r="V265" s="131">
        <v>199.928</v>
      </c>
      <c r="W265" s="131">
        <v>743.33299999999997</v>
      </c>
      <c r="X265" s="132">
        <v>0.19874</v>
      </c>
      <c r="Y265" s="132">
        <v>2.7060000000000001E-2</v>
      </c>
      <c r="Z265" s="132">
        <v>3.3800000000000002E-3</v>
      </c>
    </row>
    <row r="266" spans="1:26">
      <c r="A266" t="s">
        <v>1213</v>
      </c>
      <c r="B266" t="s">
        <v>1252</v>
      </c>
      <c r="C266" t="s">
        <v>5160</v>
      </c>
      <c r="D266" t="s">
        <v>5161</v>
      </c>
      <c r="E266" t="s">
        <v>309</v>
      </c>
      <c r="F266" t="s">
        <v>5162</v>
      </c>
      <c r="G266">
        <v>74241</v>
      </c>
      <c r="H266" t="s">
        <v>314</v>
      </c>
      <c r="I266" t="s">
        <v>1003</v>
      </c>
      <c r="J266" t="s">
        <v>837</v>
      </c>
      <c r="K266" t="s">
        <v>204</v>
      </c>
      <c r="L266" t="s">
        <v>204</v>
      </c>
      <c r="M266" t="s">
        <v>204</v>
      </c>
      <c r="N266" t="s">
        <v>204</v>
      </c>
      <c r="O266" t="s">
        <v>339</v>
      </c>
      <c r="P266" s="146">
        <v>44560</v>
      </c>
      <c r="Q266" t="s">
        <v>1212</v>
      </c>
      <c r="R266" t="s">
        <v>885</v>
      </c>
      <c r="S266" t="s">
        <v>889</v>
      </c>
      <c r="T266" t="s">
        <v>4779</v>
      </c>
      <c r="U266" s="131">
        <v>1</v>
      </c>
      <c r="V266" s="131">
        <v>707.55700000000002</v>
      </c>
      <c r="W266" s="131">
        <v>707.55700000000002</v>
      </c>
      <c r="X266" s="132">
        <v>5.8299999999999998E-2</v>
      </c>
      <c r="Y266" s="132">
        <v>2.5760000000000002E-2</v>
      </c>
      <c r="Z266" s="132">
        <v>3.2200000000000002E-3</v>
      </c>
    </row>
    <row r="267" spans="1:26">
      <c r="A267" t="s">
        <v>1213</v>
      </c>
      <c r="B267" t="s">
        <v>1252</v>
      </c>
      <c r="C267" t="s">
        <v>5171</v>
      </c>
      <c r="D267" t="s">
        <v>5172</v>
      </c>
      <c r="E267" t="s">
        <v>309</v>
      </c>
      <c r="F267" t="s">
        <v>5173</v>
      </c>
      <c r="G267">
        <v>74239</v>
      </c>
      <c r="H267" t="s">
        <v>314</v>
      </c>
      <c r="I267" t="s">
        <v>1003</v>
      </c>
      <c r="J267" t="s">
        <v>837</v>
      </c>
      <c r="K267" t="s">
        <v>204</v>
      </c>
      <c r="L267" t="s">
        <v>204</v>
      </c>
      <c r="M267" t="s">
        <v>204</v>
      </c>
      <c r="N267" t="s">
        <v>204</v>
      </c>
      <c r="O267" t="s">
        <v>339</v>
      </c>
      <c r="P267" s="146">
        <v>43394</v>
      </c>
      <c r="Q267" t="s">
        <v>1212</v>
      </c>
      <c r="R267" t="s">
        <v>885</v>
      </c>
      <c r="S267" t="s">
        <v>889</v>
      </c>
      <c r="T267" t="s">
        <v>5063</v>
      </c>
      <c r="U267" s="131">
        <v>1</v>
      </c>
      <c r="V267" s="131">
        <v>551.44299999999998</v>
      </c>
      <c r="W267" s="131">
        <v>551.44299999999998</v>
      </c>
      <c r="X267" s="132">
        <v>3.4090000000000002E-2</v>
      </c>
      <c r="Y267" s="132">
        <v>2.0070000000000001E-2</v>
      </c>
      <c r="Z267" s="132">
        <v>2.5100000000000001E-3</v>
      </c>
    </row>
    <row r="268" spans="1:26">
      <c r="A268" t="s">
        <v>1213</v>
      </c>
      <c r="B268" t="s">
        <v>1252</v>
      </c>
      <c r="C268" t="s">
        <v>5099</v>
      </c>
      <c r="D268" t="s">
        <v>5100</v>
      </c>
      <c r="E268" t="s">
        <v>309</v>
      </c>
      <c r="F268" t="s">
        <v>5101</v>
      </c>
      <c r="G268">
        <v>74176</v>
      </c>
      <c r="H268" t="s">
        <v>314</v>
      </c>
      <c r="I268" t="s">
        <v>1002</v>
      </c>
      <c r="J268" t="s">
        <v>569</v>
      </c>
      <c r="K268" t="s">
        <v>204</v>
      </c>
      <c r="L268" t="s">
        <v>204</v>
      </c>
      <c r="M268" t="s">
        <v>204</v>
      </c>
      <c r="N268" t="s">
        <v>204</v>
      </c>
      <c r="O268" t="s">
        <v>339</v>
      </c>
      <c r="P268" s="146">
        <v>43411</v>
      </c>
      <c r="Q268" t="s">
        <v>1212</v>
      </c>
      <c r="R268" t="s">
        <v>885</v>
      </c>
      <c r="S268" t="s">
        <v>889</v>
      </c>
      <c r="T268" t="s">
        <v>5053</v>
      </c>
      <c r="U268" s="131">
        <v>1</v>
      </c>
      <c r="V268" s="131">
        <v>543.53599999999994</v>
      </c>
      <c r="W268" s="131">
        <v>543.53599999999994</v>
      </c>
      <c r="X268" s="132">
        <v>1.7500000000000002E-2</v>
      </c>
      <c r="Y268" s="132">
        <v>1.9789999999999999E-2</v>
      </c>
      <c r="Z268" s="132">
        <v>2.47E-3</v>
      </c>
    </row>
    <row r="269" spans="1:26">
      <c r="A269" t="s">
        <v>1213</v>
      </c>
      <c r="B269" t="s">
        <v>1252</v>
      </c>
      <c r="C269" t="s">
        <v>5150</v>
      </c>
      <c r="D269" t="s">
        <v>5151</v>
      </c>
      <c r="E269" t="s">
        <v>310</v>
      </c>
      <c r="F269" t="s">
        <v>5152</v>
      </c>
      <c r="G269">
        <v>74238</v>
      </c>
      <c r="H269" t="s">
        <v>314</v>
      </c>
      <c r="I269" t="s">
        <v>1004</v>
      </c>
      <c r="J269" t="s">
        <v>833</v>
      </c>
      <c r="K269" t="s">
        <v>204</v>
      </c>
      <c r="L269" t="s">
        <v>204</v>
      </c>
      <c r="M269" t="s">
        <v>204</v>
      </c>
      <c r="N269" t="s">
        <v>204</v>
      </c>
      <c r="O269" t="s">
        <v>339</v>
      </c>
      <c r="P269" s="146">
        <v>44752</v>
      </c>
      <c r="Q269" t="s">
        <v>1212</v>
      </c>
      <c r="R269" t="s">
        <v>885</v>
      </c>
      <c r="S269" t="s">
        <v>889</v>
      </c>
      <c r="T269" t="s">
        <v>4817</v>
      </c>
      <c r="U269" s="131">
        <v>1</v>
      </c>
      <c r="V269" s="131">
        <v>528.553</v>
      </c>
      <c r="W269" s="131">
        <v>528.553</v>
      </c>
      <c r="X269" s="132">
        <v>1.89E-2</v>
      </c>
      <c r="Y269" s="132">
        <v>1.924E-2</v>
      </c>
      <c r="Z269" s="132">
        <v>2.4099999999999998E-3</v>
      </c>
    </row>
    <row r="270" spans="1:26">
      <c r="A270" t="s">
        <v>1213</v>
      </c>
      <c r="B270" t="s">
        <v>1252</v>
      </c>
      <c r="C270" t="s">
        <v>5153</v>
      </c>
      <c r="D270" t="s">
        <v>5154</v>
      </c>
      <c r="E270" t="s">
        <v>309</v>
      </c>
      <c r="F270" t="s">
        <v>5155</v>
      </c>
      <c r="G270">
        <v>74231</v>
      </c>
      <c r="H270" t="s">
        <v>314</v>
      </c>
      <c r="I270" t="s">
        <v>1003</v>
      </c>
      <c r="J270" t="s">
        <v>836</v>
      </c>
      <c r="K270" t="s">
        <v>204</v>
      </c>
      <c r="L270" t="s">
        <v>204</v>
      </c>
      <c r="M270" t="s">
        <v>204</v>
      </c>
      <c r="N270" t="s">
        <v>204</v>
      </c>
      <c r="O270" t="s">
        <v>339</v>
      </c>
      <c r="P270" s="146">
        <v>42736</v>
      </c>
      <c r="Q270" t="s">
        <v>1212</v>
      </c>
      <c r="R270" t="s">
        <v>885</v>
      </c>
      <c r="S270" t="s">
        <v>889</v>
      </c>
      <c r="T270" t="s">
        <v>4779</v>
      </c>
      <c r="U270" s="131">
        <v>1</v>
      </c>
      <c r="V270" s="131">
        <v>496.98399999999998</v>
      </c>
      <c r="W270" s="131">
        <v>496.98399999999998</v>
      </c>
      <c r="X270" s="132">
        <v>5.2600000000000001E-2</v>
      </c>
      <c r="Y270" s="132">
        <v>1.8089999999999998E-2</v>
      </c>
      <c r="Z270" s="132">
        <v>2.2599999999999999E-3</v>
      </c>
    </row>
    <row r="271" spans="1:26">
      <c r="A271" t="s">
        <v>1213</v>
      </c>
      <c r="B271" t="s">
        <v>1252</v>
      </c>
      <c r="C271" t="s">
        <v>5156</v>
      </c>
      <c r="D271" t="s">
        <v>5157</v>
      </c>
      <c r="E271" t="s">
        <v>309</v>
      </c>
      <c r="F271" t="s">
        <v>5158</v>
      </c>
      <c r="G271">
        <v>74228</v>
      </c>
      <c r="H271" t="s">
        <v>314</v>
      </c>
      <c r="I271" t="s">
        <v>1000</v>
      </c>
      <c r="J271" t="s">
        <v>844</v>
      </c>
      <c r="K271" t="s">
        <v>204</v>
      </c>
      <c r="L271" t="s">
        <v>204</v>
      </c>
      <c r="M271" t="s">
        <v>204</v>
      </c>
      <c r="N271" t="s">
        <v>204</v>
      </c>
      <c r="O271" t="s">
        <v>339</v>
      </c>
      <c r="P271" s="146">
        <v>43157</v>
      </c>
      <c r="Q271" t="s">
        <v>1215</v>
      </c>
      <c r="R271" t="s">
        <v>885</v>
      </c>
      <c r="S271" t="s">
        <v>889</v>
      </c>
      <c r="T271" t="s">
        <v>5159</v>
      </c>
      <c r="U271" s="131">
        <v>3.718</v>
      </c>
      <c r="V271" s="131">
        <v>120.754</v>
      </c>
      <c r="W271" s="131">
        <v>448.964</v>
      </c>
      <c r="X271" s="132">
        <v>5.9191354936875676E-2</v>
      </c>
      <c r="Y271" s="132">
        <v>1.634E-2</v>
      </c>
      <c r="Z271" s="132">
        <v>2.0400000000000001E-3</v>
      </c>
    </row>
    <row r="272" spans="1:26">
      <c r="A272" t="s">
        <v>1213</v>
      </c>
      <c r="B272" t="s">
        <v>1252</v>
      </c>
      <c r="C272" t="s">
        <v>5168</v>
      </c>
      <c r="D272" t="s">
        <v>5169</v>
      </c>
      <c r="E272" t="s">
        <v>309</v>
      </c>
      <c r="F272" t="s">
        <v>5170</v>
      </c>
      <c r="G272">
        <v>74233</v>
      </c>
      <c r="H272" t="s">
        <v>314</v>
      </c>
      <c r="I272" t="s">
        <v>1002</v>
      </c>
      <c r="J272" t="s">
        <v>569</v>
      </c>
      <c r="K272" t="s">
        <v>204</v>
      </c>
      <c r="L272" t="s">
        <v>204</v>
      </c>
      <c r="M272" t="s">
        <v>204</v>
      </c>
      <c r="N272" t="s">
        <v>224</v>
      </c>
      <c r="O272" t="s">
        <v>339</v>
      </c>
      <c r="P272" s="146">
        <v>42583</v>
      </c>
      <c r="Q272" t="s">
        <v>1212</v>
      </c>
      <c r="R272" t="s">
        <v>885</v>
      </c>
      <c r="S272" t="s">
        <v>889</v>
      </c>
      <c r="T272" t="s">
        <v>5105</v>
      </c>
      <c r="U272" s="131">
        <v>1</v>
      </c>
      <c r="V272" s="131">
        <v>397.30099999999999</v>
      </c>
      <c r="W272" s="131">
        <v>397.30099999999999</v>
      </c>
      <c r="X272" s="132">
        <v>0.11</v>
      </c>
      <c r="Y272" s="132">
        <v>1.4460000000000001E-2</v>
      </c>
      <c r="Z272" s="132">
        <v>1.81E-3</v>
      </c>
    </row>
    <row r="273" spans="1:26">
      <c r="A273" t="s">
        <v>1213</v>
      </c>
      <c r="B273" t="s">
        <v>1252</v>
      </c>
      <c r="C273" t="s">
        <v>5165</v>
      </c>
      <c r="D273" t="s">
        <v>5166</v>
      </c>
      <c r="E273" t="s">
        <v>309</v>
      </c>
      <c r="F273" t="s">
        <v>5167</v>
      </c>
      <c r="G273">
        <v>74221</v>
      </c>
      <c r="H273" t="s">
        <v>314</v>
      </c>
      <c r="I273" t="s">
        <v>1000</v>
      </c>
      <c r="J273" t="s">
        <v>844</v>
      </c>
      <c r="K273" t="s">
        <v>204</v>
      </c>
      <c r="L273" t="s">
        <v>204</v>
      </c>
      <c r="M273" t="s">
        <v>204</v>
      </c>
      <c r="N273" t="s">
        <v>296</v>
      </c>
      <c r="O273" t="s">
        <v>339</v>
      </c>
      <c r="P273" s="146">
        <v>44741</v>
      </c>
      <c r="Q273" t="s">
        <v>1215</v>
      </c>
      <c r="R273" t="s">
        <v>885</v>
      </c>
      <c r="S273" t="s">
        <v>889</v>
      </c>
      <c r="T273" t="s">
        <v>5075</v>
      </c>
      <c r="U273" s="131">
        <v>3.718</v>
      </c>
      <c r="V273" s="131">
        <v>106.80200000000001</v>
      </c>
      <c r="W273" s="131">
        <v>397.08800000000002</v>
      </c>
      <c r="X273" s="132">
        <v>7.5700000000000003E-2</v>
      </c>
      <c r="Y273" s="132">
        <v>1.4460000000000001E-2</v>
      </c>
      <c r="Z273" s="132">
        <v>1.81E-3</v>
      </c>
    </row>
    <row r="274" spans="1:26">
      <c r="A274" t="s">
        <v>1213</v>
      </c>
      <c r="B274" t="s">
        <v>1252</v>
      </c>
      <c r="C274" t="s">
        <v>5102</v>
      </c>
      <c r="D274" t="s">
        <v>5103</v>
      </c>
      <c r="E274" t="s">
        <v>309</v>
      </c>
      <c r="F274" t="s">
        <v>5104</v>
      </c>
      <c r="G274">
        <v>74177</v>
      </c>
      <c r="H274" t="s">
        <v>314</v>
      </c>
      <c r="I274" t="s">
        <v>1002</v>
      </c>
      <c r="J274" t="s">
        <v>569</v>
      </c>
      <c r="K274" t="s">
        <v>204</v>
      </c>
      <c r="L274" t="s">
        <v>204</v>
      </c>
      <c r="M274" t="s">
        <v>204</v>
      </c>
      <c r="N274" t="s">
        <v>204</v>
      </c>
      <c r="O274" t="s">
        <v>339</v>
      </c>
      <c r="P274" s="146">
        <v>43586</v>
      </c>
      <c r="Q274" t="s">
        <v>1212</v>
      </c>
      <c r="R274" t="s">
        <v>885</v>
      </c>
      <c r="S274" t="s">
        <v>889</v>
      </c>
      <c r="T274" t="s">
        <v>5105</v>
      </c>
      <c r="U274" s="131">
        <v>1</v>
      </c>
      <c r="V274" s="131">
        <v>295.31700000000001</v>
      </c>
      <c r="W274" s="131">
        <v>295.31700000000001</v>
      </c>
      <c r="X274" s="132">
        <v>3.1E-2</v>
      </c>
      <c r="Y274" s="132">
        <v>1.0749999999999999E-2</v>
      </c>
      <c r="Z274" s="132">
        <v>1.34E-3</v>
      </c>
    </row>
    <row r="275" spans="1:26">
      <c r="A275" t="s">
        <v>1213</v>
      </c>
      <c r="B275" t="s">
        <v>1252</v>
      </c>
      <c r="C275" t="s">
        <v>5186</v>
      </c>
      <c r="D275" t="s">
        <v>5187</v>
      </c>
      <c r="E275" t="s">
        <v>311</v>
      </c>
      <c r="F275" t="s">
        <v>5188</v>
      </c>
      <c r="G275">
        <v>74243</v>
      </c>
      <c r="H275" t="s">
        <v>314</v>
      </c>
      <c r="I275" t="s">
        <v>1000</v>
      </c>
      <c r="J275" t="s">
        <v>844</v>
      </c>
      <c r="K275" t="s">
        <v>204</v>
      </c>
      <c r="L275" t="s">
        <v>204</v>
      </c>
      <c r="M275" t="s">
        <v>204</v>
      </c>
      <c r="N275" t="s">
        <v>204</v>
      </c>
      <c r="O275" t="s">
        <v>339</v>
      </c>
      <c r="P275" s="146">
        <v>45036</v>
      </c>
      <c r="Q275" t="s">
        <v>1215</v>
      </c>
      <c r="R275" t="s">
        <v>885</v>
      </c>
      <c r="S275" t="s">
        <v>889</v>
      </c>
      <c r="T275" t="s">
        <v>5109</v>
      </c>
      <c r="U275" s="131">
        <v>3.718</v>
      </c>
      <c r="V275" s="131">
        <v>76.882999999999996</v>
      </c>
      <c r="W275" s="131">
        <v>285.851</v>
      </c>
      <c r="X275" s="132">
        <v>0.1371</v>
      </c>
      <c r="Y275" s="132">
        <v>1.0410000000000001E-2</v>
      </c>
      <c r="Z275" s="132">
        <v>1.2999999999999999E-3</v>
      </c>
    </row>
    <row r="276" spans="1:26">
      <c r="A276" t="s">
        <v>1213</v>
      </c>
      <c r="B276" t="s">
        <v>1252</v>
      </c>
      <c r="C276" t="s">
        <v>5013</v>
      </c>
      <c r="D276" t="s">
        <v>5014</v>
      </c>
      <c r="E276" t="s">
        <v>309</v>
      </c>
      <c r="F276" t="s">
        <v>5189</v>
      </c>
      <c r="G276">
        <v>74252</v>
      </c>
      <c r="H276" t="s">
        <v>314</v>
      </c>
      <c r="I276" t="s">
        <v>1003</v>
      </c>
      <c r="J276" t="s">
        <v>839</v>
      </c>
      <c r="K276" t="s">
        <v>204</v>
      </c>
      <c r="L276" t="s">
        <v>204</v>
      </c>
      <c r="M276" t="s">
        <v>204</v>
      </c>
      <c r="N276" t="s">
        <v>204</v>
      </c>
      <c r="O276" t="s">
        <v>339</v>
      </c>
      <c r="P276" s="146">
        <v>45124</v>
      </c>
      <c r="Q276" t="s">
        <v>1212</v>
      </c>
      <c r="R276" t="s">
        <v>885</v>
      </c>
      <c r="S276" t="s">
        <v>889</v>
      </c>
      <c r="T276" t="s">
        <v>4989</v>
      </c>
      <c r="U276" s="131">
        <v>1</v>
      </c>
      <c r="V276" s="131">
        <v>267.45100000000002</v>
      </c>
      <c r="W276" s="131">
        <v>267.45100000000002</v>
      </c>
      <c r="X276" s="132">
        <v>1.95E-2</v>
      </c>
      <c r="Y276" s="132">
        <v>9.7400000000000004E-3</v>
      </c>
      <c r="Z276" s="132">
        <v>1.2199999999999999E-3</v>
      </c>
    </row>
    <row r="277" spans="1:26">
      <c r="A277" t="s">
        <v>1213</v>
      </c>
      <c r="B277" t="s">
        <v>1252</v>
      </c>
      <c r="C277" t="s">
        <v>5106</v>
      </c>
      <c r="D277" t="s">
        <v>5107</v>
      </c>
      <c r="E277" t="s">
        <v>309</v>
      </c>
      <c r="F277" t="s">
        <v>5108</v>
      </c>
      <c r="G277">
        <v>74173</v>
      </c>
      <c r="H277" t="s">
        <v>314</v>
      </c>
      <c r="I277" t="s">
        <v>1000</v>
      </c>
      <c r="J277" t="s">
        <v>845</v>
      </c>
      <c r="K277" t="s">
        <v>204</v>
      </c>
      <c r="L277" t="s">
        <v>204</v>
      </c>
      <c r="M277" t="s">
        <v>204</v>
      </c>
      <c r="N277" t="s">
        <v>204</v>
      </c>
      <c r="O277" t="s">
        <v>339</v>
      </c>
      <c r="P277" s="146">
        <v>43321</v>
      </c>
      <c r="Q277" t="s">
        <v>1215</v>
      </c>
      <c r="R277" t="s">
        <v>885</v>
      </c>
      <c r="S277" t="s">
        <v>889</v>
      </c>
      <c r="T277" t="s">
        <v>5109</v>
      </c>
      <c r="U277" s="131">
        <v>3.718</v>
      </c>
      <c r="V277" s="131">
        <v>52.387</v>
      </c>
      <c r="W277" s="131">
        <v>194.77699999999999</v>
      </c>
      <c r="X277" s="132">
        <v>0.10349999999999999</v>
      </c>
      <c r="Y277" s="132">
        <v>7.0899999999999999E-3</v>
      </c>
      <c r="Z277" s="132">
        <v>8.8999999999999995E-4</v>
      </c>
    </row>
    <row r="278" spans="1:26">
      <c r="A278" t="s">
        <v>1213</v>
      </c>
      <c r="B278" t="s">
        <v>1252</v>
      </c>
      <c r="C278" t="s">
        <v>5174</v>
      </c>
      <c r="D278" t="s">
        <v>5175</v>
      </c>
      <c r="E278" t="s">
        <v>309</v>
      </c>
      <c r="F278" t="s">
        <v>5176</v>
      </c>
      <c r="G278">
        <v>74179</v>
      </c>
      <c r="H278" t="s">
        <v>314</v>
      </c>
      <c r="I278" t="s">
        <v>1001</v>
      </c>
      <c r="J278" t="s">
        <v>831</v>
      </c>
      <c r="K278" t="s">
        <v>204</v>
      </c>
      <c r="L278" t="s">
        <v>204</v>
      </c>
      <c r="M278" t="s">
        <v>204</v>
      </c>
      <c r="N278" t="s">
        <v>204</v>
      </c>
      <c r="O278" t="s">
        <v>339</v>
      </c>
      <c r="P278" s="146">
        <v>42125</v>
      </c>
      <c r="Q278" t="s">
        <v>1212</v>
      </c>
      <c r="R278" t="s">
        <v>885</v>
      </c>
      <c r="S278" t="s">
        <v>889</v>
      </c>
      <c r="T278" t="s">
        <v>5177</v>
      </c>
      <c r="U278" s="131">
        <v>1</v>
      </c>
      <c r="V278" s="131">
        <v>146.79599999999999</v>
      </c>
      <c r="W278" s="131">
        <v>146.79599999999999</v>
      </c>
      <c r="X278" s="132">
        <v>0.11990000000000001</v>
      </c>
      <c r="Y278" s="132">
        <v>5.3400000000000001E-3</v>
      </c>
      <c r="Z278" s="132">
        <v>6.7000000000000002E-4</v>
      </c>
    </row>
    <row r="279" spans="1:26">
      <c r="A279" t="s">
        <v>1213</v>
      </c>
      <c r="B279" t="s">
        <v>1252</v>
      </c>
      <c r="D279" t="s">
        <v>5016</v>
      </c>
      <c r="E279" t="s">
        <v>309</v>
      </c>
      <c r="F279" t="s">
        <v>5017</v>
      </c>
      <c r="G279">
        <v>74254</v>
      </c>
      <c r="H279" t="s">
        <v>314</v>
      </c>
      <c r="I279" t="s">
        <v>1000</v>
      </c>
      <c r="J279" t="s">
        <v>845</v>
      </c>
      <c r="K279" t="s">
        <v>204</v>
      </c>
      <c r="L279" t="s">
        <v>204</v>
      </c>
      <c r="M279" t="s">
        <v>204</v>
      </c>
      <c r="N279" t="s">
        <v>204</v>
      </c>
      <c r="O279" t="s">
        <v>339</v>
      </c>
      <c r="P279" s="146">
        <v>45124</v>
      </c>
      <c r="Q279" t="s">
        <v>1215</v>
      </c>
      <c r="R279" t="s">
        <v>885</v>
      </c>
      <c r="S279" t="s">
        <v>889</v>
      </c>
      <c r="T279" t="s">
        <v>5018</v>
      </c>
      <c r="U279" s="131">
        <v>3.718</v>
      </c>
      <c r="V279" s="131">
        <v>27.593</v>
      </c>
      <c r="W279" s="131">
        <v>102.59099999999999</v>
      </c>
      <c r="X279" s="132">
        <v>7.0800000000000002E-2</v>
      </c>
      <c r="Y279" s="132">
        <v>3.7299999999999998E-3</v>
      </c>
      <c r="Z279" s="132">
        <v>4.6999999999999999E-4</v>
      </c>
    </row>
    <row r="280" spans="1:26">
      <c r="A280" t="s">
        <v>1213</v>
      </c>
      <c r="B280" t="s">
        <v>1252</v>
      </c>
      <c r="C280" t="s">
        <v>5216</v>
      </c>
      <c r="D280" t="s">
        <v>5217</v>
      </c>
      <c r="E280" t="s">
        <v>310</v>
      </c>
      <c r="F280" t="s">
        <v>5218</v>
      </c>
      <c r="G280">
        <v>74256</v>
      </c>
      <c r="H280" t="s">
        <v>314</v>
      </c>
      <c r="I280" t="s">
        <v>1004</v>
      </c>
      <c r="J280" t="s">
        <v>832</v>
      </c>
      <c r="K280" t="s">
        <v>205</v>
      </c>
      <c r="L280" t="s">
        <v>272</v>
      </c>
      <c r="M280" t="s">
        <v>272</v>
      </c>
      <c r="N280" t="s">
        <v>272</v>
      </c>
      <c r="O280" t="s">
        <v>339</v>
      </c>
      <c r="P280" s="146">
        <v>44308</v>
      </c>
      <c r="Q280" t="s">
        <v>1216</v>
      </c>
      <c r="R280" t="s">
        <v>885</v>
      </c>
      <c r="S280" t="s">
        <v>889</v>
      </c>
      <c r="T280" t="s">
        <v>5219</v>
      </c>
      <c r="U280" s="131">
        <v>4.0220000000000002</v>
      </c>
      <c r="V280" s="131">
        <v>204.815</v>
      </c>
      <c r="W280" s="131">
        <v>823.74599999999998</v>
      </c>
      <c r="X280" s="132">
        <v>0.1203</v>
      </c>
      <c r="Y280" s="132">
        <v>2.9989999999999999E-2</v>
      </c>
      <c r="Z280" s="132">
        <v>3.7499999999999999E-3</v>
      </c>
    </row>
    <row r="281" spans="1:26">
      <c r="A281" t="s">
        <v>1213</v>
      </c>
      <c r="B281" t="s">
        <v>1252</v>
      </c>
      <c r="D281" t="s">
        <v>5070</v>
      </c>
      <c r="E281" t="s">
        <v>311</v>
      </c>
      <c r="F281" t="s">
        <v>5071</v>
      </c>
      <c r="G281">
        <v>74203</v>
      </c>
      <c r="H281" t="s">
        <v>314</v>
      </c>
      <c r="I281" t="s">
        <v>1003</v>
      </c>
      <c r="J281" t="s">
        <v>833</v>
      </c>
      <c r="K281" t="s">
        <v>205</v>
      </c>
      <c r="L281" t="s">
        <v>224</v>
      </c>
      <c r="M281" t="s">
        <v>224</v>
      </c>
      <c r="N281" t="s">
        <v>224</v>
      </c>
      <c r="O281" t="s">
        <v>339</v>
      </c>
      <c r="P281" s="146">
        <v>45208</v>
      </c>
      <c r="Q281" t="s">
        <v>1215</v>
      </c>
      <c r="R281" t="s">
        <v>885</v>
      </c>
      <c r="S281" t="s">
        <v>889</v>
      </c>
      <c r="T281" t="s">
        <v>4959</v>
      </c>
      <c r="U281" s="131">
        <v>3.718</v>
      </c>
      <c r="V281" s="131">
        <v>202.489</v>
      </c>
      <c r="W281" s="131">
        <v>752.85400000000004</v>
      </c>
      <c r="X281" s="132">
        <v>6.3140000000000002E-2</v>
      </c>
      <c r="Y281" s="132">
        <v>2.741E-2</v>
      </c>
      <c r="Z281" s="132">
        <v>3.4299999999999999E-3</v>
      </c>
    </row>
    <row r="282" spans="1:26">
      <c r="A282" t="s">
        <v>1213</v>
      </c>
      <c r="B282" t="s">
        <v>1252</v>
      </c>
      <c r="D282" t="s">
        <v>5201</v>
      </c>
      <c r="E282" t="s">
        <v>309</v>
      </c>
      <c r="F282" t="s">
        <v>5202</v>
      </c>
      <c r="G282">
        <v>74240</v>
      </c>
      <c r="H282" t="s">
        <v>314</v>
      </c>
      <c r="I282" t="s">
        <v>1005</v>
      </c>
      <c r="J282" t="s">
        <v>832</v>
      </c>
      <c r="K282" t="s">
        <v>205</v>
      </c>
      <c r="L282" t="s">
        <v>204</v>
      </c>
      <c r="M282" t="s">
        <v>204</v>
      </c>
      <c r="N282" t="s">
        <v>303</v>
      </c>
      <c r="O282" t="s">
        <v>339</v>
      </c>
      <c r="P282" s="146">
        <v>43321</v>
      </c>
      <c r="Q282" t="s">
        <v>1216</v>
      </c>
      <c r="R282" t="s">
        <v>885</v>
      </c>
      <c r="S282" t="s">
        <v>889</v>
      </c>
      <c r="T282" t="s">
        <v>5203</v>
      </c>
      <c r="U282" s="131">
        <v>4.0220000000000002</v>
      </c>
      <c r="V282" s="131">
        <v>183.44300000000001</v>
      </c>
      <c r="W282" s="131">
        <v>737.79</v>
      </c>
      <c r="X282" s="132">
        <v>2.6239999999999999E-2</v>
      </c>
      <c r="Y282" s="132">
        <v>2.6859999999999998E-2</v>
      </c>
      <c r="Z282" s="132">
        <v>3.3600000000000001E-3</v>
      </c>
    </row>
    <row r="283" spans="1:26">
      <c r="A283" t="s">
        <v>1213</v>
      </c>
      <c r="B283" t="s">
        <v>1252</v>
      </c>
      <c r="C283" t="s">
        <v>5204</v>
      </c>
      <c r="D283" t="s">
        <v>5205</v>
      </c>
      <c r="E283" t="s">
        <v>310</v>
      </c>
      <c r="F283" t="s">
        <v>5206</v>
      </c>
      <c r="G283">
        <v>74205</v>
      </c>
      <c r="H283" t="s">
        <v>314</v>
      </c>
      <c r="I283" t="s">
        <v>1001</v>
      </c>
      <c r="J283" t="s">
        <v>831</v>
      </c>
      <c r="K283" t="s">
        <v>205</v>
      </c>
      <c r="L283" t="s">
        <v>286</v>
      </c>
      <c r="M283" t="s">
        <v>286</v>
      </c>
      <c r="N283" t="s">
        <v>286</v>
      </c>
      <c r="O283" t="s">
        <v>339</v>
      </c>
      <c r="P283" s="146">
        <v>44166</v>
      </c>
      <c r="Q283" t="s">
        <v>1216</v>
      </c>
      <c r="R283" t="s">
        <v>885</v>
      </c>
      <c r="S283" t="s">
        <v>889</v>
      </c>
      <c r="T283" t="s">
        <v>5207</v>
      </c>
      <c r="U283" s="131">
        <v>4.0220000000000002</v>
      </c>
      <c r="V283" s="131">
        <v>173.72399999999999</v>
      </c>
      <c r="W283" s="131">
        <v>698.7</v>
      </c>
      <c r="X283" s="132">
        <v>0.19639999999999999</v>
      </c>
      <c r="Y283" s="132">
        <v>2.5430000000000001E-2</v>
      </c>
      <c r="Z283" s="132">
        <v>3.1800000000000001E-3</v>
      </c>
    </row>
    <row r="284" spans="1:26">
      <c r="A284" t="s">
        <v>1213</v>
      </c>
      <c r="B284" t="s">
        <v>1252</v>
      </c>
      <c r="C284" t="s">
        <v>5232</v>
      </c>
      <c r="D284" t="s">
        <v>5233</v>
      </c>
      <c r="E284" t="s">
        <v>311</v>
      </c>
      <c r="F284" t="s">
        <v>5234</v>
      </c>
      <c r="G284">
        <v>74244</v>
      </c>
      <c r="H284" t="s">
        <v>314</v>
      </c>
      <c r="I284" t="s">
        <v>1004</v>
      </c>
      <c r="J284" t="s">
        <v>833</v>
      </c>
      <c r="K284" t="s">
        <v>205</v>
      </c>
      <c r="L284" t="s">
        <v>224</v>
      </c>
      <c r="M284" t="s">
        <v>224</v>
      </c>
      <c r="N284" t="s">
        <v>224</v>
      </c>
      <c r="O284" t="s">
        <v>339</v>
      </c>
      <c r="P284" s="146">
        <v>44881</v>
      </c>
      <c r="Q284" t="s">
        <v>1215</v>
      </c>
      <c r="R284" t="s">
        <v>885</v>
      </c>
      <c r="S284" t="s">
        <v>889</v>
      </c>
      <c r="T284" t="s">
        <v>4779</v>
      </c>
      <c r="U284" s="131">
        <v>3.718</v>
      </c>
      <c r="V284" s="131">
        <v>182.17699999999999</v>
      </c>
      <c r="W284" s="131">
        <v>677.33399999999995</v>
      </c>
      <c r="X284" s="132">
        <v>2.4199999999999999E-2</v>
      </c>
      <c r="Y284" s="132">
        <v>2.4660000000000001E-2</v>
      </c>
      <c r="Z284" s="132">
        <v>3.0799999999999998E-3</v>
      </c>
    </row>
    <row r="285" spans="1:26">
      <c r="A285" t="s">
        <v>1213</v>
      </c>
      <c r="B285" t="s">
        <v>1252</v>
      </c>
      <c r="D285" t="s">
        <v>5110</v>
      </c>
      <c r="E285" t="s">
        <v>311</v>
      </c>
      <c r="F285" t="s">
        <v>5200</v>
      </c>
      <c r="G285">
        <v>74200</v>
      </c>
      <c r="H285" t="s">
        <v>314</v>
      </c>
      <c r="I285" t="s">
        <v>1000</v>
      </c>
      <c r="J285" t="s">
        <v>844</v>
      </c>
      <c r="K285" t="s">
        <v>205</v>
      </c>
      <c r="L285" t="s">
        <v>224</v>
      </c>
      <c r="M285" t="s">
        <v>224</v>
      </c>
      <c r="N285" t="s">
        <v>224</v>
      </c>
      <c r="O285" t="s">
        <v>339</v>
      </c>
      <c r="P285" s="146">
        <v>44748</v>
      </c>
      <c r="Q285" t="s">
        <v>1215</v>
      </c>
      <c r="R285" t="s">
        <v>885</v>
      </c>
      <c r="S285" t="s">
        <v>889</v>
      </c>
      <c r="T285" t="s">
        <v>4989</v>
      </c>
      <c r="U285" s="131">
        <v>3.718</v>
      </c>
      <c r="V285" s="131">
        <v>176.476</v>
      </c>
      <c r="W285" s="131">
        <v>656.13800000000003</v>
      </c>
      <c r="X285" s="132">
        <v>5.6800000000000003E-2</v>
      </c>
      <c r="Y285" s="132">
        <v>2.3890000000000002E-2</v>
      </c>
      <c r="Z285" s="132">
        <v>2.99E-3</v>
      </c>
    </row>
    <row r="286" spans="1:26">
      <c r="A286" t="s">
        <v>1213</v>
      </c>
      <c r="B286" t="s">
        <v>1252</v>
      </c>
      <c r="C286" t="s">
        <v>5126</v>
      </c>
      <c r="D286" t="s">
        <v>5127</v>
      </c>
      <c r="E286" t="s">
        <v>311</v>
      </c>
      <c r="F286" t="s">
        <v>5128</v>
      </c>
      <c r="G286">
        <v>74208</v>
      </c>
      <c r="H286" t="s">
        <v>314</v>
      </c>
      <c r="I286" t="s">
        <v>1004</v>
      </c>
      <c r="J286" t="s">
        <v>833</v>
      </c>
      <c r="K286" t="s">
        <v>205</v>
      </c>
      <c r="L286" t="s">
        <v>224</v>
      </c>
      <c r="M286" t="s">
        <v>224</v>
      </c>
      <c r="N286" t="s">
        <v>224</v>
      </c>
      <c r="O286" t="s">
        <v>339</v>
      </c>
      <c r="P286" s="146">
        <v>45565</v>
      </c>
      <c r="Q286" t="s">
        <v>1215</v>
      </c>
      <c r="R286" t="s">
        <v>885</v>
      </c>
      <c r="S286" t="s">
        <v>889</v>
      </c>
      <c r="T286" t="s">
        <v>4779</v>
      </c>
      <c r="U286" s="131">
        <v>3.718</v>
      </c>
      <c r="V286" s="131">
        <v>170.33199999999999</v>
      </c>
      <c r="W286" s="131">
        <v>633.29499999999996</v>
      </c>
      <c r="X286" s="132">
        <v>4.7000000000000002E-3</v>
      </c>
      <c r="Y286" s="132">
        <v>2.3050000000000001E-2</v>
      </c>
      <c r="Z286" s="132">
        <v>2.8800000000000002E-3</v>
      </c>
    </row>
    <row r="287" spans="1:26">
      <c r="A287" t="s">
        <v>1213</v>
      </c>
      <c r="B287" t="s">
        <v>1252</v>
      </c>
      <c r="D287" t="s">
        <v>5208</v>
      </c>
      <c r="E287" t="s">
        <v>311</v>
      </c>
      <c r="F287" t="s">
        <v>5209</v>
      </c>
      <c r="G287">
        <v>74207</v>
      </c>
      <c r="H287" t="s">
        <v>314</v>
      </c>
      <c r="I287" t="s">
        <v>1005</v>
      </c>
      <c r="J287" t="s">
        <v>569</v>
      </c>
      <c r="K287" t="s">
        <v>205</v>
      </c>
      <c r="L287" t="s">
        <v>233</v>
      </c>
      <c r="M287" t="s">
        <v>224</v>
      </c>
      <c r="N287" t="s">
        <v>296</v>
      </c>
      <c r="O287" t="s">
        <v>339</v>
      </c>
      <c r="P287" s="146">
        <v>43857</v>
      </c>
      <c r="Q287" t="s">
        <v>1215</v>
      </c>
      <c r="R287" t="s">
        <v>885</v>
      </c>
      <c r="S287" t="s">
        <v>889</v>
      </c>
      <c r="T287" t="s">
        <v>5159</v>
      </c>
      <c r="U287" s="131">
        <v>3.718</v>
      </c>
      <c r="V287" s="131">
        <v>167.37100000000001</v>
      </c>
      <c r="W287" s="131">
        <v>622.28700000000003</v>
      </c>
      <c r="X287" s="132">
        <v>1.1111111111111111E-3</v>
      </c>
      <c r="Y287" s="132">
        <v>2.265E-2</v>
      </c>
      <c r="Z287" s="132">
        <v>2.8300000000000001E-3</v>
      </c>
    </row>
    <row r="288" spans="1:26">
      <c r="A288" t="s">
        <v>1213</v>
      </c>
      <c r="B288" t="s">
        <v>1252</v>
      </c>
      <c r="D288" t="s">
        <v>5110</v>
      </c>
      <c r="E288" t="s">
        <v>311</v>
      </c>
      <c r="F288" t="s">
        <v>5111</v>
      </c>
      <c r="G288">
        <v>74180</v>
      </c>
      <c r="H288" t="s">
        <v>314</v>
      </c>
      <c r="I288" t="s">
        <v>1000</v>
      </c>
      <c r="J288" t="s">
        <v>844</v>
      </c>
      <c r="K288" t="s">
        <v>205</v>
      </c>
      <c r="L288" t="s">
        <v>224</v>
      </c>
      <c r="M288" t="s">
        <v>224</v>
      </c>
      <c r="N288" t="s">
        <v>224</v>
      </c>
      <c r="O288" t="s">
        <v>339</v>
      </c>
      <c r="P288" s="146">
        <v>43412</v>
      </c>
      <c r="Q288" t="s">
        <v>1215</v>
      </c>
      <c r="R288" t="s">
        <v>885</v>
      </c>
      <c r="S288" t="s">
        <v>889</v>
      </c>
      <c r="T288" t="s">
        <v>4989</v>
      </c>
      <c r="U288" s="131">
        <v>3.718</v>
      </c>
      <c r="V288" s="131">
        <v>162.833</v>
      </c>
      <c r="W288" s="131">
        <v>605.41200000000003</v>
      </c>
      <c r="X288" s="132">
        <v>5.8900000000000001E-2</v>
      </c>
      <c r="Y288" s="132">
        <v>2.2040000000000001E-2</v>
      </c>
      <c r="Z288" s="132">
        <v>2.7599999999999999E-3</v>
      </c>
    </row>
    <row r="289" spans="1:26">
      <c r="A289" t="s">
        <v>1213</v>
      </c>
      <c r="B289" t="s">
        <v>1252</v>
      </c>
      <c r="D289" t="s">
        <v>5110</v>
      </c>
      <c r="E289" t="s">
        <v>311</v>
      </c>
      <c r="F289" t="s">
        <v>5220</v>
      </c>
      <c r="G289">
        <v>74235</v>
      </c>
      <c r="H289" t="s">
        <v>314</v>
      </c>
      <c r="I289" t="s">
        <v>1000</v>
      </c>
      <c r="J289" t="s">
        <v>844</v>
      </c>
      <c r="K289" t="s">
        <v>205</v>
      </c>
      <c r="L289" t="s">
        <v>224</v>
      </c>
      <c r="M289" t="s">
        <v>224</v>
      </c>
      <c r="N289" t="s">
        <v>224</v>
      </c>
      <c r="O289" t="s">
        <v>339</v>
      </c>
      <c r="P289" s="146">
        <v>44186</v>
      </c>
      <c r="Q289" t="s">
        <v>1215</v>
      </c>
      <c r="R289" t="s">
        <v>885</v>
      </c>
      <c r="S289" t="s">
        <v>889</v>
      </c>
      <c r="T289" t="s">
        <v>4989</v>
      </c>
      <c r="U289" s="131">
        <v>3.718</v>
      </c>
      <c r="V289" s="131">
        <v>149.96799999999999</v>
      </c>
      <c r="W289" s="131">
        <v>557.58000000000004</v>
      </c>
      <c r="X289" s="132">
        <v>5.7000000000000002E-2</v>
      </c>
      <c r="Y289" s="132">
        <v>2.0299999999999999E-2</v>
      </c>
      <c r="Z289" s="132">
        <v>2.5400000000000002E-3</v>
      </c>
    </row>
    <row r="290" spans="1:26">
      <c r="A290" t="s">
        <v>1213</v>
      </c>
      <c r="B290" t="s">
        <v>1252</v>
      </c>
      <c r="C290" t="s">
        <v>5112</v>
      </c>
      <c r="D290" t="s">
        <v>5113</v>
      </c>
      <c r="E290" t="s">
        <v>309</v>
      </c>
      <c r="F290" t="s">
        <v>5114</v>
      </c>
      <c r="G290">
        <v>74189</v>
      </c>
      <c r="H290" t="s">
        <v>314</v>
      </c>
      <c r="I290" t="s">
        <v>1002</v>
      </c>
      <c r="J290" t="s">
        <v>569</v>
      </c>
      <c r="K290" t="s">
        <v>205</v>
      </c>
      <c r="L290" t="s">
        <v>224</v>
      </c>
      <c r="M290" t="s">
        <v>224</v>
      </c>
      <c r="N290" t="s">
        <v>224</v>
      </c>
      <c r="O290" t="s">
        <v>339</v>
      </c>
      <c r="P290" s="146">
        <v>43857</v>
      </c>
      <c r="Q290" t="s">
        <v>1215</v>
      </c>
      <c r="R290" t="s">
        <v>885</v>
      </c>
      <c r="S290" t="s">
        <v>889</v>
      </c>
      <c r="T290" t="s">
        <v>5053</v>
      </c>
      <c r="U290" s="131">
        <v>3.718</v>
      </c>
      <c r="V290" s="131">
        <v>140.77199999999999</v>
      </c>
      <c r="W290" s="131">
        <v>523.38900000000001</v>
      </c>
      <c r="X290" s="132">
        <v>3.5999999999999997E-2</v>
      </c>
      <c r="Y290" s="132">
        <v>1.9050000000000001E-2</v>
      </c>
      <c r="Z290" s="132">
        <v>2.3800000000000002E-3</v>
      </c>
    </row>
    <row r="291" spans="1:26">
      <c r="A291" t="s">
        <v>1213</v>
      </c>
      <c r="B291" t="s">
        <v>1252</v>
      </c>
      <c r="D291" t="s">
        <v>5115</v>
      </c>
      <c r="E291" t="s">
        <v>309</v>
      </c>
      <c r="F291" t="s">
        <v>5116</v>
      </c>
      <c r="G291">
        <v>74181</v>
      </c>
      <c r="H291" t="s">
        <v>314</v>
      </c>
      <c r="I291" t="s">
        <v>1004</v>
      </c>
      <c r="J291" t="s">
        <v>833</v>
      </c>
      <c r="K291" t="s">
        <v>205</v>
      </c>
      <c r="L291" t="s">
        <v>204</v>
      </c>
      <c r="M291" t="s">
        <v>204</v>
      </c>
      <c r="N291" t="s">
        <v>224</v>
      </c>
      <c r="O291" t="s">
        <v>339</v>
      </c>
      <c r="P291" s="146">
        <v>43482</v>
      </c>
      <c r="Q291" t="s">
        <v>1215</v>
      </c>
      <c r="R291" t="s">
        <v>885</v>
      </c>
      <c r="S291" t="s">
        <v>889</v>
      </c>
      <c r="T291" t="s">
        <v>5117</v>
      </c>
      <c r="U291" s="131">
        <v>3.718</v>
      </c>
      <c r="V291" s="131">
        <v>125.08</v>
      </c>
      <c r="W291" s="131">
        <v>465.04700000000003</v>
      </c>
      <c r="X291" s="132">
        <v>0.19900000000000001</v>
      </c>
      <c r="Y291" s="132">
        <v>1.6930000000000001E-2</v>
      </c>
      <c r="Z291" s="132">
        <v>2.1199999999999999E-3</v>
      </c>
    </row>
    <row r="292" spans="1:26">
      <c r="A292" t="s">
        <v>1213</v>
      </c>
      <c r="B292" t="s">
        <v>1252</v>
      </c>
      <c r="C292" t="s">
        <v>5213</v>
      </c>
      <c r="D292" t="s">
        <v>5214</v>
      </c>
      <c r="E292" t="s">
        <v>311</v>
      </c>
      <c r="F292" t="s">
        <v>5215</v>
      </c>
      <c r="G292">
        <v>74237</v>
      </c>
      <c r="H292" t="s">
        <v>314</v>
      </c>
      <c r="I292" t="s">
        <v>1004</v>
      </c>
      <c r="J292" t="s">
        <v>833</v>
      </c>
      <c r="K292" t="s">
        <v>205</v>
      </c>
      <c r="L292" t="s">
        <v>233</v>
      </c>
      <c r="M292" t="s">
        <v>233</v>
      </c>
      <c r="N292" t="s">
        <v>233</v>
      </c>
      <c r="O292" t="s">
        <v>339</v>
      </c>
      <c r="P292" s="146">
        <v>44712</v>
      </c>
      <c r="Q292" t="s">
        <v>1227</v>
      </c>
      <c r="R292" t="s">
        <v>885</v>
      </c>
      <c r="S292" t="s">
        <v>889</v>
      </c>
      <c r="T292" t="s">
        <v>4779</v>
      </c>
      <c r="U292" s="131">
        <v>4.8109999999999999</v>
      </c>
      <c r="V292" s="131">
        <v>84.997</v>
      </c>
      <c r="W292" s="131">
        <v>408.90600000000001</v>
      </c>
      <c r="X292" s="132">
        <v>4.4507999999999999E-2</v>
      </c>
      <c r="Y292" s="132">
        <v>1.489E-2</v>
      </c>
      <c r="Z292" s="132">
        <v>1.8600000000000001E-3</v>
      </c>
    </row>
    <row r="293" spans="1:26">
      <c r="A293" t="s">
        <v>1213</v>
      </c>
      <c r="B293" t="s">
        <v>1252</v>
      </c>
      <c r="D293" t="s">
        <v>5110</v>
      </c>
      <c r="E293" t="s">
        <v>311</v>
      </c>
      <c r="F293" t="s">
        <v>5222</v>
      </c>
      <c r="G293">
        <v>74215</v>
      </c>
      <c r="H293" t="s">
        <v>314</v>
      </c>
      <c r="I293" t="s">
        <v>1000</v>
      </c>
      <c r="J293" t="s">
        <v>844</v>
      </c>
      <c r="K293" t="s">
        <v>205</v>
      </c>
      <c r="L293" t="s">
        <v>224</v>
      </c>
      <c r="M293" t="s">
        <v>224</v>
      </c>
      <c r="N293" t="s">
        <v>224</v>
      </c>
      <c r="O293" t="s">
        <v>339</v>
      </c>
      <c r="P293" s="146">
        <v>44812</v>
      </c>
      <c r="Q293" t="s">
        <v>1215</v>
      </c>
      <c r="R293" t="s">
        <v>885</v>
      </c>
      <c r="S293" t="s">
        <v>889</v>
      </c>
      <c r="T293" t="s">
        <v>4989</v>
      </c>
      <c r="U293" s="131">
        <v>3.718</v>
      </c>
      <c r="V293" s="131">
        <v>109.76300000000001</v>
      </c>
      <c r="W293" s="131">
        <v>408.1</v>
      </c>
      <c r="X293" s="132">
        <v>3.5400000000000001E-2</v>
      </c>
      <c r="Y293" s="132">
        <v>1.486E-2</v>
      </c>
      <c r="Z293" s="132">
        <v>1.8600000000000001E-3</v>
      </c>
    </row>
    <row r="294" spans="1:26">
      <c r="A294" t="s">
        <v>1213</v>
      </c>
      <c r="B294" t="s">
        <v>1252</v>
      </c>
      <c r="C294" t="s">
        <v>5118</v>
      </c>
      <c r="D294" t="s">
        <v>5119</v>
      </c>
      <c r="E294" t="s">
        <v>311</v>
      </c>
      <c r="F294" t="s">
        <v>5120</v>
      </c>
      <c r="G294">
        <v>74178</v>
      </c>
      <c r="H294" t="s">
        <v>314</v>
      </c>
      <c r="I294" t="s">
        <v>1004</v>
      </c>
      <c r="J294" t="s">
        <v>833</v>
      </c>
      <c r="K294" t="s">
        <v>205</v>
      </c>
      <c r="L294" t="s">
        <v>224</v>
      </c>
      <c r="M294" t="s">
        <v>224</v>
      </c>
      <c r="N294" t="s">
        <v>224</v>
      </c>
      <c r="O294" t="s">
        <v>339</v>
      </c>
      <c r="P294" s="146">
        <v>44186</v>
      </c>
      <c r="Q294" t="s">
        <v>1215</v>
      </c>
      <c r="R294" t="s">
        <v>885</v>
      </c>
      <c r="S294" t="s">
        <v>889</v>
      </c>
      <c r="T294" t="s">
        <v>4779</v>
      </c>
      <c r="U294" s="131">
        <v>3.718</v>
      </c>
      <c r="V294" s="131">
        <v>105.77800000000001</v>
      </c>
      <c r="W294" s="131">
        <v>393.28199999999998</v>
      </c>
      <c r="X294" s="132">
        <v>3.4639999999999997E-2</v>
      </c>
      <c r="Y294" s="132">
        <v>1.4319999999999999E-2</v>
      </c>
      <c r="Z294" s="132">
        <v>1.7899999999999999E-3</v>
      </c>
    </row>
    <row r="295" spans="1:26">
      <c r="A295" t="s">
        <v>1213</v>
      </c>
      <c r="B295" t="s">
        <v>1252</v>
      </c>
      <c r="C295" t="s">
        <v>5210</v>
      </c>
      <c r="D295" t="s">
        <v>5211</v>
      </c>
      <c r="E295" t="s">
        <v>311</v>
      </c>
      <c r="F295" t="s">
        <v>5212</v>
      </c>
      <c r="G295">
        <v>74199</v>
      </c>
      <c r="H295" t="s">
        <v>314</v>
      </c>
      <c r="I295" t="s">
        <v>1003</v>
      </c>
      <c r="J295" t="s">
        <v>837</v>
      </c>
      <c r="K295" t="s">
        <v>205</v>
      </c>
      <c r="L295" t="s">
        <v>224</v>
      </c>
      <c r="M295" t="s">
        <v>224</v>
      </c>
      <c r="N295" t="s">
        <v>224</v>
      </c>
      <c r="O295" t="s">
        <v>339</v>
      </c>
      <c r="P295" s="146">
        <v>43482</v>
      </c>
      <c r="Q295" t="s">
        <v>1215</v>
      </c>
      <c r="R295" t="s">
        <v>885</v>
      </c>
      <c r="S295" t="s">
        <v>889</v>
      </c>
      <c r="T295" t="s">
        <v>4779</v>
      </c>
      <c r="U295" s="131">
        <v>3.718</v>
      </c>
      <c r="V295" s="131">
        <v>102.551</v>
      </c>
      <c r="W295" s="131">
        <v>381.28300000000002</v>
      </c>
      <c r="X295" s="132">
        <v>2.6270000000000002E-2</v>
      </c>
      <c r="Y295" s="132">
        <v>1.388E-2</v>
      </c>
      <c r="Z295" s="132">
        <v>1.74E-3</v>
      </c>
    </row>
    <row r="296" spans="1:26">
      <c r="A296" t="s">
        <v>1213</v>
      </c>
      <c r="B296" t="s">
        <v>1252</v>
      </c>
      <c r="C296" t="s">
        <v>5077</v>
      </c>
      <c r="D296" t="s">
        <v>5078</v>
      </c>
      <c r="E296" t="s">
        <v>309</v>
      </c>
      <c r="F296" t="s">
        <v>5079</v>
      </c>
      <c r="G296">
        <v>74255</v>
      </c>
      <c r="H296" t="s">
        <v>314</v>
      </c>
      <c r="I296" t="s">
        <v>1005</v>
      </c>
      <c r="J296" t="s">
        <v>831</v>
      </c>
      <c r="K296" t="s">
        <v>205</v>
      </c>
      <c r="L296" t="s">
        <v>233</v>
      </c>
      <c r="M296" t="s">
        <v>233</v>
      </c>
      <c r="N296" t="s">
        <v>233</v>
      </c>
      <c r="O296" t="s">
        <v>339</v>
      </c>
      <c r="P296" s="146">
        <v>45495</v>
      </c>
      <c r="Q296" t="s">
        <v>1227</v>
      </c>
      <c r="R296" t="s">
        <v>885</v>
      </c>
      <c r="S296" t="s">
        <v>889</v>
      </c>
      <c r="T296" t="s">
        <v>5030</v>
      </c>
      <c r="U296" s="131">
        <v>4.8109999999999999</v>
      </c>
      <c r="V296" s="131">
        <v>74.596000000000004</v>
      </c>
      <c r="W296" s="131">
        <v>358.86599999999999</v>
      </c>
      <c r="X296" s="132">
        <v>0.104</v>
      </c>
      <c r="Y296" s="132">
        <v>1.306E-2</v>
      </c>
      <c r="Z296" s="132">
        <v>1.6299999999999999E-3</v>
      </c>
    </row>
    <row r="297" spans="1:26">
      <c r="A297" t="s">
        <v>1213</v>
      </c>
      <c r="B297" t="s">
        <v>1252</v>
      </c>
      <c r="D297" t="s">
        <v>3925</v>
      </c>
      <c r="E297" t="s">
        <v>311</v>
      </c>
      <c r="F297" t="s">
        <v>3924</v>
      </c>
      <c r="G297">
        <v>74242</v>
      </c>
      <c r="H297" t="s">
        <v>314</v>
      </c>
      <c r="I297" t="s">
        <v>1004</v>
      </c>
      <c r="J297" t="s">
        <v>833</v>
      </c>
      <c r="K297" t="s">
        <v>205</v>
      </c>
      <c r="L297" t="s">
        <v>272</v>
      </c>
      <c r="M297" t="s">
        <v>272</v>
      </c>
      <c r="N297" t="s">
        <v>272</v>
      </c>
      <c r="O297" t="s">
        <v>339</v>
      </c>
      <c r="P297" s="146">
        <v>44938</v>
      </c>
      <c r="Q297" t="s">
        <v>1216</v>
      </c>
      <c r="R297" t="s">
        <v>885</v>
      </c>
      <c r="S297" t="s">
        <v>889</v>
      </c>
      <c r="T297" t="s">
        <v>5223</v>
      </c>
      <c r="U297" s="131">
        <v>4.0220000000000002</v>
      </c>
      <c r="V297" s="131">
        <v>88.62</v>
      </c>
      <c r="W297" s="131">
        <v>356.42099999999999</v>
      </c>
      <c r="X297" s="132">
        <v>0.127</v>
      </c>
      <c r="Y297" s="132">
        <v>1.2970000000000001E-2</v>
      </c>
      <c r="Z297" s="132">
        <v>1.6199999999999999E-3</v>
      </c>
    </row>
    <row r="298" spans="1:26">
      <c r="A298" t="s">
        <v>1213</v>
      </c>
      <c r="B298" t="s">
        <v>1252</v>
      </c>
      <c r="D298" t="s">
        <v>5121</v>
      </c>
      <c r="E298" t="s">
        <v>311</v>
      </c>
      <c r="F298" t="s">
        <v>5122</v>
      </c>
      <c r="G298">
        <v>74197</v>
      </c>
      <c r="H298" t="s">
        <v>314</v>
      </c>
      <c r="I298" t="s">
        <v>1003</v>
      </c>
      <c r="J298" t="s">
        <v>836</v>
      </c>
      <c r="K298" t="s">
        <v>205</v>
      </c>
      <c r="L298" t="s">
        <v>224</v>
      </c>
      <c r="M298" t="s">
        <v>224</v>
      </c>
      <c r="N298" t="s">
        <v>224</v>
      </c>
      <c r="O298" t="s">
        <v>339</v>
      </c>
      <c r="P298" s="146">
        <v>43571</v>
      </c>
      <c r="Q298" t="s">
        <v>1215</v>
      </c>
      <c r="R298" t="s">
        <v>885</v>
      </c>
      <c r="S298" t="s">
        <v>889</v>
      </c>
      <c r="T298" t="s">
        <v>5123</v>
      </c>
      <c r="U298" s="131">
        <v>3.718</v>
      </c>
      <c r="V298" s="131">
        <v>89.147000000000006</v>
      </c>
      <c r="W298" s="131">
        <v>331.44799999999998</v>
      </c>
      <c r="X298" s="132">
        <v>2.53E-2</v>
      </c>
      <c r="Y298" s="132">
        <v>1.2070000000000001E-2</v>
      </c>
      <c r="Z298" s="132">
        <v>1.5100000000000001E-3</v>
      </c>
    </row>
    <row r="299" spans="1:26">
      <c r="A299" t="s">
        <v>1213</v>
      </c>
      <c r="B299" t="s">
        <v>1252</v>
      </c>
      <c r="D299" t="s">
        <v>5124</v>
      </c>
      <c r="E299" t="s">
        <v>311</v>
      </c>
      <c r="F299" t="s">
        <v>5221</v>
      </c>
      <c r="G299">
        <v>74216</v>
      </c>
      <c r="H299" t="s">
        <v>314</v>
      </c>
      <c r="I299" t="s">
        <v>1000</v>
      </c>
      <c r="J299" t="s">
        <v>844</v>
      </c>
      <c r="K299" t="s">
        <v>205</v>
      </c>
      <c r="L299" t="s">
        <v>224</v>
      </c>
      <c r="M299" t="s">
        <v>224</v>
      </c>
      <c r="N299" t="s">
        <v>224</v>
      </c>
      <c r="O299" t="s">
        <v>339</v>
      </c>
      <c r="P299" s="146">
        <v>44371</v>
      </c>
      <c r="Q299" t="s">
        <v>1215</v>
      </c>
      <c r="R299" t="s">
        <v>885</v>
      </c>
      <c r="S299" t="s">
        <v>889</v>
      </c>
      <c r="T299" t="s">
        <v>5044</v>
      </c>
      <c r="U299" s="131">
        <v>3.718</v>
      </c>
      <c r="V299" s="131">
        <v>87.516999999999996</v>
      </c>
      <c r="W299" s="131">
        <v>325.387</v>
      </c>
      <c r="X299" s="132">
        <v>1.6000000000000004E-2</v>
      </c>
      <c r="Y299" s="132">
        <v>1.184E-2</v>
      </c>
      <c r="Z299" s="132">
        <v>1.48E-3</v>
      </c>
    </row>
    <row r="300" spans="1:26">
      <c r="A300" t="s">
        <v>1213</v>
      </c>
      <c r="B300" t="s">
        <v>1252</v>
      </c>
      <c r="D300" t="s">
        <v>5124</v>
      </c>
      <c r="E300" t="s">
        <v>311</v>
      </c>
      <c r="F300" t="s">
        <v>5125</v>
      </c>
      <c r="G300">
        <v>74183</v>
      </c>
      <c r="H300" t="s">
        <v>314</v>
      </c>
      <c r="I300" t="s">
        <v>1000</v>
      </c>
      <c r="J300" t="s">
        <v>844</v>
      </c>
      <c r="K300" t="s">
        <v>205</v>
      </c>
      <c r="L300" t="s">
        <v>224</v>
      </c>
      <c r="M300" t="s">
        <v>224</v>
      </c>
      <c r="N300" t="s">
        <v>224</v>
      </c>
      <c r="O300" t="s">
        <v>339</v>
      </c>
      <c r="P300" s="146">
        <v>43578</v>
      </c>
      <c r="Q300" t="s">
        <v>1215</v>
      </c>
      <c r="R300" t="s">
        <v>885</v>
      </c>
      <c r="S300" t="s">
        <v>889</v>
      </c>
      <c r="T300" t="s">
        <v>5026</v>
      </c>
      <c r="U300" s="131">
        <v>3.718</v>
      </c>
      <c r="V300" s="131">
        <v>66.819999999999993</v>
      </c>
      <c r="W300" s="131">
        <v>248.43700000000001</v>
      </c>
      <c r="X300" s="132">
        <v>5.2000000000000005E-2</v>
      </c>
      <c r="Y300" s="132">
        <v>9.0399999999999994E-3</v>
      </c>
      <c r="Z300" s="132">
        <v>1.1299999999999999E-3</v>
      </c>
    </row>
    <row r="301" spans="1:26">
      <c r="A301" t="s">
        <v>1213</v>
      </c>
      <c r="B301" t="s">
        <v>1252</v>
      </c>
      <c r="C301" t="s">
        <v>5080</v>
      </c>
      <c r="D301" t="s">
        <v>5081</v>
      </c>
      <c r="E301" t="s">
        <v>311</v>
      </c>
      <c r="F301" t="s">
        <v>5082</v>
      </c>
      <c r="G301">
        <v>74272</v>
      </c>
      <c r="H301" t="s">
        <v>314</v>
      </c>
      <c r="I301" t="s">
        <v>1004</v>
      </c>
      <c r="J301" t="s">
        <v>832</v>
      </c>
      <c r="K301" t="s">
        <v>205</v>
      </c>
      <c r="L301" t="s">
        <v>224</v>
      </c>
      <c r="M301" t="s">
        <v>224</v>
      </c>
      <c r="N301" t="s">
        <v>224</v>
      </c>
      <c r="O301" t="s">
        <v>339</v>
      </c>
      <c r="P301" s="146">
        <v>43542</v>
      </c>
      <c r="Q301" t="s">
        <v>1215</v>
      </c>
      <c r="R301" t="s">
        <v>885</v>
      </c>
      <c r="S301" t="s">
        <v>889</v>
      </c>
      <c r="T301" t="s">
        <v>5083</v>
      </c>
      <c r="U301" s="131">
        <v>3.718</v>
      </c>
      <c r="V301" s="131">
        <v>49.491</v>
      </c>
      <c r="W301" s="131">
        <v>184.00899999999999</v>
      </c>
      <c r="X301" s="132">
        <v>0.34670000000000001</v>
      </c>
      <c r="Y301" s="132">
        <v>6.7000000000000002E-3</v>
      </c>
      <c r="Z301" s="132">
        <v>8.4000000000000003E-4</v>
      </c>
    </row>
    <row r="302" spans="1:26">
      <c r="A302" t="s">
        <v>1213</v>
      </c>
      <c r="B302" t="s">
        <v>1252</v>
      </c>
      <c r="D302" t="s">
        <v>5224</v>
      </c>
      <c r="E302" t="s">
        <v>311</v>
      </c>
      <c r="F302" t="s">
        <v>5225</v>
      </c>
      <c r="G302">
        <v>74247</v>
      </c>
      <c r="H302" t="s">
        <v>314</v>
      </c>
      <c r="I302" t="s">
        <v>1004</v>
      </c>
      <c r="J302" t="s">
        <v>833</v>
      </c>
      <c r="K302" t="s">
        <v>205</v>
      </c>
      <c r="L302" t="s">
        <v>233</v>
      </c>
      <c r="M302" t="s">
        <v>233</v>
      </c>
      <c r="N302" t="s">
        <v>233</v>
      </c>
      <c r="O302" t="s">
        <v>339</v>
      </c>
      <c r="P302" s="146">
        <v>43790</v>
      </c>
      <c r="Q302" t="s">
        <v>1227</v>
      </c>
      <c r="R302" t="s">
        <v>885</v>
      </c>
      <c r="S302" t="s">
        <v>889</v>
      </c>
      <c r="T302" t="s">
        <v>5001</v>
      </c>
      <c r="U302" s="131">
        <v>4.8109999999999999</v>
      </c>
      <c r="V302" s="131">
        <v>32.033000000000001</v>
      </c>
      <c r="W302" s="131">
        <v>154.10599999999999</v>
      </c>
      <c r="X302" s="132">
        <v>2.8799999999999999E-2</v>
      </c>
      <c r="Y302" s="132">
        <v>5.6100000000000004E-3</v>
      </c>
      <c r="Z302" s="132">
        <v>6.9999999999999999E-4</v>
      </c>
    </row>
    <row r="303" spans="1:26">
      <c r="A303" t="s">
        <v>1213</v>
      </c>
      <c r="B303" t="s">
        <v>1252</v>
      </c>
      <c r="C303" t="s">
        <v>5228</v>
      </c>
      <c r="D303" t="s">
        <v>5229</v>
      </c>
      <c r="E303" t="s">
        <v>311</v>
      </c>
      <c r="F303" t="s">
        <v>5230</v>
      </c>
      <c r="G303">
        <v>74270</v>
      </c>
      <c r="H303" t="s">
        <v>314</v>
      </c>
      <c r="I303" t="s">
        <v>1004</v>
      </c>
      <c r="J303" t="s">
        <v>833</v>
      </c>
      <c r="K303" t="s">
        <v>205</v>
      </c>
      <c r="L303" t="s">
        <v>253</v>
      </c>
      <c r="M303" t="s">
        <v>253</v>
      </c>
      <c r="N303" t="s">
        <v>212</v>
      </c>
      <c r="O303" t="s">
        <v>339</v>
      </c>
      <c r="P303" s="146">
        <v>45495</v>
      </c>
      <c r="Q303" t="s">
        <v>1216</v>
      </c>
      <c r="R303" t="s">
        <v>885</v>
      </c>
      <c r="S303" t="s">
        <v>889</v>
      </c>
      <c r="T303" t="s">
        <v>4795</v>
      </c>
      <c r="U303" s="131">
        <v>4.0220000000000002</v>
      </c>
      <c r="V303" s="131">
        <v>34.33</v>
      </c>
      <c r="W303" s="131">
        <v>138.072</v>
      </c>
      <c r="X303" s="132">
        <v>0.1515</v>
      </c>
      <c r="Y303" s="132">
        <v>5.0299999999999997E-3</v>
      </c>
      <c r="Z303" s="132">
        <v>6.3000000000000003E-4</v>
      </c>
    </row>
    <row r="304" spans="1:26">
      <c r="A304" t="s">
        <v>1213</v>
      </c>
      <c r="B304" t="s">
        <v>1252</v>
      </c>
      <c r="C304" t="s">
        <v>5080</v>
      </c>
      <c r="D304" t="s">
        <v>5081</v>
      </c>
      <c r="E304" t="s">
        <v>311</v>
      </c>
      <c r="F304" t="s">
        <v>5084</v>
      </c>
      <c r="G304">
        <v>74266</v>
      </c>
      <c r="H304" t="s">
        <v>314</v>
      </c>
      <c r="I304" t="s">
        <v>1004</v>
      </c>
      <c r="J304" t="s">
        <v>832</v>
      </c>
      <c r="K304" t="s">
        <v>205</v>
      </c>
      <c r="L304" t="s">
        <v>224</v>
      </c>
      <c r="M304" t="s">
        <v>224</v>
      </c>
      <c r="N304" t="s">
        <v>224</v>
      </c>
      <c r="O304" t="s">
        <v>339</v>
      </c>
      <c r="P304" s="146">
        <v>43524</v>
      </c>
      <c r="Q304" t="s">
        <v>1215</v>
      </c>
      <c r="R304" t="s">
        <v>885</v>
      </c>
      <c r="S304" t="s">
        <v>889</v>
      </c>
      <c r="T304" t="s">
        <v>5083</v>
      </c>
      <c r="U304" s="131">
        <v>3.718</v>
      </c>
      <c r="V304" s="131">
        <v>36.875</v>
      </c>
      <c r="W304" s="131">
        <v>137.102</v>
      </c>
      <c r="X304" s="132">
        <v>0.4</v>
      </c>
      <c r="Y304" s="132">
        <v>4.9899999999999996E-3</v>
      </c>
      <c r="Z304" s="132">
        <v>6.2E-4</v>
      </c>
    </row>
    <row r="305" spans="1:26">
      <c r="A305" t="s">
        <v>1213</v>
      </c>
      <c r="B305" t="s">
        <v>1252</v>
      </c>
      <c r="C305" t="s">
        <v>5085</v>
      </c>
      <c r="D305" t="s">
        <v>5086</v>
      </c>
      <c r="E305" t="s">
        <v>311</v>
      </c>
      <c r="F305" t="s">
        <v>5085</v>
      </c>
      <c r="G305">
        <v>74271</v>
      </c>
      <c r="H305" t="s">
        <v>314</v>
      </c>
      <c r="I305" t="s">
        <v>1004</v>
      </c>
      <c r="J305" t="s">
        <v>832</v>
      </c>
      <c r="K305" t="s">
        <v>205</v>
      </c>
      <c r="L305" t="s">
        <v>217</v>
      </c>
      <c r="M305" t="s">
        <v>233</v>
      </c>
      <c r="N305" t="s">
        <v>233</v>
      </c>
      <c r="O305" t="s">
        <v>339</v>
      </c>
      <c r="P305" s="146">
        <v>43691</v>
      </c>
      <c r="Q305" t="s">
        <v>1227</v>
      </c>
      <c r="R305" t="s">
        <v>885</v>
      </c>
      <c r="S305" t="s">
        <v>889</v>
      </c>
      <c r="T305" t="s">
        <v>4779</v>
      </c>
      <c r="U305" s="131">
        <v>4.8109999999999999</v>
      </c>
      <c r="V305" s="131">
        <v>18.341999999999999</v>
      </c>
      <c r="W305" s="131">
        <v>88.24</v>
      </c>
      <c r="X305" s="132">
        <v>3.4599999999999999E-2</v>
      </c>
      <c r="Y305" s="132">
        <v>3.2100000000000002E-3</v>
      </c>
      <c r="Z305" s="132">
        <v>4.0000000000000002E-4</v>
      </c>
    </row>
    <row r="306" spans="1:26">
      <c r="A306" t="s">
        <v>1213</v>
      </c>
      <c r="B306" t="s">
        <v>1252</v>
      </c>
      <c r="D306" t="s">
        <v>5226</v>
      </c>
      <c r="E306" t="s">
        <v>311</v>
      </c>
      <c r="F306" t="s">
        <v>5227</v>
      </c>
      <c r="G306">
        <v>74193</v>
      </c>
      <c r="H306" t="s">
        <v>314</v>
      </c>
      <c r="I306" t="s">
        <v>1003</v>
      </c>
      <c r="J306" t="s">
        <v>836</v>
      </c>
      <c r="K306" t="s">
        <v>205</v>
      </c>
      <c r="L306" t="s">
        <v>224</v>
      </c>
      <c r="M306" t="s">
        <v>224</v>
      </c>
      <c r="N306" t="s">
        <v>224</v>
      </c>
      <c r="O306" t="s">
        <v>339</v>
      </c>
      <c r="P306" s="146">
        <v>45400</v>
      </c>
      <c r="Q306" t="s">
        <v>1215</v>
      </c>
      <c r="R306" t="s">
        <v>885</v>
      </c>
      <c r="S306" t="s">
        <v>889</v>
      </c>
      <c r="T306" t="s">
        <v>4978</v>
      </c>
      <c r="U306" s="131">
        <v>3.718</v>
      </c>
      <c r="V306" s="131">
        <v>10.157</v>
      </c>
      <c r="W306" s="131">
        <v>37.764000000000003</v>
      </c>
      <c r="X306" s="132">
        <v>1.0200000000000001E-2</v>
      </c>
      <c r="Y306" s="132">
        <v>1.3699999999999999E-3</v>
      </c>
      <c r="Z306" s="132">
        <v>1.7000000000000001E-4</v>
      </c>
    </row>
    <row r="307" spans="1:26">
      <c r="A307" t="s">
        <v>1213</v>
      </c>
      <c r="B307" t="s">
        <v>1252</v>
      </c>
      <c r="C307" t="s">
        <v>5129</v>
      </c>
      <c r="D307" t="s">
        <v>5130</v>
      </c>
      <c r="E307" t="s">
        <v>310</v>
      </c>
      <c r="F307" t="s">
        <v>5131</v>
      </c>
      <c r="G307">
        <v>74187</v>
      </c>
      <c r="H307" t="s">
        <v>314</v>
      </c>
      <c r="I307" t="s">
        <v>1003</v>
      </c>
      <c r="J307" t="s">
        <v>836</v>
      </c>
      <c r="K307" t="s">
        <v>205</v>
      </c>
      <c r="L307" t="s">
        <v>204</v>
      </c>
      <c r="M307" t="s">
        <v>204</v>
      </c>
      <c r="N307" t="s">
        <v>303</v>
      </c>
      <c r="O307" t="s">
        <v>339</v>
      </c>
      <c r="P307" s="146">
        <v>43831</v>
      </c>
      <c r="Q307" t="s">
        <v>1215</v>
      </c>
      <c r="R307" t="s">
        <v>885</v>
      </c>
      <c r="S307" t="s">
        <v>889</v>
      </c>
      <c r="T307" t="s">
        <v>5132</v>
      </c>
      <c r="U307" s="131">
        <v>3.718</v>
      </c>
      <c r="V307" s="131">
        <v>8.8520000000000003</v>
      </c>
      <c r="W307" s="131">
        <v>32.911999999999999</v>
      </c>
      <c r="X307" s="132">
        <v>3.3300000000000003E-2</v>
      </c>
      <c r="Y307" s="132">
        <v>1.1999999999999999E-3</v>
      </c>
      <c r="Z307" s="132">
        <v>1.4999999999999999E-4</v>
      </c>
    </row>
    <row r="308" spans="1:26">
      <c r="A308" t="s">
        <v>1213</v>
      </c>
      <c r="B308" t="s">
        <v>1253</v>
      </c>
      <c r="C308" t="s">
        <v>5133</v>
      </c>
      <c r="D308" t="s">
        <v>5134</v>
      </c>
      <c r="E308" t="s">
        <v>309</v>
      </c>
      <c r="F308" t="s">
        <v>5135</v>
      </c>
      <c r="G308" t="s">
        <v>5136</v>
      </c>
      <c r="H308" t="s">
        <v>321</v>
      </c>
      <c r="I308" t="s">
        <v>1002</v>
      </c>
      <c r="J308" t="s">
        <v>569</v>
      </c>
      <c r="K308" t="s">
        <v>204</v>
      </c>
      <c r="L308" t="s">
        <v>217</v>
      </c>
      <c r="M308" t="s">
        <v>204</v>
      </c>
      <c r="N308" t="s">
        <v>204</v>
      </c>
      <c r="O308" t="s">
        <v>339</v>
      </c>
      <c r="P308" s="146">
        <v>43542</v>
      </c>
      <c r="Q308" t="s">
        <v>1212</v>
      </c>
      <c r="R308" t="s">
        <v>885</v>
      </c>
      <c r="S308" t="s">
        <v>889</v>
      </c>
      <c r="T308" t="s">
        <v>5056</v>
      </c>
      <c r="U308" s="131">
        <v>1</v>
      </c>
      <c r="V308" s="131">
        <v>306.19499999999999</v>
      </c>
      <c r="W308" s="131">
        <v>306.19499999999999</v>
      </c>
      <c r="X308" s="132">
        <v>2.9000000000000001E-2</v>
      </c>
      <c r="Y308" s="132">
        <v>1.506E-2</v>
      </c>
      <c r="Z308" s="132">
        <v>1.72E-3</v>
      </c>
    </row>
    <row r="309" spans="1:26">
      <c r="A309" t="s">
        <v>1213</v>
      </c>
      <c r="B309" t="s">
        <v>1253</v>
      </c>
      <c r="C309" t="s">
        <v>5137</v>
      </c>
      <c r="D309" t="s">
        <v>5138</v>
      </c>
      <c r="E309" t="s">
        <v>309</v>
      </c>
      <c r="F309" t="s">
        <v>5139</v>
      </c>
      <c r="G309">
        <v>74196</v>
      </c>
      <c r="H309" t="s">
        <v>314</v>
      </c>
      <c r="I309" t="s">
        <v>1005</v>
      </c>
      <c r="J309" t="s">
        <v>826</v>
      </c>
      <c r="K309" t="s">
        <v>204</v>
      </c>
      <c r="L309" t="s">
        <v>204</v>
      </c>
      <c r="M309" t="s">
        <v>204</v>
      </c>
      <c r="N309" t="s">
        <v>204</v>
      </c>
      <c r="O309" t="s">
        <v>339</v>
      </c>
      <c r="P309" s="146">
        <v>43524</v>
      </c>
      <c r="Q309" t="s">
        <v>1212</v>
      </c>
      <c r="R309" t="s">
        <v>885</v>
      </c>
      <c r="S309" t="s">
        <v>889</v>
      </c>
      <c r="T309" t="s">
        <v>4779</v>
      </c>
      <c r="U309" s="131">
        <v>1</v>
      </c>
      <c r="V309" s="131">
        <v>2311.5439999999999</v>
      </c>
      <c r="W309" s="131">
        <v>2311.5439999999999</v>
      </c>
      <c r="X309" s="132">
        <v>0.14119999999999999</v>
      </c>
      <c r="Y309" s="132">
        <v>0.11368</v>
      </c>
      <c r="Z309" s="132">
        <v>1.2999999999999999E-2</v>
      </c>
    </row>
    <row r="310" spans="1:26">
      <c r="A310" t="s">
        <v>1213</v>
      </c>
      <c r="B310" t="s">
        <v>1253</v>
      </c>
      <c r="C310" t="s">
        <v>5087</v>
      </c>
      <c r="D310" t="s">
        <v>5088</v>
      </c>
      <c r="E310" t="s">
        <v>310</v>
      </c>
      <c r="F310" t="s">
        <v>5089</v>
      </c>
      <c r="G310">
        <v>74186</v>
      </c>
      <c r="H310" t="s">
        <v>314</v>
      </c>
      <c r="I310" t="s">
        <v>1004</v>
      </c>
      <c r="J310" t="s">
        <v>833</v>
      </c>
      <c r="K310" t="s">
        <v>204</v>
      </c>
      <c r="L310" t="s">
        <v>204</v>
      </c>
      <c r="M310" t="s">
        <v>204</v>
      </c>
      <c r="N310" t="s">
        <v>204</v>
      </c>
      <c r="O310" t="s">
        <v>339</v>
      </c>
      <c r="P310" s="146">
        <v>43913</v>
      </c>
      <c r="Q310" t="s">
        <v>1212</v>
      </c>
      <c r="R310" t="s">
        <v>885</v>
      </c>
      <c r="S310" t="s">
        <v>889</v>
      </c>
      <c r="T310" t="s">
        <v>5090</v>
      </c>
      <c r="U310" s="131">
        <v>1</v>
      </c>
      <c r="V310" s="131">
        <v>1135.0219999999999</v>
      </c>
      <c r="W310" s="131">
        <v>1135.0219999999999</v>
      </c>
      <c r="X310" s="132">
        <v>7.8700000000000006E-2</v>
      </c>
      <c r="Y310" s="132">
        <v>5.5820000000000002E-2</v>
      </c>
      <c r="Z310" s="132">
        <v>6.3899999999999998E-3</v>
      </c>
    </row>
    <row r="311" spans="1:26">
      <c r="A311" t="s">
        <v>1213</v>
      </c>
      <c r="B311" t="s">
        <v>1253</v>
      </c>
      <c r="C311" t="s">
        <v>5091</v>
      </c>
      <c r="D311" t="s">
        <v>5092</v>
      </c>
      <c r="E311" t="s">
        <v>309</v>
      </c>
      <c r="F311" t="s">
        <v>5093</v>
      </c>
      <c r="G311">
        <v>74185</v>
      </c>
      <c r="H311" t="s">
        <v>314</v>
      </c>
      <c r="I311" t="s">
        <v>1001</v>
      </c>
      <c r="J311" t="s">
        <v>831</v>
      </c>
      <c r="K311" t="s">
        <v>204</v>
      </c>
      <c r="L311" t="s">
        <v>204</v>
      </c>
      <c r="M311" t="s">
        <v>204</v>
      </c>
      <c r="N311" t="s">
        <v>204</v>
      </c>
      <c r="O311" t="s">
        <v>339</v>
      </c>
      <c r="P311" s="146">
        <v>43306</v>
      </c>
      <c r="Q311" t="s">
        <v>1212</v>
      </c>
      <c r="R311" t="s">
        <v>885</v>
      </c>
      <c r="S311" t="s">
        <v>889</v>
      </c>
      <c r="T311" t="s">
        <v>4956</v>
      </c>
      <c r="U311" s="131">
        <v>1</v>
      </c>
      <c r="V311" s="131">
        <v>1083.126</v>
      </c>
      <c r="W311" s="131">
        <v>1083.126</v>
      </c>
      <c r="X311" s="132">
        <v>0.1298</v>
      </c>
      <c r="Y311" s="132">
        <v>5.3269999999999998E-2</v>
      </c>
      <c r="Z311" s="132">
        <v>6.0899999999999999E-3</v>
      </c>
    </row>
    <row r="312" spans="1:26">
      <c r="A312" t="s">
        <v>1213</v>
      </c>
      <c r="B312" t="s">
        <v>1253</v>
      </c>
      <c r="D312" t="s">
        <v>5148</v>
      </c>
      <c r="E312" t="s">
        <v>309</v>
      </c>
      <c r="F312" t="s">
        <v>5149</v>
      </c>
      <c r="G312">
        <v>74249</v>
      </c>
      <c r="H312" t="s">
        <v>314</v>
      </c>
      <c r="I312" t="s">
        <v>1005</v>
      </c>
      <c r="J312" t="s">
        <v>832</v>
      </c>
      <c r="K312" t="s">
        <v>204</v>
      </c>
      <c r="L312" t="s">
        <v>204</v>
      </c>
      <c r="M312" t="s">
        <v>204</v>
      </c>
      <c r="N312" t="s">
        <v>204</v>
      </c>
      <c r="O312" t="s">
        <v>339</v>
      </c>
      <c r="P312" s="146">
        <v>43312</v>
      </c>
      <c r="Q312" t="s">
        <v>1212</v>
      </c>
      <c r="R312" t="s">
        <v>885</v>
      </c>
      <c r="S312" t="s">
        <v>889</v>
      </c>
      <c r="T312" t="s">
        <v>4789</v>
      </c>
      <c r="U312" s="131">
        <v>1</v>
      </c>
      <c r="V312" s="131">
        <v>771.02300000000002</v>
      </c>
      <c r="W312" s="131">
        <v>771.02300000000002</v>
      </c>
      <c r="X312" s="132">
        <v>0.19600000000000001</v>
      </c>
      <c r="Y312" s="132">
        <v>3.7920000000000002E-2</v>
      </c>
      <c r="Z312" s="132">
        <v>4.3400000000000001E-3</v>
      </c>
    </row>
    <row r="313" spans="1:26">
      <c r="A313" t="s">
        <v>1213</v>
      </c>
      <c r="B313" t="s">
        <v>1253</v>
      </c>
      <c r="C313" t="s">
        <v>5094</v>
      </c>
      <c r="D313" t="s">
        <v>2205</v>
      </c>
      <c r="E313" t="s">
        <v>309</v>
      </c>
      <c r="F313" t="s">
        <v>5095</v>
      </c>
      <c r="G313">
        <v>74190</v>
      </c>
      <c r="H313" t="s">
        <v>314</v>
      </c>
      <c r="I313" t="s">
        <v>1005</v>
      </c>
      <c r="J313" t="s">
        <v>569</v>
      </c>
      <c r="K313" t="s">
        <v>204</v>
      </c>
      <c r="L313" t="s">
        <v>204</v>
      </c>
      <c r="M313" t="s">
        <v>204</v>
      </c>
      <c r="N313" t="s">
        <v>224</v>
      </c>
      <c r="O313" t="s">
        <v>339</v>
      </c>
      <c r="P313" s="146">
        <v>43312</v>
      </c>
      <c r="Q313" t="s">
        <v>1215</v>
      </c>
      <c r="R313" t="s">
        <v>885</v>
      </c>
      <c r="S313" t="s">
        <v>889</v>
      </c>
      <c r="T313" t="s">
        <v>5096</v>
      </c>
      <c r="U313" s="131">
        <v>3.718</v>
      </c>
      <c r="V313" s="131">
        <v>166.131</v>
      </c>
      <c r="W313" s="131">
        <v>617.67700000000002</v>
      </c>
      <c r="X313" s="132">
        <v>0.19874</v>
      </c>
      <c r="Y313" s="132">
        <v>3.0380000000000001E-2</v>
      </c>
      <c r="Z313" s="132">
        <v>3.47E-3</v>
      </c>
    </row>
    <row r="314" spans="1:26">
      <c r="A314" t="s">
        <v>1213</v>
      </c>
      <c r="B314" t="s">
        <v>1253</v>
      </c>
      <c r="C314" t="s">
        <v>5087</v>
      </c>
      <c r="D314" t="s">
        <v>5088</v>
      </c>
      <c r="E314" t="s">
        <v>310</v>
      </c>
      <c r="F314" t="s">
        <v>5143</v>
      </c>
      <c r="G314">
        <v>74204</v>
      </c>
      <c r="H314" t="s">
        <v>314</v>
      </c>
      <c r="I314" t="s">
        <v>1004</v>
      </c>
      <c r="J314" t="s">
        <v>833</v>
      </c>
      <c r="K314" t="s">
        <v>204</v>
      </c>
      <c r="L314" t="s">
        <v>204</v>
      </c>
      <c r="M314" t="s">
        <v>204</v>
      </c>
      <c r="N314" t="s">
        <v>204</v>
      </c>
      <c r="O314" t="s">
        <v>339</v>
      </c>
      <c r="P314" s="146">
        <v>44370</v>
      </c>
      <c r="Q314" t="s">
        <v>1212</v>
      </c>
      <c r="R314" t="s">
        <v>885</v>
      </c>
      <c r="S314" t="s">
        <v>889</v>
      </c>
      <c r="T314" t="s">
        <v>5144</v>
      </c>
      <c r="U314" s="131">
        <v>1</v>
      </c>
      <c r="V314" s="131">
        <v>531.77300000000002</v>
      </c>
      <c r="W314" s="131">
        <v>531.77300000000002</v>
      </c>
      <c r="X314" s="132">
        <v>7.8700000000000006E-2</v>
      </c>
      <c r="Y314" s="132">
        <v>2.615E-2</v>
      </c>
      <c r="Z314" s="132">
        <v>2.99E-3</v>
      </c>
    </row>
    <row r="315" spans="1:26">
      <c r="A315" t="s">
        <v>1213</v>
      </c>
      <c r="B315" t="s">
        <v>1253</v>
      </c>
      <c r="C315" t="s">
        <v>5160</v>
      </c>
      <c r="D315" t="s">
        <v>5161</v>
      </c>
      <c r="E315" t="s">
        <v>309</v>
      </c>
      <c r="F315" t="s">
        <v>5162</v>
      </c>
      <c r="G315">
        <v>74241</v>
      </c>
      <c r="H315" t="s">
        <v>314</v>
      </c>
      <c r="I315" t="s">
        <v>1003</v>
      </c>
      <c r="J315" t="s">
        <v>837</v>
      </c>
      <c r="K315" t="s">
        <v>204</v>
      </c>
      <c r="L315" t="s">
        <v>204</v>
      </c>
      <c r="M315" t="s">
        <v>204</v>
      </c>
      <c r="N315" t="s">
        <v>204</v>
      </c>
      <c r="O315" t="s">
        <v>339</v>
      </c>
      <c r="P315" s="146">
        <v>44560</v>
      </c>
      <c r="Q315" t="s">
        <v>1212</v>
      </c>
      <c r="R315" t="s">
        <v>885</v>
      </c>
      <c r="S315" t="s">
        <v>889</v>
      </c>
      <c r="T315" t="s">
        <v>4779</v>
      </c>
      <c r="U315" s="131">
        <v>1</v>
      </c>
      <c r="V315" s="131">
        <v>522.976</v>
      </c>
      <c r="W315" s="131">
        <v>522.976</v>
      </c>
      <c r="X315" s="132">
        <v>5.8299999999999998E-2</v>
      </c>
      <c r="Y315" s="132">
        <v>2.572E-2</v>
      </c>
      <c r="Z315" s="132">
        <v>2.9399999999999999E-3</v>
      </c>
    </row>
    <row r="316" spans="1:26">
      <c r="A316" t="s">
        <v>1213</v>
      </c>
      <c r="B316" t="s">
        <v>1253</v>
      </c>
      <c r="C316" t="s">
        <v>5145</v>
      </c>
      <c r="D316" t="s">
        <v>5146</v>
      </c>
      <c r="E316" t="s">
        <v>309</v>
      </c>
      <c r="F316" t="s">
        <v>5147</v>
      </c>
      <c r="G316">
        <v>74217</v>
      </c>
      <c r="H316" t="s">
        <v>314</v>
      </c>
      <c r="I316" t="s">
        <v>1003</v>
      </c>
      <c r="J316" t="s">
        <v>836</v>
      </c>
      <c r="K316" t="s">
        <v>204</v>
      </c>
      <c r="L316" t="s">
        <v>204</v>
      </c>
      <c r="M316" t="s">
        <v>204</v>
      </c>
      <c r="N316" t="s">
        <v>204</v>
      </c>
      <c r="O316" t="s">
        <v>339</v>
      </c>
      <c r="P316" s="146">
        <v>45006</v>
      </c>
      <c r="Q316" t="s">
        <v>1212</v>
      </c>
      <c r="R316" t="s">
        <v>885</v>
      </c>
      <c r="S316" t="s">
        <v>889</v>
      </c>
      <c r="T316" t="s">
        <v>5026</v>
      </c>
      <c r="U316" s="131">
        <v>1</v>
      </c>
      <c r="V316" s="131">
        <v>522.93799999999999</v>
      </c>
      <c r="W316" s="131">
        <v>522.93799999999999</v>
      </c>
      <c r="X316" s="132">
        <v>0.15770000000000001</v>
      </c>
      <c r="Y316" s="132">
        <v>2.572E-2</v>
      </c>
      <c r="Z316" s="132">
        <v>2.9399999999999999E-3</v>
      </c>
    </row>
    <row r="317" spans="1:26">
      <c r="A317" t="s">
        <v>1213</v>
      </c>
      <c r="B317" t="s">
        <v>1253</v>
      </c>
      <c r="C317" t="s">
        <v>5091</v>
      </c>
      <c r="D317" t="s">
        <v>5097</v>
      </c>
      <c r="E317" t="s">
        <v>309</v>
      </c>
      <c r="F317" t="s">
        <v>5098</v>
      </c>
      <c r="G317">
        <v>74202</v>
      </c>
      <c r="H317" t="s">
        <v>314</v>
      </c>
      <c r="I317" t="s">
        <v>1001</v>
      </c>
      <c r="J317" t="s">
        <v>831</v>
      </c>
      <c r="K317" t="s">
        <v>204</v>
      </c>
      <c r="L317" t="s">
        <v>204</v>
      </c>
      <c r="M317" t="s">
        <v>204</v>
      </c>
      <c r="N317" t="s">
        <v>204</v>
      </c>
      <c r="O317" t="s">
        <v>339</v>
      </c>
      <c r="P317" s="146">
        <v>43157</v>
      </c>
      <c r="Q317" t="s">
        <v>1212</v>
      </c>
      <c r="R317" t="s">
        <v>885</v>
      </c>
      <c r="S317" t="s">
        <v>889</v>
      </c>
      <c r="T317" t="s">
        <v>4956</v>
      </c>
      <c r="U317" s="131">
        <v>1</v>
      </c>
      <c r="V317" s="131">
        <v>518.33600000000001</v>
      </c>
      <c r="W317" s="131">
        <v>518.33600000000001</v>
      </c>
      <c r="X317" s="132">
        <v>0.1036</v>
      </c>
      <c r="Y317" s="132">
        <v>2.5489999999999999E-2</v>
      </c>
      <c r="Z317" s="132">
        <v>2.9199999999999999E-3</v>
      </c>
    </row>
    <row r="318" spans="1:26">
      <c r="A318" t="s">
        <v>1213</v>
      </c>
      <c r="B318" t="s">
        <v>1253</v>
      </c>
      <c r="C318" t="s">
        <v>5099</v>
      </c>
      <c r="D318" t="s">
        <v>5100</v>
      </c>
      <c r="E318" t="s">
        <v>309</v>
      </c>
      <c r="F318" t="s">
        <v>5101</v>
      </c>
      <c r="G318">
        <v>74176</v>
      </c>
      <c r="H318" t="s">
        <v>314</v>
      </c>
      <c r="I318" t="s">
        <v>1002</v>
      </c>
      <c r="J318" t="s">
        <v>569</v>
      </c>
      <c r="K318" t="s">
        <v>204</v>
      </c>
      <c r="L318" t="s">
        <v>204</v>
      </c>
      <c r="M318" t="s">
        <v>204</v>
      </c>
      <c r="N318" t="s">
        <v>204</v>
      </c>
      <c r="O318" t="s">
        <v>339</v>
      </c>
      <c r="P318" s="146">
        <v>43411</v>
      </c>
      <c r="Q318" t="s">
        <v>1212</v>
      </c>
      <c r="R318" t="s">
        <v>885</v>
      </c>
      <c r="S318" t="s">
        <v>889</v>
      </c>
      <c r="T318" t="s">
        <v>5053</v>
      </c>
      <c r="U318" s="131">
        <v>1</v>
      </c>
      <c r="V318" s="131">
        <v>469.13499999999999</v>
      </c>
      <c r="W318" s="131">
        <v>469.13499999999999</v>
      </c>
      <c r="X318" s="132">
        <v>1.7500000000000002E-2</v>
      </c>
      <c r="Y318" s="132">
        <v>2.307E-2</v>
      </c>
      <c r="Z318" s="132">
        <v>2.64E-3</v>
      </c>
    </row>
    <row r="319" spans="1:26">
      <c r="A319" t="s">
        <v>1213</v>
      </c>
      <c r="B319" t="s">
        <v>1253</v>
      </c>
      <c r="C319" t="s">
        <v>5171</v>
      </c>
      <c r="D319" t="s">
        <v>5172</v>
      </c>
      <c r="E319" t="s">
        <v>309</v>
      </c>
      <c r="F319" t="s">
        <v>5173</v>
      </c>
      <c r="G319">
        <v>74239</v>
      </c>
      <c r="H319" t="s">
        <v>314</v>
      </c>
      <c r="I319" t="s">
        <v>1003</v>
      </c>
      <c r="J319" t="s">
        <v>837</v>
      </c>
      <c r="K319" t="s">
        <v>204</v>
      </c>
      <c r="L319" t="s">
        <v>204</v>
      </c>
      <c r="M319" t="s">
        <v>204</v>
      </c>
      <c r="N319" t="s">
        <v>204</v>
      </c>
      <c r="O319" t="s">
        <v>339</v>
      </c>
      <c r="P319" s="146">
        <v>43394</v>
      </c>
      <c r="Q319" t="s">
        <v>1212</v>
      </c>
      <c r="R319" t="s">
        <v>885</v>
      </c>
      <c r="S319" t="s">
        <v>889</v>
      </c>
      <c r="T319" t="s">
        <v>5063</v>
      </c>
      <c r="U319" s="131">
        <v>1</v>
      </c>
      <c r="V319" s="131">
        <v>407.59100000000001</v>
      </c>
      <c r="W319" s="131">
        <v>407.59100000000001</v>
      </c>
      <c r="X319" s="132">
        <v>3.4090000000000002E-2</v>
      </c>
      <c r="Y319" s="132">
        <v>2.0049999999999998E-2</v>
      </c>
      <c r="Z319" s="132">
        <v>2.2899999999999999E-3</v>
      </c>
    </row>
    <row r="320" spans="1:26">
      <c r="A320" t="s">
        <v>1213</v>
      </c>
      <c r="B320" t="s">
        <v>1253</v>
      </c>
      <c r="C320" t="s">
        <v>5150</v>
      </c>
      <c r="D320" t="s">
        <v>5151</v>
      </c>
      <c r="E320" t="s">
        <v>310</v>
      </c>
      <c r="F320" t="s">
        <v>5152</v>
      </c>
      <c r="G320">
        <v>74238</v>
      </c>
      <c r="H320" t="s">
        <v>314</v>
      </c>
      <c r="I320" t="s">
        <v>1004</v>
      </c>
      <c r="J320" t="s">
        <v>833</v>
      </c>
      <c r="K320" t="s">
        <v>204</v>
      </c>
      <c r="L320" t="s">
        <v>204</v>
      </c>
      <c r="M320" t="s">
        <v>204</v>
      </c>
      <c r="N320" t="s">
        <v>204</v>
      </c>
      <c r="O320" t="s">
        <v>339</v>
      </c>
      <c r="P320" s="146">
        <v>44752</v>
      </c>
      <c r="Q320" t="s">
        <v>1212</v>
      </c>
      <c r="R320" t="s">
        <v>885</v>
      </c>
      <c r="S320" t="s">
        <v>889</v>
      </c>
      <c r="T320" t="s">
        <v>4817</v>
      </c>
      <c r="U320" s="131">
        <v>1</v>
      </c>
      <c r="V320" s="131">
        <v>387.60700000000003</v>
      </c>
      <c r="W320" s="131">
        <v>387.60700000000003</v>
      </c>
      <c r="X320" s="132">
        <v>1.89E-2</v>
      </c>
      <c r="Y320" s="132">
        <v>1.9060000000000001E-2</v>
      </c>
      <c r="Z320" s="132">
        <v>2.1800000000000001E-3</v>
      </c>
    </row>
    <row r="321" spans="1:26">
      <c r="A321" t="s">
        <v>1213</v>
      </c>
      <c r="B321" t="s">
        <v>1253</v>
      </c>
      <c r="C321" t="s">
        <v>5153</v>
      </c>
      <c r="D321" t="s">
        <v>5154</v>
      </c>
      <c r="E321" t="s">
        <v>309</v>
      </c>
      <c r="F321" t="s">
        <v>5155</v>
      </c>
      <c r="G321">
        <v>74231</v>
      </c>
      <c r="H321" t="s">
        <v>314</v>
      </c>
      <c r="I321" t="s">
        <v>1003</v>
      </c>
      <c r="J321" t="s">
        <v>836</v>
      </c>
      <c r="K321" t="s">
        <v>204</v>
      </c>
      <c r="L321" t="s">
        <v>204</v>
      </c>
      <c r="M321" t="s">
        <v>204</v>
      </c>
      <c r="N321" t="s">
        <v>204</v>
      </c>
      <c r="O321" t="s">
        <v>339</v>
      </c>
      <c r="P321" s="146">
        <v>42736</v>
      </c>
      <c r="Q321" t="s">
        <v>1212</v>
      </c>
      <c r="R321" t="s">
        <v>885</v>
      </c>
      <c r="S321" t="s">
        <v>889</v>
      </c>
      <c r="T321" t="s">
        <v>4779</v>
      </c>
      <c r="U321" s="131">
        <v>1</v>
      </c>
      <c r="V321" s="131">
        <v>350.81099999999998</v>
      </c>
      <c r="W321" s="131">
        <v>350.81099999999998</v>
      </c>
      <c r="X321" s="132">
        <v>5.2600000000000001E-2</v>
      </c>
      <c r="Y321" s="132">
        <v>1.7250000000000001E-2</v>
      </c>
      <c r="Z321" s="132">
        <v>1.97E-3</v>
      </c>
    </row>
    <row r="322" spans="1:26">
      <c r="A322" t="s">
        <v>1213</v>
      </c>
      <c r="B322" t="s">
        <v>1253</v>
      </c>
      <c r="C322" t="s">
        <v>5156</v>
      </c>
      <c r="D322" t="s">
        <v>5157</v>
      </c>
      <c r="E322" t="s">
        <v>309</v>
      </c>
      <c r="F322" t="s">
        <v>5158</v>
      </c>
      <c r="G322">
        <v>74228</v>
      </c>
      <c r="H322" t="s">
        <v>314</v>
      </c>
      <c r="I322" t="s">
        <v>1000</v>
      </c>
      <c r="J322" t="s">
        <v>844</v>
      </c>
      <c r="K322" t="s">
        <v>204</v>
      </c>
      <c r="L322" t="s">
        <v>204</v>
      </c>
      <c r="M322" t="s">
        <v>204</v>
      </c>
      <c r="N322" t="s">
        <v>204</v>
      </c>
      <c r="O322" t="s">
        <v>339</v>
      </c>
      <c r="P322" s="146">
        <v>43157</v>
      </c>
      <c r="Q322" t="s">
        <v>1215</v>
      </c>
      <c r="R322" t="s">
        <v>885</v>
      </c>
      <c r="S322" t="s">
        <v>889</v>
      </c>
      <c r="T322" t="s">
        <v>5159</v>
      </c>
      <c r="U322" s="131">
        <v>3.718</v>
      </c>
      <c r="V322" s="131">
        <v>90.037000000000006</v>
      </c>
      <c r="W322" s="131">
        <v>334.75900000000001</v>
      </c>
      <c r="X322" s="132">
        <v>5.9191354936875676E-2</v>
      </c>
      <c r="Y322" s="132">
        <v>1.6459999999999999E-2</v>
      </c>
      <c r="Z322" s="132">
        <v>1.8799999999999999E-3</v>
      </c>
    </row>
    <row r="323" spans="1:26">
      <c r="A323" t="s">
        <v>1213</v>
      </c>
      <c r="B323" t="s">
        <v>1253</v>
      </c>
      <c r="C323" t="s">
        <v>5168</v>
      </c>
      <c r="D323" t="s">
        <v>5169</v>
      </c>
      <c r="E323" t="s">
        <v>309</v>
      </c>
      <c r="F323" t="s">
        <v>5170</v>
      </c>
      <c r="G323">
        <v>74233</v>
      </c>
      <c r="H323" t="s">
        <v>314</v>
      </c>
      <c r="I323" t="s">
        <v>1002</v>
      </c>
      <c r="J323" t="s">
        <v>569</v>
      </c>
      <c r="K323" t="s">
        <v>204</v>
      </c>
      <c r="L323" t="s">
        <v>204</v>
      </c>
      <c r="M323" t="s">
        <v>204</v>
      </c>
      <c r="N323" t="s">
        <v>224</v>
      </c>
      <c r="O323" t="s">
        <v>339</v>
      </c>
      <c r="P323" s="146">
        <v>42583</v>
      </c>
      <c r="Q323" t="s">
        <v>1212</v>
      </c>
      <c r="R323" t="s">
        <v>885</v>
      </c>
      <c r="S323" t="s">
        <v>889</v>
      </c>
      <c r="T323" t="s">
        <v>5105</v>
      </c>
      <c r="U323" s="131">
        <v>1</v>
      </c>
      <c r="V323" s="131">
        <v>292.92500000000001</v>
      </c>
      <c r="W323" s="131">
        <v>292.92500000000001</v>
      </c>
      <c r="X323" s="132">
        <v>0.11</v>
      </c>
      <c r="Y323" s="132">
        <v>1.4409999999999999E-2</v>
      </c>
      <c r="Z323" s="132">
        <v>1.65E-3</v>
      </c>
    </row>
    <row r="324" spans="1:26">
      <c r="A324" t="s">
        <v>1213</v>
      </c>
      <c r="B324" t="s">
        <v>1253</v>
      </c>
      <c r="C324" t="s">
        <v>5165</v>
      </c>
      <c r="D324" t="s">
        <v>5166</v>
      </c>
      <c r="E324" t="s">
        <v>309</v>
      </c>
      <c r="F324" t="s">
        <v>5167</v>
      </c>
      <c r="G324">
        <v>74221</v>
      </c>
      <c r="H324" t="s">
        <v>314</v>
      </c>
      <c r="I324" t="s">
        <v>1000</v>
      </c>
      <c r="J324" t="s">
        <v>844</v>
      </c>
      <c r="K324" t="s">
        <v>204</v>
      </c>
      <c r="L324" t="s">
        <v>204</v>
      </c>
      <c r="M324" t="s">
        <v>204</v>
      </c>
      <c r="N324" t="s">
        <v>296</v>
      </c>
      <c r="O324" t="s">
        <v>339</v>
      </c>
      <c r="P324" s="146">
        <v>44741</v>
      </c>
      <c r="Q324" t="s">
        <v>1215</v>
      </c>
      <c r="R324" t="s">
        <v>885</v>
      </c>
      <c r="S324" t="s">
        <v>889</v>
      </c>
      <c r="T324" t="s">
        <v>5075</v>
      </c>
      <c r="U324" s="131">
        <v>3.718</v>
      </c>
      <c r="V324" s="131">
        <v>74.95</v>
      </c>
      <c r="W324" s="131">
        <v>278.66300000000001</v>
      </c>
      <c r="X324" s="132">
        <v>7.5700000000000003E-2</v>
      </c>
      <c r="Y324" s="132">
        <v>1.37E-2</v>
      </c>
      <c r="Z324" s="132">
        <v>1.57E-3</v>
      </c>
    </row>
    <row r="325" spans="1:26">
      <c r="A325" t="s">
        <v>1213</v>
      </c>
      <c r="B325" t="s">
        <v>1253</v>
      </c>
      <c r="C325" t="s">
        <v>5102</v>
      </c>
      <c r="D325" t="s">
        <v>5103</v>
      </c>
      <c r="E325" t="s">
        <v>309</v>
      </c>
      <c r="F325" t="s">
        <v>5104</v>
      </c>
      <c r="G325">
        <v>74177</v>
      </c>
      <c r="H325" t="s">
        <v>314</v>
      </c>
      <c r="I325" t="s">
        <v>1002</v>
      </c>
      <c r="J325" t="s">
        <v>569</v>
      </c>
      <c r="K325" t="s">
        <v>204</v>
      </c>
      <c r="L325" t="s">
        <v>204</v>
      </c>
      <c r="M325" t="s">
        <v>204</v>
      </c>
      <c r="N325" t="s">
        <v>204</v>
      </c>
      <c r="O325" t="s">
        <v>339</v>
      </c>
      <c r="P325" s="146">
        <v>43586</v>
      </c>
      <c r="Q325" t="s">
        <v>1212</v>
      </c>
      <c r="R325" t="s">
        <v>885</v>
      </c>
      <c r="S325" t="s">
        <v>889</v>
      </c>
      <c r="T325" t="s">
        <v>5105</v>
      </c>
      <c r="U325" s="131">
        <v>1</v>
      </c>
      <c r="V325" s="131">
        <v>251.88900000000001</v>
      </c>
      <c r="W325" s="131">
        <v>251.88900000000001</v>
      </c>
      <c r="X325" s="132">
        <v>3.1E-2</v>
      </c>
      <c r="Y325" s="132">
        <v>1.239E-2</v>
      </c>
      <c r="Z325" s="132">
        <v>1.42E-3</v>
      </c>
    </row>
    <row r="326" spans="1:26">
      <c r="A326" t="s">
        <v>1213</v>
      </c>
      <c r="B326" t="s">
        <v>1253</v>
      </c>
      <c r="C326" t="s">
        <v>5186</v>
      </c>
      <c r="D326" t="s">
        <v>5187</v>
      </c>
      <c r="E326" t="s">
        <v>311</v>
      </c>
      <c r="F326" t="s">
        <v>5188</v>
      </c>
      <c r="G326">
        <v>74243</v>
      </c>
      <c r="H326" t="s">
        <v>314</v>
      </c>
      <c r="I326" t="s">
        <v>1000</v>
      </c>
      <c r="J326" t="s">
        <v>844</v>
      </c>
      <c r="K326" t="s">
        <v>204</v>
      </c>
      <c r="L326" t="s">
        <v>204</v>
      </c>
      <c r="M326" t="s">
        <v>204</v>
      </c>
      <c r="N326" t="s">
        <v>204</v>
      </c>
      <c r="O326" t="s">
        <v>339</v>
      </c>
      <c r="P326" s="146">
        <v>45036</v>
      </c>
      <c r="Q326" t="s">
        <v>1215</v>
      </c>
      <c r="R326" t="s">
        <v>885</v>
      </c>
      <c r="S326" t="s">
        <v>889</v>
      </c>
      <c r="T326" t="s">
        <v>5109</v>
      </c>
      <c r="U326" s="131">
        <v>3.718</v>
      </c>
      <c r="V326" s="131">
        <v>60.026000000000003</v>
      </c>
      <c r="W326" s="131">
        <v>223.17699999999999</v>
      </c>
      <c r="X326" s="132">
        <v>0.1371</v>
      </c>
      <c r="Y326" s="132">
        <v>1.098E-2</v>
      </c>
      <c r="Z326" s="132">
        <v>1.2600000000000001E-3</v>
      </c>
    </row>
    <row r="327" spans="1:26">
      <c r="A327" t="s">
        <v>1213</v>
      </c>
      <c r="B327" t="s">
        <v>1253</v>
      </c>
      <c r="C327" t="s">
        <v>5013</v>
      </c>
      <c r="D327" t="s">
        <v>5014</v>
      </c>
      <c r="E327" t="s">
        <v>309</v>
      </c>
      <c r="F327" t="s">
        <v>5189</v>
      </c>
      <c r="G327">
        <v>74252</v>
      </c>
      <c r="H327" t="s">
        <v>314</v>
      </c>
      <c r="I327" t="s">
        <v>1003</v>
      </c>
      <c r="J327" t="s">
        <v>839</v>
      </c>
      <c r="K327" t="s">
        <v>204</v>
      </c>
      <c r="L327" t="s">
        <v>204</v>
      </c>
      <c r="M327" t="s">
        <v>204</v>
      </c>
      <c r="N327" t="s">
        <v>204</v>
      </c>
      <c r="O327" t="s">
        <v>339</v>
      </c>
      <c r="P327" s="146">
        <v>45124</v>
      </c>
      <c r="Q327" t="s">
        <v>1212</v>
      </c>
      <c r="R327" t="s">
        <v>885</v>
      </c>
      <c r="S327" t="s">
        <v>889</v>
      </c>
      <c r="T327" t="s">
        <v>4989</v>
      </c>
      <c r="U327" s="131">
        <v>1</v>
      </c>
      <c r="V327" s="131">
        <v>219.548</v>
      </c>
      <c r="W327" s="131">
        <v>219.548</v>
      </c>
      <c r="X327" s="132">
        <v>1.95E-2</v>
      </c>
      <c r="Y327" s="132">
        <v>1.0800000000000001E-2</v>
      </c>
      <c r="Z327" s="132">
        <v>1.24E-3</v>
      </c>
    </row>
    <row r="328" spans="1:26">
      <c r="A328" t="s">
        <v>1213</v>
      </c>
      <c r="B328" t="s">
        <v>1253</v>
      </c>
      <c r="C328" t="s">
        <v>5174</v>
      </c>
      <c r="D328" t="s">
        <v>5175</v>
      </c>
      <c r="E328" t="s">
        <v>309</v>
      </c>
      <c r="F328" t="s">
        <v>5176</v>
      </c>
      <c r="G328">
        <v>74179</v>
      </c>
      <c r="H328" t="s">
        <v>314</v>
      </c>
      <c r="I328" t="s">
        <v>1001</v>
      </c>
      <c r="J328" t="s">
        <v>831</v>
      </c>
      <c r="K328" t="s">
        <v>204</v>
      </c>
      <c r="L328" t="s">
        <v>204</v>
      </c>
      <c r="M328" t="s">
        <v>204</v>
      </c>
      <c r="N328" t="s">
        <v>204</v>
      </c>
      <c r="O328" t="s">
        <v>339</v>
      </c>
      <c r="P328" s="146">
        <v>42125</v>
      </c>
      <c r="Q328" t="s">
        <v>1212</v>
      </c>
      <c r="R328" t="s">
        <v>885</v>
      </c>
      <c r="S328" t="s">
        <v>889</v>
      </c>
      <c r="T328" t="s">
        <v>5177</v>
      </c>
      <c r="U328" s="131">
        <v>1</v>
      </c>
      <c r="V328" s="131">
        <v>146.79599999999999</v>
      </c>
      <c r="W328" s="131">
        <v>146.79599999999999</v>
      </c>
      <c r="X328" s="132">
        <v>0.11990000000000001</v>
      </c>
      <c r="Y328" s="132">
        <v>7.2199999999999999E-3</v>
      </c>
      <c r="Z328" s="132">
        <v>8.3000000000000001E-4</v>
      </c>
    </row>
    <row r="329" spans="1:26">
      <c r="A329" t="s">
        <v>1213</v>
      </c>
      <c r="B329" t="s">
        <v>1253</v>
      </c>
      <c r="D329" t="s">
        <v>5016</v>
      </c>
      <c r="E329" t="s">
        <v>309</v>
      </c>
      <c r="F329" t="s">
        <v>5017</v>
      </c>
      <c r="G329">
        <v>74254</v>
      </c>
      <c r="H329" t="s">
        <v>314</v>
      </c>
      <c r="I329" t="s">
        <v>1000</v>
      </c>
      <c r="J329" t="s">
        <v>845</v>
      </c>
      <c r="K329" t="s">
        <v>204</v>
      </c>
      <c r="L329" t="s">
        <v>204</v>
      </c>
      <c r="M329" t="s">
        <v>204</v>
      </c>
      <c r="N329" t="s">
        <v>204</v>
      </c>
      <c r="O329" t="s">
        <v>339</v>
      </c>
      <c r="P329" s="146">
        <v>45124</v>
      </c>
      <c r="Q329" t="s">
        <v>1215</v>
      </c>
      <c r="R329" t="s">
        <v>885</v>
      </c>
      <c r="S329" t="s">
        <v>889</v>
      </c>
      <c r="T329" t="s">
        <v>5018</v>
      </c>
      <c r="U329" s="131">
        <v>3.718</v>
      </c>
      <c r="V329" s="131">
        <v>21.58</v>
      </c>
      <c r="W329" s="131">
        <v>80.233999999999995</v>
      </c>
      <c r="X329" s="132">
        <v>7.0800000000000002E-2</v>
      </c>
      <c r="Y329" s="132">
        <v>3.9500000000000004E-3</v>
      </c>
      <c r="Z329" s="132">
        <v>4.4999999999999999E-4</v>
      </c>
    </row>
    <row r="330" spans="1:26">
      <c r="A330" t="s">
        <v>1213</v>
      </c>
      <c r="B330" t="s">
        <v>1253</v>
      </c>
      <c r="C330" t="s">
        <v>5216</v>
      </c>
      <c r="D330" t="s">
        <v>5217</v>
      </c>
      <c r="E330" t="s">
        <v>310</v>
      </c>
      <c r="F330" t="s">
        <v>5218</v>
      </c>
      <c r="G330">
        <v>74256</v>
      </c>
      <c r="H330" t="s">
        <v>314</v>
      </c>
      <c r="I330" t="s">
        <v>1004</v>
      </c>
      <c r="J330" t="s">
        <v>832</v>
      </c>
      <c r="K330" t="s">
        <v>205</v>
      </c>
      <c r="L330" t="s">
        <v>272</v>
      </c>
      <c r="M330" t="s">
        <v>272</v>
      </c>
      <c r="N330" t="s">
        <v>272</v>
      </c>
      <c r="O330" t="s">
        <v>339</v>
      </c>
      <c r="P330" s="146">
        <v>44308</v>
      </c>
      <c r="Q330" t="s">
        <v>1216</v>
      </c>
      <c r="R330" t="s">
        <v>885</v>
      </c>
      <c r="S330" t="s">
        <v>889</v>
      </c>
      <c r="T330" t="s">
        <v>5219</v>
      </c>
      <c r="U330" s="131">
        <v>4.0220000000000002</v>
      </c>
      <c r="V330" s="131">
        <v>168.24100000000001</v>
      </c>
      <c r="W330" s="131">
        <v>676.64700000000005</v>
      </c>
      <c r="X330" s="132">
        <v>0.1203</v>
      </c>
      <c r="Y330" s="132">
        <v>3.3279999999999997E-2</v>
      </c>
      <c r="Z330" s="132">
        <v>3.81E-3</v>
      </c>
    </row>
    <row r="331" spans="1:26">
      <c r="A331" t="s">
        <v>1213</v>
      </c>
      <c r="B331" t="s">
        <v>1253</v>
      </c>
      <c r="C331" t="s">
        <v>5232</v>
      </c>
      <c r="D331" t="s">
        <v>5233</v>
      </c>
      <c r="E331" t="s">
        <v>311</v>
      </c>
      <c r="F331" t="s">
        <v>5234</v>
      </c>
      <c r="G331">
        <v>74244</v>
      </c>
      <c r="H331" t="s">
        <v>314</v>
      </c>
      <c r="I331" t="s">
        <v>1004</v>
      </c>
      <c r="J331" t="s">
        <v>833</v>
      </c>
      <c r="K331" t="s">
        <v>205</v>
      </c>
      <c r="L331" t="s">
        <v>224</v>
      </c>
      <c r="M331" t="s">
        <v>224</v>
      </c>
      <c r="N331" t="s">
        <v>224</v>
      </c>
      <c r="O331" t="s">
        <v>339</v>
      </c>
      <c r="P331" s="146">
        <v>44881</v>
      </c>
      <c r="Q331" t="s">
        <v>1215</v>
      </c>
      <c r="R331" t="s">
        <v>885</v>
      </c>
      <c r="S331" t="s">
        <v>889</v>
      </c>
      <c r="T331" t="s">
        <v>4779</v>
      </c>
      <c r="U331" s="131">
        <v>3.718</v>
      </c>
      <c r="V331" s="131">
        <v>164.828</v>
      </c>
      <c r="W331" s="131">
        <v>612.83199999999999</v>
      </c>
      <c r="X331" s="132">
        <v>2.4199999999999999E-2</v>
      </c>
      <c r="Y331" s="132">
        <v>3.014E-2</v>
      </c>
      <c r="Z331" s="132">
        <v>3.4499999999999999E-3</v>
      </c>
    </row>
    <row r="332" spans="1:26">
      <c r="A332" t="s">
        <v>1213</v>
      </c>
      <c r="B332" t="s">
        <v>1253</v>
      </c>
      <c r="D332" t="s">
        <v>5201</v>
      </c>
      <c r="E332" t="s">
        <v>309</v>
      </c>
      <c r="F332" t="s">
        <v>5202</v>
      </c>
      <c r="G332">
        <v>74240</v>
      </c>
      <c r="H332" t="s">
        <v>314</v>
      </c>
      <c r="I332" t="s">
        <v>1005</v>
      </c>
      <c r="J332" t="s">
        <v>832</v>
      </c>
      <c r="K332" t="s">
        <v>205</v>
      </c>
      <c r="L332" t="s">
        <v>204</v>
      </c>
      <c r="M332" t="s">
        <v>204</v>
      </c>
      <c r="N332" t="s">
        <v>303</v>
      </c>
      <c r="O332" t="s">
        <v>339</v>
      </c>
      <c r="P332" s="146">
        <v>43321</v>
      </c>
      <c r="Q332" t="s">
        <v>1216</v>
      </c>
      <c r="R332" t="s">
        <v>885</v>
      </c>
      <c r="S332" t="s">
        <v>889</v>
      </c>
      <c r="T332" t="s">
        <v>5203</v>
      </c>
      <c r="U332" s="131">
        <v>4.0220000000000002</v>
      </c>
      <c r="V332" s="131">
        <v>136.77500000000001</v>
      </c>
      <c r="W332" s="131">
        <v>550.09699999999998</v>
      </c>
      <c r="X332" s="132">
        <v>2.6239999999999999E-2</v>
      </c>
      <c r="Y332" s="132">
        <v>2.7050000000000001E-2</v>
      </c>
      <c r="Z332" s="132">
        <v>3.0899999999999999E-3</v>
      </c>
    </row>
    <row r="333" spans="1:26">
      <c r="A333" t="s">
        <v>1213</v>
      </c>
      <c r="B333" t="s">
        <v>1253</v>
      </c>
      <c r="D333" t="s">
        <v>5070</v>
      </c>
      <c r="E333" t="s">
        <v>311</v>
      </c>
      <c r="F333" t="s">
        <v>5071</v>
      </c>
      <c r="G333">
        <v>74203</v>
      </c>
      <c r="H333" t="s">
        <v>314</v>
      </c>
      <c r="I333" t="s">
        <v>1003</v>
      </c>
      <c r="J333" t="s">
        <v>833</v>
      </c>
      <c r="K333" t="s">
        <v>205</v>
      </c>
      <c r="L333" t="s">
        <v>224</v>
      </c>
      <c r="M333" t="s">
        <v>224</v>
      </c>
      <c r="N333" t="s">
        <v>224</v>
      </c>
      <c r="O333" t="s">
        <v>339</v>
      </c>
      <c r="P333" s="146">
        <v>45208</v>
      </c>
      <c r="Q333" t="s">
        <v>1215</v>
      </c>
      <c r="R333" t="s">
        <v>885</v>
      </c>
      <c r="S333" t="s">
        <v>889</v>
      </c>
      <c r="T333" t="s">
        <v>4959</v>
      </c>
      <c r="U333" s="131">
        <v>3.718</v>
      </c>
      <c r="V333" s="131">
        <v>146.82900000000001</v>
      </c>
      <c r="W333" s="131">
        <v>545.91</v>
      </c>
      <c r="X333" s="132">
        <v>6.3140000000000002E-2</v>
      </c>
      <c r="Y333" s="132">
        <v>2.6849999999999999E-2</v>
      </c>
      <c r="Z333" s="132">
        <v>3.0699999999999998E-3</v>
      </c>
    </row>
    <row r="334" spans="1:26">
      <c r="A334" t="s">
        <v>1213</v>
      </c>
      <c r="B334" t="s">
        <v>1253</v>
      </c>
      <c r="D334" t="s">
        <v>5110</v>
      </c>
      <c r="E334" t="s">
        <v>311</v>
      </c>
      <c r="F334" t="s">
        <v>5111</v>
      </c>
      <c r="G334">
        <v>74180</v>
      </c>
      <c r="H334" t="s">
        <v>314</v>
      </c>
      <c r="I334" t="s">
        <v>1000</v>
      </c>
      <c r="J334" t="s">
        <v>844</v>
      </c>
      <c r="K334" t="s">
        <v>205</v>
      </c>
      <c r="L334" t="s">
        <v>224</v>
      </c>
      <c r="M334" t="s">
        <v>224</v>
      </c>
      <c r="N334" t="s">
        <v>224</v>
      </c>
      <c r="O334" t="s">
        <v>339</v>
      </c>
      <c r="P334" s="146">
        <v>43412</v>
      </c>
      <c r="Q334" t="s">
        <v>1215</v>
      </c>
      <c r="R334" t="s">
        <v>885</v>
      </c>
      <c r="S334" t="s">
        <v>889</v>
      </c>
      <c r="T334" t="s">
        <v>4989</v>
      </c>
      <c r="U334" s="131">
        <v>3.718</v>
      </c>
      <c r="V334" s="131">
        <v>139.571</v>
      </c>
      <c r="W334" s="131">
        <v>518.923</v>
      </c>
      <c r="X334" s="132">
        <v>5.8900000000000001E-2</v>
      </c>
      <c r="Y334" s="132">
        <v>2.5520000000000001E-2</v>
      </c>
      <c r="Z334" s="132">
        <v>2.9199999999999999E-3</v>
      </c>
    </row>
    <row r="335" spans="1:26">
      <c r="A335" t="s">
        <v>1213</v>
      </c>
      <c r="B335" t="s">
        <v>1253</v>
      </c>
      <c r="C335" t="s">
        <v>5112</v>
      </c>
      <c r="D335" t="s">
        <v>5113</v>
      </c>
      <c r="E335" t="s">
        <v>309</v>
      </c>
      <c r="F335" t="s">
        <v>5114</v>
      </c>
      <c r="G335">
        <v>74189</v>
      </c>
      <c r="H335" t="s">
        <v>314</v>
      </c>
      <c r="I335" t="s">
        <v>1002</v>
      </c>
      <c r="J335" t="s">
        <v>569</v>
      </c>
      <c r="K335" t="s">
        <v>205</v>
      </c>
      <c r="L335" t="s">
        <v>224</v>
      </c>
      <c r="M335" t="s">
        <v>224</v>
      </c>
      <c r="N335" t="s">
        <v>224</v>
      </c>
      <c r="O335" t="s">
        <v>339</v>
      </c>
      <c r="P335" s="146">
        <v>43857</v>
      </c>
      <c r="Q335" t="s">
        <v>1215</v>
      </c>
      <c r="R335" t="s">
        <v>885</v>
      </c>
      <c r="S335" t="s">
        <v>889</v>
      </c>
      <c r="T335" t="s">
        <v>5053</v>
      </c>
      <c r="U335" s="131">
        <v>3.718</v>
      </c>
      <c r="V335" s="131">
        <v>126.116</v>
      </c>
      <c r="W335" s="131">
        <v>468.899</v>
      </c>
      <c r="X335" s="132">
        <v>3.5999999999999997E-2</v>
      </c>
      <c r="Y335" s="132">
        <v>2.3060000000000001E-2</v>
      </c>
      <c r="Z335" s="132">
        <v>2.64E-3</v>
      </c>
    </row>
    <row r="336" spans="1:26">
      <c r="A336" t="s">
        <v>1213</v>
      </c>
      <c r="B336" t="s">
        <v>1253</v>
      </c>
      <c r="C336" t="s">
        <v>5204</v>
      </c>
      <c r="D336" t="s">
        <v>5205</v>
      </c>
      <c r="E336" t="s">
        <v>310</v>
      </c>
      <c r="F336" t="s">
        <v>5206</v>
      </c>
      <c r="G336">
        <v>74205</v>
      </c>
      <c r="H336" t="s">
        <v>314</v>
      </c>
      <c r="I336" t="s">
        <v>1001</v>
      </c>
      <c r="J336" t="s">
        <v>831</v>
      </c>
      <c r="K336" t="s">
        <v>205</v>
      </c>
      <c r="L336" t="s">
        <v>286</v>
      </c>
      <c r="M336" t="s">
        <v>286</v>
      </c>
      <c r="N336" t="s">
        <v>286</v>
      </c>
      <c r="O336" t="s">
        <v>339</v>
      </c>
      <c r="P336" s="146">
        <v>44166</v>
      </c>
      <c r="Q336" t="s">
        <v>1216</v>
      </c>
      <c r="R336" t="s">
        <v>885</v>
      </c>
      <c r="S336" t="s">
        <v>889</v>
      </c>
      <c r="T336" t="s">
        <v>5207</v>
      </c>
      <c r="U336" s="131">
        <v>4.0220000000000002</v>
      </c>
      <c r="V336" s="131">
        <v>111.803</v>
      </c>
      <c r="W336" s="131">
        <v>449.661</v>
      </c>
      <c r="X336" s="132">
        <v>0.19639999999999999</v>
      </c>
      <c r="Y336" s="132">
        <v>2.2110000000000001E-2</v>
      </c>
      <c r="Z336" s="132">
        <v>2.5300000000000001E-3</v>
      </c>
    </row>
    <row r="337" spans="1:26">
      <c r="A337" t="s">
        <v>1213</v>
      </c>
      <c r="B337" t="s">
        <v>1253</v>
      </c>
      <c r="D337" t="s">
        <v>5110</v>
      </c>
      <c r="E337" t="s">
        <v>311</v>
      </c>
      <c r="F337" t="s">
        <v>5200</v>
      </c>
      <c r="G337">
        <v>74200</v>
      </c>
      <c r="H337" t="s">
        <v>314</v>
      </c>
      <c r="I337" t="s">
        <v>1000</v>
      </c>
      <c r="J337" t="s">
        <v>844</v>
      </c>
      <c r="K337" t="s">
        <v>205</v>
      </c>
      <c r="L337" t="s">
        <v>224</v>
      </c>
      <c r="M337" t="s">
        <v>224</v>
      </c>
      <c r="N337" t="s">
        <v>224</v>
      </c>
      <c r="O337" t="s">
        <v>339</v>
      </c>
      <c r="P337" s="146">
        <v>44748</v>
      </c>
      <c r="Q337" t="s">
        <v>1215</v>
      </c>
      <c r="R337" t="s">
        <v>885</v>
      </c>
      <c r="S337" t="s">
        <v>889</v>
      </c>
      <c r="T337" t="s">
        <v>4989</v>
      </c>
      <c r="U337" s="131">
        <v>3.718</v>
      </c>
      <c r="V337" s="131">
        <v>120.15</v>
      </c>
      <c r="W337" s="131">
        <v>446.72</v>
      </c>
      <c r="X337" s="132">
        <v>5.6800000000000003E-2</v>
      </c>
      <c r="Y337" s="132">
        <v>2.197E-2</v>
      </c>
      <c r="Z337" s="132">
        <v>2.5100000000000001E-3</v>
      </c>
    </row>
    <row r="338" spans="1:26">
      <c r="A338" t="s">
        <v>1213</v>
      </c>
      <c r="B338" t="s">
        <v>1253</v>
      </c>
      <c r="D338" t="s">
        <v>5110</v>
      </c>
      <c r="E338" t="s">
        <v>311</v>
      </c>
      <c r="F338" t="s">
        <v>5220</v>
      </c>
      <c r="G338">
        <v>74235</v>
      </c>
      <c r="H338" t="s">
        <v>314</v>
      </c>
      <c r="I338" t="s">
        <v>1000</v>
      </c>
      <c r="J338" t="s">
        <v>844</v>
      </c>
      <c r="K338" t="s">
        <v>205</v>
      </c>
      <c r="L338" t="s">
        <v>224</v>
      </c>
      <c r="M338" t="s">
        <v>224</v>
      </c>
      <c r="N338" t="s">
        <v>224</v>
      </c>
      <c r="O338" t="s">
        <v>339</v>
      </c>
      <c r="P338" s="146">
        <v>44186</v>
      </c>
      <c r="Q338" t="s">
        <v>1215</v>
      </c>
      <c r="R338" t="s">
        <v>885</v>
      </c>
      <c r="S338" t="s">
        <v>889</v>
      </c>
      <c r="T338" t="s">
        <v>4989</v>
      </c>
      <c r="U338" s="131">
        <v>3.718</v>
      </c>
      <c r="V338" s="131">
        <v>112.804</v>
      </c>
      <c r="W338" s="131">
        <v>419.40699999999998</v>
      </c>
      <c r="X338" s="132">
        <v>5.7000000000000002E-2</v>
      </c>
      <c r="Y338" s="132">
        <v>2.0629999999999999E-2</v>
      </c>
      <c r="Z338" s="132">
        <v>2.3600000000000001E-3</v>
      </c>
    </row>
    <row r="339" spans="1:26">
      <c r="A339" t="s">
        <v>1213</v>
      </c>
      <c r="B339" t="s">
        <v>1253</v>
      </c>
      <c r="D339" t="s">
        <v>5208</v>
      </c>
      <c r="E339" t="s">
        <v>311</v>
      </c>
      <c r="F339" t="s">
        <v>5209</v>
      </c>
      <c r="G339">
        <v>74207</v>
      </c>
      <c r="H339" t="s">
        <v>314</v>
      </c>
      <c r="I339" t="s">
        <v>1005</v>
      </c>
      <c r="J339" t="s">
        <v>569</v>
      </c>
      <c r="K339" t="s">
        <v>205</v>
      </c>
      <c r="L339" t="s">
        <v>233</v>
      </c>
      <c r="M339" t="s">
        <v>224</v>
      </c>
      <c r="N339" t="s">
        <v>296</v>
      </c>
      <c r="O339" t="s">
        <v>339</v>
      </c>
      <c r="P339" s="146">
        <v>43857</v>
      </c>
      <c r="Q339" t="s">
        <v>1215</v>
      </c>
      <c r="R339" t="s">
        <v>885</v>
      </c>
      <c r="S339" t="s">
        <v>889</v>
      </c>
      <c r="T339" t="s">
        <v>5159</v>
      </c>
      <c r="U339" s="131">
        <v>3.718</v>
      </c>
      <c r="V339" s="131">
        <v>110.502</v>
      </c>
      <c r="W339" s="131">
        <v>410.846</v>
      </c>
      <c r="X339" s="132">
        <v>1.1111111111111111E-3</v>
      </c>
      <c r="Y339" s="132">
        <v>2.0209999999999999E-2</v>
      </c>
      <c r="Z339" s="132">
        <v>2.31E-3</v>
      </c>
    </row>
    <row r="340" spans="1:26">
      <c r="A340" t="s">
        <v>1213</v>
      </c>
      <c r="B340" t="s">
        <v>1253</v>
      </c>
      <c r="C340" t="s">
        <v>5118</v>
      </c>
      <c r="D340" t="s">
        <v>5119</v>
      </c>
      <c r="E340" t="s">
        <v>311</v>
      </c>
      <c r="F340" t="s">
        <v>5120</v>
      </c>
      <c r="G340">
        <v>74178</v>
      </c>
      <c r="H340" t="s">
        <v>314</v>
      </c>
      <c r="I340" t="s">
        <v>1004</v>
      </c>
      <c r="J340" t="s">
        <v>833</v>
      </c>
      <c r="K340" t="s">
        <v>205</v>
      </c>
      <c r="L340" t="s">
        <v>224</v>
      </c>
      <c r="M340" t="s">
        <v>224</v>
      </c>
      <c r="N340" t="s">
        <v>224</v>
      </c>
      <c r="O340" t="s">
        <v>339</v>
      </c>
      <c r="P340" s="146">
        <v>44186</v>
      </c>
      <c r="Q340" t="s">
        <v>1215</v>
      </c>
      <c r="R340" t="s">
        <v>885</v>
      </c>
      <c r="S340" t="s">
        <v>889</v>
      </c>
      <c r="T340" t="s">
        <v>4779</v>
      </c>
      <c r="U340" s="131">
        <v>3.718</v>
      </c>
      <c r="V340" s="131">
        <v>89.075999999999993</v>
      </c>
      <c r="W340" s="131">
        <v>331.18400000000003</v>
      </c>
      <c r="X340" s="132">
        <v>3.4639999999999997E-2</v>
      </c>
      <c r="Y340" s="132">
        <v>1.6289999999999999E-2</v>
      </c>
      <c r="Z340" s="132">
        <v>1.8600000000000001E-3</v>
      </c>
    </row>
    <row r="341" spans="1:26">
      <c r="A341" t="s">
        <v>1213</v>
      </c>
      <c r="B341" t="s">
        <v>1253</v>
      </c>
      <c r="D341" t="s">
        <v>5115</v>
      </c>
      <c r="E341" t="s">
        <v>309</v>
      </c>
      <c r="F341" t="s">
        <v>5116</v>
      </c>
      <c r="G341">
        <v>74181</v>
      </c>
      <c r="H341" t="s">
        <v>314</v>
      </c>
      <c r="I341" t="s">
        <v>1004</v>
      </c>
      <c r="J341" t="s">
        <v>833</v>
      </c>
      <c r="K341" t="s">
        <v>205</v>
      </c>
      <c r="L341" t="s">
        <v>204</v>
      </c>
      <c r="M341" t="s">
        <v>204</v>
      </c>
      <c r="N341" t="s">
        <v>224</v>
      </c>
      <c r="O341" t="s">
        <v>339</v>
      </c>
      <c r="P341" s="146">
        <v>43482</v>
      </c>
      <c r="Q341" t="s">
        <v>1215</v>
      </c>
      <c r="R341" t="s">
        <v>885</v>
      </c>
      <c r="S341" t="s">
        <v>889</v>
      </c>
      <c r="T341" t="s">
        <v>5117</v>
      </c>
      <c r="U341" s="131">
        <v>3.718</v>
      </c>
      <c r="V341" s="131">
        <v>88.197999999999993</v>
      </c>
      <c r="W341" s="131">
        <v>327.92099999999999</v>
      </c>
      <c r="X341" s="132">
        <v>0.19900000000000001</v>
      </c>
      <c r="Y341" s="132">
        <v>1.6129999999999999E-2</v>
      </c>
      <c r="Z341" s="132">
        <v>1.8400000000000001E-3</v>
      </c>
    </row>
    <row r="342" spans="1:26">
      <c r="A342" t="s">
        <v>1213</v>
      </c>
      <c r="B342" t="s">
        <v>1253</v>
      </c>
      <c r="C342" t="s">
        <v>5213</v>
      </c>
      <c r="D342" t="s">
        <v>5214</v>
      </c>
      <c r="E342" t="s">
        <v>311</v>
      </c>
      <c r="F342" t="s">
        <v>5215</v>
      </c>
      <c r="G342">
        <v>74237</v>
      </c>
      <c r="H342" t="s">
        <v>314</v>
      </c>
      <c r="I342" t="s">
        <v>1004</v>
      </c>
      <c r="J342" t="s">
        <v>833</v>
      </c>
      <c r="K342" t="s">
        <v>205</v>
      </c>
      <c r="L342" t="s">
        <v>233</v>
      </c>
      <c r="M342" t="s">
        <v>233</v>
      </c>
      <c r="N342" t="s">
        <v>233</v>
      </c>
      <c r="O342" t="s">
        <v>339</v>
      </c>
      <c r="P342" s="146">
        <v>44712</v>
      </c>
      <c r="Q342" t="s">
        <v>1227</v>
      </c>
      <c r="R342" t="s">
        <v>885</v>
      </c>
      <c r="S342" t="s">
        <v>889</v>
      </c>
      <c r="T342" t="s">
        <v>4779</v>
      </c>
      <c r="U342" s="131">
        <v>4.8109999999999999</v>
      </c>
      <c r="V342" s="131">
        <v>62.825000000000003</v>
      </c>
      <c r="W342" s="131">
        <v>302.238</v>
      </c>
      <c r="X342" s="132">
        <v>4.4507999999999999E-2</v>
      </c>
      <c r="Y342" s="132">
        <v>1.486E-2</v>
      </c>
      <c r="Z342" s="132">
        <v>1.6999999999999999E-3</v>
      </c>
    </row>
    <row r="343" spans="1:26">
      <c r="A343" t="s">
        <v>1213</v>
      </c>
      <c r="B343" t="s">
        <v>1253</v>
      </c>
      <c r="C343" t="s">
        <v>5077</v>
      </c>
      <c r="D343" t="s">
        <v>5078</v>
      </c>
      <c r="E343" t="s">
        <v>309</v>
      </c>
      <c r="F343" t="s">
        <v>5079</v>
      </c>
      <c r="G343">
        <v>74255</v>
      </c>
      <c r="H343" t="s">
        <v>314</v>
      </c>
      <c r="I343" t="s">
        <v>1005</v>
      </c>
      <c r="J343" t="s">
        <v>831</v>
      </c>
      <c r="K343" t="s">
        <v>205</v>
      </c>
      <c r="L343" t="s">
        <v>233</v>
      </c>
      <c r="M343" t="s">
        <v>233</v>
      </c>
      <c r="N343" t="s">
        <v>233</v>
      </c>
      <c r="O343" t="s">
        <v>339</v>
      </c>
      <c r="P343" s="146">
        <v>45495</v>
      </c>
      <c r="Q343" t="s">
        <v>1227</v>
      </c>
      <c r="R343" t="s">
        <v>885</v>
      </c>
      <c r="S343" t="s">
        <v>889</v>
      </c>
      <c r="T343" t="s">
        <v>5030</v>
      </c>
      <c r="U343" s="131">
        <v>4.8109999999999999</v>
      </c>
      <c r="V343" s="131">
        <v>58.07</v>
      </c>
      <c r="W343" s="131">
        <v>279.36399999999998</v>
      </c>
      <c r="X343" s="132">
        <v>0.104</v>
      </c>
      <c r="Y343" s="132">
        <v>1.374E-2</v>
      </c>
      <c r="Z343" s="132">
        <v>1.57E-3</v>
      </c>
    </row>
    <row r="344" spans="1:26">
      <c r="A344" t="s">
        <v>1213</v>
      </c>
      <c r="B344" t="s">
        <v>1253</v>
      </c>
      <c r="D344" t="s">
        <v>3925</v>
      </c>
      <c r="E344" t="s">
        <v>311</v>
      </c>
      <c r="F344" t="s">
        <v>3924</v>
      </c>
      <c r="G344">
        <v>74242</v>
      </c>
      <c r="H344" t="s">
        <v>314</v>
      </c>
      <c r="I344" t="s">
        <v>1004</v>
      </c>
      <c r="J344" t="s">
        <v>833</v>
      </c>
      <c r="K344" t="s">
        <v>205</v>
      </c>
      <c r="L344" t="s">
        <v>272</v>
      </c>
      <c r="M344" t="s">
        <v>272</v>
      </c>
      <c r="N344" t="s">
        <v>272</v>
      </c>
      <c r="O344" t="s">
        <v>339</v>
      </c>
      <c r="P344" s="146">
        <v>44938</v>
      </c>
      <c r="Q344" t="s">
        <v>1216</v>
      </c>
      <c r="R344" t="s">
        <v>885</v>
      </c>
      <c r="S344" t="s">
        <v>889</v>
      </c>
      <c r="T344" t="s">
        <v>5223</v>
      </c>
      <c r="U344" s="131">
        <v>4.0220000000000002</v>
      </c>
      <c r="V344" s="131">
        <v>67.674000000000007</v>
      </c>
      <c r="W344" s="131">
        <v>272.178</v>
      </c>
      <c r="X344" s="132">
        <v>0.127</v>
      </c>
      <c r="Y344" s="132">
        <v>1.3390000000000001E-2</v>
      </c>
      <c r="Z344" s="132">
        <v>1.5299999999999999E-3</v>
      </c>
    </row>
    <row r="345" spans="1:26">
      <c r="A345" t="s">
        <v>1213</v>
      </c>
      <c r="B345" t="s">
        <v>1253</v>
      </c>
      <c r="D345" t="s">
        <v>5110</v>
      </c>
      <c r="E345" t="s">
        <v>311</v>
      </c>
      <c r="F345" t="s">
        <v>5222</v>
      </c>
      <c r="G345">
        <v>74215</v>
      </c>
      <c r="H345" t="s">
        <v>314</v>
      </c>
      <c r="I345" t="s">
        <v>1000</v>
      </c>
      <c r="J345" t="s">
        <v>844</v>
      </c>
      <c r="K345" t="s">
        <v>205</v>
      </c>
      <c r="L345" t="s">
        <v>224</v>
      </c>
      <c r="M345" t="s">
        <v>224</v>
      </c>
      <c r="N345" t="s">
        <v>224</v>
      </c>
      <c r="O345" t="s">
        <v>339</v>
      </c>
      <c r="P345" s="146">
        <v>44812</v>
      </c>
      <c r="Q345" t="s">
        <v>1215</v>
      </c>
      <c r="R345" t="s">
        <v>885</v>
      </c>
      <c r="S345" t="s">
        <v>889</v>
      </c>
      <c r="T345" t="s">
        <v>4989</v>
      </c>
      <c r="U345" s="131">
        <v>3.718</v>
      </c>
      <c r="V345" s="131">
        <v>71.168999999999997</v>
      </c>
      <c r="W345" s="131">
        <v>264.60500000000002</v>
      </c>
      <c r="X345" s="132">
        <v>3.5400000000000001E-2</v>
      </c>
      <c r="Y345" s="132">
        <v>1.3010000000000001E-2</v>
      </c>
      <c r="Z345" s="132">
        <v>1.49E-3</v>
      </c>
    </row>
    <row r="346" spans="1:26">
      <c r="A346" t="s">
        <v>1213</v>
      </c>
      <c r="B346" t="s">
        <v>1253</v>
      </c>
      <c r="C346" t="s">
        <v>5210</v>
      </c>
      <c r="D346" t="s">
        <v>5211</v>
      </c>
      <c r="E346" t="s">
        <v>311</v>
      </c>
      <c r="F346" t="s">
        <v>5212</v>
      </c>
      <c r="G346">
        <v>74199</v>
      </c>
      <c r="H346" t="s">
        <v>314</v>
      </c>
      <c r="I346" t="s">
        <v>1003</v>
      </c>
      <c r="J346" t="s">
        <v>837</v>
      </c>
      <c r="K346" t="s">
        <v>205</v>
      </c>
      <c r="L346" t="s">
        <v>224</v>
      </c>
      <c r="M346" t="s">
        <v>224</v>
      </c>
      <c r="N346" t="s">
        <v>224</v>
      </c>
      <c r="O346" t="s">
        <v>339</v>
      </c>
      <c r="P346" s="146">
        <v>43482</v>
      </c>
      <c r="Q346" t="s">
        <v>1215</v>
      </c>
      <c r="R346" t="s">
        <v>885</v>
      </c>
      <c r="S346" t="s">
        <v>889</v>
      </c>
      <c r="T346" t="s">
        <v>4779</v>
      </c>
      <c r="U346" s="131">
        <v>3.718</v>
      </c>
      <c r="V346" s="131">
        <v>69.820999999999998</v>
      </c>
      <c r="W346" s="131">
        <v>259.59300000000002</v>
      </c>
      <c r="X346" s="132">
        <v>2.6270000000000002E-2</v>
      </c>
      <c r="Y346" s="132">
        <v>1.277E-2</v>
      </c>
      <c r="Z346" s="132">
        <v>1.4599999999999999E-3</v>
      </c>
    </row>
    <row r="347" spans="1:26">
      <c r="A347" t="s">
        <v>1213</v>
      </c>
      <c r="B347" t="s">
        <v>1253</v>
      </c>
      <c r="D347" t="s">
        <v>5121</v>
      </c>
      <c r="E347" t="s">
        <v>311</v>
      </c>
      <c r="F347" t="s">
        <v>5122</v>
      </c>
      <c r="G347">
        <v>74197</v>
      </c>
      <c r="H347" t="s">
        <v>314</v>
      </c>
      <c r="I347" t="s">
        <v>1003</v>
      </c>
      <c r="J347" t="s">
        <v>836</v>
      </c>
      <c r="K347" t="s">
        <v>205</v>
      </c>
      <c r="L347" t="s">
        <v>224</v>
      </c>
      <c r="M347" t="s">
        <v>224</v>
      </c>
      <c r="N347" t="s">
        <v>224</v>
      </c>
      <c r="O347" t="s">
        <v>339</v>
      </c>
      <c r="P347" s="146">
        <v>43571</v>
      </c>
      <c r="Q347" t="s">
        <v>1215</v>
      </c>
      <c r="R347" t="s">
        <v>885</v>
      </c>
      <c r="S347" t="s">
        <v>889</v>
      </c>
      <c r="T347" t="s">
        <v>5123</v>
      </c>
      <c r="U347" s="131">
        <v>3.718</v>
      </c>
      <c r="V347" s="131">
        <v>66.858999999999995</v>
      </c>
      <c r="W347" s="131">
        <v>248.583</v>
      </c>
      <c r="X347" s="132">
        <v>2.53E-2</v>
      </c>
      <c r="Y347" s="132">
        <v>1.223E-2</v>
      </c>
      <c r="Z347" s="132">
        <v>1.4E-3</v>
      </c>
    </row>
    <row r="348" spans="1:26">
      <c r="A348" t="s">
        <v>1213</v>
      </c>
      <c r="B348" t="s">
        <v>1253</v>
      </c>
      <c r="D348" t="s">
        <v>5124</v>
      </c>
      <c r="E348" t="s">
        <v>311</v>
      </c>
      <c r="F348" t="s">
        <v>5221</v>
      </c>
      <c r="G348">
        <v>74216</v>
      </c>
      <c r="H348" t="s">
        <v>314</v>
      </c>
      <c r="I348" t="s">
        <v>1000</v>
      </c>
      <c r="J348" t="s">
        <v>844</v>
      </c>
      <c r="K348" t="s">
        <v>205</v>
      </c>
      <c r="L348" t="s">
        <v>224</v>
      </c>
      <c r="M348" t="s">
        <v>224</v>
      </c>
      <c r="N348" t="s">
        <v>224</v>
      </c>
      <c r="O348" t="s">
        <v>339</v>
      </c>
      <c r="P348" s="146">
        <v>44371</v>
      </c>
      <c r="Q348" t="s">
        <v>1215</v>
      </c>
      <c r="R348" t="s">
        <v>885</v>
      </c>
      <c r="S348" t="s">
        <v>889</v>
      </c>
      <c r="T348" t="s">
        <v>5044</v>
      </c>
      <c r="U348" s="131">
        <v>3.718</v>
      </c>
      <c r="V348" s="131">
        <v>60.168999999999997</v>
      </c>
      <c r="W348" s="131">
        <v>223.71</v>
      </c>
      <c r="X348" s="132">
        <v>1.6000000000000004E-2</v>
      </c>
      <c r="Y348" s="132">
        <v>1.0999999999999999E-2</v>
      </c>
      <c r="Z348" s="132">
        <v>1.2600000000000001E-3</v>
      </c>
    </row>
    <row r="349" spans="1:26">
      <c r="A349" t="s">
        <v>1213</v>
      </c>
      <c r="B349" t="s">
        <v>1253</v>
      </c>
      <c r="C349" t="s">
        <v>5126</v>
      </c>
      <c r="D349" t="s">
        <v>5127</v>
      </c>
      <c r="E349" t="s">
        <v>311</v>
      </c>
      <c r="F349" t="s">
        <v>5128</v>
      </c>
      <c r="G349">
        <v>74208</v>
      </c>
      <c r="H349" t="s">
        <v>314</v>
      </c>
      <c r="I349" t="s">
        <v>1004</v>
      </c>
      <c r="J349" t="s">
        <v>833</v>
      </c>
      <c r="K349" t="s">
        <v>205</v>
      </c>
      <c r="L349" t="s">
        <v>224</v>
      </c>
      <c r="M349" t="s">
        <v>224</v>
      </c>
      <c r="N349" t="s">
        <v>224</v>
      </c>
      <c r="O349" t="s">
        <v>339</v>
      </c>
      <c r="P349" s="146">
        <v>45565</v>
      </c>
      <c r="Q349" t="s">
        <v>1215</v>
      </c>
      <c r="R349" t="s">
        <v>885</v>
      </c>
      <c r="S349" t="s">
        <v>889</v>
      </c>
      <c r="T349" t="s">
        <v>4779</v>
      </c>
      <c r="U349" s="131">
        <v>3.718</v>
      </c>
      <c r="V349" s="131">
        <v>55.207000000000001</v>
      </c>
      <c r="W349" s="131">
        <v>205.261</v>
      </c>
      <c r="X349" s="132">
        <v>4.7000000000000002E-3</v>
      </c>
      <c r="Y349" s="132">
        <v>1.009E-2</v>
      </c>
      <c r="Z349" s="132">
        <v>1.15E-3</v>
      </c>
    </row>
    <row r="350" spans="1:26">
      <c r="A350" t="s">
        <v>1213</v>
      </c>
      <c r="B350" t="s">
        <v>1253</v>
      </c>
      <c r="D350" t="s">
        <v>5124</v>
      </c>
      <c r="E350" t="s">
        <v>311</v>
      </c>
      <c r="F350" t="s">
        <v>5125</v>
      </c>
      <c r="G350">
        <v>74183</v>
      </c>
      <c r="H350" t="s">
        <v>314</v>
      </c>
      <c r="I350" t="s">
        <v>1000</v>
      </c>
      <c r="J350" t="s">
        <v>844</v>
      </c>
      <c r="K350" t="s">
        <v>205</v>
      </c>
      <c r="L350" t="s">
        <v>224</v>
      </c>
      <c r="M350" t="s">
        <v>224</v>
      </c>
      <c r="N350" t="s">
        <v>224</v>
      </c>
      <c r="O350" t="s">
        <v>339</v>
      </c>
      <c r="P350" s="146">
        <v>43578</v>
      </c>
      <c r="Q350" t="s">
        <v>1215</v>
      </c>
      <c r="R350" t="s">
        <v>885</v>
      </c>
      <c r="S350" t="s">
        <v>889</v>
      </c>
      <c r="T350" t="s">
        <v>5026</v>
      </c>
      <c r="U350" s="131">
        <v>3.718</v>
      </c>
      <c r="V350" s="131">
        <v>49.892000000000003</v>
      </c>
      <c r="W350" s="131">
        <v>185.5</v>
      </c>
      <c r="X350" s="132">
        <v>5.2000000000000005E-2</v>
      </c>
      <c r="Y350" s="132">
        <v>9.1199999999999996E-3</v>
      </c>
      <c r="Z350" s="132">
        <v>1.0399999999999999E-3</v>
      </c>
    </row>
    <row r="351" spans="1:26">
      <c r="A351" t="s">
        <v>1213</v>
      </c>
      <c r="B351" t="s">
        <v>1253</v>
      </c>
      <c r="C351" t="s">
        <v>5080</v>
      </c>
      <c r="D351" t="s">
        <v>5081</v>
      </c>
      <c r="E351" t="s">
        <v>311</v>
      </c>
      <c r="F351" t="s">
        <v>5082</v>
      </c>
      <c r="G351">
        <v>74272</v>
      </c>
      <c r="H351" t="s">
        <v>314</v>
      </c>
      <c r="I351" t="s">
        <v>1004</v>
      </c>
      <c r="J351" t="s">
        <v>832</v>
      </c>
      <c r="K351" t="s">
        <v>205</v>
      </c>
      <c r="L351" t="s">
        <v>224</v>
      </c>
      <c r="M351" t="s">
        <v>224</v>
      </c>
      <c r="N351" t="s">
        <v>224</v>
      </c>
      <c r="O351" t="s">
        <v>339</v>
      </c>
      <c r="P351" s="146">
        <v>43542</v>
      </c>
      <c r="Q351" t="s">
        <v>1215</v>
      </c>
      <c r="R351" t="s">
        <v>885</v>
      </c>
      <c r="S351" t="s">
        <v>889</v>
      </c>
      <c r="T351" t="s">
        <v>5083</v>
      </c>
      <c r="U351" s="131">
        <v>3.718</v>
      </c>
      <c r="V351" s="131">
        <v>34.353000000000002</v>
      </c>
      <c r="W351" s="131">
        <v>127.72499999999999</v>
      </c>
      <c r="X351" s="132">
        <v>0.34670000000000001</v>
      </c>
      <c r="Y351" s="132">
        <v>6.28E-3</v>
      </c>
      <c r="Z351" s="132">
        <v>7.2000000000000005E-4</v>
      </c>
    </row>
    <row r="352" spans="1:26">
      <c r="A352" t="s">
        <v>1213</v>
      </c>
      <c r="B352" t="s">
        <v>1253</v>
      </c>
      <c r="D352" t="s">
        <v>5224</v>
      </c>
      <c r="E352" t="s">
        <v>311</v>
      </c>
      <c r="F352" t="s">
        <v>5225</v>
      </c>
      <c r="G352">
        <v>74247</v>
      </c>
      <c r="H352" t="s">
        <v>314</v>
      </c>
      <c r="I352" t="s">
        <v>1004</v>
      </c>
      <c r="J352" t="s">
        <v>833</v>
      </c>
      <c r="K352" t="s">
        <v>205</v>
      </c>
      <c r="L352" t="s">
        <v>233</v>
      </c>
      <c r="M352" t="s">
        <v>233</v>
      </c>
      <c r="N352" t="s">
        <v>233</v>
      </c>
      <c r="O352" t="s">
        <v>339</v>
      </c>
      <c r="P352" s="146">
        <v>43790</v>
      </c>
      <c r="Q352" t="s">
        <v>1227</v>
      </c>
      <c r="R352" t="s">
        <v>885</v>
      </c>
      <c r="S352" t="s">
        <v>889</v>
      </c>
      <c r="T352" t="s">
        <v>5001</v>
      </c>
      <c r="U352" s="131">
        <v>4.8109999999999999</v>
      </c>
      <c r="V352" s="131">
        <v>25.247</v>
      </c>
      <c r="W352" s="131">
        <v>121.456</v>
      </c>
      <c r="X352" s="132">
        <v>2.8799999999999999E-2</v>
      </c>
      <c r="Y352" s="132">
        <v>5.9699999999999996E-3</v>
      </c>
      <c r="Z352" s="132">
        <v>6.8000000000000005E-4</v>
      </c>
    </row>
    <row r="353" spans="1:26">
      <c r="A353" t="s">
        <v>1213</v>
      </c>
      <c r="B353" t="s">
        <v>1253</v>
      </c>
      <c r="C353" t="s">
        <v>5228</v>
      </c>
      <c r="D353" t="s">
        <v>5229</v>
      </c>
      <c r="E353" t="s">
        <v>311</v>
      </c>
      <c r="F353" t="s">
        <v>5230</v>
      </c>
      <c r="G353">
        <v>74270</v>
      </c>
      <c r="H353" t="s">
        <v>314</v>
      </c>
      <c r="I353" t="s">
        <v>1004</v>
      </c>
      <c r="J353" t="s">
        <v>833</v>
      </c>
      <c r="K353" t="s">
        <v>205</v>
      </c>
      <c r="L353" t="s">
        <v>253</v>
      </c>
      <c r="M353" t="s">
        <v>253</v>
      </c>
      <c r="N353" t="s">
        <v>212</v>
      </c>
      <c r="O353" t="s">
        <v>339</v>
      </c>
      <c r="P353" s="146">
        <v>45495</v>
      </c>
      <c r="Q353" t="s">
        <v>1216</v>
      </c>
      <c r="R353" t="s">
        <v>885</v>
      </c>
      <c r="S353" t="s">
        <v>889</v>
      </c>
      <c r="T353" t="s">
        <v>4795</v>
      </c>
      <c r="U353" s="131">
        <v>4.0220000000000002</v>
      </c>
      <c r="V353" s="131">
        <v>25.591000000000001</v>
      </c>
      <c r="W353" s="131">
        <v>102.92400000000001</v>
      </c>
      <c r="X353" s="132">
        <v>0.1515</v>
      </c>
      <c r="Y353" s="132">
        <v>5.0600000000000003E-3</v>
      </c>
      <c r="Z353" s="132">
        <v>5.8E-4</v>
      </c>
    </row>
    <row r="354" spans="1:26">
      <c r="A354" t="s">
        <v>1213</v>
      </c>
      <c r="B354" t="s">
        <v>1253</v>
      </c>
      <c r="C354" t="s">
        <v>5080</v>
      </c>
      <c r="D354" t="s">
        <v>5081</v>
      </c>
      <c r="E354" t="s">
        <v>311</v>
      </c>
      <c r="F354" t="s">
        <v>5084</v>
      </c>
      <c r="G354">
        <v>74266</v>
      </c>
      <c r="H354" t="s">
        <v>314</v>
      </c>
      <c r="I354" t="s">
        <v>1004</v>
      </c>
      <c r="J354" t="s">
        <v>832</v>
      </c>
      <c r="K354" t="s">
        <v>205</v>
      </c>
      <c r="L354" t="s">
        <v>224</v>
      </c>
      <c r="M354" t="s">
        <v>224</v>
      </c>
      <c r="N354" t="s">
        <v>224</v>
      </c>
      <c r="O354" t="s">
        <v>339</v>
      </c>
      <c r="P354" s="146">
        <v>43524</v>
      </c>
      <c r="Q354" t="s">
        <v>1215</v>
      </c>
      <c r="R354" t="s">
        <v>885</v>
      </c>
      <c r="S354" t="s">
        <v>889</v>
      </c>
      <c r="T354" t="s">
        <v>5083</v>
      </c>
      <c r="U354" s="131">
        <v>3.718</v>
      </c>
      <c r="V354" s="131">
        <v>26.777999999999999</v>
      </c>
      <c r="W354" s="131">
        <v>99.561000000000007</v>
      </c>
      <c r="X354" s="132">
        <v>0.4</v>
      </c>
      <c r="Y354" s="132">
        <v>4.8999999999999998E-3</v>
      </c>
      <c r="Z354" s="132">
        <v>5.5999999999999995E-4</v>
      </c>
    </row>
    <row r="355" spans="1:26">
      <c r="A355" t="s">
        <v>1213</v>
      </c>
      <c r="B355" t="s">
        <v>1253</v>
      </c>
      <c r="C355" t="s">
        <v>5085</v>
      </c>
      <c r="D355" t="s">
        <v>5086</v>
      </c>
      <c r="E355" t="s">
        <v>311</v>
      </c>
      <c r="F355" t="s">
        <v>5085</v>
      </c>
      <c r="G355">
        <v>74271</v>
      </c>
      <c r="H355" t="s">
        <v>314</v>
      </c>
      <c r="I355" t="s">
        <v>1004</v>
      </c>
      <c r="J355" t="s">
        <v>832</v>
      </c>
      <c r="K355" t="s">
        <v>205</v>
      </c>
      <c r="L355" t="s">
        <v>217</v>
      </c>
      <c r="M355" t="s">
        <v>233</v>
      </c>
      <c r="N355" t="s">
        <v>233</v>
      </c>
      <c r="O355" t="s">
        <v>339</v>
      </c>
      <c r="P355" s="146">
        <v>43691</v>
      </c>
      <c r="Q355" t="s">
        <v>1227</v>
      </c>
      <c r="R355" t="s">
        <v>885</v>
      </c>
      <c r="S355" t="s">
        <v>889</v>
      </c>
      <c r="T355" t="s">
        <v>4779</v>
      </c>
      <c r="U355" s="131">
        <v>4.8109999999999999</v>
      </c>
      <c r="V355" s="131">
        <v>13</v>
      </c>
      <c r="W355" s="131">
        <v>62.539000000000001</v>
      </c>
      <c r="X355" s="132">
        <v>3.4599999999999999E-2</v>
      </c>
      <c r="Y355" s="132">
        <v>3.0799999999999998E-3</v>
      </c>
      <c r="Z355" s="132">
        <v>3.5E-4</v>
      </c>
    </row>
    <row r="356" spans="1:26">
      <c r="A356" t="s">
        <v>1213</v>
      </c>
      <c r="B356" t="s">
        <v>1253</v>
      </c>
      <c r="D356" t="s">
        <v>5226</v>
      </c>
      <c r="E356" t="s">
        <v>311</v>
      </c>
      <c r="F356" t="s">
        <v>5227</v>
      </c>
      <c r="G356">
        <v>74193</v>
      </c>
      <c r="H356" t="s">
        <v>314</v>
      </c>
      <c r="I356" t="s">
        <v>1003</v>
      </c>
      <c r="J356" t="s">
        <v>836</v>
      </c>
      <c r="K356" t="s">
        <v>205</v>
      </c>
      <c r="L356" t="s">
        <v>224</v>
      </c>
      <c r="M356" t="s">
        <v>224</v>
      </c>
      <c r="N356" t="s">
        <v>224</v>
      </c>
      <c r="O356" t="s">
        <v>339</v>
      </c>
      <c r="P356" s="146">
        <v>45400</v>
      </c>
      <c r="Q356" t="s">
        <v>1215</v>
      </c>
      <c r="R356" t="s">
        <v>885</v>
      </c>
      <c r="S356" t="s">
        <v>889</v>
      </c>
      <c r="T356" t="s">
        <v>4978</v>
      </c>
      <c r="U356" s="131">
        <v>3.718</v>
      </c>
      <c r="V356" s="131">
        <v>7.7380000000000004</v>
      </c>
      <c r="W356" s="131">
        <v>28.77</v>
      </c>
      <c r="X356" s="132">
        <v>1.0200000000000001E-2</v>
      </c>
      <c r="Y356" s="132">
        <v>1.41E-3</v>
      </c>
      <c r="Z356" s="132">
        <v>1.6000000000000001E-4</v>
      </c>
    </row>
    <row r="357" spans="1:26">
      <c r="A357" t="s">
        <v>1213</v>
      </c>
      <c r="B357" t="s">
        <v>1253</v>
      </c>
      <c r="C357" t="s">
        <v>5129</v>
      </c>
      <c r="D357" t="s">
        <v>5130</v>
      </c>
      <c r="E357" t="s">
        <v>310</v>
      </c>
      <c r="F357" t="s">
        <v>5131</v>
      </c>
      <c r="G357">
        <v>74187</v>
      </c>
      <c r="H357" t="s">
        <v>314</v>
      </c>
      <c r="I357" t="s">
        <v>1003</v>
      </c>
      <c r="J357" t="s">
        <v>836</v>
      </c>
      <c r="K357" t="s">
        <v>205</v>
      </c>
      <c r="L357" t="s">
        <v>204</v>
      </c>
      <c r="M357" t="s">
        <v>204</v>
      </c>
      <c r="N357" t="s">
        <v>303</v>
      </c>
      <c r="O357" t="s">
        <v>339</v>
      </c>
      <c r="P357" s="146">
        <v>43831</v>
      </c>
      <c r="Q357" t="s">
        <v>1215</v>
      </c>
      <c r="R357" t="s">
        <v>885</v>
      </c>
      <c r="S357" t="s">
        <v>889</v>
      </c>
      <c r="T357" t="s">
        <v>5132</v>
      </c>
      <c r="U357" s="131">
        <v>3.718</v>
      </c>
      <c r="V357" s="131">
        <v>7.0369999999999999</v>
      </c>
      <c r="W357" s="131">
        <v>26.163</v>
      </c>
      <c r="X357" s="132">
        <v>3.3300000000000003E-2</v>
      </c>
      <c r="Y357" s="132">
        <v>1.2899999999999999E-3</v>
      </c>
      <c r="Z357" s="132">
        <v>1.4999999999999999E-4</v>
      </c>
    </row>
    <row r="358" spans="1:26">
      <c r="A358" t="s">
        <v>1213</v>
      </c>
      <c r="B358" t="s">
        <v>1257</v>
      </c>
      <c r="C358" t="s">
        <v>5133</v>
      </c>
      <c r="D358" t="s">
        <v>5134</v>
      </c>
      <c r="E358" t="s">
        <v>309</v>
      </c>
      <c r="F358" t="s">
        <v>5135</v>
      </c>
      <c r="G358" t="s">
        <v>5136</v>
      </c>
      <c r="H358" t="s">
        <v>321</v>
      </c>
      <c r="I358" t="s">
        <v>1002</v>
      </c>
      <c r="J358" t="s">
        <v>569</v>
      </c>
      <c r="K358" t="s">
        <v>204</v>
      </c>
      <c r="L358" t="s">
        <v>217</v>
      </c>
      <c r="M358" t="s">
        <v>204</v>
      </c>
      <c r="N358" t="s">
        <v>204</v>
      </c>
      <c r="O358" t="s">
        <v>339</v>
      </c>
      <c r="P358" s="146">
        <v>43542</v>
      </c>
      <c r="Q358" t="s">
        <v>1212</v>
      </c>
      <c r="R358" t="s">
        <v>885</v>
      </c>
      <c r="S358" t="s">
        <v>889</v>
      </c>
      <c r="T358" t="s">
        <v>5056</v>
      </c>
      <c r="U358" s="131">
        <v>1</v>
      </c>
      <c r="V358" s="131">
        <v>778.45799999999997</v>
      </c>
      <c r="W358" s="131">
        <v>778.45799999999997</v>
      </c>
      <c r="X358" s="132">
        <v>2.9000000000000001E-2</v>
      </c>
      <c r="Y358" s="132">
        <v>2.102E-2</v>
      </c>
      <c r="Z358" s="132">
        <v>2.6199999999999999E-3</v>
      </c>
    </row>
    <row r="359" spans="1:26">
      <c r="A359" t="s">
        <v>1213</v>
      </c>
      <c r="B359" t="s">
        <v>1257</v>
      </c>
      <c r="D359" t="s">
        <v>5148</v>
      </c>
      <c r="E359" t="s">
        <v>309</v>
      </c>
      <c r="F359" t="s">
        <v>5149</v>
      </c>
      <c r="G359">
        <v>74249</v>
      </c>
      <c r="H359" t="s">
        <v>314</v>
      </c>
      <c r="I359" t="s">
        <v>1005</v>
      </c>
      <c r="J359" t="s">
        <v>832</v>
      </c>
      <c r="K359" t="s">
        <v>204</v>
      </c>
      <c r="L359" t="s">
        <v>204</v>
      </c>
      <c r="M359" t="s">
        <v>204</v>
      </c>
      <c r="N359" t="s">
        <v>204</v>
      </c>
      <c r="O359" t="s">
        <v>339</v>
      </c>
      <c r="P359" s="146">
        <v>43312</v>
      </c>
      <c r="Q359" t="s">
        <v>1212</v>
      </c>
      <c r="R359" t="s">
        <v>885</v>
      </c>
      <c r="S359" t="s">
        <v>889</v>
      </c>
      <c r="T359" t="s">
        <v>4789</v>
      </c>
      <c r="U359" s="131">
        <v>1</v>
      </c>
      <c r="V359" s="131">
        <v>1947.027</v>
      </c>
      <c r="W359" s="131">
        <v>1947.027</v>
      </c>
      <c r="X359" s="132">
        <v>0.19600000000000001</v>
      </c>
      <c r="Y359" s="132">
        <v>5.2569999999999999E-2</v>
      </c>
      <c r="Z359" s="132">
        <v>6.5599999999999999E-3</v>
      </c>
    </row>
    <row r="360" spans="1:26">
      <c r="A360" t="s">
        <v>1213</v>
      </c>
      <c r="B360" t="s">
        <v>1257</v>
      </c>
      <c r="C360" t="s">
        <v>5145</v>
      </c>
      <c r="D360" t="s">
        <v>5146</v>
      </c>
      <c r="E360" t="s">
        <v>309</v>
      </c>
      <c r="F360" t="s">
        <v>5147</v>
      </c>
      <c r="G360">
        <v>74217</v>
      </c>
      <c r="H360" t="s">
        <v>314</v>
      </c>
      <c r="I360" t="s">
        <v>1003</v>
      </c>
      <c r="J360" t="s">
        <v>836</v>
      </c>
      <c r="K360" t="s">
        <v>204</v>
      </c>
      <c r="L360" t="s">
        <v>204</v>
      </c>
      <c r="M360" t="s">
        <v>204</v>
      </c>
      <c r="N360" t="s">
        <v>204</v>
      </c>
      <c r="O360" t="s">
        <v>339</v>
      </c>
      <c r="P360" s="146">
        <v>45006</v>
      </c>
      <c r="Q360" t="s">
        <v>1212</v>
      </c>
      <c r="R360" t="s">
        <v>885</v>
      </c>
      <c r="S360" t="s">
        <v>889</v>
      </c>
      <c r="T360" t="s">
        <v>5026</v>
      </c>
      <c r="U360" s="131">
        <v>1</v>
      </c>
      <c r="V360" s="131">
        <v>1654.864</v>
      </c>
      <c r="W360" s="131">
        <v>1654.864</v>
      </c>
      <c r="X360" s="132">
        <v>0.15770000000000001</v>
      </c>
      <c r="Y360" s="132">
        <v>4.4679999999999997E-2</v>
      </c>
      <c r="Z360" s="132">
        <v>5.5799999999999999E-3</v>
      </c>
    </row>
    <row r="361" spans="1:26">
      <c r="A361" t="s">
        <v>1213</v>
      </c>
      <c r="B361" t="s">
        <v>1257</v>
      </c>
      <c r="C361" t="s">
        <v>5160</v>
      </c>
      <c r="D361" t="s">
        <v>5161</v>
      </c>
      <c r="E361" t="s">
        <v>309</v>
      </c>
      <c r="F361" t="s">
        <v>5162</v>
      </c>
      <c r="G361">
        <v>74241</v>
      </c>
      <c r="H361" t="s">
        <v>314</v>
      </c>
      <c r="I361" t="s">
        <v>1003</v>
      </c>
      <c r="J361" t="s">
        <v>837</v>
      </c>
      <c r="K361" t="s">
        <v>204</v>
      </c>
      <c r="L361" t="s">
        <v>204</v>
      </c>
      <c r="M361" t="s">
        <v>204</v>
      </c>
      <c r="N361" t="s">
        <v>204</v>
      </c>
      <c r="O361" t="s">
        <v>339</v>
      </c>
      <c r="P361" s="146">
        <v>44560</v>
      </c>
      <c r="Q361" t="s">
        <v>1212</v>
      </c>
      <c r="R361" t="s">
        <v>885</v>
      </c>
      <c r="S361" t="s">
        <v>889</v>
      </c>
      <c r="T361" t="s">
        <v>4779</v>
      </c>
      <c r="U361" s="131">
        <v>1</v>
      </c>
      <c r="V361" s="131">
        <v>1538.1679999999999</v>
      </c>
      <c r="W361" s="131">
        <v>1538.1679999999999</v>
      </c>
      <c r="X361" s="132">
        <v>5.8299999999999998E-2</v>
      </c>
      <c r="Y361" s="132">
        <v>4.1529999999999997E-2</v>
      </c>
      <c r="Z361" s="132">
        <v>5.1900000000000002E-3</v>
      </c>
    </row>
    <row r="362" spans="1:26">
      <c r="A362" t="s">
        <v>1213</v>
      </c>
      <c r="B362" t="s">
        <v>1257</v>
      </c>
      <c r="C362" t="s">
        <v>5137</v>
      </c>
      <c r="D362" t="s">
        <v>5138</v>
      </c>
      <c r="E362" t="s">
        <v>309</v>
      </c>
      <c r="F362" t="s">
        <v>5139</v>
      </c>
      <c r="G362">
        <v>74196</v>
      </c>
      <c r="H362" t="s">
        <v>314</v>
      </c>
      <c r="I362" t="s">
        <v>1005</v>
      </c>
      <c r="J362" t="s">
        <v>826</v>
      </c>
      <c r="K362" t="s">
        <v>204</v>
      </c>
      <c r="L362" t="s">
        <v>204</v>
      </c>
      <c r="M362" t="s">
        <v>204</v>
      </c>
      <c r="N362" t="s">
        <v>204</v>
      </c>
      <c r="O362" t="s">
        <v>339</v>
      </c>
      <c r="P362" s="146">
        <v>43524</v>
      </c>
      <c r="Q362" t="s">
        <v>1212</v>
      </c>
      <c r="R362" t="s">
        <v>885</v>
      </c>
      <c r="S362" t="s">
        <v>889</v>
      </c>
      <c r="T362" t="s">
        <v>4779</v>
      </c>
      <c r="U362" s="131">
        <v>1</v>
      </c>
      <c r="V362" s="131">
        <v>1247.57</v>
      </c>
      <c r="W362" s="131">
        <v>1247.57</v>
      </c>
      <c r="X362" s="132">
        <v>0.14119999999999999</v>
      </c>
      <c r="Y362" s="132">
        <v>3.3680000000000002E-2</v>
      </c>
      <c r="Z362" s="132">
        <v>4.2100000000000002E-3</v>
      </c>
    </row>
    <row r="363" spans="1:26">
      <c r="A363" t="s">
        <v>1213</v>
      </c>
      <c r="B363" t="s">
        <v>1257</v>
      </c>
      <c r="C363" t="s">
        <v>5171</v>
      </c>
      <c r="D363" t="s">
        <v>5172</v>
      </c>
      <c r="E363" t="s">
        <v>309</v>
      </c>
      <c r="F363" t="s">
        <v>5173</v>
      </c>
      <c r="G363">
        <v>74239</v>
      </c>
      <c r="H363" t="s">
        <v>314</v>
      </c>
      <c r="I363" t="s">
        <v>1003</v>
      </c>
      <c r="J363" t="s">
        <v>837</v>
      </c>
      <c r="K363" t="s">
        <v>204</v>
      </c>
      <c r="L363" t="s">
        <v>204</v>
      </c>
      <c r="M363" t="s">
        <v>204</v>
      </c>
      <c r="N363" t="s">
        <v>204</v>
      </c>
      <c r="O363" t="s">
        <v>339</v>
      </c>
      <c r="P363" s="146">
        <v>43394</v>
      </c>
      <c r="Q363" t="s">
        <v>1212</v>
      </c>
      <c r="R363" t="s">
        <v>885</v>
      </c>
      <c r="S363" t="s">
        <v>889</v>
      </c>
      <c r="T363" t="s">
        <v>5063</v>
      </c>
      <c r="U363" s="131">
        <v>1</v>
      </c>
      <c r="V363" s="131">
        <v>1198.79</v>
      </c>
      <c r="W363" s="131">
        <v>1198.79</v>
      </c>
      <c r="X363" s="132">
        <v>3.4090000000000002E-2</v>
      </c>
      <c r="Y363" s="132">
        <v>3.2370000000000003E-2</v>
      </c>
      <c r="Z363" s="132">
        <v>4.0400000000000002E-3</v>
      </c>
    </row>
    <row r="364" spans="1:26">
      <c r="A364" t="s">
        <v>1213</v>
      </c>
      <c r="B364" t="s">
        <v>1257</v>
      </c>
      <c r="C364" t="s">
        <v>5150</v>
      </c>
      <c r="D364" t="s">
        <v>5151</v>
      </c>
      <c r="E364" t="s">
        <v>310</v>
      </c>
      <c r="F364" t="s">
        <v>5152</v>
      </c>
      <c r="G364">
        <v>74238</v>
      </c>
      <c r="H364" t="s">
        <v>314</v>
      </c>
      <c r="I364" t="s">
        <v>1004</v>
      </c>
      <c r="J364" t="s">
        <v>833</v>
      </c>
      <c r="K364" t="s">
        <v>204</v>
      </c>
      <c r="L364" t="s">
        <v>204</v>
      </c>
      <c r="M364" t="s">
        <v>204</v>
      </c>
      <c r="N364" t="s">
        <v>204</v>
      </c>
      <c r="O364" t="s">
        <v>339</v>
      </c>
      <c r="P364" s="146">
        <v>44752</v>
      </c>
      <c r="Q364" t="s">
        <v>1212</v>
      </c>
      <c r="R364" t="s">
        <v>885</v>
      </c>
      <c r="S364" t="s">
        <v>889</v>
      </c>
      <c r="T364" t="s">
        <v>4817</v>
      </c>
      <c r="U364" s="131">
        <v>1</v>
      </c>
      <c r="V364" s="131">
        <v>1101.153</v>
      </c>
      <c r="W364" s="131">
        <v>1101.153</v>
      </c>
      <c r="X364" s="132">
        <v>1.89E-2</v>
      </c>
      <c r="Y364" s="132">
        <v>2.9729999999999999E-2</v>
      </c>
      <c r="Z364" s="132">
        <v>3.7100000000000002E-3</v>
      </c>
    </row>
    <row r="365" spans="1:26">
      <c r="A365" t="s">
        <v>1213</v>
      </c>
      <c r="B365" t="s">
        <v>1257</v>
      </c>
      <c r="C365" t="s">
        <v>5153</v>
      </c>
      <c r="D365" t="s">
        <v>5154</v>
      </c>
      <c r="E365" t="s">
        <v>309</v>
      </c>
      <c r="F365" t="s">
        <v>5155</v>
      </c>
      <c r="G365">
        <v>74231</v>
      </c>
      <c r="H365" t="s">
        <v>314</v>
      </c>
      <c r="I365" t="s">
        <v>1003</v>
      </c>
      <c r="J365" t="s">
        <v>836</v>
      </c>
      <c r="K365" t="s">
        <v>204</v>
      </c>
      <c r="L365" t="s">
        <v>204</v>
      </c>
      <c r="M365" t="s">
        <v>204</v>
      </c>
      <c r="N365" t="s">
        <v>204</v>
      </c>
      <c r="O365" t="s">
        <v>339</v>
      </c>
      <c r="P365" s="146">
        <v>42736</v>
      </c>
      <c r="Q365" t="s">
        <v>1212</v>
      </c>
      <c r="R365" t="s">
        <v>885</v>
      </c>
      <c r="S365" t="s">
        <v>889</v>
      </c>
      <c r="T365" t="s">
        <v>4779</v>
      </c>
      <c r="U365" s="131">
        <v>1</v>
      </c>
      <c r="V365" s="131">
        <v>1044.0830000000001</v>
      </c>
      <c r="W365" s="131">
        <v>1044.0830000000001</v>
      </c>
      <c r="X365" s="132">
        <v>5.2600000000000001E-2</v>
      </c>
      <c r="Y365" s="132">
        <v>2.819E-2</v>
      </c>
      <c r="Z365" s="132">
        <v>3.5200000000000001E-3</v>
      </c>
    </row>
    <row r="366" spans="1:26">
      <c r="A366" t="s">
        <v>1213</v>
      </c>
      <c r="B366" t="s">
        <v>1257</v>
      </c>
      <c r="C366" t="s">
        <v>5156</v>
      </c>
      <c r="D366" t="s">
        <v>5157</v>
      </c>
      <c r="E366" t="s">
        <v>309</v>
      </c>
      <c r="F366" t="s">
        <v>5158</v>
      </c>
      <c r="G366">
        <v>74228</v>
      </c>
      <c r="H366" t="s">
        <v>314</v>
      </c>
      <c r="I366" t="s">
        <v>1000</v>
      </c>
      <c r="J366" t="s">
        <v>844</v>
      </c>
      <c r="K366" t="s">
        <v>204</v>
      </c>
      <c r="L366" t="s">
        <v>204</v>
      </c>
      <c r="M366" t="s">
        <v>204</v>
      </c>
      <c r="N366" t="s">
        <v>204</v>
      </c>
      <c r="O366" t="s">
        <v>339</v>
      </c>
      <c r="P366" s="146">
        <v>43157</v>
      </c>
      <c r="Q366" t="s">
        <v>1215</v>
      </c>
      <c r="R366" t="s">
        <v>885</v>
      </c>
      <c r="S366" t="s">
        <v>889</v>
      </c>
      <c r="T366" t="s">
        <v>5159</v>
      </c>
      <c r="U366" s="131">
        <v>3.718</v>
      </c>
      <c r="V366" s="131">
        <v>264.80900000000003</v>
      </c>
      <c r="W366" s="131">
        <v>984.56</v>
      </c>
      <c r="X366" s="132">
        <v>5.9191354936875676E-2</v>
      </c>
      <c r="Y366" s="132">
        <v>2.6579999999999999E-2</v>
      </c>
      <c r="Z366" s="132">
        <v>3.32E-3</v>
      </c>
    </row>
    <row r="367" spans="1:26">
      <c r="A367" t="s">
        <v>1213</v>
      </c>
      <c r="B367" t="s">
        <v>1257</v>
      </c>
      <c r="C367" t="s">
        <v>5165</v>
      </c>
      <c r="D367" t="s">
        <v>5166</v>
      </c>
      <c r="E367" t="s">
        <v>309</v>
      </c>
      <c r="F367" t="s">
        <v>5167</v>
      </c>
      <c r="G367">
        <v>74221</v>
      </c>
      <c r="H367" t="s">
        <v>314</v>
      </c>
      <c r="I367" t="s">
        <v>1000</v>
      </c>
      <c r="J367" t="s">
        <v>844</v>
      </c>
      <c r="K367" t="s">
        <v>204</v>
      </c>
      <c r="L367" t="s">
        <v>204</v>
      </c>
      <c r="M367" t="s">
        <v>204</v>
      </c>
      <c r="N367" t="s">
        <v>296</v>
      </c>
      <c r="O367" t="s">
        <v>339</v>
      </c>
      <c r="P367" s="146">
        <v>44741</v>
      </c>
      <c r="Q367" t="s">
        <v>1215</v>
      </c>
      <c r="R367" t="s">
        <v>885</v>
      </c>
      <c r="S367" t="s">
        <v>889</v>
      </c>
      <c r="T367" t="s">
        <v>5075</v>
      </c>
      <c r="U367" s="131">
        <v>3.718</v>
      </c>
      <c r="V367" s="131">
        <v>234.214</v>
      </c>
      <c r="W367" s="131">
        <v>870.80700000000002</v>
      </c>
      <c r="X367" s="132">
        <v>7.5700000000000003E-2</v>
      </c>
      <c r="Y367" s="132">
        <v>2.351E-2</v>
      </c>
      <c r="Z367" s="132">
        <v>2.9399999999999999E-3</v>
      </c>
    </row>
    <row r="368" spans="1:26">
      <c r="A368" t="s">
        <v>1213</v>
      </c>
      <c r="B368" t="s">
        <v>1257</v>
      </c>
      <c r="C368" t="s">
        <v>5168</v>
      </c>
      <c r="D368" t="s">
        <v>5169</v>
      </c>
      <c r="E368" t="s">
        <v>309</v>
      </c>
      <c r="F368" t="s">
        <v>5170</v>
      </c>
      <c r="G368">
        <v>74233</v>
      </c>
      <c r="H368" t="s">
        <v>314</v>
      </c>
      <c r="I368" t="s">
        <v>1002</v>
      </c>
      <c r="J368" t="s">
        <v>569</v>
      </c>
      <c r="K368" t="s">
        <v>204</v>
      </c>
      <c r="L368" t="s">
        <v>204</v>
      </c>
      <c r="M368" t="s">
        <v>204</v>
      </c>
      <c r="N368" t="s">
        <v>224</v>
      </c>
      <c r="O368" t="s">
        <v>339</v>
      </c>
      <c r="P368" s="146">
        <v>42583</v>
      </c>
      <c r="Q368" t="s">
        <v>1212</v>
      </c>
      <c r="R368" t="s">
        <v>885</v>
      </c>
      <c r="S368" t="s">
        <v>889</v>
      </c>
      <c r="T368" t="s">
        <v>5105</v>
      </c>
      <c r="U368" s="131">
        <v>1</v>
      </c>
      <c r="V368" s="131">
        <v>841.74</v>
      </c>
      <c r="W368" s="131">
        <v>841.74</v>
      </c>
      <c r="X368" s="132">
        <v>0.11</v>
      </c>
      <c r="Y368" s="132">
        <v>2.273E-2</v>
      </c>
      <c r="Z368" s="132">
        <v>2.8400000000000001E-3</v>
      </c>
    </row>
    <row r="369" spans="1:26">
      <c r="A369" t="s">
        <v>1213</v>
      </c>
      <c r="B369" t="s">
        <v>1257</v>
      </c>
      <c r="C369" t="s">
        <v>5087</v>
      </c>
      <c r="D369" t="s">
        <v>5088</v>
      </c>
      <c r="E369" t="s">
        <v>310</v>
      </c>
      <c r="F369" t="s">
        <v>5143</v>
      </c>
      <c r="G369">
        <v>74204</v>
      </c>
      <c r="H369" t="s">
        <v>314</v>
      </c>
      <c r="I369" t="s">
        <v>1004</v>
      </c>
      <c r="J369" t="s">
        <v>833</v>
      </c>
      <c r="K369" t="s">
        <v>204</v>
      </c>
      <c r="L369" t="s">
        <v>204</v>
      </c>
      <c r="M369" t="s">
        <v>204</v>
      </c>
      <c r="N369" t="s">
        <v>204</v>
      </c>
      <c r="O369" t="s">
        <v>339</v>
      </c>
      <c r="P369" s="146">
        <v>44370</v>
      </c>
      <c r="Q369" t="s">
        <v>1212</v>
      </c>
      <c r="R369" t="s">
        <v>885</v>
      </c>
      <c r="S369" t="s">
        <v>889</v>
      </c>
      <c r="T369" t="s">
        <v>5144</v>
      </c>
      <c r="U369" s="131">
        <v>1</v>
      </c>
      <c r="V369" s="131">
        <v>829.88699999999994</v>
      </c>
      <c r="W369" s="131">
        <v>829.88699999999994</v>
      </c>
      <c r="X369" s="132">
        <v>7.8700000000000006E-2</v>
      </c>
      <c r="Y369" s="132">
        <v>2.2409999999999999E-2</v>
      </c>
      <c r="Z369" s="132">
        <v>2.8E-3</v>
      </c>
    </row>
    <row r="370" spans="1:26">
      <c r="A370" t="s">
        <v>1213</v>
      </c>
      <c r="B370" t="s">
        <v>1257</v>
      </c>
      <c r="C370" t="s">
        <v>5186</v>
      </c>
      <c r="D370" t="s">
        <v>5187</v>
      </c>
      <c r="E370" t="s">
        <v>311</v>
      </c>
      <c r="F370" t="s">
        <v>5188</v>
      </c>
      <c r="G370">
        <v>74243</v>
      </c>
      <c r="H370" t="s">
        <v>314</v>
      </c>
      <c r="I370" t="s">
        <v>1000</v>
      </c>
      <c r="J370" t="s">
        <v>844</v>
      </c>
      <c r="K370" t="s">
        <v>204</v>
      </c>
      <c r="L370" t="s">
        <v>204</v>
      </c>
      <c r="M370" t="s">
        <v>204</v>
      </c>
      <c r="N370" t="s">
        <v>204</v>
      </c>
      <c r="O370" t="s">
        <v>339</v>
      </c>
      <c r="P370" s="146">
        <v>45036</v>
      </c>
      <c r="Q370" t="s">
        <v>1215</v>
      </c>
      <c r="R370" t="s">
        <v>885</v>
      </c>
      <c r="S370" t="s">
        <v>889</v>
      </c>
      <c r="T370" t="s">
        <v>5109</v>
      </c>
      <c r="U370" s="131">
        <v>3.718</v>
      </c>
      <c r="V370" s="131">
        <v>168.608</v>
      </c>
      <c r="W370" s="131">
        <v>626.88499999999999</v>
      </c>
      <c r="X370" s="132">
        <v>0.1371</v>
      </c>
      <c r="Y370" s="132">
        <v>1.6930000000000001E-2</v>
      </c>
      <c r="Z370" s="132">
        <v>2.1099999999999999E-3</v>
      </c>
    </row>
    <row r="371" spans="1:26">
      <c r="A371" t="s">
        <v>1213</v>
      </c>
      <c r="B371" t="s">
        <v>1257</v>
      </c>
      <c r="C371" t="s">
        <v>5013</v>
      </c>
      <c r="D371" t="s">
        <v>5014</v>
      </c>
      <c r="E371" t="s">
        <v>309</v>
      </c>
      <c r="F371" t="s">
        <v>5189</v>
      </c>
      <c r="G371">
        <v>74252</v>
      </c>
      <c r="H371" t="s">
        <v>314</v>
      </c>
      <c r="I371" t="s">
        <v>1003</v>
      </c>
      <c r="J371" t="s">
        <v>839</v>
      </c>
      <c r="K371" t="s">
        <v>204</v>
      </c>
      <c r="L371" t="s">
        <v>204</v>
      </c>
      <c r="M371" t="s">
        <v>204</v>
      </c>
      <c r="N371" t="s">
        <v>204</v>
      </c>
      <c r="O371" t="s">
        <v>339</v>
      </c>
      <c r="P371" s="146">
        <v>45124</v>
      </c>
      <c r="Q371" t="s">
        <v>1212</v>
      </c>
      <c r="R371" t="s">
        <v>885</v>
      </c>
      <c r="S371" t="s">
        <v>889</v>
      </c>
      <c r="T371" t="s">
        <v>4989</v>
      </c>
      <c r="U371" s="131">
        <v>1</v>
      </c>
      <c r="V371" s="131">
        <v>498.976</v>
      </c>
      <c r="W371" s="131">
        <v>498.976</v>
      </c>
      <c r="X371" s="132">
        <v>1.95E-2</v>
      </c>
      <c r="Y371" s="132">
        <v>1.3469999999999999E-2</v>
      </c>
      <c r="Z371" s="132">
        <v>1.6800000000000001E-3</v>
      </c>
    </row>
    <row r="372" spans="1:26">
      <c r="A372" t="s">
        <v>1213</v>
      </c>
      <c r="B372" t="s">
        <v>1257</v>
      </c>
      <c r="C372" t="s">
        <v>5087</v>
      </c>
      <c r="D372" t="s">
        <v>5088</v>
      </c>
      <c r="E372" t="s">
        <v>310</v>
      </c>
      <c r="F372" t="s">
        <v>5089</v>
      </c>
      <c r="G372">
        <v>74186</v>
      </c>
      <c r="H372" t="s">
        <v>314</v>
      </c>
      <c r="I372" t="s">
        <v>1004</v>
      </c>
      <c r="J372" t="s">
        <v>833</v>
      </c>
      <c r="K372" t="s">
        <v>204</v>
      </c>
      <c r="L372" t="s">
        <v>204</v>
      </c>
      <c r="M372" t="s">
        <v>204</v>
      </c>
      <c r="N372" t="s">
        <v>204</v>
      </c>
      <c r="O372" t="s">
        <v>339</v>
      </c>
      <c r="P372" s="146">
        <v>43913</v>
      </c>
      <c r="Q372" t="s">
        <v>1212</v>
      </c>
      <c r="R372" t="s">
        <v>885</v>
      </c>
      <c r="S372" t="s">
        <v>889</v>
      </c>
      <c r="T372" t="s">
        <v>5090</v>
      </c>
      <c r="U372" s="131">
        <v>1</v>
      </c>
      <c r="V372" s="131">
        <v>476.30099999999999</v>
      </c>
      <c r="W372" s="131">
        <v>476.30099999999999</v>
      </c>
      <c r="X372" s="132">
        <v>7.8700000000000006E-2</v>
      </c>
      <c r="Y372" s="132">
        <v>1.286E-2</v>
      </c>
      <c r="Z372" s="132">
        <v>1.6100000000000001E-3</v>
      </c>
    </row>
    <row r="373" spans="1:26">
      <c r="A373" t="s">
        <v>1213</v>
      </c>
      <c r="B373" t="s">
        <v>1257</v>
      </c>
      <c r="C373" t="s">
        <v>5091</v>
      </c>
      <c r="D373" t="s">
        <v>5092</v>
      </c>
      <c r="E373" t="s">
        <v>309</v>
      </c>
      <c r="F373" t="s">
        <v>5093</v>
      </c>
      <c r="G373">
        <v>74185</v>
      </c>
      <c r="H373" t="s">
        <v>314</v>
      </c>
      <c r="I373" t="s">
        <v>1001</v>
      </c>
      <c r="J373" t="s">
        <v>831</v>
      </c>
      <c r="K373" t="s">
        <v>204</v>
      </c>
      <c r="L373" t="s">
        <v>204</v>
      </c>
      <c r="M373" t="s">
        <v>204</v>
      </c>
      <c r="N373" t="s">
        <v>204</v>
      </c>
      <c r="O373" t="s">
        <v>339</v>
      </c>
      <c r="P373" s="146">
        <v>43306</v>
      </c>
      <c r="Q373" t="s">
        <v>1212</v>
      </c>
      <c r="R373" t="s">
        <v>885</v>
      </c>
      <c r="S373" t="s">
        <v>889</v>
      </c>
      <c r="T373" t="s">
        <v>4956</v>
      </c>
      <c r="U373" s="131">
        <v>1</v>
      </c>
      <c r="V373" s="131">
        <v>423.096</v>
      </c>
      <c r="W373" s="131">
        <v>423.096</v>
      </c>
      <c r="X373" s="132">
        <v>0.1298</v>
      </c>
      <c r="Y373" s="132">
        <v>1.142E-2</v>
      </c>
      <c r="Z373" s="132">
        <v>1.4300000000000001E-3</v>
      </c>
    </row>
    <row r="374" spans="1:26">
      <c r="A374" t="s">
        <v>1213</v>
      </c>
      <c r="B374" t="s">
        <v>1257</v>
      </c>
      <c r="C374" t="s">
        <v>5091</v>
      </c>
      <c r="D374" t="s">
        <v>5097</v>
      </c>
      <c r="E374" t="s">
        <v>309</v>
      </c>
      <c r="F374" t="s">
        <v>5098</v>
      </c>
      <c r="G374">
        <v>74202</v>
      </c>
      <c r="H374" t="s">
        <v>314</v>
      </c>
      <c r="I374" t="s">
        <v>1001</v>
      </c>
      <c r="J374" t="s">
        <v>831</v>
      </c>
      <c r="K374" t="s">
        <v>204</v>
      </c>
      <c r="L374" t="s">
        <v>204</v>
      </c>
      <c r="M374" t="s">
        <v>204</v>
      </c>
      <c r="N374" t="s">
        <v>204</v>
      </c>
      <c r="O374" t="s">
        <v>339</v>
      </c>
      <c r="P374" s="146">
        <v>43157</v>
      </c>
      <c r="Q374" t="s">
        <v>1212</v>
      </c>
      <c r="R374" t="s">
        <v>885</v>
      </c>
      <c r="S374" t="s">
        <v>889</v>
      </c>
      <c r="T374" t="s">
        <v>4956</v>
      </c>
      <c r="U374" s="131">
        <v>1</v>
      </c>
      <c r="V374" s="131">
        <v>300.089</v>
      </c>
      <c r="W374" s="131">
        <v>300.089</v>
      </c>
      <c r="X374" s="132">
        <v>0.1036</v>
      </c>
      <c r="Y374" s="132">
        <v>8.0999999999999996E-3</v>
      </c>
      <c r="Z374" s="132">
        <v>1.01E-3</v>
      </c>
    </row>
    <row r="375" spans="1:26">
      <c r="A375" t="s">
        <v>1213</v>
      </c>
      <c r="B375" t="s">
        <v>1257</v>
      </c>
      <c r="C375" t="s">
        <v>5094</v>
      </c>
      <c r="D375" t="s">
        <v>2205</v>
      </c>
      <c r="E375" t="s">
        <v>309</v>
      </c>
      <c r="F375" t="s">
        <v>5095</v>
      </c>
      <c r="G375">
        <v>74190</v>
      </c>
      <c r="H375" t="s">
        <v>314</v>
      </c>
      <c r="I375" t="s">
        <v>1005</v>
      </c>
      <c r="J375" t="s">
        <v>569</v>
      </c>
      <c r="K375" t="s">
        <v>204</v>
      </c>
      <c r="L375" t="s">
        <v>204</v>
      </c>
      <c r="M375" t="s">
        <v>204</v>
      </c>
      <c r="N375" t="s">
        <v>224</v>
      </c>
      <c r="O375" t="s">
        <v>339</v>
      </c>
      <c r="P375" s="146">
        <v>43312</v>
      </c>
      <c r="Q375" t="s">
        <v>1215</v>
      </c>
      <c r="R375" t="s">
        <v>885</v>
      </c>
      <c r="S375" t="s">
        <v>889</v>
      </c>
      <c r="T375" t="s">
        <v>5096</v>
      </c>
      <c r="U375" s="131">
        <v>3.718</v>
      </c>
      <c r="V375" s="131">
        <v>64.924000000000007</v>
      </c>
      <c r="W375" s="131">
        <v>241.38800000000001</v>
      </c>
      <c r="X375" s="132">
        <v>0.19874</v>
      </c>
      <c r="Y375" s="132">
        <v>6.5199999999999998E-3</v>
      </c>
      <c r="Z375" s="132">
        <v>8.0999999999999996E-4</v>
      </c>
    </row>
    <row r="376" spans="1:26">
      <c r="A376" t="s">
        <v>1213</v>
      </c>
      <c r="B376" t="s">
        <v>1257</v>
      </c>
      <c r="D376" t="s">
        <v>5016</v>
      </c>
      <c r="E376" t="s">
        <v>309</v>
      </c>
      <c r="F376" t="s">
        <v>5017</v>
      </c>
      <c r="G376">
        <v>74254</v>
      </c>
      <c r="H376" t="s">
        <v>314</v>
      </c>
      <c r="I376" t="s">
        <v>1000</v>
      </c>
      <c r="J376" t="s">
        <v>845</v>
      </c>
      <c r="K376" t="s">
        <v>204</v>
      </c>
      <c r="L376" t="s">
        <v>204</v>
      </c>
      <c r="M376" t="s">
        <v>204</v>
      </c>
      <c r="N376" t="s">
        <v>204</v>
      </c>
      <c r="O376" t="s">
        <v>339</v>
      </c>
      <c r="P376" s="146">
        <v>45124</v>
      </c>
      <c r="Q376" t="s">
        <v>1215</v>
      </c>
      <c r="R376" t="s">
        <v>885</v>
      </c>
      <c r="S376" t="s">
        <v>889</v>
      </c>
      <c r="T376" t="s">
        <v>5018</v>
      </c>
      <c r="U376" s="131">
        <v>3.718</v>
      </c>
      <c r="V376" s="131">
        <v>44.22</v>
      </c>
      <c r="W376" s="131">
        <v>164.41</v>
      </c>
      <c r="X376" s="132">
        <v>7.0800000000000002E-2</v>
      </c>
      <c r="Y376" s="132">
        <v>4.4400000000000004E-3</v>
      </c>
      <c r="Z376" s="132">
        <v>5.5000000000000003E-4</v>
      </c>
    </row>
    <row r="377" spans="1:26">
      <c r="A377" t="s">
        <v>1213</v>
      </c>
      <c r="B377" t="s">
        <v>1257</v>
      </c>
      <c r="C377" t="s">
        <v>5099</v>
      </c>
      <c r="D377" t="s">
        <v>5100</v>
      </c>
      <c r="E377" t="s">
        <v>309</v>
      </c>
      <c r="F377" t="s">
        <v>5101</v>
      </c>
      <c r="G377">
        <v>74176</v>
      </c>
      <c r="H377" t="s">
        <v>314</v>
      </c>
      <c r="I377" t="s">
        <v>1002</v>
      </c>
      <c r="J377" t="s">
        <v>569</v>
      </c>
      <c r="K377" t="s">
        <v>204</v>
      </c>
      <c r="L377" t="s">
        <v>204</v>
      </c>
      <c r="M377" t="s">
        <v>204</v>
      </c>
      <c r="N377" t="s">
        <v>204</v>
      </c>
      <c r="O377" t="s">
        <v>339</v>
      </c>
      <c r="P377" s="146">
        <v>43411</v>
      </c>
      <c r="Q377" t="s">
        <v>1212</v>
      </c>
      <c r="R377" t="s">
        <v>885</v>
      </c>
      <c r="S377" t="s">
        <v>889</v>
      </c>
      <c r="T377" t="s">
        <v>5053</v>
      </c>
      <c r="U377" s="131">
        <v>1</v>
      </c>
      <c r="V377" s="131">
        <v>138.46700000000001</v>
      </c>
      <c r="W377" s="131">
        <v>138.46700000000001</v>
      </c>
      <c r="X377" s="132">
        <v>1.7500000000000002E-2</v>
      </c>
      <c r="Y377" s="132">
        <v>3.7399999999999998E-3</v>
      </c>
      <c r="Z377" s="132">
        <v>4.6999999999999999E-4</v>
      </c>
    </row>
    <row r="378" spans="1:26">
      <c r="A378" t="s">
        <v>1213</v>
      </c>
      <c r="B378" t="s">
        <v>1257</v>
      </c>
      <c r="C378" t="s">
        <v>5102</v>
      </c>
      <c r="D378" t="s">
        <v>5103</v>
      </c>
      <c r="E378" t="s">
        <v>309</v>
      </c>
      <c r="F378" t="s">
        <v>5104</v>
      </c>
      <c r="G378">
        <v>74177</v>
      </c>
      <c r="H378" t="s">
        <v>314</v>
      </c>
      <c r="I378" t="s">
        <v>1002</v>
      </c>
      <c r="J378" t="s">
        <v>569</v>
      </c>
      <c r="K378" t="s">
        <v>204</v>
      </c>
      <c r="L378" t="s">
        <v>204</v>
      </c>
      <c r="M378" t="s">
        <v>204</v>
      </c>
      <c r="N378" t="s">
        <v>204</v>
      </c>
      <c r="O378" t="s">
        <v>339</v>
      </c>
      <c r="P378" s="146">
        <v>43586</v>
      </c>
      <c r="Q378" t="s">
        <v>1212</v>
      </c>
      <c r="R378" t="s">
        <v>885</v>
      </c>
      <c r="S378" t="s">
        <v>889</v>
      </c>
      <c r="T378" t="s">
        <v>5105</v>
      </c>
      <c r="U378" s="131">
        <v>1</v>
      </c>
      <c r="V378" s="131">
        <v>69.486999999999995</v>
      </c>
      <c r="W378" s="131">
        <v>69.486999999999995</v>
      </c>
      <c r="X378" s="132">
        <v>3.1E-2</v>
      </c>
      <c r="Y378" s="132">
        <v>1.8799999999999999E-3</v>
      </c>
      <c r="Z378" s="132">
        <v>2.3000000000000001E-4</v>
      </c>
    </row>
    <row r="379" spans="1:26">
      <c r="A379" t="s">
        <v>1213</v>
      </c>
      <c r="B379" t="s">
        <v>1257</v>
      </c>
      <c r="C379" t="s">
        <v>5106</v>
      </c>
      <c r="D379" t="s">
        <v>5107</v>
      </c>
      <c r="E379" t="s">
        <v>309</v>
      </c>
      <c r="F379" t="s">
        <v>5108</v>
      </c>
      <c r="G379">
        <v>74173</v>
      </c>
      <c r="H379" t="s">
        <v>314</v>
      </c>
      <c r="I379" t="s">
        <v>1000</v>
      </c>
      <c r="J379" t="s">
        <v>845</v>
      </c>
      <c r="K379" t="s">
        <v>204</v>
      </c>
      <c r="L379" t="s">
        <v>204</v>
      </c>
      <c r="M379" t="s">
        <v>204</v>
      </c>
      <c r="N379" t="s">
        <v>204</v>
      </c>
      <c r="O379" t="s">
        <v>339</v>
      </c>
      <c r="P379" s="146">
        <v>43321</v>
      </c>
      <c r="Q379" t="s">
        <v>1215</v>
      </c>
      <c r="R379" t="s">
        <v>885</v>
      </c>
      <c r="S379" t="s">
        <v>889</v>
      </c>
      <c r="T379" t="s">
        <v>5109</v>
      </c>
      <c r="U379" s="131">
        <v>3.718</v>
      </c>
      <c r="V379" s="131">
        <v>15.113</v>
      </c>
      <c r="W379" s="131">
        <v>56.191000000000003</v>
      </c>
      <c r="X379" s="132">
        <v>0.10349999999999999</v>
      </c>
      <c r="Y379" s="132">
        <v>1.5200000000000001E-3</v>
      </c>
      <c r="Z379" s="132">
        <v>1.9000000000000001E-4</v>
      </c>
    </row>
    <row r="380" spans="1:26">
      <c r="A380" t="s">
        <v>1213</v>
      </c>
      <c r="B380" t="s">
        <v>1257</v>
      </c>
      <c r="C380" t="s">
        <v>5174</v>
      </c>
      <c r="D380" t="s">
        <v>5175</v>
      </c>
      <c r="E380" t="s">
        <v>309</v>
      </c>
      <c r="F380" t="s">
        <v>5176</v>
      </c>
      <c r="G380">
        <v>74179</v>
      </c>
      <c r="H380" t="s">
        <v>314</v>
      </c>
      <c r="I380" t="s">
        <v>1001</v>
      </c>
      <c r="J380" t="s">
        <v>831</v>
      </c>
      <c r="K380" t="s">
        <v>204</v>
      </c>
      <c r="L380" t="s">
        <v>204</v>
      </c>
      <c r="M380" t="s">
        <v>204</v>
      </c>
      <c r="N380" t="s">
        <v>204</v>
      </c>
      <c r="O380" t="s">
        <v>339</v>
      </c>
      <c r="P380" s="146">
        <v>42125</v>
      </c>
      <c r="Q380" t="s">
        <v>1212</v>
      </c>
      <c r="R380" t="s">
        <v>885</v>
      </c>
      <c r="S380" t="s">
        <v>889</v>
      </c>
      <c r="T380" t="s">
        <v>5177</v>
      </c>
      <c r="U380" s="131">
        <v>1</v>
      </c>
      <c r="V380" s="131">
        <v>36.563000000000002</v>
      </c>
      <c r="W380" s="131">
        <v>36.563000000000002</v>
      </c>
      <c r="X380" s="132">
        <v>0.11990000000000001</v>
      </c>
      <c r="Y380" s="132">
        <v>9.8999999999999999E-4</v>
      </c>
      <c r="Z380" s="132">
        <v>1.2E-4</v>
      </c>
    </row>
    <row r="381" spans="1:26">
      <c r="A381" t="s">
        <v>1213</v>
      </c>
      <c r="B381" t="s">
        <v>1257</v>
      </c>
      <c r="C381" t="s">
        <v>5126</v>
      </c>
      <c r="D381" t="s">
        <v>5127</v>
      </c>
      <c r="E381" t="s">
        <v>311</v>
      </c>
      <c r="F381" t="s">
        <v>5128</v>
      </c>
      <c r="G381">
        <v>74208</v>
      </c>
      <c r="H381" t="s">
        <v>314</v>
      </c>
      <c r="I381" t="s">
        <v>1004</v>
      </c>
      <c r="J381" t="s">
        <v>833</v>
      </c>
      <c r="K381" t="s">
        <v>205</v>
      </c>
      <c r="L381" t="s">
        <v>224</v>
      </c>
      <c r="M381" t="s">
        <v>224</v>
      </c>
      <c r="N381" t="s">
        <v>224</v>
      </c>
      <c r="O381" t="s">
        <v>339</v>
      </c>
      <c r="P381" s="146">
        <v>45565</v>
      </c>
      <c r="Q381" t="s">
        <v>1215</v>
      </c>
      <c r="R381" t="s">
        <v>885</v>
      </c>
      <c r="S381" t="s">
        <v>889</v>
      </c>
      <c r="T381" t="s">
        <v>4779</v>
      </c>
      <c r="U381" s="131">
        <v>3.718</v>
      </c>
      <c r="V381" s="131">
        <v>1200.8869999999999</v>
      </c>
      <c r="W381" s="131">
        <v>4464.8969999999999</v>
      </c>
      <c r="X381" s="132">
        <v>4.7000000000000002E-3</v>
      </c>
      <c r="Y381" s="132">
        <v>0.12055</v>
      </c>
      <c r="Z381" s="132">
        <v>1.5049999999999999E-2</v>
      </c>
    </row>
    <row r="382" spans="1:26">
      <c r="A382" t="s">
        <v>1213</v>
      </c>
      <c r="B382" t="s">
        <v>1257</v>
      </c>
      <c r="D382" t="s">
        <v>5201</v>
      </c>
      <c r="E382" t="s">
        <v>309</v>
      </c>
      <c r="F382" t="s">
        <v>5202</v>
      </c>
      <c r="G382">
        <v>74240</v>
      </c>
      <c r="H382" t="s">
        <v>314</v>
      </c>
      <c r="I382" t="s">
        <v>1005</v>
      </c>
      <c r="J382" t="s">
        <v>832</v>
      </c>
      <c r="K382" t="s">
        <v>205</v>
      </c>
      <c r="L382" t="s">
        <v>204</v>
      </c>
      <c r="M382" t="s">
        <v>204</v>
      </c>
      <c r="N382" t="s">
        <v>303</v>
      </c>
      <c r="O382" t="s">
        <v>339</v>
      </c>
      <c r="P382" s="146">
        <v>43321</v>
      </c>
      <c r="Q382" t="s">
        <v>1216</v>
      </c>
      <c r="R382" t="s">
        <v>885</v>
      </c>
      <c r="S382" t="s">
        <v>889</v>
      </c>
      <c r="T382" t="s">
        <v>5203</v>
      </c>
      <c r="U382" s="131">
        <v>4.0220000000000002</v>
      </c>
      <c r="V382" s="131">
        <v>402.28199999999998</v>
      </c>
      <c r="W382" s="131">
        <v>1617.9359999999999</v>
      </c>
      <c r="X382" s="132">
        <v>2.6239999999999999E-2</v>
      </c>
      <c r="Y382" s="132">
        <v>4.3679999999999997E-2</v>
      </c>
      <c r="Z382" s="132">
        <v>5.4599999999999996E-3</v>
      </c>
    </row>
    <row r="383" spans="1:26">
      <c r="A383" t="s">
        <v>1213</v>
      </c>
      <c r="B383" t="s">
        <v>1257</v>
      </c>
      <c r="D383" t="s">
        <v>5208</v>
      </c>
      <c r="E383" t="s">
        <v>311</v>
      </c>
      <c r="F383" t="s">
        <v>5209</v>
      </c>
      <c r="G383">
        <v>74207</v>
      </c>
      <c r="H383" t="s">
        <v>314</v>
      </c>
      <c r="I383" t="s">
        <v>1005</v>
      </c>
      <c r="J383" t="s">
        <v>569</v>
      </c>
      <c r="K383" t="s">
        <v>205</v>
      </c>
      <c r="L383" t="s">
        <v>233</v>
      </c>
      <c r="M383" t="s">
        <v>224</v>
      </c>
      <c r="N383" t="s">
        <v>296</v>
      </c>
      <c r="O383" t="s">
        <v>339</v>
      </c>
      <c r="P383" s="146">
        <v>43857</v>
      </c>
      <c r="Q383" t="s">
        <v>1215</v>
      </c>
      <c r="R383" t="s">
        <v>885</v>
      </c>
      <c r="S383" t="s">
        <v>889</v>
      </c>
      <c r="T383" t="s">
        <v>5159</v>
      </c>
      <c r="U383" s="131">
        <v>3.718</v>
      </c>
      <c r="V383" s="131">
        <v>406.24200000000002</v>
      </c>
      <c r="W383" s="131">
        <v>1510.4090000000001</v>
      </c>
      <c r="X383" s="132">
        <v>1.1111111111111111E-3</v>
      </c>
      <c r="Y383" s="132">
        <v>4.0779999999999997E-2</v>
      </c>
      <c r="Z383" s="132">
        <v>5.0899999999999999E-3</v>
      </c>
    </row>
    <row r="384" spans="1:26">
      <c r="A384" t="s">
        <v>1213</v>
      </c>
      <c r="B384" t="s">
        <v>1257</v>
      </c>
      <c r="C384" t="s">
        <v>5216</v>
      </c>
      <c r="D384" t="s">
        <v>5217</v>
      </c>
      <c r="E384" t="s">
        <v>310</v>
      </c>
      <c r="F384" t="s">
        <v>5218</v>
      </c>
      <c r="G384">
        <v>74256</v>
      </c>
      <c r="H384" t="s">
        <v>314</v>
      </c>
      <c r="I384" t="s">
        <v>1004</v>
      </c>
      <c r="J384" t="s">
        <v>832</v>
      </c>
      <c r="K384" t="s">
        <v>205</v>
      </c>
      <c r="L384" t="s">
        <v>272</v>
      </c>
      <c r="M384" t="s">
        <v>272</v>
      </c>
      <c r="N384" t="s">
        <v>272</v>
      </c>
      <c r="O384" t="s">
        <v>339</v>
      </c>
      <c r="P384" s="146">
        <v>44308</v>
      </c>
      <c r="Q384" t="s">
        <v>1216</v>
      </c>
      <c r="R384" t="s">
        <v>885</v>
      </c>
      <c r="S384" t="s">
        <v>889</v>
      </c>
      <c r="T384" t="s">
        <v>5219</v>
      </c>
      <c r="U384" s="131">
        <v>4.0220000000000002</v>
      </c>
      <c r="V384" s="131">
        <v>365.74099999999999</v>
      </c>
      <c r="W384" s="131">
        <v>1470.9739999999999</v>
      </c>
      <c r="X384" s="132">
        <v>0.1203</v>
      </c>
      <c r="Y384" s="132">
        <v>3.9710000000000002E-2</v>
      </c>
      <c r="Z384" s="132">
        <v>4.96E-3</v>
      </c>
    </row>
    <row r="385" spans="1:26">
      <c r="A385" t="s">
        <v>1213</v>
      </c>
      <c r="B385" t="s">
        <v>1257</v>
      </c>
      <c r="D385" t="s">
        <v>5110</v>
      </c>
      <c r="E385" t="s">
        <v>311</v>
      </c>
      <c r="F385" t="s">
        <v>5220</v>
      </c>
      <c r="G385">
        <v>74235</v>
      </c>
      <c r="H385" t="s">
        <v>314</v>
      </c>
      <c r="I385" t="s">
        <v>1000</v>
      </c>
      <c r="J385" t="s">
        <v>844</v>
      </c>
      <c r="K385" t="s">
        <v>205</v>
      </c>
      <c r="L385" t="s">
        <v>224</v>
      </c>
      <c r="M385" t="s">
        <v>224</v>
      </c>
      <c r="N385" t="s">
        <v>224</v>
      </c>
      <c r="O385" t="s">
        <v>339</v>
      </c>
      <c r="P385" s="146">
        <v>44186</v>
      </c>
      <c r="Q385" t="s">
        <v>1215</v>
      </c>
      <c r="R385" t="s">
        <v>885</v>
      </c>
      <c r="S385" t="s">
        <v>889</v>
      </c>
      <c r="T385" t="s">
        <v>4989</v>
      </c>
      <c r="U385" s="131">
        <v>3.718</v>
      </c>
      <c r="V385" s="131">
        <v>331.78899999999999</v>
      </c>
      <c r="W385" s="131">
        <v>1233.5920000000001</v>
      </c>
      <c r="X385" s="132">
        <v>5.7000000000000002E-2</v>
      </c>
      <c r="Y385" s="132">
        <v>3.3309999999999999E-2</v>
      </c>
      <c r="Z385" s="132">
        <v>4.1599999999999996E-3</v>
      </c>
    </row>
    <row r="386" spans="1:26">
      <c r="A386" t="s">
        <v>1213</v>
      </c>
      <c r="B386" t="s">
        <v>1257</v>
      </c>
      <c r="C386" t="s">
        <v>5112</v>
      </c>
      <c r="D386" t="s">
        <v>5113</v>
      </c>
      <c r="E386" t="s">
        <v>309</v>
      </c>
      <c r="F386" t="s">
        <v>5114</v>
      </c>
      <c r="G386">
        <v>74189</v>
      </c>
      <c r="H386" t="s">
        <v>314</v>
      </c>
      <c r="I386" t="s">
        <v>1002</v>
      </c>
      <c r="J386" t="s">
        <v>569</v>
      </c>
      <c r="K386" t="s">
        <v>205</v>
      </c>
      <c r="L386" t="s">
        <v>224</v>
      </c>
      <c r="M386" t="s">
        <v>224</v>
      </c>
      <c r="N386" t="s">
        <v>224</v>
      </c>
      <c r="O386" t="s">
        <v>339</v>
      </c>
      <c r="P386" s="146">
        <v>43857</v>
      </c>
      <c r="Q386" t="s">
        <v>1215</v>
      </c>
      <c r="R386" t="s">
        <v>885</v>
      </c>
      <c r="S386" t="s">
        <v>889</v>
      </c>
      <c r="T386" t="s">
        <v>5053</v>
      </c>
      <c r="U386" s="131">
        <v>3.718</v>
      </c>
      <c r="V386" s="131">
        <v>296.97199999999998</v>
      </c>
      <c r="W386" s="131">
        <v>1104.1420000000001</v>
      </c>
      <c r="X386" s="132">
        <v>3.5999999999999997E-2</v>
      </c>
      <c r="Y386" s="132">
        <v>2.981E-2</v>
      </c>
      <c r="Z386" s="132">
        <v>3.7200000000000002E-3</v>
      </c>
    </row>
    <row r="387" spans="1:26">
      <c r="A387" t="s">
        <v>1213</v>
      </c>
      <c r="B387" t="s">
        <v>1257</v>
      </c>
      <c r="C387" t="s">
        <v>5204</v>
      </c>
      <c r="D387" t="s">
        <v>5205</v>
      </c>
      <c r="E387" t="s">
        <v>310</v>
      </c>
      <c r="F387" t="s">
        <v>5206</v>
      </c>
      <c r="G387">
        <v>74205</v>
      </c>
      <c r="H387" t="s">
        <v>314</v>
      </c>
      <c r="I387" t="s">
        <v>1001</v>
      </c>
      <c r="J387" t="s">
        <v>831</v>
      </c>
      <c r="K387" t="s">
        <v>205</v>
      </c>
      <c r="L387" t="s">
        <v>286</v>
      </c>
      <c r="M387" t="s">
        <v>286</v>
      </c>
      <c r="N387" t="s">
        <v>286</v>
      </c>
      <c r="O387" t="s">
        <v>339</v>
      </c>
      <c r="P387" s="146">
        <v>44166</v>
      </c>
      <c r="Q387" t="s">
        <v>1216</v>
      </c>
      <c r="R387" t="s">
        <v>885</v>
      </c>
      <c r="S387" t="s">
        <v>889</v>
      </c>
      <c r="T387" t="s">
        <v>5207</v>
      </c>
      <c r="U387" s="131">
        <v>4.0220000000000002</v>
      </c>
      <c r="V387" s="131">
        <v>258.00599999999997</v>
      </c>
      <c r="W387" s="131">
        <v>1037.675</v>
      </c>
      <c r="X387" s="132">
        <v>0.19639999999999999</v>
      </c>
      <c r="Y387" s="132">
        <v>2.802E-2</v>
      </c>
      <c r="Z387" s="132">
        <v>3.5000000000000001E-3</v>
      </c>
    </row>
    <row r="388" spans="1:26">
      <c r="A388" t="s">
        <v>1213</v>
      </c>
      <c r="B388" t="s">
        <v>1257</v>
      </c>
      <c r="D388" t="s">
        <v>5110</v>
      </c>
      <c r="E388" t="s">
        <v>311</v>
      </c>
      <c r="F388" t="s">
        <v>5222</v>
      </c>
      <c r="G388">
        <v>74215</v>
      </c>
      <c r="H388" t="s">
        <v>314</v>
      </c>
      <c r="I388" t="s">
        <v>1000</v>
      </c>
      <c r="J388" t="s">
        <v>844</v>
      </c>
      <c r="K388" t="s">
        <v>205</v>
      </c>
      <c r="L388" t="s">
        <v>224</v>
      </c>
      <c r="M388" t="s">
        <v>224</v>
      </c>
      <c r="N388" t="s">
        <v>224</v>
      </c>
      <c r="O388" t="s">
        <v>339</v>
      </c>
      <c r="P388" s="146">
        <v>44812</v>
      </c>
      <c r="Q388" t="s">
        <v>1215</v>
      </c>
      <c r="R388" t="s">
        <v>885</v>
      </c>
      <c r="S388" t="s">
        <v>889</v>
      </c>
      <c r="T388" t="s">
        <v>4989</v>
      </c>
      <c r="U388" s="131">
        <v>3.718</v>
      </c>
      <c r="V388" s="131">
        <v>270.23599999999999</v>
      </c>
      <c r="W388" s="131">
        <v>1004.736</v>
      </c>
      <c r="X388" s="132">
        <v>3.5400000000000001E-2</v>
      </c>
      <c r="Y388" s="132">
        <v>2.7130000000000001E-2</v>
      </c>
      <c r="Z388" s="132">
        <v>3.3899999999999998E-3</v>
      </c>
    </row>
    <row r="389" spans="1:26">
      <c r="A389" t="s">
        <v>1213</v>
      </c>
      <c r="B389" t="s">
        <v>1257</v>
      </c>
      <c r="D389" t="s">
        <v>5070</v>
      </c>
      <c r="E389" t="s">
        <v>311</v>
      </c>
      <c r="F389" t="s">
        <v>5071</v>
      </c>
      <c r="G389">
        <v>74203</v>
      </c>
      <c r="H389" t="s">
        <v>314</v>
      </c>
      <c r="I389" t="s">
        <v>1003</v>
      </c>
      <c r="J389" t="s">
        <v>833</v>
      </c>
      <c r="K389" t="s">
        <v>205</v>
      </c>
      <c r="L389" t="s">
        <v>224</v>
      </c>
      <c r="M389" t="s">
        <v>224</v>
      </c>
      <c r="N389" t="s">
        <v>224</v>
      </c>
      <c r="O389" t="s">
        <v>339</v>
      </c>
      <c r="P389" s="146">
        <v>45208</v>
      </c>
      <c r="Q389" t="s">
        <v>1215</v>
      </c>
      <c r="R389" t="s">
        <v>885</v>
      </c>
      <c r="S389" t="s">
        <v>889</v>
      </c>
      <c r="T389" t="s">
        <v>4959</v>
      </c>
      <c r="U389" s="131">
        <v>3.718</v>
      </c>
      <c r="V389" s="131">
        <v>259.91199999999998</v>
      </c>
      <c r="W389" s="131">
        <v>966.35299999999995</v>
      </c>
      <c r="X389" s="132">
        <v>6.3140000000000002E-2</v>
      </c>
      <c r="Y389" s="132">
        <v>2.6089999999999999E-2</v>
      </c>
      <c r="Z389" s="132">
        <v>3.2599999999999999E-3</v>
      </c>
    </row>
    <row r="390" spans="1:26">
      <c r="A390" t="s">
        <v>1213</v>
      </c>
      <c r="B390" t="s">
        <v>1257</v>
      </c>
      <c r="C390" t="s">
        <v>5213</v>
      </c>
      <c r="D390" t="s">
        <v>5214</v>
      </c>
      <c r="E390" t="s">
        <v>311</v>
      </c>
      <c r="F390" t="s">
        <v>5215</v>
      </c>
      <c r="G390">
        <v>74237</v>
      </c>
      <c r="H390" t="s">
        <v>314</v>
      </c>
      <c r="I390" t="s">
        <v>1004</v>
      </c>
      <c r="J390" t="s">
        <v>833</v>
      </c>
      <c r="K390" t="s">
        <v>205</v>
      </c>
      <c r="L390" t="s">
        <v>233</v>
      </c>
      <c r="M390" t="s">
        <v>233</v>
      </c>
      <c r="N390" t="s">
        <v>233</v>
      </c>
      <c r="O390" t="s">
        <v>339</v>
      </c>
      <c r="P390" s="146">
        <v>44712</v>
      </c>
      <c r="Q390" t="s">
        <v>1227</v>
      </c>
      <c r="R390" t="s">
        <v>885</v>
      </c>
      <c r="S390" t="s">
        <v>889</v>
      </c>
      <c r="T390" t="s">
        <v>4779</v>
      </c>
      <c r="U390" s="131">
        <v>4.8109999999999999</v>
      </c>
      <c r="V390" s="131">
        <v>184.77799999999999</v>
      </c>
      <c r="W390" s="131">
        <v>888.93100000000004</v>
      </c>
      <c r="X390" s="132">
        <v>4.4507999999999999E-2</v>
      </c>
      <c r="Y390" s="132">
        <v>2.4E-2</v>
      </c>
      <c r="Z390" s="132">
        <v>3.0000000000000001E-3</v>
      </c>
    </row>
    <row r="391" spans="1:26">
      <c r="A391" t="s">
        <v>1213</v>
      </c>
      <c r="B391" t="s">
        <v>1257</v>
      </c>
      <c r="D391" t="s">
        <v>3925</v>
      </c>
      <c r="E391" t="s">
        <v>311</v>
      </c>
      <c r="F391" t="s">
        <v>3924</v>
      </c>
      <c r="G391">
        <v>74242</v>
      </c>
      <c r="H391" t="s">
        <v>314</v>
      </c>
      <c r="I391" t="s">
        <v>1004</v>
      </c>
      <c r="J391" t="s">
        <v>833</v>
      </c>
      <c r="K391" t="s">
        <v>205</v>
      </c>
      <c r="L391" t="s">
        <v>272</v>
      </c>
      <c r="M391" t="s">
        <v>272</v>
      </c>
      <c r="N391" t="s">
        <v>272</v>
      </c>
      <c r="O391" t="s">
        <v>339</v>
      </c>
      <c r="P391" s="146">
        <v>44938</v>
      </c>
      <c r="Q391" t="s">
        <v>1216</v>
      </c>
      <c r="R391" t="s">
        <v>885</v>
      </c>
      <c r="S391" t="s">
        <v>889</v>
      </c>
      <c r="T391" t="s">
        <v>5223</v>
      </c>
      <c r="U391" s="131">
        <v>4.0220000000000002</v>
      </c>
      <c r="V391" s="131">
        <v>201.41</v>
      </c>
      <c r="W391" s="131">
        <v>810.05100000000004</v>
      </c>
      <c r="X391" s="132">
        <v>0.127</v>
      </c>
      <c r="Y391" s="132">
        <v>2.1870000000000001E-2</v>
      </c>
      <c r="Z391" s="132">
        <v>2.7299999999999998E-3</v>
      </c>
    </row>
    <row r="392" spans="1:26">
      <c r="A392" t="s">
        <v>1213</v>
      </c>
      <c r="B392" t="s">
        <v>1257</v>
      </c>
      <c r="D392" t="s">
        <v>5124</v>
      </c>
      <c r="E392" t="s">
        <v>311</v>
      </c>
      <c r="F392" t="s">
        <v>5221</v>
      </c>
      <c r="G392">
        <v>74216</v>
      </c>
      <c r="H392" t="s">
        <v>314</v>
      </c>
      <c r="I392" t="s">
        <v>1000</v>
      </c>
      <c r="J392" t="s">
        <v>844</v>
      </c>
      <c r="K392" t="s">
        <v>205</v>
      </c>
      <c r="L392" t="s">
        <v>224</v>
      </c>
      <c r="M392" t="s">
        <v>224</v>
      </c>
      <c r="N392" t="s">
        <v>224</v>
      </c>
      <c r="O392" t="s">
        <v>339</v>
      </c>
      <c r="P392" s="146">
        <v>44371</v>
      </c>
      <c r="Q392" t="s">
        <v>1215</v>
      </c>
      <c r="R392" t="s">
        <v>885</v>
      </c>
      <c r="S392" t="s">
        <v>889</v>
      </c>
      <c r="T392" t="s">
        <v>5044</v>
      </c>
      <c r="U392" s="131">
        <v>3.718</v>
      </c>
      <c r="V392" s="131">
        <v>195.34800000000001</v>
      </c>
      <c r="W392" s="131">
        <v>726.30499999999995</v>
      </c>
      <c r="X392" s="132">
        <v>1.6000000000000004E-2</v>
      </c>
      <c r="Y392" s="132">
        <v>1.9609999999999999E-2</v>
      </c>
      <c r="Z392" s="132">
        <v>2.4499999999999999E-3</v>
      </c>
    </row>
    <row r="393" spans="1:26">
      <c r="A393" t="s">
        <v>1213</v>
      </c>
      <c r="B393" t="s">
        <v>1257</v>
      </c>
      <c r="C393" t="s">
        <v>5077</v>
      </c>
      <c r="D393" t="s">
        <v>5078</v>
      </c>
      <c r="E393" t="s">
        <v>309</v>
      </c>
      <c r="F393" t="s">
        <v>5079</v>
      </c>
      <c r="G393">
        <v>74255</v>
      </c>
      <c r="H393" t="s">
        <v>314</v>
      </c>
      <c r="I393" t="s">
        <v>1005</v>
      </c>
      <c r="J393" t="s">
        <v>831</v>
      </c>
      <c r="K393" t="s">
        <v>205</v>
      </c>
      <c r="L393" t="s">
        <v>233</v>
      </c>
      <c r="M393" t="s">
        <v>233</v>
      </c>
      <c r="N393" t="s">
        <v>233</v>
      </c>
      <c r="O393" t="s">
        <v>339</v>
      </c>
      <c r="P393" s="146">
        <v>45495</v>
      </c>
      <c r="Q393" t="s">
        <v>1227</v>
      </c>
      <c r="R393" t="s">
        <v>885</v>
      </c>
      <c r="S393" t="s">
        <v>889</v>
      </c>
      <c r="T393" t="s">
        <v>5030</v>
      </c>
      <c r="U393" s="131">
        <v>4.8109999999999999</v>
      </c>
      <c r="V393" s="131">
        <v>118.032</v>
      </c>
      <c r="W393" s="131">
        <v>567.827</v>
      </c>
      <c r="X393" s="132">
        <v>0.104</v>
      </c>
      <c r="Y393" s="132">
        <v>1.533E-2</v>
      </c>
      <c r="Z393" s="132">
        <v>1.91E-3</v>
      </c>
    </row>
    <row r="394" spans="1:26">
      <c r="A394" t="s">
        <v>1213</v>
      </c>
      <c r="B394" t="s">
        <v>1257</v>
      </c>
      <c r="D394" t="s">
        <v>5224</v>
      </c>
      <c r="E394" t="s">
        <v>311</v>
      </c>
      <c r="F394" t="s">
        <v>5225</v>
      </c>
      <c r="G394">
        <v>74247</v>
      </c>
      <c r="H394" t="s">
        <v>314</v>
      </c>
      <c r="I394" t="s">
        <v>1004</v>
      </c>
      <c r="J394" t="s">
        <v>833</v>
      </c>
      <c r="K394" t="s">
        <v>205</v>
      </c>
      <c r="L394" t="s">
        <v>233</v>
      </c>
      <c r="M394" t="s">
        <v>233</v>
      </c>
      <c r="N394" t="s">
        <v>233</v>
      </c>
      <c r="O394" t="s">
        <v>339</v>
      </c>
      <c r="P394" s="146">
        <v>43790</v>
      </c>
      <c r="Q394" t="s">
        <v>1227</v>
      </c>
      <c r="R394" t="s">
        <v>885</v>
      </c>
      <c r="S394" t="s">
        <v>889</v>
      </c>
      <c r="T394" t="s">
        <v>5001</v>
      </c>
      <c r="U394" s="131">
        <v>4.8109999999999999</v>
      </c>
      <c r="V394" s="131">
        <v>67.867000000000004</v>
      </c>
      <c r="W394" s="131">
        <v>326.49700000000001</v>
      </c>
      <c r="X394" s="132">
        <v>2.8799999999999999E-2</v>
      </c>
      <c r="Y394" s="132">
        <v>8.8100000000000001E-3</v>
      </c>
      <c r="Z394" s="132">
        <v>1.1000000000000001E-3</v>
      </c>
    </row>
    <row r="395" spans="1:26">
      <c r="A395" t="s">
        <v>1213</v>
      </c>
      <c r="B395" t="s">
        <v>1257</v>
      </c>
      <c r="C395" t="s">
        <v>5080</v>
      </c>
      <c r="D395" t="s">
        <v>5081</v>
      </c>
      <c r="E395" t="s">
        <v>311</v>
      </c>
      <c r="F395" t="s">
        <v>5082</v>
      </c>
      <c r="G395">
        <v>74272</v>
      </c>
      <c r="H395" t="s">
        <v>314</v>
      </c>
      <c r="I395" t="s">
        <v>1004</v>
      </c>
      <c r="J395" t="s">
        <v>832</v>
      </c>
      <c r="K395" t="s">
        <v>205</v>
      </c>
      <c r="L395" t="s">
        <v>224</v>
      </c>
      <c r="M395" t="s">
        <v>224</v>
      </c>
      <c r="N395" t="s">
        <v>224</v>
      </c>
      <c r="O395" t="s">
        <v>339</v>
      </c>
      <c r="P395" s="146">
        <v>43542</v>
      </c>
      <c r="Q395" t="s">
        <v>1215</v>
      </c>
      <c r="R395" t="s">
        <v>885</v>
      </c>
      <c r="S395" t="s">
        <v>889</v>
      </c>
      <c r="T395" t="s">
        <v>5083</v>
      </c>
      <c r="U395" s="131">
        <v>3.718</v>
      </c>
      <c r="V395" s="131">
        <v>87.337000000000003</v>
      </c>
      <c r="W395" s="131">
        <v>324.721</v>
      </c>
      <c r="X395" s="132">
        <v>0.34670000000000001</v>
      </c>
      <c r="Y395" s="132">
        <v>8.77E-3</v>
      </c>
      <c r="Z395" s="132">
        <v>1.09E-3</v>
      </c>
    </row>
    <row r="396" spans="1:26">
      <c r="A396" t="s">
        <v>1213</v>
      </c>
      <c r="B396" t="s">
        <v>1257</v>
      </c>
      <c r="C396" t="s">
        <v>5232</v>
      </c>
      <c r="D396" t="s">
        <v>5233</v>
      </c>
      <c r="E396" t="s">
        <v>311</v>
      </c>
      <c r="F396" t="s">
        <v>5234</v>
      </c>
      <c r="G396">
        <v>74244</v>
      </c>
      <c r="H396" t="s">
        <v>314</v>
      </c>
      <c r="I396" t="s">
        <v>1004</v>
      </c>
      <c r="J396" t="s">
        <v>833</v>
      </c>
      <c r="K396" t="s">
        <v>205</v>
      </c>
      <c r="L396" t="s">
        <v>224</v>
      </c>
      <c r="M396" t="s">
        <v>224</v>
      </c>
      <c r="N396" t="s">
        <v>224</v>
      </c>
      <c r="O396" t="s">
        <v>339</v>
      </c>
      <c r="P396" s="146">
        <v>44881</v>
      </c>
      <c r="Q396" t="s">
        <v>1215</v>
      </c>
      <c r="R396" t="s">
        <v>885</v>
      </c>
      <c r="S396" t="s">
        <v>889</v>
      </c>
      <c r="T396" t="s">
        <v>4779</v>
      </c>
      <c r="U396" s="131">
        <v>3.718</v>
      </c>
      <c r="V396" s="131">
        <v>81.328999999999994</v>
      </c>
      <c r="W396" s="131">
        <v>302.38099999999997</v>
      </c>
      <c r="X396" s="132">
        <v>2.4199999999999999E-2</v>
      </c>
      <c r="Y396" s="132">
        <v>8.1600000000000006E-3</v>
      </c>
      <c r="Z396" s="132">
        <v>1.0200000000000001E-3</v>
      </c>
    </row>
    <row r="397" spans="1:26">
      <c r="A397" t="s">
        <v>1213</v>
      </c>
      <c r="B397" t="s">
        <v>1257</v>
      </c>
      <c r="D397" t="s">
        <v>5110</v>
      </c>
      <c r="E397" t="s">
        <v>311</v>
      </c>
      <c r="F397" t="s">
        <v>5200</v>
      </c>
      <c r="G397">
        <v>74200</v>
      </c>
      <c r="H397" t="s">
        <v>314</v>
      </c>
      <c r="I397" t="s">
        <v>1000</v>
      </c>
      <c r="J397" t="s">
        <v>844</v>
      </c>
      <c r="K397" t="s">
        <v>205</v>
      </c>
      <c r="L397" t="s">
        <v>224</v>
      </c>
      <c r="M397" t="s">
        <v>224</v>
      </c>
      <c r="N397" t="s">
        <v>224</v>
      </c>
      <c r="O397" t="s">
        <v>339</v>
      </c>
      <c r="P397" s="146">
        <v>44748</v>
      </c>
      <c r="Q397" t="s">
        <v>1215</v>
      </c>
      <c r="R397" t="s">
        <v>885</v>
      </c>
      <c r="S397" t="s">
        <v>889</v>
      </c>
      <c r="T397" t="s">
        <v>4989</v>
      </c>
      <c r="U397" s="131">
        <v>3.718</v>
      </c>
      <c r="V397" s="131">
        <v>67.585999999999999</v>
      </c>
      <c r="W397" s="131">
        <v>251.285</v>
      </c>
      <c r="X397" s="132">
        <v>5.6800000000000003E-2</v>
      </c>
      <c r="Y397" s="132">
        <v>6.7799999999999996E-3</v>
      </c>
      <c r="Z397" s="132">
        <v>8.4999999999999995E-4</v>
      </c>
    </row>
    <row r="398" spans="1:26">
      <c r="A398" t="s">
        <v>1213</v>
      </c>
      <c r="B398" t="s">
        <v>1257</v>
      </c>
      <c r="C398" t="s">
        <v>5080</v>
      </c>
      <c r="D398" t="s">
        <v>5081</v>
      </c>
      <c r="E398" t="s">
        <v>311</v>
      </c>
      <c r="F398" t="s">
        <v>5084</v>
      </c>
      <c r="G398">
        <v>74266</v>
      </c>
      <c r="H398" t="s">
        <v>314</v>
      </c>
      <c r="I398" t="s">
        <v>1004</v>
      </c>
      <c r="J398" t="s">
        <v>832</v>
      </c>
      <c r="K398" t="s">
        <v>205</v>
      </c>
      <c r="L398" t="s">
        <v>224</v>
      </c>
      <c r="M398" t="s">
        <v>224</v>
      </c>
      <c r="N398" t="s">
        <v>224</v>
      </c>
      <c r="O398" t="s">
        <v>339</v>
      </c>
      <c r="P398" s="146">
        <v>43524</v>
      </c>
      <c r="Q398" t="s">
        <v>1215</v>
      </c>
      <c r="R398" t="s">
        <v>885</v>
      </c>
      <c r="S398" t="s">
        <v>889</v>
      </c>
      <c r="T398" t="s">
        <v>5083</v>
      </c>
      <c r="U398" s="131">
        <v>3.718</v>
      </c>
      <c r="V398" s="131">
        <v>65.849999999999994</v>
      </c>
      <c r="W398" s="131">
        <v>244.83099999999999</v>
      </c>
      <c r="X398" s="132">
        <v>0.4</v>
      </c>
      <c r="Y398" s="132">
        <v>6.6100000000000004E-3</v>
      </c>
      <c r="Z398" s="132">
        <v>8.3000000000000001E-4</v>
      </c>
    </row>
    <row r="399" spans="1:26">
      <c r="A399" t="s">
        <v>1213</v>
      </c>
      <c r="B399" t="s">
        <v>1257</v>
      </c>
      <c r="C399" t="s">
        <v>5228</v>
      </c>
      <c r="D399" t="s">
        <v>5229</v>
      </c>
      <c r="E399" t="s">
        <v>311</v>
      </c>
      <c r="F399" t="s">
        <v>5230</v>
      </c>
      <c r="G399">
        <v>74270</v>
      </c>
      <c r="H399" t="s">
        <v>314</v>
      </c>
      <c r="I399" t="s">
        <v>1004</v>
      </c>
      <c r="J399" t="s">
        <v>833</v>
      </c>
      <c r="K399" t="s">
        <v>205</v>
      </c>
      <c r="L399" t="s">
        <v>253</v>
      </c>
      <c r="M399" t="s">
        <v>253</v>
      </c>
      <c r="N399" t="s">
        <v>212</v>
      </c>
      <c r="O399" t="s">
        <v>339</v>
      </c>
      <c r="P399" s="146">
        <v>45495</v>
      </c>
      <c r="Q399" t="s">
        <v>1216</v>
      </c>
      <c r="R399" t="s">
        <v>885</v>
      </c>
      <c r="S399" t="s">
        <v>889</v>
      </c>
      <c r="T399" t="s">
        <v>4795</v>
      </c>
      <c r="U399" s="131">
        <v>4.0220000000000002</v>
      </c>
      <c r="V399" s="131">
        <v>52.015000000000001</v>
      </c>
      <c r="W399" s="131">
        <v>209.19900000000001</v>
      </c>
      <c r="X399" s="132">
        <v>0.1515</v>
      </c>
      <c r="Y399" s="132">
        <v>5.6499999999999996E-3</v>
      </c>
      <c r="Z399" s="132">
        <v>7.1000000000000002E-4</v>
      </c>
    </row>
    <row r="400" spans="1:26">
      <c r="A400" t="s">
        <v>1213</v>
      </c>
      <c r="B400" t="s">
        <v>1257</v>
      </c>
      <c r="D400" t="s">
        <v>5110</v>
      </c>
      <c r="E400" t="s">
        <v>311</v>
      </c>
      <c r="F400" t="s">
        <v>5111</v>
      </c>
      <c r="G400">
        <v>74180</v>
      </c>
      <c r="H400" t="s">
        <v>314</v>
      </c>
      <c r="I400" t="s">
        <v>1000</v>
      </c>
      <c r="J400" t="s">
        <v>844</v>
      </c>
      <c r="K400" t="s">
        <v>205</v>
      </c>
      <c r="L400" t="s">
        <v>224</v>
      </c>
      <c r="M400" t="s">
        <v>224</v>
      </c>
      <c r="N400" t="s">
        <v>224</v>
      </c>
      <c r="O400" t="s">
        <v>339</v>
      </c>
      <c r="P400" s="146">
        <v>43412</v>
      </c>
      <c r="Q400" t="s">
        <v>1215</v>
      </c>
      <c r="R400" t="s">
        <v>885</v>
      </c>
      <c r="S400" t="s">
        <v>889</v>
      </c>
      <c r="T400" t="s">
        <v>4989</v>
      </c>
      <c r="U400" s="131">
        <v>3.718</v>
      </c>
      <c r="V400" s="131">
        <v>46.524000000000001</v>
      </c>
      <c r="W400" s="131">
        <v>172.97499999999999</v>
      </c>
      <c r="X400" s="132">
        <v>5.8900000000000001E-2</v>
      </c>
      <c r="Y400" s="132">
        <v>4.6699999999999997E-3</v>
      </c>
      <c r="Z400" s="132">
        <v>5.8E-4</v>
      </c>
    </row>
    <row r="401" spans="1:26">
      <c r="A401" t="s">
        <v>1213</v>
      </c>
      <c r="B401" t="s">
        <v>1257</v>
      </c>
      <c r="C401" t="s">
        <v>5085</v>
      </c>
      <c r="D401" t="s">
        <v>5086</v>
      </c>
      <c r="E401" t="s">
        <v>311</v>
      </c>
      <c r="F401" t="s">
        <v>5085</v>
      </c>
      <c r="G401">
        <v>74271</v>
      </c>
      <c r="H401" t="s">
        <v>314</v>
      </c>
      <c r="I401" t="s">
        <v>1004</v>
      </c>
      <c r="J401" t="s">
        <v>832</v>
      </c>
      <c r="K401" t="s">
        <v>205</v>
      </c>
      <c r="L401" t="s">
        <v>217</v>
      </c>
      <c r="M401" t="s">
        <v>233</v>
      </c>
      <c r="N401" t="s">
        <v>233</v>
      </c>
      <c r="O401" t="s">
        <v>339</v>
      </c>
      <c r="P401" s="146">
        <v>43691</v>
      </c>
      <c r="Q401" t="s">
        <v>1227</v>
      </c>
      <c r="R401" t="s">
        <v>885</v>
      </c>
      <c r="S401" t="s">
        <v>889</v>
      </c>
      <c r="T401" t="s">
        <v>4779</v>
      </c>
      <c r="U401" s="131">
        <v>4.8109999999999999</v>
      </c>
      <c r="V401" s="131">
        <v>32.054000000000002</v>
      </c>
      <c r="W401" s="131">
        <v>154.20599999999999</v>
      </c>
      <c r="X401" s="132">
        <v>3.4599999999999999E-2</v>
      </c>
      <c r="Y401" s="132">
        <v>4.1599999999999996E-3</v>
      </c>
      <c r="Z401" s="132">
        <v>5.1999999999999995E-4</v>
      </c>
    </row>
    <row r="402" spans="1:26">
      <c r="A402" t="s">
        <v>1213</v>
      </c>
      <c r="B402" t="s">
        <v>1257</v>
      </c>
      <c r="C402" t="s">
        <v>5210</v>
      </c>
      <c r="D402" t="s">
        <v>5211</v>
      </c>
      <c r="E402" t="s">
        <v>311</v>
      </c>
      <c r="F402" t="s">
        <v>5212</v>
      </c>
      <c r="G402">
        <v>74199</v>
      </c>
      <c r="H402" t="s">
        <v>314</v>
      </c>
      <c r="I402" t="s">
        <v>1003</v>
      </c>
      <c r="J402" t="s">
        <v>837</v>
      </c>
      <c r="K402" t="s">
        <v>205</v>
      </c>
      <c r="L402" t="s">
        <v>224</v>
      </c>
      <c r="M402" t="s">
        <v>224</v>
      </c>
      <c r="N402" t="s">
        <v>224</v>
      </c>
      <c r="O402" t="s">
        <v>339</v>
      </c>
      <c r="P402" s="146">
        <v>43482</v>
      </c>
      <c r="Q402" t="s">
        <v>1215</v>
      </c>
      <c r="R402" t="s">
        <v>885</v>
      </c>
      <c r="S402" t="s">
        <v>889</v>
      </c>
      <c r="T402" t="s">
        <v>4779</v>
      </c>
      <c r="U402" s="131">
        <v>3.718</v>
      </c>
      <c r="V402" s="131">
        <v>38.183</v>
      </c>
      <c r="W402" s="131">
        <v>141.964</v>
      </c>
      <c r="X402" s="132">
        <v>2.6270000000000002E-2</v>
      </c>
      <c r="Y402" s="132">
        <v>3.8300000000000001E-3</v>
      </c>
      <c r="Z402" s="132">
        <v>4.8000000000000001E-4</v>
      </c>
    </row>
    <row r="403" spans="1:26">
      <c r="A403" t="s">
        <v>1213</v>
      </c>
      <c r="B403" t="s">
        <v>1257</v>
      </c>
      <c r="D403" t="s">
        <v>5121</v>
      </c>
      <c r="E403" t="s">
        <v>311</v>
      </c>
      <c r="F403" t="s">
        <v>5122</v>
      </c>
      <c r="G403">
        <v>74197</v>
      </c>
      <c r="H403" t="s">
        <v>314</v>
      </c>
      <c r="I403" t="s">
        <v>1003</v>
      </c>
      <c r="J403" t="s">
        <v>836</v>
      </c>
      <c r="K403" t="s">
        <v>205</v>
      </c>
      <c r="L403" t="s">
        <v>224</v>
      </c>
      <c r="M403" t="s">
        <v>224</v>
      </c>
      <c r="N403" t="s">
        <v>224</v>
      </c>
      <c r="O403" t="s">
        <v>339</v>
      </c>
      <c r="P403" s="146">
        <v>43571</v>
      </c>
      <c r="Q403" t="s">
        <v>1215</v>
      </c>
      <c r="R403" t="s">
        <v>885</v>
      </c>
      <c r="S403" t="s">
        <v>889</v>
      </c>
      <c r="T403" t="s">
        <v>5123</v>
      </c>
      <c r="U403" s="131">
        <v>3.718</v>
      </c>
      <c r="V403" s="131">
        <v>31.201000000000001</v>
      </c>
      <c r="W403" s="131">
        <v>116.006</v>
      </c>
      <c r="X403" s="132">
        <v>2.53E-2</v>
      </c>
      <c r="Y403" s="132">
        <v>3.13E-3</v>
      </c>
      <c r="Z403" s="132">
        <v>3.8999999999999999E-4</v>
      </c>
    </row>
    <row r="404" spans="1:26">
      <c r="A404" t="s">
        <v>1213</v>
      </c>
      <c r="B404" t="s">
        <v>1257</v>
      </c>
      <c r="D404" t="s">
        <v>5115</v>
      </c>
      <c r="E404" t="s">
        <v>309</v>
      </c>
      <c r="F404" t="s">
        <v>5116</v>
      </c>
      <c r="G404">
        <v>74181</v>
      </c>
      <c r="H404" t="s">
        <v>314</v>
      </c>
      <c r="I404" t="s">
        <v>1004</v>
      </c>
      <c r="J404" t="s">
        <v>833</v>
      </c>
      <c r="K404" t="s">
        <v>205</v>
      </c>
      <c r="L404" t="s">
        <v>204</v>
      </c>
      <c r="M404" t="s">
        <v>204</v>
      </c>
      <c r="N404" t="s">
        <v>224</v>
      </c>
      <c r="O404" t="s">
        <v>339</v>
      </c>
      <c r="P404" s="146">
        <v>43482</v>
      </c>
      <c r="Q404" t="s">
        <v>1215</v>
      </c>
      <c r="R404" t="s">
        <v>885</v>
      </c>
      <c r="S404" t="s">
        <v>889</v>
      </c>
      <c r="T404" t="s">
        <v>5117</v>
      </c>
      <c r="U404" s="131">
        <v>3.718</v>
      </c>
      <c r="V404" s="131">
        <v>30.468</v>
      </c>
      <c r="W404" s="131">
        <v>113.279</v>
      </c>
      <c r="X404" s="132">
        <v>0.19900000000000001</v>
      </c>
      <c r="Y404" s="132">
        <v>3.0599999999999998E-3</v>
      </c>
      <c r="Z404" s="132">
        <v>3.8000000000000002E-4</v>
      </c>
    </row>
    <row r="405" spans="1:26">
      <c r="A405" t="s">
        <v>1213</v>
      </c>
      <c r="B405" t="s">
        <v>1257</v>
      </c>
      <c r="C405" t="s">
        <v>5118</v>
      </c>
      <c r="D405" t="s">
        <v>5119</v>
      </c>
      <c r="E405" t="s">
        <v>311</v>
      </c>
      <c r="F405" t="s">
        <v>5120</v>
      </c>
      <c r="G405">
        <v>74178</v>
      </c>
      <c r="H405" t="s">
        <v>314</v>
      </c>
      <c r="I405" t="s">
        <v>1004</v>
      </c>
      <c r="J405" t="s">
        <v>833</v>
      </c>
      <c r="K405" t="s">
        <v>205</v>
      </c>
      <c r="L405" t="s">
        <v>224</v>
      </c>
      <c r="M405" t="s">
        <v>224</v>
      </c>
      <c r="N405" t="s">
        <v>224</v>
      </c>
      <c r="O405" t="s">
        <v>339</v>
      </c>
      <c r="P405" s="146">
        <v>44186</v>
      </c>
      <c r="Q405" t="s">
        <v>1215</v>
      </c>
      <c r="R405" t="s">
        <v>885</v>
      </c>
      <c r="S405" t="s">
        <v>889</v>
      </c>
      <c r="T405" t="s">
        <v>4779</v>
      </c>
      <c r="U405" s="131">
        <v>3.718</v>
      </c>
      <c r="V405" s="131">
        <v>27.835999999999999</v>
      </c>
      <c r="W405" s="131">
        <v>103.495</v>
      </c>
      <c r="X405" s="132">
        <v>3.4639999999999997E-2</v>
      </c>
      <c r="Y405" s="132">
        <v>2.7899999999999999E-3</v>
      </c>
      <c r="Z405" s="132">
        <v>3.5E-4</v>
      </c>
    </row>
    <row r="406" spans="1:26">
      <c r="A406" t="s">
        <v>1213</v>
      </c>
      <c r="B406" t="s">
        <v>1257</v>
      </c>
      <c r="D406" t="s">
        <v>5124</v>
      </c>
      <c r="E406" t="s">
        <v>311</v>
      </c>
      <c r="F406" t="s">
        <v>5125</v>
      </c>
      <c r="G406">
        <v>74183</v>
      </c>
      <c r="H406" t="s">
        <v>314</v>
      </c>
      <c r="I406" t="s">
        <v>1000</v>
      </c>
      <c r="J406" t="s">
        <v>844</v>
      </c>
      <c r="K406" t="s">
        <v>205</v>
      </c>
      <c r="L406" t="s">
        <v>224</v>
      </c>
      <c r="M406" t="s">
        <v>224</v>
      </c>
      <c r="N406" t="s">
        <v>224</v>
      </c>
      <c r="O406" t="s">
        <v>339</v>
      </c>
      <c r="P406" s="146">
        <v>43578</v>
      </c>
      <c r="Q406" t="s">
        <v>1215</v>
      </c>
      <c r="R406" t="s">
        <v>885</v>
      </c>
      <c r="S406" t="s">
        <v>889</v>
      </c>
      <c r="T406" t="s">
        <v>5026</v>
      </c>
      <c r="U406" s="131">
        <v>3.718</v>
      </c>
      <c r="V406" s="131">
        <v>21.385999999999999</v>
      </c>
      <c r="W406" s="131">
        <v>79.513000000000005</v>
      </c>
      <c r="X406" s="132">
        <v>5.2000000000000005E-2</v>
      </c>
      <c r="Y406" s="132">
        <v>2.15E-3</v>
      </c>
      <c r="Z406" s="132">
        <v>2.7E-4</v>
      </c>
    </row>
    <row r="407" spans="1:26">
      <c r="A407" t="s">
        <v>1213</v>
      </c>
      <c r="B407" t="s">
        <v>1257</v>
      </c>
      <c r="D407" t="s">
        <v>5226</v>
      </c>
      <c r="E407" t="s">
        <v>311</v>
      </c>
      <c r="F407" t="s">
        <v>5227</v>
      </c>
      <c r="G407">
        <v>74193</v>
      </c>
      <c r="H407" t="s">
        <v>314</v>
      </c>
      <c r="I407" t="s">
        <v>1003</v>
      </c>
      <c r="J407" t="s">
        <v>836</v>
      </c>
      <c r="K407" t="s">
        <v>205</v>
      </c>
      <c r="L407" t="s">
        <v>224</v>
      </c>
      <c r="M407" t="s">
        <v>224</v>
      </c>
      <c r="N407" t="s">
        <v>224</v>
      </c>
      <c r="O407" t="s">
        <v>339</v>
      </c>
      <c r="P407" s="146">
        <v>45400</v>
      </c>
      <c r="Q407" t="s">
        <v>1215</v>
      </c>
      <c r="R407" t="s">
        <v>885</v>
      </c>
      <c r="S407" t="s">
        <v>889</v>
      </c>
      <c r="T407" t="s">
        <v>4978</v>
      </c>
      <c r="U407" s="131">
        <v>3.718</v>
      </c>
      <c r="V407" s="131">
        <v>3.8679999999999999</v>
      </c>
      <c r="W407" s="131">
        <v>14.381</v>
      </c>
      <c r="X407" s="132">
        <v>1.0200000000000001E-2</v>
      </c>
      <c r="Y407" s="132">
        <v>3.8999999999999999E-4</v>
      </c>
      <c r="Z407" s="132">
        <v>5.0000000000000002E-5</v>
      </c>
    </row>
    <row r="408" spans="1:26">
      <c r="A408" t="s">
        <v>1213</v>
      </c>
      <c r="B408" t="s">
        <v>1257</v>
      </c>
      <c r="C408" t="s">
        <v>5129</v>
      </c>
      <c r="D408" t="s">
        <v>5130</v>
      </c>
      <c r="E408" t="s">
        <v>310</v>
      </c>
      <c r="F408" t="s">
        <v>5131</v>
      </c>
      <c r="G408">
        <v>74187</v>
      </c>
      <c r="H408" t="s">
        <v>314</v>
      </c>
      <c r="I408" t="s">
        <v>1003</v>
      </c>
      <c r="J408" t="s">
        <v>836</v>
      </c>
      <c r="K408" t="s">
        <v>205</v>
      </c>
      <c r="L408" t="s">
        <v>204</v>
      </c>
      <c r="M408" t="s">
        <v>204</v>
      </c>
      <c r="N408" t="s">
        <v>303</v>
      </c>
      <c r="O408" t="s">
        <v>339</v>
      </c>
      <c r="P408" s="146">
        <v>43831</v>
      </c>
      <c r="Q408" t="s">
        <v>1215</v>
      </c>
      <c r="R408" t="s">
        <v>885</v>
      </c>
      <c r="S408" t="s">
        <v>889</v>
      </c>
      <c r="T408" t="s">
        <v>5132</v>
      </c>
      <c r="U408" s="131">
        <v>3.718</v>
      </c>
      <c r="V408" s="131">
        <v>3.0640000000000001</v>
      </c>
      <c r="W408" s="131">
        <v>11.391999999999999</v>
      </c>
      <c r="X408" s="132">
        <v>3.3300000000000003E-2</v>
      </c>
      <c r="Y408" s="132">
        <v>3.1E-4</v>
      </c>
      <c r="Z408" s="132">
        <v>4.0000000000000003E-5</v>
      </c>
    </row>
    <row r="409" spans="1:26">
      <c r="A409" t="s">
        <v>1213</v>
      </c>
      <c r="B409" t="s">
        <v>1219</v>
      </c>
    </row>
    <row r="410" spans="1:26">
      <c r="A410" t="s">
        <v>1213</v>
      </c>
      <c r="B410" t="s">
        <v>1220</v>
      </c>
    </row>
    <row r="411" spans="1:26">
      <c r="A411" t="s">
        <v>1213</v>
      </c>
      <c r="B411" t="s">
        <v>1221</v>
      </c>
    </row>
    <row r="412" spans="1:26">
      <c r="A412" t="s">
        <v>1213</v>
      </c>
      <c r="B412" t="s">
        <v>1222</v>
      </c>
    </row>
    <row r="413" spans="1:26">
      <c r="A413" t="s">
        <v>1213</v>
      </c>
      <c r="B413" t="s">
        <v>1223</v>
      </c>
    </row>
    <row r="414" spans="1:26">
      <c r="A414" t="s">
        <v>1213</v>
      </c>
      <c r="B414" t="s">
        <v>1229</v>
      </c>
    </row>
    <row r="415" spans="1:26">
      <c r="A415" t="s">
        <v>1213</v>
      </c>
      <c r="B415" t="s">
        <v>1230</v>
      </c>
    </row>
    <row r="416" spans="1:26">
      <c r="A416" t="s">
        <v>1213</v>
      </c>
      <c r="B416" t="s">
        <v>1231</v>
      </c>
    </row>
    <row r="417" spans="1:2">
      <c r="A417" t="s">
        <v>1213</v>
      </c>
      <c r="B417" t="s">
        <v>1233</v>
      </c>
    </row>
    <row r="418" spans="1:2">
      <c r="A418" t="s">
        <v>1213</v>
      </c>
      <c r="B418" t="s">
        <v>1236</v>
      </c>
    </row>
    <row r="419" spans="1:2">
      <c r="A419" t="s">
        <v>1213</v>
      </c>
      <c r="B419" t="s">
        <v>1244</v>
      </c>
    </row>
    <row r="420" spans="1:2">
      <c r="A420" t="s">
        <v>1213</v>
      </c>
      <c r="B420" t="s">
        <v>1248</v>
      </c>
    </row>
    <row r="421" spans="1:2">
      <c r="A421" t="s">
        <v>1213</v>
      </c>
      <c r="B421" t="s">
        <v>1254</v>
      </c>
    </row>
    <row r="422" spans="1:2">
      <c r="A422" t="s">
        <v>1213</v>
      </c>
      <c r="B422" t="s">
        <v>1255</v>
      </c>
    </row>
    <row r="423" spans="1:2">
      <c r="A423" t="s">
        <v>1213</v>
      </c>
      <c r="B423" t="s">
        <v>1256</v>
      </c>
    </row>
    <row r="1048573" spans="12:12">
      <c r="L1048573" s="109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3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39"/>
  <sheetViews>
    <sheetView rightToLeft="1" topLeftCell="P1" workbookViewId="0">
      <selection activeCell="AC10" sqref="AC10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1217</v>
      </c>
      <c r="C2" t="s">
        <v>3536</v>
      </c>
      <c r="D2" t="s">
        <v>3537</v>
      </c>
      <c r="E2" t="s">
        <v>309</v>
      </c>
      <c r="F2" t="s">
        <v>5237</v>
      </c>
      <c r="G2" t="s">
        <v>5238</v>
      </c>
      <c r="H2" t="s">
        <v>312</v>
      </c>
      <c r="I2" t="s">
        <v>204</v>
      </c>
      <c r="J2" t="s">
        <v>204</v>
      </c>
      <c r="K2" s="109" t="s">
        <v>326</v>
      </c>
      <c r="L2" t="s">
        <v>3538</v>
      </c>
      <c r="M2" t="s">
        <v>445</v>
      </c>
      <c r="N2" t="s">
        <v>5239</v>
      </c>
      <c r="O2" t="s">
        <v>339</v>
      </c>
      <c r="P2" t="s">
        <v>5240</v>
      </c>
      <c r="Q2" t="s">
        <v>1212</v>
      </c>
      <c r="R2" t="s">
        <v>314</v>
      </c>
      <c r="S2" t="s">
        <v>889</v>
      </c>
      <c r="T2" t="s">
        <v>4779</v>
      </c>
      <c r="U2" s="131">
        <v>3700</v>
      </c>
      <c r="V2" s="131">
        <v>1</v>
      </c>
      <c r="W2" s="131">
        <v>17530</v>
      </c>
      <c r="X2" s="131">
        <v>620.06399999999996</v>
      </c>
      <c r="Y2" s="131">
        <v>1</v>
      </c>
      <c r="Z2" s="131">
        <v>108.697</v>
      </c>
      <c r="AA2" s="132">
        <v>0.87731000000000003</v>
      </c>
      <c r="AB2" s="132">
        <v>6.9999999999999994E-5</v>
      </c>
    </row>
    <row r="3" spans="1:28">
      <c r="A3" t="s">
        <v>1213</v>
      </c>
      <c r="B3" t="s">
        <v>1217</v>
      </c>
      <c r="C3" t="s">
        <v>2385</v>
      </c>
      <c r="D3" t="s">
        <v>2386</v>
      </c>
      <c r="E3" t="s">
        <v>309</v>
      </c>
      <c r="F3" t="s">
        <v>5241</v>
      </c>
      <c r="G3" t="s">
        <v>5242</v>
      </c>
      <c r="H3" t="s">
        <v>312</v>
      </c>
      <c r="I3" t="s">
        <v>204</v>
      </c>
      <c r="J3" t="s">
        <v>204</v>
      </c>
      <c r="K3" s="109" t="s">
        <v>326</v>
      </c>
      <c r="L3" t="s">
        <v>3641</v>
      </c>
      <c r="M3" t="s">
        <v>447</v>
      </c>
      <c r="N3" t="s">
        <v>5243</v>
      </c>
      <c r="O3" t="s">
        <v>339</v>
      </c>
      <c r="P3" t="s">
        <v>5244</v>
      </c>
      <c r="Q3" t="s">
        <v>1212</v>
      </c>
      <c r="R3" t="s">
        <v>314</v>
      </c>
      <c r="S3" t="s">
        <v>889</v>
      </c>
      <c r="T3" t="s">
        <v>4779</v>
      </c>
      <c r="U3" s="131">
        <v>36000</v>
      </c>
      <c r="V3" s="131">
        <v>1</v>
      </c>
      <c r="W3" s="131">
        <v>2145</v>
      </c>
      <c r="X3" s="131">
        <v>431.92200000000003</v>
      </c>
      <c r="Y3" s="131">
        <v>1</v>
      </c>
      <c r="Z3" s="131">
        <v>9.2650000000000006</v>
      </c>
      <c r="AA3" s="132">
        <v>7.4779999999999999E-2</v>
      </c>
      <c r="AB3" s="132">
        <v>1.0000000000000001E-5</v>
      </c>
    </row>
    <row r="4" spans="1:28">
      <c r="A4" t="s">
        <v>1213</v>
      </c>
      <c r="B4" t="s">
        <v>1217</v>
      </c>
      <c r="C4" t="s">
        <v>3623</v>
      </c>
      <c r="D4" t="s">
        <v>3624</v>
      </c>
      <c r="E4" t="s">
        <v>309</v>
      </c>
      <c r="F4" t="s">
        <v>5245</v>
      </c>
      <c r="G4" t="s">
        <v>5246</v>
      </c>
      <c r="H4" t="s">
        <v>312</v>
      </c>
      <c r="I4" t="s">
        <v>204</v>
      </c>
      <c r="J4" t="s">
        <v>204</v>
      </c>
      <c r="K4" s="109" t="s">
        <v>326</v>
      </c>
      <c r="L4" t="s">
        <v>3625</v>
      </c>
      <c r="M4" t="s">
        <v>447</v>
      </c>
      <c r="N4" t="s">
        <v>1583</v>
      </c>
      <c r="O4" t="s">
        <v>339</v>
      </c>
      <c r="P4" t="s">
        <v>5247</v>
      </c>
      <c r="Q4" t="s">
        <v>1212</v>
      </c>
      <c r="R4" t="s">
        <v>314</v>
      </c>
      <c r="S4" t="s">
        <v>889</v>
      </c>
      <c r="T4" t="s">
        <v>4779</v>
      </c>
      <c r="U4" s="131">
        <v>27250</v>
      </c>
      <c r="V4" s="131">
        <v>1</v>
      </c>
      <c r="W4" s="131">
        <v>9000</v>
      </c>
      <c r="X4" s="131">
        <v>65.957999999999998</v>
      </c>
      <c r="Y4" s="131">
        <v>1</v>
      </c>
      <c r="Z4" s="131">
        <v>5.9359999999999999</v>
      </c>
      <c r="AA4" s="132">
        <v>4.7910000000000001E-2</v>
      </c>
      <c r="AB4" s="132">
        <v>0</v>
      </c>
    </row>
    <row r="5" spans="1:28">
      <c r="A5" t="s">
        <v>1213</v>
      </c>
      <c r="B5" t="s">
        <v>1217</v>
      </c>
      <c r="C5" t="s">
        <v>5248</v>
      </c>
      <c r="D5" t="s">
        <v>5249</v>
      </c>
      <c r="E5" t="s">
        <v>309</v>
      </c>
      <c r="F5" t="s">
        <v>5250</v>
      </c>
      <c r="G5" t="s">
        <v>5251</v>
      </c>
      <c r="H5" t="s">
        <v>312</v>
      </c>
      <c r="I5" t="s">
        <v>204</v>
      </c>
      <c r="J5" t="s">
        <v>204</v>
      </c>
      <c r="K5" s="109" t="s">
        <v>326</v>
      </c>
      <c r="L5" t="s">
        <v>5252</v>
      </c>
      <c r="M5" t="s">
        <v>477</v>
      </c>
      <c r="N5" t="s">
        <v>2365</v>
      </c>
      <c r="O5" t="s">
        <v>339</v>
      </c>
      <c r="P5" t="s">
        <v>5253</v>
      </c>
      <c r="Q5" t="s">
        <v>1212</v>
      </c>
      <c r="R5" t="s">
        <v>314</v>
      </c>
      <c r="S5" t="s">
        <v>889</v>
      </c>
      <c r="T5" t="s">
        <v>5254</v>
      </c>
      <c r="U5" s="131">
        <v>2250</v>
      </c>
      <c r="V5" s="131">
        <v>1</v>
      </c>
      <c r="W5" s="131">
        <v>40000</v>
      </c>
      <c r="X5" s="131">
        <v>0</v>
      </c>
      <c r="Y5" s="131">
        <v>1</v>
      </c>
      <c r="Z5" s="131">
        <v>0</v>
      </c>
      <c r="AA5" s="132">
        <v>0</v>
      </c>
      <c r="AB5" s="132">
        <v>0</v>
      </c>
    </row>
    <row r="6" spans="1:28">
      <c r="A6" t="s">
        <v>1213</v>
      </c>
      <c r="B6" t="s">
        <v>1218</v>
      </c>
      <c r="C6" t="s">
        <v>3536</v>
      </c>
      <c r="D6" t="s">
        <v>3537</v>
      </c>
      <c r="E6" t="s">
        <v>309</v>
      </c>
      <c r="F6" t="s">
        <v>5237</v>
      </c>
      <c r="G6" t="s">
        <v>5238</v>
      </c>
      <c r="H6" t="s">
        <v>312</v>
      </c>
      <c r="I6" t="s">
        <v>204</v>
      </c>
      <c r="J6" t="s">
        <v>204</v>
      </c>
      <c r="K6" s="109" t="s">
        <v>326</v>
      </c>
      <c r="L6" t="s">
        <v>3538</v>
      </c>
      <c r="M6" t="s">
        <v>445</v>
      </c>
      <c r="N6" t="s">
        <v>5239</v>
      </c>
      <c r="O6" t="s">
        <v>339</v>
      </c>
      <c r="P6" t="s">
        <v>5240</v>
      </c>
      <c r="Q6" t="s">
        <v>1212</v>
      </c>
      <c r="R6" t="s">
        <v>314</v>
      </c>
      <c r="S6" t="s">
        <v>889</v>
      </c>
      <c r="T6" t="s">
        <v>4779</v>
      </c>
      <c r="U6" s="131">
        <v>3700</v>
      </c>
      <c r="V6" s="131">
        <v>1</v>
      </c>
      <c r="W6" s="131">
        <v>9500</v>
      </c>
      <c r="X6" s="131">
        <v>620.06399999999996</v>
      </c>
      <c r="Y6" s="131">
        <v>1</v>
      </c>
      <c r="Z6" s="131">
        <v>58.905999999999999</v>
      </c>
      <c r="AA6" s="132">
        <v>0.89841000000000004</v>
      </c>
      <c r="AB6" s="132">
        <v>1.7000000000000001E-4</v>
      </c>
    </row>
    <row r="7" spans="1:28">
      <c r="A7" t="s">
        <v>1213</v>
      </c>
      <c r="B7" t="s">
        <v>1218</v>
      </c>
      <c r="C7" t="s">
        <v>2385</v>
      </c>
      <c r="D7" t="s">
        <v>2386</v>
      </c>
      <c r="E7" t="s">
        <v>309</v>
      </c>
      <c r="F7" t="s">
        <v>5241</v>
      </c>
      <c r="G7" t="s">
        <v>5242</v>
      </c>
      <c r="H7" t="s">
        <v>312</v>
      </c>
      <c r="I7" t="s">
        <v>204</v>
      </c>
      <c r="J7" t="s">
        <v>204</v>
      </c>
      <c r="K7" s="109" t="s">
        <v>326</v>
      </c>
      <c r="L7" t="s">
        <v>3641</v>
      </c>
      <c r="M7" t="s">
        <v>447</v>
      </c>
      <c r="N7" t="s">
        <v>5243</v>
      </c>
      <c r="O7" t="s">
        <v>339</v>
      </c>
      <c r="P7" t="s">
        <v>5244</v>
      </c>
      <c r="Q7" t="s">
        <v>1212</v>
      </c>
      <c r="R7" t="s">
        <v>314</v>
      </c>
      <c r="S7" t="s">
        <v>889</v>
      </c>
      <c r="T7" t="s">
        <v>4779</v>
      </c>
      <c r="U7" s="131">
        <v>36000</v>
      </c>
      <c r="V7" s="131">
        <v>1</v>
      </c>
      <c r="W7" s="131">
        <v>855</v>
      </c>
      <c r="X7" s="131">
        <v>431.92200000000003</v>
      </c>
      <c r="Y7" s="131">
        <v>1</v>
      </c>
      <c r="Z7" s="131">
        <v>3.6930000000000001</v>
      </c>
      <c r="AA7" s="132">
        <v>5.6320000000000002E-2</v>
      </c>
      <c r="AB7" s="132">
        <v>1.0000000000000001E-5</v>
      </c>
    </row>
    <row r="8" spans="1:28">
      <c r="A8" t="s">
        <v>1213</v>
      </c>
      <c r="B8" t="s">
        <v>1218</v>
      </c>
      <c r="C8" t="s">
        <v>3623</v>
      </c>
      <c r="D8" t="s">
        <v>3624</v>
      </c>
      <c r="E8" t="s">
        <v>309</v>
      </c>
      <c r="F8" t="s">
        <v>5245</v>
      </c>
      <c r="G8" t="s">
        <v>5246</v>
      </c>
      <c r="H8" t="s">
        <v>312</v>
      </c>
      <c r="I8" t="s">
        <v>204</v>
      </c>
      <c r="J8" t="s">
        <v>204</v>
      </c>
      <c r="K8" s="109" t="s">
        <v>326</v>
      </c>
      <c r="L8" t="s">
        <v>3625</v>
      </c>
      <c r="M8" t="s">
        <v>447</v>
      </c>
      <c r="N8" t="s">
        <v>1583</v>
      </c>
      <c r="O8" t="s">
        <v>339</v>
      </c>
      <c r="P8" t="s">
        <v>5247</v>
      </c>
      <c r="Q8" t="s">
        <v>1212</v>
      </c>
      <c r="R8" t="s">
        <v>314</v>
      </c>
      <c r="S8" t="s">
        <v>889</v>
      </c>
      <c r="T8" t="s">
        <v>4779</v>
      </c>
      <c r="U8" s="131">
        <v>27250</v>
      </c>
      <c r="V8" s="131">
        <v>1</v>
      </c>
      <c r="W8" s="131">
        <v>4500</v>
      </c>
      <c r="X8" s="131">
        <v>65.957999999999998</v>
      </c>
      <c r="Y8" s="131">
        <v>1</v>
      </c>
      <c r="Z8" s="131">
        <v>2.968</v>
      </c>
      <c r="AA8" s="132">
        <v>4.5269999999999998E-2</v>
      </c>
      <c r="AB8" s="132">
        <v>1.0000000000000001E-5</v>
      </c>
    </row>
    <row r="9" spans="1:28">
      <c r="A9" t="s">
        <v>1213</v>
      </c>
      <c r="B9" t="s">
        <v>1218</v>
      </c>
      <c r="C9" t="s">
        <v>5248</v>
      </c>
      <c r="D9" t="s">
        <v>5249</v>
      </c>
      <c r="E9" t="s">
        <v>309</v>
      </c>
      <c r="F9" t="s">
        <v>5250</v>
      </c>
      <c r="G9" t="s">
        <v>5251</v>
      </c>
      <c r="H9" t="s">
        <v>312</v>
      </c>
      <c r="I9" t="s">
        <v>204</v>
      </c>
      <c r="J9" t="s">
        <v>204</v>
      </c>
      <c r="K9" s="109" t="s">
        <v>326</v>
      </c>
      <c r="L9" t="s">
        <v>5252</v>
      </c>
      <c r="M9" t="s">
        <v>477</v>
      </c>
      <c r="N9" t="s">
        <v>2365</v>
      </c>
      <c r="O9" t="s">
        <v>339</v>
      </c>
      <c r="P9" t="s">
        <v>5253</v>
      </c>
      <c r="Q9" t="s">
        <v>1212</v>
      </c>
      <c r="R9" t="s">
        <v>314</v>
      </c>
      <c r="S9" t="s">
        <v>889</v>
      </c>
      <c r="T9" t="s">
        <v>5254</v>
      </c>
      <c r="U9" s="131">
        <v>2250</v>
      </c>
      <c r="V9" s="131">
        <v>1</v>
      </c>
      <c r="W9" s="131">
        <v>24450</v>
      </c>
      <c r="X9" s="131">
        <v>0</v>
      </c>
      <c r="Y9" s="131">
        <v>1</v>
      </c>
      <c r="Z9" s="131">
        <v>0</v>
      </c>
      <c r="AA9" s="132">
        <v>0</v>
      </c>
      <c r="AB9" s="132">
        <v>0</v>
      </c>
    </row>
    <row r="10" spans="1:28">
      <c r="A10" t="s">
        <v>1213</v>
      </c>
      <c r="B10" t="s">
        <v>1223</v>
      </c>
      <c r="C10" t="s">
        <v>3774</v>
      </c>
      <c r="D10" t="s">
        <v>3775</v>
      </c>
      <c r="E10" t="s">
        <v>309</v>
      </c>
      <c r="F10" t="s">
        <v>5255</v>
      </c>
      <c r="G10" t="s">
        <v>5256</v>
      </c>
      <c r="H10" t="s">
        <v>312</v>
      </c>
      <c r="I10" t="s">
        <v>204</v>
      </c>
      <c r="J10" t="s">
        <v>204</v>
      </c>
      <c r="K10" s="109" t="s">
        <v>326</v>
      </c>
      <c r="L10" t="s">
        <v>3776</v>
      </c>
      <c r="M10" t="s">
        <v>445</v>
      </c>
      <c r="N10" t="s">
        <v>1868</v>
      </c>
      <c r="O10" t="s">
        <v>339</v>
      </c>
      <c r="P10" t="s">
        <v>5257</v>
      </c>
      <c r="Q10" t="s">
        <v>1212</v>
      </c>
      <c r="R10" t="s">
        <v>314</v>
      </c>
      <c r="S10" t="s">
        <v>889</v>
      </c>
      <c r="T10" t="s">
        <v>4779</v>
      </c>
      <c r="U10" s="131">
        <v>680</v>
      </c>
      <c r="V10" s="131">
        <v>1</v>
      </c>
      <c r="W10" s="131">
        <v>59000</v>
      </c>
      <c r="X10" s="131">
        <v>24.733000000000001</v>
      </c>
      <c r="Y10" s="131">
        <v>1</v>
      </c>
      <c r="Z10" s="131">
        <v>14.592000000000001</v>
      </c>
      <c r="AA10" s="132">
        <v>1</v>
      </c>
      <c r="AB10" s="132">
        <v>2.0000000000000002E-5</v>
      </c>
    </row>
    <row r="11" spans="1:28">
      <c r="A11" t="s">
        <v>1213</v>
      </c>
      <c r="B11" t="s">
        <v>1229</v>
      </c>
      <c r="C11" t="s">
        <v>3774</v>
      </c>
      <c r="D11" t="s">
        <v>3775</v>
      </c>
      <c r="E11" t="s">
        <v>309</v>
      </c>
      <c r="F11" t="s">
        <v>5255</v>
      </c>
      <c r="G11" t="s">
        <v>5256</v>
      </c>
      <c r="H11" t="s">
        <v>312</v>
      </c>
      <c r="I11" t="s">
        <v>204</v>
      </c>
      <c r="J11" t="s">
        <v>204</v>
      </c>
      <c r="K11" s="109" t="s">
        <v>326</v>
      </c>
      <c r="L11" t="s">
        <v>3776</v>
      </c>
      <c r="M11" t="s">
        <v>445</v>
      </c>
      <c r="N11" t="s">
        <v>1868</v>
      </c>
      <c r="O11" t="s">
        <v>339</v>
      </c>
      <c r="P11" t="s">
        <v>5257</v>
      </c>
      <c r="Q11" t="s">
        <v>1212</v>
      </c>
      <c r="R11" t="s">
        <v>314</v>
      </c>
      <c r="S11" t="s">
        <v>889</v>
      </c>
      <c r="T11" t="s">
        <v>4779</v>
      </c>
      <c r="U11" s="131">
        <v>680</v>
      </c>
      <c r="V11" s="131">
        <v>1</v>
      </c>
      <c r="W11" s="131">
        <v>90000</v>
      </c>
      <c r="X11" s="131">
        <v>24.733000000000001</v>
      </c>
      <c r="Y11" s="131">
        <v>1</v>
      </c>
      <c r="Z11" s="131">
        <v>22.259</v>
      </c>
      <c r="AA11" s="132">
        <v>1</v>
      </c>
      <c r="AB11" s="132">
        <v>1.0000000000000001E-5</v>
      </c>
    </row>
    <row r="12" spans="1:28">
      <c r="A12" t="s">
        <v>1213</v>
      </c>
      <c r="B12" t="s">
        <v>1238</v>
      </c>
      <c r="C12" t="s">
        <v>4979</v>
      </c>
      <c r="D12" t="s">
        <v>4980</v>
      </c>
      <c r="E12" t="s">
        <v>309</v>
      </c>
      <c r="F12" t="s">
        <v>5258</v>
      </c>
      <c r="G12" t="s">
        <v>5259</v>
      </c>
      <c r="H12" t="s">
        <v>312</v>
      </c>
      <c r="I12" t="s">
        <v>204</v>
      </c>
      <c r="J12" t="s">
        <v>204</v>
      </c>
      <c r="K12" s="109" t="s">
        <v>326</v>
      </c>
      <c r="L12" t="s">
        <v>4982</v>
      </c>
      <c r="M12" t="s">
        <v>446</v>
      </c>
      <c r="N12" t="s">
        <v>2884</v>
      </c>
      <c r="O12" t="s">
        <v>339</v>
      </c>
      <c r="P12" t="s">
        <v>5260</v>
      </c>
      <c r="Q12" t="s">
        <v>1215</v>
      </c>
      <c r="R12" t="s">
        <v>314</v>
      </c>
      <c r="S12" t="s">
        <v>889</v>
      </c>
      <c r="T12" t="s">
        <v>4789</v>
      </c>
      <c r="U12" s="131">
        <v>2.806</v>
      </c>
      <c r="V12" s="131">
        <v>1</v>
      </c>
      <c r="W12" s="131">
        <v>214884.48000000001</v>
      </c>
      <c r="X12" s="131">
        <f t="shared" ref="X12:X14" si="0">Z12*1000/Y12/W12*100</f>
        <v>110.58232793500468</v>
      </c>
      <c r="Y12" s="131">
        <v>3.718</v>
      </c>
      <c r="Z12" s="131">
        <v>883.48699999999997</v>
      </c>
      <c r="AA12" s="132">
        <v>1</v>
      </c>
      <c r="AB12" s="132">
        <v>4.8999999999999998E-4</v>
      </c>
    </row>
    <row r="13" spans="1:28">
      <c r="A13" t="s">
        <v>1213</v>
      </c>
      <c r="B13" t="s">
        <v>1242</v>
      </c>
      <c r="C13" t="s">
        <v>4979</v>
      </c>
      <c r="D13" t="s">
        <v>4980</v>
      </c>
      <c r="E13" t="s">
        <v>309</v>
      </c>
      <c r="F13" t="s">
        <v>5258</v>
      </c>
      <c r="G13" t="s">
        <v>5259</v>
      </c>
      <c r="H13" t="s">
        <v>312</v>
      </c>
      <c r="I13" t="s">
        <v>204</v>
      </c>
      <c r="J13" t="s">
        <v>204</v>
      </c>
      <c r="K13" s="109" t="s">
        <v>326</v>
      </c>
      <c r="L13" t="s">
        <v>4982</v>
      </c>
      <c r="M13" t="s">
        <v>446</v>
      </c>
      <c r="N13" t="s">
        <v>2884</v>
      </c>
      <c r="O13" t="s">
        <v>339</v>
      </c>
      <c r="P13" t="s">
        <v>5260</v>
      </c>
      <c r="Q13" t="s">
        <v>1215</v>
      </c>
      <c r="R13" t="s">
        <v>314</v>
      </c>
      <c r="S13" t="s">
        <v>889</v>
      </c>
      <c r="T13" t="s">
        <v>4789</v>
      </c>
      <c r="U13" s="131">
        <v>2.806</v>
      </c>
      <c r="V13" s="131">
        <v>1</v>
      </c>
      <c r="W13" s="131">
        <v>22472.52</v>
      </c>
      <c r="X13" s="131">
        <f t="shared" si="0"/>
        <v>110.58273036081421</v>
      </c>
      <c r="Y13" s="131">
        <v>3.718</v>
      </c>
      <c r="Z13" s="131">
        <v>92.394999999999996</v>
      </c>
      <c r="AA13" s="132">
        <v>1</v>
      </c>
      <c r="AB13" s="132">
        <v>2.1000000000000001E-4</v>
      </c>
    </row>
    <row r="14" spans="1:28">
      <c r="A14" t="s">
        <v>1213</v>
      </c>
      <c r="B14" t="s">
        <v>1243</v>
      </c>
      <c r="C14" t="s">
        <v>4979</v>
      </c>
      <c r="D14" t="s">
        <v>4980</v>
      </c>
      <c r="E14" t="s">
        <v>309</v>
      </c>
      <c r="F14" t="s">
        <v>5258</v>
      </c>
      <c r="G14" t="s">
        <v>5259</v>
      </c>
      <c r="H14" t="s">
        <v>312</v>
      </c>
      <c r="I14" t="s">
        <v>204</v>
      </c>
      <c r="J14" t="s">
        <v>204</v>
      </c>
      <c r="K14" s="109" t="s">
        <v>326</v>
      </c>
      <c r="L14" t="s">
        <v>4982</v>
      </c>
      <c r="M14" t="s">
        <v>446</v>
      </c>
      <c r="N14" t="s">
        <v>2884</v>
      </c>
      <c r="O14" t="s">
        <v>339</v>
      </c>
      <c r="P14" t="s">
        <v>5260</v>
      </c>
      <c r="Q14" t="s">
        <v>1215</v>
      </c>
      <c r="R14" t="s">
        <v>314</v>
      </c>
      <c r="S14" t="s">
        <v>889</v>
      </c>
      <c r="T14" t="s">
        <v>4789</v>
      </c>
      <c r="U14" s="131">
        <v>2.806</v>
      </c>
      <c r="V14" s="131">
        <v>1</v>
      </c>
      <c r="W14" s="131">
        <v>472700.9</v>
      </c>
      <c r="X14" s="131">
        <f t="shared" si="0"/>
        <v>110.58229575233911</v>
      </c>
      <c r="Y14" s="131">
        <v>3.718</v>
      </c>
      <c r="Z14" s="131">
        <v>1943.4860000000001</v>
      </c>
      <c r="AA14" s="132">
        <v>1</v>
      </c>
      <c r="AB14" s="132">
        <v>4.4000000000000002E-4</v>
      </c>
    </row>
    <row r="15" spans="1:28">
      <c r="A15" t="s">
        <v>1213</v>
      </c>
      <c r="B15" t="s">
        <v>1248</v>
      </c>
      <c r="C15" t="s">
        <v>2385</v>
      </c>
      <c r="D15" t="s">
        <v>2386</v>
      </c>
      <c r="E15" t="s">
        <v>309</v>
      </c>
      <c r="F15" t="s">
        <v>5241</v>
      </c>
      <c r="G15" t="s">
        <v>5242</v>
      </c>
      <c r="H15" t="s">
        <v>312</v>
      </c>
      <c r="I15" t="s">
        <v>204</v>
      </c>
      <c r="J15" t="s">
        <v>204</v>
      </c>
      <c r="K15" s="109" t="s">
        <v>326</v>
      </c>
      <c r="L15" t="s">
        <v>3641</v>
      </c>
      <c r="M15" t="s">
        <v>447</v>
      </c>
      <c r="N15" t="s">
        <v>5243</v>
      </c>
      <c r="O15" t="s">
        <v>339</v>
      </c>
      <c r="P15" t="s">
        <v>5244</v>
      </c>
      <c r="Q15" t="s">
        <v>1212</v>
      </c>
      <c r="R15" t="s">
        <v>314</v>
      </c>
      <c r="S15" t="s">
        <v>889</v>
      </c>
      <c r="T15" t="s">
        <v>4779</v>
      </c>
      <c r="U15" s="131">
        <v>36000</v>
      </c>
      <c r="V15" s="131">
        <v>1</v>
      </c>
      <c r="W15" s="131">
        <v>1350</v>
      </c>
      <c r="X15" s="131">
        <v>431.92200000000003</v>
      </c>
      <c r="Y15" s="131">
        <v>1</v>
      </c>
      <c r="Z15" s="131">
        <v>5.8310000000000004</v>
      </c>
      <c r="AA15" s="132">
        <v>0.83672999999999997</v>
      </c>
      <c r="AB15" s="132">
        <v>1.0000000000000001E-5</v>
      </c>
    </row>
    <row r="16" spans="1:28">
      <c r="A16" t="s">
        <v>1213</v>
      </c>
      <c r="B16" t="s">
        <v>1248</v>
      </c>
      <c r="C16" t="s">
        <v>3623</v>
      </c>
      <c r="D16" t="s">
        <v>3624</v>
      </c>
      <c r="E16" t="s">
        <v>309</v>
      </c>
      <c r="F16" t="s">
        <v>5245</v>
      </c>
      <c r="G16" t="s">
        <v>5246</v>
      </c>
      <c r="H16" t="s">
        <v>312</v>
      </c>
      <c r="I16" t="s">
        <v>204</v>
      </c>
      <c r="J16" t="s">
        <v>204</v>
      </c>
      <c r="K16" s="109" t="s">
        <v>326</v>
      </c>
      <c r="L16" t="s">
        <v>3625</v>
      </c>
      <c r="M16" t="s">
        <v>447</v>
      </c>
      <c r="N16" t="s">
        <v>1583</v>
      </c>
      <c r="O16" t="s">
        <v>339</v>
      </c>
      <c r="P16" t="s">
        <v>5247</v>
      </c>
      <c r="Q16" t="s">
        <v>1212</v>
      </c>
      <c r="R16" t="s">
        <v>314</v>
      </c>
      <c r="S16" t="s">
        <v>889</v>
      </c>
      <c r="T16" t="s">
        <v>4779</v>
      </c>
      <c r="U16" s="131">
        <v>27250</v>
      </c>
      <c r="V16" s="131">
        <v>1</v>
      </c>
      <c r="W16" s="131">
        <v>1725</v>
      </c>
      <c r="X16" s="131">
        <v>65.957999999999998</v>
      </c>
      <c r="Y16" s="131">
        <v>1</v>
      </c>
      <c r="Z16" s="131">
        <v>1.1379999999999999</v>
      </c>
      <c r="AA16" s="132">
        <v>0.16327</v>
      </c>
      <c r="AB16" s="132">
        <v>0</v>
      </c>
    </row>
    <row r="17" spans="1:28">
      <c r="A17" t="s">
        <v>1213</v>
      </c>
      <c r="B17" t="s">
        <v>1250</v>
      </c>
      <c r="C17" t="s">
        <v>2385</v>
      </c>
      <c r="D17" t="s">
        <v>2386</v>
      </c>
      <c r="E17" t="s">
        <v>309</v>
      </c>
      <c r="F17" t="s">
        <v>5241</v>
      </c>
      <c r="G17" t="s">
        <v>5242</v>
      </c>
      <c r="H17" t="s">
        <v>312</v>
      </c>
      <c r="I17" t="s">
        <v>204</v>
      </c>
      <c r="J17" t="s">
        <v>204</v>
      </c>
      <c r="K17" s="109" t="s">
        <v>326</v>
      </c>
      <c r="L17" t="s">
        <v>3641</v>
      </c>
      <c r="M17" t="s">
        <v>447</v>
      </c>
      <c r="N17" t="s">
        <v>5243</v>
      </c>
      <c r="O17" t="s">
        <v>339</v>
      </c>
      <c r="P17" t="s">
        <v>5244</v>
      </c>
      <c r="Q17" t="s">
        <v>1212</v>
      </c>
      <c r="R17" t="s">
        <v>314</v>
      </c>
      <c r="S17" t="s">
        <v>889</v>
      </c>
      <c r="T17" t="s">
        <v>4779</v>
      </c>
      <c r="U17" s="131">
        <v>36000</v>
      </c>
      <c r="V17" s="131">
        <v>1</v>
      </c>
      <c r="W17" s="131">
        <v>2400</v>
      </c>
      <c r="X17" s="131">
        <v>431.92200000000003</v>
      </c>
      <c r="Y17" s="131">
        <v>1</v>
      </c>
      <c r="Z17" s="131">
        <v>10.366</v>
      </c>
      <c r="AA17" s="132">
        <v>0.82193000000000005</v>
      </c>
      <c r="AB17" s="132">
        <v>0</v>
      </c>
    </row>
    <row r="18" spans="1:28">
      <c r="A18" t="s">
        <v>1213</v>
      </c>
      <c r="B18" t="s">
        <v>1250</v>
      </c>
      <c r="C18" t="s">
        <v>3623</v>
      </c>
      <c r="D18" t="s">
        <v>3624</v>
      </c>
      <c r="E18" t="s">
        <v>309</v>
      </c>
      <c r="F18" t="s">
        <v>5245</v>
      </c>
      <c r="G18" t="s">
        <v>5246</v>
      </c>
      <c r="H18" t="s">
        <v>312</v>
      </c>
      <c r="I18" t="s">
        <v>204</v>
      </c>
      <c r="J18" t="s">
        <v>204</v>
      </c>
      <c r="K18" s="109" t="s">
        <v>326</v>
      </c>
      <c r="L18" t="s">
        <v>3625</v>
      </c>
      <c r="M18" t="s">
        <v>447</v>
      </c>
      <c r="N18" t="s">
        <v>1583</v>
      </c>
      <c r="O18" t="s">
        <v>339</v>
      </c>
      <c r="P18" t="s">
        <v>5247</v>
      </c>
      <c r="Q18" t="s">
        <v>1212</v>
      </c>
      <c r="R18" t="s">
        <v>314</v>
      </c>
      <c r="S18" t="s">
        <v>889</v>
      </c>
      <c r="T18" t="s">
        <v>4779</v>
      </c>
      <c r="U18" s="131">
        <v>27250</v>
      </c>
      <c r="V18" s="131">
        <v>1</v>
      </c>
      <c r="W18" s="131">
        <v>3405</v>
      </c>
      <c r="X18" s="131">
        <v>65.957999999999998</v>
      </c>
      <c r="Y18" s="131">
        <v>1</v>
      </c>
      <c r="Z18" s="131">
        <v>2.246</v>
      </c>
      <c r="AA18" s="132">
        <v>0.17807000000000001</v>
      </c>
      <c r="AB18" s="132">
        <v>0</v>
      </c>
    </row>
    <row r="19" spans="1:28">
      <c r="A19" t="s">
        <v>1213</v>
      </c>
      <c r="B19" t="s">
        <v>1251</v>
      </c>
      <c r="C19" t="s">
        <v>4979</v>
      </c>
      <c r="D19" t="s">
        <v>4980</v>
      </c>
      <c r="E19" t="s">
        <v>309</v>
      </c>
      <c r="F19" t="s">
        <v>5258</v>
      </c>
      <c r="G19" t="s">
        <v>5259</v>
      </c>
      <c r="H19" t="s">
        <v>312</v>
      </c>
      <c r="I19" t="s">
        <v>204</v>
      </c>
      <c r="J19" t="s">
        <v>204</v>
      </c>
      <c r="K19" s="109" t="s">
        <v>326</v>
      </c>
      <c r="L19" t="s">
        <v>4982</v>
      </c>
      <c r="M19" t="s">
        <v>446</v>
      </c>
      <c r="N19" t="s">
        <v>2884</v>
      </c>
      <c r="O19" t="s">
        <v>339</v>
      </c>
      <c r="P19" t="s">
        <v>5260</v>
      </c>
      <c r="Q19" t="s">
        <v>1215</v>
      </c>
      <c r="R19" t="s">
        <v>314</v>
      </c>
      <c r="S19" t="s">
        <v>889</v>
      </c>
      <c r="T19" t="s">
        <v>4789</v>
      </c>
      <c r="U19" s="131">
        <v>2.806</v>
      </c>
      <c r="V19" s="131">
        <v>1</v>
      </c>
      <c r="W19" s="131">
        <v>44556.53</v>
      </c>
      <c r="X19" s="131">
        <f t="shared" ref="X19:X22" si="1">Z19*1000/Y19/W19*100</f>
        <v>110.58233535128876</v>
      </c>
      <c r="Y19" s="131">
        <v>3.718</v>
      </c>
      <c r="Z19" s="131">
        <v>183.19200000000001</v>
      </c>
      <c r="AA19" s="132">
        <v>1</v>
      </c>
      <c r="AB19" s="132">
        <v>6.3000000000000003E-4</v>
      </c>
    </row>
    <row r="20" spans="1:28">
      <c r="A20" t="s">
        <v>1213</v>
      </c>
      <c r="B20" t="s">
        <v>1252</v>
      </c>
      <c r="C20" t="s">
        <v>4979</v>
      </c>
      <c r="D20" t="s">
        <v>4980</v>
      </c>
      <c r="E20" t="s">
        <v>309</v>
      </c>
      <c r="F20" t="s">
        <v>5258</v>
      </c>
      <c r="G20" t="s">
        <v>5259</v>
      </c>
      <c r="H20" t="s">
        <v>312</v>
      </c>
      <c r="I20" t="s">
        <v>204</v>
      </c>
      <c r="J20" t="s">
        <v>204</v>
      </c>
      <c r="K20" s="109" t="s">
        <v>326</v>
      </c>
      <c r="L20" t="s">
        <v>4982</v>
      </c>
      <c r="M20" t="s">
        <v>446</v>
      </c>
      <c r="N20" t="s">
        <v>2884</v>
      </c>
      <c r="O20" t="s">
        <v>339</v>
      </c>
      <c r="P20" t="s">
        <v>5260</v>
      </c>
      <c r="Q20" t="s">
        <v>1215</v>
      </c>
      <c r="R20" t="s">
        <v>314</v>
      </c>
      <c r="S20" t="s">
        <v>889</v>
      </c>
      <c r="T20" t="s">
        <v>4789</v>
      </c>
      <c r="U20" s="131">
        <v>2.806</v>
      </c>
      <c r="V20" s="131">
        <v>1</v>
      </c>
      <c r="W20" s="131">
        <v>17239.939999999999</v>
      </c>
      <c r="X20" s="131">
        <f t="shared" si="1"/>
        <v>110.58206624834067</v>
      </c>
      <c r="Y20" s="131">
        <v>3.718</v>
      </c>
      <c r="Z20" s="131">
        <v>70.881</v>
      </c>
      <c r="AA20" s="132">
        <v>1</v>
      </c>
      <c r="AB20" s="132">
        <v>3.2000000000000003E-4</v>
      </c>
    </row>
    <row r="21" spans="1:28">
      <c r="A21" t="s">
        <v>1213</v>
      </c>
      <c r="B21" t="s">
        <v>1253</v>
      </c>
      <c r="C21" t="s">
        <v>4979</v>
      </c>
      <c r="D21" t="s">
        <v>4980</v>
      </c>
      <c r="E21" t="s">
        <v>309</v>
      </c>
      <c r="F21" t="s">
        <v>5258</v>
      </c>
      <c r="G21" t="s">
        <v>5259</v>
      </c>
      <c r="H21" t="s">
        <v>312</v>
      </c>
      <c r="I21" t="s">
        <v>204</v>
      </c>
      <c r="J21" t="s">
        <v>204</v>
      </c>
      <c r="K21" s="109" t="s">
        <v>326</v>
      </c>
      <c r="L21" t="s">
        <v>4982</v>
      </c>
      <c r="M21" t="s">
        <v>446</v>
      </c>
      <c r="N21" t="s">
        <v>2884</v>
      </c>
      <c r="O21" t="s">
        <v>339</v>
      </c>
      <c r="P21" t="s">
        <v>5260</v>
      </c>
      <c r="Q21" t="s">
        <v>1215</v>
      </c>
      <c r="R21" t="s">
        <v>314</v>
      </c>
      <c r="S21" t="s">
        <v>889</v>
      </c>
      <c r="T21" t="s">
        <v>4789</v>
      </c>
      <c r="U21" s="131">
        <v>2.806</v>
      </c>
      <c r="V21" s="131">
        <v>1</v>
      </c>
      <c r="W21" s="131">
        <v>12250.55</v>
      </c>
      <c r="X21" s="131">
        <f t="shared" si="1"/>
        <v>110.58334781947821</v>
      </c>
      <c r="Y21" s="131">
        <v>3.718</v>
      </c>
      <c r="Z21" s="131">
        <v>50.368000000000002</v>
      </c>
      <c r="AA21" s="132">
        <v>1</v>
      </c>
      <c r="AB21" s="132">
        <v>2.7999999999999998E-4</v>
      </c>
    </row>
    <row r="22" spans="1:28">
      <c r="A22" t="s">
        <v>1213</v>
      </c>
      <c r="B22" t="s">
        <v>1257</v>
      </c>
      <c r="C22" t="s">
        <v>4979</v>
      </c>
      <c r="D22" t="s">
        <v>4980</v>
      </c>
      <c r="E22" t="s">
        <v>309</v>
      </c>
      <c r="F22" t="s">
        <v>5258</v>
      </c>
      <c r="G22" t="s">
        <v>5259</v>
      </c>
      <c r="H22" t="s">
        <v>312</v>
      </c>
      <c r="I22" t="s">
        <v>204</v>
      </c>
      <c r="J22" t="s">
        <v>204</v>
      </c>
      <c r="K22" s="109" t="s">
        <v>326</v>
      </c>
      <c r="L22" t="s">
        <v>4982</v>
      </c>
      <c r="M22" t="s">
        <v>446</v>
      </c>
      <c r="N22" t="s">
        <v>2884</v>
      </c>
      <c r="O22" t="s">
        <v>339</v>
      </c>
      <c r="P22" t="s">
        <v>5260</v>
      </c>
      <c r="Q22" t="s">
        <v>1215</v>
      </c>
      <c r="R22" t="s">
        <v>314</v>
      </c>
      <c r="S22" t="s">
        <v>889</v>
      </c>
      <c r="T22" t="s">
        <v>4789</v>
      </c>
      <c r="U22" s="131">
        <v>2.806</v>
      </c>
      <c r="V22" s="131">
        <v>1</v>
      </c>
      <c r="W22" s="131">
        <v>39716.080000000002</v>
      </c>
      <c r="X22" s="131">
        <f t="shared" si="1"/>
        <v>110.58252097378585</v>
      </c>
      <c r="Y22" s="131">
        <v>3.718</v>
      </c>
      <c r="Z22" s="131">
        <v>163.291</v>
      </c>
      <c r="AA22" s="132">
        <v>1</v>
      </c>
      <c r="AB22" s="132">
        <v>5.5000000000000003E-4</v>
      </c>
    </row>
    <row r="23" spans="1:28">
      <c r="A23" t="s">
        <v>1213</v>
      </c>
      <c r="B23" t="s">
        <v>1214</v>
      </c>
      <c r="C23" s="108"/>
      <c r="D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>
      <c r="A24" t="s">
        <v>1213</v>
      </c>
      <c r="B24" t="s">
        <v>1219</v>
      </c>
    </row>
    <row r="25" spans="1:28">
      <c r="A25" t="s">
        <v>1213</v>
      </c>
      <c r="B25" t="s">
        <v>1220</v>
      </c>
    </row>
    <row r="26" spans="1:28">
      <c r="A26" t="s">
        <v>1213</v>
      </c>
      <c r="B26" t="s">
        <v>1221</v>
      </c>
    </row>
    <row r="27" spans="1:28">
      <c r="A27" t="s">
        <v>1213</v>
      </c>
      <c r="B27" t="s">
        <v>1222</v>
      </c>
    </row>
    <row r="28" spans="1:28">
      <c r="A28" t="s">
        <v>1213</v>
      </c>
      <c r="B28" t="s">
        <v>1230</v>
      </c>
    </row>
    <row r="29" spans="1:28">
      <c r="A29" t="s">
        <v>1213</v>
      </c>
      <c r="B29" t="s">
        <v>1231</v>
      </c>
    </row>
    <row r="30" spans="1:28">
      <c r="A30" t="s">
        <v>1213</v>
      </c>
      <c r="B30" t="s">
        <v>1232</v>
      </c>
    </row>
    <row r="31" spans="1:28">
      <c r="A31" t="s">
        <v>1213</v>
      </c>
      <c r="B31" t="s">
        <v>1233</v>
      </c>
    </row>
    <row r="32" spans="1:28">
      <c r="A32" t="s">
        <v>1213</v>
      </c>
      <c r="B32" t="s">
        <v>1236</v>
      </c>
    </row>
    <row r="33" spans="1:2">
      <c r="A33" t="s">
        <v>1213</v>
      </c>
      <c r="B33" t="s">
        <v>1237</v>
      </c>
    </row>
    <row r="34" spans="1:2">
      <c r="A34" t="s">
        <v>1213</v>
      </c>
      <c r="B34" t="s">
        <v>1241</v>
      </c>
    </row>
    <row r="35" spans="1:2">
      <c r="A35" t="s">
        <v>1213</v>
      </c>
      <c r="B35" t="s">
        <v>1244</v>
      </c>
    </row>
    <row r="36" spans="1:2">
      <c r="A36" t="s">
        <v>1213</v>
      </c>
      <c r="B36" t="s">
        <v>1247</v>
      </c>
    </row>
    <row r="37" spans="1:2">
      <c r="A37" t="s">
        <v>1213</v>
      </c>
      <c r="B37" t="s">
        <v>1254</v>
      </c>
    </row>
    <row r="38" spans="1:2">
      <c r="A38" t="s">
        <v>1213</v>
      </c>
      <c r="B38" t="s">
        <v>1255</v>
      </c>
    </row>
    <row r="39" spans="1:2">
      <c r="A39" t="s">
        <v>1213</v>
      </c>
      <c r="B39" t="s">
        <v>1256</v>
      </c>
    </row>
  </sheetData>
  <autoFilter ref="A1:AC39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2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workbookViewId="0">
      <selection activeCell="H29" sqref="H29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1229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1230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1231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1232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1233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8"/>
      <c r="Q19" s="108"/>
      <c r="R19" s="109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M2:M19">
      <formula1>Underlying_Asset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26"/>
  <sheetViews>
    <sheetView rightToLeft="1" topLeftCell="AD1" workbookViewId="0">
      <selection activeCell="AK11" sqref="AK11"/>
    </sheetView>
  </sheetViews>
  <sheetFormatPr defaultColWidth="9" defaultRowHeight="14.25"/>
  <cols>
    <col min="1" max="6" width="11.625" style="10" customWidth="1"/>
    <col min="7" max="8" width="14.125" style="10" bestFit="1" customWidth="1"/>
    <col min="9" max="33" width="11.625" style="10" customWidth="1"/>
    <col min="34" max="34" width="11.625" customWidth="1"/>
    <col min="35" max="39" width="11.625" style="10" customWidth="1"/>
    <col min="40" max="41" width="11.625" style="2" customWidth="1"/>
    <col min="42" max="16384" width="9" style="10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>
      <c r="A2" t="s">
        <v>1213</v>
      </c>
      <c r="B2" t="s">
        <v>1222</v>
      </c>
      <c r="C2" t="s">
        <v>1017</v>
      </c>
      <c r="D2" t="s">
        <v>5261</v>
      </c>
      <c r="E2" t="s">
        <v>1227</v>
      </c>
      <c r="F2" s="131">
        <v>4.5049999999999999</v>
      </c>
      <c r="G2" s="131">
        <v>12424.8</v>
      </c>
      <c r="H2" s="147">
        <v>12.424799999999999</v>
      </c>
      <c r="I2" s="132">
        <v>-0.79790000000000005</v>
      </c>
      <c r="J2" s="132">
        <v>1.64E-3</v>
      </c>
      <c r="K2" t="s">
        <v>5261</v>
      </c>
      <c r="L2" t="s">
        <v>1212</v>
      </c>
      <c r="M2" s="131">
        <v>1</v>
      </c>
      <c r="N2" s="131">
        <v>-3979833.75</v>
      </c>
      <c r="O2" s="147">
        <v>-3979.8337499999998</v>
      </c>
      <c r="P2" s="132">
        <v>56.727339999999998</v>
      </c>
      <c r="Q2" s="132">
        <v>-0.11627</v>
      </c>
      <c r="R2" s="131">
        <v>-96.201999999999998</v>
      </c>
      <c r="S2" t="s">
        <v>204</v>
      </c>
      <c r="T2" t="s">
        <v>204</v>
      </c>
      <c r="U2" t="s">
        <v>746</v>
      </c>
      <c r="V2" s="148" t="s">
        <v>314</v>
      </c>
      <c r="W2" s="138" t="s">
        <v>928</v>
      </c>
      <c r="X2" t="s">
        <v>5262</v>
      </c>
      <c r="Y2" t="s">
        <v>339</v>
      </c>
      <c r="Z2" t="s">
        <v>5263</v>
      </c>
      <c r="AA2" t="s">
        <v>1602</v>
      </c>
      <c r="AB2" s="148" t="s">
        <v>896</v>
      </c>
      <c r="AC2" t="s">
        <v>897</v>
      </c>
      <c r="AD2" s="149" t="s">
        <v>339</v>
      </c>
      <c r="AE2" s="150" t="s">
        <v>912</v>
      </c>
      <c r="AF2" t="s">
        <v>896</v>
      </c>
      <c r="AG2" t="s">
        <v>896</v>
      </c>
      <c r="AH2" s="138" t="s">
        <v>896</v>
      </c>
      <c r="AI2" s="131">
        <v>4.5049999999999999</v>
      </c>
      <c r="AJ2" s="131">
        <v>4.05</v>
      </c>
      <c r="AK2" s="151" t="s">
        <v>339</v>
      </c>
      <c r="AL2" s="142" t="s">
        <v>5395</v>
      </c>
      <c r="AM2" s="138" t="s">
        <v>5399</v>
      </c>
      <c r="AN2" s="132">
        <v>0.13711999999999999</v>
      </c>
      <c r="AO2" s="132">
        <v>-2.7999999999999998E-4</v>
      </c>
    </row>
    <row r="3" spans="1:41">
      <c r="A3" t="s">
        <v>1213</v>
      </c>
      <c r="B3" t="s">
        <v>1222</v>
      </c>
      <c r="C3" t="s">
        <v>1017</v>
      </c>
      <c r="D3" t="s">
        <v>5264</v>
      </c>
      <c r="E3" t="s">
        <v>1215</v>
      </c>
      <c r="F3" s="131">
        <v>3.5569999999999999</v>
      </c>
      <c r="G3" s="131">
        <v>-4000000</v>
      </c>
      <c r="H3" s="147">
        <v>-4000</v>
      </c>
      <c r="I3" s="132">
        <v>202.80158</v>
      </c>
      <c r="J3" s="132">
        <v>-0.41567999999999999</v>
      </c>
      <c r="K3" t="s">
        <v>5264</v>
      </c>
      <c r="L3" t="s">
        <v>1212</v>
      </c>
      <c r="M3" s="131">
        <v>1</v>
      </c>
      <c r="N3" s="131">
        <v>-14240000</v>
      </c>
      <c r="O3" s="147">
        <v>-14240</v>
      </c>
      <c r="P3" s="132">
        <v>202.97263000000001</v>
      </c>
      <c r="Q3" s="132">
        <v>-0.41603000000000001</v>
      </c>
      <c r="R3" s="131">
        <v>-605.37</v>
      </c>
      <c r="S3" t="s">
        <v>204</v>
      </c>
      <c r="T3" t="s">
        <v>204</v>
      </c>
      <c r="U3" t="s">
        <v>746</v>
      </c>
      <c r="V3" s="148" t="s">
        <v>314</v>
      </c>
      <c r="W3" s="138" t="s">
        <v>928</v>
      </c>
      <c r="X3" t="s">
        <v>5265</v>
      </c>
      <c r="Y3" t="s">
        <v>339</v>
      </c>
      <c r="Z3" t="s">
        <v>5266</v>
      </c>
      <c r="AA3" t="s">
        <v>5267</v>
      </c>
      <c r="AB3" s="148" t="s">
        <v>896</v>
      </c>
      <c r="AC3" t="s">
        <v>897</v>
      </c>
      <c r="AD3" s="149" t="s">
        <v>339</v>
      </c>
      <c r="AE3" s="150" t="s">
        <v>912</v>
      </c>
      <c r="AF3" t="s">
        <v>896</v>
      </c>
      <c r="AG3" t="s">
        <v>896</v>
      </c>
      <c r="AH3" s="138" t="s">
        <v>896</v>
      </c>
      <c r="AI3" s="131">
        <v>3.5569999999999999</v>
      </c>
      <c r="AJ3" s="131">
        <v>3.56</v>
      </c>
      <c r="AK3" s="151" t="s">
        <v>339</v>
      </c>
      <c r="AL3" s="142" t="s">
        <v>5395</v>
      </c>
      <c r="AM3" s="138" t="s">
        <v>5399</v>
      </c>
      <c r="AN3" s="132">
        <v>0.86287999999999998</v>
      </c>
      <c r="AO3" s="132">
        <v>-1.7700000000000001E-3</v>
      </c>
    </row>
    <row r="4" spans="1:41">
      <c r="A4" t="s">
        <v>1213</v>
      </c>
      <c r="B4" t="s">
        <v>1223</v>
      </c>
      <c r="C4" t="s">
        <v>1017</v>
      </c>
      <c r="D4" t="s">
        <v>5268</v>
      </c>
      <c r="E4" t="s">
        <v>1216</v>
      </c>
      <c r="F4" s="131">
        <v>3.7570000000000001</v>
      </c>
      <c r="G4" s="131">
        <v>13075000</v>
      </c>
      <c r="H4" s="147">
        <v>13075</v>
      </c>
      <c r="I4" s="132">
        <v>-142.82879</v>
      </c>
      <c r="J4" s="132">
        <v>0.83401999999999998</v>
      </c>
      <c r="K4" t="s">
        <v>5268</v>
      </c>
      <c r="L4" t="s">
        <v>1215</v>
      </c>
      <c r="M4" s="131">
        <v>3.5790000000000002</v>
      </c>
      <c r="N4" s="131">
        <v>-13765883</v>
      </c>
      <c r="O4" s="147">
        <v>-13765.883</v>
      </c>
      <c r="P4" s="132">
        <v>143.24751000000001</v>
      </c>
      <c r="Q4" s="132">
        <v>-0.83645999999999998</v>
      </c>
      <c r="R4" s="131">
        <v>1617.953</v>
      </c>
      <c r="S4" t="s">
        <v>204</v>
      </c>
      <c r="T4" t="s">
        <v>204</v>
      </c>
      <c r="U4" t="s">
        <v>746</v>
      </c>
      <c r="V4" s="148" t="s">
        <v>314</v>
      </c>
      <c r="W4" t="s">
        <v>929</v>
      </c>
      <c r="X4" t="s">
        <v>5269</v>
      </c>
      <c r="Y4" t="s">
        <v>339</v>
      </c>
      <c r="Z4" t="s">
        <v>5270</v>
      </c>
      <c r="AA4" t="s">
        <v>5271</v>
      </c>
      <c r="AB4" s="148" t="s">
        <v>896</v>
      </c>
      <c r="AC4" t="s">
        <v>897</v>
      </c>
      <c r="AD4" s="149" t="s">
        <v>339</v>
      </c>
      <c r="AE4" s="150" t="s">
        <v>912</v>
      </c>
      <c r="AF4" t="s">
        <v>896</v>
      </c>
      <c r="AG4" t="s">
        <v>896</v>
      </c>
      <c r="AH4" s="138" t="s">
        <v>896</v>
      </c>
      <c r="AI4" s="131">
        <v>3.7570000000000001</v>
      </c>
      <c r="AJ4" s="131">
        <v>1.0529999999999999</v>
      </c>
      <c r="AK4" s="151" t="s">
        <v>339</v>
      </c>
      <c r="AL4" s="142" t="s">
        <v>5395</v>
      </c>
      <c r="AM4" s="138" t="s">
        <v>5399</v>
      </c>
      <c r="AN4" s="132">
        <v>-0.47042</v>
      </c>
      <c r="AO4" s="132">
        <v>2.7499999999999998E-3</v>
      </c>
    </row>
    <row r="5" spans="1:41">
      <c r="A5" t="s">
        <v>1213</v>
      </c>
      <c r="B5" t="s">
        <v>1223</v>
      </c>
      <c r="C5" t="s">
        <v>1017</v>
      </c>
      <c r="D5" t="s">
        <v>5272</v>
      </c>
      <c r="E5" t="s">
        <v>1215</v>
      </c>
      <c r="F5" s="131">
        <v>3.5920000000000001</v>
      </c>
      <c r="G5" s="131">
        <v>-1325000</v>
      </c>
      <c r="H5" s="147">
        <v>-1325</v>
      </c>
      <c r="I5" s="132">
        <v>13.838010000000001</v>
      </c>
      <c r="J5" s="132">
        <v>-8.0799999999999997E-2</v>
      </c>
      <c r="K5" t="s">
        <v>5272</v>
      </c>
      <c r="L5" t="s">
        <v>1225</v>
      </c>
      <c r="M5" s="131">
        <v>2.3E-2</v>
      </c>
      <c r="N5" s="131">
        <v>-201433125</v>
      </c>
      <c r="O5" s="147">
        <v>-201433.125</v>
      </c>
      <c r="P5" s="132">
        <v>13.69763</v>
      </c>
      <c r="Q5" s="132">
        <v>-7.9979999999999996E-2</v>
      </c>
      <c r="R5" s="131">
        <v>111.264</v>
      </c>
      <c r="S5" t="s">
        <v>204</v>
      </c>
      <c r="T5" t="s">
        <v>204</v>
      </c>
      <c r="U5" t="s">
        <v>746</v>
      </c>
      <c r="V5" s="148" t="s">
        <v>314</v>
      </c>
      <c r="W5" t="s">
        <v>929</v>
      </c>
      <c r="X5" t="s">
        <v>5273</v>
      </c>
      <c r="Y5" t="s">
        <v>339</v>
      </c>
      <c r="Z5" t="s">
        <v>5274</v>
      </c>
      <c r="AA5" t="s">
        <v>5275</v>
      </c>
      <c r="AB5" s="148" t="s">
        <v>896</v>
      </c>
      <c r="AC5" t="s">
        <v>897</v>
      </c>
      <c r="AD5" s="149" t="s">
        <v>339</v>
      </c>
      <c r="AE5" s="150" t="s">
        <v>912</v>
      </c>
      <c r="AF5" t="s">
        <v>896</v>
      </c>
      <c r="AG5" t="s">
        <v>896</v>
      </c>
      <c r="AH5" s="138" t="s">
        <v>896</v>
      </c>
      <c r="AI5" s="131">
        <v>3.5920000000000001</v>
      </c>
      <c r="AJ5" s="131">
        <v>152.02500000000001</v>
      </c>
      <c r="AK5" s="151" t="s">
        <v>339</v>
      </c>
      <c r="AL5" s="142" t="s">
        <v>5395</v>
      </c>
      <c r="AM5" s="138" t="s">
        <v>5399</v>
      </c>
      <c r="AN5" s="132">
        <v>-3.2349999999999997E-2</v>
      </c>
      <c r="AO5" s="132">
        <v>1.9000000000000001E-4</v>
      </c>
    </row>
    <row r="6" spans="1:41">
      <c r="A6" t="s">
        <v>1213</v>
      </c>
      <c r="B6" t="s">
        <v>1223</v>
      </c>
      <c r="C6" t="s">
        <v>1017</v>
      </c>
      <c r="D6" t="s">
        <v>5276</v>
      </c>
      <c r="E6" t="s">
        <v>1216</v>
      </c>
      <c r="F6" s="131">
        <v>3.9809999999999999</v>
      </c>
      <c r="G6" s="131">
        <v>-2350000</v>
      </c>
      <c r="H6" s="147">
        <v>-2350</v>
      </c>
      <c r="I6" s="132">
        <v>27.203510000000001</v>
      </c>
      <c r="J6" s="132">
        <v>-0.15884999999999999</v>
      </c>
      <c r="K6" t="s">
        <v>5276</v>
      </c>
      <c r="L6" t="s">
        <v>1215</v>
      </c>
      <c r="M6" s="131">
        <v>3.6459999999999999</v>
      </c>
      <c r="N6" s="131">
        <v>-2578185</v>
      </c>
      <c r="O6" s="147">
        <v>-2578.1849999999999</v>
      </c>
      <c r="P6" s="132">
        <v>27.330780000000001</v>
      </c>
      <c r="Q6" s="132">
        <v>-0.15959000000000001</v>
      </c>
      <c r="R6" s="131">
        <v>92.287999999999997</v>
      </c>
      <c r="S6" t="s">
        <v>204</v>
      </c>
      <c r="T6" t="s">
        <v>204</v>
      </c>
      <c r="U6" t="s">
        <v>746</v>
      </c>
      <c r="V6" s="148" t="s">
        <v>314</v>
      </c>
      <c r="W6" t="s">
        <v>929</v>
      </c>
      <c r="X6" t="s">
        <v>5269</v>
      </c>
      <c r="Y6" t="s">
        <v>339</v>
      </c>
      <c r="Z6" t="s">
        <v>5105</v>
      </c>
      <c r="AA6" t="s">
        <v>5271</v>
      </c>
      <c r="AB6" s="148" t="s">
        <v>896</v>
      </c>
      <c r="AC6" t="s">
        <v>897</v>
      </c>
      <c r="AD6" s="149" t="s">
        <v>339</v>
      </c>
      <c r="AE6" s="150" t="s">
        <v>912</v>
      </c>
      <c r="AF6" t="s">
        <v>896</v>
      </c>
      <c r="AG6" t="s">
        <v>896</v>
      </c>
      <c r="AH6" s="138" t="s">
        <v>896</v>
      </c>
      <c r="AI6" s="131">
        <v>3.9809999999999999</v>
      </c>
      <c r="AJ6" s="131">
        <v>1.097</v>
      </c>
      <c r="AK6" s="151" t="s">
        <v>339</v>
      </c>
      <c r="AL6" s="142" t="s">
        <v>5395</v>
      </c>
      <c r="AM6" s="138" t="s">
        <v>5399</v>
      </c>
      <c r="AN6" s="132">
        <v>-2.683E-2</v>
      </c>
      <c r="AO6" s="132">
        <v>1.6000000000000001E-4</v>
      </c>
    </row>
    <row r="7" spans="1:41">
      <c r="A7" t="s">
        <v>1213</v>
      </c>
      <c r="B7" t="s">
        <v>1223</v>
      </c>
      <c r="C7" t="s">
        <v>1017</v>
      </c>
      <c r="D7" t="s">
        <v>5277</v>
      </c>
      <c r="E7" t="s">
        <v>1215</v>
      </c>
      <c r="F7" s="131">
        <v>3.718</v>
      </c>
      <c r="G7" s="131">
        <v>1206172.92</v>
      </c>
      <c r="H7" s="147">
        <v>1206.17292</v>
      </c>
      <c r="I7" s="132">
        <v>-13.038880000000001</v>
      </c>
      <c r="J7" s="132">
        <v>7.6139999999999999E-2</v>
      </c>
      <c r="K7" t="s">
        <v>5277</v>
      </c>
      <c r="L7" t="s">
        <v>1224</v>
      </c>
      <c r="M7" s="131">
        <v>4.2169999999999996</v>
      </c>
      <c r="N7" s="131">
        <v>-1063482.6599999999</v>
      </c>
      <c r="O7" s="147">
        <v>-1063.4826599999999</v>
      </c>
      <c r="P7" s="132">
        <v>13.03964</v>
      </c>
      <c r="Q7" s="132">
        <v>-7.6139999999999999E-2</v>
      </c>
      <c r="R7" s="131">
        <v>-1.2829999999999999</v>
      </c>
      <c r="S7" t="s">
        <v>204</v>
      </c>
      <c r="T7" t="s">
        <v>204</v>
      </c>
      <c r="U7" t="s">
        <v>746</v>
      </c>
      <c r="V7" s="148" t="s">
        <v>314</v>
      </c>
      <c r="W7" t="s">
        <v>929</v>
      </c>
      <c r="X7" t="s">
        <v>5278</v>
      </c>
      <c r="Y7" t="s">
        <v>339</v>
      </c>
      <c r="Z7" t="s">
        <v>4779</v>
      </c>
      <c r="AA7" t="s">
        <v>1358</v>
      </c>
      <c r="AB7" s="148" t="s">
        <v>896</v>
      </c>
      <c r="AC7" t="s">
        <v>897</v>
      </c>
      <c r="AD7" s="149" t="s">
        <v>339</v>
      </c>
      <c r="AE7" s="150" t="s">
        <v>912</v>
      </c>
      <c r="AF7" t="s">
        <v>896</v>
      </c>
      <c r="AG7" t="s">
        <v>896</v>
      </c>
      <c r="AH7" s="138" t="s">
        <v>896</v>
      </c>
      <c r="AI7" s="131">
        <v>3.718</v>
      </c>
      <c r="AJ7" s="131">
        <v>0.88200000000000001</v>
      </c>
      <c r="AK7" s="151" t="s">
        <v>339</v>
      </c>
      <c r="AL7" s="142" t="s">
        <v>5395</v>
      </c>
      <c r="AM7" s="138" t="s">
        <v>5399</v>
      </c>
      <c r="AN7" s="132">
        <v>3.6999999999999999E-4</v>
      </c>
      <c r="AO7" s="132">
        <v>0</v>
      </c>
    </row>
    <row r="8" spans="1:41">
      <c r="A8" t="s">
        <v>1213</v>
      </c>
      <c r="B8" t="s">
        <v>1223</v>
      </c>
      <c r="C8" t="s">
        <v>1017</v>
      </c>
      <c r="D8" t="s">
        <v>5279</v>
      </c>
      <c r="E8" t="s">
        <v>1216</v>
      </c>
      <c r="F8" s="131">
        <v>3.968</v>
      </c>
      <c r="G8" s="131">
        <v>-765000</v>
      </c>
      <c r="H8" s="147">
        <v>-765</v>
      </c>
      <c r="I8" s="132">
        <v>8.8262499999999999</v>
      </c>
      <c r="J8" s="132">
        <v>-5.1540000000000002E-2</v>
      </c>
      <c r="K8" t="s">
        <v>5279</v>
      </c>
      <c r="L8" t="s">
        <v>1212</v>
      </c>
      <c r="M8" s="131">
        <v>1</v>
      </c>
      <c r="N8" s="131">
        <v>-3041640</v>
      </c>
      <c r="O8" s="147">
        <v>-3041.64</v>
      </c>
      <c r="P8" s="132">
        <v>8.8436000000000003</v>
      </c>
      <c r="Q8" s="132">
        <v>-5.1639999999999998E-2</v>
      </c>
      <c r="R8" s="131">
        <v>-42.393000000000001</v>
      </c>
      <c r="S8" t="s">
        <v>204</v>
      </c>
      <c r="T8" t="s">
        <v>204</v>
      </c>
      <c r="U8" t="s">
        <v>746</v>
      </c>
      <c r="V8" s="148" t="s">
        <v>314</v>
      </c>
      <c r="W8" s="138" t="s">
        <v>928</v>
      </c>
      <c r="X8" t="s">
        <v>5280</v>
      </c>
      <c r="Y8" t="s">
        <v>339</v>
      </c>
      <c r="Z8" t="s">
        <v>5281</v>
      </c>
      <c r="AA8" t="s">
        <v>5282</v>
      </c>
      <c r="AB8" s="148" t="s">
        <v>896</v>
      </c>
      <c r="AC8" t="s">
        <v>897</v>
      </c>
      <c r="AD8" s="149" t="s">
        <v>339</v>
      </c>
      <c r="AE8" s="150" t="s">
        <v>912</v>
      </c>
      <c r="AF8" t="s">
        <v>896</v>
      </c>
      <c r="AG8" t="s">
        <v>896</v>
      </c>
      <c r="AH8" s="138" t="s">
        <v>896</v>
      </c>
      <c r="AI8" s="131">
        <v>3.968</v>
      </c>
      <c r="AJ8" s="131">
        <v>3.976</v>
      </c>
      <c r="AK8" s="151" t="s">
        <v>339</v>
      </c>
      <c r="AL8" s="142" t="s">
        <v>5395</v>
      </c>
      <c r="AM8" s="138" t="s">
        <v>5399</v>
      </c>
      <c r="AN8" s="132">
        <v>1.2330000000000001E-2</v>
      </c>
      <c r="AO8" s="132">
        <v>-6.9999999999999994E-5</v>
      </c>
    </row>
    <row r="9" spans="1:41">
      <c r="A9" t="s">
        <v>1213</v>
      </c>
      <c r="B9" t="s">
        <v>1223</v>
      </c>
      <c r="C9" t="s">
        <v>1017</v>
      </c>
      <c r="D9" t="s">
        <v>5283</v>
      </c>
      <c r="E9" t="s">
        <v>1216</v>
      </c>
      <c r="F9" s="131">
        <v>3.964</v>
      </c>
      <c r="G9" s="131">
        <v>-1235000</v>
      </c>
      <c r="H9" s="147">
        <v>-1235</v>
      </c>
      <c r="I9" s="132">
        <v>14.23348</v>
      </c>
      <c r="J9" s="132">
        <v>-8.3110000000000003E-2</v>
      </c>
      <c r="K9" t="s">
        <v>5283</v>
      </c>
      <c r="L9" t="s">
        <v>1212</v>
      </c>
      <c r="M9" s="131">
        <v>1</v>
      </c>
      <c r="N9" s="131">
        <v>-4909125</v>
      </c>
      <c r="O9" s="147">
        <v>-4909.125</v>
      </c>
      <c r="P9" s="132">
        <v>14.27333</v>
      </c>
      <c r="Q9" s="132">
        <v>-8.3349999999999994E-2</v>
      </c>
      <c r="R9" s="131">
        <v>-69.664000000000001</v>
      </c>
      <c r="S9" t="s">
        <v>204</v>
      </c>
      <c r="T9" t="s">
        <v>204</v>
      </c>
      <c r="U9" t="s">
        <v>746</v>
      </c>
      <c r="V9" s="148" t="s">
        <v>314</v>
      </c>
      <c r="W9" s="138" t="s">
        <v>928</v>
      </c>
      <c r="X9" t="s">
        <v>5280</v>
      </c>
      <c r="Y9" t="s">
        <v>339</v>
      </c>
      <c r="Z9" t="s">
        <v>4967</v>
      </c>
      <c r="AA9" t="s">
        <v>5282</v>
      </c>
      <c r="AB9" s="148" t="s">
        <v>896</v>
      </c>
      <c r="AC9" t="s">
        <v>897</v>
      </c>
      <c r="AD9" s="149" t="s">
        <v>339</v>
      </c>
      <c r="AE9" s="150" t="s">
        <v>912</v>
      </c>
      <c r="AF9" t="s">
        <v>896</v>
      </c>
      <c r="AG9" t="s">
        <v>896</v>
      </c>
      <c r="AH9" s="138" t="s">
        <v>896</v>
      </c>
      <c r="AI9" s="131">
        <v>3.964</v>
      </c>
      <c r="AJ9" s="131">
        <v>3.9750000000000001</v>
      </c>
      <c r="AK9" s="151" t="s">
        <v>339</v>
      </c>
      <c r="AL9" s="142" t="s">
        <v>5395</v>
      </c>
      <c r="AM9" s="138" t="s">
        <v>5399</v>
      </c>
      <c r="AN9" s="132">
        <v>2.0250000000000001E-2</v>
      </c>
      <c r="AO9" s="132">
        <v>-1.2E-4</v>
      </c>
    </row>
    <row r="10" spans="1:41">
      <c r="A10" t="s">
        <v>1213</v>
      </c>
      <c r="B10" t="s">
        <v>1223</v>
      </c>
      <c r="C10" t="s">
        <v>1017</v>
      </c>
      <c r="D10" t="s">
        <v>5284</v>
      </c>
      <c r="E10" t="s">
        <v>1216</v>
      </c>
      <c r="F10" s="131">
        <v>3.9009999999999998</v>
      </c>
      <c r="G10" s="131">
        <v>-750000</v>
      </c>
      <c r="H10" s="147">
        <v>-750</v>
      </c>
      <c r="I10" s="132">
        <v>8.5073000000000008</v>
      </c>
      <c r="J10" s="132">
        <v>-4.9680000000000002E-2</v>
      </c>
      <c r="K10" t="s">
        <v>5284</v>
      </c>
      <c r="L10" t="s">
        <v>1212</v>
      </c>
      <c r="M10" s="131">
        <v>1</v>
      </c>
      <c r="N10" s="131">
        <v>-2942475</v>
      </c>
      <c r="O10" s="147">
        <v>-2942.4749999999999</v>
      </c>
      <c r="P10" s="132">
        <v>8.5552799999999998</v>
      </c>
      <c r="Q10" s="132">
        <v>-4.9959999999999997E-2</v>
      </c>
      <c r="R10" s="131">
        <v>-80.771000000000001</v>
      </c>
      <c r="S10" t="s">
        <v>204</v>
      </c>
      <c r="T10" t="s">
        <v>204</v>
      </c>
      <c r="U10" t="s">
        <v>746</v>
      </c>
      <c r="V10" s="148" t="s">
        <v>314</v>
      </c>
      <c r="W10" s="138" t="s">
        <v>928</v>
      </c>
      <c r="X10" t="s">
        <v>5280</v>
      </c>
      <c r="Y10" t="s">
        <v>339</v>
      </c>
      <c r="Z10" t="s">
        <v>5285</v>
      </c>
      <c r="AA10" t="s">
        <v>5282</v>
      </c>
      <c r="AB10" s="148" t="s">
        <v>896</v>
      </c>
      <c r="AC10" t="s">
        <v>897</v>
      </c>
      <c r="AD10" s="149" t="s">
        <v>339</v>
      </c>
      <c r="AE10" s="150" t="s">
        <v>912</v>
      </c>
      <c r="AF10" t="s">
        <v>896</v>
      </c>
      <c r="AG10" t="s">
        <v>896</v>
      </c>
      <c r="AH10" s="138" t="s">
        <v>896</v>
      </c>
      <c r="AI10" s="131">
        <v>3.9009999999999998</v>
      </c>
      <c r="AJ10" s="131">
        <v>3.923</v>
      </c>
      <c r="AK10" s="151" t="s">
        <v>339</v>
      </c>
      <c r="AL10" s="142" t="s">
        <v>5395</v>
      </c>
      <c r="AM10" s="138" t="s">
        <v>5399</v>
      </c>
      <c r="AN10" s="132">
        <v>2.3480000000000001E-2</v>
      </c>
      <c r="AO10" s="132">
        <v>-1.3999999999999999E-4</v>
      </c>
    </row>
    <row r="11" spans="1:41">
      <c r="A11" t="s">
        <v>1213</v>
      </c>
      <c r="B11" t="s">
        <v>1223</v>
      </c>
      <c r="C11" t="s">
        <v>1017</v>
      </c>
      <c r="D11" t="s">
        <v>5286</v>
      </c>
      <c r="E11" t="s">
        <v>1215</v>
      </c>
      <c r="F11" s="131">
        <v>3.6120000000000001</v>
      </c>
      <c r="G11" s="131">
        <v>-1000000</v>
      </c>
      <c r="H11" s="147">
        <v>-1000</v>
      </c>
      <c r="I11" s="132">
        <v>10.50193</v>
      </c>
      <c r="J11" s="132">
        <v>-6.132E-2</v>
      </c>
      <c r="K11" t="s">
        <v>5286</v>
      </c>
      <c r="L11" t="s">
        <v>1212</v>
      </c>
      <c r="M11" s="131">
        <v>1</v>
      </c>
      <c r="N11" s="131">
        <v>-3605200</v>
      </c>
      <c r="O11" s="147">
        <v>-3605.2</v>
      </c>
      <c r="P11" s="132">
        <v>10.48216</v>
      </c>
      <c r="Q11" s="132">
        <v>-6.1210000000000001E-2</v>
      </c>
      <c r="R11" s="131">
        <v>-108.898</v>
      </c>
      <c r="S11" t="s">
        <v>204</v>
      </c>
      <c r="T11" t="s">
        <v>204</v>
      </c>
      <c r="U11" t="s">
        <v>746</v>
      </c>
      <c r="V11" s="148" t="s">
        <v>314</v>
      </c>
      <c r="W11" s="138" t="s">
        <v>928</v>
      </c>
      <c r="X11" t="s">
        <v>5265</v>
      </c>
      <c r="Y11" t="s">
        <v>339</v>
      </c>
      <c r="Z11" t="s">
        <v>5287</v>
      </c>
      <c r="AA11" t="s">
        <v>5288</v>
      </c>
      <c r="AB11" s="148" t="s">
        <v>896</v>
      </c>
      <c r="AC11" t="s">
        <v>897</v>
      </c>
      <c r="AD11" s="149" t="s">
        <v>339</v>
      </c>
      <c r="AE11" s="150" t="s">
        <v>912</v>
      </c>
      <c r="AF11" t="s">
        <v>896</v>
      </c>
      <c r="AG11" t="s">
        <v>896</v>
      </c>
      <c r="AH11" s="138" t="s">
        <v>896</v>
      </c>
      <c r="AI11" s="131">
        <v>3.6120000000000001</v>
      </c>
      <c r="AJ11" s="131">
        <v>3.605</v>
      </c>
      <c r="AK11" s="151" t="s">
        <v>339</v>
      </c>
      <c r="AL11" s="142" t="s">
        <v>5395</v>
      </c>
      <c r="AM11" s="138" t="s">
        <v>5399</v>
      </c>
      <c r="AN11" s="132">
        <v>3.1660000000000001E-2</v>
      </c>
      <c r="AO11" s="132">
        <v>-1.8000000000000001E-4</v>
      </c>
    </row>
    <row r="12" spans="1:41">
      <c r="A12" t="s">
        <v>1213</v>
      </c>
      <c r="B12" t="s">
        <v>1223</v>
      </c>
      <c r="C12" t="s">
        <v>1017</v>
      </c>
      <c r="D12" t="s">
        <v>5289</v>
      </c>
      <c r="E12" t="s">
        <v>1215</v>
      </c>
      <c r="F12" s="131">
        <v>3.6539999999999999</v>
      </c>
      <c r="G12" s="131">
        <v>-1750000</v>
      </c>
      <c r="H12" s="147">
        <v>-1750</v>
      </c>
      <c r="I12" s="132">
        <v>18.592079999999999</v>
      </c>
      <c r="J12" s="132">
        <v>-0.10856</v>
      </c>
      <c r="K12" t="s">
        <v>5289</v>
      </c>
      <c r="L12" t="s">
        <v>1212</v>
      </c>
      <c r="M12" s="131">
        <v>1</v>
      </c>
      <c r="N12" s="131">
        <v>-6363000</v>
      </c>
      <c r="O12" s="147">
        <v>-6363</v>
      </c>
      <c r="P12" s="132">
        <v>18.500489999999999</v>
      </c>
      <c r="Q12" s="132">
        <v>-0.10803</v>
      </c>
      <c r="R12" s="131">
        <v>-127.197</v>
      </c>
      <c r="S12" t="s">
        <v>204</v>
      </c>
      <c r="T12" t="s">
        <v>204</v>
      </c>
      <c r="U12" t="s">
        <v>746</v>
      </c>
      <c r="V12" s="148" t="s">
        <v>314</v>
      </c>
      <c r="W12" s="138" t="s">
        <v>928</v>
      </c>
      <c r="X12" t="s">
        <v>5265</v>
      </c>
      <c r="Y12" t="s">
        <v>339</v>
      </c>
      <c r="Z12" t="s">
        <v>5281</v>
      </c>
      <c r="AA12" t="s">
        <v>5290</v>
      </c>
      <c r="AB12" s="148" t="s">
        <v>896</v>
      </c>
      <c r="AC12" t="s">
        <v>897</v>
      </c>
      <c r="AD12" s="149" t="s">
        <v>339</v>
      </c>
      <c r="AE12" s="150" t="s">
        <v>912</v>
      </c>
      <c r="AF12" t="s">
        <v>896</v>
      </c>
      <c r="AG12" t="s">
        <v>896</v>
      </c>
      <c r="AH12" s="138" t="s">
        <v>896</v>
      </c>
      <c r="AI12" s="131">
        <v>3.6539999999999999</v>
      </c>
      <c r="AJ12" s="131">
        <v>3.6360000000000001</v>
      </c>
      <c r="AK12" s="151" t="s">
        <v>339</v>
      </c>
      <c r="AL12" s="142" t="s">
        <v>5395</v>
      </c>
      <c r="AM12" s="138" t="s">
        <v>5399</v>
      </c>
      <c r="AN12" s="132">
        <v>3.6979999999999999E-2</v>
      </c>
      <c r="AO12" s="132">
        <v>-2.2000000000000001E-4</v>
      </c>
    </row>
    <row r="13" spans="1:41">
      <c r="A13" t="s">
        <v>1213</v>
      </c>
      <c r="B13" t="s">
        <v>1223</v>
      </c>
      <c r="C13" t="s">
        <v>1017</v>
      </c>
      <c r="D13" t="s">
        <v>5291</v>
      </c>
      <c r="E13" t="s">
        <v>1215</v>
      </c>
      <c r="F13" s="131">
        <v>3.5529999999999999</v>
      </c>
      <c r="G13" s="131">
        <v>-1800000</v>
      </c>
      <c r="H13" s="147">
        <v>-1800</v>
      </c>
      <c r="I13" s="132">
        <v>18.59469</v>
      </c>
      <c r="J13" s="132">
        <v>-0.10858</v>
      </c>
      <c r="K13" t="s">
        <v>5291</v>
      </c>
      <c r="L13" t="s">
        <v>1212</v>
      </c>
      <c r="M13" s="131">
        <v>1</v>
      </c>
      <c r="N13" s="131">
        <v>-6423480</v>
      </c>
      <c r="O13" s="147">
        <v>-6423.48</v>
      </c>
      <c r="P13" s="132">
        <v>18.67634</v>
      </c>
      <c r="Q13" s="132">
        <v>-0.10906</v>
      </c>
      <c r="R13" s="131">
        <v>-257.01900000000001</v>
      </c>
      <c r="S13" t="s">
        <v>204</v>
      </c>
      <c r="T13" t="s">
        <v>204</v>
      </c>
      <c r="U13" t="s">
        <v>746</v>
      </c>
      <c r="V13" s="148" t="s">
        <v>314</v>
      </c>
      <c r="W13" s="138" t="s">
        <v>928</v>
      </c>
      <c r="X13" t="s">
        <v>5265</v>
      </c>
      <c r="Y13" t="s">
        <v>339</v>
      </c>
      <c r="Z13" t="s">
        <v>5039</v>
      </c>
      <c r="AA13" t="s">
        <v>5267</v>
      </c>
      <c r="AB13" s="148" t="s">
        <v>896</v>
      </c>
      <c r="AC13" t="s">
        <v>897</v>
      </c>
      <c r="AD13" s="149" t="s">
        <v>339</v>
      </c>
      <c r="AE13" s="150" t="s">
        <v>912</v>
      </c>
      <c r="AF13" t="s">
        <v>896</v>
      </c>
      <c r="AG13" t="s">
        <v>896</v>
      </c>
      <c r="AH13" s="138" t="s">
        <v>896</v>
      </c>
      <c r="AI13" s="131">
        <v>3.5529999999999999</v>
      </c>
      <c r="AJ13" s="131">
        <v>3.569</v>
      </c>
      <c r="AK13" s="151" t="s">
        <v>339</v>
      </c>
      <c r="AL13" s="142" t="s">
        <v>5395</v>
      </c>
      <c r="AM13" s="138" t="s">
        <v>5399</v>
      </c>
      <c r="AN13" s="132">
        <v>7.4730000000000005E-2</v>
      </c>
      <c r="AO13" s="132">
        <v>-4.4000000000000002E-4</v>
      </c>
    </row>
    <row r="14" spans="1:41">
      <c r="A14" t="s">
        <v>1213</v>
      </c>
      <c r="B14" t="s">
        <v>1223</v>
      </c>
      <c r="C14" t="s">
        <v>1017</v>
      </c>
      <c r="D14" t="s">
        <v>5292</v>
      </c>
      <c r="E14" t="s">
        <v>1215</v>
      </c>
      <c r="F14" s="131">
        <v>3.5979999999999999</v>
      </c>
      <c r="G14" s="131">
        <v>-2450000</v>
      </c>
      <c r="H14" s="147">
        <v>-2450</v>
      </c>
      <c r="I14" s="132">
        <v>25.63</v>
      </c>
      <c r="J14" s="132">
        <v>-0.14965999999999999</v>
      </c>
      <c r="K14" t="s">
        <v>5292</v>
      </c>
      <c r="L14" t="s">
        <v>1212</v>
      </c>
      <c r="M14" s="131">
        <v>1</v>
      </c>
      <c r="N14" s="131">
        <v>-8793540</v>
      </c>
      <c r="O14" s="147">
        <v>-8793.5400000000009</v>
      </c>
      <c r="P14" s="132">
        <v>25.567309999999999</v>
      </c>
      <c r="Q14" s="132">
        <v>-0.14929000000000001</v>
      </c>
      <c r="R14" s="131">
        <v>-299.63099999999997</v>
      </c>
      <c r="S14" t="s">
        <v>204</v>
      </c>
      <c r="T14" t="s">
        <v>204</v>
      </c>
      <c r="U14" t="s">
        <v>746</v>
      </c>
      <c r="V14" s="148" t="s">
        <v>314</v>
      </c>
      <c r="W14" s="138" t="s">
        <v>928</v>
      </c>
      <c r="X14" t="s">
        <v>5265</v>
      </c>
      <c r="Y14" t="s">
        <v>339</v>
      </c>
      <c r="Z14" t="s">
        <v>5006</v>
      </c>
      <c r="AA14" t="s">
        <v>5267</v>
      </c>
      <c r="AB14" s="148" t="s">
        <v>896</v>
      </c>
      <c r="AC14" t="s">
        <v>897</v>
      </c>
      <c r="AD14" s="149" t="s">
        <v>339</v>
      </c>
      <c r="AE14" s="150" t="s">
        <v>912</v>
      </c>
      <c r="AF14" t="s">
        <v>896</v>
      </c>
      <c r="AG14" t="s">
        <v>896</v>
      </c>
      <c r="AH14" s="138" t="s">
        <v>896</v>
      </c>
      <c r="AI14" s="131">
        <v>3.5979999999999999</v>
      </c>
      <c r="AJ14" s="131">
        <v>3.589</v>
      </c>
      <c r="AK14" s="151" t="s">
        <v>339</v>
      </c>
      <c r="AL14" s="142" t="s">
        <v>5395</v>
      </c>
      <c r="AM14" s="138" t="s">
        <v>5399</v>
      </c>
      <c r="AN14" s="132">
        <v>8.7120000000000003E-2</v>
      </c>
      <c r="AO14" s="132">
        <v>-5.1000000000000004E-4</v>
      </c>
    </row>
    <row r="15" spans="1:41">
      <c r="A15" t="s">
        <v>1213</v>
      </c>
      <c r="B15" t="s">
        <v>1223</v>
      </c>
      <c r="C15" t="s">
        <v>1017</v>
      </c>
      <c r="D15" t="s">
        <v>5293</v>
      </c>
      <c r="E15" t="s">
        <v>1215</v>
      </c>
      <c r="F15" s="131">
        <v>3.6709999999999998</v>
      </c>
      <c r="G15" s="131">
        <v>-6500000</v>
      </c>
      <c r="H15" s="147">
        <v>-6500</v>
      </c>
      <c r="I15" s="132">
        <v>69.377560000000003</v>
      </c>
      <c r="J15" s="132">
        <v>-0.40511000000000003</v>
      </c>
      <c r="K15" t="s">
        <v>5293</v>
      </c>
      <c r="L15" t="s">
        <v>1212</v>
      </c>
      <c r="M15" s="131">
        <v>1</v>
      </c>
      <c r="N15" s="131">
        <v>-23790000</v>
      </c>
      <c r="O15" s="147">
        <v>-23790</v>
      </c>
      <c r="P15" s="132">
        <v>69.16968</v>
      </c>
      <c r="Q15" s="132">
        <v>-0.40389999999999998</v>
      </c>
      <c r="R15" s="131">
        <v>-317.70999999999998</v>
      </c>
      <c r="S15" t="s">
        <v>204</v>
      </c>
      <c r="T15" t="s">
        <v>204</v>
      </c>
      <c r="U15" t="s">
        <v>746</v>
      </c>
      <c r="V15" s="148" t="s">
        <v>314</v>
      </c>
      <c r="W15" s="138" t="s">
        <v>928</v>
      </c>
      <c r="X15" t="s">
        <v>5265</v>
      </c>
      <c r="Y15" t="s">
        <v>339</v>
      </c>
      <c r="Z15" t="s">
        <v>5049</v>
      </c>
      <c r="AA15" t="s">
        <v>5290</v>
      </c>
      <c r="AB15" s="148" t="s">
        <v>896</v>
      </c>
      <c r="AC15" t="s">
        <v>897</v>
      </c>
      <c r="AD15" s="149" t="s">
        <v>339</v>
      </c>
      <c r="AE15" s="150" t="s">
        <v>912</v>
      </c>
      <c r="AF15" t="s">
        <v>896</v>
      </c>
      <c r="AG15" t="s">
        <v>896</v>
      </c>
      <c r="AH15" s="138" t="s">
        <v>896</v>
      </c>
      <c r="AI15" s="131">
        <v>3.6709999999999998</v>
      </c>
      <c r="AJ15" s="131">
        <v>3.66</v>
      </c>
      <c r="AK15" s="151" t="s">
        <v>339</v>
      </c>
      <c r="AL15" s="142" t="s">
        <v>5395</v>
      </c>
      <c r="AM15" s="138" t="s">
        <v>5399</v>
      </c>
      <c r="AN15" s="132">
        <v>9.2369999999999994E-2</v>
      </c>
      <c r="AO15" s="132">
        <v>-5.4000000000000001E-4</v>
      </c>
    </row>
    <row r="16" spans="1:41">
      <c r="A16" t="s">
        <v>1213</v>
      </c>
      <c r="B16" t="s">
        <v>1223</v>
      </c>
      <c r="C16" t="s">
        <v>1017</v>
      </c>
      <c r="D16" t="s">
        <v>5264</v>
      </c>
      <c r="E16" t="s">
        <v>1215</v>
      </c>
      <c r="F16" s="131">
        <v>3.5569999999999999</v>
      </c>
      <c r="G16" s="131">
        <v>-3750000</v>
      </c>
      <c r="H16" s="147">
        <v>-3750</v>
      </c>
      <c r="I16" s="132">
        <v>38.782559999999997</v>
      </c>
      <c r="J16" s="132">
        <v>-0.22645999999999999</v>
      </c>
      <c r="K16" t="s">
        <v>5264</v>
      </c>
      <c r="L16" t="s">
        <v>1212</v>
      </c>
      <c r="M16" s="131">
        <v>1</v>
      </c>
      <c r="N16" s="131">
        <v>-13350000</v>
      </c>
      <c r="O16" s="147">
        <v>-13350</v>
      </c>
      <c r="P16" s="132">
        <v>38.815269999999998</v>
      </c>
      <c r="Q16" s="132">
        <v>-0.22664999999999999</v>
      </c>
      <c r="R16" s="131">
        <v>-567.53499999999997</v>
      </c>
      <c r="S16" t="s">
        <v>204</v>
      </c>
      <c r="T16" t="s">
        <v>204</v>
      </c>
      <c r="U16" t="s">
        <v>746</v>
      </c>
      <c r="V16" s="148" t="s">
        <v>314</v>
      </c>
      <c r="W16" s="138" t="s">
        <v>928</v>
      </c>
      <c r="X16" t="s">
        <v>5265</v>
      </c>
      <c r="Y16" t="s">
        <v>339</v>
      </c>
      <c r="Z16" t="s">
        <v>5266</v>
      </c>
      <c r="AA16" t="s">
        <v>5267</v>
      </c>
      <c r="AB16" s="148" t="s">
        <v>896</v>
      </c>
      <c r="AC16" t="s">
        <v>897</v>
      </c>
      <c r="AD16" s="149" t="s">
        <v>339</v>
      </c>
      <c r="AE16" s="150" t="s">
        <v>912</v>
      </c>
      <c r="AF16" t="s">
        <v>896</v>
      </c>
      <c r="AG16" t="s">
        <v>896</v>
      </c>
      <c r="AH16" s="138" t="s">
        <v>896</v>
      </c>
      <c r="AI16" s="131">
        <v>3.5569999999999999</v>
      </c>
      <c r="AJ16" s="131">
        <v>3.56</v>
      </c>
      <c r="AK16" s="151" t="s">
        <v>339</v>
      </c>
      <c r="AL16" s="142" t="s">
        <v>5395</v>
      </c>
      <c r="AM16" s="138" t="s">
        <v>5399</v>
      </c>
      <c r="AN16" s="132">
        <v>0.16500999999999999</v>
      </c>
      <c r="AO16" s="132">
        <v>-9.6000000000000002E-4</v>
      </c>
    </row>
    <row r="17" spans="1:41">
      <c r="A17" t="s">
        <v>1213</v>
      </c>
      <c r="B17" t="s">
        <v>1223</v>
      </c>
      <c r="C17" t="s">
        <v>1017</v>
      </c>
      <c r="D17" t="s">
        <v>5294</v>
      </c>
      <c r="E17" t="s">
        <v>1215</v>
      </c>
      <c r="F17" s="131">
        <v>3.6309999999999998</v>
      </c>
      <c r="G17" s="131">
        <v>-8000000</v>
      </c>
      <c r="H17" s="147">
        <v>-8000</v>
      </c>
      <c r="I17" s="132">
        <v>84.457369999999997</v>
      </c>
      <c r="J17" s="132">
        <v>-0.49317</v>
      </c>
      <c r="K17" t="s">
        <v>5294</v>
      </c>
      <c r="L17" t="s">
        <v>1212</v>
      </c>
      <c r="M17" s="131">
        <v>1</v>
      </c>
      <c r="N17" s="131">
        <v>-28976000</v>
      </c>
      <c r="O17" s="147">
        <v>-28976</v>
      </c>
      <c r="P17" s="132">
        <v>84.24803</v>
      </c>
      <c r="Q17" s="132">
        <v>-0.49195</v>
      </c>
      <c r="R17" s="131">
        <v>-753.79700000000003</v>
      </c>
      <c r="S17" t="s">
        <v>204</v>
      </c>
      <c r="T17" t="s">
        <v>204</v>
      </c>
      <c r="U17" t="s">
        <v>746</v>
      </c>
      <c r="V17" s="148" t="s">
        <v>314</v>
      </c>
      <c r="W17" s="138" t="s">
        <v>928</v>
      </c>
      <c r="X17" t="s">
        <v>5265</v>
      </c>
      <c r="Y17" t="s">
        <v>339</v>
      </c>
      <c r="Z17" t="s">
        <v>5295</v>
      </c>
      <c r="AA17" t="s">
        <v>5296</v>
      </c>
      <c r="AB17" s="148" t="s">
        <v>896</v>
      </c>
      <c r="AC17" t="s">
        <v>897</v>
      </c>
      <c r="AD17" s="149" t="s">
        <v>339</v>
      </c>
      <c r="AE17" s="150" t="s">
        <v>912</v>
      </c>
      <c r="AF17" t="s">
        <v>896</v>
      </c>
      <c r="AG17" t="s">
        <v>896</v>
      </c>
      <c r="AH17" s="138" t="s">
        <v>896</v>
      </c>
      <c r="AI17" s="131">
        <v>3.6309999999999998</v>
      </c>
      <c r="AJ17" s="131">
        <v>3.6219999999999999</v>
      </c>
      <c r="AK17" s="151" t="s">
        <v>339</v>
      </c>
      <c r="AL17" s="142" t="s">
        <v>5395</v>
      </c>
      <c r="AM17" s="138" t="s">
        <v>5399</v>
      </c>
      <c r="AN17" s="132">
        <v>0.21917</v>
      </c>
      <c r="AO17" s="132">
        <v>-1.2800000000000001E-3</v>
      </c>
    </row>
    <row r="18" spans="1:41">
      <c r="A18" t="s">
        <v>1213</v>
      </c>
      <c r="B18" t="s">
        <v>1223</v>
      </c>
      <c r="C18" t="s">
        <v>1017</v>
      </c>
      <c r="D18" t="s">
        <v>5297</v>
      </c>
      <c r="E18" t="s">
        <v>1215</v>
      </c>
      <c r="F18" s="131">
        <v>3.6309999999999998</v>
      </c>
      <c r="G18" s="131">
        <v>-8500000</v>
      </c>
      <c r="H18" s="147">
        <v>-8500</v>
      </c>
      <c r="I18" s="132">
        <v>89.735950000000003</v>
      </c>
      <c r="J18" s="132">
        <v>-0.52398999999999996</v>
      </c>
      <c r="K18" t="s">
        <v>5297</v>
      </c>
      <c r="L18" t="s">
        <v>1212</v>
      </c>
      <c r="M18" s="131">
        <v>1</v>
      </c>
      <c r="N18" s="131">
        <v>-30798050</v>
      </c>
      <c r="O18" s="147">
        <v>-30798.05</v>
      </c>
      <c r="P18" s="132">
        <v>89.545649999999995</v>
      </c>
      <c r="Q18" s="132">
        <v>-0.52288000000000001</v>
      </c>
      <c r="R18" s="131">
        <v>-803.06399999999996</v>
      </c>
      <c r="S18" t="s">
        <v>204</v>
      </c>
      <c r="T18" t="s">
        <v>204</v>
      </c>
      <c r="U18" t="s">
        <v>746</v>
      </c>
      <c r="V18" s="148" t="s">
        <v>314</v>
      </c>
      <c r="W18" s="138" t="s">
        <v>928</v>
      </c>
      <c r="X18" t="s">
        <v>5265</v>
      </c>
      <c r="Y18" t="s">
        <v>339</v>
      </c>
      <c r="Z18" t="s">
        <v>5295</v>
      </c>
      <c r="AA18" t="s">
        <v>1358</v>
      </c>
      <c r="AB18" s="148" t="s">
        <v>896</v>
      </c>
      <c r="AC18" t="s">
        <v>897</v>
      </c>
      <c r="AD18" s="149" t="s">
        <v>339</v>
      </c>
      <c r="AE18" s="150" t="s">
        <v>912</v>
      </c>
      <c r="AF18" t="s">
        <v>896</v>
      </c>
      <c r="AG18" t="s">
        <v>896</v>
      </c>
      <c r="AH18" s="138" t="s">
        <v>896</v>
      </c>
      <c r="AI18" s="131">
        <v>3.6309999999999998</v>
      </c>
      <c r="AJ18" s="131">
        <v>3.6230000000000002</v>
      </c>
      <c r="AK18" s="151" t="s">
        <v>339</v>
      </c>
      <c r="AL18" s="142" t="s">
        <v>5395</v>
      </c>
      <c r="AM18" s="138" t="s">
        <v>5399</v>
      </c>
      <c r="AN18" s="132">
        <v>0.23349</v>
      </c>
      <c r="AO18" s="132">
        <v>-1.3600000000000001E-3</v>
      </c>
    </row>
    <row r="19" spans="1:41">
      <c r="A19" t="s">
        <v>1213</v>
      </c>
      <c r="B19" t="s">
        <v>1223</v>
      </c>
      <c r="C19" t="s">
        <v>1017</v>
      </c>
      <c r="D19" t="s">
        <v>5298</v>
      </c>
      <c r="E19" t="s">
        <v>1215</v>
      </c>
      <c r="F19" s="131">
        <v>3.621</v>
      </c>
      <c r="G19" s="131">
        <v>-8500000</v>
      </c>
      <c r="H19" s="147">
        <v>-8500</v>
      </c>
      <c r="I19" s="132">
        <v>89.488810000000001</v>
      </c>
      <c r="J19" s="132">
        <v>-0.52254999999999996</v>
      </c>
      <c r="K19" t="s">
        <v>5298</v>
      </c>
      <c r="L19" t="s">
        <v>1212</v>
      </c>
      <c r="M19" s="131">
        <v>1</v>
      </c>
      <c r="N19" s="131">
        <v>-30710500</v>
      </c>
      <c r="O19" s="147">
        <v>-30710.5</v>
      </c>
      <c r="P19" s="132">
        <v>89.2911</v>
      </c>
      <c r="Q19" s="132">
        <v>-0.52139999999999997</v>
      </c>
      <c r="R19" s="131">
        <v>-824.07</v>
      </c>
      <c r="S19" t="s">
        <v>204</v>
      </c>
      <c r="T19" t="s">
        <v>204</v>
      </c>
      <c r="U19" t="s">
        <v>746</v>
      </c>
      <c r="V19" s="148" t="s">
        <v>314</v>
      </c>
      <c r="W19" s="138" t="s">
        <v>928</v>
      </c>
      <c r="X19" t="s">
        <v>5265</v>
      </c>
      <c r="Y19" t="s">
        <v>339</v>
      </c>
      <c r="Z19" t="s">
        <v>5030</v>
      </c>
      <c r="AA19" t="s">
        <v>5299</v>
      </c>
      <c r="AB19" s="148" t="s">
        <v>896</v>
      </c>
      <c r="AC19" t="s">
        <v>897</v>
      </c>
      <c r="AD19" s="149" t="s">
        <v>339</v>
      </c>
      <c r="AE19" s="150" t="s">
        <v>912</v>
      </c>
      <c r="AF19" t="s">
        <v>896</v>
      </c>
      <c r="AG19" t="s">
        <v>896</v>
      </c>
      <c r="AH19" s="138" t="s">
        <v>896</v>
      </c>
      <c r="AI19" s="131">
        <v>3.621</v>
      </c>
      <c r="AJ19" s="131">
        <v>3.613</v>
      </c>
      <c r="AK19" s="151" t="s">
        <v>339</v>
      </c>
      <c r="AL19" s="142" t="s">
        <v>5395</v>
      </c>
      <c r="AM19" s="138" t="s">
        <v>5399</v>
      </c>
      <c r="AN19" s="132">
        <v>0.23960000000000001</v>
      </c>
      <c r="AO19" s="132">
        <v>-1.4E-3</v>
      </c>
    </row>
    <row r="20" spans="1:41">
      <c r="A20" t="s">
        <v>1213</v>
      </c>
      <c r="B20" t="s">
        <v>1223</v>
      </c>
      <c r="C20" t="s">
        <v>1017</v>
      </c>
      <c r="D20" t="s">
        <v>5300</v>
      </c>
      <c r="E20" t="s">
        <v>1215</v>
      </c>
      <c r="F20" s="131">
        <v>3.5830000000000002</v>
      </c>
      <c r="G20" s="131">
        <v>-7000000</v>
      </c>
      <c r="H20" s="147">
        <v>-7000</v>
      </c>
      <c r="I20" s="132">
        <v>72.923270000000002</v>
      </c>
      <c r="J20" s="132">
        <v>-0.42581999999999998</v>
      </c>
      <c r="K20" t="s">
        <v>5300</v>
      </c>
      <c r="L20" t="s">
        <v>1212</v>
      </c>
      <c r="M20" s="131">
        <v>1</v>
      </c>
      <c r="N20" s="131">
        <v>-24990000</v>
      </c>
      <c r="O20" s="147">
        <v>-24990</v>
      </c>
      <c r="P20" s="132">
        <v>72.658690000000007</v>
      </c>
      <c r="Q20" s="132">
        <v>-0.42426999999999998</v>
      </c>
      <c r="R20" s="131">
        <v>-1007.843</v>
      </c>
      <c r="S20" t="s">
        <v>204</v>
      </c>
      <c r="T20" t="s">
        <v>204</v>
      </c>
      <c r="U20" t="s">
        <v>746</v>
      </c>
      <c r="V20" s="148" t="s">
        <v>314</v>
      </c>
      <c r="W20" s="138" t="s">
        <v>928</v>
      </c>
      <c r="X20" t="s">
        <v>5265</v>
      </c>
      <c r="Y20" t="s">
        <v>339</v>
      </c>
      <c r="Z20" t="s">
        <v>5096</v>
      </c>
      <c r="AA20" t="s">
        <v>5288</v>
      </c>
      <c r="AB20" s="148" t="s">
        <v>896</v>
      </c>
      <c r="AC20" t="s">
        <v>897</v>
      </c>
      <c r="AD20" s="149" t="s">
        <v>339</v>
      </c>
      <c r="AE20" s="150" t="s">
        <v>912</v>
      </c>
      <c r="AF20" t="s">
        <v>896</v>
      </c>
      <c r="AG20" t="s">
        <v>896</v>
      </c>
      <c r="AH20" s="138" t="s">
        <v>896</v>
      </c>
      <c r="AI20" s="131">
        <v>3.5830000000000002</v>
      </c>
      <c r="AJ20" s="131">
        <v>3.57</v>
      </c>
      <c r="AK20" s="151" t="s">
        <v>339</v>
      </c>
      <c r="AL20" s="142" t="s">
        <v>5395</v>
      </c>
      <c r="AM20" s="138" t="s">
        <v>5399</v>
      </c>
      <c r="AN20" s="132">
        <v>0.29303000000000001</v>
      </c>
      <c r="AO20" s="132">
        <v>-1.7099999999999999E-3</v>
      </c>
    </row>
    <row r="21" spans="1:41" customFormat="1">
      <c r="A21" t="s">
        <v>1213</v>
      </c>
      <c r="B21" t="s">
        <v>1229</v>
      </c>
      <c r="C21" t="s">
        <v>1017</v>
      </c>
      <c r="D21" t="s">
        <v>5268</v>
      </c>
      <c r="E21" t="s">
        <v>1216</v>
      </c>
      <c r="F21" s="131">
        <v>3.7570000000000001</v>
      </c>
      <c r="G21" s="131">
        <v>27300000</v>
      </c>
      <c r="H21" s="147">
        <v>27300</v>
      </c>
      <c r="I21" s="132">
        <v>-275.46147999999999</v>
      </c>
      <c r="J21" s="132">
        <v>0.35994999999999999</v>
      </c>
      <c r="K21" t="s">
        <v>5268</v>
      </c>
      <c r="L21" t="s">
        <v>1215</v>
      </c>
      <c r="M21" s="131">
        <v>3.5790000000000002</v>
      </c>
      <c r="N21" s="131">
        <v>-28742532</v>
      </c>
      <c r="O21" s="147">
        <v>-28742.531999999999</v>
      </c>
      <c r="P21" s="132">
        <v>276.26902000000001</v>
      </c>
      <c r="Q21" s="132">
        <v>-0.36099999999999999</v>
      </c>
      <c r="R21" s="131">
        <v>3378.2109999999998</v>
      </c>
      <c r="S21" t="s">
        <v>204</v>
      </c>
      <c r="T21" t="s">
        <v>204</v>
      </c>
      <c r="U21" t="s">
        <v>746</v>
      </c>
      <c r="V21" s="148" t="s">
        <v>314</v>
      </c>
      <c r="W21" t="s">
        <v>929</v>
      </c>
      <c r="X21" t="s">
        <v>5269</v>
      </c>
      <c r="Y21" t="s">
        <v>339</v>
      </c>
      <c r="Z21" t="s">
        <v>5270</v>
      </c>
      <c r="AA21" t="s">
        <v>5271</v>
      </c>
      <c r="AB21" s="148" t="s">
        <v>896</v>
      </c>
      <c r="AC21" t="s">
        <v>897</v>
      </c>
      <c r="AD21" s="149" t="s">
        <v>339</v>
      </c>
      <c r="AE21" s="150" t="s">
        <v>912</v>
      </c>
      <c r="AF21" t="s">
        <v>896</v>
      </c>
      <c r="AG21" t="s">
        <v>896</v>
      </c>
      <c r="AH21" s="138" t="s">
        <v>896</v>
      </c>
      <c r="AI21" s="131">
        <v>3.7570000000000001</v>
      </c>
      <c r="AJ21" s="131">
        <v>1.0529999999999999</v>
      </c>
      <c r="AK21" s="151" t="s">
        <v>339</v>
      </c>
      <c r="AL21" s="142" t="s">
        <v>5395</v>
      </c>
      <c r="AM21" s="138" t="s">
        <v>5399</v>
      </c>
      <c r="AN21" s="132">
        <v>-0.90725999999999996</v>
      </c>
      <c r="AO21" s="132">
        <v>1.1900000000000001E-3</v>
      </c>
    </row>
    <row r="22" spans="1:41">
      <c r="A22" t="s">
        <v>1213</v>
      </c>
      <c r="B22" t="s">
        <v>1229</v>
      </c>
      <c r="C22" t="s">
        <v>1017</v>
      </c>
      <c r="D22" t="s">
        <v>5301</v>
      </c>
      <c r="E22" t="s">
        <v>1215</v>
      </c>
      <c r="F22" s="131">
        <v>3.5840000000000001</v>
      </c>
      <c r="G22" s="131">
        <v>5000000</v>
      </c>
      <c r="H22" s="147">
        <v>5000</v>
      </c>
      <c r="I22" s="132">
        <v>-48.12641</v>
      </c>
      <c r="J22" s="132">
        <v>6.2890000000000001E-2</v>
      </c>
      <c r="K22" t="s">
        <v>5301</v>
      </c>
      <c r="L22" t="s">
        <v>1212</v>
      </c>
      <c r="M22" s="131">
        <v>1</v>
      </c>
      <c r="N22" s="131">
        <v>-17870000</v>
      </c>
      <c r="O22" s="147">
        <v>-17870</v>
      </c>
      <c r="P22" s="132">
        <v>47.992130000000003</v>
      </c>
      <c r="Q22" s="132">
        <v>-6.2710000000000002E-2</v>
      </c>
      <c r="R22" s="131">
        <v>699.95600000000002</v>
      </c>
      <c r="S22" t="s">
        <v>204</v>
      </c>
      <c r="T22" t="s">
        <v>204</v>
      </c>
      <c r="U22" t="s">
        <v>746</v>
      </c>
      <c r="V22" s="148" t="s">
        <v>314</v>
      </c>
      <c r="W22" s="138" t="s">
        <v>928</v>
      </c>
      <c r="X22" t="s">
        <v>5265</v>
      </c>
      <c r="Y22" t="s">
        <v>339</v>
      </c>
      <c r="Z22" t="s">
        <v>5302</v>
      </c>
      <c r="AA22" t="s">
        <v>5288</v>
      </c>
      <c r="AB22" s="148" t="s">
        <v>896</v>
      </c>
      <c r="AC22" t="s">
        <v>897</v>
      </c>
      <c r="AD22" s="149" t="s">
        <v>339</v>
      </c>
      <c r="AE22" s="150" t="s">
        <v>912</v>
      </c>
      <c r="AF22" t="s">
        <v>896</v>
      </c>
      <c r="AG22" t="s">
        <v>896</v>
      </c>
      <c r="AH22" s="138" t="s">
        <v>896</v>
      </c>
      <c r="AI22" s="131">
        <v>3.5840000000000001</v>
      </c>
      <c r="AJ22" s="131">
        <v>3.5739999999999998</v>
      </c>
      <c r="AK22" s="151" t="s">
        <v>339</v>
      </c>
      <c r="AL22" s="142" t="s">
        <v>5395</v>
      </c>
      <c r="AM22" s="138" t="s">
        <v>5399</v>
      </c>
      <c r="AN22" s="132">
        <v>-0.18798000000000001</v>
      </c>
      <c r="AO22" s="132">
        <v>2.5000000000000001E-4</v>
      </c>
    </row>
    <row r="23" spans="1:41">
      <c r="A23" t="s">
        <v>1213</v>
      </c>
      <c r="B23" t="s">
        <v>1229</v>
      </c>
      <c r="C23" t="s">
        <v>1017</v>
      </c>
      <c r="D23" t="s">
        <v>5303</v>
      </c>
      <c r="E23" t="s">
        <v>1215</v>
      </c>
      <c r="F23" s="131">
        <v>3.5569999999999999</v>
      </c>
      <c r="G23" s="131">
        <v>3700000</v>
      </c>
      <c r="H23" s="147">
        <v>3700</v>
      </c>
      <c r="I23" s="132">
        <v>-35.34525</v>
      </c>
      <c r="J23" s="132">
        <v>4.6190000000000002E-2</v>
      </c>
      <c r="K23" t="s">
        <v>5303</v>
      </c>
      <c r="L23" t="s">
        <v>1212</v>
      </c>
      <c r="M23" s="131">
        <v>1</v>
      </c>
      <c r="N23" s="131">
        <v>-13154610</v>
      </c>
      <c r="O23" s="147">
        <v>-13154.61</v>
      </c>
      <c r="P23" s="132">
        <v>35.328360000000004</v>
      </c>
      <c r="Q23" s="132">
        <v>-4.616E-2</v>
      </c>
      <c r="R23" s="131">
        <v>601.12199999999996</v>
      </c>
      <c r="S23" t="s">
        <v>204</v>
      </c>
      <c r="T23" t="s">
        <v>204</v>
      </c>
      <c r="U23" t="s">
        <v>746</v>
      </c>
      <c r="V23" s="148" t="s">
        <v>314</v>
      </c>
      <c r="W23" s="138" t="s">
        <v>928</v>
      </c>
      <c r="X23" t="s">
        <v>5265</v>
      </c>
      <c r="Y23" t="s">
        <v>339</v>
      </c>
      <c r="Z23" t="s">
        <v>5247</v>
      </c>
      <c r="AA23" t="s">
        <v>1358</v>
      </c>
      <c r="AB23" s="148" t="s">
        <v>896</v>
      </c>
      <c r="AC23" t="s">
        <v>897</v>
      </c>
      <c r="AD23" s="149" t="s">
        <v>339</v>
      </c>
      <c r="AE23" s="150" t="s">
        <v>912</v>
      </c>
      <c r="AF23" t="s">
        <v>896</v>
      </c>
      <c r="AG23" t="s">
        <v>896</v>
      </c>
      <c r="AH23" s="138" t="s">
        <v>896</v>
      </c>
      <c r="AI23" s="131">
        <v>3.5569999999999999</v>
      </c>
      <c r="AJ23" s="131">
        <v>3.5550000000000002</v>
      </c>
      <c r="AK23" s="151" t="s">
        <v>339</v>
      </c>
      <c r="AL23" s="142" t="s">
        <v>5395</v>
      </c>
      <c r="AM23" s="138" t="s">
        <v>5399</v>
      </c>
      <c r="AN23" s="132">
        <v>-0.16144</v>
      </c>
      <c r="AO23" s="132">
        <v>2.1000000000000001E-4</v>
      </c>
    </row>
    <row r="24" spans="1:41">
      <c r="A24" t="s">
        <v>1213</v>
      </c>
      <c r="B24" t="s">
        <v>1229</v>
      </c>
      <c r="C24" t="s">
        <v>1017</v>
      </c>
      <c r="D24" t="s">
        <v>5272</v>
      </c>
      <c r="E24" t="s">
        <v>1215</v>
      </c>
      <c r="F24" s="131">
        <v>3.5920000000000001</v>
      </c>
      <c r="G24" s="131">
        <v>-2000000</v>
      </c>
      <c r="H24" s="147">
        <v>-2000</v>
      </c>
      <c r="I24" s="132">
        <v>19.293530000000001</v>
      </c>
      <c r="J24" s="132">
        <v>-2.521E-2</v>
      </c>
      <c r="K24" t="s">
        <v>5272</v>
      </c>
      <c r="L24" t="s">
        <v>1225</v>
      </c>
      <c r="M24" s="131">
        <v>2.3E-2</v>
      </c>
      <c r="N24" s="131">
        <v>-304050000</v>
      </c>
      <c r="O24" s="147">
        <v>-304050</v>
      </c>
      <c r="P24" s="132">
        <v>19.097809999999999</v>
      </c>
      <c r="Q24" s="132">
        <v>-2.496E-2</v>
      </c>
      <c r="R24" s="131">
        <v>167.946</v>
      </c>
      <c r="S24" t="s">
        <v>204</v>
      </c>
      <c r="T24" t="s">
        <v>204</v>
      </c>
      <c r="U24" t="s">
        <v>746</v>
      </c>
      <c r="V24" s="148" t="s">
        <v>314</v>
      </c>
      <c r="W24" t="s">
        <v>929</v>
      </c>
      <c r="X24" t="s">
        <v>5273</v>
      </c>
      <c r="Y24" t="s">
        <v>339</v>
      </c>
      <c r="Z24" t="s">
        <v>5274</v>
      </c>
      <c r="AA24" t="s">
        <v>5275</v>
      </c>
      <c r="AB24" s="148" t="s">
        <v>896</v>
      </c>
      <c r="AC24" t="s">
        <v>897</v>
      </c>
      <c r="AD24" s="149" t="s">
        <v>339</v>
      </c>
      <c r="AE24" s="150" t="s">
        <v>912</v>
      </c>
      <c r="AF24" t="s">
        <v>896</v>
      </c>
      <c r="AG24" t="s">
        <v>896</v>
      </c>
      <c r="AH24" s="138" t="s">
        <v>896</v>
      </c>
      <c r="AI24" s="131">
        <v>3.5920000000000001</v>
      </c>
      <c r="AJ24" s="131">
        <v>152.02500000000001</v>
      </c>
      <c r="AK24" s="151" t="s">
        <v>339</v>
      </c>
      <c r="AL24" s="142" t="s">
        <v>5395</v>
      </c>
      <c r="AM24" s="138" t="s">
        <v>5399</v>
      </c>
      <c r="AN24" s="132">
        <v>-4.5100000000000001E-2</v>
      </c>
      <c r="AO24" s="132">
        <v>6.0000000000000002E-5</v>
      </c>
    </row>
    <row r="25" spans="1:41">
      <c r="A25" t="s">
        <v>1213</v>
      </c>
      <c r="B25" t="s">
        <v>1229</v>
      </c>
      <c r="C25" t="s">
        <v>1017</v>
      </c>
      <c r="D25" t="s">
        <v>5277</v>
      </c>
      <c r="E25" t="s">
        <v>1215</v>
      </c>
      <c r="F25" s="131">
        <v>3.718</v>
      </c>
      <c r="G25" s="131">
        <v>2664083.37</v>
      </c>
      <c r="H25" s="147">
        <v>2664.0833700000003</v>
      </c>
      <c r="I25" s="132">
        <v>-26.601289999999999</v>
      </c>
      <c r="J25" s="132">
        <v>3.4759999999999999E-2</v>
      </c>
      <c r="K25" t="s">
        <v>5277</v>
      </c>
      <c r="L25" t="s">
        <v>1224</v>
      </c>
      <c r="M25" s="131">
        <v>4.2169999999999996</v>
      </c>
      <c r="N25" s="131">
        <v>-2348922.31</v>
      </c>
      <c r="O25" s="147">
        <v>-2348.9223099999999</v>
      </c>
      <c r="P25" s="132">
        <v>26.60284</v>
      </c>
      <c r="Q25" s="132">
        <v>-3.4759999999999999E-2</v>
      </c>
      <c r="R25" s="131">
        <v>-2.8340000000000001</v>
      </c>
      <c r="S25" t="s">
        <v>204</v>
      </c>
      <c r="T25" t="s">
        <v>204</v>
      </c>
      <c r="U25" t="s">
        <v>746</v>
      </c>
      <c r="V25" s="148" t="s">
        <v>314</v>
      </c>
      <c r="W25" t="s">
        <v>929</v>
      </c>
      <c r="X25" t="s">
        <v>5278</v>
      </c>
      <c r="Y25" t="s">
        <v>339</v>
      </c>
      <c r="Z25" t="s">
        <v>4779</v>
      </c>
      <c r="AA25" t="s">
        <v>1358</v>
      </c>
      <c r="AB25" s="148" t="s">
        <v>896</v>
      </c>
      <c r="AC25" t="s">
        <v>897</v>
      </c>
      <c r="AD25" s="149" t="s">
        <v>339</v>
      </c>
      <c r="AE25" s="150" t="s">
        <v>912</v>
      </c>
      <c r="AF25" t="s">
        <v>896</v>
      </c>
      <c r="AG25" t="s">
        <v>896</v>
      </c>
      <c r="AH25" s="138" t="s">
        <v>896</v>
      </c>
      <c r="AI25" s="131">
        <v>3.718</v>
      </c>
      <c r="AJ25" s="131">
        <v>0.88200000000000001</v>
      </c>
      <c r="AK25" s="151" t="s">
        <v>339</v>
      </c>
      <c r="AL25" s="142" t="s">
        <v>5395</v>
      </c>
      <c r="AM25" s="138" t="s">
        <v>5399</v>
      </c>
      <c r="AN25" s="132">
        <v>7.6000000000000004E-4</v>
      </c>
      <c r="AO25" s="132">
        <v>0</v>
      </c>
    </row>
    <row r="26" spans="1:41">
      <c r="A26" t="s">
        <v>1213</v>
      </c>
      <c r="B26" t="s">
        <v>1229</v>
      </c>
      <c r="C26" t="s">
        <v>1017</v>
      </c>
      <c r="D26" t="s">
        <v>5279</v>
      </c>
      <c r="E26" t="s">
        <v>1216</v>
      </c>
      <c r="F26" s="131">
        <v>3.968</v>
      </c>
      <c r="G26" s="131">
        <v>-1800000</v>
      </c>
      <c r="H26" s="147">
        <v>-1800</v>
      </c>
      <c r="I26" s="132">
        <v>19.182780000000001</v>
      </c>
      <c r="J26" s="132">
        <v>-2.5069999999999999E-2</v>
      </c>
      <c r="K26" t="s">
        <v>5279</v>
      </c>
      <c r="L26" t="s">
        <v>1212</v>
      </c>
      <c r="M26" s="131">
        <v>1</v>
      </c>
      <c r="N26" s="131">
        <v>-7156800</v>
      </c>
      <c r="O26" s="147">
        <v>-7156.8</v>
      </c>
      <c r="P26" s="132">
        <v>19.220490000000002</v>
      </c>
      <c r="Q26" s="132">
        <v>-2.512E-2</v>
      </c>
      <c r="R26" s="131">
        <v>-99.748999999999995</v>
      </c>
      <c r="S26" t="s">
        <v>204</v>
      </c>
      <c r="T26" t="s">
        <v>204</v>
      </c>
      <c r="U26" t="s">
        <v>746</v>
      </c>
      <c r="V26" s="148" t="s">
        <v>314</v>
      </c>
      <c r="W26" s="138" t="s">
        <v>928</v>
      </c>
      <c r="X26" t="s">
        <v>5280</v>
      </c>
      <c r="Y26" t="s">
        <v>339</v>
      </c>
      <c r="Z26" t="s">
        <v>5281</v>
      </c>
      <c r="AA26" t="s">
        <v>5282</v>
      </c>
      <c r="AB26" s="148" t="s">
        <v>896</v>
      </c>
      <c r="AC26" t="s">
        <v>897</v>
      </c>
      <c r="AD26" s="149" t="s">
        <v>339</v>
      </c>
      <c r="AE26" s="150" t="s">
        <v>912</v>
      </c>
      <c r="AF26" t="s">
        <v>896</v>
      </c>
      <c r="AG26" t="s">
        <v>896</v>
      </c>
      <c r="AH26" s="138" t="s">
        <v>896</v>
      </c>
      <c r="AI26" s="131">
        <v>3.968</v>
      </c>
      <c r="AJ26" s="131">
        <v>3.976</v>
      </c>
      <c r="AK26" s="151" t="s">
        <v>339</v>
      </c>
      <c r="AL26" s="142" t="s">
        <v>5395</v>
      </c>
      <c r="AM26" s="138" t="s">
        <v>5399</v>
      </c>
      <c r="AN26" s="132">
        <v>2.6790000000000001E-2</v>
      </c>
      <c r="AO26" s="132">
        <v>-4.0000000000000003E-5</v>
      </c>
    </row>
    <row r="27" spans="1:41">
      <c r="A27" t="s">
        <v>1213</v>
      </c>
      <c r="B27" t="s">
        <v>1229</v>
      </c>
      <c r="C27" t="s">
        <v>1017</v>
      </c>
      <c r="D27" t="s">
        <v>5284</v>
      </c>
      <c r="E27" t="s">
        <v>1216</v>
      </c>
      <c r="F27" s="131">
        <v>3.9009999999999998</v>
      </c>
      <c r="G27" s="131">
        <v>-1500000</v>
      </c>
      <c r="H27" s="147">
        <v>-1500</v>
      </c>
      <c r="I27" s="132">
        <v>15.716150000000001</v>
      </c>
      <c r="J27" s="132">
        <v>-2.0539999999999999E-2</v>
      </c>
      <c r="K27" t="s">
        <v>5284</v>
      </c>
      <c r="L27" t="s">
        <v>1212</v>
      </c>
      <c r="M27" s="131">
        <v>1</v>
      </c>
      <c r="N27" s="131">
        <v>-5884950</v>
      </c>
      <c r="O27" s="147">
        <v>-5884.95</v>
      </c>
      <c r="P27" s="132">
        <v>15.80477</v>
      </c>
      <c r="Q27" s="132">
        <v>-2.0650000000000002E-2</v>
      </c>
      <c r="R27" s="131">
        <v>-161.541</v>
      </c>
      <c r="S27" t="s">
        <v>204</v>
      </c>
      <c r="T27" t="s">
        <v>204</v>
      </c>
      <c r="U27" t="s">
        <v>746</v>
      </c>
      <c r="V27" s="148" t="s">
        <v>314</v>
      </c>
      <c r="W27" s="138" t="s">
        <v>928</v>
      </c>
      <c r="X27" t="s">
        <v>5280</v>
      </c>
      <c r="Y27" t="s">
        <v>339</v>
      </c>
      <c r="Z27" t="s">
        <v>5285</v>
      </c>
      <c r="AA27" t="s">
        <v>5282</v>
      </c>
      <c r="AB27" s="148" t="s">
        <v>896</v>
      </c>
      <c r="AC27" t="s">
        <v>897</v>
      </c>
      <c r="AD27" s="149" t="s">
        <v>339</v>
      </c>
      <c r="AE27" s="150" t="s">
        <v>912</v>
      </c>
      <c r="AF27" t="s">
        <v>896</v>
      </c>
      <c r="AG27" t="s">
        <v>896</v>
      </c>
      <c r="AH27" s="138" t="s">
        <v>896</v>
      </c>
      <c r="AI27" s="131">
        <v>3.9009999999999998</v>
      </c>
      <c r="AJ27" s="131">
        <v>3.923</v>
      </c>
      <c r="AK27" s="151" t="s">
        <v>339</v>
      </c>
      <c r="AL27" s="142" t="s">
        <v>5395</v>
      </c>
      <c r="AM27" s="138" t="s">
        <v>5399</v>
      </c>
      <c r="AN27" s="132">
        <v>4.3380000000000002E-2</v>
      </c>
      <c r="AO27" s="132">
        <v>-6.0000000000000002E-5</v>
      </c>
    </row>
    <row r="28" spans="1:41">
      <c r="A28" t="s">
        <v>1213</v>
      </c>
      <c r="B28" t="s">
        <v>1229</v>
      </c>
      <c r="C28" t="s">
        <v>1017</v>
      </c>
      <c r="D28" t="s">
        <v>5283</v>
      </c>
      <c r="E28" t="s">
        <v>1216</v>
      </c>
      <c r="F28" s="131">
        <v>3.964</v>
      </c>
      <c r="G28" s="131">
        <v>-2900000</v>
      </c>
      <c r="H28" s="147">
        <v>-2900</v>
      </c>
      <c r="I28" s="132">
        <v>30.8721</v>
      </c>
      <c r="J28" s="132">
        <v>-4.0340000000000001E-2</v>
      </c>
      <c r="K28" t="s">
        <v>5283</v>
      </c>
      <c r="L28" t="s">
        <v>1212</v>
      </c>
      <c r="M28" s="131">
        <v>1</v>
      </c>
      <c r="N28" s="131">
        <v>-11527500</v>
      </c>
      <c r="O28" s="147">
        <v>-11527.5</v>
      </c>
      <c r="P28" s="132">
        <v>30.958549999999999</v>
      </c>
      <c r="Q28" s="132">
        <v>-4.045E-2</v>
      </c>
      <c r="R28" s="131">
        <v>-163.584</v>
      </c>
      <c r="S28" t="s">
        <v>204</v>
      </c>
      <c r="T28" t="s">
        <v>204</v>
      </c>
      <c r="U28" t="s">
        <v>746</v>
      </c>
      <c r="V28" s="148" t="s">
        <v>314</v>
      </c>
      <c r="W28" s="138" t="s">
        <v>928</v>
      </c>
      <c r="X28" t="s">
        <v>5280</v>
      </c>
      <c r="Y28" t="s">
        <v>339</v>
      </c>
      <c r="Z28" t="s">
        <v>4967</v>
      </c>
      <c r="AA28" t="s">
        <v>5282</v>
      </c>
      <c r="AB28" s="148" t="s">
        <v>896</v>
      </c>
      <c r="AC28" t="s">
        <v>897</v>
      </c>
      <c r="AD28" s="149" t="s">
        <v>339</v>
      </c>
      <c r="AE28" s="150" t="s">
        <v>912</v>
      </c>
      <c r="AF28" t="s">
        <v>896</v>
      </c>
      <c r="AG28" t="s">
        <v>896</v>
      </c>
      <c r="AH28" s="138" t="s">
        <v>896</v>
      </c>
      <c r="AI28" s="131">
        <v>3.964</v>
      </c>
      <c r="AJ28" s="131">
        <v>3.9750000000000001</v>
      </c>
      <c r="AK28" s="151" t="s">
        <v>339</v>
      </c>
      <c r="AL28" s="142" t="s">
        <v>5395</v>
      </c>
      <c r="AM28" s="138" t="s">
        <v>5399</v>
      </c>
      <c r="AN28" s="132">
        <v>4.3929999999999997E-2</v>
      </c>
      <c r="AO28" s="132">
        <v>-6.0000000000000002E-5</v>
      </c>
    </row>
    <row r="29" spans="1:41">
      <c r="A29" t="s">
        <v>1213</v>
      </c>
      <c r="B29" t="s">
        <v>1229</v>
      </c>
      <c r="C29" t="s">
        <v>1017</v>
      </c>
      <c r="D29" t="s">
        <v>5304</v>
      </c>
      <c r="E29" t="s">
        <v>1216</v>
      </c>
      <c r="F29" s="131">
        <v>3.9809999999999999</v>
      </c>
      <c r="G29" s="131">
        <v>-4250000</v>
      </c>
      <c r="H29" s="147">
        <v>-4250</v>
      </c>
      <c r="I29" s="132">
        <v>45.443339999999999</v>
      </c>
      <c r="J29" s="132">
        <v>-5.9380000000000002E-2</v>
      </c>
      <c r="K29" t="s">
        <v>5304</v>
      </c>
      <c r="L29" t="s">
        <v>1212</v>
      </c>
      <c r="M29" s="131">
        <v>1</v>
      </c>
      <c r="N29" s="131">
        <v>-16959625</v>
      </c>
      <c r="O29" s="147">
        <v>-16959.625</v>
      </c>
      <c r="P29" s="132">
        <v>45.547199999999997</v>
      </c>
      <c r="Q29" s="132">
        <v>-5.9520000000000003E-2</v>
      </c>
      <c r="R29" s="131">
        <v>-174.387</v>
      </c>
      <c r="S29" t="s">
        <v>204</v>
      </c>
      <c r="T29" t="s">
        <v>204</v>
      </c>
      <c r="U29" t="s">
        <v>746</v>
      </c>
      <c r="V29" s="148" t="s">
        <v>314</v>
      </c>
      <c r="W29" s="138" t="s">
        <v>928</v>
      </c>
      <c r="X29" t="s">
        <v>5280</v>
      </c>
      <c r="Y29" t="s">
        <v>339</v>
      </c>
      <c r="Z29" t="s">
        <v>5105</v>
      </c>
      <c r="AA29" t="s">
        <v>5282</v>
      </c>
      <c r="AB29" s="148" t="s">
        <v>896</v>
      </c>
      <c r="AC29" t="s">
        <v>897</v>
      </c>
      <c r="AD29" s="149" t="s">
        <v>339</v>
      </c>
      <c r="AE29" s="150" t="s">
        <v>912</v>
      </c>
      <c r="AF29" t="s">
        <v>896</v>
      </c>
      <c r="AG29" t="s">
        <v>896</v>
      </c>
      <c r="AH29" s="138" t="s">
        <v>896</v>
      </c>
      <c r="AI29" s="131">
        <v>3.9809999999999999</v>
      </c>
      <c r="AJ29" s="131">
        <v>3.9910000000000001</v>
      </c>
      <c r="AK29" s="151" t="s">
        <v>339</v>
      </c>
      <c r="AL29" s="142" t="s">
        <v>5395</v>
      </c>
      <c r="AM29" s="138" t="s">
        <v>5399</v>
      </c>
      <c r="AN29" s="132">
        <v>4.6829999999999997E-2</v>
      </c>
      <c r="AO29" s="132">
        <v>-6.0000000000000002E-5</v>
      </c>
    </row>
    <row r="30" spans="1:41">
      <c r="A30" t="s">
        <v>1213</v>
      </c>
      <c r="B30" t="s">
        <v>1229</v>
      </c>
      <c r="C30" t="s">
        <v>1017</v>
      </c>
      <c r="D30" t="s">
        <v>5305</v>
      </c>
      <c r="E30" t="s">
        <v>1216</v>
      </c>
      <c r="F30" s="131">
        <v>3.964</v>
      </c>
      <c r="G30" s="131">
        <v>-3600000</v>
      </c>
      <c r="H30" s="147">
        <v>-3600</v>
      </c>
      <c r="I30" s="132">
        <v>38.323979999999999</v>
      </c>
      <c r="J30" s="132">
        <v>-5.008E-2</v>
      </c>
      <c r="K30" t="s">
        <v>5305</v>
      </c>
      <c r="L30" t="s">
        <v>1212</v>
      </c>
      <c r="M30" s="131">
        <v>1</v>
      </c>
      <c r="N30" s="131">
        <v>-14302800</v>
      </c>
      <c r="O30" s="147">
        <v>-14302.8</v>
      </c>
      <c r="P30" s="132">
        <v>38.411969999999997</v>
      </c>
      <c r="Q30" s="132">
        <v>-5.0189999999999999E-2</v>
      </c>
      <c r="R30" s="131">
        <v>-210.21199999999999</v>
      </c>
      <c r="S30" t="s">
        <v>204</v>
      </c>
      <c r="T30" t="s">
        <v>204</v>
      </c>
      <c r="U30" t="s">
        <v>746</v>
      </c>
      <c r="V30" s="148" t="s">
        <v>314</v>
      </c>
      <c r="W30" s="138" t="s">
        <v>928</v>
      </c>
      <c r="X30" t="s">
        <v>5280</v>
      </c>
      <c r="Y30" t="s">
        <v>339</v>
      </c>
      <c r="Z30" t="s">
        <v>4967</v>
      </c>
      <c r="AA30" t="s">
        <v>5282</v>
      </c>
      <c r="AB30" s="148" t="s">
        <v>896</v>
      </c>
      <c r="AC30" t="s">
        <v>897</v>
      </c>
      <c r="AD30" s="149" t="s">
        <v>339</v>
      </c>
      <c r="AE30" s="150" t="s">
        <v>912</v>
      </c>
      <c r="AF30" t="s">
        <v>896</v>
      </c>
      <c r="AG30" t="s">
        <v>896</v>
      </c>
      <c r="AH30" s="138" t="s">
        <v>896</v>
      </c>
      <c r="AI30" s="131">
        <v>3.964</v>
      </c>
      <c r="AJ30" s="131">
        <v>3.9729999999999999</v>
      </c>
      <c r="AK30" s="151" t="s">
        <v>339</v>
      </c>
      <c r="AL30" s="142" t="s">
        <v>5395</v>
      </c>
      <c r="AM30" s="138" t="s">
        <v>5399</v>
      </c>
      <c r="AN30" s="132">
        <v>5.645E-2</v>
      </c>
      <c r="AO30" s="132">
        <v>-6.9999999999999994E-5</v>
      </c>
    </row>
    <row r="31" spans="1:41">
      <c r="A31" t="s">
        <v>1213</v>
      </c>
      <c r="B31" t="s">
        <v>1229</v>
      </c>
      <c r="C31" t="s">
        <v>1017</v>
      </c>
      <c r="D31" t="s">
        <v>5286</v>
      </c>
      <c r="E31" t="s">
        <v>1215</v>
      </c>
      <c r="F31" s="131">
        <v>3.6120000000000001</v>
      </c>
      <c r="G31" s="131">
        <v>-2500000</v>
      </c>
      <c r="H31" s="147">
        <v>-2500</v>
      </c>
      <c r="I31" s="132">
        <v>24.251200000000001</v>
      </c>
      <c r="J31" s="132">
        <v>-3.1690000000000003E-2</v>
      </c>
      <c r="K31" t="s">
        <v>5286</v>
      </c>
      <c r="L31" t="s">
        <v>1212</v>
      </c>
      <c r="M31" s="131">
        <v>1</v>
      </c>
      <c r="N31" s="131">
        <v>-9013000</v>
      </c>
      <c r="O31" s="147">
        <v>-9013</v>
      </c>
      <c r="P31" s="132">
        <v>24.205539999999999</v>
      </c>
      <c r="Q31" s="132">
        <v>-3.1629999999999998E-2</v>
      </c>
      <c r="R31" s="131">
        <v>-272.24599999999998</v>
      </c>
      <c r="S31" t="s">
        <v>204</v>
      </c>
      <c r="T31" t="s">
        <v>204</v>
      </c>
      <c r="U31" t="s">
        <v>746</v>
      </c>
      <c r="V31" s="148" t="s">
        <v>314</v>
      </c>
      <c r="W31" s="138" t="s">
        <v>928</v>
      </c>
      <c r="X31" t="s">
        <v>5265</v>
      </c>
      <c r="Y31" t="s">
        <v>339</v>
      </c>
      <c r="Z31" t="s">
        <v>5287</v>
      </c>
      <c r="AA31" t="s">
        <v>5288</v>
      </c>
      <c r="AB31" s="148" t="s">
        <v>896</v>
      </c>
      <c r="AC31" t="s">
        <v>897</v>
      </c>
      <c r="AD31" s="149" t="s">
        <v>339</v>
      </c>
      <c r="AE31" s="150" t="s">
        <v>912</v>
      </c>
      <c r="AF31" t="s">
        <v>896</v>
      </c>
      <c r="AG31" t="s">
        <v>896</v>
      </c>
      <c r="AH31" s="138" t="s">
        <v>896</v>
      </c>
      <c r="AI31" s="131">
        <v>3.6120000000000001</v>
      </c>
      <c r="AJ31" s="131">
        <v>3.605</v>
      </c>
      <c r="AK31" s="151" t="s">
        <v>339</v>
      </c>
      <c r="AL31" s="142" t="s">
        <v>5395</v>
      </c>
      <c r="AM31" s="138" t="s">
        <v>5399</v>
      </c>
      <c r="AN31" s="132">
        <v>7.3109999999999994E-2</v>
      </c>
      <c r="AO31" s="132">
        <v>-1E-4</v>
      </c>
    </row>
    <row r="32" spans="1:41">
      <c r="A32" t="s">
        <v>1213</v>
      </c>
      <c r="B32" t="s">
        <v>1229</v>
      </c>
      <c r="C32" t="s">
        <v>1017</v>
      </c>
      <c r="D32" t="s">
        <v>5261</v>
      </c>
      <c r="E32" t="s">
        <v>1227</v>
      </c>
      <c r="F32" s="131">
        <v>4.5049999999999999</v>
      </c>
      <c r="G32" s="131">
        <v>38507.269999999997</v>
      </c>
      <c r="H32" s="147">
        <v>38.507269999999998</v>
      </c>
      <c r="I32" s="132">
        <v>-0.46593000000000001</v>
      </c>
      <c r="J32" s="132">
        <v>6.0999999999999997E-4</v>
      </c>
      <c r="K32" t="s">
        <v>5261</v>
      </c>
      <c r="L32" t="s">
        <v>1212</v>
      </c>
      <c r="M32" s="131">
        <v>1</v>
      </c>
      <c r="N32" s="131">
        <v>-12334416.75</v>
      </c>
      <c r="O32" s="147">
        <v>-12334.41675</v>
      </c>
      <c r="P32" s="132">
        <v>33.125630000000001</v>
      </c>
      <c r="Q32" s="132">
        <v>-4.3290000000000002E-2</v>
      </c>
      <c r="R32" s="131">
        <v>-298.15300000000002</v>
      </c>
      <c r="S32" t="s">
        <v>204</v>
      </c>
      <c r="T32" t="s">
        <v>204</v>
      </c>
      <c r="U32" t="s">
        <v>746</v>
      </c>
      <c r="V32" s="148" t="s">
        <v>314</v>
      </c>
      <c r="W32" s="138" t="s">
        <v>928</v>
      </c>
      <c r="X32" t="s">
        <v>5262</v>
      </c>
      <c r="Y32" t="s">
        <v>339</v>
      </c>
      <c r="Z32" t="s">
        <v>5263</v>
      </c>
      <c r="AA32" t="s">
        <v>1602</v>
      </c>
      <c r="AB32" s="148" t="s">
        <v>896</v>
      </c>
      <c r="AC32" t="s">
        <v>897</v>
      </c>
      <c r="AD32" s="149" t="s">
        <v>339</v>
      </c>
      <c r="AE32" s="150" t="s">
        <v>912</v>
      </c>
      <c r="AF32" t="s">
        <v>896</v>
      </c>
      <c r="AG32" t="s">
        <v>896</v>
      </c>
      <c r="AH32" s="138" t="s">
        <v>896</v>
      </c>
      <c r="AI32" s="131">
        <v>4.5049999999999999</v>
      </c>
      <c r="AJ32" s="131">
        <v>4.05</v>
      </c>
      <c r="AK32" s="151" t="s">
        <v>339</v>
      </c>
      <c r="AL32" s="142" t="s">
        <v>5395</v>
      </c>
      <c r="AM32" s="138" t="s">
        <v>5399</v>
      </c>
      <c r="AN32" s="132">
        <v>8.0070000000000002E-2</v>
      </c>
      <c r="AO32" s="132">
        <v>-1E-4</v>
      </c>
    </row>
    <row r="33" spans="1:41">
      <c r="A33" t="s">
        <v>1213</v>
      </c>
      <c r="B33" t="s">
        <v>1229</v>
      </c>
      <c r="C33" t="s">
        <v>1017</v>
      </c>
      <c r="D33" t="s">
        <v>5306</v>
      </c>
      <c r="E33" t="s">
        <v>1215</v>
      </c>
      <c r="F33" s="131">
        <v>3.6459999999999999</v>
      </c>
      <c r="G33" s="131">
        <v>-7000000</v>
      </c>
      <c r="H33" s="147">
        <v>-7000</v>
      </c>
      <c r="I33" s="132">
        <v>68.542540000000002</v>
      </c>
      <c r="J33" s="132">
        <v>-8.9569999999999997E-2</v>
      </c>
      <c r="K33" t="s">
        <v>5306</v>
      </c>
      <c r="L33" t="s">
        <v>1212</v>
      </c>
      <c r="M33" s="131">
        <v>1</v>
      </c>
      <c r="N33" s="131">
        <v>-25441500</v>
      </c>
      <c r="O33" s="147">
        <v>-25441.5</v>
      </c>
      <c r="P33" s="132">
        <v>68.326340000000002</v>
      </c>
      <c r="Q33" s="132">
        <v>-8.9279999999999998E-2</v>
      </c>
      <c r="R33" s="131">
        <v>-519.20299999999997</v>
      </c>
      <c r="S33" t="s">
        <v>204</v>
      </c>
      <c r="T33" t="s">
        <v>204</v>
      </c>
      <c r="U33" t="s">
        <v>746</v>
      </c>
      <c r="V33" s="148" t="s">
        <v>314</v>
      </c>
      <c r="W33" s="138" t="s">
        <v>928</v>
      </c>
      <c r="X33" t="s">
        <v>5265</v>
      </c>
      <c r="Y33" t="s">
        <v>339</v>
      </c>
      <c r="Z33" t="s">
        <v>5105</v>
      </c>
      <c r="AA33" t="s">
        <v>5290</v>
      </c>
      <c r="AB33" s="148" t="s">
        <v>896</v>
      </c>
      <c r="AC33" t="s">
        <v>897</v>
      </c>
      <c r="AD33" s="149" t="s">
        <v>339</v>
      </c>
      <c r="AE33" s="150" t="s">
        <v>912</v>
      </c>
      <c r="AF33" t="s">
        <v>896</v>
      </c>
      <c r="AG33" t="s">
        <v>896</v>
      </c>
      <c r="AH33" s="138" t="s">
        <v>896</v>
      </c>
      <c r="AI33" s="131">
        <v>3.6459999999999999</v>
      </c>
      <c r="AJ33" s="131">
        <v>3.6349999999999998</v>
      </c>
      <c r="AK33" s="151" t="s">
        <v>339</v>
      </c>
      <c r="AL33" s="142" t="s">
        <v>5395</v>
      </c>
      <c r="AM33" s="138" t="s">
        <v>5399</v>
      </c>
      <c r="AN33" s="132">
        <v>0.13944000000000001</v>
      </c>
      <c r="AO33" s="132">
        <v>-1.8000000000000001E-4</v>
      </c>
    </row>
    <row r="34" spans="1:41">
      <c r="A34" t="s">
        <v>1213</v>
      </c>
      <c r="B34" t="s">
        <v>1229</v>
      </c>
      <c r="C34" t="s">
        <v>1017</v>
      </c>
      <c r="D34" t="s">
        <v>5307</v>
      </c>
      <c r="E34" t="s">
        <v>1215</v>
      </c>
      <c r="F34" s="131">
        <v>3.6539999999999999</v>
      </c>
      <c r="G34" s="131">
        <v>-7000000</v>
      </c>
      <c r="H34" s="147">
        <v>-7000</v>
      </c>
      <c r="I34" s="132">
        <v>68.692930000000004</v>
      </c>
      <c r="J34" s="132">
        <v>-8.9760000000000006E-2</v>
      </c>
      <c r="K34" t="s">
        <v>5307</v>
      </c>
      <c r="L34" t="s">
        <v>1212</v>
      </c>
      <c r="M34" s="131">
        <v>1</v>
      </c>
      <c r="N34" s="131">
        <v>-25480000</v>
      </c>
      <c r="O34" s="147">
        <v>-25480</v>
      </c>
      <c r="P34" s="132">
        <v>68.429739999999995</v>
      </c>
      <c r="Q34" s="132">
        <v>-8.9419999999999999E-2</v>
      </c>
      <c r="R34" s="131">
        <v>-519.52300000000002</v>
      </c>
      <c r="S34" t="s">
        <v>204</v>
      </c>
      <c r="T34" t="s">
        <v>204</v>
      </c>
      <c r="U34" t="s">
        <v>746</v>
      </c>
      <c r="V34" s="148" t="s">
        <v>314</v>
      </c>
      <c r="W34" s="138" t="s">
        <v>928</v>
      </c>
      <c r="X34" t="s">
        <v>5265</v>
      </c>
      <c r="Y34" t="s">
        <v>339</v>
      </c>
      <c r="Z34" t="s">
        <v>5281</v>
      </c>
      <c r="AA34" t="s">
        <v>5288</v>
      </c>
      <c r="AB34" s="148" t="s">
        <v>896</v>
      </c>
      <c r="AC34" t="s">
        <v>897</v>
      </c>
      <c r="AD34" s="149" t="s">
        <v>339</v>
      </c>
      <c r="AE34" s="150" t="s">
        <v>912</v>
      </c>
      <c r="AF34" t="s">
        <v>896</v>
      </c>
      <c r="AG34" t="s">
        <v>896</v>
      </c>
      <c r="AH34" s="138" t="s">
        <v>896</v>
      </c>
      <c r="AI34" s="131">
        <v>3.6539999999999999</v>
      </c>
      <c r="AJ34" s="131">
        <v>3.64</v>
      </c>
      <c r="AK34" s="151" t="s">
        <v>339</v>
      </c>
      <c r="AL34" s="142" t="s">
        <v>5395</v>
      </c>
      <c r="AM34" s="138" t="s">
        <v>5399</v>
      </c>
      <c r="AN34" s="132">
        <v>0.13952000000000001</v>
      </c>
      <c r="AO34" s="132">
        <v>-1.8000000000000001E-4</v>
      </c>
    </row>
    <row r="35" spans="1:41">
      <c r="A35" t="s">
        <v>1213</v>
      </c>
      <c r="B35" t="s">
        <v>1229</v>
      </c>
      <c r="C35" t="s">
        <v>1017</v>
      </c>
      <c r="D35" t="s">
        <v>5308</v>
      </c>
      <c r="E35" t="s">
        <v>1215</v>
      </c>
      <c r="F35" s="131">
        <v>3.637</v>
      </c>
      <c r="G35" s="131">
        <v>-6750000</v>
      </c>
      <c r="H35" s="147">
        <v>-6750</v>
      </c>
      <c r="I35" s="132">
        <v>65.931439999999995</v>
      </c>
      <c r="J35" s="132">
        <v>-8.6150000000000004E-2</v>
      </c>
      <c r="K35" t="s">
        <v>5308</v>
      </c>
      <c r="L35" t="s">
        <v>1212</v>
      </c>
      <c r="M35" s="131">
        <v>1</v>
      </c>
      <c r="N35" s="131">
        <v>-24451875</v>
      </c>
      <c r="O35" s="147">
        <v>-24451.875</v>
      </c>
      <c r="P35" s="132">
        <v>65.668580000000006</v>
      </c>
      <c r="Q35" s="132">
        <v>-8.5809999999999997E-2</v>
      </c>
      <c r="R35" s="131">
        <v>-581.00300000000004</v>
      </c>
      <c r="S35" t="s">
        <v>204</v>
      </c>
      <c r="T35" t="s">
        <v>204</v>
      </c>
      <c r="U35" t="s">
        <v>746</v>
      </c>
      <c r="V35" s="148" t="s">
        <v>314</v>
      </c>
      <c r="W35" s="138" t="s">
        <v>928</v>
      </c>
      <c r="X35" t="s">
        <v>5265</v>
      </c>
      <c r="Y35" t="s">
        <v>339</v>
      </c>
      <c r="Z35" t="s">
        <v>4967</v>
      </c>
      <c r="AA35" t="s">
        <v>5290</v>
      </c>
      <c r="AB35" s="148" t="s">
        <v>896</v>
      </c>
      <c r="AC35" t="s">
        <v>897</v>
      </c>
      <c r="AD35" s="149" t="s">
        <v>339</v>
      </c>
      <c r="AE35" s="150" t="s">
        <v>912</v>
      </c>
      <c r="AF35" t="s">
        <v>896</v>
      </c>
      <c r="AG35" t="s">
        <v>896</v>
      </c>
      <c r="AH35" s="138" t="s">
        <v>896</v>
      </c>
      <c r="AI35" s="131">
        <v>3.637</v>
      </c>
      <c r="AJ35" s="131">
        <v>3.6230000000000002</v>
      </c>
      <c r="AK35" s="151" t="s">
        <v>339</v>
      </c>
      <c r="AL35" s="142" t="s">
        <v>5395</v>
      </c>
      <c r="AM35" s="138" t="s">
        <v>5399</v>
      </c>
      <c r="AN35" s="132">
        <v>0.15604000000000001</v>
      </c>
      <c r="AO35" s="132">
        <v>-2.0000000000000001E-4</v>
      </c>
    </row>
    <row r="36" spans="1:41">
      <c r="A36" t="s">
        <v>1213</v>
      </c>
      <c r="B36" t="s">
        <v>1229</v>
      </c>
      <c r="C36" t="s">
        <v>1017</v>
      </c>
      <c r="D36" t="s">
        <v>5291</v>
      </c>
      <c r="E36" t="s">
        <v>1215</v>
      </c>
      <c r="F36" s="131">
        <v>3.5529999999999999</v>
      </c>
      <c r="G36" s="131">
        <v>-4075000</v>
      </c>
      <c r="H36" s="147">
        <v>-4075</v>
      </c>
      <c r="I36" s="132">
        <v>38.883760000000002</v>
      </c>
      <c r="J36" s="132">
        <v>-5.0810000000000001E-2</v>
      </c>
      <c r="K36" t="s">
        <v>5291</v>
      </c>
      <c r="L36" t="s">
        <v>1212</v>
      </c>
      <c r="M36" s="131">
        <v>1</v>
      </c>
      <c r="N36" s="131">
        <v>-14542045</v>
      </c>
      <c r="O36" s="147">
        <v>-14542.045</v>
      </c>
      <c r="P36" s="132">
        <v>39.054490000000001</v>
      </c>
      <c r="Q36" s="132">
        <v>-5.1029999999999999E-2</v>
      </c>
      <c r="R36" s="131">
        <v>-581.86300000000006</v>
      </c>
      <c r="S36" t="s">
        <v>204</v>
      </c>
      <c r="T36" t="s">
        <v>204</v>
      </c>
      <c r="U36" t="s">
        <v>746</v>
      </c>
      <c r="V36" s="148" t="s">
        <v>314</v>
      </c>
      <c r="W36" s="138" t="s">
        <v>928</v>
      </c>
      <c r="X36" t="s">
        <v>5265</v>
      </c>
      <c r="Y36" t="s">
        <v>339</v>
      </c>
      <c r="Z36" t="s">
        <v>5039</v>
      </c>
      <c r="AA36" t="s">
        <v>5267</v>
      </c>
      <c r="AB36" s="148" t="s">
        <v>896</v>
      </c>
      <c r="AC36" t="s">
        <v>897</v>
      </c>
      <c r="AD36" s="149" t="s">
        <v>339</v>
      </c>
      <c r="AE36" s="150" t="s">
        <v>912</v>
      </c>
      <c r="AF36" t="s">
        <v>896</v>
      </c>
      <c r="AG36" t="s">
        <v>896</v>
      </c>
      <c r="AH36" s="138" t="s">
        <v>896</v>
      </c>
      <c r="AI36" s="131">
        <v>3.5529999999999999</v>
      </c>
      <c r="AJ36" s="131">
        <v>3.569</v>
      </c>
      <c r="AK36" s="151" t="s">
        <v>339</v>
      </c>
      <c r="AL36" s="142" t="s">
        <v>5395</v>
      </c>
      <c r="AM36" s="138" t="s">
        <v>5399</v>
      </c>
      <c r="AN36" s="132">
        <v>0.15626999999999999</v>
      </c>
      <c r="AO36" s="132">
        <v>-2.0000000000000001E-4</v>
      </c>
    </row>
    <row r="37" spans="1:41">
      <c r="A37" t="s">
        <v>1213</v>
      </c>
      <c r="B37" t="s">
        <v>1229</v>
      </c>
      <c r="C37" t="s">
        <v>1017</v>
      </c>
      <c r="D37" t="s">
        <v>5264</v>
      </c>
      <c r="E37" t="s">
        <v>1215</v>
      </c>
      <c r="F37" s="131">
        <v>3.5569999999999999</v>
      </c>
      <c r="G37" s="131">
        <v>-4000000</v>
      </c>
      <c r="H37" s="147">
        <v>-4000</v>
      </c>
      <c r="I37" s="132">
        <v>38.211080000000003</v>
      </c>
      <c r="J37" s="132">
        <v>-4.9930000000000002E-2</v>
      </c>
      <c r="K37" t="s">
        <v>5264</v>
      </c>
      <c r="L37" t="s">
        <v>1212</v>
      </c>
      <c r="M37" s="131">
        <v>1</v>
      </c>
      <c r="N37" s="131">
        <v>-14240000</v>
      </c>
      <c r="O37" s="147">
        <v>-14240</v>
      </c>
      <c r="P37" s="132">
        <v>38.243310000000001</v>
      </c>
      <c r="Q37" s="132">
        <v>-4.9970000000000001E-2</v>
      </c>
      <c r="R37" s="131">
        <v>-605.37</v>
      </c>
      <c r="S37" t="s">
        <v>204</v>
      </c>
      <c r="T37" t="s">
        <v>204</v>
      </c>
      <c r="U37" t="s">
        <v>746</v>
      </c>
      <c r="V37" s="148" t="s">
        <v>314</v>
      </c>
      <c r="W37" s="138" t="s">
        <v>928</v>
      </c>
      <c r="X37" t="s">
        <v>5265</v>
      </c>
      <c r="Y37" t="s">
        <v>339</v>
      </c>
      <c r="Z37" t="s">
        <v>5266</v>
      </c>
      <c r="AA37" t="s">
        <v>5267</v>
      </c>
      <c r="AB37" s="148" t="s">
        <v>896</v>
      </c>
      <c r="AC37" t="s">
        <v>897</v>
      </c>
      <c r="AD37" s="149" t="s">
        <v>339</v>
      </c>
      <c r="AE37" s="150" t="s">
        <v>912</v>
      </c>
      <c r="AF37" t="s">
        <v>896</v>
      </c>
      <c r="AG37" t="s">
        <v>896</v>
      </c>
      <c r="AH37" s="138" t="s">
        <v>896</v>
      </c>
      <c r="AI37" s="131">
        <v>3.5569999999999999</v>
      </c>
      <c r="AJ37" s="131">
        <v>3.56</v>
      </c>
      <c r="AK37" s="151" t="s">
        <v>339</v>
      </c>
      <c r="AL37" s="142" t="s">
        <v>5395</v>
      </c>
      <c r="AM37" s="138" t="s">
        <v>5399</v>
      </c>
      <c r="AN37" s="132">
        <v>0.16258</v>
      </c>
      <c r="AO37" s="132">
        <v>-2.1000000000000001E-4</v>
      </c>
    </row>
    <row r="38" spans="1:41">
      <c r="A38" t="s">
        <v>1213</v>
      </c>
      <c r="B38" t="s">
        <v>1229</v>
      </c>
      <c r="C38" t="s">
        <v>1017</v>
      </c>
      <c r="D38" t="s">
        <v>5309</v>
      </c>
      <c r="E38" t="s">
        <v>1215</v>
      </c>
      <c r="F38" s="131">
        <v>3.5979999999999999</v>
      </c>
      <c r="G38" s="131">
        <v>-7500000</v>
      </c>
      <c r="H38" s="147">
        <v>-7500</v>
      </c>
      <c r="I38" s="132">
        <v>72.471609999999998</v>
      </c>
      <c r="J38" s="132">
        <v>-9.4700000000000006E-2</v>
      </c>
      <c r="K38" t="s">
        <v>5309</v>
      </c>
      <c r="L38" t="s">
        <v>1212</v>
      </c>
      <c r="M38" s="131">
        <v>1</v>
      </c>
      <c r="N38" s="131">
        <v>-26937750</v>
      </c>
      <c r="O38" s="147">
        <v>-26937.75</v>
      </c>
      <c r="P38" s="132">
        <v>72.344710000000006</v>
      </c>
      <c r="Q38" s="132">
        <v>-9.4530000000000003E-2</v>
      </c>
      <c r="R38" s="131">
        <v>-933.59100000000001</v>
      </c>
      <c r="S38" t="s">
        <v>204</v>
      </c>
      <c r="T38" t="s">
        <v>204</v>
      </c>
      <c r="U38" t="s">
        <v>746</v>
      </c>
      <c r="V38" s="148" t="s">
        <v>314</v>
      </c>
      <c r="W38" s="138" t="s">
        <v>928</v>
      </c>
      <c r="X38" t="s">
        <v>5265</v>
      </c>
      <c r="Y38" t="s">
        <v>339</v>
      </c>
      <c r="Z38" t="s">
        <v>5006</v>
      </c>
      <c r="AA38" t="s">
        <v>5296</v>
      </c>
      <c r="AB38" s="148" t="s">
        <v>896</v>
      </c>
      <c r="AC38" t="s">
        <v>897</v>
      </c>
      <c r="AD38" s="149" t="s">
        <v>339</v>
      </c>
      <c r="AE38" s="150" t="s">
        <v>912</v>
      </c>
      <c r="AF38" t="s">
        <v>896</v>
      </c>
      <c r="AG38" t="s">
        <v>896</v>
      </c>
      <c r="AH38" s="138" t="s">
        <v>896</v>
      </c>
      <c r="AI38" s="131">
        <v>3.5979999999999999</v>
      </c>
      <c r="AJ38" s="131">
        <v>3.5920000000000001</v>
      </c>
      <c r="AK38" s="151" t="s">
        <v>339</v>
      </c>
      <c r="AL38" s="142" t="s">
        <v>5395</v>
      </c>
      <c r="AM38" s="138" t="s">
        <v>5399</v>
      </c>
      <c r="AN38" s="132">
        <v>0.25073000000000001</v>
      </c>
      <c r="AO38" s="132">
        <v>-3.3E-4</v>
      </c>
    </row>
    <row r="39" spans="1:41">
      <c r="A39" t="s">
        <v>1213</v>
      </c>
      <c r="B39" t="s">
        <v>1229</v>
      </c>
      <c r="C39" t="s">
        <v>1017</v>
      </c>
      <c r="D39" t="s">
        <v>5298</v>
      </c>
      <c r="E39" t="s">
        <v>1215</v>
      </c>
      <c r="F39" s="131">
        <v>3.621</v>
      </c>
      <c r="G39" s="131">
        <v>-10500000</v>
      </c>
      <c r="H39" s="147">
        <v>-10500</v>
      </c>
      <c r="I39" s="132">
        <v>102.10883</v>
      </c>
      <c r="J39" s="132">
        <v>-0.13342999999999999</v>
      </c>
      <c r="K39" t="s">
        <v>5298</v>
      </c>
      <c r="L39" t="s">
        <v>1212</v>
      </c>
      <c r="M39" s="131">
        <v>1</v>
      </c>
      <c r="N39" s="131">
        <v>-37936500</v>
      </c>
      <c r="O39" s="147">
        <v>-37936.5</v>
      </c>
      <c r="P39" s="132">
        <v>101.88324</v>
      </c>
      <c r="Q39" s="132">
        <v>-0.13313</v>
      </c>
      <c r="R39" s="131">
        <v>-1017.968</v>
      </c>
      <c r="S39" t="s">
        <v>204</v>
      </c>
      <c r="T39" t="s">
        <v>204</v>
      </c>
      <c r="U39" t="s">
        <v>746</v>
      </c>
      <c r="V39" s="148" t="s">
        <v>314</v>
      </c>
      <c r="W39" s="138" t="s">
        <v>928</v>
      </c>
      <c r="X39" t="s">
        <v>5265</v>
      </c>
      <c r="Y39" t="s">
        <v>339</v>
      </c>
      <c r="Z39" t="s">
        <v>5030</v>
      </c>
      <c r="AA39" t="s">
        <v>5299</v>
      </c>
      <c r="AB39" s="148" t="s">
        <v>896</v>
      </c>
      <c r="AC39" t="s">
        <v>897</v>
      </c>
      <c r="AD39" s="149" t="s">
        <v>339</v>
      </c>
      <c r="AE39" s="150" t="s">
        <v>912</v>
      </c>
      <c r="AF39" t="s">
        <v>896</v>
      </c>
      <c r="AG39" t="s">
        <v>896</v>
      </c>
      <c r="AH39" s="138" t="s">
        <v>896</v>
      </c>
      <c r="AI39" s="131">
        <v>3.621</v>
      </c>
      <c r="AJ39" s="131">
        <v>3.613</v>
      </c>
      <c r="AK39" s="151" t="s">
        <v>339</v>
      </c>
      <c r="AL39" s="142" t="s">
        <v>5395</v>
      </c>
      <c r="AM39" s="138" t="s">
        <v>5399</v>
      </c>
      <c r="AN39" s="132">
        <v>0.27339000000000002</v>
      </c>
      <c r="AO39" s="132">
        <v>-3.6000000000000002E-4</v>
      </c>
    </row>
    <row r="40" spans="1:41">
      <c r="A40" t="s">
        <v>1213</v>
      </c>
      <c r="B40" t="s">
        <v>1229</v>
      </c>
      <c r="C40" t="s">
        <v>1017</v>
      </c>
      <c r="D40" t="s">
        <v>5297</v>
      </c>
      <c r="E40" t="s">
        <v>1215</v>
      </c>
      <c r="F40" s="131">
        <v>3.6309999999999998</v>
      </c>
      <c r="G40" s="131">
        <v>-12000000</v>
      </c>
      <c r="H40" s="147">
        <v>-12000</v>
      </c>
      <c r="I40" s="132">
        <v>117.01808</v>
      </c>
      <c r="J40" s="132">
        <v>-0.15290999999999999</v>
      </c>
      <c r="K40" t="s">
        <v>5297</v>
      </c>
      <c r="L40" t="s">
        <v>1212</v>
      </c>
      <c r="M40" s="131">
        <v>1</v>
      </c>
      <c r="N40" s="131">
        <v>-43479600</v>
      </c>
      <c r="O40" s="147">
        <v>-43479.6</v>
      </c>
      <c r="P40" s="132">
        <v>116.76993</v>
      </c>
      <c r="Q40" s="132">
        <v>-0.15257999999999999</v>
      </c>
      <c r="R40" s="131">
        <v>-1133.7380000000001</v>
      </c>
      <c r="S40" t="s">
        <v>204</v>
      </c>
      <c r="T40" t="s">
        <v>204</v>
      </c>
      <c r="U40" t="s">
        <v>746</v>
      </c>
      <c r="V40" s="148" t="s">
        <v>314</v>
      </c>
      <c r="W40" s="138" t="s">
        <v>928</v>
      </c>
      <c r="X40" t="s">
        <v>5265</v>
      </c>
      <c r="Y40" t="s">
        <v>339</v>
      </c>
      <c r="Z40" t="s">
        <v>5295</v>
      </c>
      <c r="AA40" t="s">
        <v>1358</v>
      </c>
      <c r="AB40" s="148" t="s">
        <v>896</v>
      </c>
      <c r="AC40" t="s">
        <v>897</v>
      </c>
      <c r="AD40" s="149" t="s">
        <v>339</v>
      </c>
      <c r="AE40" s="150" t="s">
        <v>912</v>
      </c>
      <c r="AF40" t="s">
        <v>896</v>
      </c>
      <c r="AG40" t="s">
        <v>896</v>
      </c>
      <c r="AH40" s="138" t="s">
        <v>896</v>
      </c>
      <c r="AI40" s="131">
        <v>3.6309999999999998</v>
      </c>
      <c r="AJ40" s="131">
        <v>3.6230000000000002</v>
      </c>
      <c r="AK40" s="151" t="s">
        <v>339</v>
      </c>
      <c r="AL40" s="142" t="s">
        <v>5395</v>
      </c>
      <c r="AM40" s="138" t="s">
        <v>5399</v>
      </c>
      <c r="AN40" s="132">
        <v>0.30447999999999997</v>
      </c>
      <c r="AO40" s="132">
        <v>-4.0000000000000002E-4</v>
      </c>
    </row>
    <row r="41" spans="1:41">
      <c r="A41" t="s">
        <v>1213</v>
      </c>
      <c r="B41" t="s">
        <v>1229</v>
      </c>
      <c r="C41" t="s">
        <v>1017</v>
      </c>
      <c r="D41" t="s">
        <v>5300</v>
      </c>
      <c r="E41" t="s">
        <v>1215</v>
      </c>
      <c r="F41" s="131">
        <v>3.5830000000000002</v>
      </c>
      <c r="G41" s="131">
        <v>-9000000</v>
      </c>
      <c r="H41" s="147">
        <v>-9000</v>
      </c>
      <c r="I41" s="132">
        <v>86.603369999999998</v>
      </c>
      <c r="J41" s="132">
        <v>-0.11317000000000001</v>
      </c>
      <c r="K41" t="s">
        <v>5300</v>
      </c>
      <c r="L41" t="s">
        <v>1212</v>
      </c>
      <c r="M41" s="131">
        <v>1</v>
      </c>
      <c r="N41" s="131">
        <v>-32130000</v>
      </c>
      <c r="O41" s="147">
        <v>-32130</v>
      </c>
      <c r="P41" s="132">
        <v>86.289150000000006</v>
      </c>
      <c r="Q41" s="132">
        <v>-0.11276</v>
      </c>
      <c r="R41" s="131">
        <v>-1295.798</v>
      </c>
      <c r="S41" t="s">
        <v>204</v>
      </c>
      <c r="T41" t="s">
        <v>204</v>
      </c>
      <c r="U41" t="s">
        <v>746</v>
      </c>
      <c r="V41" s="148" t="s">
        <v>314</v>
      </c>
      <c r="W41" s="138" t="s">
        <v>928</v>
      </c>
      <c r="X41" t="s">
        <v>5265</v>
      </c>
      <c r="Y41" t="s">
        <v>339</v>
      </c>
      <c r="Z41" t="s">
        <v>5096</v>
      </c>
      <c r="AA41" t="s">
        <v>5288</v>
      </c>
      <c r="AB41" s="148" t="s">
        <v>896</v>
      </c>
      <c r="AC41" t="s">
        <v>897</v>
      </c>
      <c r="AD41" s="149" t="s">
        <v>339</v>
      </c>
      <c r="AE41" s="150" t="s">
        <v>912</v>
      </c>
      <c r="AF41" t="s">
        <v>896</v>
      </c>
      <c r="AG41" t="s">
        <v>896</v>
      </c>
      <c r="AH41" s="138" t="s">
        <v>896</v>
      </c>
      <c r="AI41" s="131">
        <v>3.5830000000000002</v>
      </c>
      <c r="AJ41" s="131">
        <v>3.57</v>
      </c>
      <c r="AK41" s="151" t="s">
        <v>339</v>
      </c>
      <c r="AL41" s="142" t="s">
        <v>5395</v>
      </c>
      <c r="AM41" s="138" t="s">
        <v>5399</v>
      </c>
      <c r="AN41" s="132">
        <v>0.34799999999999998</v>
      </c>
      <c r="AO41" s="132">
        <v>-4.4999999999999999E-4</v>
      </c>
    </row>
    <row r="42" spans="1:41">
      <c r="A42" t="s">
        <v>1213</v>
      </c>
      <c r="B42" t="s">
        <v>1230</v>
      </c>
      <c r="C42" t="s">
        <v>1017</v>
      </c>
      <c r="D42" t="s">
        <v>5310</v>
      </c>
      <c r="E42" t="s">
        <v>1215</v>
      </c>
      <c r="F42" s="131">
        <v>3.5779999999999998</v>
      </c>
      <c r="G42" s="131">
        <v>-16000</v>
      </c>
      <c r="H42" s="147">
        <v>-16</v>
      </c>
      <c r="I42" s="132">
        <v>251.99954</v>
      </c>
      <c r="J42" s="132">
        <v>-7.2499999999999995E-2</v>
      </c>
      <c r="K42" t="s">
        <v>5310</v>
      </c>
      <c r="L42" t="s">
        <v>1212</v>
      </c>
      <c r="M42" s="131">
        <v>1</v>
      </c>
      <c r="N42" s="131">
        <v>-57152</v>
      </c>
      <c r="O42" s="147">
        <v>-57.152000000000001</v>
      </c>
      <c r="P42" s="132">
        <v>251.57696000000001</v>
      </c>
      <c r="Q42" s="132">
        <v>-7.238E-2</v>
      </c>
      <c r="R42" s="131">
        <v>-2.2719999999999998</v>
      </c>
      <c r="S42" t="s">
        <v>204</v>
      </c>
      <c r="T42" t="s">
        <v>204</v>
      </c>
      <c r="U42" t="s">
        <v>746</v>
      </c>
      <c r="V42" s="148" t="s">
        <v>314</v>
      </c>
      <c r="W42" s="138" t="s">
        <v>928</v>
      </c>
      <c r="X42" t="s">
        <v>5265</v>
      </c>
      <c r="Y42" t="s">
        <v>339</v>
      </c>
      <c r="Z42" t="s">
        <v>5311</v>
      </c>
      <c r="AA42" t="s">
        <v>5288</v>
      </c>
      <c r="AB42" s="148" t="s">
        <v>896</v>
      </c>
      <c r="AC42" t="s">
        <v>897</v>
      </c>
      <c r="AD42" s="149" t="s">
        <v>339</v>
      </c>
      <c r="AE42" s="150" t="s">
        <v>912</v>
      </c>
      <c r="AF42" t="s">
        <v>896</v>
      </c>
      <c r="AG42" t="s">
        <v>896</v>
      </c>
      <c r="AH42" s="138" t="s">
        <v>896</v>
      </c>
      <c r="AI42" s="131">
        <v>3.5779999999999998</v>
      </c>
      <c r="AJ42" s="131">
        <v>3.5720000000000001</v>
      </c>
      <c r="AK42" s="151" t="s">
        <v>339</v>
      </c>
      <c r="AL42" s="142" t="s">
        <v>5395</v>
      </c>
      <c r="AM42" s="138" t="s">
        <v>5399</v>
      </c>
      <c r="AN42" s="132">
        <v>1</v>
      </c>
      <c r="AO42" s="132">
        <v>-2.9E-4</v>
      </c>
    </row>
    <row r="43" spans="1:41">
      <c r="A43" t="s">
        <v>1213</v>
      </c>
      <c r="B43" t="s">
        <v>1231</v>
      </c>
      <c r="C43" t="s">
        <v>1017</v>
      </c>
      <c r="D43" t="s">
        <v>5310</v>
      </c>
      <c r="E43" t="s">
        <v>1215</v>
      </c>
      <c r="F43" s="131">
        <v>3.5779999999999998</v>
      </c>
      <c r="G43" s="131">
        <v>-70000</v>
      </c>
      <c r="H43" s="147">
        <v>-70</v>
      </c>
      <c r="I43" s="132">
        <v>251.99954</v>
      </c>
      <c r="J43" s="132">
        <v>-7.3370000000000005E-2</v>
      </c>
      <c r="K43" t="s">
        <v>5310</v>
      </c>
      <c r="L43" t="s">
        <v>1212</v>
      </c>
      <c r="M43" s="131">
        <v>1</v>
      </c>
      <c r="N43" s="131">
        <v>-250040</v>
      </c>
      <c r="O43" s="147">
        <v>-250.04</v>
      </c>
      <c r="P43" s="132">
        <v>251.57696000000001</v>
      </c>
      <c r="Q43" s="132">
        <v>-7.324E-2</v>
      </c>
      <c r="R43" s="131">
        <v>-9.9390000000000001</v>
      </c>
      <c r="S43" t="s">
        <v>204</v>
      </c>
      <c r="T43" t="s">
        <v>204</v>
      </c>
      <c r="U43" t="s">
        <v>746</v>
      </c>
      <c r="V43" s="148" t="s">
        <v>314</v>
      </c>
      <c r="W43" s="138" t="s">
        <v>928</v>
      </c>
      <c r="X43" t="s">
        <v>5265</v>
      </c>
      <c r="Y43" t="s">
        <v>339</v>
      </c>
      <c r="Z43" t="s">
        <v>5311</v>
      </c>
      <c r="AA43" t="s">
        <v>5288</v>
      </c>
      <c r="AB43" s="148" t="s">
        <v>896</v>
      </c>
      <c r="AC43" t="s">
        <v>897</v>
      </c>
      <c r="AD43" s="149" t="s">
        <v>339</v>
      </c>
      <c r="AE43" s="150" t="s">
        <v>912</v>
      </c>
      <c r="AF43" t="s">
        <v>896</v>
      </c>
      <c r="AG43" t="s">
        <v>896</v>
      </c>
      <c r="AH43" s="138" t="s">
        <v>896</v>
      </c>
      <c r="AI43" s="131">
        <v>3.5779999999999998</v>
      </c>
      <c r="AJ43" s="131">
        <v>3.5720000000000001</v>
      </c>
      <c r="AK43" s="151" t="s">
        <v>339</v>
      </c>
      <c r="AL43" s="142" t="s">
        <v>5395</v>
      </c>
      <c r="AM43" s="138" t="s">
        <v>5399</v>
      </c>
      <c r="AN43" s="132">
        <v>1</v>
      </c>
      <c r="AO43" s="132">
        <v>-2.9E-4</v>
      </c>
    </row>
    <row r="44" spans="1:41">
      <c r="A44" t="s">
        <v>1213</v>
      </c>
      <c r="B44" t="s">
        <v>1232</v>
      </c>
      <c r="C44" t="s">
        <v>1017</v>
      </c>
      <c r="D44" t="s">
        <v>5312</v>
      </c>
      <c r="E44" t="s">
        <v>1215</v>
      </c>
      <c r="F44" s="131">
        <v>3.6749999999999998</v>
      </c>
      <c r="G44" s="131">
        <v>-3166000</v>
      </c>
      <c r="H44" s="147">
        <v>-3166</v>
      </c>
      <c r="I44" s="132">
        <v>12.44838</v>
      </c>
      <c r="J44" s="132">
        <v>-0.24826999999999999</v>
      </c>
      <c r="K44" t="s">
        <v>5312</v>
      </c>
      <c r="L44" t="s">
        <v>1212</v>
      </c>
      <c r="M44" s="131">
        <v>1</v>
      </c>
      <c r="N44" s="131">
        <v>-11682540</v>
      </c>
      <c r="O44" s="147">
        <v>-11682.54</v>
      </c>
      <c r="P44" s="132">
        <v>12.49919</v>
      </c>
      <c r="Q44" s="132">
        <v>-0.24929000000000001</v>
      </c>
      <c r="R44" s="131">
        <v>-77.215999999999994</v>
      </c>
      <c r="S44" t="s">
        <v>204</v>
      </c>
      <c r="T44" t="s">
        <v>204</v>
      </c>
      <c r="U44" t="s">
        <v>746</v>
      </c>
      <c r="V44" s="148" t="s">
        <v>314</v>
      </c>
      <c r="W44" s="138" t="s">
        <v>928</v>
      </c>
      <c r="X44" t="s">
        <v>5265</v>
      </c>
      <c r="Y44" t="s">
        <v>339</v>
      </c>
      <c r="Z44" t="s">
        <v>4989</v>
      </c>
      <c r="AA44" t="s">
        <v>5288</v>
      </c>
      <c r="AB44" s="148" t="s">
        <v>896</v>
      </c>
      <c r="AC44" t="s">
        <v>897</v>
      </c>
      <c r="AD44" s="149" t="s">
        <v>339</v>
      </c>
      <c r="AE44" s="150" t="s">
        <v>912</v>
      </c>
      <c r="AF44" t="s">
        <v>896</v>
      </c>
      <c r="AG44" t="s">
        <v>896</v>
      </c>
      <c r="AH44" s="138" t="s">
        <v>896</v>
      </c>
      <c r="AI44" s="131">
        <v>3.6749999999999998</v>
      </c>
      <c r="AJ44" s="131">
        <v>3.69</v>
      </c>
      <c r="AK44" s="151" t="s">
        <v>339</v>
      </c>
      <c r="AL44" s="142" t="s">
        <v>5395</v>
      </c>
      <c r="AM44" s="138" t="s">
        <v>5399</v>
      </c>
      <c r="AN44" s="132">
        <v>8.26E-3</v>
      </c>
      <c r="AO44" s="132">
        <v>-1.6000000000000001E-4</v>
      </c>
    </row>
    <row r="45" spans="1:41">
      <c r="A45" t="s">
        <v>1213</v>
      </c>
      <c r="B45" t="s">
        <v>1232</v>
      </c>
      <c r="C45" t="s">
        <v>1017</v>
      </c>
      <c r="D45" t="s">
        <v>5313</v>
      </c>
      <c r="E45" t="s">
        <v>1227</v>
      </c>
      <c r="F45" s="131">
        <v>4.4390000000000001</v>
      </c>
      <c r="G45" s="131">
        <v>-210000</v>
      </c>
      <c r="H45" s="147">
        <v>-210</v>
      </c>
      <c r="I45" s="132">
        <v>0.99733000000000005</v>
      </c>
      <c r="J45" s="132">
        <v>-1.9890000000000001E-2</v>
      </c>
      <c r="K45" t="s">
        <v>5313</v>
      </c>
      <c r="L45" t="s">
        <v>1212</v>
      </c>
      <c r="M45" s="131">
        <v>1</v>
      </c>
      <c r="N45" s="131">
        <v>-930720</v>
      </c>
      <c r="O45" s="147">
        <v>-930.72</v>
      </c>
      <c r="P45" s="132">
        <v>0.99578</v>
      </c>
      <c r="Q45" s="132">
        <v>-1.9859999999999999E-2</v>
      </c>
      <c r="R45" s="131">
        <v>-78.251999999999995</v>
      </c>
      <c r="S45" t="s">
        <v>204</v>
      </c>
      <c r="T45" t="s">
        <v>204</v>
      </c>
      <c r="U45" t="s">
        <v>746</v>
      </c>
      <c r="V45" s="148" t="s">
        <v>314</v>
      </c>
      <c r="W45" s="138" t="s">
        <v>928</v>
      </c>
      <c r="X45" t="s">
        <v>5262</v>
      </c>
      <c r="Y45" t="s">
        <v>339</v>
      </c>
      <c r="Z45" t="s">
        <v>5311</v>
      </c>
      <c r="AA45" t="s">
        <v>5288</v>
      </c>
      <c r="AB45" s="148" t="s">
        <v>896</v>
      </c>
      <c r="AC45" t="s">
        <v>897</v>
      </c>
      <c r="AD45" s="149" t="s">
        <v>339</v>
      </c>
      <c r="AE45" s="150" t="s">
        <v>912</v>
      </c>
      <c r="AF45" t="s">
        <v>896</v>
      </c>
      <c r="AG45" t="s">
        <v>896</v>
      </c>
      <c r="AH45" s="138" t="s">
        <v>896</v>
      </c>
      <c r="AI45" s="131">
        <v>4.4390000000000001</v>
      </c>
      <c r="AJ45" s="131">
        <v>4.4320000000000004</v>
      </c>
      <c r="AK45" s="151" t="s">
        <v>339</v>
      </c>
      <c r="AL45" s="142" t="s">
        <v>5395</v>
      </c>
      <c r="AM45" s="138" t="s">
        <v>5399</v>
      </c>
      <c r="AN45" s="132">
        <v>8.3700000000000007E-3</v>
      </c>
      <c r="AO45" s="132">
        <v>-1.7000000000000001E-4</v>
      </c>
    </row>
    <row r="46" spans="1:41">
      <c r="A46" t="s">
        <v>1213</v>
      </c>
      <c r="B46" t="s">
        <v>1232</v>
      </c>
      <c r="C46" t="s">
        <v>1017</v>
      </c>
      <c r="D46" t="s">
        <v>5314</v>
      </c>
      <c r="E46" t="s">
        <v>1216</v>
      </c>
      <c r="F46" s="131">
        <v>3.694</v>
      </c>
      <c r="G46" s="131">
        <v>-6765000</v>
      </c>
      <c r="H46" s="147">
        <v>-6765</v>
      </c>
      <c r="I46" s="132">
        <v>26.738959999999999</v>
      </c>
      <c r="J46" s="132">
        <v>-0.53329000000000004</v>
      </c>
      <c r="K46" t="s">
        <v>5314</v>
      </c>
      <c r="L46" t="s">
        <v>1212</v>
      </c>
      <c r="M46" s="131">
        <v>1</v>
      </c>
      <c r="N46" s="131">
        <v>-25064325</v>
      </c>
      <c r="O46" s="147">
        <v>-25064.325000000001</v>
      </c>
      <c r="P46" s="132">
        <v>26.816400000000002</v>
      </c>
      <c r="Q46" s="132">
        <v>-0.53483000000000003</v>
      </c>
      <c r="R46" s="131">
        <v>-2162.5189999999998</v>
      </c>
      <c r="S46" t="s">
        <v>204</v>
      </c>
      <c r="T46" t="s">
        <v>204</v>
      </c>
      <c r="U46" t="s">
        <v>746</v>
      </c>
      <c r="V46" s="148" t="s">
        <v>314</v>
      </c>
      <c r="W46" s="138" t="s">
        <v>928</v>
      </c>
      <c r="X46" t="s">
        <v>5280</v>
      </c>
      <c r="Y46" t="s">
        <v>339</v>
      </c>
      <c r="Z46" t="s">
        <v>5311</v>
      </c>
      <c r="AA46" t="s">
        <v>5288</v>
      </c>
      <c r="AB46" s="148" t="s">
        <v>896</v>
      </c>
      <c r="AC46" t="s">
        <v>897</v>
      </c>
      <c r="AD46" s="149" t="s">
        <v>339</v>
      </c>
      <c r="AE46" s="150" t="s">
        <v>912</v>
      </c>
      <c r="AF46" t="s">
        <v>896</v>
      </c>
      <c r="AG46" t="s">
        <v>896</v>
      </c>
      <c r="AH46" s="138" t="s">
        <v>896</v>
      </c>
      <c r="AI46" s="131">
        <v>3.694</v>
      </c>
      <c r="AJ46" s="131">
        <v>3.7050000000000001</v>
      </c>
      <c r="AK46" s="151" t="s">
        <v>339</v>
      </c>
      <c r="AL46" s="142" t="s">
        <v>5395</v>
      </c>
      <c r="AM46" s="138" t="s">
        <v>5399</v>
      </c>
      <c r="AN46" s="132">
        <v>0.23136999999999999</v>
      </c>
      <c r="AO46" s="132">
        <v>-4.6100000000000004E-3</v>
      </c>
    </row>
    <row r="47" spans="1:41">
      <c r="A47" t="s">
        <v>1213</v>
      </c>
      <c r="B47" t="s">
        <v>1232</v>
      </c>
      <c r="C47" t="s">
        <v>1017</v>
      </c>
      <c r="D47" t="s">
        <v>5310</v>
      </c>
      <c r="E47" t="s">
        <v>1215</v>
      </c>
      <c r="F47" s="131">
        <v>3.5779999999999998</v>
      </c>
      <c r="G47" s="131">
        <v>-49503000</v>
      </c>
      <c r="H47" s="147">
        <v>-49503</v>
      </c>
      <c r="I47" s="132">
        <v>189.50310999999999</v>
      </c>
      <c r="J47" s="132">
        <v>-3.77948</v>
      </c>
      <c r="K47" t="s">
        <v>5310</v>
      </c>
      <c r="L47" t="s">
        <v>1212</v>
      </c>
      <c r="M47" s="131">
        <v>1</v>
      </c>
      <c r="N47" s="131">
        <v>-176824716</v>
      </c>
      <c r="O47" s="147">
        <v>-176824.71599999999</v>
      </c>
      <c r="P47" s="132">
        <v>189.18532999999999</v>
      </c>
      <c r="Q47" s="132">
        <v>-3.7731400000000002</v>
      </c>
      <c r="R47" s="131">
        <v>-7028.6530000000002</v>
      </c>
      <c r="S47" t="s">
        <v>204</v>
      </c>
      <c r="T47" t="s">
        <v>204</v>
      </c>
      <c r="U47" t="s">
        <v>746</v>
      </c>
      <c r="V47" s="148" t="s">
        <v>314</v>
      </c>
      <c r="W47" s="138" t="s">
        <v>928</v>
      </c>
      <c r="X47" t="s">
        <v>5265</v>
      </c>
      <c r="Y47" t="s">
        <v>339</v>
      </c>
      <c r="Z47" t="s">
        <v>5311</v>
      </c>
      <c r="AA47" t="s">
        <v>5288</v>
      </c>
      <c r="AB47" s="148" t="s">
        <v>896</v>
      </c>
      <c r="AC47" t="s">
        <v>897</v>
      </c>
      <c r="AD47" s="149" t="s">
        <v>339</v>
      </c>
      <c r="AE47" s="150" t="s">
        <v>912</v>
      </c>
      <c r="AF47" t="s">
        <v>896</v>
      </c>
      <c r="AG47" t="s">
        <v>896</v>
      </c>
      <c r="AH47" s="138" t="s">
        <v>896</v>
      </c>
      <c r="AI47" s="131">
        <v>3.5779999999999998</v>
      </c>
      <c r="AJ47" s="131">
        <v>3.5720000000000001</v>
      </c>
      <c r="AK47" s="151" t="s">
        <v>339</v>
      </c>
      <c r="AL47" s="142" t="s">
        <v>5395</v>
      </c>
      <c r="AM47" s="138" t="s">
        <v>5399</v>
      </c>
      <c r="AN47" s="132">
        <v>0.752</v>
      </c>
      <c r="AO47" s="132">
        <v>-1.4999999999999999E-2</v>
      </c>
    </row>
    <row r="48" spans="1:41">
      <c r="A48" t="s">
        <v>1213</v>
      </c>
      <c r="B48" t="s">
        <v>1233</v>
      </c>
      <c r="C48" t="s">
        <v>1017</v>
      </c>
      <c r="D48" t="s">
        <v>5315</v>
      </c>
      <c r="E48" t="s">
        <v>1215</v>
      </c>
      <c r="F48" s="131">
        <v>3.609</v>
      </c>
      <c r="G48" s="131">
        <v>25000000</v>
      </c>
      <c r="H48" s="147">
        <v>25000</v>
      </c>
      <c r="I48" s="132">
        <v>74.411469999999994</v>
      </c>
      <c r="J48" s="132">
        <v>1.5531200000000001</v>
      </c>
      <c r="K48" t="s">
        <v>5315</v>
      </c>
      <c r="L48" t="s">
        <v>1212</v>
      </c>
      <c r="M48" s="131">
        <v>1</v>
      </c>
      <c r="N48" s="131">
        <v>-89850000</v>
      </c>
      <c r="O48" s="147">
        <v>-89850</v>
      </c>
      <c r="P48" s="132">
        <v>-74.102189999999993</v>
      </c>
      <c r="Q48" s="132">
        <v>-1.54667</v>
      </c>
      <c r="R48" s="131">
        <v>3004.4070000000002</v>
      </c>
      <c r="S48" t="s">
        <v>204</v>
      </c>
      <c r="T48" t="s">
        <v>204</v>
      </c>
      <c r="U48" t="s">
        <v>746</v>
      </c>
      <c r="V48" s="148" t="s">
        <v>314</v>
      </c>
      <c r="W48" s="138" t="s">
        <v>928</v>
      </c>
      <c r="X48" t="s">
        <v>5265</v>
      </c>
      <c r="Y48" t="s">
        <v>339</v>
      </c>
      <c r="Z48" t="s">
        <v>5316</v>
      </c>
      <c r="AA48" t="s">
        <v>5317</v>
      </c>
      <c r="AB48" s="148" t="s">
        <v>896</v>
      </c>
      <c r="AC48" t="s">
        <v>897</v>
      </c>
      <c r="AD48" s="149" t="s">
        <v>339</v>
      </c>
      <c r="AE48" s="150" t="s">
        <v>912</v>
      </c>
      <c r="AF48" t="s">
        <v>896</v>
      </c>
      <c r="AG48" t="s">
        <v>896</v>
      </c>
      <c r="AH48" s="138" t="s">
        <v>896</v>
      </c>
      <c r="AI48" s="131">
        <v>3.609</v>
      </c>
      <c r="AJ48" s="131">
        <v>3.5939999999999999</v>
      </c>
      <c r="AK48" s="151" t="s">
        <v>339</v>
      </c>
      <c r="AL48" s="142" t="s">
        <v>5395</v>
      </c>
      <c r="AM48" s="138" t="s">
        <v>5399</v>
      </c>
      <c r="AN48" s="132">
        <v>0.24778</v>
      </c>
      <c r="AO48" s="132">
        <v>5.1700000000000001E-3</v>
      </c>
    </row>
    <row r="49" spans="1:41">
      <c r="A49" t="s">
        <v>1213</v>
      </c>
      <c r="B49" t="s">
        <v>1233</v>
      </c>
      <c r="C49" t="s">
        <v>1017</v>
      </c>
      <c r="D49" t="s">
        <v>5318</v>
      </c>
      <c r="E49" t="s">
        <v>1215</v>
      </c>
      <c r="F49" s="131">
        <v>3.5830000000000002</v>
      </c>
      <c r="G49" s="131">
        <v>19000000</v>
      </c>
      <c r="H49" s="147">
        <v>19000</v>
      </c>
      <c r="I49" s="132">
        <v>56.145299999999999</v>
      </c>
      <c r="J49" s="132">
        <v>1.17187</v>
      </c>
      <c r="K49" t="s">
        <v>5318</v>
      </c>
      <c r="L49" t="s">
        <v>1212</v>
      </c>
      <c r="M49" s="131">
        <v>1</v>
      </c>
      <c r="N49" s="131">
        <v>-67963000</v>
      </c>
      <c r="O49" s="147">
        <v>-67963</v>
      </c>
      <c r="P49" s="132">
        <v>-56.051279999999998</v>
      </c>
      <c r="Q49" s="132">
        <v>-1.16991</v>
      </c>
      <c r="R49" s="131">
        <v>2630.7080000000001</v>
      </c>
      <c r="S49" t="s">
        <v>204</v>
      </c>
      <c r="T49" t="s">
        <v>204</v>
      </c>
      <c r="U49" t="s">
        <v>746</v>
      </c>
      <c r="V49" s="148" t="s">
        <v>314</v>
      </c>
      <c r="W49" s="138" t="s">
        <v>928</v>
      </c>
      <c r="X49" t="s">
        <v>5265</v>
      </c>
      <c r="Y49" t="s">
        <v>339</v>
      </c>
      <c r="Z49" t="s">
        <v>5096</v>
      </c>
      <c r="AA49" t="s">
        <v>5319</v>
      </c>
      <c r="AB49" s="148" t="s">
        <v>896</v>
      </c>
      <c r="AC49" t="s">
        <v>897</v>
      </c>
      <c r="AD49" s="149" t="s">
        <v>339</v>
      </c>
      <c r="AE49" s="150" t="s">
        <v>912</v>
      </c>
      <c r="AF49" t="s">
        <v>896</v>
      </c>
      <c r="AG49" t="s">
        <v>896</v>
      </c>
      <c r="AH49" s="138" t="s">
        <v>896</v>
      </c>
      <c r="AI49" s="131">
        <v>3.5830000000000002</v>
      </c>
      <c r="AJ49" s="131">
        <v>3.577</v>
      </c>
      <c r="AK49" s="151" t="s">
        <v>339</v>
      </c>
      <c r="AL49" s="142" t="s">
        <v>5395</v>
      </c>
      <c r="AM49" s="138" t="s">
        <v>5399</v>
      </c>
      <c r="AN49" s="132">
        <v>0.21695999999999999</v>
      </c>
      <c r="AO49" s="132">
        <v>4.5300000000000002E-3</v>
      </c>
    </row>
    <row r="50" spans="1:41">
      <c r="A50" t="s">
        <v>1213</v>
      </c>
      <c r="B50" t="s">
        <v>1233</v>
      </c>
      <c r="C50" t="s">
        <v>1017</v>
      </c>
      <c r="D50" t="s">
        <v>5320</v>
      </c>
      <c r="E50" t="s">
        <v>1215</v>
      </c>
      <c r="F50" s="131">
        <v>3.6110000000000002</v>
      </c>
      <c r="G50" s="131">
        <v>19000000</v>
      </c>
      <c r="H50" s="147">
        <v>19000</v>
      </c>
      <c r="I50" s="132">
        <v>56.584049999999998</v>
      </c>
      <c r="J50" s="132">
        <v>1.18103</v>
      </c>
      <c r="K50" t="s">
        <v>5320</v>
      </c>
      <c r="L50" t="s">
        <v>1212</v>
      </c>
      <c r="M50" s="131">
        <v>1</v>
      </c>
      <c r="N50" s="131">
        <v>-68609000</v>
      </c>
      <c r="O50" s="147">
        <v>-68609</v>
      </c>
      <c r="P50" s="132">
        <v>-56.584049999999998</v>
      </c>
      <c r="Q50" s="132">
        <v>-1.18103</v>
      </c>
      <c r="R50" s="131">
        <v>1883.578</v>
      </c>
      <c r="S50" t="s">
        <v>204</v>
      </c>
      <c r="T50" t="s">
        <v>204</v>
      </c>
      <c r="U50" t="s">
        <v>746</v>
      </c>
      <c r="V50" s="148" t="s">
        <v>314</v>
      </c>
      <c r="W50" s="138" t="s">
        <v>928</v>
      </c>
      <c r="X50" t="s">
        <v>5265</v>
      </c>
      <c r="Y50" t="s">
        <v>339</v>
      </c>
      <c r="Z50" t="s">
        <v>5056</v>
      </c>
      <c r="AA50" t="s">
        <v>5321</v>
      </c>
      <c r="AB50" s="148" t="s">
        <v>896</v>
      </c>
      <c r="AC50" t="s">
        <v>897</v>
      </c>
      <c r="AD50" s="149" t="s">
        <v>339</v>
      </c>
      <c r="AE50" s="150" t="s">
        <v>912</v>
      </c>
      <c r="AF50" t="s">
        <v>896</v>
      </c>
      <c r="AG50" t="s">
        <v>896</v>
      </c>
      <c r="AH50" s="138" t="s">
        <v>896</v>
      </c>
      <c r="AI50" s="131">
        <v>3.6110000000000002</v>
      </c>
      <c r="AJ50" s="131">
        <v>3.6110000000000002</v>
      </c>
      <c r="AK50" s="151" t="s">
        <v>339</v>
      </c>
      <c r="AL50" s="142" t="s">
        <v>5395</v>
      </c>
      <c r="AM50" s="138" t="s">
        <v>5399</v>
      </c>
      <c r="AN50" s="132">
        <v>0.15534000000000001</v>
      </c>
      <c r="AO50" s="132">
        <v>3.2399999999999998E-3</v>
      </c>
    </row>
    <row r="51" spans="1:41">
      <c r="A51" t="s">
        <v>1213</v>
      </c>
      <c r="B51" t="s">
        <v>1233</v>
      </c>
      <c r="C51" t="s">
        <v>1017</v>
      </c>
      <c r="D51" t="s">
        <v>5322</v>
      </c>
      <c r="E51" t="s">
        <v>1215</v>
      </c>
      <c r="F51" s="131">
        <v>3.6459999999999999</v>
      </c>
      <c r="G51" s="131">
        <v>1900000</v>
      </c>
      <c r="H51" s="147">
        <v>1900</v>
      </c>
      <c r="I51" s="132">
        <v>5.7132500000000004</v>
      </c>
      <c r="J51" s="132">
        <v>0.11924999999999999</v>
      </c>
      <c r="K51" t="s">
        <v>5322</v>
      </c>
      <c r="L51" t="s">
        <v>1212</v>
      </c>
      <c r="M51" s="131">
        <v>1</v>
      </c>
      <c r="N51" s="131">
        <v>-6906500</v>
      </c>
      <c r="O51" s="147">
        <v>-6906.5</v>
      </c>
      <c r="P51" s="132">
        <v>-5.6960100000000002</v>
      </c>
      <c r="Q51" s="132">
        <v>-0.11889</v>
      </c>
      <c r="R51" s="131">
        <v>1417.675</v>
      </c>
      <c r="S51" t="s">
        <v>204</v>
      </c>
      <c r="T51" t="s">
        <v>204</v>
      </c>
      <c r="U51" t="s">
        <v>746</v>
      </c>
      <c r="V51" s="148" t="s">
        <v>314</v>
      </c>
      <c r="W51" s="138" t="s">
        <v>928</v>
      </c>
      <c r="X51" t="s">
        <v>5265</v>
      </c>
      <c r="Y51" t="s">
        <v>339</v>
      </c>
      <c r="Z51" t="s">
        <v>5105</v>
      </c>
      <c r="AA51" t="s">
        <v>5323</v>
      </c>
      <c r="AB51" s="148" t="s">
        <v>896</v>
      </c>
      <c r="AC51" t="s">
        <v>897</v>
      </c>
      <c r="AD51" s="149" t="s">
        <v>339</v>
      </c>
      <c r="AE51" s="150" t="s">
        <v>912</v>
      </c>
      <c r="AF51" t="s">
        <v>896</v>
      </c>
      <c r="AG51" t="s">
        <v>896</v>
      </c>
      <c r="AH51" s="138" t="s">
        <v>896</v>
      </c>
      <c r="AI51" s="131">
        <v>3.6459999999999999</v>
      </c>
      <c r="AJ51" s="131">
        <v>3.6349999999999998</v>
      </c>
      <c r="AK51" s="151" t="s">
        <v>339</v>
      </c>
      <c r="AL51" s="142" t="s">
        <v>5395</v>
      </c>
      <c r="AM51" s="138" t="s">
        <v>5399</v>
      </c>
      <c r="AN51" s="132">
        <v>0.11692</v>
      </c>
      <c r="AO51" s="132">
        <v>2.4399999999999999E-3</v>
      </c>
    </row>
    <row r="52" spans="1:41">
      <c r="A52" t="s">
        <v>1213</v>
      </c>
      <c r="B52" t="s">
        <v>1233</v>
      </c>
      <c r="C52" t="s">
        <v>1017</v>
      </c>
      <c r="D52" t="s">
        <v>5324</v>
      </c>
      <c r="E52" t="s">
        <v>1215</v>
      </c>
      <c r="F52" s="131">
        <v>3.6459999999999999</v>
      </c>
      <c r="G52" s="131">
        <v>16000000</v>
      </c>
      <c r="H52" s="147">
        <v>16000</v>
      </c>
      <c r="I52" s="132">
        <v>48.111579999999996</v>
      </c>
      <c r="J52" s="132">
        <v>1.0041899999999999</v>
      </c>
      <c r="K52" t="s">
        <v>5324</v>
      </c>
      <c r="L52" t="s">
        <v>1212</v>
      </c>
      <c r="M52" s="131">
        <v>1</v>
      </c>
      <c r="N52" s="131">
        <v>-58208000</v>
      </c>
      <c r="O52" s="147">
        <v>-58208</v>
      </c>
      <c r="P52" s="132">
        <v>-48.006010000000003</v>
      </c>
      <c r="Q52" s="132">
        <v>-1.0019800000000001</v>
      </c>
      <c r="R52" s="131">
        <v>1276.4949999999999</v>
      </c>
      <c r="S52" t="s">
        <v>204</v>
      </c>
      <c r="T52" t="s">
        <v>204</v>
      </c>
      <c r="U52" t="s">
        <v>746</v>
      </c>
      <c r="V52" s="148" t="s">
        <v>314</v>
      </c>
      <c r="W52" s="138" t="s">
        <v>928</v>
      </c>
      <c r="X52" t="s">
        <v>5265</v>
      </c>
      <c r="Y52" t="s">
        <v>339</v>
      </c>
      <c r="Z52" t="s">
        <v>5196</v>
      </c>
      <c r="AA52" t="s">
        <v>1358</v>
      </c>
      <c r="AB52" s="148" t="s">
        <v>896</v>
      </c>
      <c r="AC52" t="s">
        <v>897</v>
      </c>
      <c r="AD52" s="149" t="s">
        <v>339</v>
      </c>
      <c r="AE52" s="150" t="s">
        <v>912</v>
      </c>
      <c r="AF52" t="s">
        <v>896</v>
      </c>
      <c r="AG52" t="s">
        <v>896</v>
      </c>
      <c r="AH52" s="138" t="s">
        <v>896</v>
      </c>
      <c r="AI52" s="131">
        <v>3.6459999999999999</v>
      </c>
      <c r="AJ52" s="131">
        <v>3.6379999999999999</v>
      </c>
      <c r="AK52" s="151" t="s">
        <v>339</v>
      </c>
      <c r="AL52" s="142" t="s">
        <v>5395</v>
      </c>
      <c r="AM52" s="138" t="s">
        <v>5399</v>
      </c>
      <c r="AN52" s="132">
        <v>0.10528</v>
      </c>
      <c r="AO52" s="132">
        <v>2.2000000000000001E-3</v>
      </c>
    </row>
    <row r="53" spans="1:41">
      <c r="A53" t="s">
        <v>1213</v>
      </c>
      <c r="B53" t="s">
        <v>1233</v>
      </c>
      <c r="C53" t="s">
        <v>1017</v>
      </c>
      <c r="D53" t="s">
        <v>5325</v>
      </c>
      <c r="E53" t="s">
        <v>1215</v>
      </c>
      <c r="F53" s="131">
        <v>3.5920000000000001</v>
      </c>
      <c r="G53" s="131">
        <v>10000000</v>
      </c>
      <c r="H53" s="147">
        <v>10000</v>
      </c>
      <c r="I53" s="132">
        <v>29.624379999999999</v>
      </c>
      <c r="J53" s="132">
        <v>0.61831999999999998</v>
      </c>
      <c r="K53" t="s">
        <v>5325</v>
      </c>
      <c r="L53" t="s">
        <v>1212</v>
      </c>
      <c r="M53" s="131">
        <v>1</v>
      </c>
      <c r="N53" s="131">
        <v>-35860000</v>
      </c>
      <c r="O53" s="147">
        <v>-35860</v>
      </c>
      <c r="P53" s="132">
        <v>-29.5749</v>
      </c>
      <c r="Q53" s="132">
        <v>-0.61729000000000001</v>
      </c>
      <c r="R53" s="131">
        <v>1270.81</v>
      </c>
      <c r="S53" t="s">
        <v>204</v>
      </c>
      <c r="T53" t="s">
        <v>204</v>
      </c>
      <c r="U53" t="s">
        <v>746</v>
      </c>
      <c r="V53" s="148" t="s">
        <v>314</v>
      </c>
      <c r="W53" s="138" t="s">
        <v>928</v>
      </c>
      <c r="X53" t="s">
        <v>5265</v>
      </c>
      <c r="Y53" t="s">
        <v>339</v>
      </c>
      <c r="Z53" t="s">
        <v>5274</v>
      </c>
      <c r="AA53" t="s">
        <v>5326</v>
      </c>
      <c r="AB53" s="148" t="s">
        <v>896</v>
      </c>
      <c r="AC53" t="s">
        <v>897</v>
      </c>
      <c r="AD53" s="149" t="s">
        <v>339</v>
      </c>
      <c r="AE53" s="150" t="s">
        <v>912</v>
      </c>
      <c r="AF53" t="s">
        <v>896</v>
      </c>
      <c r="AG53" t="s">
        <v>896</v>
      </c>
      <c r="AH53" s="138" t="s">
        <v>896</v>
      </c>
      <c r="AI53" s="131">
        <v>3.5920000000000001</v>
      </c>
      <c r="AJ53" s="131">
        <v>3.5859999999999999</v>
      </c>
      <c r="AK53" s="151" t="s">
        <v>339</v>
      </c>
      <c r="AL53" s="142" t="s">
        <v>5395</v>
      </c>
      <c r="AM53" s="138" t="s">
        <v>5399</v>
      </c>
      <c r="AN53" s="132">
        <v>0.10481</v>
      </c>
      <c r="AO53" s="132">
        <v>2.1900000000000001E-3</v>
      </c>
    </row>
    <row r="54" spans="1:41">
      <c r="A54" t="s">
        <v>1213</v>
      </c>
      <c r="B54" t="s">
        <v>1233</v>
      </c>
      <c r="C54" t="s">
        <v>1017</v>
      </c>
      <c r="D54" t="s">
        <v>5327</v>
      </c>
      <c r="E54" t="s">
        <v>1215</v>
      </c>
      <c r="F54" s="131">
        <v>3.6269999999999998</v>
      </c>
      <c r="G54" s="131">
        <v>9000000</v>
      </c>
      <c r="H54" s="147">
        <v>9000</v>
      </c>
      <c r="I54" s="132">
        <v>26.92173</v>
      </c>
      <c r="J54" s="132">
        <v>0.56191000000000002</v>
      </c>
      <c r="K54" t="s">
        <v>5327</v>
      </c>
      <c r="L54" t="s">
        <v>1212</v>
      </c>
      <c r="M54" s="131">
        <v>1</v>
      </c>
      <c r="N54" s="131">
        <v>-32544000</v>
      </c>
      <c r="O54" s="147">
        <v>-32544</v>
      </c>
      <c r="P54" s="132">
        <v>-26.84009</v>
      </c>
      <c r="Q54" s="132">
        <v>-0.56020999999999999</v>
      </c>
      <c r="R54" s="131">
        <v>908.947</v>
      </c>
      <c r="S54" t="s">
        <v>204</v>
      </c>
      <c r="T54" t="s">
        <v>204</v>
      </c>
      <c r="U54" t="s">
        <v>746</v>
      </c>
      <c r="V54" s="148" t="s">
        <v>314</v>
      </c>
      <c r="W54" s="138" t="s">
        <v>928</v>
      </c>
      <c r="X54" t="s">
        <v>5265</v>
      </c>
      <c r="Y54" t="s">
        <v>339</v>
      </c>
      <c r="Z54" t="s">
        <v>5328</v>
      </c>
      <c r="AA54" t="s">
        <v>5329</v>
      </c>
      <c r="AB54" s="148" t="s">
        <v>896</v>
      </c>
      <c r="AC54" t="s">
        <v>897</v>
      </c>
      <c r="AD54" s="149" t="s">
        <v>339</v>
      </c>
      <c r="AE54" s="150" t="s">
        <v>912</v>
      </c>
      <c r="AF54" t="s">
        <v>896</v>
      </c>
      <c r="AG54" t="s">
        <v>896</v>
      </c>
      <c r="AH54" s="138" t="s">
        <v>896</v>
      </c>
      <c r="AI54" s="131">
        <v>3.6269999999999998</v>
      </c>
      <c r="AJ54" s="131">
        <v>3.6160000000000001</v>
      </c>
      <c r="AK54" s="151" t="s">
        <v>339</v>
      </c>
      <c r="AL54" s="142" t="s">
        <v>5395</v>
      </c>
      <c r="AM54" s="138" t="s">
        <v>5399</v>
      </c>
      <c r="AN54" s="132">
        <v>7.4959999999999999E-2</v>
      </c>
      <c r="AO54" s="132">
        <v>1.56E-3</v>
      </c>
    </row>
    <row r="55" spans="1:41">
      <c r="A55" t="s">
        <v>1213</v>
      </c>
      <c r="B55" t="s">
        <v>1233</v>
      </c>
      <c r="C55" t="s">
        <v>1017</v>
      </c>
      <c r="D55" t="s">
        <v>5330</v>
      </c>
      <c r="E55" t="s">
        <v>1215</v>
      </c>
      <c r="F55" s="131">
        <v>3.6539999999999999</v>
      </c>
      <c r="G55" s="131">
        <v>-4200000</v>
      </c>
      <c r="H55" s="147">
        <v>-4200</v>
      </c>
      <c r="I55" s="132">
        <v>-12.657</v>
      </c>
      <c r="J55" s="132">
        <v>-0.26418000000000003</v>
      </c>
      <c r="K55" t="s">
        <v>5330</v>
      </c>
      <c r="L55" t="s">
        <v>1212</v>
      </c>
      <c r="M55" s="131">
        <v>1</v>
      </c>
      <c r="N55" s="131">
        <v>-15347220</v>
      </c>
      <c r="O55" s="147">
        <v>-15347.22</v>
      </c>
      <c r="P55" s="132">
        <v>-12.657349999999999</v>
      </c>
      <c r="Q55" s="132">
        <v>-0.26418000000000003</v>
      </c>
      <c r="R55" s="131">
        <v>-267.47300000000001</v>
      </c>
      <c r="S55" t="s">
        <v>204</v>
      </c>
      <c r="T55" t="s">
        <v>204</v>
      </c>
      <c r="U55" t="s">
        <v>746</v>
      </c>
      <c r="V55" s="148" t="s">
        <v>314</v>
      </c>
      <c r="W55" s="138" t="s">
        <v>928</v>
      </c>
      <c r="X55" t="s">
        <v>5265</v>
      </c>
      <c r="Y55" t="s">
        <v>339</v>
      </c>
      <c r="Z55" t="s">
        <v>5281</v>
      </c>
      <c r="AA55" t="s">
        <v>1358</v>
      </c>
      <c r="AB55" s="148" t="s">
        <v>896</v>
      </c>
      <c r="AC55" t="s">
        <v>897</v>
      </c>
      <c r="AD55" s="149" t="s">
        <v>339</v>
      </c>
      <c r="AE55" s="150" t="s">
        <v>912</v>
      </c>
      <c r="AF55" t="s">
        <v>896</v>
      </c>
      <c r="AG55" t="s">
        <v>896</v>
      </c>
      <c r="AH55" s="138" t="s">
        <v>896</v>
      </c>
      <c r="AI55" s="131">
        <v>3.6539999999999999</v>
      </c>
      <c r="AJ55" s="131">
        <v>3.6539999999999999</v>
      </c>
      <c r="AK55" s="151" t="s">
        <v>339</v>
      </c>
      <c r="AL55" s="142" t="s">
        <v>5395</v>
      </c>
      <c r="AM55" s="138" t="s">
        <v>5399</v>
      </c>
      <c r="AN55" s="132">
        <v>-2.206E-2</v>
      </c>
      <c r="AO55" s="132">
        <v>-4.6000000000000001E-4</v>
      </c>
    </row>
    <row r="56" spans="1:41">
      <c r="A56" t="s">
        <v>1213</v>
      </c>
      <c r="B56" t="s">
        <v>1236</v>
      </c>
      <c r="C56" t="s">
        <v>1017</v>
      </c>
      <c r="D56" t="s">
        <v>5310</v>
      </c>
      <c r="E56" t="s">
        <v>1215</v>
      </c>
      <c r="F56" s="131">
        <v>3.5779999999999998</v>
      </c>
      <c r="G56" s="131">
        <v>-64000</v>
      </c>
      <c r="H56" s="147">
        <v>-64</v>
      </c>
      <c r="I56" s="132">
        <v>26.34169</v>
      </c>
      <c r="J56" s="132">
        <v>-3.7440000000000001E-2</v>
      </c>
      <c r="K56" t="s">
        <v>5310</v>
      </c>
      <c r="L56" t="s">
        <v>1212</v>
      </c>
      <c r="M56" s="131">
        <v>1</v>
      </c>
      <c r="N56" s="131">
        <v>-228608</v>
      </c>
      <c r="O56" s="147">
        <v>-228.608</v>
      </c>
      <c r="P56" s="132">
        <v>26.297519999999999</v>
      </c>
      <c r="Q56" s="132">
        <v>-3.7379999999999997E-2</v>
      </c>
      <c r="R56" s="131">
        <v>-9.0869999999999997</v>
      </c>
      <c r="S56" t="s">
        <v>204</v>
      </c>
      <c r="T56" t="s">
        <v>204</v>
      </c>
      <c r="U56" t="s">
        <v>746</v>
      </c>
      <c r="V56" s="148" t="s">
        <v>314</v>
      </c>
      <c r="W56" s="138" t="s">
        <v>928</v>
      </c>
      <c r="X56" t="s">
        <v>5265</v>
      </c>
      <c r="Y56" t="s">
        <v>339</v>
      </c>
      <c r="Z56" t="s">
        <v>5311</v>
      </c>
      <c r="AA56" t="s">
        <v>5288</v>
      </c>
      <c r="AB56" s="148" t="s">
        <v>896</v>
      </c>
      <c r="AC56" t="s">
        <v>897</v>
      </c>
      <c r="AD56" s="149" t="s">
        <v>339</v>
      </c>
      <c r="AE56" s="150" t="s">
        <v>912</v>
      </c>
      <c r="AF56" t="s">
        <v>896</v>
      </c>
      <c r="AG56" t="s">
        <v>896</v>
      </c>
      <c r="AH56" s="138" t="s">
        <v>896</v>
      </c>
      <c r="AI56" s="131">
        <v>3.5779999999999998</v>
      </c>
      <c r="AJ56" s="131">
        <v>3.5720000000000001</v>
      </c>
      <c r="AK56" s="151" t="s">
        <v>339</v>
      </c>
      <c r="AL56" s="142" t="s">
        <v>5395</v>
      </c>
      <c r="AM56" s="138" t="s">
        <v>5399</v>
      </c>
      <c r="AN56" s="132">
        <v>0.10453</v>
      </c>
      <c r="AO56" s="132">
        <v>-1.4999999999999999E-4</v>
      </c>
    </row>
    <row r="57" spans="1:41">
      <c r="A57" t="s">
        <v>1213</v>
      </c>
      <c r="B57" t="s">
        <v>1236</v>
      </c>
      <c r="C57" t="s">
        <v>1017</v>
      </c>
      <c r="D57" t="s">
        <v>5331</v>
      </c>
      <c r="E57" t="s">
        <v>1215</v>
      </c>
      <c r="F57" s="131">
        <v>3.7029999999999998</v>
      </c>
      <c r="G57" s="131">
        <v>-800000</v>
      </c>
      <c r="H57" s="147">
        <v>-800</v>
      </c>
      <c r="I57" s="132">
        <v>340.77444000000003</v>
      </c>
      <c r="J57" s="132">
        <v>-0.4844</v>
      </c>
      <c r="K57" t="s">
        <v>5331</v>
      </c>
      <c r="L57" t="s">
        <v>1212</v>
      </c>
      <c r="M57" s="131">
        <v>1</v>
      </c>
      <c r="N57" s="131">
        <v>-2956000</v>
      </c>
      <c r="O57" s="147">
        <v>-2956</v>
      </c>
      <c r="P57" s="132">
        <v>340.03822000000002</v>
      </c>
      <c r="Q57" s="132">
        <v>-0.48335</v>
      </c>
      <c r="R57" s="131">
        <v>-15.525</v>
      </c>
      <c r="S57" t="s">
        <v>204</v>
      </c>
      <c r="T57" t="s">
        <v>204</v>
      </c>
      <c r="U57" t="s">
        <v>746</v>
      </c>
      <c r="V57" s="148" t="s">
        <v>314</v>
      </c>
      <c r="W57" s="138" t="s">
        <v>928</v>
      </c>
      <c r="X57" t="s">
        <v>5265</v>
      </c>
      <c r="Y57" t="s">
        <v>339</v>
      </c>
      <c r="Z57" t="s">
        <v>5075</v>
      </c>
      <c r="AA57" t="s">
        <v>5288</v>
      </c>
      <c r="AB57" s="148" t="s">
        <v>896</v>
      </c>
      <c r="AC57" t="s">
        <v>897</v>
      </c>
      <c r="AD57" s="149" t="s">
        <v>339</v>
      </c>
      <c r="AE57" s="150" t="s">
        <v>912</v>
      </c>
      <c r="AF57" t="s">
        <v>896</v>
      </c>
      <c r="AG57" t="s">
        <v>896</v>
      </c>
      <c r="AH57" s="138" t="s">
        <v>896</v>
      </c>
      <c r="AI57" s="131">
        <v>3.7029999999999998</v>
      </c>
      <c r="AJ57" s="131">
        <v>3.6949999999999998</v>
      </c>
      <c r="AK57" s="151" t="s">
        <v>339</v>
      </c>
      <c r="AL57" s="142" t="s">
        <v>5395</v>
      </c>
      <c r="AM57" s="138" t="s">
        <v>5399</v>
      </c>
      <c r="AN57" s="132">
        <v>0.17859</v>
      </c>
      <c r="AO57" s="132">
        <v>-2.5000000000000001E-4</v>
      </c>
    </row>
    <row r="58" spans="1:41">
      <c r="A58" t="s">
        <v>1213</v>
      </c>
      <c r="B58" t="s">
        <v>1236</v>
      </c>
      <c r="C58" t="s">
        <v>1017</v>
      </c>
      <c r="D58" t="s">
        <v>5332</v>
      </c>
      <c r="E58" t="s">
        <v>1215</v>
      </c>
      <c r="F58" s="131">
        <v>3.6709999999999998</v>
      </c>
      <c r="G58" s="131">
        <v>-1264000</v>
      </c>
      <c r="H58" s="147">
        <v>-1264</v>
      </c>
      <c r="I58" s="132">
        <v>533.77074000000005</v>
      </c>
      <c r="J58" s="132">
        <v>-0.75873999999999997</v>
      </c>
      <c r="K58" t="s">
        <v>5332</v>
      </c>
      <c r="L58" t="s">
        <v>1212</v>
      </c>
      <c r="M58" s="131">
        <v>1</v>
      </c>
      <c r="N58" s="131">
        <v>-4632560</v>
      </c>
      <c r="O58" s="147">
        <v>-4632.5600000000004</v>
      </c>
      <c r="P58" s="132">
        <v>532.89832999999999</v>
      </c>
      <c r="Q58" s="132">
        <v>-0.75749999999999995</v>
      </c>
      <c r="R58" s="131">
        <v>-62.319000000000003</v>
      </c>
      <c r="S58" t="s">
        <v>204</v>
      </c>
      <c r="T58" t="s">
        <v>204</v>
      </c>
      <c r="U58" t="s">
        <v>746</v>
      </c>
      <c r="V58" s="148" t="s">
        <v>314</v>
      </c>
      <c r="W58" s="138" t="s">
        <v>928</v>
      </c>
      <c r="X58" t="s">
        <v>5265</v>
      </c>
      <c r="Y58" t="s">
        <v>339</v>
      </c>
      <c r="Z58" t="s">
        <v>5049</v>
      </c>
      <c r="AA58" t="s">
        <v>5288</v>
      </c>
      <c r="AB58" s="148" t="s">
        <v>896</v>
      </c>
      <c r="AC58" t="s">
        <v>897</v>
      </c>
      <c r="AD58" s="149" t="s">
        <v>339</v>
      </c>
      <c r="AE58" s="150" t="s">
        <v>912</v>
      </c>
      <c r="AF58" t="s">
        <v>896</v>
      </c>
      <c r="AG58" t="s">
        <v>896</v>
      </c>
      <c r="AH58" s="138" t="s">
        <v>896</v>
      </c>
      <c r="AI58" s="131">
        <v>3.6709999999999998</v>
      </c>
      <c r="AJ58" s="131">
        <v>3.665</v>
      </c>
      <c r="AK58" s="151" t="s">
        <v>339</v>
      </c>
      <c r="AL58" s="142" t="s">
        <v>5395</v>
      </c>
      <c r="AM58" s="138" t="s">
        <v>5399</v>
      </c>
      <c r="AN58" s="132">
        <v>0.71687999999999996</v>
      </c>
      <c r="AO58" s="132">
        <v>-1.0200000000000001E-3</v>
      </c>
    </row>
    <row r="59" spans="1:41">
      <c r="A59" t="s">
        <v>1213</v>
      </c>
      <c r="B59" t="s">
        <v>1237</v>
      </c>
      <c r="C59" t="s">
        <v>1017</v>
      </c>
      <c r="D59" t="s">
        <v>5333</v>
      </c>
      <c r="E59" t="s">
        <v>1215</v>
      </c>
      <c r="F59" s="131">
        <v>3.6280000000000001</v>
      </c>
      <c r="G59" s="131">
        <v>-90000</v>
      </c>
      <c r="H59" s="147">
        <v>-90</v>
      </c>
      <c r="I59" s="132">
        <v>9.44651</v>
      </c>
      <c r="J59" s="132">
        <v>-4.9979999999999997E-2</v>
      </c>
      <c r="K59" t="s">
        <v>5333</v>
      </c>
      <c r="L59" t="s">
        <v>1212</v>
      </c>
      <c r="M59" s="131">
        <v>1</v>
      </c>
      <c r="N59" s="131">
        <v>-327150</v>
      </c>
      <c r="O59" s="147">
        <v>-327.14999999999998</v>
      </c>
      <c r="P59" s="132">
        <v>9.4647400000000008</v>
      </c>
      <c r="Q59" s="132">
        <v>-5.008E-2</v>
      </c>
      <c r="R59" s="131">
        <v>-7.1280000000000001</v>
      </c>
      <c r="S59" t="s">
        <v>204</v>
      </c>
      <c r="T59" t="s">
        <v>204</v>
      </c>
      <c r="U59" t="s">
        <v>746</v>
      </c>
      <c r="V59" s="148" t="s">
        <v>314</v>
      </c>
      <c r="W59" s="138" t="s">
        <v>928</v>
      </c>
      <c r="X59" t="s">
        <v>5265</v>
      </c>
      <c r="Y59" t="s">
        <v>339</v>
      </c>
      <c r="Z59" t="s">
        <v>5053</v>
      </c>
      <c r="AA59" t="s">
        <v>5288</v>
      </c>
      <c r="AB59" s="148" t="s">
        <v>896</v>
      </c>
      <c r="AC59" t="s">
        <v>897</v>
      </c>
      <c r="AD59" s="149" t="s">
        <v>339</v>
      </c>
      <c r="AE59" s="150" t="s">
        <v>912</v>
      </c>
      <c r="AF59" t="s">
        <v>896</v>
      </c>
      <c r="AG59" t="s">
        <v>896</v>
      </c>
      <c r="AH59" s="138" t="s">
        <v>896</v>
      </c>
      <c r="AI59" s="131">
        <v>3.6280000000000001</v>
      </c>
      <c r="AJ59" s="131">
        <v>3.6349999999999998</v>
      </c>
      <c r="AK59" s="151" t="s">
        <v>339</v>
      </c>
      <c r="AL59" s="142" t="s">
        <v>5395</v>
      </c>
      <c r="AM59" s="138" t="s">
        <v>5399</v>
      </c>
      <c r="AN59" s="132">
        <v>2.0619999999999999E-2</v>
      </c>
      <c r="AO59" s="132">
        <v>-1.1E-4</v>
      </c>
    </row>
    <row r="60" spans="1:41">
      <c r="A60" t="s">
        <v>1213</v>
      </c>
      <c r="B60" t="s">
        <v>1237</v>
      </c>
      <c r="C60" t="s">
        <v>1017</v>
      </c>
      <c r="D60" t="s">
        <v>5334</v>
      </c>
      <c r="E60" t="s">
        <v>1215</v>
      </c>
      <c r="F60" s="131">
        <v>3.5419999999999998</v>
      </c>
      <c r="G60" s="131">
        <v>-190000</v>
      </c>
      <c r="H60" s="147">
        <v>-190</v>
      </c>
      <c r="I60" s="132">
        <v>19.469899999999999</v>
      </c>
      <c r="J60" s="132">
        <v>-0.10302</v>
      </c>
      <c r="K60" t="s">
        <v>5334</v>
      </c>
      <c r="L60" t="s">
        <v>1212</v>
      </c>
      <c r="M60" s="131">
        <v>1</v>
      </c>
      <c r="N60" s="131">
        <v>-672087</v>
      </c>
      <c r="O60" s="147">
        <v>-672.08699999999999</v>
      </c>
      <c r="P60" s="132">
        <v>19.44407</v>
      </c>
      <c r="Q60" s="132">
        <v>-0.10288</v>
      </c>
      <c r="R60" s="131">
        <v>-33.546999999999997</v>
      </c>
      <c r="S60" t="s">
        <v>204</v>
      </c>
      <c r="T60" t="s">
        <v>204</v>
      </c>
      <c r="U60" t="s">
        <v>746</v>
      </c>
      <c r="V60" s="148" t="s">
        <v>314</v>
      </c>
      <c r="W60" s="138" t="s">
        <v>928</v>
      </c>
      <c r="X60" t="s">
        <v>5265</v>
      </c>
      <c r="Y60" t="s">
        <v>339</v>
      </c>
      <c r="Z60" t="s">
        <v>5335</v>
      </c>
      <c r="AA60" t="s">
        <v>5288</v>
      </c>
      <c r="AB60" s="148" t="s">
        <v>896</v>
      </c>
      <c r="AC60" t="s">
        <v>897</v>
      </c>
      <c r="AD60" s="149" t="s">
        <v>339</v>
      </c>
      <c r="AE60" s="150" t="s">
        <v>912</v>
      </c>
      <c r="AF60" t="s">
        <v>896</v>
      </c>
      <c r="AG60" t="s">
        <v>896</v>
      </c>
      <c r="AH60" s="138" t="s">
        <v>896</v>
      </c>
      <c r="AI60" s="131">
        <v>3.5419999999999998</v>
      </c>
      <c r="AJ60" s="131">
        <v>3.5369999999999999</v>
      </c>
      <c r="AK60" s="151" t="s">
        <v>339</v>
      </c>
      <c r="AL60" s="142" t="s">
        <v>5395</v>
      </c>
      <c r="AM60" s="138" t="s">
        <v>5399</v>
      </c>
      <c r="AN60" s="132">
        <v>9.7059999999999994E-2</v>
      </c>
      <c r="AO60" s="132">
        <v>-5.1000000000000004E-4</v>
      </c>
    </row>
    <row r="61" spans="1:41">
      <c r="A61" t="s">
        <v>1213</v>
      </c>
      <c r="B61" t="s">
        <v>1237</v>
      </c>
      <c r="C61" t="s">
        <v>1017</v>
      </c>
      <c r="D61" t="s">
        <v>5310</v>
      </c>
      <c r="E61" t="s">
        <v>1215</v>
      </c>
      <c r="F61" s="131">
        <v>3.5779999999999998</v>
      </c>
      <c r="G61" s="131">
        <v>-1011000</v>
      </c>
      <c r="H61" s="147">
        <v>-1011</v>
      </c>
      <c r="I61" s="132">
        <v>104.65335</v>
      </c>
      <c r="J61" s="132">
        <v>-0.55373000000000006</v>
      </c>
      <c r="K61" t="s">
        <v>5310</v>
      </c>
      <c r="L61" t="s">
        <v>1212</v>
      </c>
      <c r="M61" s="131">
        <v>1</v>
      </c>
      <c r="N61" s="131">
        <v>-3611292</v>
      </c>
      <c r="O61" s="147">
        <v>-3611.2919999999999</v>
      </c>
      <c r="P61" s="132">
        <v>104.47786000000001</v>
      </c>
      <c r="Q61" s="132">
        <v>-0.55281000000000002</v>
      </c>
      <c r="R61" s="131">
        <v>-143.54599999999999</v>
      </c>
      <c r="S61" t="s">
        <v>204</v>
      </c>
      <c r="T61" t="s">
        <v>204</v>
      </c>
      <c r="U61" t="s">
        <v>746</v>
      </c>
      <c r="V61" s="148" t="s">
        <v>314</v>
      </c>
      <c r="W61" s="138" t="s">
        <v>928</v>
      </c>
      <c r="X61" t="s">
        <v>5265</v>
      </c>
      <c r="Y61" t="s">
        <v>339</v>
      </c>
      <c r="Z61" t="s">
        <v>5311</v>
      </c>
      <c r="AA61" t="s">
        <v>5288</v>
      </c>
      <c r="AB61" s="148" t="s">
        <v>896</v>
      </c>
      <c r="AC61" t="s">
        <v>897</v>
      </c>
      <c r="AD61" s="149" t="s">
        <v>339</v>
      </c>
      <c r="AE61" s="150" t="s">
        <v>912</v>
      </c>
      <c r="AF61" t="s">
        <v>896</v>
      </c>
      <c r="AG61" t="s">
        <v>896</v>
      </c>
      <c r="AH61" s="138" t="s">
        <v>896</v>
      </c>
      <c r="AI61" s="131">
        <v>3.5779999999999998</v>
      </c>
      <c r="AJ61" s="131">
        <v>3.5720000000000001</v>
      </c>
      <c r="AK61" s="151" t="s">
        <v>339</v>
      </c>
      <c r="AL61" s="142" t="s">
        <v>5395</v>
      </c>
      <c r="AM61" s="138" t="s">
        <v>5399</v>
      </c>
      <c r="AN61" s="132">
        <v>0.41528999999999999</v>
      </c>
      <c r="AO61" s="132">
        <v>-2.2000000000000001E-3</v>
      </c>
    </row>
    <row r="62" spans="1:41">
      <c r="A62" t="s">
        <v>1213</v>
      </c>
      <c r="B62" t="s">
        <v>1237</v>
      </c>
      <c r="C62" t="s">
        <v>1017</v>
      </c>
      <c r="D62" t="s">
        <v>5314</v>
      </c>
      <c r="E62" t="s">
        <v>1216</v>
      </c>
      <c r="F62" s="131">
        <v>3.694</v>
      </c>
      <c r="G62" s="131">
        <v>-505000</v>
      </c>
      <c r="H62" s="147">
        <v>-505</v>
      </c>
      <c r="I62" s="132">
        <v>53.974069999999998</v>
      </c>
      <c r="J62" s="132">
        <v>-0.28558</v>
      </c>
      <c r="K62" t="s">
        <v>5314</v>
      </c>
      <c r="L62" t="s">
        <v>1212</v>
      </c>
      <c r="M62" s="131">
        <v>1</v>
      </c>
      <c r="N62" s="131">
        <v>-1871025</v>
      </c>
      <c r="O62" s="147">
        <v>-1871.0250000000001</v>
      </c>
      <c r="P62" s="132">
        <v>54.130400000000002</v>
      </c>
      <c r="Q62" s="132">
        <v>-0.28641</v>
      </c>
      <c r="R62" s="131">
        <v>-161.43</v>
      </c>
      <c r="S62" t="s">
        <v>204</v>
      </c>
      <c r="T62" t="s">
        <v>204</v>
      </c>
      <c r="U62" t="s">
        <v>746</v>
      </c>
      <c r="V62" s="148" t="s">
        <v>314</v>
      </c>
      <c r="W62" s="138" t="s">
        <v>928</v>
      </c>
      <c r="X62" t="s">
        <v>5280</v>
      </c>
      <c r="Y62" t="s">
        <v>339</v>
      </c>
      <c r="Z62" t="s">
        <v>5311</v>
      </c>
      <c r="AA62" t="s">
        <v>5288</v>
      </c>
      <c r="AB62" s="148" t="s">
        <v>896</v>
      </c>
      <c r="AC62" t="s">
        <v>897</v>
      </c>
      <c r="AD62" s="149" t="s">
        <v>339</v>
      </c>
      <c r="AE62" s="150" t="s">
        <v>912</v>
      </c>
      <c r="AF62" t="s">
        <v>896</v>
      </c>
      <c r="AG62" t="s">
        <v>896</v>
      </c>
      <c r="AH62" s="138" t="s">
        <v>896</v>
      </c>
      <c r="AI62" s="131">
        <v>3.694</v>
      </c>
      <c r="AJ62" s="131">
        <v>3.7050000000000001</v>
      </c>
      <c r="AK62" s="151" t="s">
        <v>339</v>
      </c>
      <c r="AL62" s="142" t="s">
        <v>5395</v>
      </c>
      <c r="AM62" s="138" t="s">
        <v>5399</v>
      </c>
      <c r="AN62" s="132">
        <v>0.46703</v>
      </c>
      <c r="AO62" s="132">
        <v>-2.47E-3</v>
      </c>
    </row>
    <row r="63" spans="1:41">
      <c r="A63" t="s">
        <v>1213</v>
      </c>
      <c r="B63" t="s">
        <v>1238</v>
      </c>
      <c r="C63" t="s">
        <v>1017</v>
      </c>
      <c r="D63" t="s">
        <v>5312</v>
      </c>
      <c r="E63" t="s">
        <v>1215</v>
      </c>
      <c r="F63" s="131">
        <v>3.6749999999999998</v>
      </c>
      <c r="G63" s="131">
        <v>-1229000</v>
      </c>
      <c r="H63" s="147">
        <v>-1229</v>
      </c>
      <c r="I63" s="132">
        <v>3.8253200000000001</v>
      </c>
      <c r="J63" s="132">
        <v>-2.5159999999999998E-2</v>
      </c>
      <c r="K63" t="s">
        <v>5312</v>
      </c>
      <c r="L63" t="s">
        <v>1212</v>
      </c>
      <c r="M63" s="131">
        <v>1</v>
      </c>
      <c r="N63" s="131">
        <v>-4535010</v>
      </c>
      <c r="O63" s="147">
        <v>-4535.01</v>
      </c>
      <c r="P63" s="132">
        <v>3.8409399999999998</v>
      </c>
      <c r="Q63" s="132">
        <v>-2.5260000000000001E-2</v>
      </c>
      <c r="R63" s="131">
        <v>-29.974</v>
      </c>
      <c r="S63" t="s">
        <v>204</v>
      </c>
      <c r="T63" t="s">
        <v>204</v>
      </c>
      <c r="U63" t="s">
        <v>746</v>
      </c>
      <c r="V63" s="148" t="s">
        <v>314</v>
      </c>
      <c r="W63" s="138" t="s">
        <v>928</v>
      </c>
      <c r="X63" t="s">
        <v>5265</v>
      </c>
      <c r="Y63" t="s">
        <v>339</v>
      </c>
      <c r="Z63" t="s">
        <v>4989</v>
      </c>
      <c r="AA63" t="s">
        <v>5288</v>
      </c>
      <c r="AB63" s="148" t="s">
        <v>896</v>
      </c>
      <c r="AC63" t="s">
        <v>897</v>
      </c>
      <c r="AD63" s="149" t="s">
        <v>339</v>
      </c>
      <c r="AE63" s="150" t="s">
        <v>912</v>
      </c>
      <c r="AF63" t="s">
        <v>896</v>
      </c>
      <c r="AG63" t="s">
        <v>896</v>
      </c>
      <c r="AH63" s="138" t="s">
        <v>896</v>
      </c>
      <c r="AI63" s="131">
        <v>3.6749999999999998</v>
      </c>
      <c r="AJ63" s="131">
        <v>3.69</v>
      </c>
      <c r="AK63" s="151" t="s">
        <v>339</v>
      </c>
      <c r="AL63" s="142" t="s">
        <v>5395</v>
      </c>
      <c r="AM63" s="138" t="s">
        <v>5399</v>
      </c>
      <c r="AN63" s="132">
        <v>2.5400000000000002E-3</v>
      </c>
      <c r="AO63" s="132">
        <v>-2.0000000000000002E-5</v>
      </c>
    </row>
    <row r="64" spans="1:41">
      <c r="A64" t="s">
        <v>1213</v>
      </c>
      <c r="B64" t="s">
        <v>1238</v>
      </c>
      <c r="C64" t="s">
        <v>1017</v>
      </c>
      <c r="D64" t="s">
        <v>5336</v>
      </c>
      <c r="E64" t="s">
        <v>1227</v>
      </c>
      <c r="F64" s="131">
        <v>4.4390000000000001</v>
      </c>
      <c r="G64" s="131">
        <v>-576415</v>
      </c>
      <c r="H64" s="147">
        <v>-576.41499999999996</v>
      </c>
      <c r="I64" s="132">
        <v>2.1670500000000001</v>
      </c>
      <c r="J64" s="132">
        <v>-1.4250000000000001E-2</v>
      </c>
      <c r="K64" t="s">
        <v>5336</v>
      </c>
      <c r="L64" t="s">
        <v>1215</v>
      </c>
      <c r="M64" s="131">
        <v>3.5779999999999998</v>
      </c>
      <c r="N64" s="131">
        <v>-715129.27</v>
      </c>
      <c r="O64" s="147">
        <v>-715.12927000000002</v>
      </c>
      <c r="P64" s="132">
        <v>2.1671200000000002</v>
      </c>
      <c r="Q64" s="132">
        <v>-1.4250000000000001E-2</v>
      </c>
      <c r="R64" s="131">
        <v>-113.479</v>
      </c>
      <c r="S64" t="s">
        <v>204</v>
      </c>
      <c r="T64" t="s">
        <v>204</v>
      </c>
      <c r="U64" t="s">
        <v>746</v>
      </c>
      <c r="V64" s="148" t="s">
        <v>314</v>
      </c>
      <c r="W64" t="s">
        <v>929</v>
      </c>
      <c r="X64" t="s">
        <v>5337</v>
      </c>
      <c r="Y64" t="s">
        <v>339</v>
      </c>
      <c r="Z64" t="s">
        <v>5311</v>
      </c>
      <c r="AA64" t="s">
        <v>5288</v>
      </c>
      <c r="AB64" s="148" t="s">
        <v>896</v>
      </c>
      <c r="AC64" t="s">
        <v>897</v>
      </c>
      <c r="AD64" s="149" t="s">
        <v>339</v>
      </c>
      <c r="AE64" s="150" t="s">
        <v>912</v>
      </c>
      <c r="AF64" t="s">
        <v>896</v>
      </c>
      <c r="AG64" t="s">
        <v>896</v>
      </c>
      <c r="AH64" s="138" t="s">
        <v>896</v>
      </c>
      <c r="AI64" s="131">
        <v>4.4390000000000001</v>
      </c>
      <c r="AJ64" s="131">
        <v>1.2410000000000001</v>
      </c>
      <c r="AK64" s="151" t="s">
        <v>339</v>
      </c>
      <c r="AL64" s="142" t="s">
        <v>5395</v>
      </c>
      <c r="AM64" s="138" t="s">
        <v>5399</v>
      </c>
      <c r="AN64" s="132">
        <v>9.6100000000000005E-3</v>
      </c>
      <c r="AO64" s="132">
        <v>-6.0000000000000002E-5</v>
      </c>
    </row>
    <row r="65" spans="1:41">
      <c r="A65" t="s">
        <v>1213</v>
      </c>
      <c r="B65" t="s">
        <v>1238</v>
      </c>
      <c r="C65" t="s">
        <v>1017</v>
      </c>
      <c r="D65" t="s">
        <v>5313</v>
      </c>
      <c r="E65" t="s">
        <v>1227</v>
      </c>
      <c r="F65" s="131">
        <v>4.4390000000000001</v>
      </c>
      <c r="G65" s="131">
        <v>-461000</v>
      </c>
      <c r="H65" s="147">
        <v>-461</v>
      </c>
      <c r="I65" s="132">
        <v>1.73315</v>
      </c>
      <c r="J65" s="132">
        <v>-1.14E-2</v>
      </c>
      <c r="K65" t="s">
        <v>5313</v>
      </c>
      <c r="L65" t="s">
        <v>1212</v>
      </c>
      <c r="M65" s="131">
        <v>1</v>
      </c>
      <c r="N65" s="131">
        <v>-2043152</v>
      </c>
      <c r="O65" s="147">
        <v>-2043.152</v>
      </c>
      <c r="P65" s="132">
        <v>1.73045</v>
      </c>
      <c r="Q65" s="132">
        <v>-1.1379999999999999E-2</v>
      </c>
      <c r="R65" s="131">
        <v>-171.78100000000001</v>
      </c>
      <c r="S65" t="s">
        <v>204</v>
      </c>
      <c r="T65" t="s">
        <v>204</v>
      </c>
      <c r="U65" t="s">
        <v>746</v>
      </c>
      <c r="V65" s="148" t="s">
        <v>314</v>
      </c>
      <c r="W65" s="138" t="s">
        <v>928</v>
      </c>
      <c r="X65" t="s">
        <v>5262</v>
      </c>
      <c r="Y65" t="s">
        <v>339</v>
      </c>
      <c r="Z65" t="s">
        <v>5311</v>
      </c>
      <c r="AA65" t="s">
        <v>5288</v>
      </c>
      <c r="AB65" s="148" t="s">
        <v>896</v>
      </c>
      <c r="AC65" t="s">
        <v>897</v>
      </c>
      <c r="AD65" s="149" t="s">
        <v>339</v>
      </c>
      <c r="AE65" s="150" t="s">
        <v>912</v>
      </c>
      <c r="AF65" t="s">
        <v>896</v>
      </c>
      <c r="AG65" t="s">
        <v>896</v>
      </c>
      <c r="AH65" s="138" t="s">
        <v>896</v>
      </c>
      <c r="AI65" s="131">
        <v>4.4390000000000001</v>
      </c>
      <c r="AJ65" s="131">
        <v>4.4320000000000004</v>
      </c>
      <c r="AK65" s="151" t="s">
        <v>339</v>
      </c>
      <c r="AL65" s="142" t="s">
        <v>5395</v>
      </c>
      <c r="AM65" s="138" t="s">
        <v>5399</v>
      </c>
      <c r="AN65" s="132">
        <v>1.455E-2</v>
      </c>
      <c r="AO65" s="132">
        <v>-1E-4</v>
      </c>
    </row>
    <row r="66" spans="1:41">
      <c r="A66" t="s">
        <v>1213</v>
      </c>
      <c r="B66" t="s">
        <v>1238</v>
      </c>
      <c r="C66" t="s">
        <v>1017</v>
      </c>
      <c r="D66" t="s">
        <v>5333</v>
      </c>
      <c r="E66" t="s">
        <v>1215</v>
      </c>
      <c r="F66" s="131">
        <v>3.6280000000000001</v>
      </c>
      <c r="G66" s="131">
        <v>-2510000</v>
      </c>
      <c r="H66" s="147">
        <v>-2510</v>
      </c>
      <c r="I66" s="132">
        <v>7.71258</v>
      </c>
      <c r="J66" s="132">
        <v>-5.0729999999999997E-2</v>
      </c>
      <c r="K66" t="s">
        <v>5333</v>
      </c>
      <c r="L66" t="s">
        <v>1212</v>
      </c>
      <c r="M66" s="131">
        <v>1</v>
      </c>
      <c r="N66" s="131">
        <v>-9123850</v>
      </c>
      <c r="O66" s="147">
        <v>-9123.85</v>
      </c>
      <c r="P66" s="132">
        <v>7.7274599999999998</v>
      </c>
      <c r="Q66" s="132">
        <v>-5.0819999999999997E-2</v>
      </c>
      <c r="R66" s="131">
        <v>-198.79300000000001</v>
      </c>
      <c r="S66" t="s">
        <v>204</v>
      </c>
      <c r="T66" t="s">
        <v>204</v>
      </c>
      <c r="U66" t="s">
        <v>746</v>
      </c>
      <c r="V66" s="148" t="s">
        <v>314</v>
      </c>
      <c r="W66" s="138" t="s">
        <v>928</v>
      </c>
      <c r="X66" t="s">
        <v>5265</v>
      </c>
      <c r="Y66" t="s">
        <v>339</v>
      </c>
      <c r="Z66" t="s">
        <v>5053</v>
      </c>
      <c r="AA66" t="s">
        <v>5288</v>
      </c>
      <c r="AB66" s="148" t="s">
        <v>896</v>
      </c>
      <c r="AC66" t="s">
        <v>897</v>
      </c>
      <c r="AD66" s="149" t="s">
        <v>339</v>
      </c>
      <c r="AE66" s="150" t="s">
        <v>912</v>
      </c>
      <c r="AF66" t="s">
        <v>896</v>
      </c>
      <c r="AG66" t="s">
        <v>896</v>
      </c>
      <c r="AH66" s="138" t="s">
        <v>896</v>
      </c>
      <c r="AI66" s="131">
        <v>3.6280000000000001</v>
      </c>
      <c r="AJ66" s="131">
        <v>3.6349999999999998</v>
      </c>
      <c r="AK66" s="151" t="s">
        <v>339</v>
      </c>
      <c r="AL66" s="142" t="s">
        <v>5395</v>
      </c>
      <c r="AM66" s="138" t="s">
        <v>5399</v>
      </c>
      <c r="AN66" s="132">
        <v>1.6840000000000001E-2</v>
      </c>
      <c r="AO66" s="132">
        <v>-1.1E-4</v>
      </c>
    </row>
    <row r="67" spans="1:41">
      <c r="A67" t="s">
        <v>1213</v>
      </c>
      <c r="B67" t="s">
        <v>1238</v>
      </c>
      <c r="C67" t="s">
        <v>1017</v>
      </c>
      <c r="D67" t="s">
        <v>5334</v>
      </c>
      <c r="E67" t="s">
        <v>1215</v>
      </c>
      <c r="F67" s="131">
        <v>3.5419999999999998</v>
      </c>
      <c r="G67" s="131">
        <v>-5210000</v>
      </c>
      <c r="H67" s="147">
        <v>-5210</v>
      </c>
      <c r="I67" s="132">
        <v>15.6295</v>
      </c>
      <c r="J67" s="132">
        <v>-0.10279000000000001</v>
      </c>
      <c r="K67" t="s">
        <v>5334</v>
      </c>
      <c r="L67" t="s">
        <v>1212</v>
      </c>
      <c r="M67" s="131">
        <v>1</v>
      </c>
      <c r="N67" s="131">
        <v>-18429333</v>
      </c>
      <c r="O67" s="147">
        <v>-18429.332999999999</v>
      </c>
      <c r="P67" s="132">
        <v>15.60876</v>
      </c>
      <c r="Q67" s="132">
        <v>-0.10266</v>
      </c>
      <c r="R67" s="131">
        <v>-919.90599999999995</v>
      </c>
      <c r="S67" t="s">
        <v>204</v>
      </c>
      <c r="T67" t="s">
        <v>204</v>
      </c>
      <c r="U67" t="s">
        <v>746</v>
      </c>
      <c r="V67" s="148" t="s">
        <v>314</v>
      </c>
      <c r="W67" s="138" t="s">
        <v>928</v>
      </c>
      <c r="X67" t="s">
        <v>5265</v>
      </c>
      <c r="Y67" t="s">
        <v>339</v>
      </c>
      <c r="Z67" t="s">
        <v>5335</v>
      </c>
      <c r="AA67" t="s">
        <v>5288</v>
      </c>
      <c r="AB67" s="148" t="s">
        <v>896</v>
      </c>
      <c r="AC67" t="s">
        <v>897</v>
      </c>
      <c r="AD67" s="149" t="s">
        <v>339</v>
      </c>
      <c r="AE67" s="150" t="s">
        <v>912</v>
      </c>
      <c r="AF67" t="s">
        <v>896</v>
      </c>
      <c r="AG67" t="s">
        <v>896</v>
      </c>
      <c r="AH67" s="138" t="s">
        <v>896</v>
      </c>
      <c r="AI67" s="131">
        <v>3.5419999999999998</v>
      </c>
      <c r="AJ67" s="131">
        <v>3.5369999999999999</v>
      </c>
      <c r="AK67" s="151" t="s">
        <v>339</v>
      </c>
      <c r="AL67" s="142" t="s">
        <v>5395</v>
      </c>
      <c r="AM67" s="138" t="s">
        <v>5399</v>
      </c>
      <c r="AN67" s="132">
        <v>7.7909999999999993E-2</v>
      </c>
      <c r="AO67" s="132">
        <v>-5.1000000000000004E-4</v>
      </c>
    </row>
    <row r="68" spans="1:41">
      <c r="A68" t="s">
        <v>1213</v>
      </c>
      <c r="B68" t="s">
        <v>1238</v>
      </c>
      <c r="C68" t="s">
        <v>1017</v>
      </c>
      <c r="D68" t="s">
        <v>5310</v>
      </c>
      <c r="E68" t="s">
        <v>1215</v>
      </c>
      <c r="F68" s="131">
        <v>3.5779999999999998</v>
      </c>
      <c r="G68" s="131">
        <v>-18145000</v>
      </c>
      <c r="H68" s="147">
        <v>-18145</v>
      </c>
      <c r="I68" s="132">
        <v>54.986499999999999</v>
      </c>
      <c r="J68" s="132">
        <v>-0.36164000000000002</v>
      </c>
      <c r="K68" t="s">
        <v>5310</v>
      </c>
      <c r="L68" t="s">
        <v>1212</v>
      </c>
      <c r="M68" s="131">
        <v>1</v>
      </c>
      <c r="N68" s="131">
        <v>-64813940</v>
      </c>
      <c r="O68" s="147">
        <v>-64813.94</v>
      </c>
      <c r="P68" s="132">
        <v>54.894300000000001</v>
      </c>
      <c r="Q68" s="132">
        <v>-0.36104000000000003</v>
      </c>
      <c r="R68" s="131">
        <v>-2576.3069999999998</v>
      </c>
      <c r="S68" t="s">
        <v>204</v>
      </c>
      <c r="T68" t="s">
        <v>204</v>
      </c>
      <c r="U68" t="s">
        <v>746</v>
      </c>
      <c r="V68" s="148" t="s">
        <v>314</v>
      </c>
      <c r="W68" s="138" t="s">
        <v>928</v>
      </c>
      <c r="X68" t="s">
        <v>5265</v>
      </c>
      <c r="Y68" t="s">
        <v>339</v>
      </c>
      <c r="Z68" t="s">
        <v>5311</v>
      </c>
      <c r="AA68" t="s">
        <v>5288</v>
      </c>
      <c r="AB68" s="148" t="s">
        <v>896</v>
      </c>
      <c r="AC68" t="s">
        <v>897</v>
      </c>
      <c r="AD68" s="149" t="s">
        <v>339</v>
      </c>
      <c r="AE68" s="150" t="s">
        <v>912</v>
      </c>
      <c r="AF68" t="s">
        <v>896</v>
      </c>
      <c r="AG68" t="s">
        <v>896</v>
      </c>
      <c r="AH68" s="138" t="s">
        <v>896</v>
      </c>
      <c r="AI68" s="131">
        <v>3.5779999999999998</v>
      </c>
      <c r="AJ68" s="131">
        <v>3.5720000000000001</v>
      </c>
      <c r="AK68" s="151" t="s">
        <v>339</v>
      </c>
      <c r="AL68" s="142" t="s">
        <v>5395</v>
      </c>
      <c r="AM68" s="138" t="s">
        <v>5399</v>
      </c>
      <c r="AN68" s="132">
        <v>0.21820000000000001</v>
      </c>
      <c r="AO68" s="132">
        <v>-1.4400000000000001E-3</v>
      </c>
    </row>
    <row r="69" spans="1:41">
      <c r="A69" t="s">
        <v>1213</v>
      </c>
      <c r="B69" t="s">
        <v>1238</v>
      </c>
      <c r="C69" t="s">
        <v>1017</v>
      </c>
      <c r="D69" t="s">
        <v>5314</v>
      </c>
      <c r="E69" t="s">
        <v>1216</v>
      </c>
      <c r="F69" s="131">
        <v>3.694</v>
      </c>
      <c r="G69" s="131">
        <v>-24390713</v>
      </c>
      <c r="H69" s="147">
        <v>-24390.713</v>
      </c>
      <c r="I69" s="132">
        <v>76.315969999999993</v>
      </c>
      <c r="J69" s="132">
        <v>-0.50192999999999999</v>
      </c>
      <c r="K69" t="s">
        <v>5314</v>
      </c>
      <c r="L69" t="s">
        <v>1212</v>
      </c>
      <c r="M69" s="131">
        <v>1</v>
      </c>
      <c r="N69" s="131">
        <v>-90367591.670000002</v>
      </c>
      <c r="O69" s="147">
        <v>-90367.591670000009</v>
      </c>
      <c r="P69" s="132">
        <v>76.537009999999995</v>
      </c>
      <c r="Q69" s="132">
        <v>-0.50338000000000005</v>
      </c>
      <c r="R69" s="131">
        <v>-7796.8050000000003</v>
      </c>
      <c r="S69" t="s">
        <v>204</v>
      </c>
      <c r="T69" t="s">
        <v>204</v>
      </c>
      <c r="U69" t="s">
        <v>746</v>
      </c>
      <c r="V69" s="148" t="s">
        <v>314</v>
      </c>
      <c r="W69" s="138" t="s">
        <v>928</v>
      </c>
      <c r="X69" t="s">
        <v>5280</v>
      </c>
      <c r="Y69" t="s">
        <v>339</v>
      </c>
      <c r="Z69" t="s">
        <v>5311</v>
      </c>
      <c r="AA69" t="s">
        <v>5288</v>
      </c>
      <c r="AB69" s="148" t="s">
        <v>896</v>
      </c>
      <c r="AC69" t="s">
        <v>897</v>
      </c>
      <c r="AD69" s="149" t="s">
        <v>339</v>
      </c>
      <c r="AE69" s="150" t="s">
        <v>912</v>
      </c>
      <c r="AF69" t="s">
        <v>896</v>
      </c>
      <c r="AG69" t="s">
        <v>896</v>
      </c>
      <c r="AH69" s="138" t="s">
        <v>896</v>
      </c>
      <c r="AI69" s="131">
        <v>3.694</v>
      </c>
      <c r="AJ69" s="131">
        <v>3.7050000000000001</v>
      </c>
      <c r="AK69" s="151" t="s">
        <v>339</v>
      </c>
      <c r="AL69" s="142" t="s">
        <v>5395</v>
      </c>
      <c r="AM69" s="138" t="s">
        <v>5399</v>
      </c>
      <c r="AN69" s="132">
        <v>0.66034999999999999</v>
      </c>
      <c r="AO69" s="132">
        <v>-4.3400000000000001E-3</v>
      </c>
    </row>
    <row r="70" spans="1:41">
      <c r="A70" t="s">
        <v>1213</v>
      </c>
      <c r="B70" t="s">
        <v>1241</v>
      </c>
      <c r="C70" t="s">
        <v>1017</v>
      </c>
      <c r="D70" t="s">
        <v>5312</v>
      </c>
      <c r="E70" t="s">
        <v>1215</v>
      </c>
      <c r="F70" s="131">
        <v>3.6749999999999998</v>
      </c>
      <c r="G70" s="131">
        <v>-488000</v>
      </c>
      <c r="H70" s="147">
        <v>-488</v>
      </c>
      <c r="I70" s="132">
        <v>17.475429999999999</v>
      </c>
      <c r="J70" s="132">
        <v>-5.0009999999999999E-2</v>
      </c>
      <c r="K70" t="s">
        <v>5312</v>
      </c>
      <c r="L70" t="s">
        <v>1212</v>
      </c>
      <c r="M70" s="131">
        <v>1</v>
      </c>
      <c r="N70" s="131">
        <v>-1800720</v>
      </c>
      <c r="O70" s="147">
        <v>-1800.72</v>
      </c>
      <c r="P70" s="132">
        <v>17.546759999999999</v>
      </c>
      <c r="Q70" s="132">
        <v>-5.0209999999999998E-2</v>
      </c>
      <c r="R70" s="131">
        <v>-11.901999999999999</v>
      </c>
      <c r="S70" t="s">
        <v>204</v>
      </c>
      <c r="T70" t="s">
        <v>204</v>
      </c>
      <c r="U70" t="s">
        <v>746</v>
      </c>
      <c r="V70" s="148" t="s">
        <v>314</v>
      </c>
      <c r="W70" s="138" t="s">
        <v>928</v>
      </c>
      <c r="X70" t="s">
        <v>5265</v>
      </c>
      <c r="Y70" t="s">
        <v>339</v>
      </c>
      <c r="Z70" t="s">
        <v>4989</v>
      </c>
      <c r="AA70" t="s">
        <v>5288</v>
      </c>
      <c r="AB70" s="148" t="s">
        <v>896</v>
      </c>
      <c r="AC70" t="s">
        <v>897</v>
      </c>
      <c r="AD70" s="149" t="s">
        <v>339</v>
      </c>
      <c r="AE70" s="150" t="s">
        <v>912</v>
      </c>
      <c r="AF70" t="s">
        <v>896</v>
      </c>
      <c r="AG70" t="s">
        <v>896</v>
      </c>
      <c r="AH70" s="138" t="s">
        <v>896</v>
      </c>
      <c r="AI70" s="131">
        <v>3.6749999999999998</v>
      </c>
      <c r="AJ70" s="131">
        <v>3.69</v>
      </c>
      <c r="AK70" s="151" t="s">
        <v>339</v>
      </c>
      <c r="AL70" s="142" t="s">
        <v>5395</v>
      </c>
      <c r="AM70" s="138" t="s">
        <v>5399</v>
      </c>
      <c r="AN70" s="132">
        <v>1.1599999999999999E-2</v>
      </c>
      <c r="AO70" s="132">
        <v>-3.0000000000000001E-5</v>
      </c>
    </row>
    <row r="71" spans="1:41">
      <c r="A71" t="s">
        <v>1213</v>
      </c>
      <c r="B71" t="s">
        <v>1241</v>
      </c>
      <c r="C71" t="s">
        <v>1017</v>
      </c>
      <c r="D71" t="s">
        <v>5336</v>
      </c>
      <c r="E71" t="s">
        <v>1227</v>
      </c>
      <c r="F71" s="131">
        <v>4.4390000000000001</v>
      </c>
      <c r="G71" s="131">
        <v>-70000</v>
      </c>
      <c r="H71" s="147">
        <v>-70</v>
      </c>
      <c r="I71" s="132">
        <v>3.0277799999999999</v>
      </c>
      <c r="J71" s="132">
        <v>-8.6599999999999993E-3</v>
      </c>
      <c r="K71" t="s">
        <v>5336</v>
      </c>
      <c r="L71" t="s">
        <v>1215</v>
      </c>
      <c r="M71" s="131">
        <v>3.5779999999999998</v>
      </c>
      <c r="N71" s="131">
        <v>-86845.5</v>
      </c>
      <c r="O71" s="147">
        <v>-86.845500000000001</v>
      </c>
      <c r="P71" s="132">
        <v>3.0278800000000001</v>
      </c>
      <c r="Q71" s="132">
        <v>-8.6599999999999993E-3</v>
      </c>
      <c r="R71" s="131">
        <v>-13.781000000000001</v>
      </c>
      <c r="S71" t="s">
        <v>204</v>
      </c>
      <c r="T71" t="s">
        <v>204</v>
      </c>
      <c r="U71" t="s">
        <v>746</v>
      </c>
      <c r="V71" s="148" t="s">
        <v>314</v>
      </c>
      <c r="W71" t="s">
        <v>929</v>
      </c>
      <c r="X71" t="s">
        <v>5337</v>
      </c>
      <c r="Y71" t="s">
        <v>339</v>
      </c>
      <c r="Z71" t="s">
        <v>5311</v>
      </c>
      <c r="AA71" t="s">
        <v>5288</v>
      </c>
      <c r="AB71" s="148" t="s">
        <v>896</v>
      </c>
      <c r="AC71" t="s">
        <v>897</v>
      </c>
      <c r="AD71" s="149" t="s">
        <v>339</v>
      </c>
      <c r="AE71" s="150" t="s">
        <v>912</v>
      </c>
      <c r="AF71" t="s">
        <v>896</v>
      </c>
      <c r="AG71" t="s">
        <v>896</v>
      </c>
      <c r="AH71" s="138" t="s">
        <v>896</v>
      </c>
      <c r="AI71" s="131">
        <v>4.4390000000000001</v>
      </c>
      <c r="AJ71" s="131">
        <v>1.2410000000000001</v>
      </c>
      <c r="AK71" s="151" t="s">
        <v>339</v>
      </c>
      <c r="AL71" s="142" t="s">
        <v>5395</v>
      </c>
      <c r="AM71" s="138" t="s">
        <v>5399</v>
      </c>
      <c r="AN71" s="132">
        <v>1.3429999999999999E-2</v>
      </c>
      <c r="AO71" s="132">
        <v>-4.0000000000000003E-5</v>
      </c>
    </row>
    <row r="72" spans="1:41">
      <c r="A72" t="s">
        <v>1213</v>
      </c>
      <c r="B72" t="s">
        <v>1241</v>
      </c>
      <c r="C72" t="s">
        <v>1017</v>
      </c>
      <c r="D72" t="s">
        <v>5310</v>
      </c>
      <c r="E72" t="s">
        <v>1215</v>
      </c>
      <c r="F72" s="131">
        <v>3.5779999999999998</v>
      </c>
      <c r="G72" s="131">
        <v>-3035000</v>
      </c>
      <c r="H72" s="147">
        <v>-3035</v>
      </c>
      <c r="I72" s="132">
        <v>105.81561000000001</v>
      </c>
      <c r="J72" s="132">
        <v>-0.30281000000000002</v>
      </c>
      <c r="K72" t="s">
        <v>5310</v>
      </c>
      <c r="L72" t="s">
        <v>1212</v>
      </c>
      <c r="M72" s="131">
        <v>1</v>
      </c>
      <c r="N72" s="131">
        <v>-10841020</v>
      </c>
      <c r="O72" s="147">
        <v>-10841.02</v>
      </c>
      <c r="P72" s="132">
        <v>105.63817</v>
      </c>
      <c r="Q72" s="132">
        <v>-0.30230000000000001</v>
      </c>
      <c r="R72" s="131">
        <v>-430.923</v>
      </c>
      <c r="S72" t="s">
        <v>204</v>
      </c>
      <c r="T72" t="s">
        <v>204</v>
      </c>
      <c r="U72" t="s">
        <v>746</v>
      </c>
      <c r="V72" s="148" t="s">
        <v>314</v>
      </c>
      <c r="W72" s="138" t="s">
        <v>928</v>
      </c>
      <c r="X72" t="s">
        <v>5265</v>
      </c>
      <c r="Y72" t="s">
        <v>339</v>
      </c>
      <c r="Z72" t="s">
        <v>5311</v>
      </c>
      <c r="AA72" t="s">
        <v>5288</v>
      </c>
      <c r="AB72" s="148" t="s">
        <v>896</v>
      </c>
      <c r="AC72" t="s">
        <v>897</v>
      </c>
      <c r="AD72" s="149" t="s">
        <v>339</v>
      </c>
      <c r="AE72" s="150" t="s">
        <v>912</v>
      </c>
      <c r="AF72" t="s">
        <v>896</v>
      </c>
      <c r="AG72" t="s">
        <v>896</v>
      </c>
      <c r="AH72" s="138" t="s">
        <v>896</v>
      </c>
      <c r="AI72" s="131">
        <v>3.5779999999999998</v>
      </c>
      <c r="AJ72" s="131">
        <v>3.5720000000000001</v>
      </c>
      <c r="AK72" s="151" t="s">
        <v>339</v>
      </c>
      <c r="AL72" s="142" t="s">
        <v>5395</v>
      </c>
      <c r="AM72" s="138" t="s">
        <v>5399</v>
      </c>
      <c r="AN72" s="132">
        <v>0.4199</v>
      </c>
      <c r="AO72" s="132">
        <v>-1.1999999999999999E-3</v>
      </c>
    </row>
    <row r="73" spans="1:41">
      <c r="A73" t="s">
        <v>1213</v>
      </c>
      <c r="B73" t="s">
        <v>1241</v>
      </c>
      <c r="C73" t="s">
        <v>1017</v>
      </c>
      <c r="D73" t="s">
        <v>5314</v>
      </c>
      <c r="E73" t="s">
        <v>1216</v>
      </c>
      <c r="F73" s="131">
        <v>3.694</v>
      </c>
      <c r="G73" s="131">
        <v>-1781988</v>
      </c>
      <c r="H73" s="147">
        <v>-1781.9880000000001</v>
      </c>
      <c r="I73" s="132">
        <v>64.148669999999996</v>
      </c>
      <c r="J73" s="132">
        <v>-0.18357000000000001</v>
      </c>
      <c r="K73" t="s">
        <v>5314</v>
      </c>
      <c r="L73" t="s">
        <v>1212</v>
      </c>
      <c r="M73" s="131">
        <v>1</v>
      </c>
      <c r="N73" s="131">
        <v>-6602265.54</v>
      </c>
      <c r="O73" s="147">
        <v>-6602.2655400000003</v>
      </c>
      <c r="P73" s="132">
        <v>64.334469999999996</v>
      </c>
      <c r="Q73" s="132">
        <v>-0.18410000000000001</v>
      </c>
      <c r="R73" s="131">
        <v>-569.63499999999999</v>
      </c>
      <c r="S73" t="s">
        <v>204</v>
      </c>
      <c r="T73" t="s">
        <v>204</v>
      </c>
      <c r="U73" t="s">
        <v>746</v>
      </c>
      <c r="V73" s="148" t="s">
        <v>314</v>
      </c>
      <c r="W73" s="138" t="s">
        <v>928</v>
      </c>
      <c r="X73" t="s">
        <v>5280</v>
      </c>
      <c r="Y73" t="s">
        <v>339</v>
      </c>
      <c r="Z73" t="s">
        <v>5311</v>
      </c>
      <c r="AA73" t="s">
        <v>5288</v>
      </c>
      <c r="AB73" s="148" t="s">
        <v>896</v>
      </c>
      <c r="AC73" t="s">
        <v>897</v>
      </c>
      <c r="AD73" s="149" t="s">
        <v>339</v>
      </c>
      <c r="AE73" s="150" t="s">
        <v>912</v>
      </c>
      <c r="AF73" t="s">
        <v>896</v>
      </c>
      <c r="AG73" t="s">
        <v>896</v>
      </c>
      <c r="AH73" s="138" t="s">
        <v>896</v>
      </c>
      <c r="AI73" s="131">
        <v>3.694</v>
      </c>
      <c r="AJ73" s="131">
        <v>3.7050000000000001</v>
      </c>
      <c r="AK73" s="151" t="s">
        <v>339</v>
      </c>
      <c r="AL73" s="142" t="s">
        <v>5395</v>
      </c>
      <c r="AM73" s="138" t="s">
        <v>5399</v>
      </c>
      <c r="AN73" s="132">
        <v>0.55506999999999995</v>
      </c>
      <c r="AO73" s="132">
        <v>-1.5900000000000001E-3</v>
      </c>
    </row>
    <row r="74" spans="1:41">
      <c r="A74" t="s">
        <v>1213</v>
      </c>
      <c r="B74" t="s">
        <v>1242</v>
      </c>
      <c r="C74" t="s">
        <v>1017</v>
      </c>
      <c r="D74" t="s">
        <v>5336</v>
      </c>
      <c r="E74" t="s">
        <v>1227</v>
      </c>
      <c r="F74" s="131">
        <v>4.4390000000000001</v>
      </c>
      <c r="G74" s="131">
        <v>-226822</v>
      </c>
      <c r="H74" s="147">
        <v>-226.822</v>
      </c>
      <c r="I74" s="132">
        <v>8.30518</v>
      </c>
      <c r="J74" s="132">
        <v>-2.341E-2</v>
      </c>
      <c r="K74" t="s">
        <v>5336</v>
      </c>
      <c r="L74" t="s">
        <v>1215</v>
      </c>
      <c r="M74" s="131">
        <v>3.5779999999999998</v>
      </c>
      <c r="N74" s="131">
        <v>-281406.71000000002</v>
      </c>
      <c r="O74" s="147">
        <v>-281.40671000000003</v>
      </c>
      <c r="P74" s="132">
        <v>8.3054500000000004</v>
      </c>
      <c r="Q74" s="132">
        <v>-2.341E-2</v>
      </c>
      <c r="R74" s="131">
        <v>-44.655000000000001</v>
      </c>
      <c r="S74" t="s">
        <v>204</v>
      </c>
      <c r="T74" t="s">
        <v>204</v>
      </c>
      <c r="U74" t="s">
        <v>746</v>
      </c>
      <c r="V74" s="148" t="s">
        <v>314</v>
      </c>
      <c r="W74" t="s">
        <v>929</v>
      </c>
      <c r="X74" t="s">
        <v>5337</v>
      </c>
      <c r="Y74" t="s">
        <v>339</v>
      </c>
      <c r="Z74" t="s">
        <v>5311</v>
      </c>
      <c r="AA74" t="s">
        <v>5288</v>
      </c>
      <c r="AB74" s="148" t="s">
        <v>896</v>
      </c>
      <c r="AC74" t="s">
        <v>897</v>
      </c>
      <c r="AD74" s="149" t="s">
        <v>339</v>
      </c>
      <c r="AE74" s="150" t="s">
        <v>912</v>
      </c>
      <c r="AF74" t="s">
        <v>896</v>
      </c>
      <c r="AG74" t="s">
        <v>896</v>
      </c>
      <c r="AH74" s="138" t="s">
        <v>896</v>
      </c>
      <c r="AI74" s="131">
        <v>4.4390000000000001</v>
      </c>
      <c r="AJ74" s="131">
        <v>1.2410000000000001</v>
      </c>
      <c r="AK74" s="151" t="s">
        <v>339</v>
      </c>
      <c r="AL74" s="142" t="s">
        <v>5395</v>
      </c>
      <c r="AM74" s="138" t="s">
        <v>5399</v>
      </c>
      <c r="AN74" s="132">
        <v>3.6830000000000002E-2</v>
      </c>
      <c r="AO74" s="132">
        <v>-1E-4</v>
      </c>
    </row>
    <row r="75" spans="1:41">
      <c r="A75" t="s">
        <v>1213</v>
      </c>
      <c r="B75" t="s">
        <v>1242</v>
      </c>
      <c r="C75" t="s">
        <v>1017</v>
      </c>
      <c r="D75" t="s">
        <v>5333</v>
      </c>
      <c r="E75" t="s">
        <v>1215</v>
      </c>
      <c r="F75" s="131">
        <v>3.6280000000000001</v>
      </c>
      <c r="G75" s="131">
        <v>-600000</v>
      </c>
      <c r="H75" s="147">
        <v>-600</v>
      </c>
      <c r="I75" s="132">
        <v>17.95589</v>
      </c>
      <c r="J75" s="132">
        <v>-5.0610000000000002E-2</v>
      </c>
      <c r="K75" t="s">
        <v>5333</v>
      </c>
      <c r="L75" t="s">
        <v>1212</v>
      </c>
      <c r="M75" s="131">
        <v>1</v>
      </c>
      <c r="N75" s="131">
        <v>-2181000</v>
      </c>
      <c r="O75" s="147">
        <v>-2181</v>
      </c>
      <c r="P75" s="132">
        <v>17.990539999999999</v>
      </c>
      <c r="Q75" s="132">
        <v>-5.0709999999999998E-2</v>
      </c>
      <c r="R75" s="131">
        <v>-47.52</v>
      </c>
      <c r="S75" t="s">
        <v>204</v>
      </c>
      <c r="T75" t="s">
        <v>204</v>
      </c>
      <c r="U75" t="s">
        <v>746</v>
      </c>
      <c r="V75" s="148" t="s">
        <v>314</v>
      </c>
      <c r="W75" s="138" t="s">
        <v>928</v>
      </c>
      <c r="X75" t="s">
        <v>5265</v>
      </c>
      <c r="Y75" t="s">
        <v>339</v>
      </c>
      <c r="Z75" t="s">
        <v>5053</v>
      </c>
      <c r="AA75" t="s">
        <v>5288</v>
      </c>
      <c r="AB75" s="148" t="s">
        <v>896</v>
      </c>
      <c r="AC75" t="s">
        <v>897</v>
      </c>
      <c r="AD75" s="149" t="s">
        <v>339</v>
      </c>
      <c r="AE75" s="150" t="s">
        <v>912</v>
      </c>
      <c r="AF75" t="s">
        <v>896</v>
      </c>
      <c r="AG75" t="s">
        <v>896</v>
      </c>
      <c r="AH75" s="138" t="s">
        <v>896</v>
      </c>
      <c r="AI75" s="131">
        <v>3.6280000000000001</v>
      </c>
      <c r="AJ75" s="131">
        <v>3.6349999999999998</v>
      </c>
      <c r="AK75" s="151" t="s">
        <v>339</v>
      </c>
      <c r="AL75" s="142" t="s">
        <v>5395</v>
      </c>
      <c r="AM75" s="138" t="s">
        <v>5399</v>
      </c>
      <c r="AN75" s="132">
        <v>3.9199999999999999E-2</v>
      </c>
      <c r="AO75" s="132">
        <v>-1.1E-4</v>
      </c>
    </row>
    <row r="76" spans="1:41">
      <c r="A76" t="s">
        <v>1213</v>
      </c>
      <c r="B76" t="s">
        <v>1242</v>
      </c>
      <c r="C76" t="s">
        <v>1017</v>
      </c>
      <c r="D76" t="s">
        <v>5312</v>
      </c>
      <c r="E76" t="s">
        <v>1215</v>
      </c>
      <c r="F76" s="131">
        <v>3.6749999999999998</v>
      </c>
      <c r="G76" s="131">
        <v>-2980000</v>
      </c>
      <c r="H76" s="147">
        <v>-2980</v>
      </c>
      <c r="I76" s="132">
        <v>90.336250000000007</v>
      </c>
      <c r="J76" s="132">
        <v>-0.25461</v>
      </c>
      <c r="K76" t="s">
        <v>5312</v>
      </c>
      <c r="L76" t="s">
        <v>1212</v>
      </c>
      <c r="M76" s="131">
        <v>1</v>
      </c>
      <c r="N76" s="131">
        <v>-10996200</v>
      </c>
      <c r="O76" s="147">
        <v>-10996.2</v>
      </c>
      <c r="P76" s="132">
        <v>90.704970000000003</v>
      </c>
      <c r="Q76" s="132">
        <v>-0.25564999999999999</v>
      </c>
      <c r="R76" s="131">
        <v>-72.679000000000002</v>
      </c>
      <c r="S76" t="s">
        <v>204</v>
      </c>
      <c r="T76" t="s">
        <v>204</v>
      </c>
      <c r="U76" t="s">
        <v>746</v>
      </c>
      <c r="V76" s="148" t="s">
        <v>314</v>
      </c>
      <c r="W76" s="138" t="s">
        <v>928</v>
      </c>
      <c r="X76" t="s">
        <v>5265</v>
      </c>
      <c r="Y76" t="s">
        <v>339</v>
      </c>
      <c r="Z76" t="s">
        <v>4989</v>
      </c>
      <c r="AA76" t="s">
        <v>5288</v>
      </c>
      <c r="AB76" s="148" t="s">
        <v>896</v>
      </c>
      <c r="AC76" t="s">
        <v>897</v>
      </c>
      <c r="AD76" s="149" t="s">
        <v>339</v>
      </c>
      <c r="AE76" s="150" t="s">
        <v>912</v>
      </c>
      <c r="AF76" t="s">
        <v>896</v>
      </c>
      <c r="AG76" t="s">
        <v>896</v>
      </c>
      <c r="AH76" s="138" t="s">
        <v>896</v>
      </c>
      <c r="AI76" s="131">
        <v>3.6749999999999998</v>
      </c>
      <c r="AJ76" s="131">
        <v>3.69</v>
      </c>
      <c r="AK76" s="151" t="s">
        <v>339</v>
      </c>
      <c r="AL76" s="142" t="s">
        <v>5395</v>
      </c>
      <c r="AM76" s="138" t="s">
        <v>5399</v>
      </c>
      <c r="AN76" s="132">
        <v>5.9950000000000003E-2</v>
      </c>
      <c r="AO76" s="132">
        <v>-1.7000000000000001E-4</v>
      </c>
    </row>
    <row r="77" spans="1:41">
      <c r="A77" t="s">
        <v>1213</v>
      </c>
      <c r="B77" t="s">
        <v>1242</v>
      </c>
      <c r="C77" t="s">
        <v>1017</v>
      </c>
      <c r="D77" t="s">
        <v>5310</v>
      </c>
      <c r="E77" t="s">
        <v>1215</v>
      </c>
      <c r="F77" s="131">
        <v>3.5779999999999998</v>
      </c>
      <c r="G77" s="131">
        <v>-523000</v>
      </c>
      <c r="H77" s="147">
        <v>-523</v>
      </c>
      <c r="I77" s="132">
        <v>15.43585</v>
      </c>
      <c r="J77" s="132">
        <v>-4.351E-2</v>
      </c>
      <c r="K77" t="s">
        <v>5310</v>
      </c>
      <c r="L77" t="s">
        <v>1212</v>
      </c>
      <c r="M77" s="131">
        <v>1</v>
      </c>
      <c r="N77" s="131">
        <v>-1868156</v>
      </c>
      <c r="O77" s="147">
        <v>-1868.1559999999999</v>
      </c>
      <c r="P77" s="132">
        <v>15.40996</v>
      </c>
      <c r="Q77" s="132">
        <v>-4.3430000000000003E-2</v>
      </c>
      <c r="R77" s="131">
        <v>-74.257999999999996</v>
      </c>
      <c r="S77" t="s">
        <v>204</v>
      </c>
      <c r="T77" t="s">
        <v>204</v>
      </c>
      <c r="U77" t="s">
        <v>746</v>
      </c>
      <c r="V77" s="148" t="s">
        <v>314</v>
      </c>
      <c r="W77" s="138" t="s">
        <v>928</v>
      </c>
      <c r="X77" t="s">
        <v>5265</v>
      </c>
      <c r="Y77" t="s">
        <v>339</v>
      </c>
      <c r="Z77" t="s">
        <v>5311</v>
      </c>
      <c r="AA77" t="s">
        <v>5288</v>
      </c>
      <c r="AB77" s="148" t="s">
        <v>896</v>
      </c>
      <c r="AC77" t="s">
        <v>897</v>
      </c>
      <c r="AD77" s="149" t="s">
        <v>339</v>
      </c>
      <c r="AE77" s="150" t="s">
        <v>912</v>
      </c>
      <c r="AF77" t="s">
        <v>896</v>
      </c>
      <c r="AG77" t="s">
        <v>896</v>
      </c>
      <c r="AH77" s="138" t="s">
        <v>896</v>
      </c>
      <c r="AI77" s="131">
        <v>3.5779999999999998</v>
      </c>
      <c r="AJ77" s="131">
        <v>3.5720000000000001</v>
      </c>
      <c r="AK77" s="151" t="s">
        <v>339</v>
      </c>
      <c r="AL77" s="142" t="s">
        <v>5395</v>
      </c>
      <c r="AM77" s="138" t="s">
        <v>5399</v>
      </c>
      <c r="AN77" s="132">
        <v>6.1249999999999999E-2</v>
      </c>
      <c r="AO77" s="132">
        <v>-1.7000000000000001E-4</v>
      </c>
    </row>
    <row r="78" spans="1:41">
      <c r="A78" t="s">
        <v>1213</v>
      </c>
      <c r="B78" t="s">
        <v>1242</v>
      </c>
      <c r="C78" t="s">
        <v>1017</v>
      </c>
      <c r="D78" t="s">
        <v>5313</v>
      </c>
      <c r="E78" t="s">
        <v>1227</v>
      </c>
      <c r="F78" s="131">
        <v>4.4390000000000001</v>
      </c>
      <c r="G78" s="131">
        <v>-364388</v>
      </c>
      <c r="H78" s="147">
        <v>-364.38799999999998</v>
      </c>
      <c r="I78" s="132">
        <v>13.34221</v>
      </c>
      <c r="J78" s="132">
        <v>-3.7600000000000001E-2</v>
      </c>
      <c r="K78" t="s">
        <v>5313</v>
      </c>
      <c r="L78" t="s">
        <v>1212</v>
      </c>
      <c r="M78" s="131">
        <v>1</v>
      </c>
      <c r="N78" s="131">
        <v>-1614967.62</v>
      </c>
      <c r="O78" s="147">
        <v>-1614.9676200000001</v>
      </c>
      <c r="P78" s="132">
        <v>13.32147</v>
      </c>
      <c r="Q78" s="132">
        <v>-3.755E-2</v>
      </c>
      <c r="R78" s="131">
        <v>-135.78100000000001</v>
      </c>
      <c r="S78" t="s">
        <v>204</v>
      </c>
      <c r="T78" t="s">
        <v>204</v>
      </c>
      <c r="U78" t="s">
        <v>746</v>
      </c>
      <c r="V78" s="148" t="s">
        <v>314</v>
      </c>
      <c r="W78" s="138" t="s">
        <v>928</v>
      </c>
      <c r="X78" t="s">
        <v>5262</v>
      </c>
      <c r="Y78" t="s">
        <v>339</v>
      </c>
      <c r="Z78" t="s">
        <v>5311</v>
      </c>
      <c r="AA78" t="s">
        <v>5288</v>
      </c>
      <c r="AB78" s="148" t="s">
        <v>896</v>
      </c>
      <c r="AC78" t="s">
        <v>897</v>
      </c>
      <c r="AD78" s="149" t="s">
        <v>339</v>
      </c>
      <c r="AE78" s="150" t="s">
        <v>912</v>
      </c>
      <c r="AF78" t="s">
        <v>896</v>
      </c>
      <c r="AG78" t="s">
        <v>896</v>
      </c>
      <c r="AH78" s="138" t="s">
        <v>896</v>
      </c>
      <c r="AI78" s="131">
        <v>4.4390000000000001</v>
      </c>
      <c r="AJ78" s="131">
        <v>4.4320000000000004</v>
      </c>
      <c r="AK78" s="151" t="s">
        <v>339</v>
      </c>
      <c r="AL78" s="142" t="s">
        <v>5395</v>
      </c>
      <c r="AM78" s="138" t="s">
        <v>5399</v>
      </c>
      <c r="AN78" s="132">
        <v>0.112</v>
      </c>
      <c r="AO78" s="132">
        <v>-3.2000000000000003E-4</v>
      </c>
    </row>
    <row r="79" spans="1:41">
      <c r="A79" t="s">
        <v>1213</v>
      </c>
      <c r="B79" t="s">
        <v>1242</v>
      </c>
      <c r="C79" t="s">
        <v>1017</v>
      </c>
      <c r="D79" t="s">
        <v>5314</v>
      </c>
      <c r="E79" t="s">
        <v>1216</v>
      </c>
      <c r="F79" s="131">
        <v>3.694</v>
      </c>
      <c r="G79" s="131">
        <v>-2619670</v>
      </c>
      <c r="H79" s="147">
        <v>-2619.67</v>
      </c>
      <c r="I79" s="132">
        <v>79.830200000000005</v>
      </c>
      <c r="J79" s="132">
        <v>-0.22500000000000001</v>
      </c>
      <c r="K79" t="s">
        <v>5314</v>
      </c>
      <c r="L79" t="s">
        <v>1212</v>
      </c>
      <c r="M79" s="131">
        <v>1</v>
      </c>
      <c r="N79" s="131">
        <v>-9705877.3499999996</v>
      </c>
      <c r="O79" s="147">
        <v>-9705.8773499999988</v>
      </c>
      <c r="P79" s="132">
        <v>80.061419999999998</v>
      </c>
      <c r="Q79" s="132">
        <v>-0.22564999999999999</v>
      </c>
      <c r="R79" s="131">
        <v>-837.41099999999994</v>
      </c>
      <c r="S79" t="s">
        <v>204</v>
      </c>
      <c r="T79" t="s">
        <v>204</v>
      </c>
      <c r="U79" t="s">
        <v>746</v>
      </c>
      <c r="V79" s="148" t="s">
        <v>314</v>
      </c>
      <c r="W79" s="138" t="s">
        <v>928</v>
      </c>
      <c r="X79" t="s">
        <v>5280</v>
      </c>
      <c r="Y79" t="s">
        <v>339</v>
      </c>
      <c r="Z79" t="s">
        <v>5311</v>
      </c>
      <c r="AA79" t="s">
        <v>5288</v>
      </c>
      <c r="AB79" s="148" t="s">
        <v>896</v>
      </c>
      <c r="AC79" t="s">
        <v>897</v>
      </c>
      <c r="AD79" s="149" t="s">
        <v>339</v>
      </c>
      <c r="AE79" s="150" t="s">
        <v>912</v>
      </c>
      <c r="AF79" t="s">
        <v>896</v>
      </c>
      <c r="AG79" t="s">
        <v>896</v>
      </c>
      <c r="AH79" s="138" t="s">
        <v>896</v>
      </c>
      <c r="AI79" s="131">
        <v>3.694</v>
      </c>
      <c r="AJ79" s="131">
        <v>3.7050000000000001</v>
      </c>
      <c r="AK79" s="151" t="s">
        <v>339</v>
      </c>
      <c r="AL79" s="142" t="s">
        <v>5395</v>
      </c>
      <c r="AM79" s="138" t="s">
        <v>5399</v>
      </c>
      <c r="AN79" s="132">
        <v>0.69076000000000004</v>
      </c>
      <c r="AO79" s="132">
        <v>-1.9499999999999999E-3</v>
      </c>
    </row>
    <row r="80" spans="1:41">
      <c r="A80" t="s">
        <v>1213</v>
      </c>
      <c r="B80" t="s">
        <v>1243</v>
      </c>
      <c r="C80" t="s">
        <v>1017</v>
      </c>
      <c r="D80" t="s">
        <v>5312</v>
      </c>
      <c r="E80" t="s">
        <v>1215</v>
      </c>
      <c r="F80" s="131">
        <v>3.6749999999999998</v>
      </c>
      <c r="G80" s="131">
        <v>-6098000</v>
      </c>
      <c r="H80" s="147">
        <v>-6098</v>
      </c>
      <c r="I80" s="132">
        <v>9.2136899999999997</v>
      </c>
      <c r="J80" s="132">
        <v>-5.0380000000000001E-2</v>
      </c>
      <c r="K80" t="s">
        <v>5312</v>
      </c>
      <c r="L80" t="s">
        <v>1212</v>
      </c>
      <c r="M80" s="131">
        <v>1</v>
      </c>
      <c r="N80" s="131">
        <v>-22501620</v>
      </c>
      <c r="O80" s="147">
        <v>-22501.62</v>
      </c>
      <c r="P80" s="132">
        <v>9.2512899999999991</v>
      </c>
      <c r="Q80" s="132">
        <v>-5.0590000000000003E-2</v>
      </c>
      <c r="R80" s="131">
        <v>-148.72499999999999</v>
      </c>
      <c r="S80" t="s">
        <v>204</v>
      </c>
      <c r="T80" t="s">
        <v>204</v>
      </c>
      <c r="U80" t="s">
        <v>746</v>
      </c>
      <c r="V80" s="148" t="s">
        <v>314</v>
      </c>
      <c r="W80" s="138" t="s">
        <v>928</v>
      </c>
      <c r="X80" t="s">
        <v>5265</v>
      </c>
      <c r="Y80" t="s">
        <v>339</v>
      </c>
      <c r="Z80" t="s">
        <v>4989</v>
      </c>
      <c r="AA80" t="s">
        <v>5288</v>
      </c>
      <c r="AB80" s="148" t="s">
        <v>896</v>
      </c>
      <c r="AC80" t="s">
        <v>897</v>
      </c>
      <c r="AD80" s="149" t="s">
        <v>339</v>
      </c>
      <c r="AE80" s="150" t="s">
        <v>912</v>
      </c>
      <c r="AF80" t="s">
        <v>896</v>
      </c>
      <c r="AG80" t="s">
        <v>896</v>
      </c>
      <c r="AH80" s="138" t="s">
        <v>896</v>
      </c>
      <c r="AI80" s="131">
        <v>3.6749999999999998</v>
      </c>
      <c r="AJ80" s="131">
        <v>3.69</v>
      </c>
      <c r="AK80" s="151" t="s">
        <v>339</v>
      </c>
      <c r="AL80" s="142" t="s">
        <v>5395</v>
      </c>
      <c r="AM80" s="138" t="s">
        <v>5399</v>
      </c>
      <c r="AN80" s="132">
        <v>6.11E-3</v>
      </c>
      <c r="AO80" s="132">
        <v>-3.0000000000000001E-5</v>
      </c>
    </row>
    <row r="81" spans="1:41">
      <c r="A81" t="s">
        <v>1213</v>
      </c>
      <c r="B81" t="s">
        <v>1243</v>
      </c>
      <c r="C81" t="s">
        <v>1017</v>
      </c>
      <c r="D81" t="s">
        <v>5336</v>
      </c>
      <c r="E81" t="s">
        <v>1227</v>
      </c>
      <c r="F81" s="131">
        <v>4.4390000000000001</v>
      </c>
      <c r="G81" s="131">
        <v>-2019942</v>
      </c>
      <c r="H81" s="147">
        <v>-2019.942</v>
      </c>
      <c r="I81" s="132">
        <v>3.6863999999999999</v>
      </c>
      <c r="J81" s="132">
        <v>-2.0160000000000001E-2</v>
      </c>
      <c r="K81" t="s">
        <v>5336</v>
      </c>
      <c r="L81" t="s">
        <v>1215</v>
      </c>
      <c r="M81" s="131">
        <v>3.5779999999999998</v>
      </c>
      <c r="N81" s="131">
        <v>-2506041.04</v>
      </c>
      <c r="O81" s="147">
        <v>-2506.0410400000001</v>
      </c>
      <c r="P81" s="132">
        <v>3.6865199999999998</v>
      </c>
      <c r="Q81" s="132">
        <v>-2.0160000000000001E-2</v>
      </c>
      <c r="R81" s="131">
        <v>-397.66699999999997</v>
      </c>
      <c r="S81" t="s">
        <v>204</v>
      </c>
      <c r="T81" t="s">
        <v>204</v>
      </c>
      <c r="U81" t="s">
        <v>746</v>
      </c>
      <c r="V81" s="148" t="s">
        <v>314</v>
      </c>
      <c r="W81" t="s">
        <v>929</v>
      </c>
      <c r="X81" t="s">
        <v>5337</v>
      </c>
      <c r="Y81" t="s">
        <v>339</v>
      </c>
      <c r="Z81" t="s">
        <v>5311</v>
      </c>
      <c r="AA81" t="s">
        <v>5288</v>
      </c>
      <c r="AB81" s="148" t="s">
        <v>896</v>
      </c>
      <c r="AC81" t="s">
        <v>897</v>
      </c>
      <c r="AD81" s="149" t="s">
        <v>339</v>
      </c>
      <c r="AE81" s="150" t="s">
        <v>912</v>
      </c>
      <c r="AF81" t="s">
        <v>896</v>
      </c>
      <c r="AG81" t="s">
        <v>896</v>
      </c>
      <c r="AH81" s="138" t="s">
        <v>896</v>
      </c>
      <c r="AI81" s="131">
        <v>4.4390000000000001</v>
      </c>
      <c r="AJ81" s="131">
        <v>1.2410000000000001</v>
      </c>
      <c r="AK81" s="151" t="s">
        <v>339</v>
      </c>
      <c r="AL81" s="142" t="s">
        <v>5395</v>
      </c>
      <c r="AM81" s="138" t="s">
        <v>5399</v>
      </c>
      <c r="AN81" s="132">
        <v>1.635E-2</v>
      </c>
      <c r="AO81" s="132">
        <v>-9.0000000000000006E-5</v>
      </c>
    </row>
    <row r="82" spans="1:41">
      <c r="A82" t="s">
        <v>1213</v>
      </c>
      <c r="B82" t="s">
        <v>1243</v>
      </c>
      <c r="C82" t="s">
        <v>1017</v>
      </c>
      <c r="D82" t="s">
        <v>5333</v>
      </c>
      <c r="E82" t="s">
        <v>1215</v>
      </c>
      <c r="F82" s="131">
        <v>3.6280000000000001</v>
      </c>
      <c r="G82" s="131">
        <v>-6250000</v>
      </c>
      <c r="H82" s="147">
        <v>-6250</v>
      </c>
      <c r="I82" s="132">
        <v>9.3225800000000003</v>
      </c>
      <c r="J82" s="132">
        <v>-5.0979999999999998E-2</v>
      </c>
      <c r="K82" t="s">
        <v>5333</v>
      </c>
      <c r="L82" t="s">
        <v>1212</v>
      </c>
      <c r="M82" s="131">
        <v>1</v>
      </c>
      <c r="N82" s="131">
        <v>-22718750</v>
      </c>
      <c r="O82" s="147">
        <v>-22718.75</v>
      </c>
      <c r="P82" s="132">
        <v>9.34056</v>
      </c>
      <c r="Q82" s="132">
        <v>-5.108E-2</v>
      </c>
      <c r="R82" s="131">
        <v>-495.00299999999999</v>
      </c>
      <c r="S82" t="s">
        <v>204</v>
      </c>
      <c r="T82" t="s">
        <v>204</v>
      </c>
      <c r="U82" t="s">
        <v>746</v>
      </c>
      <c r="V82" s="148" t="s">
        <v>314</v>
      </c>
      <c r="W82" s="138" t="s">
        <v>928</v>
      </c>
      <c r="X82" t="s">
        <v>5265</v>
      </c>
      <c r="Y82" t="s">
        <v>339</v>
      </c>
      <c r="Z82" t="s">
        <v>5053</v>
      </c>
      <c r="AA82" t="s">
        <v>5288</v>
      </c>
      <c r="AB82" s="148" t="s">
        <v>896</v>
      </c>
      <c r="AC82" t="s">
        <v>897</v>
      </c>
      <c r="AD82" s="149" t="s">
        <v>339</v>
      </c>
      <c r="AE82" s="150" t="s">
        <v>912</v>
      </c>
      <c r="AF82" t="s">
        <v>896</v>
      </c>
      <c r="AG82" t="s">
        <v>896</v>
      </c>
      <c r="AH82" s="138" t="s">
        <v>896</v>
      </c>
      <c r="AI82" s="131">
        <v>3.6280000000000001</v>
      </c>
      <c r="AJ82" s="131">
        <v>3.6349999999999998</v>
      </c>
      <c r="AK82" s="151" t="s">
        <v>339</v>
      </c>
      <c r="AL82" s="142" t="s">
        <v>5395</v>
      </c>
      <c r="AM82" s="138" t="s">
        <v>5399</v>
      </c>
      <c r="AN82" s="132">
        <v>2.035E-2</v>
      </c>
      <c r="AO82" s="132">
        <v>-1.1E-4</v>
      </c>
    </row>
    <row r="83" spans="1:41">
      <c r="A83" t="s">
        <v>1213</v>
      </c>
      <c r="B83" t="s">
        <v>1243</v>
      </c>
      <c r="C83" t="s">
        <v>1017</v>
      </c>
      <c r="D83" t="s">
        <v>5313</v>
      </c>
      <c r="E83" t="s">
        <v>1227</v>
      </c>
      <c r="F83" s="131">
        <v>4.4390000000000001</v>
      </c>
      <c r="G83" s="131">
        <v>-3569528</v>
      </c>
      <c r="H83" s="147">
        <v>-3569.5279999999998</v>
      </c>
      <c r="I83" s="132">
        <v>6.5144099999999998</v>
      </c>
      <c r="J83" s="132">
        <v>-3.5619999999999999E-2</v>
      </c>
      <c r="K83" t="s">
        <v>5313</v>
      </c>
      <c r="L83" t="s">
        <v>1212</v>
      </c>
      <c r="M83" s="131">
        <v>1</v>
      </c>
      <c r="N83" s="131">
        <v>-15820148.1</v>
      </c>
      <c r="O83" s="147">
        <v>-15820.1481</v>
      </c>
      <c r="P83" s="132">
        <v>6.5042799999999996</v>
      </c>
      <c r="Q83" s="132">
        <v>-3.5569999999999997E-2</v>
      </c>
      <c r="R83" s="131">
        <v>-1330.1010000000001</v>
      </c>
      <c r="S83" t="s">
        <v>204</v>
      </c>
      <c r="T83" t="s">
        <v>204</v>
      </c>
      <c r="U83" t="s">
        <v>746</v>
      </c>
      <c r="V83" s="148" t="s">
        <v>314</v>
      </c>
      <c r="W83" s="138" t="s">
        <v>928</v>
      </c>
      <c r="X83" t="s">
        <v>5262</v>
      </c>
      <c r="Y83" t="s">
        <v>339</v>
      </c>
      <c r="Z83" t="s">
        <v>5311</v>
      </c>
      <c r="AA83" t="s">
        <v>5288</v>
      </c>
      <c r="AB83" s="148" t="s">
        <v>896</v>
      </c>
      <c r="AC83" t="s">
        <v>897</v>
      </c>
      <c r="AD83" s="149" t="s">
        <v>339</v>
      </c>
      <c r="AE83" s="150" t="s">
        <v>912</v>
      </c>
      <c r="AF83" t="s">
        <v>896</v>
      </c>
      <c r="AG83" t="s">
        <v>896</v>
      </c>
      <c r="AH83" s="138" t="s">
        <v>896</v>
      </c>
      <c r="AI83" s="131">
        <v>4.4390000000000001</v>
      </c>
      <c r="AJ83" s="131">
        <v>4.4320000000000004</v>
      </c>
      <c r="AK83" s="151" t="s">
        <v>339</v>
      </c>
      <c r="AL83" s="142" t="s">
        <v>5395</v>
      </c>
      <c r="AM83" s="138" t="s">
        <v>5399</v>
      </c>
      <c r="AN83" s="132">
        <v>5.4690000000000003E-2</v>
      </c>
      <c r="AO83" s="132">
        <v>-2.9999999999999997E-4</v>
      </c>
    </row>
    <row r="84" spans="1:41">
      <c r="A84" t="s">
        <v>1213</v>
      </c>
      <c r="B84" t="s">
        <v>1243</v>
      </c>
      <c r="C84" t="s">
        <v>1017</v>
      </c>
      <c r="D84" t="s">
        <v>5334</v>
      </c>
      <c r="E84" t="s">
        <v>1215</v>
      </c>
      <c r="F84" s="131">
        <v>3.5419999999999998</v>
      </c>
      <c r="G84" s="131">
        <v>-13060000</v>
      </c>
      <c r="H84" s="147">
        <v>-13060</v>
      </c>
      <c r="I84" s="132">
        <v>19.01868</v>
      </c>
      <c r="J84" s="132">
        <v>-0.104</v>
      </c>
      <c r="K84" t="s">
        <v>5334</v>
      </c>
      <c r="L84" t="s">
        <v>1212</v>
      </c>
      <c r="M84" s="131">
        <v>1</v>
      </c>
      <c r="N84" s="131">
        <v>-46197138</v>
      </c>
      <c r="O84" s="147">
        <v>-46197.137999999999</v>
      </c>
      <c r="P84" s="132">
        <v>18.99344</v>
      </c>
      <c r="Q84" s="132">
        <v>-0.10385999999999999</v>
      </c>
      <c r="R84" s="131">
        <v>-2305.944</v>
      </c>
      <c r="S84" t="s">
        <v>204</v>
      </c>
      <c r="T84" t="s">
        <v>204</v>
      </c>
      <c r="U84" t="s">
        <v>746</v>
      </c>
      <c r="V84" s="148" t="s">
        <v>314</v>
      </c>
      <c r="W84" s="138" t="s">
        <v>928</v>
      </c>
      <c r="X84" t="s">
        <v>5265</v>
      </c>
      <c r="Y84" t="s">
        <v>339</v>
      </c>
      <c r="Z84" t="s">
        <v>5335</v>
      </c>
      <c r="AA84" t="s">
        <v>5288</v>
      </c>
      <c r="AB84" s="148" t="s">
        <v>896</v>
      </c>
      <c r="AC84" t="s">
        <v>897</v>
      </c>
      <c r="AD84" s="149" t="s">
        <v>339</v>
      </c>
      <c r="AE84" s="150" t="s">
        <v>912</v>
      </c>
      <c r="AF84" t="s">
        <v>896</v>
      </c>
      <c r="AG84" t="s">
        <v>896</v>
      </c>
      <c r="AH84" s="138" t="s">
        <v>896</v>
      </c>
      <c r="AI84" s="131">
        <v>3.5419999999999998</v>
      </c>
      <c r="AJ84" s="131">
        <v>3.5369999999999999</v>
      </c>
      <c r="AK84" s="151" t="s">
        <v>339</v>
      </c>
      <c r="AL84" s="142" t="s">
        <v>5395</v>
      </c>
      <c r="AM84" s="138" t="s">
        <v>5399</v>
      </c>
      <c r="AN84" s="132">
        <v>9.4810000000000005E-2</v>
      </c>
      <c r="AO84" s="132">
        <v>-5.1999999999999995E-4</v>
      </c>
    </row>
    <row r="85" spans="1:41">
      <c r="A85" t="s">
        <v>1213</v>
      </c>
      <c r="B85" t="s">
        <v>1243</v>
      </c>
      <c r="C85" t="s">
        <v>1017</v>
      </c>
      <c r="D85" t="s">
        <v>5310</v>
      </c>
      <c r="E85" t="s">
        <v>1215</v>
      </c>
      <c r="F85" s="131">
        <v>3.5779999999999998</v>
      </c>
      <c r="G85" s="131">
        <v>-44918000</v>
      </c>
      <c r="H85" s="147">
        <v>-44918</v>
      </c>
      <c r="I85" s="132">
        <v>66.076859999999996</v>
      </c>
      <c r="J85" s="132">
        <v>-0.36132999999999998</v>
      </c>
      <c r="K85" t="s">
        <v>5310</v>
      </c>
      <c r="L85" t="s">
        <v>1212</v>
      </c>
      <c r="M85" s="131">
        <v>1</v>
      </c>
      <c r="N85" s="131">
        <v>-160447096</v>
      </c>
      <c r="O85" s="147">
        <v>-160447.09599999999</v>
      </c>
      <c r="P85" s="132">
        <v>65.966049999999996</v>
      </c>
      <c r="Q85" s="132">
        <v>-0.36071999999999999</v>
      </c>
      <c r="R85" s="131">
        <v>-6377.6549999999997</v>
      </c>
      <c r="S85" t="s">
        <v>204</v>
      </c>
      <c r="T85" t="s">
        <v>204</v>
      </c>
      <c r="U85" t="s">
        <v>746</v>
      </c>
      <c r="V85" s="148" t="s">
        <v>314</v>
      </c>
      <c r="W85" s="138" t="s">
        <v>928</v>
      </c>
      <c r="X85" t="s">
        <v>5265</v>
      </c>
      <c r="Y85" t="s">
        <v>339</v>
      </c>
      <c r="Z85" t="s">
        <v>5311</v>
      </c>
      <c r="AA85" t="s">
        <v>5288</v>
      </c>
      <c r="AB85" s="148" t="s">
        <v>896</v>
      </c>
      <c r="AC85" t="s">
        <v>897</v>
      </c>
      <c r="AD85" s="149" t="s">
        <v>339</v>
      </c>
      <c r="AE85" s="150" t="s">
        <v>912</v>
      </c>
      <c r="AF85" t="s">
        <v>896</v>
      </c>
      <c r="AG85" t="s">
        <v>896</v>
      </c>
      <c r="AH85" s="138" t="s">
        <v>896</v>
      </c>
      <c r="AI85" s="131">
        <v>3.5779999999999998</v>
      </c>
      <c r="AJ85" s="131">
        <v>3.5720000000000001</v>
      </c>
      <c r="AK85" s="151" t="s">
        <v>339</v>
      </c>
      <c r="AL85" s="142" t="s">
        <v>5395</v>
      </c>
      <c r="AM85" s="138" t="s">
        <v>5399</v>
      </c>
      <c r="AN85" s="132">
        <v>0.26221</v>
      </c>
      <c r="AO85" s="132">
        <v>-1.4300000000000001E-3</v>
      </c>
    </row>
    <row r="86" spans="1:41">
      <c r="A86" t="s">
        <v>1213</v>
      </c>
      <c r="B86" t="s">
        <v>1243</v>
      </c>
      <c r="C86" t="s">
        <v>1017</v>
      </c>
      <c r="D86" t="s">
        <v>5314</v>
      </c>
      <c r="E86" t="s">
        <v>1216</v>
      </c>
      <c r="F86" s="131">
        <v>3.694</v>
      </c>
      <c r="G86" s="131">
        <v>-41504922</v>
      </c>
      <c r="H86" s="147">
        <v>-41504.921999999999</v>
      </c>
      <c r="I86" s="132">
        <v>63.040610000000001</v>
      </c>
      <c r="J86" s="132">
        <v>-0.34472000000000003</v>
      </c>
      <c r="K86" t="s">
        <v>5314</v>
      </c>
      <c r="L86" t="s">
        <v>1212</v>
      </c>
      <c r="M86" s="131">
        <v>1</v>
      </c>
      <c r="N86" s="131">
        <v>-153775736.00999999</v>
      </c>
      <c r="O86" s="147">
        <v>-153775.73600999999</v>
      </c>
      <c r="P86" s="132">
        <v>63.223199999999999</v>
      </c>
      <c r="Q86" s="132">
        <v>-0.34572000000000003</v>
      </c>
      <c r="R86" s="131">
        <v>-13267.582</v>
      </c>
      <c r="S86" t="s">
        <v>204</v>
      </c>
      <c r="T86" t="s">
        <v>204</v>
      </c>
      <c r="U86" t="s">
        <v>746</v>
      </c>
      <c r="V86" s="148" t="s">
        <v>314</v>
      </c>
      <c r="W86" s="138" t="s">
        <v>928</v>
      </c>
      <c r="X86" t="s">
        <v>5280</v>
      </c>
      <c r="Y86" t="s">
        <v>339</v>
      </c>
      <c r="Z86" t="s">
        <v>5311</v>
      </c>
      <c r="AA86" t="s">
        <v>5288</v>
      </c>
      <c r="AB86" s="148" t="s">
        <v>896</v>
      </c>
      <c r="AC86" t="s">
        <v>897</v>
      </c>
      <c r="AD86" s="149" t="s">
        <v>339</v>
      </c>
      <c r="AE86" s="150" t="s">
        <v>912</v>
      </c>
      <c r="AF86" t="s">
        <v>896</v>
      </c>
      <c r="AG86" t="s">
        <v>896</v>
      </c>
      <c r="AH86" s="138" t="s">
        <v>896</v>
      </c>
      <c r="AI86" s="131">
        <v>3.694</v>
      </c>
      <c r="AJ86" s="131">
        <v>3.7050000000000001</v>
      </c>
      <c r="AK86" s="151" t="s">
        <v>339</v>
      </c>
      <c r="AL86" s="142" t="s">
        <v>5395</v>
      </c>
      <c r="AM86" s="138" t="s">
        <v>5399</v>
      </c>
      <c r="AN86" s="132">
        <v>0.54547999999999996</v>
      </c>
      <c r="AO86" s="132">
        <v>-2.98E-3</v>
      </c>
    </row>
    <row r="87" spans="1:41">
      <c r="A87" t="s">
        <v>1213</v>
      </c>
      <c r="B87" t="s">
        <v>1251</v>
      </c>
      <c r="C87" t="s">
        <v>1017</v>
      </c>
      <c r="D87" t="s">
        <v>5336</v>
      </c>
      <c r="E87" t="s">
        <v>1227</v>
      </c>
      <c r="F87" s="131">
        <v>4.4390000000000001</v>
      </c>
      <c r="G87" s="131">
        <v>-141234</v>
      </c>
      <c r="H87" s="147">
        <v>-141.23400000000001</v>
      </c>
      <c r="I87" s="132">
        <v>2.4013</v>
      </c>
      <c r="J87" s="132">
        <v>-2.1680000000000001E-2</v>
      </c>
      <c r="K87" t="s">
        <v>5336</v>
      </c>
      <c r="L87" t="s">
        <v>1215</v>
      </c>
      <c r="M87" s="131">
        <v>3.5779999999999998</v>
      </c>
      <c r="N87" s="131">
        <v>-175221.96</v>
      </c>
      <c r="O87" s="147">
        <v>-175.22196</v>
      </c>
      <c r="P87" s="132">
        <v>2.4013800000000001</v>
      </c>
      <c r="Q87" s="132">
        <v>-2.1680000000000001E-2</v>
      </c>
      <c r="R87" s="131">
        <v>-27.805</v>
      </c>
      <c r="S87" t="s">
        <v>204</v>
      </c>
      <c r="T87" t="s">
        <v>204</v>
      </c>
      <c r="U87" t="s">
        <v>746</v>
      </c>
      <c r="V87" s="148" t="s">
        <v>314</v>
      </c>
      <c r="W87" t="s">
        <v>929</v>
      </c>
      <c r="X87" t="s">
        <v>5337</v>
      </c>
      <c r="Y87" t="s">
        <v>339</v>
      </c>
      <c r="Z87" t="s">
        <v>5311</v>
      </c>
      <c r="AA87" t="s">
        <v>5288</v>
      </c>
      <c r="AB87" s="148" t="s">
        <v>896</v>
      </c>
      <c r="AC87" t="s">
        <v>897</v>
      </c>
      <c r="AD87" s="149" t="s">
        <v>339</v>
      </c>
      <c r="AE87" s="150" t="s">
        <v>912</v>
      </c>
      <c r="AF87" t="s">
        <v>896</v>
      </c>
      <c r="AG87" t="s">
        <v>896</v>
      </c>
      <c r="AH87" s="138" t="s">
        <v>896</v>
      </c>
      <c r="AI87" s="131">
        <v>4.4390000000000001</v>
      </c>
      <c r="AJ87" s="131">
        <v>1.2410000000000001</v>
      </c>
      <c r="AK87" s="151" t="s">
        <v>339</v>
      </c>
      <c r="AL87" s="142" t="s">
        <v>5395</v>
      </c>
      <c r="AM87" s="138" t="s">
        <v>5399</v>
      </c>
      <c r="AN87" s="132">
        <v>1.065E-2</v>
      </c>
      <c r="AO87" s="132">
        <v>-1E-4</v>
      </c>
    </row>
    <row r="88" spans="1:41">
      <c r="A88" t="s">
        <v>1213</v>
      </c>
      <c r="B88" t="s">
        <v>1251</v>
      </c>
      <c r="C88" t="s">
        <v>1017</v>
      </c>
      <c r="D88" t="s">
        <v>5333</v>
      </c>
      <c r="E88" t="s">
        <v>1215</v>
      </c>
      <c r="F88" s="131">
        <v>3.6280000000000001</v>
      </c>
      <c r="G88" s="131">
        <v>-400000</v>
      </c>
      <c r="H88" s="147">
        <v>-400</v>
      </c>
      <c r="I88" s="132">
        <v>5.5585199999999997</v>
      </c>
      <c r="J88" s="132">
        <v>-5.0189999999999999E-2</v>
      </c>
      <c r="K88" t="s">
        <v>5333</v>
      </c>
      <c r="L88" t="s">
        <v>1212</v>
      </c>
      <c r="M88" s="131">
        <v>1</v>
      </c>
      <c r="N88" s="131">
        <v>-1454000</v>
      </c>
      <c r="O88" s="147">
        <v>-1454</v>
      </c>
      <c r="P88" s="132">
        <v>5.5692500000000003</v>
      </c>
      <c r="Q88" s="132">
        <v>-5.0290000000000001E-2</v>
      </c>
      <c r="R88" s="131">
        <v>-31.68</v>
      </c>
      <c r="S88" t="s">
        <v>204</v>
      </c>
      <c r="T88" t="s">
        <v>204</v>
      </c>
      <c r="U88" t="s">
        <v>746</v>
      </c>
      <c r="V88" s="148" t="s">
        <v>314</v>
      </c>
      <c r="W88" s="138" t="s">
        <v>928</v>
      </c>
      <c r="X88" t="s">
        <v>5265</v>
      </c>
      <c r="Y88" t="s">
        <v>339</v>
      </c>
      <c r="Z88" t="s">
        <v>5053</v>
      </c>
      <c r="AA88" t="s">
        <v>5288</v>
      </c>
      <c r="AB88" s="148" t="s">
        <v>896</v>
      </c>
      <c r="AC88" t="s">
        <v>897</v>
      </c>
      <c r="AD88" s="149" t="s">
        <v>339</v>
      </c>
      <c r="AE88" s="150" t="s">
        <v>912</v>
      </c>
      <c r="AF88" t="s">
        <v>896</v>
      </c>
      <c r="AG88" t="s">
        <v>896</v>
      </c>
      <c r="AH88" s="138" t="s">
        <v>896</v>
      </c>
      <c r="AI88" s="131">
        <v>3.6280000000000001</v>
      </c>
      <c r="AJ88" s="131">
        <v>3.6349999999999998</v>
      </c>
      <c r="AK88" s="151" t="s">
        <v>339</v>
      </c>
      <c r="AL88" s="142" t="s">
        <v>5395</v>
      </c>
      <c r="AM88" s="138" t="s">
        <v>5399</v>
      </c>
      <c r="AN88" s="132">
        <v>1.213E-2</v>
      </c>
      <c r="AO88" s="132">
        <v>-1.1E-4</v>
      </c>
    </row>
    <row r="89" spans="1:41">
      <c r="A89" t="s">
        <v>1213</v>
      </c>
      <c r="B89" t="s">
        <v>1251</v>
      </c>
      <c r="C89" t="s">
        <v>1017</v>
      </c>
      <c r="D89" t="s">
        <v>5313</v>
      </c>
      <c r="E89" t="s">
        <v>1227</v>
      </c>
      <c r="F89" s="131">
        <v>4.4390000000000001</v>
      </c>
      <c r="G89" s="131">
        <v>-208000</v>
      </c>
      <c r="H89" s="147">
        <v>-208</v>
      </c>
      <c r="I89" s="132">
        <v>3.5364800000000001</v>
      </c>
      <c r="J89" s="132">
        <v>-3.1940000000000003E-2</v>
      </c>
      <c r="K89" t="s">
        <v>5313</v>
      </c>
      <c r="L89" t="s">
        <v>1212</v>
      </c>
      <c r="M89" s="131">
        <v>1</v>
      </c>
      <c r="N89" s="131">
        <v>-921856</v>
      </c>
      <c r="O89" s="147">
        <v>-921.85599999999999</v>
      </c>
      <c r="P89" s="132">
        <v>3.53098</v>
      </c>
      <c r="Q89" s="132">
        <v>-3.1890000000000002E-2</v>
      </c>
      <c r="R89" s="131">
        <v>-77.506</v>
      </c>
      <c r="S89" t="s">
        <v>204</v>
      </c>
      <c r="T89" t="s">
        <v>204</v>
      </c>
      <c r="U89" t="s">
        <v>746</v>
      </c>
      <c r="V89" s="148" t="s">
        <v>314</v>
      </c>
      <c r="W89" s="138" t="s">
        <v>928</v>
      </c>
      <c r="X89" t="s">
        <v>5262</v>
      </c>
      <c r="Y89" t="s">
        <v>339</v>
      </c>
      <c r="Z89" t="s">
        <v>5311</v>
      </c>
      <c r="AA89" t="s">
        <v>5288</v>
      </c>
      <c r="AB89" s="148" t="s">
        <v>896</v>
      </c>
      <c r="AC89" t="s">
        <v>897</v>
      </c>
      <c r="AD89" s="149" t="s">
        <v>339</v>
      </c>
      <c r="AE89" s="150" t="s">
        <v>912</v>
      </c>
      <c r="AF89" t="s">
        <v>896</v>
      </c>
      <c r="AG89" t="s">
        <v>896</v>
      </c>
      <c r="AH89" s="138" t="s">
        <v>896</v>
      </c>
      <c r="AI89" s="131">
        <v>4.4390000000000001</v>
      </c>
      <c r="AJ89" s="131">
        <v>4.4320000000000004</v>
      </c>
      <c r="AK89" s="151" t="s">
        <v>339</v>
      </c>
      <c r="AL89" s="142" t="s">
        <v>5395</v>
      </c>
      <c r="AM89" s="138" t="s">
        <v>5399</v>
      </c>
      <c r="AN89" s="132">
        <v>2.9690000000000001E-2</v>
      </c>
      <c r="AO89" s="132">
        <v>-2.7E-4</v>
      </c>
    </row>
    <row r="90" spans="1:41">
      <c r="A90" t="s">
        <v>1213</v>
      </c>
      <c r="B90" t="s">
        <v>1251</v>
      </c>
      <c r="C90" t="s">
        <v>1017</v>
      </c>
      <c r="D90" t="s">
        <v>5334</v>
      </c>
      <c r="E90" t="s">
        <v>1215</v>
      </c>
      <c r="F90" s="131">
        <v>3.5419999999999998</v>
      </c>
      <c r="G90" s="131">
        <v>-850000</v>
      </c>
      <c r="H90" s="147">
        <v>-850</v>
      </c>
      <c r="I90" s="132">
        <v>11.53187</v>
      </c>
      <c r="J90" s="132">
        <v>-0.10413</v>
      </c>
      <c r="K90" t="s">
        <v>5334</v>
      </c>
      <c r="L90" t="s">
        <v>1212</v>
      </c>
      <c r="M90" s="131">
        <v>1</v>
      </c>
      <c r="N90" s="131">
        <v>-3006705</v>
      </c>
      <c r="O90" s="147">
        <v>-3006.7049999999999</v>
      </c>
      <c r="P90" s="132">
        <v>11.51657</v>
      </c>
      <c r="Q90" s="132">
        <v>-0.104</v>
      </c>
      <c r="R90" s="131">
        <v>-150.08099999999999</v>
      </c>
      <c r="S90" t="s">
        <v>204</v>
      </c>
      <c r="T90" t="s">
        <v>204</v>
      </c>
      <c r="U90" t="s">
        <v>746</v>
      </c>
      <c r="V90" s="148" t="s">
        <v>314</v>
      </c>
      <c r="W90" s="138" t="s">
        <v>928</v>
      </c>
      <c r="X90" t="s">
        <v>5265</v>
      </c>
      <c r="Y90" t="s">
        <v>339</v>
      </c>
      <c r="Z90" t="s">
        <v>5335</v>
      </c>
      <c r="AA90" t="s">
        <v>5288</v>
      </c>
      <c r="AB90" s="148" t="s">
        <v>896</v>
      </c>
      <c r="AC90" t="s">
        <v>897</v>
      </c>
      <c r="AD90" s="149" t="s">
        <v>339</v>
      </c>
      <c r="AE90" s="150" t="s">
        <v>912</v>
      </c>
      <c r="AF90" t="s">
        <v>896</v>
      </c>
      <c r="AG90" t="s">
        <v>896</v>
      </c>
      <c r="AH90" s="138" t="s">
        <v>896</v>
      </c>
      <c r="AI90" s="131">
        <v>3.5419999999999998</v>
      </c>
      <c r="AJ90" s="131">
        <v>3.5369999999999999</v>
      </c>
      <c r="AK90" s="151" t="s">
        <v>339</v>
      </c>
      <c r="AL90" s="142" t="s">
        <v>5395</v>
      </c>
      <c r="AM90" s="138" t="s">
        <v>5399</v>
      </c>
      <c r="AN90" s="132">
        <v>5.7489999999999999E-2</v>
      </c>
      <c r="AO90" s="132">
        <v>-5.1999999999999995E-4</v>
      </c>
    </row>
    <row r="91" spans="1:41">
      <c r="A91" t="s">
        <v>1213</v>
      </c>
      <c r="B91" t="s">
        <v>1251</v>
      </c>
      <c r="C91" t="s">
        <v>1017</v>
      </c>
      <c r="D91" t="s">
        <v>5314</v>
      </c>
      <c r="E91" t="s">
        <v>1216</v>
      </c>
      <c r="F91" s="131">
        <v>3.694</v>
      </c>
      <c r="G91" s="131">
        <v>-3038489</v>
      </c>
      <c r="H91" s="147">
        <v>-3038.489</v>
      </c>
      <c r="I91" s="132">
        <v>42.995399999999997</v>
      </c>
      <c r="J91" s="132">
        <v>-0.38825999999999999</v>
      </c>
      <c r="K91" t="s">
        <v>5314</v>
      </c>
      <c r="L91" t="s">
        <v>1212</v>
      </c>
      <c r="M91" s="131">
        <v>1</v>
      </c>
      <c r="N91" s="131">
        <v>-11257601.75</v>
      </c>
      <c r="O91" s="147">
        <v>-11257.60175</v>
      </c>
      <c r="P91" s="132">
        <v>43.119929999999997</v>
      </c>
      <c r="Q91" s="132">
        <v>-0.38938</v>
      </c>
      <c r="R91" s="131">
        <v>-971.29200000000003</v>
      </c>
      <c r="S91" t="s">
        <v>204</v>
      </c>
      <c r="T91" t="s">
        <v>204</v>
      </c>
      <c r="U91" t="s">
        <v>746</v>
      </c>
      <c r="V91" s="148" t="s">
        <v>314</v>
      </c>
      <c r="W91" s="138" t="s">
        <v>928</v>
      </c>
      <c r="X91" t="s">
        <v>5280</v>
      </c>
      <c r="Y91" t="s">
        <v>339</v>
      </c>
      <c r="Z91" t="s">
        <v>5311</v>
      </c>
      <c r="AA91" t="s">
        <v>5288</v>
      </c>
      <c r="AB91" s="148" t="s">
        <v>896</v>
      </c>
      <c r="AC91" t="s">
        <v>897</v>
      </c>
      <c r="AD91" s="149" t="s">
        <v>339</v>
      </c>
      <c r="AE91" s="150" t="s">
        <v>912</v>
      </c>
      <c r="AF91" t="s">
        <v>896</v>
      </c>
      <c r="AG91" t="s">
        <v>896</v>
      </c>
      <c r="AH91" s="138" t="s">
        <v>896</v>
      </c>
      <c r="AI91" s="131">
        <v>3.694</v>
      </c>
      <c r="AJ91" s="131">
        <v>3.7050000000000001</v>
      </c>
      <c r="AK91" s="151" t="s">
        <v>339</v>
      </c>
      <c r="AL91" s="142" t="s">
        <v>5395</v>
      </c>
      <c r="AM91" s="138" t="s">
        <v>5399</v>
      </c>
      <c r="AN91" s="132">
        <v>0.37203000000000003</v>
      </c>
      <c r="AO91" s="132">
        <v>-3.3600000000000001E-3</v>
      </c>
    </row>
    <row r="92" spans="1:41">
      <c r="A92" t="s">
        <v>1213</v>
      </c>
      <c r="B92" t="s">
        <v>1251</v>
      </c>
      <c r="C92" t="s">
        <v>1017</v>
      </c>
      <c r="D92" t="s">
        <v>5310</v>
      </c>
      <c r="E92" t="s">
        <v>1215</v>
      </c>
      <c r="F92" s="131">
        <v>3.5779999999999998</v>
      </c>
      <c r="G92" s="131">
        <v>-9525000</v>
      </c>
      <c r="H92" s="147">
        <v>-9525</v>
      </c>
      <c r="I92" s="132">
        <v>130.53816</v>
      </c>
      <c r="J92" s="132">
        <v>-1.1787799999999999</v>
      </c>
      <c r="K92" t="s">
        <v>5310</v>
      </c>
      <c r="L92" t="s">
        <v>1212</v>
      </c>
      <c r="M92" s="131">
        <v>1</v>
      </c>
      <c r="N92" s="131">
        <v>-34023300</v>
      </c>
      <c r="O92" s="147">
        <v>-34023.300000000003</v>
      </c>
      <c r="P92" s="132">
        <v>130.31926000000001</v>
      </c>
      <c r="Q92" s="132">
        <v>-1.1768099999999999</v>
      </c>
      <c r="R92" s="131">
        <v>-1352.4010000000001</v>
      </c>
      <c r="S92" t="s">
        <v>204</v>
      </c>
      <c r="T92" t="s">
        <v>204</v>
      </c>
      <c r="U92" t="s">
        <v>746</v>
      </c>
      <c r="V92" s="148" t="s">
        <v>314</v>
      </c>
      <c r="W92" s="138" t="s">
        <v>928</v>
      </c>
      <c r="X92" t="s">
        <v>5265</v>
      </c>
      <c r="Y92" t="s">
        <v>339</v>
      </c>
      <c r="Z92" t="s">
        <v>5311</v>
      </c>
      <c r="AA92" t="s">
        <v>5288</v>
      </c>
      <c r="AB92" s="148" t="s">
        <v>896</v>
      </c>
      <c r="AC92" t="s">
        <v>897</v>
      </c>
      <c r="AD92" s="149" t="s">
        <v>339</v>
      </c>
      <c r="AE92" s="150" t="s">
        <v>912</v>
      </c>
      <c r="AF92" t="s">
        <v>896</v>
      </c>
      <c r="AG92" t="s">
        <v>896</v>
      </c>
      <c r="AH92" s="138" t="s">
        <v>896</v>
      </c>
      <c r="AI92" s="131">
        <v>3.5779999999999998</v>
      </c>
      <c r="AJ92" s="131">
        <v>3.5720000000000001</v>
      </c>
      <c r="AK92" s="151" t="s">
        <v>339</v>
      </c>
      <c r="AL92" s="142" t="s">
        <v>5395</v>
      </c>
      <c r="AM92" s="138" t="s">
        <v>5399</v>
      </c>
      <c r="AN92" s="132">
        <v>0.51800999999999997</v>
      </c>
      <c r="AO92" s="132">
        <v>-4.6800000000000001E-3</v>
      </c>
    </row>
    <row r="93" spans="1:41">
      <c r="A93" t="s">
        <v>1213</v>
      </c>
      <c r="B93" t="s">
        <v>1252</v>
      </c>
      <c r="C93" t="s">
        <v>1017</v>
      </c>
      <c r="D93" t="s">
        <v>5312</v>
      </c>
      <c r="E93" t="s">
        <v>1215</v>
      </c>
      <c r="F93" s="131">
        <v>3.6749999999999998</v>
      </c>
      <c r="G93" s="131">
        <v>-214000</v>
      </c>
      <c r="H93" s="147">
        <v>-214</v>
      </c>
      <c r="I93" s="132">
        <v>5.9808199999999996</v>
      </c>
      <c r="J93" s="132">
        <v>-3.5790000000000002E-2</v>
      </c>
      <c r="K93" t="s">
        <v>5312</v>
      </c>
      <c r="L93" t="s">
        <v>1212</v>
      </c>
      <c r="M93" s="131">
        <v>1</v>
      </c>
      <c r="N93" s="131">
        <v>-789660</v>
      </c>
      <c r="O93" s="147">
        <v>-789.66</v>
      </c>
      <c r="P93" s="132">
        <v>6.0052300000000001</v>
      </c>
      <c r="Q93" s="132">
        <v>-3.594E-2</v>
      </c>
      <c r="R93" s="131">
        <v>-5.2190000000000003</v>
      </c>
      <c r="S93" t="s">
        <v>204</v>
      </c>
      <c r="T93" t="s">
        <v>204</v>
      </c>
      <c r="U93" t="s">
        <v>746</v>
      </c>
      <c r="V93" s="148" t="s">
        <v>314</v>
      </c>
      <c r="W93" s="138" t="s">
        <v>928</v>
      </c>
      <c r="X93" t="s">
        <v>5265</v>
      </c>
      <c r="Y93" t="s">
        <v>339</v>
      </c>
      <c r="Z93" t="s">
        <v>4989</v>
      </c>
      <c r="AA93" t="s">
        <v>5288</v>
      </c>
      <c r="AB93" s="148" t="s">
        <v>896</v>
      </c>
      <c r="AC93" t="s">
        <v>897</v>
      </c>
      <c r="AD93" s="149" t="s">
        <v>339</v>
      </c>
      <c r="AE93" s="150" t="s">
        <v>912</v>
      </c>
      <c r="AF93" t="s">
        <v>896</v>
      </c>
      <c r="AG93" t="s">
        <v>896</v>
      </c>
      <c r="AH93" s="138" t="s">
        <v>896</v>
      </c>
      <c r="AI93" s="131">
        <v>3.6749999999999998</v>
      </c>
      <c r="AJ93" s="131">
        <v>3.69</v>
      </c>
      <c r="AK93" s="151" t="s">
        <v>339</v>
      </c>
      <c r="AL93" s="142" t="s">
        <v>5395</v>
      </c>
      <c r="AM93" s="138" t="s">
        <v>5399</v>
      </c>
      <c r="AN93" s="132">
        <v>3.9699999999999996E-3</v>
      </c>
      <c r="AO93" s="132">
        <v>-2.0000000000000002E-5</v>
      </c>
    </row>
    <row r="94" spans="1:41">
      <c r="A94" t="s">
        <v>1213</v>
      </c>
      <c r="B94" t="s">
        <v>1252</v>
      </c>
      <c r="C94" t="s">
        <v>1017</v>
      </c>
      <c r="D94" t="s">
        <v>5336</v>
      </c>
      <c r="E94" t="s">
        <v>1227</v>
      </c>
      <c r="F94" s="131">
        <v>4.4390000000000001</v>
      </c>
      <c r="G94" s="131">
        <v>-67206</v>
      </c>
      <c r="H94" s="147">
        <v>-67.206000000000003</v>
      </c>
      <c r="I94" s="132">
        <v>2.2686799999999998</v>
      </c>
      <c r="J94" s="132">
        <v>-1.358E-2</v>
      </c>
      <c r="K94" t="s">
        <v>5336</v>
      </c>
      <c r="L94" t="s">
        <v>1215</v>
      </c>
      <c r="M94" s="131">
        <v>3.5779999999999998</v>
      </c>
      <c r="N94" s="131">
        <v>-83379.12</v>
      </c>
      <c r="O94" s="147">
        <v>-83.37912</v>
      </c>
      <c r="P94" s="132">
        <v>2.2687499999999998</v>
      </c>
      <c r="Q94" s="132">
        <v>-1.358E-2</v>
      </c>
      <c r="R94" s="131">
        <v>-13.231</v>
      </c>
      <c r="S94" t="s">
        <v>204</v>
      </c>
      <c r="T94" t="s">
        <v>204</v>
      </c>
      <c r="U94" t="s">
        <v>746</v>
      </c>
      <c r="V94" s="148" t="s">
        <v>314</v>
      </c>
      <c r="W94" t="s">
        <v>929</v>
      </c>
      <c r="X94" t="s">
        <v>5337</v>
      </c>
      <c r="Y94" t="s">
        <v>339</v>
      </c>
      <c r="Z94" t="s">
        <v>5311</v>
      </c>
      <c r="AA94" t="s">
        <v>5288</v>
      </c>
      <c r="AB94" s="148" t="s">
        <v>896</v>
      </c>
      <c r="AC94" t="s">
        <v>897</v>
      </c>
      <c r="AD94" s="149" t="s">
        <v>339</v>
      </c>
      <c r="AE94" s="150" t="s">
        <v>912</v>
      </c>
      <c r="AF94" t="s">
        <v>896</v>
      </c>
      <c r="AG94" t="s">
        <v>896</v>
      </c>
      <c r="AH94" s="138" t="s">
        <v>896</v>
      </c>
      <c r="AI94" s="131">
        <v>4.4390000000000001</v>
      </c>
      <c r="AJ94" s="131">
        <v>1.2410000000000001</v>
      </c>
      <c r="AK94" s="151" t="s">
        <v>339</v>
      </c>
      <c r="AL94" s="142" t="s">
        <v>5395</v>
      </c>
      <c r="AM94" s="138" t="s">
        <v>5399</v>
      </c>
      <c r="AN94" s="132">
        <v>1.0059999999999999E-2</v>
      </c>
      <c r="AO94" s="132">
        <v>-6.0000000000000002E-5</v>
      </c>
    </row>
    <row r="95" spans="1:41">
      <c r="A95" t="s">
        <v>1213</v>
      </c>
      <c r="B95" t="s">
        <v>1252</v>
      </c>
      <c r="C95" t="s">
        <v>1017</v>
      </c>
      <c r="D95" t="s">
        <v>5333</v>
      </c>
      <c r="E95" t="s">
        <v>1215</v>
      </c>
      <c r="F95" s="131">
        <v>3.6280000000000001</v>
      </c>
      <c r="G95" s="131">
        <v>-310000</v>
      </c>
      <c r="H95" s="147">
        <v>-310</v>
      </c>
      <c r="I95" s="132">
        <v>8.5530100000000004</v>
      </c>
      <c r="J95" s="132">
        <v>-5.1189999999999999E-2</v>
      </c>
      <c r="K95" t="s">
        <v>5333</v>
      </c>
      <c r="L95" t="s">
        <v>1212</v>
      </c>
      <c r="M95" s="131">
        <v>1</v>
      </c>
      <c r="N95" s="131">
        <v>-1126850</v>
      </c>
      <c r="O95" s="147">
        <v>-1126.8499999999999</v>
      </c>
      <c r="P95" s="132">
        <v>8.5695099999999993</v>
      </c>
      <c r="Q95" s="132">
        <v>-5.1279999999999999E-2</v>
      </c>
      <c r="R95" s="131">
        <v>-24.552</v>
      </c>
      <c r="S95" t="s">
        <v>204</v>
      </c>
      <c r="T95" t="s">
        <v>204</v>
      </c>
      <c r="U95" t="s">
        <v>746</v>
      </c>
      <c r="V95" s="148" t="s">
        <v>314</v>
      </c>
      <c r="W95" s="138" t="s">
        <v>928</v>
      </c>
      <c r="X95" t="s">
        <v>5265</v>
      </c>
      <c r="Y95" t="s">
        <v>339</v>
      </c>
      <c r="Z95" t="s">
        <v>5053</v>
      </c>
      <c r="AA95" t="s">
        <v>5288</v>
      </c>
      <c r="AB95" s="148" t="s">
        <v>896</v>
      </c>
      <c r="AC95" t="s">
        <v>897</v>
      </c>
      <c r="AD95" s="149" t="s">
        <v>339</v>
      </c>
      <c r="AE95" s="150" t="s">
        <v>912</v>
      </c>
      <c r="AF95" t="s">
        <v>896</v>
      </c>
      <c r="AG95" t="s">
        <v>896</v>
      </c>
      <c r="AH95" s="138" t="s">
        <v>896</v>
      </c>
      <c r="AI95" s="131">
        <v>3.6280000000000001</v>
      </c>
      <c r="AJ95" s="131">
        <v>3.6349999999999998</v>
      </c>
      <c r="AK95" s="151" t="s">
        <v>339</v>
      </c>
      <c r="AL95" s="142" t="s">
        <v>5395</v>
      </c>
      <c r="AM95" s="138" t="s">
        <v>5399</v>
      </c>
      <c r="AN95" s="132">
        <v>1.8669999999999999E-2</v>
      </c>
      <c r="AO95" s="132">
        <v>-1.1E-4</v>
      </c>
    </row>
    <row r="96" spans="1:41">
      <c r="A96" t="s">
        <v>1213</v>
      </c>
      <c r="B96" t="s">
        <v>1252</v>
      </c>
      <c r="C96" t="s">
        <v>1017</v>
      </c>
      <c r="D96" t="s">
        <v>5313</v>
      </c>
      <c r="E96" t="s">
        <v>1227</v>
      </c>
      <c r="F96" s="131">
        <v>4.4390000000000001</v>
      </c>
      <c r="G96" s="131">
        <v>-117999</v>
      </c>
      <c r="H96" s="147">
        <v>-117.999</v>
      </c>
      <c r="I96" s="132">
        <v>3.9832999999999998</v>
      </c>
      <c r="J96" s="132">
        <v>-2.384E-2</v>
      </c>
      <c r="K96" t="s">
        <v>5313</v>
      </c>
      <c r="L96" t="s">
        <v>1212</v>
      </c>
      <c r="M96" s="131">
        <v>1</v>
      </c>
      <c r="N96" s="131">
        <v>-522971.57</v>
      </c>
      <c r="O96" s="147">
        <v>-522.97157000000004</v>
      </c>
      <c r="P96" s="132">
        <v>3.9771100000000001</v>
      </c>
      <c r="Q96" s="132">
        <v>-2.3800000000000002E-2</v>
      </c>
      <c r="R96" s="131">
        <v>-43.97</v>
      </c>
      <c r="S96" t="s">
        <v>204</v>
      </c>
      <c r="T96" t="s">
        <v>204</v>
      </c>
      <c r="U96" t="s">
        <v>746</v>
      </c>
      <c r="V96" s="148" t="s">
        <v>314</v>
      </c>
      <c r="W96" s="138" t="s">
        <v>928</v>
      </c>
      <c r="X96" t="s">
        <v>5262</v>
      </c>
      <c r="Y96" t="s">
        <v>339</v>
      </c>
      <c r="Z96" t="s">
        <v>5311</v>
      </c>
      <c r="AA96" t="s">
        <v>5288</v>
      </c>
      <c r="AB96" s="148" t="s">
        <v>896</v>
      </c>
      <c r="AC96" t="s">
        <v>897</v>
      </c>
      <c r="AD96" s="149" t="s">
        <v>339</v>
      </c>
      <c r="AE96" s="150" t="s">
        <v>912</v>
      </c>
      <c r="AF96" t="s">
        <v>896</v>
      </c>
      <c r="AG96" t="s">
        <v>896</v>
      </c>
      <c r="AH96" s="138" t="s">
        <v>896</v>
      </c>
      <c r="AI96" s="131">
        <v>4.4390000000000001</v>
      </c>
      <c r="AJ96" s="131">
        <v>4.4320000000000004</v>
      </c>
      <c r="AK96" s="151" t="s">
        <v>339</v>
      </c>
      <c r="AL96" s="142" t="s">
        <v>5395</v>
      </c>
      <c r="AM96" s="138" t="s">
        <v>5399</v>
      </c>
      <c r="AN96" s="132">
        <v>3.3439999999999998E-2</v>
      </c>
      <c r="AO96" s="132">
        <v>-2.0000000000000001E-4</v>
      </c>
    </row>
    <row r="97" spans="1:41">
      <c r="A97" t="s">
        <v>1213</v>
      </c>
      <c r="B97" t="s">
        <v>1252</v>
      </c>
      <c r="C97" t="s">
        <v>1017</v>
      </c>
      <c r="D97" t="s">
        <v>5334</v>
      </c>
      <c r="E97" t="s">
        <v>1215</v>
      </c>
      <c r="F97" s="131">
        <v>3.5419999999999998</v>
      </c>
      <c r="G97" s="131">
        <v>-650000</v>
      </c>
      <c r="H97" s="147">
        <v>-650</v>
      </c>
      <c r="I97" s="132">
        <v>17.508610000000001</v>
      </c>
      <c r="J97" s="132">
        <v>-0.10478</v>
      </c>
      <c r="K97" t="s">
        <v>5334</v>
      </c>
      <c r="L97" t="s">
        <v>1212</v>
      </c>
      <c r="M97" s="131">
        <v>1</v>
      </c>
      <c r="N97" s="131">
        <v>-2299245</v>
      </c>
      <c r="O97" s="147">
        <v>-2299.2449999999999</v>
      </c>
      <c r="P97" s="132">
        <v>17.485379999999999</v>
      </c>
      <c r="Q97" s="132">
        <v>-0.10464</v>
      </c>
      <c r="R97" s="131">
        <v>-114.767</v>
      </c>
      <c r="S97" t="s">
        <v>204</v>
      </c>
      <c r="T97" t="s">
        <v>204</v>
      </c>
      <c r="U97" t="s">
        <v>746</v>
      </c>
      <c r="V97" s="148" t="s">
        <v>314</v>
      </c>
      <c r="W97" s="138" t="s">
        <v>928</v>
      </c>
      <c r="X97" t="s">
        <v>5265</v>
      </c>
      <c r="Y97" t="s">
        <v>339</v>
      </c>
      <c r="Z97" t="s">
        <v>5335</v>
      </c>
      <c r="AA97" t="s">
        <v>5288</v>
      </c>
      <c r="AB97" s="148" t="s">
        <v>896</v>
      </c>
      <c r="AC97" t="s">
        <v>897</v>
      </c>
      <c r="AD97" s="149" t="s">
        <v>339</v>
      </c>
      <c r="AE97" s="150" t="s">
        <v>912</v>
      </c>
      <c r="AF97" t="s">
        <v>896</v>
      </c>
      <c r="AG97" t="s">
        <v>896</v>
      </c>
      <c r="AH97" s="138" t="s">
        <v>896</v>
      </c>
      <c r="AI97" s="131">
        <v>3.5419999999999998</v>
      </c>
      <c r="AJ97" s="131">
        <v>3.5369999999999999</v>
      </c>
      <c r="AK97" s="151" t="s">
        <v>339</v>
      </c>
      <c r="AL97" s="142" t="s">
        <v>5395</v>
      </c>
      <c r="AM97" s="138" t="s">
        <v>5399</v>
      </c>
      <c r="AN97" s="132">
        <v>8.7279999999999996E-2</v>
      </c>
      <c r="AO97" s="132">
        <v>-5.1999999999999995E-4</v>
      </c>
    </row>
    <row r="98" spans="1:41">
      <c r="A98" t="s">
        <v>1213</v>
      </c>
      <c r="B98" t="s">
        <v>1252</v>
      </c>
      <c r="C98" t="s">
        <v>1017</v>
      </c>
      <c r="D98" t="s">
        <v>5314</v>
      </c>
      <c r="E98" t="s">
        <v>1216</v>
      </c>
      <c r="F98" s="131">
        <v>3.694</v>
      </c>
      <c r="G98" s="131">
        <v>-1193658</v>
      </c>
      <c r="H98" s="147">
        <v>-1193.6579999999999</v>
      </c>
      <c r="I98" s="132">
        <v>33.535269999999997</v>
      </c>
      <c r="J98" s="132">
        <v>-0.20069000000000001</v>
      </c>
      <c r="K98" t="s">
        <v>5314</v>
      </c>
      <c r="L98" t="s">
        <v>1212</v>
      </c>
      <c r="M98" s="131">
        <v>1</v>
      </c>
      <c r="N98" s="131">
        <v>-4422502.8899999997</v>
      </c>
      <c r="O98" s="147">
        <v>-4422.5028899999998</v>
      </c>
      <c r="P98" s="132">
        <v>33.632399999999997</v>
      </c>
      <c r="Q98" s="132">
        <v>-0.20127999999999999</v>
      </c>
      <c r="R98" s="131">
        <v>-381.56799999999998</v>
      </c>
      <c r="S98" t="s">
        <v>204</v>
      </c>
      <c r="T98" t="s">
        <v>204</v>
      </c>
      <c r="U98" t="s">
        <v>746</v>
      </c>
      <c r="V98" s="148" t="s">
        <v>314</v>
      </c>
      <c r="W98" s="138" t="s">
        <v>928</v>
      </c>
      <c r="X98" t="s">
        <v>5280</v>
      </c>
      <c r="Y98" t="s">
        <v>339</v>
      </c>
      <c r="Z98" t="s">
        <v>5311</v>
      </c>
      <c r="AA98" t="s">
        <v>5288</v>
      </c>
      <c r="AB98" s="148" t="s">
        <v>896</v>
      </c>
      <c r="AC98" t="s">
        <v>897</v>
      </c>
      <c r="AD98" s="149" t="s">
        <v>339</v>
      </c>
      <c r="AE98" s="150" t="s">
        <v>912</v>
      </c>
      <c r="AF98" t="s">
        <v>896</v>
      </c>
      <c r="AG98" t="s">
        <v>896</v>
      </c>
      <c r="AH98" s="138" t="s">
        <v>896</v>
      </c>
      <c r="AI98" s="131">
        <v>3.694</v>
      </c>
      <c r="AJ98" s="131">
        <v>3.7050000000000001</v>
      </c>
      <c r="AK98" s="151" t="s">
        <v>339</v>
      </c>
      <c r="AL98" s="142" t="s">
        <v>5395</v>
      </c>
      <c r="AM98" s="138" t="s">
        <v>5399</v>
      </c>
      <c r="AN98" s="132">
        <v>0.29017999999999999</v>
      </c>
      <c r="AO98" s="132">
        <v>-1.74E-3</v>
      </c>
    </row>
    <row r="99" spans="1:41">
      <c r="A99" t="s">
        <v>1213</v>
      </c>
      <c r="B99" t="s">
        <v>1252</v>
      </c>
      <c r="C99" t="s">
        <v>1017</v>
      </c>
      <c r="D99" t="s">
        <v>5310</v>
      </c>
      <c r="E99" t="s">
        <v>1215</v>
      </c>
      <c r="F99" s="131">
        <v>3.5779999999999998</v>
      </c>
      <c r="G99" s="131">
        <v>-5153000</v>
      </c>
      <c r="H99" s="147">
        <v>-5153</v>
      </c>
      <c r="I99" s="132">
        <v>140.21362999999999</v>
      </c>
      <c r="J99" s="132">
        <v>-0.83911999999999998</v>
      </c>
      <c r="K99" t="s">
        <v>5310</v>
      </c>
      <c r="L99" t="s">
        <v>1212</v>
      </c>
      <c r="M99" s="131">
        <v>1</v>
      </c>
      <c r="N99" s="131">
        <v>-18406516</v>
      </c>
      <c r="O99" s="147">
        <v>-18406.516</v>
      </c>
      <c r="P99" s="132">
        <v>139.97851</v>
      </c>
      <c r="Q99" s="132">
        <v>-0.83770999999999995</v>
      </c>
      <c r="R99" s="131">
        <v>-731.64599999999996</v>
      </c>
      <c r="S99" t="s">
        <v>204</v>
      </c>
      <c r="T99" t="s">
        <v>204</v>
      </c>
      <c r="U99" t="s">
        <v>746</v>
      </c>
      <c r="V99" s="148" t="s">
        <v>314</v>
      </c>
      <c r="W99" s="138" t="s">
        <v>928</v>
      </c>
      <c r="X99" t="s">
        <v>5265</v>
      </c>
      <c r="Y99" t="s">
        <v>339</v>
      </c>
      <c r="Z99" t="s">
        <v>5311</v>
      </c>
      <c r="AA99" t="s">
        <v>5288</v>
      </c>
      <c r="AB99" s="148" t="s">
        <v>896</v>
      </c>
      <c r="AC99" t="s">
        <v>897</v>
      </c>
      <c r="AD99" s="149" t="s">
        <v>339</v>
      </c>
      <c r="AE99" s="150" t="s">
        <v>912</v>
      </c>
      <c r="AF99" t="s">
        <v>896</v>
      </c>
      <c r="AG99" t="s">
        <v>896</v>
      </c>
      <c r="AH99" s="138" t="s">
        <v>896</v>
      </c>
      <c r="AI99" s="131">
        <v>3.5779999999999998</v>
      </c>
      <c r="AJ99" s="131">
        <v>3.5720000000000001</v>
      </c>
      <c r="AK99" s="151" t="s">
        <v>339</v>
      </c>
      <c r="AL99" s="142" t="s">
        <v>5395</v>
      </c>
      <c r="AM99" s="138" t="s">
        <v>5399</v>
      </c>
      <c r="AN99" s="132">
        <v>0.55640000000000001</v>
      </c>
      <c r="AO99" s="132">
        <v>-3.3300000000000001E-3</v>
      </c>
    </row>
    <row r="100" spans="1:41">
      <c r="A100" t="s">
        <v>1213</v>
      </c>
      <c r="B100" t="s">
        <v>1253</v>
      </c>
      <c r="C100" t="s">
        <v>1017</v>
      </c>
      <c r="D100" t="s">
        <v>5312</v>
      </c>
      <c r="E100" t="s">
        <v>1215</v>
      </c>
      <c r="F100" s="131">
        <v>3.6749999999999998</v>
      </c>
      <c r="G100" s="131">
        <v>-195000</v>
      </c>
      <c r="H100" s="147">
        <v>-195</v>
      </c>
      <c r="I100" s="132">
        <v>7.6040000000000001</v>
      </c>
      <c r="J100" s="132">
        <v>-4.0320000000000002E-2</v>
      </c>
      <c r="K100" t="s">
        <v>5312</v>
      </c>
      <c r="L100" t="s">
        <v>1212</v>
      </c>
      <c r="M100" s="131">
        <v>1</v>
      </c>
      <c r="N100" s="131">
        <v>-719550</v>
      </c>
      <c r="O100" s="147">
        <v>-719.55</v>
      </c>
      <c r="P100" s="132">
        <v>7.6350300000000004</v>
      </c>
      <c r="Q100" s="132">
        <v>-4.0480000000000002E-2</v>
      </c>
      <c r="R100" s="131">
        <v>-4.7560000000000002</v>
      </c>
      <c r="S100" t="s">
        <v>204</v>
      </c>
      <c r="T100" t="s">
        <v>204</v>
      </c>
      <c r="U100" t="s">
        <v>746</v>
      </c>
      <c r="V100" s="148" t="s">
        <v>314</v>
      </c>
      <c r="W100" s="138" t="s">
        <v>928</v>
      </c>
      <c r="X100" t="s">
        <v>5265</v>
      </c>
      <c r="Y100" t="s">
        <v>339</v>
      </c>
      <c r="Z100" t="s">
        <v>4989</v>
      </c>
      <c r="AA100" t="s">
        <v>5288</v>
      </c>
      <c r="AB100" s="148" t="s">
        <v>896</v>
      </c>
      <c r="AC100" t="s">
        <v>897</v>
      </c>
      <c r="AD100" s="149" t="s">
        <v>339</v>
      </c>
      <c r="AE100" s="150" t="s">
        <v>912</v>
      </c>
      <c r="AF100" t="s">
        <v>896</v>
      </c>
      <c r="AG100" t="s">
        <v>896</v>
      </c>
      <c r="AH100" s="138" t="s">
        <v>896</v>
      </c>
      <c r="AI100" s="131">
        <v>3.6749999999999998</v>
      </c>
      <c r="AJ100" s="131">
        <v>3.69</v>
      </c>
      <c r="AK100" s="151" t="s">
        <v>339</v>
      </c>
      <c r="AL100" s="142" t="s">
        <v>5395</v>
      </c>
      <c r="AM100" s="138" t="s">
        <v>5399</v>
      </c>
      <c r="AN100" s="132">
        <v>5.0499999999999998E-3</v>
      </c>
      <c r="AO100" s="132">
        <v>-3.0000000000000001E-5</v>
      </c>
    </row>
    <row r="101" spans="1:41">
      <c r="A101" t="s">
        <v>1213</v>
      </c>
      <c r="B101" t="s">
        <v>1253</v>
      </c>
      <c r="C101" t="s">
        <v>1017</v>
      </c>
      <c r="D101" t="s">
        <v>5336</v>
      </c>
      <c r="E101" t="s">
        <v>1227</v>
      </c>
      <c r="F101" s="131">
        <v>4.4390000000000001</v>
      </c>
      <c r="G101" s="131">
        <v>-47500</v>
      </c>
      <c r="H101" s="147">
        <v>-47.5</v>
      </c>
      <c r="I101" s="132">
        <v>2.2372700000000001</v>
      </c>
      <c r="J101" s="132">
        <v>-1.1860000000000001E-2</v>
      </c>
      <c r="K101" t="s">
        <v>5336</v>
      </c>
      <c r="L101" t="s">
        <v>1215</v>
      </c>
      <c r="M101" s="131">
        <v>3.5779999999999998</v>
      </c>
      <c r="N101" s="131">
        <v>-58930.879999999997</v>
      </c>
      <c r="O101" s="147">
        <v>-58.930879999999995</v>
      </c>
      <c r="P101" s="132">
        <v>2.2373500000000002</v>
      </c>
      <c r="Q101" s="132">
        <v>-1.1860000000000001E-2</v>
      </c>
      <c r="R101" s="131">
        <v>-9.3510000000000009</v>
      </c>
      <c r="S101" t="s">
        <v>204</v>
      </c>
      <c r="T101" t="s">
        <v>204</v>
      </c>
      <c r="U101" t="s">
        <v>746</v>
      </c>
      <c r="V101" s="148" t="s">
        <v>314</v>
      </c>
      <c r="W101" t="s">
        <v>929</v>
      </c>
      <c r="X101" t="s">
        <v>5337</v>
      </c>
      <c r="Y101" t="s">
        <v>339</v>
      </c>
      <c r="Z101" t="s">
        <v>5311</v>
      </c>
      <c r="AA101" t="s">
        <v>5288</v>
      </c>
      <c r="AB101" s="148" t="s">
        <v>896</v>
      </c>
      <c r="AC101" t="s">
        <v>897</v>
      </c>
      <c r="AD101" s="149" t="s">
        <v>339</v>
      </c>
      <c r="AE101" s="150" t="s">
        <v>912</v>
      </c>
      <c r="AF101" t="s">
        <v>896</v>
      </c>
      <c r="AG101" t="s">
        <v>896</v>
      </c>
      <c r="AH101" s="138" t="s">
        <v>896</v>
      </c>
      <c r="AI101" s="131">
        <v>4.4390000000000001</v>
      </c>
      <c r="AJ101" s="131">
        <v>1.2410000000000001</v>
      </c>
      <c r="AK101" s="151" t="s">
        <v>339</v>
      </c>
      <c r="AL101" s="142" t="s">
        <v>5395</v>
      </c>
      <c r="AM101" s="138" t="s">
        <v>5399</v>
      </c>
      <c r="AN101" s="132">
        <v>9.92E-3</v>
      </c>
      <c r="AO101" s="132">
        <v>-5.0000000000000002E-5</v>
      </c>
    </row>
    <row r="102" spans="1:41">
      <c r="A102" t="s">
        <v>1213</v>
      </c>
      <c r="B102" t="s">
        <v>1253</v>
      </c>
      <c r="C102" t="s">
        <v>1017</v>
      </c>
      <c r="D102" t="s">
        <v>5333</v>
      </c>
      <c r="E102" t="s">
        <v>1215</v>
      </c>
      <c r="F102" s="131">
        <v>3.6280000000000001</v>
      </c>
      <c r="G102" s="131">
        <v>-250000</v>
      </c>
      <c r="H102" s="147">
        <v>-250</v>
      </c>
      <c r="I102" s="132">
        <v>9.6240299999999994</v>
      </c>
      <c r="J102" s="132">
        <v>-5.1029999999999999E-2</v>
      </c>
      <c r="K102" t="s">
        <v>5333</v>
      </c>
      <c r="L102" t="s">
        <v>1212</v>
      </c>
      <c r="M102" s="131">
        <v>1</v>
      </c>
      <c r="N102" s="131">
        <v>-908750</v>
      </c>
      <c r="O102" s="147">
        <v>-908.75</v>
      </c>
      <c r="P102" s="132">
        <v>9.6425999999999998</v>
      </c>
      <c r="Q102" s="132">
        <v>-5.1119999999999999E-2</v>
      </c>
      <c r="R102" s="131">
        <v>-19.8</v>
      </c>
      <c r="S102" t="s">
        <v>204</v>
      </c>
      <c r="T102" t="s">
        <v>204</v>
      </c>
      <c r="U102" t="s">
        <v>746</v>
      </c>
      <c r="V102" s="148" t="s">
        <v>314</v>
      </c>
      <c r="W102" s="138" t="s">
        <v>928</v>
      </c>
      <c r="X102" t="s">
        <v>5265</v>
      </c>
      <c r="Y102" t="s">
        <v>339</v>
      </c>
      <c r="Z102" t="s">
        <v>5053</v>
      </c>
      <c r="AA102" t="s">
        <v>5288</v>
      </c>
      <c r="AB102" s="148" t="s">
        <v>896</v>
      </c>
      <c r="AC102" t="s">
        <v>897</v>
      </c>
      <c r="AD102" s="149" t="s">
        <v>339</v>
      </c>
      <c r="AE102" s="150" t="s">
        <v>912</v>
      </c>
      <c r="AF102" t="s">
        <v>896</v>
      </c>
      <c r="AG102" t="s">
        <v>896</v>
      </c>
      <c r="AH102" s="138" t="s">
        <v>896</v>
      </c>
      <c r="AI102" s="131">
        <v>3.6280000000000001</v>
      </c>
      <c r="AJ102" s="131">
        <v>3.6349999999999998</v>
      </c>
      <c r="AK102" s="151" t="s">
        <v>339</v>
      </c>
      <c r="AL102" s="142" t="s">
        <v>5395</v>
      </c>
      <c r="AM102" s="138" t="s">
        <v>5399</v>
      </c>
      <c r="AN102" s="132">
        <v>2.1010000000000001E-2</v>
      </c>
      <c r="AO102" s="132">
        <v>-1.1E-4</v>
      </c>
    </row>
    <row r="103" spans="1:41">
      <c r="A103" t="s">
        <v>1213</v>
      </c>
      <c r="B103" t="s">
        <v>1253</v>
      </c>
      <c r="C103" t="s">
        <v>1017</v>
      </c>
      <c r="D103" t="s">
        <v>5313</v>
      </c>
      <c r="E103" t="s">
        <v>1227</v>
      </c>
      <c r="F103" s="131">
        <v>4.4390000000000001</v>
      </c>
      <c r="G103" s="131">
        <v>-114260</v>
      </c>
      <c r="H103" s="147">
        <v>-114.26</v>
      </c>
      <c r="I103" s="132">
        <v>5.3817000000000004</v>
      </c>
      <c r="J103" s="132">
        <v>-2.853E-2</v>
      </c>
      <c r="K103" t="s">
        <v>5313</v>
      </c>
      <c r="L103" t="s">
        <v>1212</v>
      </c>
      <c r="M103" s="131">
        <v>1</v>
      </c>
      <c r="N103" s="131">
        <v>-506400.32</v>
      </c>
      <c r="O103" s="147">
        <v>-506.40032000000002</v>
      </c>
      <c r="P103" s="132">
        <v>5.3733300000000002</v>
      </c>
      <c r="Q103" s="132">
        <v>-2.8490000000000001E-2</v>
      </c>
      <c r="R103" s="131">
        <v>-42.576000000000001</v>
      </c>
      <c r="S103" t="s">
        <v>204</v>
      </c>
      <c r="T103" t="s">
        <v>204</v>
      </c>
      <c r="U103" t="s">
        <v>746</v>
      </c>
      <c r="V103" s="148" t="s">
        <v>314</v>
      </c>
      <c r="W103" s="138" t="s">
        <v>928</v>
      </c>
      <c r="X103" t="s">
        <v>5262</v>
      </c>
      <c r="Y103" t="s">
        <v>339</v>
      </c>
      <c r="Z103" t="s">
        <v>5311</v>
      </c>
      <c r="AA103" t="s">
        <v>5288</v>
      </c>
      <c r="AB103" s="148" t="s">
        <v>896</v>
      </c>
      <c r="AC103" t="s">
        <v>897</v>
      </c>
      <c r="AD103" s="149" t="s">
        <v>339</v>
      </c>
      <c r="AE103" s="150" t="s">
        <v>912</v>
      </c>
      <c r="AF103" t="s">
        <v>896</v>
      </c>
      <c r="AG103" t="s">
        <v>896</v>
      </c>
      <c r="AH103" s="138" t="s">
        <v>896</v>
      </c>
      <c r="AI103" s="131">
        <v>4.4390000000000001</v>
      </c>
      <c r="AJ103" s="131">
        <v>4.4320000000000004</v>
      </c>
      <c r="AK103" s="151" t="s">
        <v>339</v>
      </c>
      <c r="AL103" s="142" t="s">
        <v>5395</v>
      </c>
      <c r="AM103" s="138" t="s">
        <v>5399</v>
      </c>
      <c r="AN103" s="132">
        <v>4.5179999999999998E-2</v>
      </c>
      <c r="AO103" s="132">
        <v>-2.4000000000000001E-4</v>
      </c>
    </row>
    <row r="104" spans="1:41">
      <c r="A104" t="s">
        <v>1213</v>
      </c>
      <c r="B104" t="s">
        <v>1253</v>
      </c>
      <c r="C104" t="s">
        <v>1017</v>
      </c>
      <c r="D104" t="s">
        <v>5334</v>
      </c>
      <c r="E104" t="s">
        <v>1215</v>
      </c>
      <c r="F104" s="131">
        <v>3.5419999999999998</v>
      </c>
      <c r="G104" s="131">
        <v>-520000</v>
      </c>
      <c r="H104" s="147">
        <v>-520</v>
      </c>
      <c r="I104" s="132">
        <v>19.543479999999999</v>
      </c>
      <c r="J104" s="132">
        <v>-0.10362</v>
      </c>
      <c r="K104" t="s">
        <v>5334</v>
      </c>
      <c r="L104" t="s">
        <v>1212</v>
      </c>
      <c r="M104" s="131">
        <v>1</v>
      </c>
      <c r="N104" s="131">
        <v>-1839396</v>
      </c>
      <c r="O104" s="147">
        <v>-1839.396</v>
      </c>
      <c r="P104" s="132">
        <v>19.51754</v>
      </c>
      <c r="Q104" s="132">
        <v>-0.10348</v>
      </c>
      <c r="R104" s="131">
        <v>-91.813999999999993</v>
      </c>
      <c r="S104" t="s">
        <v>204</v>
      </c>
      <c r="T104" t="s">
        <v>204</v>
      </c>
      <c r="U104" t="s">
        <v>746</v>
      </c>
      <c r="V104" s="148" t="s">
        <v>314</v>
      </c>
      <c r="W104" s="138" t="s">
        <v>928</v>
      </c>
      <c r="X104" t="s">
        <v>5265</v>
      </c>
      <c r="Y104" t="s">
        <v>339</v>
      </c>
      <c r="Z104" t="s">
        <v>5335</v>
      </c>
      <c r="AA104" t="s">
        <v>5288</v>
      </c>
      <c r="AB104" s="148" t="s">
        <v>896</v>
      </c>
      <c r="AC104" t="s">
        <v>897</v>
      </c>
      <c r="AD104" s="149" t="s">
        <v>339</v>
      </c>
      <c r="AE104" s="150" t="s">
        <v>912</v>
      </c>
      <c r="AF104" t="s">
        <v>896</v>
      </c>
      <c r="AG104" t="s">
        <v>896</v>
      </c>
      <c r="AH104" s="138" t="s">
        <v>896</v>
      </c>
      <c r="AI104" s="131">
        <v>3.5419999999999998</v>
      </c>
      <c r="AJ104" s="131">
        <v>3.5369999999999999</v>
      </c>
      <c r="AK104" s="151" t="s">
        <v>339</v>
      </c>
      <c r="AL104" s="142" t="s">
        <v>5395</v>
      </c>
      <c r="AM104" s="138" t="s">
        <v>5399</v>
      </c>
      <c r="AN104" s="132">
        <v>9.7420000000000007E-2</v>
      </c>
      <c r="AO104" s="132">
        <v>-5.1999999999999995E-4</v>
      </c>
    </row>
    <row r="105" spans="1:41">
      <c r="A105" t="s">
        <v>1213</v>
      </c>
      <c r="B105" t="s">
        <v>1253</v>
      </c>
      <c r="C105" t="s">
        <v>1017</v>
      </c>
      <c r="D105" t="s">
        <v>5314</v>
      </c>
      <c r="E105" t="s">
        <v>1216</v>
      </c>
      <c r="F105" s="131">
        <v>3.694</v>
      </c>
      <c r="G105" s="131">
        <v>-723219</v>
      </c>
      <c r="H105" s="147">
        <v>-723.21900000000005</v>
      </c>
      <c r="I105" s="132">
        <v>28.349920000000001</v>
      </c>
      <c r="J105" s="132">
        <v>-0.15031</v>
      </c>
      <c r="K105" t="s">
        <v>5314</v>
      </c>
      <c r="L105" t="s">
        <v>1212</v>
      </c>
      <c r="M105" s="131">
        <v>1</v>
      </c>
      <c r="N105" s="131">
        <v>-2679526.3999999999</v>
      </c>
      <c r="O105" s="147">
        <v>-2679.5263999999997</v>
      </c>
      <c r="P105" s="132">
        <v>28.432030000000001</v>
      </c>
      <c r="Q105" s="132">
        <v>-0.15074000000000001</v>
      </c>
      <c r="R105" s="131">
        <v>-231.18600000000001</v>
      </c>
      <c r="S105" t="s">
        <v>204</v>
      </c>
      <c r="T105" t="s">
        <v>204</v>
      </c>
      <c r="U105" t="s">
        <v>746</v>
      </c>
      <c r="V105" s="148" t="s">
        <v>314</v>
      </c>
      <c r="W105" s="138" t="s">
        <v>928</v>
      </c>
      <c r="X105" t="s">
        <v>5280</v>
      </c>
      <c r="Y105" t="s">
        <v>339</v>
      </c>
      <c r="Z105" t="s">
        <v>5311</v>
      </c>
      <c r="AA105" t="s">
        <v>5288</v>
      </c>
      <c r="AB105" s="148" t="s">
        <v>896</v>
      </c>
      <c r="AC105" t="s">
        <v>897</v>
      </c>
      <c r="AD105" s="149" t="s">
        <v>339</v>
      </c>
      <c r="AE105" s="150" t="s">
        <v>912</v>
      </c>
      <c r="AF105" t="s">
        <v>896</v>
      </c>
      <c r="AG105" t="s">
        <v>896</v>
      </c>
      <c r="AH105" s="138" t="s">
        <v>896</v>
      </c>
      <c r="AI105" s="131">
        <v>3.694</v>
      </c>
      <c r="AJ105" s="131">
        <v>3.7050000000000001</v>
      </c>
      <c r="AK105" s="151" t="s">
        <v>339</v>
      </c>
      <c r="AL105" s="142" t="s">
        <v>5395</v>
      </c>
      <c r="AM105" s="138" t="s">
        <v>5399</v>
      </c>
      <c r="AN105" s="132">
        <v>0.24531</v>
      </c>
      <c r="AO105" s="132">
        <v>-1.2999999999999999E-3</v>
      </c>
    </row>
    <row r="106" spans="1:41">
      <c r="A106" t="s">
        <v>1213</v>
      </c>
      <c r="B106" t="s">
        <v>1253</v>
      </c>
      <c r="C106" t="s">
        <v>1017</v>
      </c>
      <c r="D106" t="s">
        <v>5310</v>
      </c>
      <c r="E106" t="s">
        <v>1215</v>
      </c>
      <c r="F106" s="131">
        <v>3.5779999999999998</v>
      </c>
      <c r="G106" s="131">
        <v>-3824000</v>
      </c>
      <c r="H106" s="147">
        <v>-3824</v>
      </c>
      <c r="I106" s="132">
        <v>145.18044</v>
      </c>
      <c r="J106" s="132">
        <v>-0.76973000000000003</v>
      </c>
      <c r="K106" t="s">
        <v>5310</v>
      </c>
      <c r="L106" t="s">
        <v>1212</v>
      </c>
      <c r="M106" s="131">
        <v>1</v>
      </c>
      <c r="N106" s="131">
        <v>-13659328</v>
      </c>
      <c r="O106" s="147">
        <v>-13659.328</v>
      </c>
      <c r="P106" s="132">
        <v>144.93698000000001</v>
      </c>
      <c r="Q106" s="132">
        <v>-0.76844000000000001</v>
      </c>
      <c r="R106" s="131">
        <v>-542.94799999999998</v>
      </c>
      <c r="S106" t="s">
        <v>204</v>
      </c>
      <c r="T106" t="s">
        <v>204</v>
      </c>
      <c r="U106" t="s">
        <v>746</v>
      </c>
      <c r="V106" s="148" t="s">
        <v>314</v>
      </c>
      <c r="W106" s="138" t="s">
        <v>928</v>
      </c>
      <c r="X106" t="s">
        <v>5265</v>
      </c>
      <c r="Y106" t="s">
        <v>339</v>
      </c>
      <c r="Z106" t="s">
        <v>5311</v>
      </c>
      <c r="AA106" t="s">
        <v>5288</v>
      </c>
      <c r="AB106" s="148" t="s">
        <v>896</v>
      </c>
      <c r="AC106" t="s">
        <v>897</v>
      </c>
      <c r="AD106" s="149" t="s">
        <v>339</v>
      </c>
      <c r="AE106" s="150" t="s">
        <v>912</v>
      </c>
      <c r="AF106" t="s">
        <v>896</v>
      </c>
      <c r="AG106" t="s">
        <v>896</v>
      </c>
      <c r="AH106" s="138" t="s">
        <v>896</v>
      </c>
      <c r="AI106" s="131">
        <v>3.5779999999999998</v>
      </c>
      <c r="AJ106" s="131">
        <v>3.5720000000000001</v>
      </c>
      <c r="AK106" s="151" t="s">
        <v>339</v>
      </c>
      <c r="AL106" s="142" t="s">
        <v>5395</v>
      </c>
      <c r="AM106" s="138" t="s">
        <v>5399</v>
      </c>
      <c r="AN106" s="132">
        <v>0.57611000000000001</v>
      </c>
      <c r="AO106" s="132">
        <v>-3.0500000000000002E-3</v>
      </c>
    </row>
    <row r="107" spans="1:41">
      <c r="A107" t="s">
        <v>1213</v>
      </c>
      <c r="B107" t="s">
        <v>1257</v>
      </c>
      <c r="C107" t="s">
        <v>1017</v>
      </c>
      <c r="D107" t="s">
        <v>5336</v>
      </c>
      <c r="E107" t="s">
        <v>1227</v>
      </c>
      <c r="F107" s="131">
        <v>4.4390000000000001</v>
      </c>
      <c r="G107" s="131">
        <v>-150881</v>
      </c>
      <c r="H107" s="147">
        <v>-150.881</v>
      </c>
      <c r="I107" s="132">
        <v>4.89703</v>
      </c>
      <c r="J107" s="132">
        <v>-2.2579999999999999E-2</v>
      </c>
      <c r="K107" t="s">
        <v>5336</v>
      </c>
      <c r="L107" t="s">
        <v>1215</v>
      </c>
      <c r="M107" s="131">
        <v>3.5779999999999998</v>
      </c>
      <c r="N107" s="131">
        <v>-187190.51</v>
      </c>
      <c r="O107" s="147">
        <v>-187.19051000000002</v>
      </c>
      <c r="P107" s="132">
        <v>4.8971900000000002</v>
      </c>
      <c r="Q107" s="132">
        <v>-2.2579999999999999E-2</v>
      </c>
      <c r="R107" s="131">
        <v>-29.704000000000001</v>
      </c>
      <c r="S107" t="s">
        <v>204</v>
      </c>
      <c r="T107" t="s">
        <v>204</v>
      </c>
      <c r="U107" t="s">
        <v>746</v>
      </c>
      <c r="V107" s="148" t="s">
        <v>314</v>
      </c>
      <c r="W107" t="s">
        <v>929</v>
      </c>
      <c r="X107" t="s">
        <v>5337</v>
      </c>
      <c r="Y107" t="s">
        <v>339</v>
      </c>
      <c r="Z107" t="s">
        <v>5311</v>
      </c>
      <c r="AA107" t="s">
        <v>5288</v>
      </c>
      <c r="AB107" s="148" t="s">
        <v>896</v>
      </c>
      <c r="AC107" t="s">
        <v>897</v>
      </c>
      <c r="AD107" s="149" t="s">
        <v>339</v>
      </c>
      <c r="AE107" s="150" t="s">
        <v>912</v>
      </c>
      <c r="AF107" t="s">
        <v>896</v>
      </c>
      <c r="AG107" t="s">
        <v>896</v>
      </c>
      <c r="AH107" s="138" t="s">
        <v>896</v>
      </c>
      <c r="AI107" s="131">
        <v>4.4390000000000001</v>
      </c>
      <c r="AJ107" s="131">
        <v>1.2410000000000001</v>
      </c>
      <c r="AK107" s="151" t="s">
        <v>339</v>
      </c>
      <c r="AL107" s="142" t="s">
        <v>5395</v>
      </c>
      <c r="AM107" s="138" t="s">
        <v>5399</v>
      </c>
      <c r="AN107" s="132">
        <v>2.172E-2</v>
      </c>
      <c r="AO107" s="132">
        <v>-1E-4</v>
      </c>
    </row>
    <row r="108" spans="1:41">
      <c r="A108" t="s">
        <v>1213</v>
      </c>
      <c r="B108" t="s">
        <v>1257</v>
      </c>
      <c r="C108" t="s">
        <v>1017</v>
      </c>
      <c r="D108" t="s">
        <v>5333</v>
      </c>
      <c r="E108" t="s">
        <v>1215</v>
      </c>
      <c r="F108" s="131">
        <v>3.6280000000000001</v>
      </c>
      <c r="G108" s="131">
        <v>-390000</v>
      </c>
      <c r="H108" s="147">
        <v>-390</v>
      </c>
      <c r="I108" s="132">
        <v>10.34557</v>
      </c>
      <c r="J108" s="132">
        <v>-4.7710000000000002E-2</v>
      </c>
      <c r="K108" t="s">
        <v>5333</v>
      </c>
      <c r="L108" t="s">
        <v>1212</v>
      </c>
      <c r="M108" s="131">
        <v>1</v>
      </c>
      <c r="N108" s="131">
        <v>-1417650</v>
      </c>
      <c r="O108" s="147">
        <v>-1417.65</v>
      </c>
      <c r="P108" s="132">
        <v>10.36553</v>
      </c>
      <c r="Q108" s="132">
        <v>-4.7800000000000002E-2</v>
      </c>
      <c r="R108" s="131">
        <v>-30.888000000000002</v>
      </c>
      <c r="S108" t="s">
        <v>204</v>
      </c>
      <c r="T108" t="s">
        <v>204</v>
      </c>
      <c r="U108" t="s">
        <v>746</v>
      </c>
      <c r="V108" s="148" t="s">
        <v>314</v>
      </c>
      <c r="W108" s="138" t="s">
        <v>928</v>
      </c>
      <c r="X108" t="s">
        <v>5265</v>
      </c>
      <c r="Y108" t="s">
        <v>339</v>
      </c>
      <c r="Z108" t="s">
        <v>5053</v>
      </c>
      <c r="AA108" t="s">
        <v>5288</v>
      </c>
      <c r="AB108" s="148" t="s">
        <v>896</v>
      </c>
      <c r="AC108" t="s">
        <v>897</v>
      </c>
      <c r="AD108" s="149" t="s">
        <v>339</v>
      </c>
      <c r="AE108" s="150" t="s">
        <v>912</v>
      </c>
      <c r="AF108" t="s">
        <v>896</v>
      </c>
      <c r="AG108" t="s">
        <v>896</v>
      </c>
      <c r="AH108" s="138" t="s">
        <v>896</v>
      </c>
      <c r="AI108" s="131">
        <v>3.6280000000000001</v>
      </c>
      <c r="AJ108" s="131">
        <v>3.6349999999999998</v>
      </c>
      <c r="AK108" s="151" t="s">
        <v>339</v>
      </c>
      <c r="AL108" s="142" t="s">
        <v>5395</v>
      </c>
      <c r="AM108" s="138" t="s">
        <v>5399</v>
      </c>
      <c r="AN108" s="132">
        <v>2.2579999999999999E-2</v>
      </c>
      <c r="AO108" s="132">
        <v>-1E-4</v>
      </c>
    </row>
    <row r="109" spans="1:41">
      <c r="A109" t="s">
        <v>1213</v>
      </c>
      <c r="B109" t="s">
        <v>1257</v>
      </c>
      <c r="C109" t="s">
        <v>1017</v>
      </c>
      <c r="D109" t="s">
        <v>5312</v>
      </c>
      <c r="E109" t="s">
        <v>1215</v>
      </c>
      <c r="F109" s="131">
        <v>3.6749999999999998</v>
      </c>
      <c r="G109" s="131">
        <v>-1620000</v>
      </c>
      <c r="H109" s="147">
        <v>-1620</v>
      </c>
      <c r="I109" s="132">
        <v>43.530630000000002</v>
      </c>
      <c r="J109" s="132">
        <v>-0.20074</v>
      </c>
      <c r="K109" t="s">
        <v>5312</v>
      </c>
      <c r="L109" t="s">
        <v>1212</v>
      </c>
      <c r="M109" s="131">
        <v>1</v>
      </c>
      <c r="N109" s="131">
        <v>-5977800</v>
      </c>
      <c r="O109" s="147">
        <v>-5977.8</v>
      </c>
      <c r="P109" s="132">
        <v>43.708309999999997</v>
      </c>
      <c r="Q109" s="132">
        <v>-0.20155999999999999</v>
      </c>
      <c r="R109" s="131">
        <v>-39.51</v>
      </c>
      <c r="S109" t="s">
        <v>204</v>
      </c>
      <c r="T109" t="s">
        <v>204</v>
      </c>
      <c r="U109" t="s">
        <v>746</v>
      </c>
      <c r="V109" s="148" t="s">
        <v>314</v>
      </c>
      <c r="W109" s="138" t="s">
        <v>928</v>
      </c>
      <c r="X109" t="s">
        <v>5265</v>
      </c>
      <c r="Y109" t="s">
        <v>339</v>
      </c>
      <c r="Z109" t="s">
        <v>4989</v>
      </c>
      <c r="AA109" t="s">
        <v>5288</v>
      </c>
      <c r="AB109" s="148" t="s">
        <v>896</v>
      </c>
      <c r="AC109" t="s">
        <v>897</v>
      </c>
      <c r="AD109" s="149" t="s">
        <v>339</v>
      </c>
      <c r="AE109" s="150" t="s">
        <v>912</v>
      </c>
      <c r="AF109" t="s">
        <v>896</v>
      </c>
      <c r="AG109" t="s">
        <v>896</v>
      </c>
      <c r="AH109" s="138" t="s">
        <v>896</v>
      </c>
      <c r="AI109" s="131">
        <v>3.6749999999999998</v>
      </c>
      <c r="AJ109" s="131">
        <v>3.69</v>
      </c>
      <c r="AK109" s="151" t="s">
        <v>339</v>
      </c>
      <c r="AL109" s="142" t="s">
        <v>5395</v>
      </c>
      <c r="AM109" s="138" t="s">
        <v>5399</v>
      </c>
      <c r="AN109" s="132">
        <v>2.8889999999999999E-2</v>
      </c>
      <c r="AO109" s="132">
        <v>-1.2999999999999999E-4</v>
      </c>
    </row>
    <row r="110" spans="1:41">
      <c r="A110" t="s">
        <v>1213</v>
      </c>
      <c r="B110" t="s">
        <v>1257</v>
      </c>
      <c r="C110" t="s">
        <v>1017</v>
      </c>
      <c r="D110" t="s">
        <v>5313</v>
      </c>
      <c r="E110" t="s">
        <v>1227</v>
      </c>
      <c r="F110" s="131">
        <v>4.4390000000000001</v>
      </c>
      <c r="G110" s="131">
        <v>-254825</v>
      </c>
      <c r="H110" s="147">
        <v>-254.82499999999999</v>
      </c>
      <c r="I110" s="132">
        <v>8.2706599999999995</v>
      </c>
      <c r="J110" s="132">
        <v>-3.814E-2</v>
      </c>
      <c r="K110" t="s">
        <v>5313</v>
      </c>
      <c r="L110" t="s">
        <v>1212</v>
      </c>
      <c r="M110" s="131">
        <v>1</v>
      </c>
      <c r="N110" s="131">
        <v>-1129384.3999999999</v>
      </c>
      <c r="O110" s="147">
        <v>-1129.3843999999999</v>
      </c>
      <c r="P110" s="132">
        <v>8.2577999999999996</v>
      </c>
      <c r="Q110" s="132">
        <v>-3.8080000000000003E-2</v>
      </c>
      <c r="R110" s="131">
        <v>-94.954999999999998</v>
      </c>
      <c r="S110" t="s">
        <v>204</v>
      </c>
      <c r="T110" t="s">
        <v>204</v>
      </c>
      <c r="U110" t="s">
        <v>746</v>
      </c>
      <c r="V110" s="148" t="s">
        <v>314</v>
      </c>
      <c r="W110" s="138" t="s">
        <v>928</v>
      </c>
      <c r="X110" t="s">
        <v>5262</v>
      </c>
      <c r="Y110" t="s">
        <v>339</v>
      </c>
      <c r="Z110" t="s">
        <v>5311</v>
      </c>
      <c r="AA110" t="s">
        <v>5288</v>
      </c>
      <c r="AB110" s="148" t="s">
        <v>896</v>
      </c>
      <c r="AC110" t="s">
        <v>897</v>
      </c>
      <c r="AD110" s="149" t="s">
        <v>339</v>
      </c>
      <c r="AE110" s="150" t="s">
        <v>912</v>
      </c>
      <c r="AF110" t="s">
        <v>896</v>
      </c>
      <c r="AG110" t="s">
        <v>896</v>
      </c>
      <c r="AH110" s="138" t="s">
        <v>896</v>
      </c>
      <c r="AI110" s="131">
        <v>4.4390000000000001</v>
      </c>
      <c r="AJ110" s="131">
        <v>4.4320000000000004</v>
      </c>
      <c r="AK110" s="151" t="s">
        <v>339</v>
      </c>
      <c r="AL110" s="142" t="s">
        <v>5395</v>
      </c>
      <c r="AM110" s="138" t="s">
        <v>5399</v>
      </c>
      <c r="AN110" s="132">
        <v>6.9430000000000006E-2</v>
      </c>
      <c r="AO110" s="132">
        <v>-3.2000000000000003E-4</v>
      </c>
    </row>
    <row r="111" spans="1:41">
      <c r="A111" t="s">
        <v>1213</v>
      </c>
      <c r="B111" t="s">
        <v>1257</v>
      </c>
      <c r="C111" t="s">
        <v>1017</v>
      </c>
      <c r="D111" t="s">
        <v>5334</v>
      </c>
      <c r="E111" t="s">
        <v>1215</v>
      </c>
      <c r="F111" s="131">
        <v>3.5419999999999998</v>
      </c>
      <c r="G111" s="131">
        <v>-820000</v>
      </c>
      <c r="H111" s="147">
        <v>-820</v>
      </c>
      <c r="I111" s="132">
        <v>21.236599999999999</v>
      </c>
      <c r="J111" s="132">
        <v>-9.7930000000000003E-2</v>
      </c>
      <c r="K111" t="s">
        <v>5334</v>
      </c>
      <c r="L111" t="s">
        <v>1212</v>
      </c>
      <c r="M111" s="131">
        <v>1</v>
      </c>
      <c r="N111" s="131">
        <v>-2900586</v>
      </c>
      <c r="O111" s="147">
        <v>-2900.5859999999998</v>
      </c>
      <c r="P111" s="132">
        <v>21.20842</v>
      </c>
      <c r="Q111" s="132">
        <v>-9.7799999999999998E-2</v>
      </c>
      <c r="R111" s="131">
        <v>-144.78399999999999</v>
      </c>
      <c r="S111" t="s">
        <v>204</v>
      </c>
      <c r="T111" t="s">
        <v>204</v>
      </c>
      <c r="U111" t="s">
        <v>746</v>
      </c>
      <c r="V111" s="148" t="s">
        <v>314</v>
      </c>
      <c r="W111" s="138" t="s">
        <v>928</v>
      </c>
      <c r="X111" t="s">
        <v>5265</v>
      </c>
      <c r="Y111" t="s">
        <v>339</v>
      </c>
      <c r="Z111" t="s">
        <v>5335</v>
      </c>
      <c r="AA111" t="s">
        <v>5288</v>
      </c>
      <c r="AB111" s="148" t="s">
        <v>896</v>
      </c>
      <c r="AC111" t="s">
        <v>897</v>
      </c>
      <c r="AD111" s="149" t="s">
        <v>339</v>
      </c>
      <c r="AE111" s="150" t="s">
        <v>912</v>
      </c>
      <c r="AF111" t="s">
        <v>896</v>
      </c>
      <c r="AG111" t="s">
        <v>896</v>
      </c>
      <c r="AH111" s="138" t="s">
        <v>896</v>
      </c>
      <c r="AI111" s="131">
        <v>3.5419999999999998</v>
      </c>
      <c r="AJ111" s="131">
        <v>3.5369999999999999</v>
      </c>
      <c r="AK111" s="151" t="s">
        <v>339</v>
      </c>
      <c r="AL111" s="142" t="s">
        <v>5395</v>
      </c>
      <c r="AM111" s="138" t="s">
        <v>5399</v>
      </c>
      <c r="AN111" s="132">
        <v>0.10586</v>
      </c>
      <c r="AO111" s="132">
        <v>-4.8999999999999998E-4</v>
      </c>
    </row>
    <row r="112" spans="1:41">
      <c r="A112" t="s">
        <v>1213</v>
      </c>
      <c r="B112" t="s">
        <v>1257</v>
      </c>
      <c r="C112" t="s">
        <v>1017</v>
      </c>
      <c r="D112" t="s">
        <v>5314</v>
      </c>
      <c r="E112" t="s">
        <v>1216</v>
      </c>
      <c r="F112" s="131">
        <v>3.694</v>
      </c>
      <c r="G112" s="131">
        <v>-1202341</v>
      </c>
      <c r="H112" s="147">
        <v>-1202.3409999999999</v>
      </c>
      <c r="I112" s="132">
        <v>32.477490000000003</v>
      </c>
      <c r="J112" s="132">
        <v>-0.14976999999999999</v>
      </c>
      <c r="K112" t="s">
        <v>5314</v>
      </c>
      <c r="L112" t="s">
        <v>1212</v>
      </c>
      <c r="M112" s="131">
        <v>1</v>
      </c>
      <c r="N112" s="131">
        <v>-4454673.41</v>
      </c>
      <c r="O112" s="147">
        <v>-4454.6734100000003</v>
      </c>
      <c r="P112" s="132">
        <v>32.571550000000002</v>
      </c>
      <c r="Q112" s="132">
        <v>-0.1502</v>
      </c>
      <c r="R112" s="131">
        <v>-384.34399999999999</v>
      </c>
      <c r="S112" t="s">
        <v>204</v>
      </c>
      <c r="T112" t="s">
        <v>204</v>
      </c>
      <c r="U112" t="s">
        <v>746</v>
      </c>
      <c r="V112" s="148" t="s">
        <v>314</v>
      </c>
      <c r="W112" s="138" t="s">
        <v>928</v>
      </c>
      <c r="X112" t="s">
        <v>5280</v>
      </c>
      <c r="Y112" t="s">
        <v>339</v>
      </c>
      <c r="Z112" t="s">
        <v>5311</v>
      </c>
      <c r="AA112" t="s">
        <v>5288</v>
      </c>
      <c r="AB112" s="148" t="s">
        <v>896</v>
      </c>
      <c r="AC112" t="s">
        <v>897</v>
      </c>
      <c r="AD112" s="149" t="s">
        <v>339</v>
      </c>
      <c r="AE112" s="150" t="s">
        <v>912</v>
      </c>
      <c r="AF112" t="s">
        <v>896</v>
      </c>
      <c r="AG112" t="s">
        <v>896</v>
      </c>
      <c r="AH112" s="138" t="s">
        <v>896</v>
      </c>
      <c r="AI112" s="131">
        <v>3.694</v>
      </c>
      <c r="AJ112" s="131">
        <v>3.7050000000000001</v>
      </c>
      <c r="AK112" s="151" t="s">
        <v>339</v>
      </c>
      <c r="AL112" s="142" t="s">
        <v>5395</v>
      </c>
      <c r="AM112" s="138" t="s">
        <v>5399</v>
      </c>
      <c r="AN112" s="132">
        <v>0.28101999999999999</v>
      </c>
      <c r="AO112" s="132">
        <v>-1.2999999999999999E-3</v>
      </c>
    </row>
    <row r="113" spans="1:41">
      <c r="A113" t="s">
        <v>1213</v>
      </c>
      <c r="B113" t="s">
        <v>1257</v>
      </c>
      <c r="C113" t="s">
        <v>1017</v>
      </c>
      <c r="D113" t="s">
        <v>5310</v>
      </c>
      <c r="E113" t="s">
        <v>1215</v>
      </c>
      <c r="F113" s="131">
        <v>3.5779999999999998</v>
      </c>
      <c r="G113" s="131">
        <v>-4532000</v>
      </c>
      <c r="H113" s="147">
        <v>-4532</v>
      </c>
      <c r="I113" s="132">
        <v>118.56399999999999</v>
      </c>
      <c r="J113" s="132">
        <v>-0.54674</v>
      </c>
      <c r="K113" t="s">
        <v>5310</v>
      </c>
      <c r="L113" t="s">
        <v>1212</v>
      </c>
      <c r="M113" s="131">
        <v>1</v>
      </c>
      <c r="N113" s="131">
        <v>-16188304</v>
      </c>
      <c r="O113" s="147">
        <v>-16188.304</v>
      </c>
      <c r="P113" s="132">
        <v>118.36517000000001</v>
      </c>
      <c r="Q113" s="132">
        <v>-0.54583000000000004</v>
      </c>
      <c r="R113" s="131">
        <v>-643.47299999999996</v>
      </c>
      <c r="S113" t="s">
        <v>204</v>
      </c>
      <c r="T113" t="s">
        <v>204</v>
      </c>
      <c r="U113" t="s">
        <v>746</v>
      </c>
      <c r="V113" s="148" t="s">
        <v>314</v>
      </c>
      <c r="W113" s="138" t="s">
        <v>928</v>
      </c>
      <c r="X113" t="s">
        <v>5265</v>
      </c>
      <c r="Y113" t="s">
        <v>339</v>
      </c>
      <c r="Z113" t="s">
        <v>5311</v>
      </c>
      <c r="AA113" t="s">
        <v>5288</v>
      </c>
      <c r="AB113" s="148" t="s">
        <v>896</v>
      </c>
      <c r="AC113" t="s">
        <v>897</v>
      </c>
      <c r="AD113" s="149" t="s">
        <v>339</v>
      </c>
      <c r="AE113" s="150" t="s">
        <v>912</v>
      </c>
      <c r="AF113" t="s">
        <v>896</v>
      </c>
      <c r="AG113" t="s">
        <v>896</v>
      </c>
      <c r="AH113" s="138" t="s">
        <v>896</v>
      </c>
      <c r="AI113" s="131">
        <v>3.5779999999999998</v>
      </c>
      <c r="AJ113" s="131">
        <v>3.5720000000000001</v>
      </c>
      <c r="AK113" s="151" t="s">
        <v>339</v>
      </c>
      <c r="AL113" s="142" t="s">
        <v>5395</v>
      </c>
      <c r="AM113" s="138" t="s">
        <v>5399</v>
      </c>
      <c r="AN113" s="132">
        <v>0.47049000000000002</v>
      </c>
      <c r="AO113" s="132">
        <v>-2.1700000000000001E-3</v>
      </c>
    </row>
    <row r="114" spans="1:41">
      <c r="A114" t="s">
        <v>1213</v>
      </c>
      <c r="B114" t="s">
        <v>1214</v>
      </c>
    </row>
    <row r="115" spans="1:41">
      <c r="A115" t="s">
        <v>1213</v>
      </c>
      <c r="B115" t="s">
        <v>1217</v>
      </c>
    </row>
    <row r="116" spans="1:41">
      <c r="A116" t="s">
        <v>1213</v>
      </c>
      <c r="B116" t="s">
        <v>1218</v>
      </c>
    </row>
    <row r="117" spans="1:41">
      <c r="A117" t="s">
        <v>1213</v>
      </c>
      <c r="B117" t="s">
        <v>1219</v>
      </c>
    </row>
    <row r="118" spans="1:41">
      <c r="A118" t="s">
        <v>1213</v>
      </c>
      <c r="B118" t="s">
        <v>1220</v>
      </c>
    </row>
    <row r="119" spans="1:41">
      <c r="A119" t="s">
        <v>1213</v>
      </c>
      <c r="B119" t="s">
        <v>1221</v>
      </c>
    </row>
    <row r="120" spans="1:41">
      <c r="A120" t="s">
        <v>1213</v>
      </c>
      <c r="B120" t="s">
        <v>1244</v>
      </c>
    </row>
    <row r="121" spans="1:41">
      <c r="A121" t="s">
        <v>1213</v>
      </c>
      <c r="B121" t="s">
        <v>1247</v>
      </c>
    </row>
    <row r="122" spans="1:41">
      <c r="A122" t="s">
        <v>1213</v>
      </c>
      <c r="B122" t="s">
        <v>1248</v>
      </c>
    </row>
    <row r="123" spans="1:41">
      <c r="A123" t="s">
        <v>1213</v>
      </c>
      <c r="B123" t="s">
        <v>1250</v>
      </c>
    </row>
    <row r="124" spans="1:41">
      <c r="A124" t="s">
        <v>1213</v>
      </c>
      <c r="B124" t="s">
        <v>1254</v>
      </c>
    </row>
    <row r="125" spans="1:41">
      <c r="A125" t="s">
        <v>1213</v>
      </c>
      <c r="B125" t="s">
        <v>1255</v>
      </c>
    </row>
    <row r="126" spans="1:41">
      <c r="A126" t="s">
        <v>1213</v>
      </c>
      <c r="B126" t="s">
        <v>1256</v>
      </c>
    </row>
  </sheetData>
  <dataValidations count="15">
    <dataValidation type="list" allowBlank="1" showInputMessage="1" showErrorMessage="1" sqref="U2:U113">
      <formula1>Underlying_Asset</formula1>
    </dataValidation>
    <dataValidation type="list" allowBlank="1" showInputMessage="1" showErrorMessage="1" sqref="AB2:AB1048576 AH2:AH113 AG114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:Y20 AL114:AL1048576 AD2:AD1048576 Y22:Y214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113">
      <formula1>Leading_factor</formula1>
    </dataValidation>
    <dataValidation type="list" allowBlank="1" showInputMessage="1" showErrorMessage="1" sqref="T2:T20 T22:T34 T64 T71 T74">
      <formula1>Country_list</formula1>
    </dataValidation>
    <dataValidation type="list" allowBlank="1" showInputMessage="1" showErrorMessage="1" sqref="W108:W113 W22:W23 W26:W63 W65:W70 W72:W73 W75:W80 W82:W86 W88:W93 W95:W100 W102:W106 W2:W4 W8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 AG2:AG113">
      <formula1>Underlying_Interest_Rates</formula1>
    </dataValidation>
    <dataValidation type="list" allowBlank="1" showInputMessage="1" showErrorMessage="1" sqref="AK2:AK113">
      <formula1>Penalty</formula1>
    </dataValidation>
    <dataValidation type="list" allowBlank="1" showInputMessage="1" showErrorMessage="1" sqref="C22:C76">
      <formula1>$C$833:$C$840</formula1>
    </dataValidation>
    <dataValidation type="list" allowBlank="1" showInputMessage="1" showErrorMessage="1" sqref="W5:W7 W21 W24:W25 W64 W71 W74 W81 W87 W94 W101 W107">
      <formula1>A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'[520042177_in_0224 21.07.2024.xlsx]אפשרויות בחירה'!#REF!</xm:f>
          </x14:formula1>
          <xm:sqref>AE2:AE113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62"/>
  <sheetViews>
    <sheetView rightToLeft="1" topLeftCell="A28" workbookViewId="0">
      <selection activeCell="I51" sqref="I51"/>
    </sheetView>
  </sheetViews>
  <sheetFormatPr defaultColWidth="9" defaultRowHeight="14.25"/>
  <cols>
    <col min="1" max="4" width="11.625" style="2" customWidth="1"/>
    <col min="5" max="5" width="39" style="2" bestFit="1" customWidth="1"/>
    <col min="6" max="27" width="11.625" style="2" customWidth="1"/>
    <col min="28" max="28" width="11.625" style="4"/>
    <col min="29" max="42" width="11.625" style="2" customWidth="1"/>
    <col min="43" max="43" width="13.5" style="2" bestFit="1" customWidth="1"/>
    <col min="44" max="46" width="11.625" style="2" customWidth="1"/>
    <col min="47" max="47" width="13.5" style="2" bestFit="1" customWidth="1"/>
    <col min="48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>
      <c r="A2" t="s">
        <v>1213</v>
      </c>
      <c r="B2" t="s">
        <v>1214</v>
      </c>
      <c r="C2" t="s">
        <v>1213</v>
      </c>
      <c r="D2" t="s">
        <v>309</v>
      </c>
      <c r="E2" t="s">
        <v>5400</v>
      </c>
      <c r="F2" t="s">
        <v>5338</v>
      </c>
      <c r="G2" t="s">
        <v>1011</v>
      </c>
      <c r="H2" s="108"/>
      <c r="I2" t="s">
        <v>204</v>
      </c>
      <c r="J2" t="s">
        <v>204</v>
      </c>
      <c r="K2" t="s">
        <v>442</v>
      </c>
      <c r="L2" t="s">
        <v>338</v>
      </c>
      <c r="M2" t="s">
        <v>339</v>
      </c>
      <c r="N2" s="109"/>
      <c r="O2"/>
      <c r="P2" t="s">
        <v>1383</v>
      </c>
      <c r="Q2" t="s">
        <v>312</v>
      </c>
      <c r="R2" t="s">
        <v>407</v>
      </c>
      <c r="S2" t="s">
        <v>1212</v>
      </c>
      <c r="T2" s="131">
        <v>2.9769999999999999</v>
      </c>
      <c r="U2" t="s">
        <v>314</v>
      </c>
      <c r="V2" t="s">
        <v>1878</v>
      </c>
      <c r="W2" t="s">
        <v>753</v>
      </c>
      <c r="X2" s="109"/>
      <c r="Y2" s="109"/>
      <c r="Z2" s="109"/>
      <c r="AA2"/>
      <c r="AB2" s="16"/>
      <c r="AC2" t="s">
        <v>761</v>
      </c>
      <c r="AD2" s="131">
        <f>AT2</f>
        <v>383.11700000000002</v>
      </c>
      <c r="AE2" s="132">
        <v>1</v>
      </c>
      <c r="AF2"/>
      <c r="AG2" s="109"/>
      <c r="AH2" s="109"/>
      <c r="AI2" s="108"/>
      <c r="AJ2" s="108"/>
      <c r="AK2" t="s">
        <v>886</v>
      </c>
      <c r="AL2" t="s">
        <v>4778</v>
      </c>
      <c r="AM2" t="s">
        <v>889</v>
      </c>
      <c r="AN2" t="s">
        <v>4779</v>
      </c>
      <c r="AO2" t="s">
        <v>4779</v>
      </c>
      <c r="AP2" s="108"/>
      <c r="AQ2" s="131">
        <v>338056.11200000002</v>
      </c>
      <c r="AR2" s="131">
        <v>113.32899999999999</v>
      </c>
      <c r="AS2" s="131">
        <v>1</v>
      </c>
      <c r="AT2" s="131">
        <v>383.11700000000002</v>
      </c>
      <c r="AU2" s="131">
        <v>383117.09</v>
      </c>
      <c r="AV2" s="109"/>
      <c r="AW2" s="109"/>
      <c r="AX2" s="16"/>
      <c r="AY2" s="109"/>
      <c r="AZ2" s="132">
        <v>1</v>
      </c>
      <c r="BA2" s="132">
        <v>3.2499999999999999E-3</v>
      </c>
    </row>
    <row r="3" spans="1:53">
      <c r="A3" t="s">
        <v>1213</v>
      </c>
      <c r="B3" t="s">
        <v>1217</v>
      </c>
      <c r="C3" t="s">
        <v>1213</v>
      </c>
      <c r="D3" t="s">
        <v>309</v>
      </c>
      <c r="E3" t="s">
        <v>5400</v>
      </c>
      <c r="F3" t="s">
        <v>5339</v>
      </c>
      <c r="G3" t="s">
        <v>1011</v>
      </c>
      <c r="H3" s="108"/>
      <c r="I3" t="s">
        <v>204</v>
      </c>
      <c r="J3" t="s">
        <v>204</v>
      </c>
      <c r="K3" t="s">
        <v>442</v>
      </c>
      <c r="L3" t="s">
        <v>338</v>
      </c>
      <c r="M3" t="s">
        <v>339</v>
      </c>
      <c r="N3" s="109"/>
      <c r="O3"/>
      <c r="P3" t="s">
        <v>1383</v>
      </c>
      <c r="Q3" t="s">
        <v>312</v>
      </c>
      <c r="R3" t="s">
        <v>407</v>
      </c>
      <c r="S3" t="s">
        <v>1212</v>
      </c>
      <c r="T3" s="131">
        <v>3.0569999999999999</v>
      </c>
      <c r="U3" t="s">
        <v>314</v>
      </c>
      <c r="V3" t="s">
        <v>1878</v>
      </c>
      <c r="W3" t="s">
        <v>753</v>
      </c>
      <c r="X3" s="109"/>
      <c r="Y3" s="109"/>
      <c r="Z3" s="109"/>
      <c r="AA3"/>
      <c r="AB3" s="16"/>
      <c r="AC3" t="s">
        <v>761</v>
      </c>
      <c r="AD3" s="131">
        <f>AT3</f>
        <v>28989.306</v>
      </c>
      <c r="AE3" s="132">
        <v>1</v>
      </c>
      <c r="AF3"/>
      <c r="AG3" s="109"/>
      <c r="AH3" s="109"/>
      <c r="AI3" s="108"/>
      <c r="AJ3" s="108"/>
      <c r="AK3" t="s">
        <v>886</v>
      </c>
      <c r="AL3" t="s">
        <v>4778</v>
      </c>
      <c r="AM3" t="s">
        <v>889</v>
      </c>
      <c r="AN3" t="s">
        <v>4779</v>
      </c>
      <c r="AO3" t="s">
        <v>4779</v>
      </c>
      <c r="AP3" s="108"/>
      <c r="AQ3" s="131">
        <v>21400337.291999999</v>
      </c>
      <c r="AR3" s="131">
        <f>AT3*1000/AQ3*100</f>
        <v>135.46191167200413</v>
      </c>
      <c r="AS3" s="131">
        <v>1</v>
      </c>
      <c r="AT3" s="131">
        <v>28989.306</v>
      </c>
      <c r="AU3" s="131">
        <v>28989305.999000002</v>
      </c>
      <c r="AV3" s="109"/>
      <c r="AW3" s="109"/>
      <c r="AX3" s="16"/>
      <c r="AY3" s="109"/>
      <c r="AZ3" s="132">
        <v>1</v>
      </c>
      <c r="BA3" s="132">
        <v>1.951E-2</v>
      </c>
    </row>
    <row r="4" spans="1:53">
      <c r="A4" t="s">
        <v>1213</v>
      </c>
      <c r="B4" t="s">
        <v>1222</v>
      </c>
      <c r="C4" t="s">
        <v>1213</v>
      </c>
      <c r="D4" t="s">
        <v>309</v>
      </c>
      <c r="E4" t="s">
        <v>5400</v>
      </c>
      <c r="F4" t="s">
        <v>5340</v>
      </c>
      <c r="G4" t="s">
        <v>1011</v>
      </c>
      <c r="H4" s="108"/>
      <c r="I4" t="s">
        <v>204</v>
      </c>
      <c r="J4" t="s">
        <v>204</v>
      </c>
      <c r="K4" t="s">
        <v>442</v>
      </c>
      <c r="L4" t="s">
        <v>338</v>
      </c>
      <c r="M4" t="s">
        <v>339</v>
      </c>
      <c r="N4" s="109"/>
      <c r="O4"/>
      <c r="P4" t="s">
        <v>1383</v>
      </c>
      <c r="Q4" t="s">
        <v>312</v>
      </c>
      <c r="R4" t="s">
        <v>407</v>
      </c>
      <c r="S4" t="s">
        <v>1212</v>
      </c>
      <c r="T4" s="131">
        <v>2.5249999999999999</v>
      </c>
      <c r="U4" t="s">
        <v>314</v>
      </c>
      <c r="V4" t="s">
        <v>1878</v>
      </c>
      <c r="W4" t="s">
        <v>753</v>
      </c>
      <c r="X4" s="109"/>
      <c r="Y4" s="109"/>
      <c r="Z4" s="109"/>
      <c r="AA4"/>
      <c r="AB4" s="16"/>
      <c r="AC4" t="s">
        <v>761</v>
      </c>
      <c r="AD4" s="131">
        <f>AT4</f>
        <v>2956.5030000000002</v>
      </c>
      <c r="AE4" s="132">
        <v>1</v>
      </c>
      <c r="AF4"/>
      <c r="AG4" s="109"/>
      <c r="AH4" s="109"/>
      <c r="AI4" s="108"/>
      <c r="AJ4" s="108"/>
      <c r="AK4" t="s">
        <v>886</v>
      </c>
      <c r="AL4" t="s">
        <v>4778</v>
      </c>
      <c r="AM4" t="s">
        <v>889</v>
      </c>
      <c r="AN4" t="s">
        <v>4779</v>
      </c>
      <c r="AO4" t="s">
        <v>4779</v>
      </c>
      <c r="AP4" s="108"/>
      <c r="AQ4" s="131">
        <v>2493952.9380000001</v>
      </c>
      <c r="AR4" s="131">
        <v>118.547</v>
      </c>
      <c r="AS4" s="131">
        <v>1</v>
      </c>
      <c r="AT4" s="131">
        <v>2956.5030000000002</v>
      </c>
      <c r="AU4" s="131">
        <v>2956502.73</v>
      </c>
      <c r="AV4" s="109"/>
      <c r="AW4" s="109"/>
      <c r="AX4" s="16"/>
      <c r="AY4" s="109"/>
      <c r="AZ4" s="132">
        <v>1</v>
      </c>
      <c r="BA4" s="132">
        <v>8.6400000000000001E-3</v>
      </c>
    </row>
    <row r="5" spans="1:53">
      <c r="A5" t="s">
        <v>1213</v>
      </c>
      <c r="B5" t="s">
        <v>1229</v>
      </c>
      <c r="C5" t="s">
        <v>1213</v>
      </c>
      <c r="D5" t="s">
        <v>309</v>
      </c>
      <c r="E5" t="s">
        <v>5400</v>
      </c>
      <c r="F5" t="s">
        <v>5341</v>
      </c>
      <c r="G5" t="s">
        <v>1011</v>
      </c>
      <c r="H5" s="108"/>
      <c r="I5" t="s">
        <v>204</v>
      </c>
      <c r="J5" t="s">
        <v>204</v>
      </c>
      <c r="K5" t="s">
        <v>442</v>
      </c>
      <c r="L5" t="s">
        <v>338</v>
      </c>
      <c r="M5" t="s">
        <v>339</v>
      </c>
      <c r="N5" s="109"/>
      <c r="O5"/>
      <c r="P5" t="s">
        <v>1383</v>
      </c>
      <c r="Q5" t="s">
        <v>312</v>
      </c>
      <c r="R5" t="s">
        <v>407</v>
      </c>
      <c r="S5" t="s">
        <v>1212</v>
      </c>
      <c r="T5" s="131">
        <v>3.0369999999999999</v>
      </c>
      <c r="U5" t="s">
        <v>314</v>
      </c>
      <c r="V5" t="s">
        <v>1878</v>
      </c>
      <c r="W5" t="s">
        <v>753</v>
      </c>
      <c r="X5" s="109"/>
      <c r="Y5" s="109"/>
      <c r="Z5" s="109"/>
      <c r="AA5"/>
      <c r="AB5" s="16"/>
      <c r="AC5" t="s">
        <v>761</v>
      </c>
      <c r="AD5" s="131">
        <f>AT5</f>
        <v>81876.092999999993</v>
      </c>
      <c r="AE5" s="132">
        <v>1</v>
      </c>
      <c r="AF5"/>
      <c r="AG5" s="109"/>
      <c r="AH5" s="109"/>
      <c r="AI5" s="108"/>
      <c r="AJ5" s="108"/>
      <c r="AK5" t="s">
        <v>886</v>
      </c>
      <c r="AL5" t="s">
        <v>4778</v>
      </c>
      <c r="AM5" t="s">
        <v>889</v>
      </c>
      <c r="AN5" t="s">
        <v>4779</v>
      </c>
      <c r="AO5" t="s">
        <v>4779</v>
      </c>
      <c r="AP5" s="108"/>
      <c r="AQ5" s="131">
        <v>63558529.178000003</v>
      </c>
      <c r="AR5" s="131">
        <v>128.82</v>
      </c>
      <c r="AS5" s="131">
        <v>1</v>
      </c>
      <c r="AT5" s="131">
        <v>81876.092999999993</v>
      </c>
      <c r="AU5" s="131">
        <v>81876093.189999998</v>
      </c>
      <c r="AV5" s="109"/>
      <c r="AW5" s="109"/>
      <c r="AX5" s="16"/>
      <c r="AY5" s="109"/>
      <c r="AZ5" s="132">
        <v>1</v>
      </c>
      <c r="BA5" s="132">
        <v>2.8729999999999999E-2</v>
      </c>
    </row>
    <row r="6" spans="1:53">
      <c r="A6" t="s">
        <v>1213</v>
      </c>
      <c r="B6" t="s">
        <v>1232</v>
      </c>
      <c r="C6" t="s">
        <v>2537</v>
      </c>
      <c r="D6" t="s">
        <v>309</v>
      </c>
      <c r="E6" t="s">
        <v>5342</v>
      </c>
      <c r="F6" t="s">
        <v>5343</v>
      </c>
      <c r="G6" t="s">
        <v>1012</v>
      </c>
      <c r="H6" s="108"/>
      <c r="I6" t="s">
        <v>204</v>
      </c>
      <c r="J6" t="s">
        <v>204</v>
      </c>
      <c r="K6" t="s">
        <v>451</v>
      </c>
      <c r="L6" t="s">
        <v>339</v>
      </c>
      <c r="M6" t="s">
        <v>338</v>
      </c>
      <c r="N6" s="109"/>
      <c r="O6" t="s">
        <v>5344</v>
      </c>
      <c r="P6" t="s">
        <v>1533</v>
      </c>
      <c r="Q6" t="s">
        <v>413</v>
      </c>
      <c r="R6" t="s">
        <v>407</v>
      </c>
      <c r="S6" t="s">
        <v>1212</v>
      </c>
      <c r="T6" s="131">
        <v>1.8740000000000001</v>
      </c>
      <c r="U6" t="s">
        <v>5345</v>
      </c>
      <c r="V6" s="132">
        <v>7.3910000000000003E-2</v>
      </c>
      <c r="W6" t="s">
        <v>753</v>
      </c>
      <c r="X6" t="s">
        <v>896</v>
      </c>
      <c r="Y6" s="109"/>
      <c r="Z6" s="132">
        <v>0.11549</v>
      </c>
      <c r="AA6" t="s">
        <v>5346</v>
      </c>
      <c r="AB6" t="s">
        <v>412</v>
      </c>
      <c r="AC6" s="109"/>
      <c r="AD6" s="131">
        <f t="shared" ref="AD6:AD11" si="0">AT6</f>
        <v>868.23299999999995</v>
      </c>
      <c r="AE6" s="109"/>
      <c r="AF6" s="109"/>
      <c r="AG6" t="s">
        <v>338</v>
      </c>
      <c r="AH6" t="s">
        <v>781</v>
      </c>
      <c r="AI6" t="s">
        <v>5347</v>
      </c>
      <c r="AJ6" t="s">
        <v>338</v>
      </c>
      <c r="AK6" t="s">
        <v>886</v>
      </c>
      <c r="AL6" t="s">
        <v>4778</v>
      </c>
      <c r="AM6" t="s">
        <v>889</v>
      </c>
      <c r="AN6" t="s">
        <v>4779</v>
      </c>
      <c r="AO6" s="108"/>
      <c r="AP6" s="108"/>
      <c r="AQ6" s="131">
        <v>866327</v>
      </c>
      <c r="AR6" s="131">
        <v>100.22</v>
      </c>
      <c r="AS6" s="131">
        <v>1</v>
      </c>
      <c r="AT6" s="131">
        <v>868.23299999999995</v>
      </c>
      <c r="AU6" s="131">
        <v>868232.91899999999</v>
      </c>
      <c r="AV6" s="109"/>
      <c r="AW6" s="109"/>
      <c r="AX6" t="s">
        <v>339</v>
      </c>
      <c r="AY6" s="109"/>
      <c r="AZ6" s="132">
        <v>1</v>
      </c>
      <c r="BA6" s="132">
        <v>1.8500000000000001E-3</v>
      </c>
    </row>
    <row r="7" spans="1:53">
      <c r="A7" t="s">
        <v>1213</v>
      </c>
      <c r="B7" t="s">
        <v>1238</v>
      </c>
      <c r="C7" t="s">
        <v>1782</v>
      </c>
      <c r="D7" t="s">
        <v>309</v>
      </c>
      <c r="E7" t="s">
        <v>5348</v>
      </c>
      <c r="F7" t="s">
        <v>5349</v>
      </c>
      <c r="G7" t="s">
        <v>1012</v>
      </c>
      <c r="H7" s="108"/>
      <c r="I7" t="s">
        <v>204</v>
      </c>
      <c r="J7" t="s">
        <v>204</v>
      </c>
      <c r="K7" t="s">
        <v>454</v>
      </c>
      <c r="L7" t="s">
        <v>339</v>
      </c>
      <c r="M7" t="s">
        <v>338</v>
      </c>
      <c r="N7" t="s">
        <v>1208</v>
      </c>
      <c r="O7" t="s">
        <v>5350</v>
      </c>
      <c r="P7" t="s">
        <v>1539</v>
      </c>
      <c r="Q7" t="s">
        <v>413</v>
      </c>
      <c r="R7" t="s">
        <v>407</v>
      </c>
      <c r="S7" t="s">
        <v>1215</v>
      </c>
      <c r="T7" s="109">
        <v>2.09</v>
      </c>
      <c r="U7" t="s">
        <v>823</v>
      </c>
      <c r="V7" s="132">
        <v>57.77955</v>
      </c>
      <c r="W7" t="s">
        <v>755</v>
      </c>
      <c r="X7" t="s">
        <v>905</v>
      </c>
      <c r="Y7" s="132">
        <v>4.7500000000000001E-2</v>
      </c>
      <c r="Z7" s="109"/>
      <c r="AA7" t="s">
        <v>5351</v>
      </c>
      <c r="AB7" t="s">
        <v>412</v>
      </c>
      <c r="AC7" t="s">
        <v>777</v>
      </c>
      <c r="AD7" s="131">
        <f t="shared" si="0"/>
        <v>5163.3779999999997</v>
      </c>
      <c r="AE7" s="132">
        <v>0.43115999999999999</v>
      </c>
      <c r="AF7" t="s">
        <v>5350</v>
      </c>
      <c r="AG7" t="s">
        <v>339</v>
      </c>
      <c r="AH7" t="s">
        <v>781</v>
      </c>
      <c r="AI7" t="s">
        <v>5352</v>
      </c>
      <c r="AJ7" t="s">
        <v>339</v>
      </c>
      <c r="AK7" t="s">
        <v>886</v>
      </c>
      <c r="AL7" t="s">
        <v>4778</v>
      </c>
      <c r="AM7" t="s">
        <v>889</v>
      </c>
      <c r="AN7" t="s">
        <v>4779</v>
      </c>
      <c r="AO7" t="s">
        <v>4956</v>
      </c>
      <c r="AP7" s="108"/>
      <c r="AQ7" s="131">
        <v>1364330</v>
      </c>
      <c r="AR7" s="131">
        <v>101.79</v>
      </c>
      <c r="AS7" s="131">
        <v>3.718</v>
      </c>
      <c r="AT7" s="131">
        <v>5163.3779999999997</v>
      </c>
      <c r="AU7" s="131">
        <v>1388751.507</v>
      </c>
      <c r="AV7" s="109"/>
      <c r="AW7" s="109"/>
      <c r="AX7" t="s">
        <v>339</v>
      </c>
      <c r="AY7" s="109"/>
      <c r="AZ7" s="132">
        <v>0.49725000000000003</v>
      </c>
      <c r="BA7" s="132">
        <v>2.8800000000000002E-3</v>
      </c>
    </row>
    <row r="8" spans="1:53">
      <c r="A8" t="s">
        <v>1213</v>
      </c>
      <c r="B8" t="s">
        <v>1238</v>
      </c>
      <c r="C8" t="s">
        <v>2537</v>
      </c>
      <c r="D8" t="s">
        <v>309</v>
      </c>
      <c r="E8" t="s">
        <v>5342</v>
      </c>
      <c r="F8" t="s">
        <v>5343</v>
      </c>
      <c r="G8" t="s">
        <v>1012</v>
      </c>
      <c r="H8" s="108"/>
      <c r="I8" t="s">
        <v>204</v>
      </c>
      <c r="J8" t="s">
        <v>204</v>
      </c>
      <c r="K8" t="s">
        <v>451</v>
      </c>
      <c r="L8" t="s">
        <v>339</v>
      </c>
      <c r="M8" t="s">
        <v>338</v>
      </c>
      <c r="N8" s="109"/>
      <c r="O8" t="s">
        <v>5344</v>
      </c>
      <c r="P8" t="s">
        <v>1533</v>
      </c>
      <c r="Q8" t="s">
        <v>413</v>
      </c>
      <c r="R8" t="s">
        <v>407</v>
      </c>
      <c r="S8" t="s">
        <v>1212</v>
      </c>
      <c r="T8" s="131">
        <v>1.8740000000000001</v>
      </c>
      <c r="U8" t="s">
        <v>5345</v>
      </c>
      <c r="V8" s="132">
        <v>7.3910000000000003E-2</v>
      </c>
      <c r="W8" t="s">
        <v>753</v>
      </c>
      <c r="X8" t="s">
        <v>896</v>
      </c>
      <c r="Y8" s="109"/>
      <c r="Z8" s="132">
        <v>0.11549</v>
      </c>
      <c r="AA8" t="s">
        <v>5346</v>
      </c>
      <c r="AB8" t="s">
        <v>412</v>
      </c>
      <c r="AC8" s="109"/>
      <c r="AD8" s="131">
        <f t="shared" si="0"/>
        <v>2277.7710000000002</v>
      </c>
      <c r="AE8" s="109"/>
      <c r="AF8" s="109"/>
      <c r="AG8" t="s">
        <v>338</v>
      </c>
      <c r="AH8" t="s">
        <v>781</v>
      </c>
      <c r="AI8" t="s">
        <v>5347</v>
      </c>
      <c r="AJ8" t="s">
        <v>338</v>
      </c>
      <c r="AK8" t="s">
        <v>886</v>
      </c>
      <c r="AL8" t="s">
        <v>4778</v>
      </c>
      <c r="AM8" t="s">
        <v>889</v>
      </c>
      <c r="AN8" t="s">
        <v>4779</v>
      </c>
      <c r="AO8" s="108"/>
      <c r="AP8" s="108"/>
      <c r="AQ8" s="131">
        <v>2272771</v>
      </c>
      <c r="AR8" s="131">
        <v>100.22</v>
      </c>
      <c r="AS8" s="131">
        <v>1</v>
      </c>
      <c r="AT8" s="131">
        <v>2277.7710000000002</v>
      </c>
      <c r="AU8" s="131">
        <v>2277771.0959999999</v>
      </c>
      <c r="AV8" s="109"/>
      <c r="AW8" s="109"/>
      <c r="AX8" t="s">
        <v>339</v>
      </c>
      <c r="AY8" s="109"/>
      <c r="AZ8" s="132">
        <v>0.21936</v>
      </c>
      <c r="BA8" s="132">
        <v>1.2700000000000001E-3</v>
      </c>
    </row>
    <row r="9" spans="1:53">
      <c r="A9" t="s">
        <v>1213</v>
      </c>
      <c r="B9" t="s">
        <v>1238</v>
      </c>
      <c r="C9" t="s">
        <v>4963</v>
      </c>
      <c r="D9" t="s">
        <v>309</v>
      </c>
      <c r="E9" t="s">
        <v>5353</v>
      </c>
      <c r="F9" t="s">
        <v>5354</v>
      </c>
      <c r="G9" t="s">
        <v>1012</v>
      </c>
      <c r="H9" t="s">
        <v>817</v>
      </c>
      <c r="I9" t="s">
        <v>204</v>
      </c>
      <c r="J9" t="s">
        <v>204</v>
      </c>
      <c r="K9" t="s">
        <v>477</v>
      </c>
      <c r="L9" t="s">
        <v>339</v>
      </c>
      <c r="M9" t="s">
        <v>339</v>
      </c>
      <c r="N9" t="s">
        <v>1208</v>
      </c>
      <c r="O9" t="s">
        <v>5355</v>
      </c>
      <c r="P9" s="109"/>
      <c r="Q9" t="s">
        <v>410</v>
      </c>
      <c r="R9" t="s">
        <v>410</v>
      </c>
      <c r="S9" t="s">
        <v>1212</v>
      </c>
      <c r="T9" s="131">
        <v>1.2529999999999999</v>
      </c>
      <c r="U9" t="s">
        <v>5345</v>
      </c>
      <c r="V9" s="132">
        <v>3.6179999999999997E-2</v>
      </c>
      <c r="W9" t="s">
        <v>753</v>
      </c>
      <c r="X9" t="s">
        <v>896</v>
      </c>
      <c r="Y9" s="109"/>
      <c r="Z9" s="132">
        <v>0.26319999999999999</v>
      </c>
      <c r="AA9" t="s">
        <v>1597</v>
      </c>
      <c r="AB9" t="s">
        <v>412</v>
      </c>
      <c r="AC9" s="109"/>
      <c r="AD9" s="131">
        <f t="shared" si="0"/>
        <v>2183.6669999999999</v>
      </c>
      <c r="AE9" s="109"/>
      <c r="AF9" s="109"/>
      <c r="AG9" t="s">
        <v>339</v>
      </c>
      <c r="AH9" t="s">
        <v>781</v>
      </c>
      <c r="AI9" t="s">
        <v>5347</v>
      </c>
      <c r="AJ9" t="s">
        <v>338</v>
      </c>
      <c r="AK9" t="s">
        <v>886</v>
      </c>
      <c r="AL9" t="s">
        <v>4778</v>
      </c>
      <c r="AM9" t="s">
        <v>889</v>
      </c>
      <c r="AN9" t="s">
        <v>4779</v>
      </c>
      <c r="AO9" t="s">
        <v>4956</v>
      </c>
      <c r="AP9" s="108"/>
      <c r="AQ9" s="131">
        <v>2258187.11</v>
      </c>
      <c r="AR9" s="131">
        <v>96.7</v>
      </c>
      <c r="AS9" s="131">
        <v>1</v>
      </c>
      <c r="AT9" s="131">
        <v>2183.6669999999999</v>
      </c>
      <c r="AU9" s="131">
        <v>2183666.9350000001</v>
      </c>
      <c r="AV9" s="109"/>
      <c r="AW9" s="109"/>
      <c r="AX9" t="s">
        <v>339</v>
      </c>
      <c r="AY9" s="109"/>
      <c r="AZ9" s="132">
        <v>0.21029</v>
      </c>
      <c r="BA9" s="132">
        <v>1.2199999999999999E-3</v>
      </c>
    </row>
    <row r="10" spans="1:53">
      <c r="A10" t="s">
        <v>1213</v>
      </c>
      <c r="B10" t="s">
        <v>1238</v>
      </c>
      <c r="C10" t="s">
        <v>1213</v>
      </c>
      <c r="D10" t="s">
        <v>309</v>
      </c>
      <c r="E10" t="s">
        <v>5401</v>
      </c>
      <c r="F10" t="s">
        <v>5356</v>
      </c>
      <c r="G10" t="s">
        <v>1011</v>
      </c>
      <c r="H10" s="108"/>
      <c r="I10" t="s">
        <v>204</v>
      </c>
      <c r="J10" t="s">
        <v>204</v>
      </c>
      <c r="K10" t="s">
        <v>442</v>
      </c>
      <c r="L10" t="s">
        <v>338</v>
      </c>
      <c r="M10" t="s">
        <v>339</v>
      </c>
      <c r="N10" s="109"/>
      <c r="O10"/>
      <c r="P10" t="s">
        <v>1383</v>
      </c>
      <c r="Q10" t="s">
        <v>312</v>
      </c>
      <c r="R10" t="s">
        <v>407</v>
      </c>
      <c r="S10" t="s">
        <v>1212</v>
      </c>
      <c r="T10" s="131">
        <v>1.704</v>
      </c>
      <c r="U10" t="s">
        <v>314</v>
      </c>
      <c r="V10" t="s">
        <v>1878</v>
      </c>
      <c r="W10" t="s">
        <v>754</v>
      </c>
      <c r="X10" s="109"/>
      <c r="Y10" s="109"/>
      <c r="Z10" s="109"/>
      <c r="AA10"/>
      <c r="AB10" s="16"/>
      <c r="AC10" t="s">
        <v>761</v>
      </c>
      <c r="AD10" s="131">
        <f>AT10</f>
        <v>427.53699999999998</v>
      </c>
      <c r="AE10" s="132">
        <v>1</v>
      </c>
      <c r="AF10"/>
      <c r="AG10" s="109"/>
      <c r="AH10" s="109"/>
      <c r="AI10" s="108"/>
      <c r="AJ10" s="108"/>
      <c r="AK10" t="s">
        <v>886</v>
      </c>
      <c r="AL10" t="s">
        <v>4778</v>
      </c>
      <c r="AM10" t="s">
        <v>889</v>
      </c>
      <c r="AN10" t="s">
        <v>4779</v>
      </c>
      <c r="AO10" t="s">
        <v>4779</v>
      </c>
      <c r="AP10" s="108"/>
      <c r="AQ10" s="131">
        <v>298073.179</v>
      </c>
      <c r="AR10" s="131">
        <v>143.434</v>
      </c>
      <c r="AS10" s="131">
        <v>1</v>
      </c>
      <c r="AT10" s="131">
        <v>427.53699999999998</v>
      </c>
      <c r="AU10" s="131">
        <v>427537.299</v>
      </c>
      <c r="AV10" s="109"/>
      <c r="AW10" s="109"/>
      <c r="AX10" s="16"/>
      <c r="AY10" s="109"/>
      <c r="AZ10" s="132">
        <v>4.1169999999999998E-2</v>
      </c>
      <c r="BA10" s="132">
        <v>2.4000000000000001E-4</v>
      </c>
    </row>
    <row r="11" spans="1:53">
      <c r="A11" t="s">
        <v>1213</v>
      </c>
      <c r="B11" t="s">
        <v>1238</v>
      </c>
      <c r="C11" t="s">
        <v>4991</v>
      </c>
      <c r="D11" t="s">
        <v>309</v>
      </c>
      <c r="E11" t="s">
        <v>5357</v>
      </c>
      <c r="F11" t="s">
        <v>5358</v>
      </c>
      <c r="G11" t="s">
        <v>1012</v>
      </c>
      <c r="H11" t="s">
        <v>815</v>
      </c>
      <c r="I11" t="s">
        <v>204</v>
      </c>
      <c r="J11" t="s">
        <v>204</v>
      </c>
      <c r="K11" t="s">
        <v>447</v>
      </c>
      <c r="L11" t="s">
        <v>339</v>
      </c>
      <c r="M11" t="s">
        <v>339</v>
      </c>
      <c r="N11" t="s">
        <v>1208</v>
      </c>
      <c r="O11" t="s">
        <v>5359</v>
      </c>
      <c r="P11" s="109"/>
      <c r="Q11" t="s">
        <v>410</v>
      </c>
      <c r="R11" t="s">
        <v>410</v>
      </c>
      <c r="S11" t="s">
        <v>1212</v>
      </c>
      <c r="T11" s="131">
        <v>0.753</v>
      </c>
      <c r="U11" t="s">
        <v>823</v>
      </c>
      <c r="V11" s="132">
        <v>0</v>
      </c>
      <c r="W11" t="s">
        <v>753</v>
      </c>
      <c r="X11" t="s">
        <v>900</v>
      </c>
      <c r="Y11" s="132">
        <v>0.04</v>
      </c>
      <c r="Z11" s="132">
        <v>9.8750000000000004E-2</v>
      </c>
      <c r="AA11" t="s">
        <v>1583</v>
      </c>
      <c r="AB11" t="s">
        <v>412</v>
      </c>
      <c r="AC11" s="109"/>
      <c r="AD11" s="131">
        <f t="shared" si="0"/>
        <v>258.904</v>
      </c>
      <c r="AE11" s="109"/>
      <c r="AF11" s="109"/>
      <c r="AG11" t="s">
        <v>339</v>
      </c>
      <c r="AH11" t="s">
        <v>781</v>
      </c>
      <c r="AI11" t="s">
        <v>5360</v>
      </c>
      <c r="AJ11" t="s">
        <v>339</v>
      </c>
      <c r="AK11" t="s">
        <v>884</v>
      </c>
      <c r="AL11" s="109"/>
      <c r="AM11" t="s">
        <v>889</v>
      </c>
      <c r="AN11" t="s">
        <v>4779</v>
      </c>
      <c r="AO11" t="s">
        <v>4956</v>
      </c>
      <c r="AP11" s="108"/>
      <c r="AQ11" s="131">
        <v>252674</v>
      </c>
      <c r="AR11" s="131">
        <v>102.46599999999999</v>
      </c>
      <c r="AS11" s="131">
        <v>1</v>
      </c>
      <c r="AT11" s="131">
        <v>258.904</v>
      </c>
      <c r="AU11" s="131">
        <v>258904.318</v>
      </c>
      <c r="AV11" s="109"/>
      <c r="AW11" s="109"/>
      <c r="AX11" t="s">
        <v>339</v>
      </c>
      <c r="AY11" s="109"/>
      <c r="AZ11" s="132">
        <v>2.4930000000000001E-2</v>
      </c>
      <c r="BA11" s="132">
        <v>1.3999999999999999E-4</v>
      </c>
    </row>
    <row r="12" spans="1:53">
      <c r="A12" t="s">
        <v>1213</v>
      </c>
      <c r="B12" t="s">
        <v>1238</v>
      </c>
      <c r="C12" t="s">
        <v>1213</v>
      </c>
      <c r="D12" t="s">
        <v>309</v>
      </c>
      <c r="E12" t="s">
        <v>5402</v>
      </c>
      <c r="F12" t="s">
        <v>5361</v>
      </c>
      <c r="G12" t="s">
        <v>1011</v>
      </c>
      <c r="H12" s="108"/>
      <c r="I12" t="s">
        <v>204</v>
      </c>
      <c r="J12" t="s">
        <v>204</v>
      </c>
      <c r="K12" t="s">
        <v>442</v>
      </c>
      <c r="L12" t="s">
        <v>338</v>
      </c>
      <c r="M12" t="s">
        <v>339</v>
      </c>
      <c r="N12" s="109"/>
      <c r="O12"/>
      <c r="P12" t="s">
        <v>1383</v>
      </c>
      <c r="Q12" t="s">
        <v>312</v>
      </c>
      <c r="R12" t="s">
        <v>407</v>
      </c>
      <c r="S12" t="s">
        <v>1212</v>
      </c>
      <c r="T12" s="131">
        <v>1.548</v>
      </c>
      <c r="U12" t="s">
        <v>314</v>
      </c>
      <c r="V12" t="s">
        <v>1878</v>
      </c>
      <c r="W12" t="s">
        <v>753</v>
      </c>
      <c r="X12" s="109"/>
      <c r="Y12" s="109"/>
      <c r="Z12" s="109"/>
      <c r="AA12"/>
      <c r="AB12" s="16"/>
      <c r="AC12" t="s">
        <v>761</v>
      </c>
      <c r="AD12" s="131">
        <f>AT12</f>
        <v>72.605000000000004</v>
      </c>
      <c r="AE12" s="132">
        <v>1</v>
      </c>
      <c r="AF12"/>
      <c r="AG12" s="109"/>
      <c r="AH12" s="109"/>
      <c r="AI12" s="108"/>
      <c r="AJ12" s="108"/>
      <c r="AK12" t="s">
        <v>886</v>
      </c>
      <c r="AL12" t="s">
        <v>4778</v>
      </c>
      <c r="AM12" t="s">
        <v>889</v>
      </c>
      <c r="AN12" t="s">
        <v>4779</v>
      </c>
      <c r="AO12" t="s">
        <v>4779</v>
      </c>
      <c r="AP12" s="108"/>
      <c r="AQ12" s="131">
        <v>59062.491999999998</v>
      </c>
      <c r="AR12" s="131">
        <v>122.929</v>
      </c>
      <c r="AS12" s="131">
        <v>1</v>
      </c>
      <c r="AT12" s="131">
        <v>72.605000000000004</v>
      </c>
      <c r="AU12" s="131">
        <v>72604.88</v>
      </c>
      <c r="AV12" s="109"/>
      <c r="AW12" s="109"/>
      <c r="AX12" s="16"/>
      <c r="AY12" s="109"/>
      <c r="AZ12" s="132">
        <v>6.9899999999999997E-3</v>
      </c>
      <c r="BA12" s="132">
        <v>4.0000000000000003E-5</v>
      </c>
    </row>
    <row r="13" spans="1:53">
      <c r="A13" t="s">
        <v>1213</v>
      </c>
      <c r="B13" t="s">
        <v>1238</v>
      </c>
      <c r="C13" t="s">
        <v>1213</v>
      </c>
      <c r="D13" t="s">
        <v>309</v>
      </c>
      <c r="E13" t="s">
        <v>5400</v>
      </c>
      <c r="F13" t="s">
        <v>5362</v>
      </c>
      <c r="G13" t="s">
        <v>1011</v>
      </c>
      <c r="H13" s="108"/>
      <c r="I13" t="s">
        <v>204</v>
      </c>
      <c r="J13" t="s">
        <v>204</v>
      </c>
      <c r="K13" t="s">
        <v>442</v>
      </c>
      <c r="L13" t="s">
        <v>338</v>
      </c>
      <c r="M13" t="s">
        <v>339</v>
      </c>
      <c r="N13" s="109"/>
      <c r="O13"/>
      <c r="P13" t="s">
        <v>1383</v>
      </c>
      <c r="Q13" t="s">
        <v>312</v>
      </c>
      <c r="R13" t="s">
        <v>407</v>
      </c>
      <c r="S13" t="s">
        <v>1212</v>
      </c>
      <c r="T13" s="131">
        <v>8.3000000000000004E-2</v>
      </c>
      <c r="U13" t="s">
        <v>314</v>
      </c>
      <c r="V13" t="s">
        <v>1878</v>
      </c>
      <c r="W13" t="s">
        <v>753</v>
      </c>
      <c r="X13" s="109"/>
      <c r="Y13" s="109"/>
      <c r="Z13" s="109"/>
      <c r="AA13"/>
      <c r="AB13" s="16"/>
      <c r="AC13" t="s">
        <v>761</v>
      </c>
      <c r="AD13" s="131">
        <f>AT13</f>
        <v>0</v>
      </c>
      <c r="AE13" s="132">
        <v>1</v>
      </c>
      <c r="AF13"/>
      <c r="AG13" s="109"/>
      <c r="AH13" s="109"/>
      <c r="AI13" s="108"/>
      <c r="AJ13" s="108"/>
      <c r="AK13" t="s">
        <v>886</v>
      </c>
      <c r="AL13" t="s">
        <v>4778</v>
      </c>
      <c r="AM13" t="s">
        <v>889</v>
      </c>
      <c r="AN13" t="s">
        <v>4779</v>
      </c>
      <c r="AO13" t="s">
        <v>4779</v>
      </c>
      <c r="AP13" s="108"/>
      <c r="AQ13" s="131">
        <v>-4.0000000000000001E-3</v>
      </c>
      <c r="AR13" s="131">
        <v>0</v>
      </c>
      <c r="AS13" s="131">
        <v>1</v>
      </c>
      <c r="AT13" s="131">
        <v>0</v>
      </c>
      <c r="AU13" s="131">
        <v>0</v>
      </c>
      <c r="AV13" s="109"/>
      <c r="AW13" s="109"/>
      <c r="AX13" s="16"/>
      <c r="AY13" s="109"/>
      <c r="AZ13" s="109"/>
      <c r="BA13" s="109"/>
    </row>
    <row r="14" spans="1:53">
      <c r="A14" t="s">
        <v>1213</v>
      </c>
      <c r="B14" t="s">
        <v>1241</v>
      </c>
      <c r="C14" t="s">
        <v>1213</v>
      </c>
      <c r="D14" t="s">
        <v>309</v>
      </c>
      <c r="E14" t="s">
        <v>5400</v>
      </c>
      <c r="F14" t="s">
        <v>5363</v>
      </c>
      <c r="G14" t="s">
        <v>1011</v>
      </c>
      <c r="H14" s="108"/>
      <c r="I14" t="s">
        <v>204</v>
      </c>
      <c r="J14" t="s">
        <v>204</v>
      </c>
      <c r="K14" t="s">
        <v>442</v>
      </c>
      <c r="L14" t="s">
        <v>338</v>
      </c>
      <c r="M14" t="s">
        <v>339</v>
      </c>
      <c r="N14" s="109"/>
      <c r="O14"/>
      <c r="P14" t="s">
        <v>1383</v>
      </c>
      <c r="Q14" t="s">
        <v>312</v>
      </c>
      <c r="R14" t="s">
        <v>407</v>
      </c>
      <c r="S14" t="s">
        <v>1212</v>
      </c>
      <c r="T14" s="131">
        <v>2.89</v>
      </c>
      <c r="U14" t="s">
        <v>314</v>
      </c>
      <c r="V14" t="s">
        <v>1878</v>
      </c>
      <c r="W14" t="s">
        <v>753</v>
      </c>
      <c r="X14" s="109"/>
      <c r="Y14" s="109"/>
      <c r="Z14" s="109"/>
      <c r="AA14"/>
      <c r="AB14" s="16"/>
      <c r="AC14" t="s">
        <v>761</v>
      </c>
      <c r="AD14" s="131">
        <f>AT14</f>
        <v>1979.9559999999999</v>
      </c>
      <c r="AE14" s="132">
        <v>1</v>
      </c>
      <c r="AF14"/>
      <c r="AG14" s="109"/>
      <c r="AH14" s="109"/>
      <c r="AI14" s="108"/>
      <c r="AJ14" s="108"/>
      <c r="AK14" t="s">
        <v>886</v>
      </c>
      <c r="AL14" t="s">
        <v>4778</v>
      </c>
      <c r="AM14" t="s">
        <v>889</v>
      </c>
      <c r="AN14" t="s">
        <v>4779</v>
      </c>
      <c r="AO14" t="s">
        <v>4779</v>
      </c>
      <c r="AP14" s="108"/>
      <c r="AQ14" s="131">
        <v>1637630.9609999999</v>
      </c>
      <c r="AR14" s="131">
        <f>AT14*1000/AQ14*100</f>
        <v>120.9036740970605</v>
      </c>
      <c r="AS14" s="131">
        <v>1</v>
      </c>
      <c r="AT14" s="131">
        <v>1979.9559999999999</v>
      </c>
      <c r="AU14" s="131">
        <v>1979956.09</v>
      </c>
      <c r="AV14" s="109"/>
      <c r="AW14" s="109"/>
      <c r="AX14" s="16"/>
      <c r="AY14" s="109"/>
      <c r="AZ14" s="132">
        <v>0.51297000000000004</v>
      </c>
      <c r="BA14" s="132">
        <v>5.5199999999999997E-3</v>
      </c>
    </row>
    <row r="15" spans="1:53">
      <c r="A15" t="s">
        <v>1213</v>
      </c>
      <c r="B15" t="s">
        <v>1241</v>
      </c>
      <c r="C15" t="s">
        <v>1782</v>
      </c>
      <c r="D15" t="s">
        <v>309</v>
      </c>
      <c r="E15" t="s">
        <v>5348</v>
      </c>
      <c r="F15" t="s">
        <v>5349</v>
      </c>
      <c r="G15" t="s">
        <v>1012</v>
      </c>
      <c r="H15" s="108"/>
      <c r="I15" t="s">
        <v>204</v>
      </c>
      <c r="J15" t="s">
        <v>204</v>
      </c>
      <c r="K15" t="s">
        <v>454</v>
      </c>
      <c r="L15" t="s">
        <v>339</v>
      </c>
      <c r="M15" t="s">
        <v>338</v>
      </c>
      <c r="N15" t="s">
        <v>1208</v>
      </c>
      <c r="O15" t="s">
        <v>5350</v>
      </c>
      <c r="P15" t="s">
        <v>1539</v>
      </c>
      <c r="Q15" t="s">
        <v>413</v>
      </c>
      <c r="R15" t="s">
        <v>407</v>
      </c>
      <c r="S15" t="s">
        <v>1215</v>
      </c>
      <c r="T15" s="109">
        <v>2.09</v>
      </c>
      <c r="U15" t="s">
        <v>823</v>
      </c>
      <c r="V15" s="132">
        <v>57.784770000000002</v>
      </c>
      <c r="W15" t="s">
        <v>755</v>
      </c>
      <c r="X15" t="s">
        <v>905</v>
      </c>
      <c r="Y15" s="132">
        <v>4.7500000000000001E-2</v>
      </c>
      <c r="Z15" s="109"/>
      <c r="AA15" t="s">
        <v>5351</v>
      </c>
      <c r="AB15" t="s">
        <v>412</v>
      </c>
      <c r="AC15" t="s">
        <v>777</v>
      </c>
      <c r="AD15" s="131">
        <f t="shared" ref="AD15" si="1">AT15</f>
        <v>1827.28</v>
      </c>
      <c r="AE15" s="132">
        <v>0.43115999999999999</v>
      </c>
      <c r="AF15" t="s">
        <v>5350</v>
      </c>
      <c r="AG15" t="s">
        <v>339</v>
      </c>
      <c r="AH15" t="s">
        <v>781</v>
      </c>
      <c r="AI15" t="s">
        <v>5352</v>
      </c>
      <c r="AJ15" t="s">
        <v>339</v>
      </c>
      <c r="AK15" t="s">
        <v>886</v>
      </c>
      <c r="AL15" t="s">
        <v>4778</v>
      </c>
      <c r="AM15" t="s">
        <v>889</v>
      </c>
      <c r="AN15" t="s">
        <v>4779</v>
      </c>
      <c r="AO15" t="s">
        <v>4956</v>
      </c>
      <c r="AP15" s="108"/>
      <c r="AQ15" s="131">
        <v>482826</v>
      </c>
      <c r="AR15" s="131">
        <v>101.79</v>
      </c>
      <c r="AS15" s="131">
        <v>3.718</v>
      </c>
      <c r="AT15" s="131">
        <v>1827.28</v>
      </c>
      <c r="AU15" s="131">
        <v>491468.58500000002</v>
      </c>
      <c r="AV15" s="109"/>
      <c r="AW15" s="109"/>
      <c r="AX15" t="s">
        <v>339</v>
      </c>
      <c r="AY15" s="109"/>
      <c r="AZ15" s="132">
        <v>0.47341</v>
      </c>
      <c r="BA15" s="132">
        <v>5.1000000000000004E-3</v>
      </c>
    </row>
    <row r="16" spans="1:53">
      <c r="A16" t="s">
        <v>1213</v>
      </c>
      <c r="B16" t="s">
        <v>1241</v>
      </c>
      <c r="C16" t="s">
        <v>1213</v>
      </c>
      <c r="D16" t="s">
        <v>309</v>
      </c>
      <c r="E16" t="s">
        <v>5401</v>
      </c>
      <c r="F16" t="s">
        <v>5364</v>
      </c>
      <c r="G16" t="s">
        <v>1011</v>
      </c>
      <c r="H16" s="108"/>
      <c r="I16" t="s">
        <v>204</v>
      </c>
      <c r="J16" t="s">
        <v>204</v>
      </c>
      <c r="K16" t="s">
        <v>442</v>
      </c>
      <c r="L16" t="s">
        <v>338</v>
      </c>
      <c r="M16" t="s">
        <v>339</v>
      </c>
      <c r="N16" s="109"/>
      <c r="O16"/>
      <c r="P16" t="s">
        <v>1383</v>
      </c>
      <c r="Q16" t="s">
        <v>312</v>
      </c>
      <c r="R16" t="s">
        <v>407</v>
      </c>
      <c r="S16" t="s">
        <v>1212</v>
      </c>
      <c r="T16" s="131">
        <v>1.5469999999999999</v>
      </c>
      <c r="U16" t="s">
        <v>314</v>
      </c>
      <c r="V16" t="s">
        <v>1878</v>
      </c>
      <c r="W16" t="s">
        <v>754</v>
      </c>
      <c r="X16" s="109"/>
      <c r="Y16" s="109"/>
      <c r="Z16" s="109"/>
      <c r="AA16"/>
      <c r="AB16" s="16"/>
      <c r="AC16" t="s">
        <v>761</v>
      </c>
      <c r="AD16" s="131">
        <f>AT16</f>
        <v>52.564999999999998</v>
      </c>
      <c r="AE16" s="132">
        <v>1</v>
      </c>
      <c r="AF16"/>
      <c r="AG16" s="109"/>
      <c r="AH16" s="109"/>
      <c r="AI16" s="108"/>
      <c r="AJ16" s="108"/>
      <c r="AK16" t="s">
        <v>886</v>
      </c>
      <c r="AL16" t="s">
        <v>4778</v>
      </c>
      <c r="AM16" t="s">
        <v>889</v>
      </c>
      <c r="AN16" t="s">
        <v>4779</v>
      </c>
      <c r="AO16" t="s">
        <v>4779</v>
      </c>
      <c r="AP16" s="108"/>
      <c r="AQ16" s="131">
        <v>45722.504999999997</v>
      </c>
      <c r="AR16" s="131">
        <v>114.965</v>
      </c>
      <c r="AS16" s="131">
        <v>1</v>
      </c>
      <c r="AT16" s="131">
        <v>52.564999999999998</v>
      </c>
      <c r="AU16" s="131">
        <v>52565.01</v>
      </c>
      <c r="AV16" s="109"/>
      <c r="AW16" s="109"/>
      <c r="AX16" s="16"/>
      <c r="AY16" s="109"/>
      <c r="AZ16" s="132">
        <v>1.362E-2</v>
      </c>
      <c r="BA16" s="132">
        <v>1.4999999999999999E-4</v>
      </c>
    </row>
    <row r="17" spans="1:53">
      <c r="A17" t="s">
        <v>1213</v>
      </c>
      <c r="B17" t="s">
        <v>1242</v>
      </c>
      <c r="C17" t="s">
        <v>1782</v>
      </c>
      <c r="D17" t="s">
        <v>309</v>
      </c>
      <c r="E17" t="s">
        <v>5348</v>
      </c>
      <c r="F17" t="s">
        <v>5349</v>
      </c>
      <c r="G17" t="s">
        <v>1012</v>
      </c>
      <c r="H17" s="108"/>
      <c r="I17" t="s">
        <v>204</v>
      </c>
      <c r="J17" t="s">
        <v>204</v>
      </c>
      <c r="K17" t="s">
        <v>454</v>
      </c>
      <c r="L17" t="s">
        <v>339</v>
      </c>
      <c r="M17" t="s">
        <v>338</v>
      </c>
      <c r="N17" t="s">
        <v>1208</v>
      </c>
      <c r="O17" t="s">
        <v>5350</v>
      </c>
      <c r="P17" t="s">
        <v>1539</v>
      </c>
      <c r="Q17" t="s">
        <v>413</v>
      </c>
      <c r="R17" t="s">
        <v>407</v>
      </c>
      <c r="S17" t="s">
        <v>1215</v>
      </c>
      <c r="T17" s="109">
        <v>2.09</v>
      </c>
      <c r="U17" t="s">
        <v>823</v>
      </c>
      <c r="V17" s="132">
        <v>57.751289999999997</v>
      </c>
      <c r="W17" t="s">
        <v>755</v>
      </c>
      <c r="X17" t="s">
        <v>905</v>
      </c>
      <c r="Y17" s="132">
        <v>4.7500000000000001E-2</v>
      </c>
      <c r="Z17" s="109"/>
      <c r="AA17" t="s">
        <v>5351</v>
      </c>
      <c r="AB17" t="s">
        <v>412</v>
      </c>
      <c r="AC17" t="s">
        <v>777</v>
      </c>
      <c r="AD17" s="131">
        <f t="shared" ref="AD17:AD19" si="2">AT17</f>
        <v>1299.634</v>
      </c>
      <c r="AE17" s="132">
        <v>0.43115999999999999</v>
      </c>
      <c r="AF17" t="s">
        <v>5350</v>
      </c>
      <c r="AG17" t="s">
        <v>339</v>
      </c>
      <c r="AH17" t="s">
        <v>781</v>
      </c>
      <c r="AI17" t="s">
        <v>5352</v>
      </c>
      <c r="AJ17" t="s">
        <v>339</v>
      </c>
      <c r="AK17" t="s">
        <v>886</v>
      </c>
      <c r="AL17" t="s">
        <v>4778</v>
      </c>
      <c r="AM17" t="s">
        <v>889</v>
      </c>
      <c r="AN17" t="s">
        <v>4779</v>
      </c>
      <c r="AO17" t="s">
        <v>4956</v>
      </c>
      <c r="AP17" s="108"/>
      <c r="AQ17" s="131">
        <v>343405</v>
      </c>
      <c r="AR17" s="131">
        <v>101.79</v>
      </c>
      <c r="AS17" s="131">
        <v>3.718</v>
      </c>
      <c r="AT17" s="131">
        <v>1299.634</v>
      </c>
      <c r="AU17" s="131">
        <v>349551.95</v>
      </c>
      <c r="AV17" s="109"/>
      <c r="AW17" s="109"/>
      <c r="AX17" t="s">
        <v>339</v>
      </c>
      <c r="AY17" s="109"/>
      <c r="AZ17" s="132">
        <v>0.56820000000000004</v>
      </c>
      <c r="BA17" s="132">
        <v>3.0200000000000001E-3</v>
      </c>
    </row>
    <row r="18" spans="1:53">
      <c r="A18" t="s">
        <v>1213</v>
      </c>
      <c r="B18" t="s">
        <v>1242</v>
      </c>
      <c r="C18" t="s">
        <v>2537</v>
      </c>
      <c r="D18" t="s">
        <v>309</v>
      </c>
      <c r="E18" t="s">
        <v>5342</v>
      </c>
      <c r="F18" t="s">
        <v>5343</v>
      </c>
      <c r="G18" t="s">
        <v>1012</v>
      </c>
      <c r="H18" s="108"/>
      <c r="I18" t="s">
        <v>204</v>
      </c>
      <c r="J18" t="s">
        <v>204</v>
      </c>
      <c r="K18" t="s">
        <v>451</v>
      </c>
      <c r="L18" t="s">
        <v>339</v>
      </c>
      <c r="M18" t="s">
        <v>338</v>
      </c>
      <c r="N18" s="109"/>
      <c r="O18" t="s">
        <v>5344</v>
      </c>
      <c r="P18" t="s">
        <v>1533</v>
      </c>
      <c r="Q18" t="s">
        <v>413</v>
      </c>
      <c r="R18" t="s">
        <v>407</v>
      </c>
      <c r="S18" t="s">
        <v>1212</v>
      </c>
      <c r="T18" s="131">
        <v>1.8740000000000001</v>
      </c>
      <c r="U18" t="s">
        <v>5345</v>
      </c>
      <c r="V18" s="132">
        <v>7.3910000000000003E-2</v>
      </c>
      <c r="W18" t="s">
        <v>753</v>
      </c>
      <c r="X18" t="s">
        <v>896</v>
      </c>
      <c r="Y18" s="109"/>
      <c r="Z18" s="132">
        <v>0.11549</v>
      </c>
      <c r="AA18" t="s">
        <v>5346</v>
      </c>
      <c r="AB18" t="s">
        <v>412</v>
      </c>
      <c r="AC18" s="109"/>
      <c r="AD18" s="131">
        <f t="shared" si="2"/>
        <v>937.90599999999995</v>
      </c>
      <c r="AE18" s="109"/>
      <c r="AF18" s="109"/>
      <c r="AG18" t="s">
        <v>338</v>
      </c>
      <c r="AH18" t="s">
        <v>781</v>
      </c>
      <c r="AI18" t="s">
        <v>5347</v>
      </c>
      <c r="AJ18" t="s">
        <v>338</v>
      </c>
      <c r="AK18" t="s">
        <v>886</v>
      </c>
      <c r="AL18" t="s">
        <v>4778</v>
      </c>
      <c r="AM18" t="s">
        <v>889</v>
      </c>
      <c r="AN18" t="s">
        <v>4779</v>
      </c>
      <c r="AO18" s="108"/>
      <c r="AP18" s="108"/>
      <c r="AQ18" s="131">
        <v>935847</v>
      </c>
      <c r="AR18" s="131">
        <v>100.22</v>
      </c>
      <c r="AS18" s="131">
        <v>1</v>
      </c>
      <c r="AT18" s="131">
        <v>937.90599999999995</v>
      </c>
      <c r="AU18" s="131">
        <v>937905.86300000001</v>
      </c>
      <c r="AV18" s="109"/>
      <c r="AW18" s="109"/>
      <c r="AX18" t="s">
        <v>339</v>
      </c>
      <c r="AY18" s="109"/>
      <c r="AZ18" s="132">
        <v>0.41005000000000003</v>
      </c>
      <c r="BA18" s="132">
        <v>2.1800000000000001E-3</v>
      </c>
    </row>
    <row r="19" spans="1:53">
      <c r="A19" t="s">
        <v>1213</v>
      </c>
      <c r="B19" t="s">
        <v>1242</v>
      </c>
      <c r="C19" t="s">
        <v>4991</v>
      </c>
      <c r="D19" t="s">
        <v>309</v>
      </c>
      <c r="E19" t="s">
        <v>5357</v>
      </c>
      <c r="F19" t="s">
        <v>5358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339</v>
      </c>
      <c r="N19" t="s">
        <v>1208</v>
      </c>
      <c r="O19" t="s">
        <v>5359</v>
      </c>
      <c r="P19" s="109"/>
      <c r="Q19" t="s">
        <v>410</v>
      </c>
      <c r="R19" t="s">
        <v>410</v>
      </c>
      <c r="S19" t="s">
        <v>1212</v>
      </c>
      <c r="T19" s="131">
        <v>0.753</v>
      </c>
      <c r="U19" t="s">
        <v>823</v>
      </c>
      <c r="V19" s="132">
        <v>0</v>
      </c>
      <c r="W19" t="s">
        <v>753</v>
      </c>
      <c r="X19" t="s">
        <v>900</v>
      </c>
      <c r="Y19" s="132">
        <v>0.04</v>
      </c>
      <c r="Z19" s="132">
        <v>9.8750000000000004E-2</v>
      </c>
      <c r="AA19" t="s">
        <v>1583</v>
      </c>
      <c r="AB19" t="s">
        <v>412</v>
      </c>
      <c r="AC19" s="109"/>
      <c r="AD19" s="131">
        <f t="shared" si="2"/>
        <v>49.738999999999997</v>
      </c>
      <c r="AE19" s="109"/>
      <c r="AF19" s="109"/>
      <c r="AG19" t="s">
        <v>339</v>
      </c>
      <c r="AH19" t="s">
        <v>781</v>
      </c>
      <c r="AI19" t="s">
        <v>5360</v>
      </c>
      <c r="AJ19" t="s">
        <v>339</v>
      </c>
      <c r="AK19" t="s">
        <v>884</v>
      </c>
      <c r="AL19" s="109"/>
      <c r="AM19" t="s">
        <v>889</v>
      </c>
      <c r="AN19" t="s">
        <v>4779</v>
      </c>
      <c r="AO19" t="s">
        <v>4956</v>
      </c>
      <c r="AP19" s="108"/>
      <c r="AQ19" s="131">
        <v>48542</v>
      </c>
      <c r="AR19" s="131">
        <v>102.46599999999999</v>
      </c>
      <c r="AS19" s="131">
        <v>1</v>
      </c>
      <c r="AT19" s="131">
        <v>49.738999999999997</v>
      </c>
      <c r="AU19" s="131">
        <v>49738.925999999999</v>
      </c>
      <c r="AV19" s="109"/>
      <c r="AW19" s="109"/>
      <c r="AX19" t="s">
        <v>339</v>
      </c>
      <c r="AY19" s="109"/>
      <c r="AZ19" s="132">
        <v>2.1749999999999999E-2</v>
      </c>
      <c r="BA19" s="132">
        <v>1.2E-4</v>
      </c>
    </row>
    <row r="20" spans="1:53">
      <c r="A20" t="s">
        <v>1213</v>
      </c>
      <c r="B20" t="s">
        <v>1243</v>
      </c>
      <c r="C20" t="s">
        <v>1213</v>
      </c>
      <c r="D20" t="s">
        <v>309</v>
      </c>
      <c r="E20" t="s">
        <v>5400</v>
      </c>
      <c r="F20" t="s">
        <v>5365</v>
      </c>
      <c r="G20" t="s">
        <v>1011</v>
      </c>
      <c r="H20" s="108"/>
      <c r="I20" t="s">
        <v>204</v>
      </c>
      <c r="J20" t="s">
        <v>204</v>
      </c>
      <c r="K20" t="s">
        <v>442</v>
      </c>
      <c r="L20" t="s">
        <v>338</v>
      </c>
      <c r="M20" t="s">
        <v>339</v>
      </c>
      <c r="N20" s="108"/>
      <c r="O20"/>
      <c r="P20" t="s">
        <v>1383</v>
      </c>
      <c r="Q20" t="s">
        <v>312</v>
      </c>
      <c r="R20" t="s">
        <v>407</v>
      </c>
      <c r="S20" t="s">
        <v>1212</v>
      </c>
      <c r="T20" s="131">
        <v>3.0169999999999999</v>
      </c>
      <c r="U20" t="s">
        <v>314</v>
      </c>
      <c r="V20" t="s">
        <v>1878</v>
      </c>
      <c r="W20" t="s">
        <v>753</v>
      </c>
      <c r="X20" s="109"/>
      <c r="Y20" s="108"/>
      <c r="Z20" s="108"/>
      <c r="AA20"/>
      <c r="AB20" s="16"/>
      <c r="AC20" t="s">
        <v>761</v>
      </c>
      <c r="AD20" s="131">
        <f>AT20</f>
        <v>44346.597999999998</v>
      </c>
      <c r="AE20" s="132">
        <v>1</v>
      </c>
      <c r="AF20"/>
      <c r="AG20" s="109"/>
      <c r="AH20" s="109"/>
      <c r="AI20" s="108"/>
      <c r="AJ20" s="108"/>
      <c r="AK20" t="s">
        <v>886</v>
      </c>
      <c r="AL20" t="s">
        <v>4778</v>
      </c>
      <c r="AM20" t="s">
        <v>889</v>
      </c>
      <c r="AN20" t="s">
        <v>4779</v>
      </c>
      <c r="AO20" t="s">
        <v>4779</v>
      </c>
      <c r="AP20" s="108"/>
      <c r="AQ20" s="131">
        <v>35014381.700999998</v>
      </c>
      <c r="AR20" s="131">
        <f>AT20*1000/AQ20*100</f>
        <v>126.65252346504658</v>
      </c>
      <c r="AS20" s="131">
        <v>1</v>
      </c>
      <c r="AT20" s="131">
        <v>44346.597999999998</v>
      </c>
      <c r="AU20" s="131">
        <v>44346597.549999997</v>
      </c>
      <c r="AV20" s="108"/>
      <c r="AW20" s="108"/>
      <c r="AX20" s="16"/>
      <c r="AY20" s="109"/>
      <c r="AZ20" s="132">
        <v>0.58809</v>
      </c>
      <c r="BA20" s="132">
        <v>9.9699999999999997E-3</v>
      </c>
    </row>
    <row r="21" spans="1:53">
      <c r="A21" t="s">
        <v>1213</v>
      </c>
      <c r="B21" t="s">
        <v>1243</v>
      </c>
      <c r="C21" t="s">
        <v>1782</v>
      </c>
      <c r="D21" t="s">
        <v>309</v>
      </c>
      <c r="E21" t="s">
        <v>5348</v>
      </c>
      <c r="F21" t="s">
        <v>5349</v>
      </c>
      <c r="G21" t="s">
        <v>1012</v>
      </c>
      <c r="H21" s="108"/>
      <c r="I21" t="s">
        <v>204</v>
      </c>
      <c r="J21" t="s">
        <v>204</v>
      </c>
      <c r="K21" t="s">
        <v>454</v>
      </c>
      <c r="L21" t="s">
        <v>339</v>
      </c>
      <c r="M21" t="s">
        <v>338</v>
      </c>
      <c r="N21" t="s">
        <v>1208</v>
      </c>
      <c r="O21" t="s">
        <v>5350</v>
      </c>
      <c r="P21" t="s">
        <v>1539</v>
      </c>
      <c r="Q21" t="s">
        <v>413</v>
      </c>
      <c r="R21" t="s">
        <v>407</v>
      </c>
      <c r="S21" t="s">
        <v>1215</v>
      </c>
      <c r="T21" s="109">
        <v>2.09</v>
      </c>
      <c r="U21" t="s">
        <v>823</v>
      </c>
      <c r="V21" s="132">
        <v>57.781199999999998</v>
      </c>
      <c r="W21" t="s">
        <v>755</v>
      </c>
      <c r="X21" t="s">
        <v>905</v>
      </c>
      <c r="Y21" s="132">
        <v>4.7500000000000001E-2</v>
      </c>
      <c r="Z21" s="108"/>
      <c r="AA21" t="s">
        <v>5351</v>
      </c>
      <c r="AB21" t="s">
        <v>412</v>
      </c>
      <c r="AC21" t="s">
        <v>777</v>
      </c>
      <c r="AD21" s="131">
        <f t="shared" ref="AD21:AD24" si="3">AT21</f>
        <v>16823.447</v>
      </c>
      <c r="AE21" s="132">
        <v>0.43115999999999999</v>
      </c>
      <c r="AF21" t="s">
        <v>5350</v>
      </c>
      <c r="AG21" t="s">
        <v>339</v>
      </c>
      <c r="AH21" t="s">
        <v>781</v>
      </c>
      <c r="AI21" t="s">
        <v>5352</v>
      </c>
      <c r="AJ21" t="s">
        <v>339</v>
      </c>
      <c r="AK21" t="s">
        <v>886</v>
      </c>
      <c r="AL21" t="s">
        <v>4778</v>
      </c>
      <c r="AM21" t="s">
        <v>889</v>
      </c>
      <c r="AN21" t="s">
        <v>4779</v>
      </c>
      <c r="AO21" t="s">
        <v>4956</v>
      </c>
      <c r="AP21" s="108"/>
      <c r="AQ21" s="131">
        <v>4445294</v>
      </c>
      <c r="AR21" s="131">
        <v>101.79</v>
      </c>
      <c r="AS21" s="131">
        <v>3.718</v>
      </c>
      <c r="AT21" s="131">
        <v>16823.447</v>
      </c>
      <c r="AU21" s="131">
        <v>4524864.7630000003</v>
      </c>
      <c r="AV21" s="108"/>
      <c r="AW21" s="108"/>
      <c r="AX21" t="s">
        <v>339</v>
      </c>
      <c r="AY21" s="108"/>
      <c r="AZ21" s="132">
        <v>0.22309999999999999</v>
      </c>
      <c r="BA21" s="132">
        <v>3.7799999999999999E-3</v>
      </c>
    </row>
    <row r="22" spans="1:53">
      <c r="A22" t="s">
        <v>1213</v>
      </c>
      <c r="B22" t="s">
        <v>1243</v>
      </c>
      <c r="C22" t="s">
        <v>2537</v>
      </c>
      <c r="D22" t="s">
        <v>309</v>
      </c>
      <c r="E22" t="s">
        <v>5342</v>
      </c>
      <c r="F22" t="s">
        <v>5343</v>
      </c>
      <c r="G22" t="s">
        <v>1012</v>
      </c>
      <c r="H22" s="108"/>
      <c r="I22" t="s">
        <v>204</v>
      </c>
      <c r="J22" t="s">
        <v>204</v>
      </c>
      <c r="K22" t="s">
        <v>451</v>
      </c>
      <c r="L22" t="s">
        <v>339</v>
      </c>
      <c r="M22" t="s">
        <v>338</v>
      </c>
      <c r="N22" s="108"/>
      <c r="O22" t="s">
        <v>5344</v>
      </c>
      <c r="P22" t="s">
        <v>1533</v>
      </c>
      <c r="Q22" t="s">
        <v>413</v>
      </c>
      <c r="R22" t="s">
        <v>407</v>
      </c>
      <c r="S22" t="s">
        <v>1212</v>
      </c>
      <c r="T22" s="131">
        <v>1.8740000000000001</v>
      </c>
      <c r="U22" t="s">
        <v>5345</v>
      </c>
      <c r="V22" s="132">
        <v>7.3910000000000003E-2</v>
      </c>
      <c r="W22" t="s">
        <v>753</v>
      </c>
      <c r="X22" t="s">
        <v>896</v>
      </c>
      <c r="Y22" s="108"/>
      <c r="Z22" s="132">
        <v>0.11549</v>
      </c>
      <c r="AA22" t="s">
        <v>5346</v>
      </c>
      <c r="AB22" t="s">
        <v>412</v>
      </c>
      <c r="AC22" s="108"/>
      <c r="AD22" s="131">
        <f t="shared" si="3"/>
        <v>11697.022999999999</v>
      </c>
      <c r="AE22" s="108"/>
      <c r="AF22" s="108"/>
      <c r="AG22" t="s">
        <v>338</v>
      </c>
      <c r="AH22" t="s">
        <v>781</v>
      </c>
      <c r="AI22" t="s">
        <v>5347</v>
      </c>
      <c r="AJ22" t="s">
        <v>338</v>
      </c>
      <c r="AK22" t="s">
        <v>886</v>
      </c>
      <c r="AL22" t="s">
        <v>4778</v>
      </c>
      <c r="AM22" t="s">
        <v>889</v>
      </c>
      <c r="AN22" t="s">
        <v>4779</v>
      </c>
      <c r="AO22" s="108"/>
      <c r="AP22" s="108"/>
      <c r="AQ22" s="131">
        <v>11671346</v>
      </c>
      <c r="AR22" s="131">
        <v>100.22</v>
      </c>
      <c r="AS22" s="131">
        <v>1</v>
      </c>
      <c r="AT22" s="131">
        <v>11697.022999999999</v>
      </c>
      <c r="AU22" s="131">
        <v>11697022.960999999</v>
      </c>
      <c r="AV22" s="108"/>
      <c r="AW22" s="108"/>
      <c r="AX22" t="s">
        <v>339</v>
      </c>
      <c r="AY22" s="108"/>
      <c r="AZ22" s="132">
        <v>0.15512000000000001</v>
      </c>
      <c r="BA22" s="132">
        <v>2.63E-3</v>
      </c>
    </row>
    <row r="23" spans="1:53">
      <c r="A23" t="s">
        <v>1213</v>
      </c>
      <c r="B23" t="s">
        <v>1243</v>
      </c>
      <c r="C23" t="s">
        <v>4963</v>
      </c>
      <c r="D23" t="s">
        <v>309</v>
      </c>
      <c r="E23" t="s">
        <v>5353</v>
      </c>
      <c r="F23" t="s">
        <v>5354</v>
      </c>
      <c r="G23" t="s">
        <v>1012</v>
      </c>
      <c r="H23" t="s">
        <v>817</v>
      </c>
      <c r="I23" t="s">
        <v>204</v>
      </c>
      <c r="J23" t="s">
        <v>204</v>
      </c>
      <c r="K23" t="s">
        <v>477</v>
      </c>
      <c r="L23" t="s">
        <v>339</v>
      </c>
      <c r="M23" t="s">
        <v>339</v>
      </c>
      <c r="N23" t="s">
        <v>1208</v>
      </c>
      <c r="O23" t="s">
        <v>5355</v>
      </c>
      <c r="P23" s="108"/>
      <c r="Q23" t="s">
        <v>410</v>
      </c>
      <c r="R23" t="s">
        <v>410</v>
      </c>
      <c r="S23" t="s">
        <v>1212</v>
      </c>
      <c r="T23" s="131">
        <v>1.2529999999999999</v>
      </c>
      <c r="U23" t="s">
        <v>5345</v>
      </c>
      <c r="V23" s="132">
        <v>3.6179999999999997E-2</v>
      </c>
      <c r="W23" t="s">
        <v>753</v>
      </c>
      <c r="X23" t="s">
        <v>896</v>
      </c>
      <c r="Y23" s="108"/>
      <c r="Z23" s="132">
        <v>0.26319999999999999</v>
      </c>
      <c r="AA23" t="s">
        <v>1597</v>
      </c>
      <c r="AB23" t="s">
        <v>412</v>
      </c>
      <c r="AC23" s="108"/>
      <c r="AD23" s="131">
        <f t="shared" si="3"/>
        <v>1625.0719999999999</v>
      </c>
      <c r="AE23" s="108"/>
      <c r="AF23" s="108"/>
      <c r="AG23" t="s">
        <v>339</v>
      </c>
      <c r="AH23" t="s">
        <v>781</v>
      </c>
      <c r="AI23" t="s">
        <v>5347</v>
      </c>
      <c r="AJ23" t="s">
        <v>338</v>
      </c>
      <c r="AK23" t="s">
        <v>886</v>
      </c>
      <c r="AL23" t="s">
        <v>4778</v>
      </c>
      <c r="AM23" t="s">
        <v>889</v>
      </c>
      <c r="AN23" t="s">
        <v>4779</v>
      </c>
      <c r="AO23" t="s">
        <v>4956</v>
      </c>
      <c r="AP23" s="108"/>
      <c r="AQ23" s="131">
        <v>1680529.35</v>
      </c>
      <c r="AR23" s="131">
        <v>96.7</v>
      </c>
      <c r="AS23" s="131">
        <v>1</v>
      </c>
      <c r="AT23" s="131">
        <v>1625.0719999999999</v>
      </c>
      <c r="AU23" s="131">
        <v>1625071.8810000001</v>
      </c>
      <c r="AV23" s="108"/>
      <c r="AW23" s="108"/>
      <c r="AX23" t="s">
        <v>339</v>
      </c>
      <c r="AY23" s="108"/>
      <c r="AZ23" s="132">
        <v>2.155E-2</v>
      </c>
      <c r="BA23" s="132">
        <v>3.6999999999999999E-4</v>
      </c>
    </row>
    <row r="24" spans="1:53">
      <c r="A24" t="s">
        <v>1213</v>
      </c>
      <c r="B24" t="s">
        <v>1243</v>
      </c>
      <c r="C24" t="s">
        <v>4991</v>
      </c>
      <c r="D24" t="s">
        <v>309</v>
      </c>
      <c r="E24" t="s">
        <v>5357</v>
      </c>
      <c r="F24" t="s">
        <v>5358</v>
      </c>
      <c r="G24" t="s">
        <v>1012</v>
      </c>
      <c r="H24" t="s">
        <v>815</v>
      </c>
      <c r="I24" t="s">
        <v>204</v>
      </c>
      <c r="J24" t="s">
        <v>204</v>
      </c>
      <c r="K24" t="s">
        <v>447</v>
      </c>
      <c r="L24" t="s">
        <v>339</v>
      </c>
      <c r="M24" t="s">
        <v>339</v>
      </c>
      <c r="N24" t="s">
        <v>1208</v>
      </c>
      <c r="O24" t="s">
        <v>5359</v>
      </c>
      <c r="P24" s="108"/>
      <c r="Q24" t="s">
        <v>410</v>
      </c>
      <c r="R24" t="s">
        <v>410</v>
      </c>
      <c r="S24" t="s">
        <v>1212</v>
      </c>
      <c r="T24" s="131">
        <v>0.753</v>
      </c>
      <c r="U24" t="s">
        <v>823</v>
      </c>
      <c r="V24" s="132">
        <v>0</v>
      </c>
      <c r="W24" t="s">
        <v>753</v>
      </c>
      <c r="X24" t="s">
        <v>900</v>
      </c>
      <c r="Y24" s="132">
        <v>0.04</v>
      </c>
      <c r="Z24" s="132">
        <v>9.8750000000000004E-2</v>
      </c>
      <c r="AA24" t="s">
        <v>1583</v>
      </c>
      <c r="AB24" t="s">
        <v>412</v>
      </c>
      <c r="AC24" s="108"/>
      <c r="AD24" s="131">
        <f t="shared" si="3"/>
        <v>643.88199999999995</v>
      </c>
      <c r="AE24" s="108"/>
      <c r="AF24" s="108"/>
      <c r="AG24" t="s">
        <v>339</v>
      </c>
      <c r="AH24" t="s">
        <v>781</v>
      </c>
      <c r="AI24" t="s">
        <v>5360</v>
      </c>
      <c r="AJ24" t="s">
        <v>339</v>
      </c>
      <c r="AK24" t="s">
        <v>884</v>
      </c>
      <c r="AL24" s="108"/>
      <c r="AM24" t="s">
        <v>889</v>
      </c>
      <c r="AN24" t="s">
        <v>4779</v>
      </c>
      <c r="AO24" t="s">
        <v>4956</v>
      </c>
      <c r="AP24" s="108"/>
      <c r="AQ24" s="131">
        <v>628388</v>
      </c>
      <c r="AR24" s="131">
        <v>102.46599999999999</v>
      </c>
      <c r="AS24" s="131">
        <v>1</v>
      </c>
      <c r="AT24" s="131">
        <v>643.88199999999995</v>
      </c>
      <c r="AU24" s="131">
        <v>643882.49899999995</v>
      </c>
      <c r="AV24" s="108"/>
      <c r="AW24" s="108"/>
      <c r="AX24" t="s">
        <v>339</v>
      </c>
      <c r="AY24" s="108"/>
      <c r="AZ24" s="132">
        <v>8.5400000000000007E-3</v>
      </c>
      <c r="BA24" s="132">
        <v>1.3999999999999999E-4</v>
      </c>
    </row>
    <row r="25" spans="1:53" s="140" customFormat="1">
      <c r="A25" s="138" t="s">
        <v>1213</v>
      </c>
      <c r="B25" s="138" t="s">
        <v>1243</v>
      </c>
      <c r="C25" s="138" t="s">
        <v>1213</v>
      </c>
      <c r="D25" s="138" t="s">
        <v>309</v>
      </c>
      <c r="E25" s="138" t="s">
        <v>5401</v>
      </c>
      <c r="F25" s="138" t="s">
        <v>5366</v>
      </c>
      <c r="G25" s="138" t="s">
        <v>1011</v>
      </c>
      <c r="I25" s="138" t="s">
        <v>204</v>
      </c>
      <c r="J25" s="138" t="s">
        <v>204</v>
      </c>
      <c r="K25" s="138" t="s">
        <v>442</v>
      </c>
      <c r="L25" s="138" t="s">
        <v>338</v>
      </c>
      <c r="M25" s="138" t="s">
        <v>339</v>
      </c>
      <c r="O25" s="138"/>
      <c r="P25" s="138" t="s">
        <v>1383</v>
      </c>
      <c r="Q25" s="138" t="s">
        <v>312</v>
      </c>
      <c r="R25" s="138" t="s">
        <v>407</v>
      </c>
      <c r="S25" s="138" t="s">
        <v>1212</v>
      </c>
      <c r="T25" s="139">
        <v>1.8129999999999999</v>
      </c>
      <c r="U25" s="138" t="s">
        <v>314</v>
      </c>
      <c r="V25" s="138" t="s">
        <v>1878</v>
      </c>
      <c r="W25" s="138" t="s">
        <v>754</v>
      </c>
      <c r="AA25" s="138"/>
      <c r="AB25" s="134"/>
      <c r="AC25" s="138" t="s">
        <v>761</v>
      </c>
      <c r="AD25" s="131">
        <f>AT25</f>
        <v>271.65499999999997</v>
      </c>
      <c r="AE25" s="132">
        <v>1</v>
      </c>
      <c r="AF25" s="138"/>
      <c r="AK25" s="138" t="s">
        <v>886</v>
      </c>
      <c r="AL25" s="138" t="s">
        <v>4778</v>
      </c>
      <c r="AM25" s="138" t="s">
        <v>889</v>
      </c>
      <c r="AN25" s="138" t="s">
        <v>4779</v>
      </c>
      <c r="AO25" t="s">
        <v>4779</v>
      </c>
      <c r="AQ25" s="139">
        <f>369821.268-165437</f>
        <v>204384.26799999998</v>
      </c>
      <c r="AR25" s="131">
        <f>AT25*1000/AQ25*100</f>
        <v>132.91385029693186</v>
      </c>
      <c r="AS25" s="139">
        <v>1</v>
      </c>
      <c r="AT25" s="139">
        <f>437.092-165.437</f>
        <v>271.65499999999997</v>
      </c>
      <c r="AU25" s="139">
        <f>437092.21-165437</f>
        <v>271655.21000000002</v>
      </c>
      <c r="AX25" s="134"/>
      <c r="AZ25" s="141">
        <v>5.7999999999999996E-3</v>
      </c>
      <c r="BA25" s="141">
        <v>1E-4</v>
      </c>
    </row>
    <row r="26" spans="1:53">
      <c r="A26" t="s">
        <v>1213</v>
      </c>
      <c r="B26" t="s">
        <v>1244</v>
      </c>
      <c r="C26" t="s">
        <v>1213</v>
      </c>
      <c r="D26" t="s">
        <v>309</v>
      </c>
      <c r="E26" t="s">
        <v>5400</v>
      </c>
      <c r="F26" t="s">
        <v>5367</v>
      </c>
      <c r="G26" t="s">
        <v>1011</v>
      </c>
      <c r="I26" t="s">
        <v>204</v>
      </c>
      <c r="J26" t="s">
        <v>204</v>
      </c>
      <c r="K26" t="s">
        <v>442</v>
      </c>
      <c r="L26" t="s">
        <v>338</v>
      </c>
      <c r="M26" t="s">
        <v>339</v>
      </c>
      <c r="O26"/>
      <c r="P26" t="s">
        <v>1383</v>
      </c>
      <c r="Q26" t="s">
        <v>312</v>
      </c>
      <c r="R26" t="s">
        <v>407</v>
      </c>
      <c r="S26" t="s">
        <v>1212</v>
      </c>
      <c r="T26" s="131">
        <v>3.2679999999999998</v>
      </c>
      <c r="U26" t="s">
        <v>314</v>
      </c>
      <c r="V26" t="s">
        <v>1878</v>
      </c>
      <c r="W26" t="s">
        <v>753</v>
      </c>
      <c r="AA26"/>
      <c r="AC26" t="s">
        <v>761</v>
      </c>
      <c r="AD26" s="131">
        <f>AT26</f>
        <v>2505.7669999999998</v>
      </c>
      <c r="AE26" s="132">
        <v>1</v>
      </c>
      <c r="AF26"/>
      <c r="AK26" t="s">
        <v>886</v>
      </c>
      <c r="AL26" t="s">
        <v>4778</v>
      </c>
      <c r="AM26" t="s">
        <v>889</v>
      </c>
      <c r="AN26" t="s">
        <v>4779</v>
      </c>
      <c r="AO26" t="s">
        <v>4779</v>
      </c>
      <c r="AQ26" s="131">
        <v>1934318.5079999999</v>
      </c>
      <c r="AR26" s="131">
        <f>AT26*1000/AQ26*100</f>
        <v>129.5426264928237</v>
      </c>
      <c r="AS26" s="131">
        <v>1</v>
      </c>
      <c r="AT26" s="131">
        <v>2505.7669999999998</v>
      </c>
      <c r="AU26" s="131">
        <v>2505766.5</v>
      </c>
      <c r="AZ26" s="132">
        <v>1</v>
      </c>
      <c r="BA26" s="132">
        <v>8.8299999999999993E-3</v>
      </c>
    </row>
    <row r="27" spans="1:53">
      <c r="A27" t="s">
        <v>1213</v>
      </c>
      <c r="B27" t="s">
        <v>1247</v>
      </c>
      <c r="C27" t="s">
        <v>1213</v>
      </c>
      <c r="D27" t="s">
        <v>309</v>
      </c>
      <c r="E27" t="s">
        <v>5400</v>
      </c>
      <c r="F27" t="s">
        <v>5368</v>
      </c>
      <c r="G27" t="s">
        <v>1011</v>
      </c>
      <c r="I27" t="s">
        <v>204</v>
      </c>
      <c r="J27" t="s">
        <v>204</v>
      </c>
      <c r="K27" t="s">
        <v>442</v>
      </c>
      <c r="L27" t="s">
        <v>338</v>
      </c>
      <c r="M27" t="s">
        <v>339</v>
      </c>
      <c r="O27"/>
      <c r="P27" t="s">
        <v>1383</v>
      </c>
      <c r="Q27" t="s">
        <v>312</v>
      </c>
      <c r="R27" t="s">
        <v>407</v>
      </c>
      <c r="S27" t="s">
        <v>1212</v>
      </c>
      <c r="T27" s="131">
        <v>3.2160000000000002</v>
      </c>
      <c r="U27" t="s">
        <v>314</v>
      </c>
      <c r="V27" t="s">
        <v>1878</v>
      </c>
      <c r="W27" t="s">
        <v>753</v>
      </c>
      <c r="AA27"/>
      <c r="AC27" t="s">
        <v>761</v>
      </c>
      <c r="AD27" s="131">
        <f>AT27</f>
        <v>4236.8320000000003</v>
      </c>
      <c r="AE27" s="132">
        <v>1</v>
      </c>
      <c r="AF27"/>
      <c r="AK27" t="s">
        <v>886</v>
      </c>
      <c r="AL27" t="s">
        <v>4778</v>
      </c>
      <c r="AM27" t="s">
        <v>889</v>
      </c>
      <c r="AN27" t="s">
        <v>4779</v>
      </c>
      <c r="AO27" t="s">
        <v>4779</v>
      </c>
      <c r="AQ27" s="131">
        <v>3147229.4580000001</v>
      </c>
      <c r="AR27" s="131">
        <v>134.62100000000001</v>
      </c>
      <c r="AS27" s="131">
        <v>1</v>
      </c>
      <c r="AT27" s="131">
        <v>4236.8320000000003</v>
      </c>
      <c r="AU27" s="131">
        <v>4236831.72</v>
      </c>
      <c r="AZ27" s="132">
        <v>1</v>
      </c>
      <c r="BA27" s="132">
        <v>1.413E-2</v>
      </c>
    </row>
    <row r="28" spans="1:53">
      <c r="A28" t="s">
        <v>1213</v>
      </c>
      <c r="B28" t="s">
        <v>1250</v>
      </c>
      <c r="C28" t="s">
        <v>1213</v>
      </c>
      <c r="D28" t="s">
        <v>309</v>
      </c>
      <c r="E28" t="s">
        <v>5400</v>
      </c>
      <c r="F28" t="s">
        <v>5369</v>
      </c>
      <c r="G28" t="s">
        <v>1011</v>
      </c>
      <c r="I28" t="s">
        <v>204</v>
      </c>
      <c r="J28" t="s">
        <v>204</v>
      </c>
      <c r="K28" t="s">
        <v>442</v>
      </c>
      <c r="L28" t="s">
        <v>338</v>
      </c>
      <c r="M28" t="s">
        <v>339</v>
      </c>
      <c r="O28"/>
      <c r="P28" t="s">
        <v>1383</v>
      </c>
      <c r="Q28" t="s">
        <v>312</v>
      </c>
      <c r="R28" t="s">
        <v>407</v>
      </c>
      <c r="S28" t="s">
        <v>1212</v>
      </c>
      <c r="T28" s="131">
        <v>2.9510000000000001</v>
      </c>
      <c r="U28" t="s">
        <v>314</v>
      </c>
      <c r="V28" t="s">
        <v>1878</v>
      </c>
      <c r="W28" t="s">
        <v>753</v>
      </c>
      <c r="AA28"/>
      <c r="AC28" t="s">
        <v>761</v>
      </c>
      <c r="AD28" s="131">
        <f>AT28</f>
        <v>59836.362999999998</v>
      </c>
      <c r="AE28" s="132">
        <v>1</v>
      </c>
      <c r="AF28"/>
      <c r="AK28" t="s">
        <v>886</v>
      </c>
      <c r="AL28" t="s">
        <v>4778</v>
      </c>
      <c r="AM28" t="s">
        <v>889</v>
      </c>
      <c r="AN28" t="s">
        <v>4779</v>
      </c>
      <c r="AO28" t="s">
        <v>4779</v>
      </c>
      <c r="AQ28" s="131">
        <v>46154226.270000003</v>
      </c>
      <c r="AR28" s="131">
        <f>AT28*1000/AQ28*100</f>
        <v>129.64438543495487</v>
      </c>
      <c r="AS28" s="131">
        <v>1</v>
      </c>
      <c r="AT28" s="131">
        <v>59836.362999999998</v>
      </c>
      <c r="AU28" s="131">
        <v>59836362.93</v>
      </c>
      <c r="AZ28" s="132">
        <v>1</v>
      </c>
      <c r="BA28" s="132">
        <v>1.661E-2</v>
      </c>
    </row>
    <row r="29" spans="1:53">
      <c r="A29" t="s">
        <v>1213</v>
      </c>
      <c r="B29" t="s">
        <v>1251</v>
      </c>
      <c r="C29" t="s">
        <v>1782</v>
      </c>
      <c r="D29" t="s">
        <v>309</v>
      </c>
      <c r="E29" t="s">
        <v>5348</v>
      </c>
      <c r="F29" t="s">
        <v>5349</v>
      </c>
      <c r="G29" t="s">
        <v>1012</v>
      </c>
      <c r="I29" t="s">
        <v>204</v>
      </c>
      <c r="J29" t="s">
        <v>204</v>
      </c>
      <c r="K29" t="s">
        <v>454</v>
      </c>
      <c r="L29" t="s">
        <v>339</v>
      </c>
      <c r="M29" t="s">
        <v>338</v>
      </c>
      <c r="N29" t="s">
        <v>1208</v>
      </c>
      <c r="O29" t="s">
        <v>5350</v>
      </c>
      <c r="P29" t="s">
        <v>1539</v>
      </c>
      <c r="Q29" t="s">
        <v>413</v>
      </c>
      <c r="R29" t="s">
        <v>407</v>
      </c>
      <c r="S29" t="s">
        <v>1215</v>
      </c>
      <c r="T29" s="109">
        <v>2.09</v>
      </c>
      <c r="U29" t="s">
        <v>823</v>
      </c>
      <c r="V29" s="132">
        <v>57.748690000000003</v>
      </c>
      <c r="W29" t="s">
        <v>755</v>
      </c>
      <c r="X29" t="s">
        <v>905</v>
      </c>
      <c r="Y29" s="132">
        <v>4.7500000000000001E-2</v>
      </c>
      <c r="AA29" t="s">
        <v>5351</v>
      </c>
      <c r="AB29" t="s">
        <v>412</v>
      </c>
      <c r="AC29" t="s">
        <v>777</v>
      </c>
      <c r="AD29" s="131">
        <f t="shared" ref="AD29:AD30" si="4">AT29</f>
        <v>997.58900000000006</v>
      </c>
      <c r="AE29" s="132">
        <v>0.43115999999999999</v>
      </c>
      <c r="AF29" t="s">
        <v>5350</v>
      </c>
      <c r="AG29" t="s">
        <v>339</v>
      </c>
      <c r="AH29" t="s">
        <v>781</v>
      </c>
      <c r="AI29" t="s">
        <v>5352</v>
      </c>
      <c r="AJ29" t="s">
        <v>339</v>
      </c>
      <c r="AK29" t="s">
        <v>886</v>
      </c>
      <c r="AL29" t="s">
        <v>4778</v>
      </c>
      <c r="AM29" t="s">
        <v>889</v>
      </c>
      <c r="AN29" t="s">
        <v>4779</v>
      </c>
      <c r="AO29" t="s">
        <v>4956</v>
      </c>
      <c r="AQ29" s="131">
        <v>263595</v>
      </c>
      <c r="AR29" s="131">
        <v>101.79</v>
      </c>
      <c r="AS29" s="131">
        <v>3.718</v>
      </c>
      <c r="AT29" s="131">
        <v>997.58900000000006</v>
      </c>
      <c r="AU29" s="131">
        <v>268313.35100000002</v>
      </c>
      <c r="AX29" t="s">
        <v>339</v>
      </c>
      <c r="AZ29" s="132">
        <v>0.52200000000000002</v>
      </c>
      <c r="BA29" s="132">
        <v>3.4499999999999999E-3</v>
      </c>
    </row>
    <row r="30" spans="1:53">
      <c r="A30" t="s">
        <v>1213</v>
      </c>
      <c r="B30" t="s">
        <v>1251</v>
      </c>
      <c r="C30" t="s">
        <v>2537</v>
      </c>
      <c r="D30" t="s">
        <v>309</v>
      </c>
      <c r="E30" t="s">
        <v>5342</v>
      </c>
      <c r="F30" t="s">
        <v>5343</v>
      </c>
      <c r="G30" t="s">
        <v>1012</v>
      </c>
      <c r="I30" t="s">
        <v>204</v>
      </c>
      <c r="J30" t="s">
        <v>204</v>
      </c>
      <c r="K30" t="s">
        <v>451</v>
      </c>
      <c r="L30" t="s">
        <v>339</v>
      </c>
      <c r="M30" t="s">
        <v>338</v>
      </c>
      <c r="O30" t="s">
        <v>5344</v>
      </c>
      <c r="P30" t="s">
        <v>1533</v>
      </c>
      <c r="Q30" t="s">
        <v>413</v>
      </c>
      <c r="R30" t="s">
        <v>407</v>
      </c>
      <c r="S30" t="s">
        <v>1212</v>
      </c>
      <c r="T30" s="131">
        <v>1.8740000000000001</v>
      </c>
      <c r="U30" t="s">
        <v>5345</v>
      </c>
      <c r="V30" s="132">
        <v>7.3910000000000003E-2</v>
      </c>
      <c r="W30" t="s">
        <v>753</v>
      </c>
      <c r="X30" t="s">
        <v>896</v>
      </c>
      <c r="Z30" s="132">
        <v>0.11549</v>
      </c>
      <c r="AA30" t="s">
        <v>5346</v>
      </c>
      <c r="AB30" t="s">
        <v>412</v>
      </c>
      <c r="AD30" s="131">
        <f t="shared" si="4"/>
        <v>736.92600000000004</v>
      </c>
      <c r="AG30" t="s">
        <v>338</v>
      </c>
      <c r="AH30" t="s">
        <v>781</v>
      </c>
      <c r="AI30" t="s">
        <v>5347</v>
      </c>
      <c r="AJ30" t="s">
        <v>338</v>
      </c>
      <c r="AK30" t="s">
        <v>886</v>
      </c>
      <c r="AL30" t="s">
        <v>4778</v>
      </c>
      <c r="AM30" t="s">
        <v>889</v>
      </c>
      <c r="AN30" t="s">
        <v>4779</v>
      </c>
      <c r="AQ30" s="131">
        <v>735308</v>
      </c>
      <c r="AR30" s="131">
        <v>100.22</v>
      </c>
      <c r="AS30" s="131">
        <v>1</v>
      </c>
      <c r="AT30" s="131">
        <v>736.92600000000004</v>
      </c>
      <c r="AU30" s="131">
        <v>736925.67799999996</v>
      </c>
      <c r="AX30" t="s">
        <v>339</v>
      </c>
      <c r="AZ30" s="132">
        <v>0.38561000000000001</v>
      </c>
      <c r="BA30" s="132">
        <v>2.5500000000000002E-3</v>
      </c>
    </row>
    <row r="31" spans="1:53">
      <c r="A31" t="s">
        <v>1213</v>
      </c>
      <c r="B31" t="s">
        <v>1251</v>
      </c>
      <c r="C31" t="s">
        <v>1213</v>
      </c>
      <c r="D31" t="s">
        <v>309</v>
      </c>
      <c r="E31" t="s">
        <v>5401</v>
      </c>
      <c r="F31" t="s">
        <v>5370</v>
      </c>
      <c r="G31" t="s">
        <v>1011</v>
      </c>
      <c r="I31" t="s">
        <v>204</v>
      </c>
      <c r="J31" t="s">
        <v>204</v>
      </c>
      <c r="K31" t="s">
        <v>442</v>
      </c>
      <c r="L31" t="s">
        <v>338</v>
      </c>
      <c r="M31" t="s">
        <v>339</v>
      </c>
      <c r="O31"/>
      <c r="P31" t="s">
        <v>1383</v>
      </c>
      <c r="Q31" t="s">
        <v>312</v>
      </c>
      <c r="R31" t="s">
        <v>407</v>
      </c>
      <c r="S31" t="s">
        <v>1212</v>
      </c>
      <c r="T31" s="131">
        <v>2.8479999999999999</v>
      </c>
      <c r="U31" t="s">
        <v>314</v>
      </c>
      <c r="V31" t="s">
        <v>1878</v>
      </c>
      <c r="W31" t="s">
        <v>754</v>
      </c>
      <c r="AA31"/>
      <c r="AC31" t="s">
        <v>761</v>
      </c>
      <c r="AD31" s="131">
        <f>AT31</f>
        <v>57.935000000000002</v>
      </c>
      <c r="AE31" s="132">
        <v>1</v>
      </c>
      <c r="AF31"/>
      <c r="AK31" t="s">
        <v>886</v>
      </c>
      <c r="AL31" t="s">
        <v>4778</v>
      </c>
      <c r="AM31" t="s">
        <v>889</v>
      </c>
      <c r="AN31" t="s">
        <v>4779</v>
      </c>
      <c r="AO31" t="s">
        <v>4779</v>
      </c>
      <c r="AQ31" s="131">
        <v>49228.873</v>
      </c>
      <c r="AR31" s="131">
        <v>117.684</v>
      </c>
      <c r="AS31" s="131">
        <v>1</v>
      </c>
      <c r="AT31" s="131">
        <v>57.935000000000002</v>
      </c>
      <c r="AU31" s="131">
        <v>57934.51</v>
      </c>
      <c r="AZ31" s="132">
        <v>3.032E-2</v>
      </c>
      <c r="BA31" s="132">
        <v>2.0000000000000001E-4</v>
      </c>
    </row>
    <row r="32" spans="1:53">
      <c r="A32" t="s">
        <v>1213</v>
      </c>
      <c r="B32" t="s">
        <v>1251</v>
      </c>
      <c r="C32" t="s">
        <v>1213</v>
      </c>
      <c r="D32" t="s">
        <v>309</v>
      </c>
      <c r="E32" t="s">
        <v>5400</v>
      </c>
      <c r="F32" t="s">
        <v>5371</v>
      </c>
      <c r="G32" t="s">
        <v>1011</v>
      </c>
      <c r="I32" t="s">
        <v>204</v>
      </c>
      <c r="J32" t="s">
        <v>204</v>
      </c>
      <c r="K32" t="s">
        <v>442</v>
      </c>
      <c r="L32" t="s">
        <v>338</v>
      </c>
      <c r="M32" t="s">
        <v>339</v>
      </c>
      <c r="O32"/>
      <c r="P32" t="s">
        <v>1383</v>
      </c>
      <c r="Q32" t="s">
        <v>312</v>
      </c>
      <c r="R32" t="s">
        <v>407</v>
      </c>
      <c r="S32" t="s">
        <v>1212</v>
      </c>
      <c r="T32" s="131">
        <v>1.3420000000000001</v>
      </c>
      <c r="U32" t="s">
        <v>314</v>
      </c>
      <c r="V32" t="s">
        <v>1878</v>
      </c>
      <c r="W32" t="s">
        <v>753</v>
      </c>
      <c r="AA32"/>
      <c r="AC32" t="s">
        <v>761</v>
      </c>
      <c r="AD32" s="131">
        <f>AT32</f>
        <v>43.951999999999998</v>
      </c>
      <c r="AE32" s="132">
        <v>1</v>
      </c>
      <c r="AF32"/>
      <c r="AK32" t="s">
        <v>886</v>
      </c>
      <c r="AL32" t="s">
        <v>4778</v>
      </c>
      <c r="AM32" t="s">
        <v>889</v>
      </c>
      <c r="AN32" t="s">
        <v>4779</v>
      </c>
      <c r="AO32" t="s">
        <v>4779</v>
      </c>
      <c r="AQ32" s="131">
        <v>35992.946000000004</v>
      </c>
      <c r="AR32" s="131">
        <v>122.113</v>
      </c>
      <c r="AS32" s="131">
        <v>1</v>
      </c>
      <c r="AT32" s="131">
        <v>43.951999999999998</v>
      </c>
      <c r="AU32" s="131">
        <v>43951.92</v>
      </c>
      <c r="AZ32" s="132">
        <v>2.3E-2</v>
      </c>
      <c r="BA32" s="132">
        <v>1.4999999999999999E-4</v>
      </c>
    </row>
    <row r="33" spans="1:53">
      <c r="A33" t="s">
        <v>1213</v>
      </c>
      <c r="B33" t="s">
        <v>1251</v>
      </c>
      <c r="C33" t="s">
        <v>4991</v>
      </c>
      <c r="D33" t="s">
        <v>309</v>
      </c>
      <c r="E33" t="s">
        <v>5357</v>
      </c>
      <c r="F33" t="s">
        <v>5358</v>
      </c>
      <c r="G33" t="s">
        <v>1012</v>
      </c>
      <c r="H33" t="s">
        <v>815</v>
      </c>
      <c r="I33" t="s">
        <v>204</v>
      </c>
      <c r="J33" t="s">
        <v>204</v>
      </c>
      <c r="K33" t="s">
        <v>447</v>
      </c>
      <c r="L33" t="s">
        <v>339</v>
      </c>
      <c r="M33" t="s">
        <v>339</v>
      </c>
      <c r="N33" t="s">
        <v>1208</v>
      </c>
      <c r="O33" t="s">
        <v>5359</v>
      </c>
      <c r="Q33" t="s">
        <v>410</v>
      </c>
      <c r="R33" t="s">
        <v>410</v>
      </c>
      <c r="S33" t="s">
        <v>1212</v>
      </c>
      <c r="T33" s="131">
        <v>0.753</v>
      </c>
      <c r="U33" t="s">
        <v>823</v>
      </c>
      <c r="V33" s="132">
        <v>0</v>
      </c>
      <c r="W33" t="s">
        <v>753</v>
      </c>
      <c r="X33" t="s">
        <v>900</v>
      </c>
      <c r="Y33" s="132">
        <v>0.04</v>
      </c>
      <c r="Z33" s="132">
        <v>9.8750000000000004E-2</v>
      </c>
      <c r="AA33" t="s">
        <v>1583</v>
      </c>
      <c r="AB33" t="s">
        <v>412</v>
      </c>
      <c r="AD33" s="131">
        <f t="shared" ref="AD33" si="5">AT33</f>
        <v>37.375999999999998</v>
      </c>
      <c r="AG33" t="s">
        <v>339</v>
      </c>
      <c r="AH33" t="s">
        <v>781</v>
      </c>
      <c r="AI33" t="s">
        <v>5360</v>
      </c>
      <c r="AJ33" t="s">
        <v>339</v>
      </c>
      <c r="AK33" t="s">
        <v>884</v>
      </c>
      <c r="AM33" t="s">
        <v>889</v>
      </c>
      <c r="AN33" t="s">
        <v>4779</v>
      </c>
      <c r="AO33" t="s">
        <v>4956</v>
      </c>
      <c r="AQ33" s="131">
        <v>36477</v>
      </c>
      <c r="AR33" s="131">
        <v>102.46599999999999</v>
      </c>
      <c r="AS33" s="131">
        <v>1</v>
      </c>
      <c r="AT33" s="131">
        <v>37.375999999999998</v>
      </c>
      <c r="AU33" s="131">
        <v>37376.432999999997</v>
      </c>
      <c r="AX33" t="s">
        <v>339</v>
      </c>
      <c r="AZ33" s="132">
        <v>1.9560000000000001E-2</v>
      </c>
      <c r="BA33" s="132">
        <v>1.2999999999999999E-4</v>
      </c>
    </row>
    <row r="34" spans="1:53">
      <c r="A34" t="s">
        <v>1213</v>
      </c>
      <c r="B34" t="s">
        <v>1251</v>
      </c>
      <c r="C34" t="s">
        <v>1213</v>
      </c>
      <c r="D34" t="s">
        <v>309</v>
      </c>
      <c r="E34" t="s">
        <v>5401</v>
      </c>
      <c r="F34" t="s">
        <v>5372</v>
      </c>
      <c r="G34" t="s">
        <v>1011</v>
      </c>
      <c r="I34" t="s">
        <v>204</v>
      </c>
      <c r="J34" t="s">
        <v>204</v>
      </c>
      <c r="K34" t="s">
        <v>442</v>
      </c>
      <c r="L34" t="s">
        <v>338</v>
      </c>
      <c r="M34" t="s">
        <v>339</v>
      </c>
      <c r="O34"/>
      <c r="P34" t="s">
        <v>1383</v>
      </c>
      <c r="Q34" t="s">
        <v>312</v>
      </c>
      <c r="R34" t="s">
        <v>407</v>
      </c>
      <c r="S34" t="s">
        <v>1212</v>
      </c>
      <c r="T34" s="131">
        <v>2.1030000000000002</v>
      </c>
      <c r="U34" t="s">
        <v>314</v>
      </c>
      <c r="V34" t="s">
        <v>1878</v>
      </c>
      <c r="W34" t="s">
        <v>754</v>
      </c>
      <c r="AA34"/>
      <c r="AC34" t="s">
        <v>761</v>
      </c>
      <c r="AD34" s="131">
        <f>AT34</f>
        <v>37.301000000000002</v>
      </c>
      <c r="AE34" s="132">
        <v>1</v>
      </c>
      <c r="AF34"/>
      <c r="AK34" t="s">
        <v>886</v>
      </c>
      <c r="AL34" t="s">
        <v>4778</v>
      </c>
      <c r="AM34" t="s">
        <v>889</v>
      </c>
      <c r="AN34" t="s">
        <v>4779</v>
      </c>
      <c r="AO34" t="s">
        <v>4779</v>
      </c>
      <c r="AQ34" s="131">
        <v>29721.162</v>
      </c>
      <c r="AR34" s="131">
        <v>125.503</v>
      </c>
      <c r="AS34" s="131">
        <v>1</v>
      </c>
      <c r="AT34" s="131">
        <v>37.301000000000002</v>
      </c>
      <c r="AU34" s="131">
        <v>37301.019999999997</v>
      </c>
      <c r="AZ34" s="132">
        <v>1.9519999999999999E-2</v>
      </c>
      <c r="BA34" s="132">
        <v>1.2999999999999999E-4</v>
      </c>
    </row>
    <row r="35" spans="1:53">
      <c r="A35" t="s">
        <v>1213</v>
      </c>
      <c r="B35" t="s">
        <v>1252</v>
      </c>
      <c r="C35" t="s">
        <v>2537</v>
      </c>
      <c r="D35" t="s">
        <v>309</v>
      </c>
      <c r="E35" t="s">
        <v>5342</v>
      </c>
      <c r="F35" t="s">
        <v>5343</v>
      </c>
      <c r="G35" t="s">
        <v>1012</v>
      </c>
      <c r="I35" t="s">
        <v>204</v>
      </c>
      <c r="J35" t="s">
        <v>204</v>
      </c>
      <c r="K35" t="s">
        <v>451</v>
      </c>
      <c r="L35" t="s">
        <v>339</v>
      </c>
      <c r="M35" t="s">
        <v>338</v>
      </c>
      <c r="O35" t="s">
        <v>5344</v>
      </c>
      <c r="P35" t="s">
        <v>1533</v>
      </c>
      <c r="Q35" t="s">
        <v>413</v>
      </c>
      <c r="R35" t="s">
        <v>407</v>
      </c>
      <c r="S35" t="s">
        <v>1212</v>
      </c>
      <c r="T35" s="131">
        <v>1.8740000000000001</v>
      </c>
      <c r="U35" t="s">
        <v>5345</v>
      </c>
      <c r="V35" s="132">
        <v>7.3910000000000003E-2</v>
      </c>
      <c r="W35" t="s">
        <v>753</v>
      </c>
      <c r="X35" t="s">
        <v>896</v>
      </c>
      <c r="Z35" s="132">
        <v>0.11549</v>
      </c>
      <c r="AA35" t="s">
        <v>5346</v>
      </c>
      <c r="AB35" t="s">
        <v>412</v>
      </c>
      <c r="AD35" s="131">
        <f t="shared" ref="AD35:AD36" si="6">AT35</f>
        <v>455.55399999999997</v>
      </c>
      <c r="AG35" t="s">
        <v>338</v>
      </c>
      <c r="AH35" t="s">
        <v>781</v>
      </c>
      <c r="AI35" t="s">
        <v>5347</v>
      </c>
      <c r="AJ35" t="s">
        <v>338</v>
      </c>
      <c r="AK35" t="s">
        <v>886</v>
      </c>
      <c r="AL35" t="s">
        <v>4778</v>
      </c>
      <c r="AM35" t="s">
        <v>889</v>
      </c>
      <c r="AN35" t="s">
        <v>4779</v>
      </c>
      <c r="AQ35" s="131">
        <v>454554</v>
      </c>
      <c r="AR35" s="131">
        <v>100.22</v>
      </c>
      <c r="AS35" s="131">
        <v>1</v>
      </c>
      <c r="AT35" s="131">
        <v>455.55399999999997</v>
      </c>
      <c r="AU35" s="131">
        <v>455554.01899999997</v>
      </c>
      <c r="AX35" t="s">
        <v>339</v>
      </c>
      <c r="AZ35" s="132">
        <v>0.46639000000000003</v>
      </c>
      <c r="BA35" s="132">
        <v>2.0699999999999998E-3</v>
      </c>
    </row>
    <row r="36" spans="1:53">
      <c r="A36" t="s">
        <v>1213</v>
      </c>
      <c r="B36" t="s">
        <v>1252</v>
      </c>
      <c r="C36" t="s">
        <v>1782</v>
      </c>
      <c r="D36" t="s">
        <v>309</v>
      </c>
      <c r="E36" t="s">
        <v>5348</v>
      </c>
      <c r="F36" t="s">
        <v>5349</v>
      </c>
      <c r="G36" t="s">
        <v>1012</v>
      </c>
      <c r="I36" t="s">
        <v>204</v>
      </c>
      <c r="J36" t="s">
        <v>204</v>
      </c>
      <c r="K36" t="s">
        <v>454</v>
      </c>
      <c r="L36" t="s">
        <v>339</v>
      </c>
      <c r="M36" t="s">
        <v>338</v>
      </c>
      <c r="N36" t="s">
        <v>1208</v>
      </c>
      <c r="O36" t="s">
        <v>5350</v>
      </c>
      <c r="P36" t="s">
        <v>1539</v>
      </c>
      <c r="Q36" t="s">
        <v>413</v>
      </c>
      <c r="R36" t="s">
        <v>407</v>
      </c>
      <c r="S36" t="s">
        <v>1215</v>
      </c>
      <c r="T36" s="109">
        <v>2.09</v>
      </c>
      <c r="U36" t="s">
        <v>823</v>
      </c>
      <c r="V36" s="132">
        <v>38.823740000000001</v>
      </c>
      <c r="W36" t="s">
        <v>755</v>
      </c>
      <c r="X36" t="s">
        <v>905</v>
      </c>
      <c r="Y36" s="132">
        <v>4.7500000000000001E-2</v>
      </c>
      <c r="AA36" t="s">
        <v>5351</v>
      </c>
      <c r="AB36" t="s">
        <v>412</v>
      </c>
      <c r="AC36" t="s">
        <v>777</v>
      </c>
      <c r="AD36" s="131">
        <f t="shared" si="6"/>
        <v>439.625</v>
      </c>
      <c r="AE36" s="132">
        <v>0.43115999999999999</v>
      </c>
      <c r="AF36" t="s">
        <v>5350</v>
      </c>
      <c r="AG36" t="s">
        <v>339</v>
      </c>
      <c r="AH36" t="s">
        <v>781</v>
      </c>
      <c r="AI36" t="s">
        <v>5352</v>
      </c>
      <c r="AJ36" t="s">
        <v>339</v>
      </c>
      <c r="AK36" t="s">
        <v>886</v>
      </c>
      <c r="AL36" t="s">
        <v>4778</v>
      </c>
      <c r="AM36" t="s">
        <v>889</v>
      </c>
      <c r="AN36" t="s">
        <v>4779</v>
      </c>
      <c r="AO36" t="s">
        <v>4956</v>
      </c>
      <c r="AQ36" s="131">
        <v>116163</v>
      </c>
      <c r="AR36" s="131">
        <v>101.79</v>
      </c>
      <c r="AS36" s="131">
        <v>3.718</v>
      </c>
      <c r="AT36" s="131">
        <v>439.625</v>
      </c>
      <c r="AU36" s="131">
        <v>118242.318</v>
      </c>
      <c r="AX36" t="s">
        <v>339</v>
      </c>
      <c r="AZ36" s="132">
        <v>0.45008999999999999</v>
      </c>
      <c r="BA36" s="132">
        <v>2E-3</v>
      </c>
    </row>
    <row r="37" spans="1:53">
      <c r="A37" t="s">
        <v>1213</v>
      </c>
      <c r="B37" t="s">
        <v>1252</v>
      </c>
      <c r="C37" t="s">
        <v>1213</v>
      </c>
      <c r="D37" t="s">
        <v>309</v>
      </c>
      <c r="E37" t="s">
        <v>5401</v>
      </c>
      <c r="F37" t="s">
        <v>5373</v>
      </c>
      <c r="G37" t="s">
        <v>1011</v>
      </c>
      <c r="I37" t="s">
        <v>204</v>
      </c>
      <c r="J37" t="s">
        <v>204</v>
      </c>
      <c r="K37" t="s">
        <v>442</v>
      </c>
      <c r="L37" t="s">
        <v>338</v>
      </c>
      <c r="M37" t="s">
        <v>339</v>
      </c>
      <c r="O37"/>
      <c r="P37" t="s">
        <v>1383</v>
      </c>
      <c r="Q37" t="s">
        <v>312</v>
      </c>
      <c r="R37" t="s">
        <v>407</v>
      </c>
      <c r="S37" t="s">
        <v>1212</v>
      </c>
      <c r="T37" s="131">
        <v>2.1549999999999998</v>
      </c>
      <c r="U37" t="s">
        <v>314</v>
      </c>
      <c r="V37" t="s">
        <v>1878</v>
      </c>
      <c r="W37" t="s">
        <v>754</v>
      </c>
      <c r="AA37"/>
      <c r="AC37" t="s">
        <v>761</v>
      </c>
      <c r="AD37" s="131">
        <f>AT37</f>
        <v>23.504000000000001</v>
      </c>
      <c r="AE37" s="132">
        <v>1</v>
      </c>
      <c r="AF37"/>
      <c r="AK37" t="s">
        <v>886</v>
      </c>
      <c r="AL37" t="s">
        <v>4778</v>
      </c>
      <c r="AM37" t="s">
        <v>889</v>
      </c>
      <c r="AN37" t="s">
        <v>4779</v>
      </c>
      <c r="AO37" t="s">
        <v>4779</v>
      </c>
      <c r="AQ37" s="131">
        <v>19613.95</v>
      </c>
      <c r="AR37" s="131">
        <v>119.831</v>
      </c>
      <c r="AS37" s="131">
        <v>1</v>
      </c>
      <c r="AT37" s="131">
        <v>23.504000000000001</v>
      </c>
      <c r="AU37" s="131">
        <v>23503.64</v>
      </c>
      <c r="AZ37" s="132">
        <v>2.4060000000000002E-2</v>
      </c>
      <c r="BA37" s="132">
        <v>1.1E-4</v>
      </c>
    </row>
    <row r="38" spans="1:53">
      <c r="A38" t="s">
        <v>1213</v>
      </c>
      <c r="B38" t="s">
        <v>1252</v>
      </c>
      <c r="C38" t="s">
        <v>1213</v>
      </c>
      <c r="D38" t="s">
        <v>309</v>
      </c>
      <c r="E38" t="s">
        <v>5401</v>
      </c>
      <c r="F38" t="s">
        <v>5374</v>
      </c>
      <c r="G38" t="s">
        <v>1011</v>
      </c>
      <c r="I38" t="s">
        <v>204</v>
      </c>
      <c r="J38" t="s">
        <v>204</v>
      </c>
      <c r="K38" t="s">
        <v>442</v>
      </c>
      <c r="L38" t="s">
        <v>338</v>
      </c>
      <c r="M38" t="s">
        <v>339</v>
      </c>
      <c r="O38"/>
      <c r="P38" t="s">
        <v>1383</v>
      </c>
      <c r="Q38" t="s">
        <v>312</v>
      </c>
      <c r="R38" t="s">
        <v>407</v>
      </c>
      <c r="S38" t="s">
        <v>1212</v>
      </c>
      <c r="T38" s="131">
        <v>1.359</v>
      </c>
      <c r="U38" t="s">
        <v>314</v>
      </c>
      <c r="V38" t="s">
        <v>1878</v>
      </c>
      <c r="W38" t="s">
        <v>754</v>
      </c>
      <c r="AA38"/>
      <c r="AC38" t="s">
        <v>761</v>
      </c>
      <c r="AD38" s="131">
        <f>AT38</f>
        <v>21.151</v>
      </c>
      <c r="AE38" s="132">
        <v>1</v>
      </c>
      <c r="AF38"/>
      <c r="AK38" t="s">
        <v>886</v>
      </c>
      <c r="AL38" t="s">
        <v>4778</v>
      </c>
      <c r="AM38" t="s">
        <v>889</v>
      </c>
      <c r="AN38" t="s">
        <v>4779</v>
      </c>
      <c r="AO38" t="s">
        <v>4779</v>
      </c>
      <c r="AQ38" s="131">
        <v>16316.489</v>
      </c>
      <c r="AR38" s="131">
        <v>129.631</v>
      </c>
      <c r="AS38" s="131">
        <v>1</v>
      </c>
      <c r="AT38" s="131">
        <v>21.151</v>
      </c>
      <c r="AU38" s="131">
        <v>21151.19</v>
      </c>
      <c r="AZ38" s="132">
        <v>2.1649999999999999E-2</v>
      </c>
      <c r="BA38" s="132">
        <v>1E-4</v>
      </c>
    </row>
    <row r="39" spans="1:53">
      <c r="A39" t="s">
        <v>1213</v>
      </c>
      <c r="B39" t="s">
        <v>1252</v>
      </c>
      <c r="C39" t="s">
        <v>1213</v>
      </c>
      <c r="D39" t="s">
        <v>309</v>
      </c>
      <c r="E39" t="s">
        <v>5400</v>
      </c>
      <c r="F39" t="s">
        <v>5375</v>
      </c>
      <c r="G39" t="s">
        <v>1011</v>
      </c>
      <c r="I39" t="s">
        <v>204</v>
      </c>
      <c r="J39" t="s">
        <v>204</v>
      </c>
      <c r="K39" t="s">
        <v>442</v>
      </c>
      <c r="L39" t="s">
        <v>338</v>
      </c>
      <c r="M39" t="s">
        <v>339</v>
      </c>
      <c r="O39"/>
      <c r="P39" t="s">
        <v>1383</v>
      </c>
      <c r="Q39" t="s">
        <v>312</v>
      </c>
      <c r="R39" t="s">
        <v>407</v>
      </c>
      <c r="S39" t="s">
        <v>1212</v>
      </c>
      <c r="T39" s="131">
        <v>1.45</v>
      </c>
      <c r="U39" t="s">
        <v>314</v>
      </c>
      <c r="V39" t="s">
        <v>1878</v>
      </c>
      <c r="W39" t="s">
        <v>753</v>
      </c>
      <c r="AA39"/>
      <c r="AC39" t="s">
        <v>761</v>
      </c>
      <c r="AD39" s="131">
        <f>AT39</f>
        <v>20.390999999999998</v>
      </c>
      <c r="AE39" s="132">
        <v>1</v>
      </c>
      <c r="AF39"/>
      <c r="AK39" t="s">
        <v>886</v>
      </c>
      <c r="AL39" t="s">
        <v>4778</v>
      </c>
      <c r="AM39" t="s">
        <v>889</v>
      </c>
      <c r="AN39" t="s">
        <v>4779</v>
      </c>
      <c r="AO39" t="s">
        <v>4779</v>
      </c>
      <c r="AQ39" s="131">
        <v>17091.288</v>
      </c>
      <c r="AR39" s="131">
        <v>119.30800000000001</v>
      </c>
      <c r="AS39" s="131">
        <v>1</v>
      </c>
      <c r="AT39" s="131">
        <v>20.390999999999998</v>
      </c>
      <c r="AU39" s="131">
        <v>20391.21</v>
      </c>
      <c r="AZ39" s="132">
        <v>2.0879999999999999E-2</v>
      </c>
      <c r="BA39" s="132">
        <v>9.0000000000000006E-5</v>
      </c>
    </row>
    <row r="40" spans="1:53">
      <c r="A40" t="s">
        <v>1213</v>
      </c>
      <c r="B40" t="s">
        <v>1252</v>
      </c>
      <c r="C40" t="s">
        <v>4991</v>
      </c>
      <c r="D40" t="s">
        <v>309</v>
      </c>
      <c r="E40" t="s">
        <v>5357</v>
      </c>
      <c r="F40" t="s">
        <v>5358</v>
      </c>
      <c r="G40" t="s">
        <v>1012</v>
      </c>
      <c r="H40" t="s">
        <v>815</v>
      </c>
      <c r="I40" t="s">
        <v>204</v>
      </c>
      <c r="J40" t="s">
        <v>204</v>
      </c>
      <c r="K40" t="s">
        <v>447</v>
      </c>
      <c r="L40" t="s">
        <v>339</v>
      </c>
      <c r="M40" t="s">
        <v>339</v>
      </c>
      <c r="N40" t="s">
        <v>1208</v>
      </c>
      <c r="O40" t="s">
        <v>5359</v>
      </c>
      <c r="Q40" t="s">
        <v>410</v>
      </c>
      <c r="R40" t="s">
        <v>410</v>
      </c>
      <c r="S40" t="s">
        <v>1212</v>
      </c>
      <c r="T40" s="131">
        <v>0.753</v>
      </c>
      <c r="U40" t="s">
        <v>823</v>
      </c>
      <c r="V40" s="132">
        <v>0</v>
      </c>
      <c r="W40" t="s">
        <v>753</v>
      </c>
      <c r="X40" t="s">
        <v>900</v>
      </c>
      <c r="Y40" s="132">
        <v>0.04</v>
      </c>
      <c r="Z40" s="132">
        <v>9.8750000000000004E-2</v>
      </c>
      <c r="AA40" t="s">
        <v>1583</v>
      </c>
      <c r="AB40" t="s">
        <v>412</v>
      </c>
      <c r="AD40" s="131">
        <f t="shared" ref="AD40:AD42" si="7">AT40</f>
        <v>16.532</v>
      </c>
      <c r="AG40" t="s">
        <v>339</v>
      </c>
      <c r="AH40" t="s">
        <v>781</v>
      </c>
      <c r="AI40" t="s">
        <v>5360</v>
      </c>
      <c r="AJ40" t="s">
        <v>339</v>
      </c>
      <c r="AK40" t="s">
        <v>884</v>
      </c>
      <c r="AM40" t="s">
        <v>889</v>
      </c>
      <c r="AN40" t="s">
        <v>4779</v>
      </c>
      <c r="AO40" t="s">
        <v>4956</v>
      </c>
      <c r="AQ40" s="131">
        <v>16134</v>
      </c>
      <c r="AR40" s="131">
        <v>102.46599999999999</v>
      </c>
      <c r="AS40" s="131">
        <v>1</v>
      </c>
      <c r="AT40" s="131">
        <v>16.532</v>
      </c>
      <c r="AU40" s="131">
        <v>16531.825000000001</v>
      </c>
      <c r="AX40" t="s">
        <v>339</v>
      </c>
      <c r="AZ40" s="132">
        <v>1.6930000000000001E-2</v>
      </c>
      <c r="BA40" s="132">
        <v>8.0000000000000007E-5</v>
      </c>
    </row>
    <row r="41" spans="1:53">
      <c r="A41" t="s">
        <v>1213</v>
      </c>
      <c r="B41" t="s">
        <v>1253</v>
      </c>
      <c r="C41" t="s">
        <v>2537</v>
      </c>
      <c r="D41" t="s">
        <v>309</v>
      </c>
      <c r="E41" t="s">
        <v>5342</v>
      </c>
      <c r="F41" t="s">
        <v>5343</v>
      </c>
      <c r="G41" t="s">
        <v>1012</v>
      </c>
      <c r="I41" t="s">
        <v>204</v>
      </c>
      <c r="J41" t="s">
        <v>204</v>
      </c>
      <c r="K41" t="s">
        <v>451</v>
      </c>
      <c r="L41" t="s">
        <v>339</v>
      </c>
      <c r="M41" t="s">
        <v>338</v>
      </c>
      <c r="O41" t="s">
        <v>5344</v>
      </c>
      <c r="P41" t="s">
        <v>1533</v>
      </c>
      <c r="Q41" t="s">
        <v>413</v>
      </c>
      <c r="R41" t="s">
        <v>407</v>
      </c>
      <c r="S41" t="s">
        <v>1212</v>
      </c>
      <c r="T41" s="131">
        <v>1.8740000000000001</v>
      </c>
      <c r="U41" t="s">
        <v>5345</v>
      </c>
      <c r="V41" s="132">
        <v>7.3910000000000003E-2</v>
      </c>
      <c r="W41" t="s">
        <v>753</v>
      </c>
      <c r="X41" t="s">
        <v>896</v>
      </c>
      <c r="Z41" s="132">
        <v>0.11549</v>
      </c>
      <c r="AA41" t="s">
        <v>5346</v>
      </c>
      <c r="AB41" t="s">
        <v>412</v>
      </c>
      <c r="AD41" s="131">
        <f t="shared" si="7"/>
        <v>326.92700000000002</v>
      </c>
      <c r="AG41" t="s">
        <v>338</v>
      </c>
      <c r="AH41" t="s">
        <v>781</v>
      </c>
      <c r="AI41" t="s">
        <v>5347</v>
      </c>
      <c r="AJ41" t="s">
        <v>338</v>
      </c>
      <c r="AK41" t="s">
        <v>886</v>
      </c>
      <c r="AL41" t="s">
        <v>4778</v>
      </c>
      <c r="AM41" t="s">
        <v>889</v>
      </c>
      <c r="AN41" t="s">
        <v>4779</v>
      </c>
      <c r="AQ41" s="131">
        <v>326209</v>
      </c>
      <c r="AR41" s="131">
        <v>100.22</v>
      </c>
      <c r="AS41" s="131">
        <v>1</v>
      </c>
      <c r="AT41" s="131">
        <v>326.92700000000002</v>
      </c>
      <c r="AU41" s="131">
        <v>326926.65999999997</v>
      </c>
      <c r="AX41" t="s">
        <v>339</v>
      </c>
      <c r="AZ41" s="132">
        <v>0.47706999999999999</v>
      </c>
      <c r="BA41" s="132">
        <v>1.8400000000000001E-3</v>
      </c>
    </row>
    <row r="42" spans="1:53">
      <c r="A42" t="s">
        <v>1213</v>
      </c>
      <c r="B42" t="s">
        <v>1253</v>
      </c>
      <c r="C42" t="s">
        <v>1782</v>
      </c>
      <c r="D42" t="s">
        <v>309</v>
      </c>
      <c r="E42" t="s">
        <v>5348</v>
      </c>
      <c r="F42" t="s">
        <v>5349</v>
      </c>
      <c r="G42" t="s">
        <v>1012</v>
      </c>
      <c r="I42" t="s">
        <v>204</v>
      </c>
      <c r="J42" t="s">
        <v>204</v>
      </c>
      <c r="K42" t="s">
        <v>454</v>
      </c>
      <c r="L42" t="s">
        <v>339</v>
      </c>
      <c r="M42" t="s">
        <v>338</v>
      </c>
      <c r="N42" t="s">
        <v>1208</v>
      </c>
      <c r="O42" t="s">
        <v>5350</v>
      </c>
      <c r="P42" t="s">
        <v>1539</v>
      </c>
      <c r="Q42" t="s">
        <v>413</v>
      </c>
      <c r="R42" t="s">
        <v>407</v>
      </c>
      <c r="S42" t="s">
        <v>1215</v>
      </c>
      <c r="T42" s="109">
        <v>2.09</v>
      </c>
      <c r="U42" t="s">
        <v>823</v>
      </c>
      <c r="V42" s="132">
        <v>31.274470000000001</v>
      </c>
      <c r="W42" t="s">
        <v>755</v>
      </c>
      <c r="X42" t="s">
        <v>905</v>
      </c>
      <c r="Y42" s="132">
        <v>4.7500000000000001E-2</v>
      </c>
      <c r="AA42" t="s">
        <v>5351</v>
      </c>
      <c r="AB42" t="s">
        <v>412</v>
      </c>
      <c r="AC42" t="s">
        <v>777</v>
      </c>
      <c r="AD42" s="131">
        <f t="shared" si="7"/>
        <v>324.964</v>
      </c>
      <c r="AE42" s="132">
        <v>0.43115999999999999</v>
      </c>
      <c r="AF42" t="s">
        <v>5350</v>
      </c>
      <c r="AG42" t="s">
        <v>339</v>
      </c>
      <c r="AH42" t="s">
        <v>781</v>
      </c>
      <c r="AI42" t="s">
        <v>5352</v>
      </c>
      <c r="AJ42" t="s">
        <v>339</v>
      </c>
      <c r="AK42" t="s">
        <v>886</v>
      </c>
      <c r="AL42" t="s">
        <v>4778</v>
      </c>
      <c r="AM42" t="s">
        <v>889</v>
      </c>
      <c r="AN42" t="s">
        <v>4779</v>
      </c>
      <c r="AO42" t="s">
        <v>4956</v>
      </c>
      <c r="AQ42" s="131">
        <v>85866</v>
      </c>
      <c r="AR42" s="131">
        <v>101.79</v>
      </c>
      <c r="AS42" s="131">
        <v>3.718</v>
      </c>
      <c r="AT42" s="131">
        <v>324.964</v>
      </c>
      <c r="AU42" s="131">
        <v>87403.001000000004</v>
      </c>
      <c r="AX42" t="s">
        <v>339</v>
      </c>
      <c r="AZ42" s="132">
        <v>0.47421000000000002</v>
      </c>
      <c r="BA42" s="132">
        <v>1.83E-3</v>
      </c>
    </row>
    <row r="43" spans="1:53">
      <c r="A43" t="s">
        <v>1213</v>
      </c>
      <c r="B43" t="s">
        <v>1253</v>
      </c>
      <c r="C43" t="s">
        <v>1213</v>
      </c>
      <c r="D43" t="s">
        <v>309</v>
      </c>
      <c r="E43" t="s">
        <v>5401</v>
      </c>
      <c r="F43" t="s">
        <v>5376</v>
      </c>
      <c r="G43" t="s">
        <v>1011</v>
      </c>
      <c r="I43" t="s">
        <v>204</v>
      </c>
      <c r="J43" t="s">
        <v>204</v>
      </c>
      <c r="K43" t="s">
        <v>442</v>
      </c>
      <c r="L43" t="s">
        <v>338</v>
      </c>
      <c r="M43" t="s">
        <v>339</v>
      </c>
      <c r="O43"/>
      <c r="P43" t="s">
        <v>1383</v>
      </c>
      <c r="Q43" t="s">
        <v>312</v>
      </c>
      <c r="R43" t="s">
        <v>407</v>
      </c>
      <c r="S43" t="s">
        <v>1212</v>
      </c>
      <c r="T43" s="131">
        <v>0.33300000000000002</v>
      </c>
      <c r="U43" t="s">
        <v>314</v>
      </c>
      <c r="V43" t="s">
        <v>1878</v>
      </c>
      <c r="W43" t="s">
        <v>754</v>
      </c>
      <c r="AA43"/>
      <c r="AC43" t="s">
        <v>761</v>
      </c>
      <c r="AD43" s="131">
        <f>AT43</f>
        <v>20.731000000000002</v>
      </c>
      <c r="AE43" s="132">
        <v>1</v>
      </c>
      <c r="AF43"/>
      <c r="AK43" t="s">
        <v>886</v>
      </c>
      <c r="AL43" t="s">
        <v>4778</v>
      </c>
      <c r="AM43" t="s">
        <v>889</v>
      </c>
      <c r="AN43" t="s">
        <v>4779</v>
      </c>
      <c r="AO43" t="s">
        <v>4779</v>
      </c>
      <c r="AQ43" s="131">
        <v>19562.082999999999</v>
      </c>
      <c r="AR43" s="131">
        <v>105.974</v>
      </c>
      <c r="AS43" s="131">
        <v>1</v>
      </c>
      <c r="AT43" s="131">
        <v>20.731000000000002</v>
      </c>
      <c r="AU43" s="131">
        <v>20730.71</v>
      </c>
      <c r="AZ43" s="132">
        <v>3.0249999999999999E-2</v>
      </c>
      <c r="BA43" s="132">
        <v>1.2E-4</v>
      </c>
    </row>
    <row r="44" spans="1:53">
      <c r="A44" t="s">
        <v>1213</v>
      </c>
      <c r="B44" t="s">
        <v>1253</v>
      </c>
      <c r="C44" t="s">
        <v>4991</v>
      </c>
      <c r="D44" t="s">
        <v>309</v>
      </c>
      <c r="E44" t="s">
        <v>5357</v>
      </c>
      <c r="F44" t="s">
        <v>5358</v>
      </c>
      <c r="G44" t="s">
        <v>1012</v>
      </c>
      <c r="H44" t="s">
        <v>815</v>
      </c>
      <c r="I44" t="s">
        <v>204</v>
      </c>
      <c r="J44" t="s">
        <v>204</v>
      </c>
      <c r="K44" t="s">
        <v>447</v>
      </c>
      <c r="L44" t="s">
        <v>339</v>
      </c>
      <c r="M44" t="s">
        <v>339</v>
      </c>
      <c r="N44" t="s">
        <v>1208</v>
      </c>
      <c r="O44" t="s">
        <v>5359</v>
      </c>
      <c r="Q44" t="s">
        <v>410</v>
      </c>
      <c r="R44" t="s">
        <v>410</v>
      </c>
      <c r="S44" t="s">
        <v>1212</v>
      </c>
      <c r="T44" s="131">
        <v>0.753</v>
      </c>
      <c r="U44" t="s">
        <v>823</v>
      </c>
      <c r="V44" s="132">
        <v>0</v>
      </c>
      <c r="W44" t="s">
        <v>753</v>
      </c>
      <c r="X44" t="s">
        <v>900</v>
      </c>
      <c r="Y44" s="132">
        <v>0.04</v>
      </c>
      <c r="Z44" s="132">
        <v>9.8750000000000004E-2</v>
      </c>
      <c r="AA44" t="s">
        <v>1583</v>
      </c>
      <c r="AB44" t="s">
        <v>412</v>
      </c>
      <c r="AD44" s="131">
        <f t="shared" ref="AD44" si="8">AT44</f>
        <v>12.651</v>
      </c>
      <c r="AG44" t="s">
        <v>339</v>
      </c>
      <c r="AH44" t="s">
        <v>781</v>
      </c>
      <c r="AI44" t="s">
        <v>5360</v>
      </c>
      <c r="AJ44" t="s">
        <v>339</v>
      </c>
      <c r="AK44" t="s">
        <v>884</v>
      </c>
      <c r="AM44" t="s">
        <v>889</v>
      </c>
      <c r="AN44" t="s">
        <v>4779</v>
      </c>
      <c r="AO44" t="s">
        <v>4956</v>
      </c>
      <c r="AQ44" s="131">
        <v>12347</v>
      </c>
      <c r="AR44" s="131">
        <v>102.46599999999999</v>
      </c>
      <c r="AS44" s="131">
        <v>1</v>
      </c>
      <c r="AT44" s="131">
        <v>12.651</v>
      </c>
      <c r="AU44" s="131">
        <v>12651.447</v>
      </c>
      <c r="AX44" t="s">
        <v>339</v>
      </c>
      <c r="AZ44" s="132">
        <v>1.8460000000000001E-2</v>
      </c>
      <c r="BA44" s="132">
        <v>6.9999999999999994E-5</v>
      </c>
    </row>
    <row r="45" spans="1:53">
      <c r="A45" t="s">
        <v>1213</v>
      </c>
      <c r="B45" t="s">
        <v>1253</v>
      </c>
      <c r="C45" t="s">
        <v>1213</v>
      </c>
      <c r="D45" t="s">
        <v>309</v>
      </c>
      <c r="E45" t="s">
        <v>5401</v>
      </c>
      <c r="F45" t="s">
        <v>5377</v>
      </c>
      <c r="G45" t="s">
        <v>1011</v>
      </c>
      <c r="I45" t="s">
        <v>204</v>
      </c>
      <c r="J45" t="s">
        <v>204</v>
      </c>
      <c r="K45" t="s">
        <v>442</v>
      </c>
      <c r="L45" t="s">
        <v>338</v>
      </c>
      <c r="M45" t="s">
        <v>339</v>
      </c>
      <c r="O45"/>
      <c r="P45" t="s">
        <v>1383</v>
      </c>
      <c r="Q45" t="s">
        <v>312</v>
      </c>
      <c r="R45" t="s">
        <v>407</v>
      </c>
      <c r="S45" t="s">
        <v>1212</v>
      </c>
      <c r="T45" s="131">
        <v>3.0920000000000001</v>
      </c>
      <c r="U45" t="s">
        <v>314</v>
      </c>
      <c r="V45" t="s">
        <v>1878</v>
      </c>
      <c r="W45" t="s">
        <v>754</v>
      </c>
      <c r="AA45"/>
      <c r="AC45" t="s">
        <v>761</v>
      </c>
      <c r="AD45" s="131">
        <f>AT45</f>
        <v>0</v>
      </c>
      <c r="AE45" s="132">
        <v>1</v>
      </c>
      <c r="AF45"/>
      <c r="AK45" t="s">
        <v>886</v>
      </c>
      <c r="AL45" t="s">
        <v>4778</v>
      </c>
      <c r="AM45" t="s">
        <v>889</v>
      </c>
      <c r="AN45" t="s">
        <v>4779</v>
      </c>
      <c r="AO45" t="s">
        <v>4779</v>
      </c>
      <c r="AQ45" s="131">
        <v>32981.642</v>
      </c>
      <c r="AR45" s="131">
        <v>0</v>
      </c>
      <c r="AS45" s="131">
        <v>1</v>
      </c>
      <c r="AT45" s="131">
        <v>0</v>
      </c>
      <c r="AU45" s="131">
        <v>0</v>
      </c>
      <c r="AZ45" s="132">
        <v>0</v>
      </c>
      <c r="BA45" s="132">
        <v>0</v>
      </c>
    </row>
    <row r="46" spans="1:53">
      <c r="A46" t="s">
        <v>1213</v>
      </c>
      <c r="B46" t="s">
        <v>1254</v>
      </c>
      <c r="C46" t="s">
        <v>1213</v>
      </c>
      <c r="D46" t="s">
        <v>309</v>
      </c>
      <c r="E46" t="s">
        <v>5400</v>
      </c>
      <c r="F46" t="s">
        <v>5378</v>
      </c>
      <c r="G46" t="s">
        <v>1011</v>
      </c>
      <c r="I46" t="s">
        <v>204</v>
      </c>
      <c r="J46" t="s">
        <v>204</v>
      </c>
      <c r="K46" t="s">
        <v>442</v>
      </c>
      <c r="L46" t="s">
        <v>338</v>
      </c>
      <c r="M46" t="s">
        <v>339</v>
      </c>
      <c r="O46"/>
      <c r="P46" t="s">
        <v>1383</v>
      </c>
      <c r="Q46" t="s">
        <v>312</v>
      </c>
      <c r="R46" t="s">
        <v>407</v>
      </c>
      <c r="S46" t="s">
        <v>1212</v>
      </c>
      <c r="T46" s="131">
        <v>3.37</v>
      </c>
      <c r="U46" t="s">
        <v>314</v>
      </c>
      <c r="V46" t="s">
        <v>1878</v>
      </c>
      <c r="W46" t="s">
        <v>753</v>
      </c>
      <c r="AA46"/>
      <c r="AC46" t="s">
        <v>761</v>
      </c>
      <c r="AD46" s="131">
        <f>AT46</f>
        <v>47862.478999999999</v>
      </c>
      <c r="AE46" s="132">
        <v>1</v>
      </c>
      <c r="AF46"/>
      <c r="AK46" t="s">
        <v>886</v>
      </c>
      <c r="AL46" t="s">
        <v>4778</v>
      </c>
      <c r="AM46" t="s">
        <v>889</v>
      </c>
      <c r="AN46" t="s">
        <v>4779</v>
      </c>
      <c r="AO46" t="s">
        <v>4779</v>
      </c>
      <c r="AQ46" s="131">
        <v>31433671.046999998</v>
      </c>
      <c r="AR46" s="131">
        <v>152.26499999999999</v>
      </c>
      <c r="AS46" s="131">
        <v>1</v>
      </c>
      <c r="AT46" s="131">
        <v>47862.478999999999</v>
      </c>
      <c r="AU46" s="131">
        <v>47862479.170000002</v>
      </c>
      <c r="AZ46" s="132">
        <v>1</v>
      </c>
      <c r="BA46" s="132">
        <v>1.3690000000000001E-2</v>
      </c>
    </row>
    <row r="47" spans="1:53">
      <c r="A47" t="s">
        <v>1213</v>
      </c>
      <c r="B47" t="s">
        <v>1256</v>
      </c>
      <c r="C47" t="s">
        <v>1213</v>
      </c>
      <c r="D47" t="s">
        <v>309</v>
      </c>
      <c r="E47" t="s">
        <v>5400</v>
      </c>
      <c r="F47" t="s">
        <v>5379</v>
      </c>
      <c r="G47" t="s">
        <v>1011</v>
      </c>
      <c r="I47" t="s">
        <v>204</v>
      </c>
      <c r="J47" t="s">
        <v>204</v>
      </c>
      <c r="K47" t="s">
        <v>442</v>
      </c>
      <c r="L47" t="s">
        <v>338</v>
      </c>
      <c r="M47" t="s">
        <v>339</v>
      </c>
      <c r="O47"/>
      <c r="P47" t="s">
        <v>1383</v>
      </c>
      <c r="Q47" t="s">
        <v>312</v>
      </c>
      <c r="R47" t="s">
        <v>407</v>
      </c>
      <c r="S47" t="s">
        <v>1212</v>
      </c>
      <c r="T47" s="131">
        <v>3.3530000000000002</v>
      </c>
      <c r="U47" t="s">
        <v>314</v>
      </c>
      <c r="V47" t="s">
        <v>1878</v>
      </c>
      <c r="W47" t="s">
        <v>753</v>
      </c>
      <c r="AA47"/>
      <c r="AC47" t="s">
        <v>761</v>
      </c>
      <c r="AD47" s="131">
        <f>AT47</f>
        <v>1241.617</v>
      </c>
      <c r="AE47" s="132">
        <v>1</v>
      </c>
      <c r="AF47"/>
      <c r="AK47" t="s">
        <v>886</v>
      </c>
      <c r="AL47" t="s">
        <v>4778</v>
      </c>
      <c r="AM47" t="s">
        <v>889</v>
      </c>
      <c r="AN47" t="s">
        <v>4779</v>
      </c>
      <c r="AO47" t="s">
        <v>4779</v>
      </c>
      <c r="AQ47" s="131">
        <v>1021548.2709999999</v>
      </c>
      <c r="AR47" s="131">
        <v>121.54300000000001</v>
      </c>
      <c r="AS47" s="131">
        <v>1</v>
      </c>
      <c r="AT47" s="131">
        <v>1241.617</v>
      </c>
      <c r="AU47" s="131">
        <v>1241617.25</v>
      </c>
      <c r="AZ47" s="132">
        <v>1</v>
      </c>
      <c r="BA47" s="132">
        <v>6.4000000000000003E-3</v>
      </c>
    </row>
    <row r="48" spans="1:53">
      <c r="A48" t="s">
        <v>1213</v>
      </c>
      <c r="B48" t="s">
        <v>1257</v>
      </c>
      <c r="C48" t="s">
        <v>1782</v>
      </c>
      <c r="D48" t="s">
        <v>309</v>
      </c>
      <c r="E48" t="s">
        <v>5348</v>
      </c>
      <c r="F48" t="s">
        <v>5349</v>
      </c>
      <c r="G48" t="s">
        <v>1012</v>
      </c>
      <c r="I48" t="s">
        <v>204</v>
      </c>
      <c r="J48" t="s">
        <v>204</v>
      </c>
      <c r="K48" t="s">
        <v>454</v>
      </c>
      <c r="L48" t="s">
        <v>339</v>
      </c>
      <c r="M48" t="s">
        <v>338</v>
      </c>
      <c r="N48" t="s">
        <v>1208</v>
      </c>
      <c r="O48" t="s">
        <v>5350</v>
      </c>
      <c r="P48" t="s">
        <v>1539</v>
      </c>
      <c r="Q48" t="s">
        <v>413</v>
      </c>
      <c r="R48" t="s">
        <v>407</v>
      </c>
      <c r="S48" t="s">
        <v>1215</v>
      </c>
      <c r="T48" s="109">
        <v>2.09</v>
      </c>
      <c r="U48" t="s">
        <v>823</v>
      </c>
      <c r="V48" s="132">
        <v>57.760759999999998</v>
      </c>
      <c r="W48" t="s">
        <v>755</v>
      </c>
      <c r="X48" t="s">
        <v>905</v>
      </c>
      <c r="Y48" s="132">
        <v>4.7500000000000001E-2</v>
      </c>
      <c r="AA48" t="s">
        <v>5351</v>
      </c>
      <c r="AB48" t="s">
        <v>412</v>
      </c>
      <c r="AC48" t="s">
        <v>777</v>
      </c>
      <c r="AD48" s="131">
        <f t="shared" ref="AD48:AD50" si="9">AT48</f>
        <v>955.67899999999997</v>
      </c>
      <c r="AE48" s="132">
        <v>0.43115999999999999</v>
      </c>
      <c r="AF48" t="s">
        <v>5350</v>
      </c>
      <c r="AG48" t="s">
        <v>339</v>
      </c>
      <c r="AH48" t="s">
        <v>781</v>
      </c>
      <c r="AI48" t="s">
        <v>5352</v>
      </c>
      <c r="AJ48" t="s">
        <v>339</v>
      </c>
      <c r="AK48" t="s">
        <v>886</v>
      </c>
      <c r="AL48" t="s">
        <v>4778</v>
      </c>
      <c r="AM48" t="s">
        <v>889</v>
      </c>
      <c r="AN48" t="s">
        <v>4779</v>
      </c>
      <c r="AO48" t="s">
        <v>4956</v>
      </c>
      <c r="AQ48" s="131">
        <v>252521</v>
      </c>
      <c r="AR48" s="131">
        <v>101.79</v>
      </c>
      <c r="AS48" s="131">
        <v>3.718</v>
      </c>
      <c r="AT48" s="131">
        <v>955.67899999999997</v>
      </c>
      <c r="AU48" s="131">
        <v>257041.12599999999</v>
      </c>
      <c r="AX48" t="s">
        <v>339</v>
      </c>
      <c r="AZ48" s="132">
        <v>0.53225</v>
      </c>
      <c r="BA48" s="132">
        <v>3.2200000000000002E-3</v>
      </c>
    </row>
    <row r="49" spans="1:53">
      <c r="A49" t="s">
        <v>1213</v>
      </c>
      <c r="B49" t="s">
        <v>1257</v>
      </c>
      <c r="C49" t="s">
        <v>2537</v>
      </c>
      <c r="D49" t="s">
        <v>309</v>
      </c>
      <c r="E49" t="s">
        <v>5342</v>
      </c>
      <c r="F49" t="s">
        <v>5343</v>
      </c>
      <c r="G49" t="s">
        <v>1012</v>
      </c>
      <c r="I49" t="s">
        <v>204</v>
      </c>
      <c r="J49" t="s">
        <v>204</v>
      </c>
      <c r="K49" t="s">
        <v>451</v>
      </c>
      <c r="L49" t="s">
        <v>339</v>
      </c>
      <c r="M49" t="s">
        <v>338</v>
      </c>
      <c r="O49" t="s">
        <v>5344</v>
      </c>
      <c r="P49" t="s">
        <v>1533</v>
      </c>
      <c r="Q49" t="s">
        <v>413</v>
      </c>
      <c r="R49" t="s">
        <v>407</v>
      </c>
      <c r="S49" t="s">
        <v>1212</v>
      </c>
      <c r="T49" s="131">
        <v>1.8740000000000001</v>
      </c>
      <c r="U49" t="s">
        <v>5345</v>
      </c>
      <c r="V49" s="132">
        <v>7.3910000000000003E-2</v>
      </c>
      <c r="W49" t="s">
        <v>753</v>
      </c>
      <c r="X49" t="s">
        <v>896</v>
      </c>
      <c r="Z49" s="132">
        <v>0.11549</v>
      </c>
      <c r="AA49" t="s">
        <v>5346</v>
      </c>
      <c r="AB49" t="s">
        <v>412</v>
      </c>
      <c r="AD49" s="131">
        <f t="shared" si="9"/>
        <v>803.91899999999998</v>
      </c>
      <c r="AG49" t="s">
        <v>338</v>
      </c>
      <c r="AH49" t="s">
        <v>781</v>
      </c>
      <c r="AI49" t="s">
        <v>5347</v>
      </c>
      <c r="AJ49" t="s">
        <v>338</v>
      </c>
      <c r="AK49" t="s">
        <v>886</v>
      </c>
      <c r="AL49" t="s">
        <v>4778</v>
      </c>
      <c r="AM49" t="s">
        <v>889</v>
      </c>
      <c r="AN49" t="s">
        <v>4779</v>
      </c>
      <c r="AQ49" s="131">
        <v>802154</v>
      </c>
      <c r="AR49" s="131">
        <v>100.22</v>
      </c>
      <c r="AS49" s="131">
        <v>1</v>
      </c>
      <c r="AT49" s="131">
        <v>803.91899999999998</v>
      </c>
      <c r="AU49" s="131">
        <v>803918.73899999994</v>
      </c>
      <c r="AX49" t="s">
        <v>339</v>
      </c>
      <c r="AZ49" s="132">
        <v>0.44773000000000002</v>
      </c>
      <c r="BA49" s="132">
        <v>2.7100000000000002E-3</v>
      </c>
    </row>
    <row r="50" spans="1:53">
      <c r="A50" t="s">
        <v>1213</v>
      </c>
      <c r="B50" t="s">
        <v>1257</v>
      </c>
      <c r="C50" t="s">
        <v>4991</v>
      </c>
      <c r="D50" t="s">
        <v>309</v>
      </c>
      <c r="E50" t="s">
        <v>5357</v>
      </c>
      <c r="F50" t="s">
        <v>5358</v>
      </c>
      <c r="G50" t="s">
        <v>1012</v>
      </c>
      <c r="H50" t="s">
        <v>815</v>
      </c>
      <c r="I50" t="s">
        <v>204</v>
      </c>
      <c r="J50" t="s">
        <v>204</v>
      </c>
      <c r="K50" t="s">
        <v>447</v>
      </c>
      <c r="L50" t="s">
        <v>339</v>
      </c>
      <c r="M50" t="s">
        <v>339</v>
      </c>
      <c r="N50" t="s">
        <v>1208</v>
      </c>
      <c r="O50" t="s">
        <v>5359</v>
      </c>
      <c r="Q50" t="s">
        <v>410</v>
      </c>
      <c r="R50" t="s">
        <v>410</v>
      </c>
      <c r="S50" t="s">
        <v>1212</v>
      </c>
      <c r="T50" s="131">
        <v>0.753</v>
      </c>
      <c r="U50" t="s">
        <v>823</v>
      </c>
      <c r="V50" s="132">
        <v>0</v>
      </c>
      <c r="W50" t="s">
        <v>753</v>
      </c>
      <c r="X50" t="s">
        <v>900</v>
      </c>
      <c r="Y50" s="132">
        <v>0.04</v>
      </c>
      <c r="Z50" s="132">
        <v>9.8750000000000004E-2</v>
      </c>
      <c r="AA50" t="s">
        <v>1583</v>
      </c>
      <c r="AB50" t="s">
        <v>412</v>
      </c>
      <c r="AD50" s="131">
        <f t="shared" si="9"/>
        <v>35.94</v>
      </c>
      <c r="AG50" t="s">
        <v>339</v>
      </c>
      <c r="AH50" t="s">
        <v>781</v>
      </c>
      <c r="AI50" t="s">
        <v>5360</v>
      </c>
      <c r="AJ50" t="s">
        <v>339</v>
      </c>
      <c r="AK50" t="s">
        <v>884</v>
      </c>
      <c r="AM50" t="s">
        <v>889</v>
      </c>
      <c r="AN50" t="s">
        <v>4779</v>
      </c>
      <c r="AO50" t="s">
        <v>4956</v>
      </c>
      <c r="AQ50" s="131">
        <v>35075</v>
      </c>
      <c r="AR50" s="131">
        <v>102.46599999999999</v>
      </c>
      <c r="AS50" s="131">
        <v>1</v>
      </c>
      <c r="AT50" s="131">
        <v>35.94</v>
      </c>
      <c r="AU50" s="131">
        <v>35939.862999999998</v>
      </c>
      <c r="AX50" t="s">
        <v>339</v>
      </c>
      <c r="AZ50" s="132">
        <v>2.002E-2</v>
      </c>
      <c r="BA50" s="132">
        <v>1.2E-4</v>
      </c>
    </row>
    <row r="51" spans="1:53">
      <c r="A51" t="s">
        <v>1213</v>
      </c>
      <c r="B51" t="s">
        <v>1218</v>
      </c>
    </row>
    <row r="52" spans="1:53">
      <c r="A52" t="s">
        <v>1213</v>
      </c>
      <c r="B52" t="s">
        <v>1219</v>
      </c>
    </row>
    <row r="53" spans="1:53">
      <c r="A53" t="s">
        <v>1213</v>
      </c>
      <c r="B53" t="s">
        <v>1220</v>
      </c>
    </row>
    <row r="54" spans="1:53">
      <c r="A54" t="s">
        <v>1213</v>
      </c>
      <c r="B54" t="s">
        <v>1221</v>
      </c>
    </row>
    <row r="55" spans="1:53">
      <c r="A55" t="s">
        <v>1213</v>
      </c>
      <c r="B55" t="s">
        <v>1223</v>
      </c>
    </row>
    <row r="56" spans="1:53">
      <c r="A56" t="s">
        <v>1213</v>
      </c>
      <c r="B56" t="s">
        <v>1230</v>
      </c>
    </row>
    <row r="57" spans="1:53">
      <c r="A57" t="s">
        <v>1213</v>
      </c>
      <c r="B57" t="s">
        <v>1231</v>
      </c>
    </row>
    <row r="58" spans="1:53">
      <c r="A58" t="s">
        <v>1213</v>
      </c>
      <c r="B58" t="s">
        <v>1233</v>
      </c>
    </row>
    <row r="59" spans="1:53">
      <c r="A59" t="s">
        <v>1213</v>
      </c>
      <c r="B59" t="s">
        <v>1236</v>
      </c>
    </row>
    <row r="60" spans="1:53">
      <c r="A60" t="s">
        <v>1213</v>
      </c>
      <c r="B60" t="s">
        <v>1237</v>
      </c>
    </row>
    <row r="61" spans="1:53">
      <c r="A61" t="s">
        <v>1213</v>
      </c>
      <c r="B61" t="s">
        <v>1248</v>
      </c>
    </row>
    <row r="62" spans="1:53">
      <c r="A62" t="s">
        <v>1213</v>
      </c>
      <c r="B62" t="s">
        <v>1255</v>
      </c>
    </row>
  </sheetData>
  <sheetProtection formatColumns="0"/>
  <autoFilter ref="A1:BA62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1"/>
  <sheetViews>
    <sheetView rightToLeft="1" workbookViewId="0">
      <selection activeCell="J33" sqref="J33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09"/>
      <c r="R2" s="16"/>
      <c r="S2" s="109"/>
      <c r="T2" s="109"/>
      <c r="U2" s="109"/>
      <c r="V2" s="109"/>
      <c r="W2" s="109"/>
      <c r="X2" s="108"/>
      <c r="Y2" s="109"/>
      <c r="Z2" s="109"/>
      <c r="AA2" s="109"/>
      <c r="AB2" s="109"/>
      <c r="AC2" s="109"/>
      <c r="AD2" s="109"/>
    </row>
    <row r="3" spans="1:30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09"/>
      <c r="R3" s="16"/>
      <c r="S3" s="109"/>
      <c r="T3" s="109"/>
      <c r="U3" s="109"/>
      <c r="V3" s="109"/>
      <c r="W3" s="109"/>
      <c r="X3" s="108"/>
      <c r="Y3" s="109"/>
      <c r="Z3" s="109"/>
      <c r="AA3" s="109"/>
      <c r="AB3" s="109"/>
      <c r="AC3" s="109"/>
      <c r="AD3" s="109"/>
    </row>
    <row r="4" spans="1:30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09"/>
      <c r="R4" s="16"/>
      <c r="S4" s="109"/>
      <c r="T4" s="109"/>
      <c r="U4" s="109"/>
      <c r="V4" s="109"/>
      <c r="W4" s="109"/>
      <c r="X4" s="108"/>
      <c r="Y4" s="109"/>
      <c r="Z4" s="109"/>
      <c r="AA4" s="109"/>
      <c r="AB4" s="109"/>
      <c r="AC4" s="109"/>
      <c r="AD4" s="109"/>
    </row>
    <row r="5" spans="1:30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8"/>
      <c r="Y5" s="109"/>
      <c r="Z5" s="109"/>
      <c r="AA5" s="109"/>
      <c r="AB5" s="109"/>
      <c r="AC5" s="109"/>
      <c r="AD5" s="109"/>
    </row>
    <row r="6" spans="1:30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8"/>
      <c r="Y6" s="109"/>
      <c r="Z6" s="109"/>
      <c r="AA6" s="109"/>
      <c r="AB6" s="109"/>
      <c r="AC6" s="109"/>
      <c r="AD6" s="109"/>
    </row>
    <row r="7" spans="1:30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8"/>
      <c r="Y7" s="109"/>
      <c r="Z7" s="109"/>
      <c r="AA7" s="109"/>
      <c r="AB7" s="109"/>
      <c r="AC7" s="109"/>
      <c r="AD7" s="109"/>
    </row>
    <row r="8" spans="1:30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8"/>
      <c r="Y8" s="109"/>
      <c r="Z8" s="109"/>
      <c r="AA8" s="109"/>
      <c r="AB8" s="109"/>
      <c r="AC8" s="109"/>
      <c r="AD8" s="109"/>
    </row>
    <row r="9" spans="1:30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8"/>
      <c r="Y9" s="109"/>
      <c r="Z9" s="109"/>
      <c r="AA9" s="109"/>
      <c r="AB9" s="109"/>
      <c r="AC9" s="109"/>
      <c r="AD9" s="109"/>
    </row>
    <row r="10" spans="1:30">
      <c r="A10" t="s">
        <v>1213</v>
      </c>
      <c r="B10" t="s">
        <v>1229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8"/>
      <c r="Y10" s="109"/>
      <c r="Z10" s="109"/>
      <c r="AA10" s="109"/>
      <c r="AB10" s="109"/>
      <c r="AC10" s="109"/>
      <c r="AD10" s="109"/>
    </row>
    <row r="11" spans="1:30">
      <c r="A11" t="s">
        <v>1213</v>
      </c>
      <c r="B11" t="s">
        <v>1230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8"/>
      <c r="Y11" s="109"/>
      <c r="Z11" s="109"/>
      <c r="AA11" s="109"/>
      <c r="AB11" s="109"/>
      <c r="AC11" s="109"/>
      <c r="AD11" s="109"/>
    </row>
    <row r="12" spans="1:30">
      <c r="A12" t="s">
        <v>1213</v>
      </c>
      <c r="B12" t="s">
        <v>1231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8"/>
      <c r="Y12" s="109"/>
      <c r="Z12" s="109"/>
      <c r="AA12" s="109"/>
      <c r="AB12" s="109"/>
      <c r="AC12" s="109"/>
      <c r="AD12" s="109"/>
    </row>
    <row r="13" spans="1:30">
      <c r="A13" t="s">
        <v>1213</v>
      </c>
      <c r="B13" t="s">
        <v>1232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8"/>
      <c r="Y13" s="109"/>
      <c r="Z13" s="109"/>
      <c r="AA13" s="109"/>
      <c r="AB13" s="109"/>
      <c r="AC13" s="109"/>
      <c r="AD13" s="109"/>
    </row>
    <row r="14" spans="1:30">
      <c r="A14" t="s">
        <v>1213</v>
      </c>
      <c r="B14" t="s">
        <v>1233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8"/>
      <c r="Y14" s="109"/>
      <c r="Z14" s="109"/>
      <c r="AA14" s="109"/>
      <c r="AB14" s="109"/>
      <c r="AC14" s="109"/>
      <c r="AD14" s="109"/>
    </row>
    <row r="15" spans="1:30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8"/>
      <c r="Y15" s="109"/>
      <c r="Z15" s="109"/>
      <c r="AA15" s="109"/>
      <c r="AB15" s="109"/>
      <c r="AC15" s="109"/>
      <c r="AD15" s="109"/>
    </row>
    <row r="16" spans="1:30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8"/>
      <c r="Y16" s="109"/>
      <c r="Z16" s="109"/>
      <c r="AA16" s="109"/>
      <c r="AB16" s="109"/>
      <c r="AC16" s="109"/>
      <c r="AD16" s="109"/>
    </row>
    <row r="17" spans="1:30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8"/>
      <c r="Y17" s="109"/>
      <c r="Z17" s="109"/>
      <c r="AA17" s="109"/>
      <c r="AB17" s="109"/>
      <c r="AC17" s="109"/>
      <c r="AD17" s="109"/>
    </row>
    <row r="18" spans="1:30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8"/>
      <c r="Y18" s="109"/>
      <c r="Z18" s="109"/>
      <c r="AA18" s="109"/>
      <c r="AB18" s="109"/>
      <c r="AC18" s="109"/>
      <c r="AD18" s="109"/>
    </row>
    <row r="19" spans="1:30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8"/>
      <c r="P19" s="109"/>
      <c r="Q19" s="109"/>
      <c r="R19" s="108"/>
      <c r="S19" s="108"/>
      <c r="T19" s="108"/>
      <c r="U19" s="108"/>
      <c r="V19" s="109"/>
      <c r="W19" s="109"/>
      <c r="X19" s="108"/>
      <c r="Y19" s="108"/>
      <c r="Z19" s="108"/>
      <c r="AA19" s="108"/>
      <c r="AB19" s="108"/>
      <c r="AC19" s="108"/>
      <c r="AD19" s="108"/>
    </row>
    <row r="20" spans="1:30" customFormat="1">
      <c r="A20" t="s">
        <v>1213</v>
      </c>
      <c r="B20" t="s">
        <v>1243</v>
      </c>
    </row>
    <row r="21" spans="1:30">
      <c r="A21" t="s">
        <v>1213</v>
      </c>
      <c r="B21" t="s">
        <v>1244</v>
      </c>
    </row>
    <row r="22" spans="1:30">
      <c r="A22" t="s">
        <v>1213</v>
      </c>
      <c r="B22" t="s">
        <v>1247</v>
      </c>
    </row>
    <row r="23" spans="1:30">
      <c r="A23" t="s">
        <v>1213</v>
      </c>
      <c r="B23" t="s">
        <v>1248</v>
      </c>
    </row>
    <row r="24" spans="1:30">
      <c r="A24" t="s">
        <v>1213</v>
      </c>
      <c r="B24" t="s">
        <v>1250</v>
      </c>
    </row>
    <row r="25" spans="1:30">
      <c r="A25" t="s">
        <v>1213</v>
      </c>
      <c r="B25" t="s">
        <v>1251</v>
      </c>
    </row>
    <row r="26" spans="1:30">
      <c r="A26" t="s">
        <v>1213</v>
      </c>
      <c r="B26" t="s">
        <v>1252</v>
      </c>
    </row>
    <row r="27" spans="1:30">
      <c r="A27" t="s">
        <v>1213</v>
      </c>
      <c r="B27" t="s">
        <v>1253</v>
      </c>
    </row>
    <row r="28" spans="1:30">
      <c r="A28" t="s">
        <v>1213</v>
      </c>
      <c r="B28" t="s">
        <v>1254</v>
      </c>
    </row>
    <row r="29" spans="1:30">
      <c r="A29" t="s">
        <v>1213</v>
      </c>
      <c r="B29" t="s">
        <v>1255</v>
      </c>
    </row>
    <row r="30" spans="1:30">
      <c r="A30" t="s">
        <v>1213</v>
      </c>
      <c r="B30" t="s">
        <v>1256</v>
      </c>
    </row>
    <row r="31" spans="1:30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M2:M19">
      <formula1>Underlying_Asset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L2:L19">
      <formula1>Holding_interest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V2:V19">
      <formula1>Valuation</formula1>
    </dataValidation>
    <dataValidation type="list" allowBlank="1" showInputMessage="1" showErrorMessage="1" sqref="W2:W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47"/>
  <sheetViews>
    <sheetView rightToLeft="1" topLeftCell="K1" workbookViewId="0">
      <selection activeCell="R20" sqref="R20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2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</row>
    <row r="2" spans="1:22">
      <c r="A2" t="s">
        <v>1213</v>
      </c>
      <c r="B2" t="s">
        <v>1247</v>
      </c>
      <c r="C2" t="s">
        <v>1209</v>
      </c>
      <c r="D2" t="s">
        <v>1210</v>
      </c>
      <c r="E2" t="s">
        <v>315</v>
      </c>
      <c r="F2" t="s">
        <v>951</v>
      </c>
      <c r="G2" t="s">
        <v>1329</v>
      </c>
      <c r="H2" t="s">
        <v>204</v>
      </c>
      <c r="I2" t="s">
        <v>204</v>
      </c>
      <c r="J2" t="s">
        <v>339</v>
      </c>
      <c r="K2" t="s">
        <v>1211</v>
      </c>
      <c r="L2" t="s">
        <v>413</v>
      </c>
      <c r="M2" t="s">
        <v>1212</v>
      </c>
      <c r="N2" s="131">
        <v>0.35099999999999998</v>
      </c>
      <c r="O2" s="132">
        <v>4.5499999999999999E-2</v>
      </c>
      <c r="P2" s="132">
        <v>4.7649999999999998E-2</v>
      </c>
      <c r="Q2" s="131">
        <v>1028.7</v>
      </c>
      <c r="R2" s="131">
        <v>1</v>
      </c>
      <c r="S2" s="131">
        <v>102.87</v>
      </c>
      <c r="T2" s="131">
        <v>1028.7</v>
      </c>
      <c r="U2" s="132">
        <v>0.47059000000000001</v>
      </c>
      <c r="V2" s="132">
        <v>3.4299999999999999E-3</v>
      </c>
    </row>
    <row r="3" spans="1:22">
      <c r="A3" t="s">
        <v>1213</v>
      </c>
      <c r="B3" t="s">
        <v>1247</v>
      </c>
      <c r="C3" t="s">
        <v>1209</v>
      </c>
      <c r="D3" t="s">
        <v>1210</v>
      </c>
      <c r="E3" t="s">
        <v>315</v>
      </c>
      <c r="F3" t="s">
        <v>950</v>
      </c>
      <c r="G3" t="s">
        <v>5380</v>
      </c>
      <c r="H3" t="s">
        <v>204</v>
      </c>
      <c r="I3" t="s">
        <v>204</v>
      </c>
      <c r="J3" t="s">
        <v>339</v>
      </c>
      <c r="K3" t="s">
        <v>1211</v>
      </c>
      <c r="L3" t="s">
        <v>413</v>
      </c>
      <c r="M3" t="s">
        <v>1215</v>
      </c>
      <c r="N3" s="131">
        <v>0.27900000000000003</v>
      </c>
      <c r="O3" s="132">
        <v>5.7500000000000002E-2</v>
      </c>
      <c r="P3" s="132">
        <v>4.5130000000000003E-2</v>
      </c>
      <c r="Q3" s="131">
        <v>104.47</v>
      </c>
      <c r="R3" s="131">
        <v>3.718</v>
      </c>
      <c r="S3" s="131">
        <v>104.47</v>
      </c>
      <c r="T3" s="131">
        <v>388.41899999999998</v>
      </c>
      <c r="U3" s="132">
        <v>0.17768</v>
      </c>
      <c r="V3" s="132">
        <v>1.2999999999999999E-3</v>
      </c>
    </row>
    <row r="4" spans="1:22">
      <c r="A4" t="s">
        <v>1213</v>
      </c>
      <c r="B4" t="s">
        <v>1247</v>
      </c>
      <c r="C4" t="s">
        <v>1209</v>
      </c>
      <c r="D4" t="s">
        <v>1210</v>
      </c>
      <c r="E4" t="s">
        <v>315</v>
      </c>
      <c r="F4" t="s">
        <v>950</v>
      </c>
      <c r="G4" t="s">
        <v>5381</v>
      </c>
      <c r="H4" t="s">
        <v>204</v>
      </c>
      <c r="I4" t="s">
        <v>204</v>
      </c>
      <c r="J4" t="s">
        <v>339</v>
      </c>
      <c r="K4" t="s">
        <v>1211</v>
      </c>
      <c r="L4" t="s">
        <v>413</v>
      </c>
      <c r="M4" t="s">
        <v>1215</v>
      </c>
      <c r="N4" s="131">
        <v>0.373</v>
      </c>
      <c r="O4" s="132">
        <v>5.8500000000000003E-2</v>
      </c>
      <c r="P4" s="132">
        <v>4.5670000000000002E-2</v>
      </c>
      <c r="Q4" s="131">
        <v>104.12</v>
      </c>
      <c r="R4" s="131">
        <v>3.718</v>
      </c>
      <c r="S4" s="131">
        <v>104.12</v>
      </c>
      <c r="T4" s="131">
        <v>387.11799999999999</v>
      </c>
      <c r="U4" s="132">
        <v>0.17709</v>
      </c>
      <c r="V4" s="132">
        <v>1.2899999999999999E-3</v>
      </c>
    </row>
    <row r="5" spans="1:22">
      <c r="A5" t="s">
        <v>1213</v>
      </c>
      <c r="B5" t="s">
        <v>1247</v>
      </c>
      <c r="C5" t="s">
        <v>1209</v>
      </c>
      <c r="D5" t="s">
        <v>1210</v>
      </c>
      <c r="E5" t="s">
        <v>315</v>
      </c>
      <c r="F5" t="s">
        <v>950</v>
      </c>
      <c r="G5" t="s">
        <v>5382</v>
      </c>
      <c r="H5" t="s">
        <v>204</v>
      </c>
      <c r="I5" t="s">
        <v>204</v>
      </c>
      <c r="J5" t="s">
        <v>339</v>
      </c>
      <c r="K5" t="s">
        <v>1211</v>
      </c>
      <c r="L5" t="s">
        <v>413</v>
      </c>
      <c r="M5" t="s">
        <v>1215</v>
      </c>
      <c r="N5" s="131">
        <v>0.57799999999999996</v>
      </c>
      <c r="O5" s="132">
        <v>5.6000000000000001E-2</v>
      </c>
      <c r="P5" s="132">
        <v>4.9979999999999997E-2</v>
      </c>
      <c r="Q5" s="131">
        <v>102.68</v>
      </c>
      <c r="R5" s="131">
        <v>3.718</v>
      </c>
      <c r="S5" s="131">
        <v>102.68</v>
      </c>
      <c r="T5" s="131">
        <v>381.76400000000001</v>
      </c>
      <c r="U5" s="132">
        <v>0.17463999999999999</v>
      </c>
      <c r="V5" s="132">
        <v>1.2700000000000001E-3</v>
      </c>
    </row>
    <row r="6" spans="1:22">
      <c r="A6" t="s">
        <v>1213</v>
      </c>
      <c r="B6" t="s">
        <v>1248</v>
      </c>
      <c r="C6" t="s">
        <v>1209</v>
      </c>
      <c r="D6" t="s">
        <v>1210</v>
      </c>
      <c r="E6" t="s">
        <v>315</v>
      </c>
      <c r="F6" t="s">
        <v>951</v>
      </c>
      <c r="G6" t="s">
        <v>1329</v>
      </c>
      <c r="H6" t="s">
        <v>204</v>
      </c>
      <c r="I6" t="s">
        <v>204</v>
      </c>
      <c r="J6" t="s">
        <v>339</v>
      </c>
      <c r="K6" t="s">
        <v>1211</v>
      </c>
      <c r="L6" t="s">
        <v>413</v>
      </c>
      <c r="M6" t="s">
        <v>1212</v>
      </c>
      <c r="N6" s="131">
        <v>0.35099999999999998</v>
      </c>
      <c r="O6" s="132">
        <v>4.5499999999999999E-2</v>
      </c>
      <c r="P6" s="132">
        <v>4.7649999999999998E-2</v>
      </c>
      <c r="Q6" s="131">
        <v>4114.8</v>
      </c>
      <c r="R6" s="131">
        <v>1</v>
      </c>
      <c r="S6" s="131">
        <v>102.87</v>
      </c>
      <c r="T6" s="131">
        <v>4114.8</v>
      </c>
      <c r="U6" s="132">
        <v>0.15167</v>
      </c>
      <c r="V6" s="132">
        <v>4.9800000000000001E-3</v>
      </c>
    </row>
    <row r="7" spans="1:22">
      <c r="A7" t="s">
        <v>1213</v>
      </c>
      <c r="B7" t="s">
        <v>1248</v>
      </c>
      <c r="C7" t="s">
        <v>1209</v>
      </c>
      <c r="D7" t="s">
        <v>1210</v>
      </c>
      <c r="E7" t="s">
        <v>315</v>
      </c>
      <c r="F7" t="s">
        <v>951</v>
      </c>
      <c r="G7" t="s">
        <v>5383</v>
      </c>
      <c r="H7" t="s">
        <v>204</v>
      </c>
      <c r="I7" t="s">
        <v>204</v>
      </c>
      <c r="J7" t="s">
        <v>339</v>
      </c>
      <c r="K7" t="s">
        <v>1211</v>
      </c>
      <c r="L7" t="s">
        <v>413</v>
      </c>
      <c r="M7" t="s">
        <v>1212</v>
      </c>
      <c r="N7" s="131">
        <v>0.75900000000000001</v>
      </c>
      <c r="O7" s="132">
        <v>4.4999999999999998E-2</v>
      </c>
      <c r="P7" s="132">
        <v>4.5670000000000002E-2</v>
      </c>
      <c r="Q7" s="131">
        <v>4041.2</v>
      </c>
      <c r="R7" s="131">
        <v>1</v>
      </c>
      <c r="S7" s="131">
        <v>101.03</v>
      </c>
      <c r="T7" s="131">
        <v>4041.2</v>
      </c>
      <c r="U7" s="132">
        <v>0.14895</v>
      </c>
      <c r="V7" s="132">
        <v>4.8900000000000002E-3</v>
      </c>
    </row>
    <row r="8" spans="1:22">
      <c r="A8" t="s">
        <v>1213</v>
      </c>
      <c r="B8" t="s">
        <v>1248</v>
      </c>
      <c r="C8" t="s">
        <v>1209</v>
      </c>
      <c r="D8" t="s">
        <v>1210</v>
      </c>
      <c r="E8" t="s">
        <v>315</v>
      </c>
      <c r="F8" t="s">
        <v>951</v>
      </c>
      <c r="G8" t="s">
        <v>5384</v>
      </c>
      <c r="H8" t="s">
        <v>204</v>
      </c>
      <c r="I8" t="s">
        <v>204</v>
      </c>
      <c r="J8" t="s">
        <v>339</v>
      </c>
      <c r="K8" t="s">
        <v>1211</v>
      </c>
      <c r="L8" t="s">
        <v>413</v>
      </c>
      <c r="M8" t="s">
        <v>1212</v>
      </c>
      <c r="N8" s="131">
        <v>0.77500000000000002</v>
      </c>
      <c r="O8" s="132">
        <v>4.4999999999999998E-2</v>
      </c>
      <c r="P8" s="132">
        <v>4.5749999999999999E-2</v>
      </c>
      <c r="Q8" s="131">
        <v>4038</v>
      </c>
      <c r="R8" s="131">
        <v>1</v>
      </c>
      <c r="S8" s="131">
        <v>100.95</v>
      </c>
      <c r="T8" s="131">
        <v>4038</v>
      </c>
      <c r="U8" s="132">
        <v>0.14884</v>
      </c>
      <c r="V8" s="132">
        <v>4.8900000000000002E-3</v>
      </c>
    </row>
    <row r="9" spans="1:22">
      <c r="A9" t="s">
        <v>1213</v>
      </c>
      <c r="B9" t="s">
        <v>1248</v>
      </c>
      <c r="C9" t="s">
        <v>1209</v>
      </c>
      <c r="D9" t="s">
        <v>1210</v>
      </c>
      <c r="E9" t="s">
        <v>315</v>
      </c>
      <c r="F9" t="s">
        <v>950</v>
      </c>
      <c r="G9" t="s">
        <v>5380</v>
      </c>
      <c r="H9" t="s">
        <v>204</v>
      </c>
      <c r="I9" t="s">
        <v>204</v>
      </c>
      <c r="J9" t="s">
        <v>339</v>
      </c>
      <c r="K9" t="s">
        <v>1211</v>
      </c>
      <c r="L9" t="s">
        <v>413</v>
      </c>
      <c r="M9" t="s">
        <v>1215</v>
      </c>
      <c r="N9" s="131">
        <v>0.27900000000000003</v>
      </c>
      <c r="O9" s="132">
        <v>5.7500000000000002E-2</v>
      </c>
      <c r="P9" s="132">
        <v>4.5130000000000003E-2</v>
      </c>
      <c r="Q9" s="131">
        <v>940.23</v>
      </c>
      <c r="R9" s="131">
        <v>3.718</v>
      </c>
      <c r="S9" s="131">
        <v>104.47</v>
      </c>
      <c r="T9" s="131">
        <v>3495.7750000000001</v>
      </c>
      <c r="U9" s="132">
        <v>0.12884999999999999</v>
      </c>
      <c r="V9" s="132">
        <v>4.2300000000000003E-3</v>
      </c>
    </row>
    <row r="10" spans="1:22">
      <c r="A10" t="s">
        <v>1213</v>
      </c>
      <c r="B10" t="s">
        <v>1248</v>
      </c>
      <c r="C10" t="s">
        <v>1209</v>
      </c>
      <c r="D10" t="s">
        <v>1210</v>
      </c>
      <c r="E10" t="s">
        <v>315</v>
      </c>
      <c r="F10" t="s">
        <v>950</v>
      </c>
      <c r="G10" t="s">
        <v>5382</v>
      </c>
      <c r="H10" t="s">
        <v>204</v>
      </c>
      <c r="I10" t="s">
        <v>204</v>
      </c>
      <c r="J10" t="s">
        <v>339</v>
      </c>
      <c r="K10" t="s">
        <v>1211</v>
      </c>
      <c r="L10" t="s">
        <v>413</v>
      </c>
      <c r="M10" t="s">
        <v>1215</v>
      </c>
      <c r="N10" s="131">
        <v>0.57799999999999996</v>
      </c>
      <c r="O10" s="132">
        <v>5.6000000000000001E-2</v>
      </c>
      <c r="P10" s="132">
        <v>4.9979999999999997E-2</v>
      </c>
      <c r="Q10" s="131">
        <v>821.44</v>
      </c>
      <c r="R10" s="131">
        <v>3.718</v>
      </c>
      <c r="S10" s="131">
        <v>102.68</v>
      </c>
      <c r="T10" s="131">
        <v>3054.114</v>
      </c>
      <c r="U10" s="132">
        <v>0.11257</v>
      </c>
      <c r="V10" s="132">
        <v>3.7000000000000002E-3</v>
      </c>
    </row>
    <row r="11" spans="1:22">
      <c r="A11" t="s">
        <v>1213</v>
      </c>
      <c r="B11" t="s">
        <v>1248</v>
      </c>
      <c r="C11" t="s">
        <v>1209</v>
      </c>
      <c r="D11" t="s">
        <v>1210</v>
      </c>
      <c r="E11" t="s">
        <v>315</v>
      </c>
      <c r="F11" t="s">
        <v>950</v>
      </c>
      <c r="G11" t="s">
        <v>5383</v>
      </c>
      <c r="H11" t="s">
        <v>204</v>
      </c>
      <c r="I11" t="s">
        <v>204</v>
      </c>
      <c r="J11" t="s">
        <v>339</v>
      </c>
      <c r="K11" t="s">
        <v>1211</v>
      </c>
      <c r="L11" t="s">
        <v>413</v>
      </c>
      <c r="M11" t="s">
        <v>1215</v>
      </c>
      <c r="N11" s="131">
        <v>0.75900000000000001</v>
      </c>
      <c r="O11" s="132">
        <v>5.6500000000000002E-2</v>
      </c>
      <c r="P11" s="132">
        <v>5.389E-2</v>
      </c>
      <c r="Q11" s="131">
        <v>812.32</v>
      </c>
      <c r="R11" s="131">
        <v>3.718</v>
      </c>
      <c r="S11" s="131">
        <v>101.54</v>
      </c>
      <c r="T11" s="131">
        <v>3020.2060000000001</v>
      </c>
      <c r="U11" s="132">
        <v>0.11132</v>
      </c>
      <c r="V11" s="132">
        <v>3.6600000000000001E-3</v>
      </c>
    </row>
    <row r="12" spans="1:22">
      <c r="A12" t="s">
        <v>1213</v>
      </c>
      <c r="B12" t="s">
        <v>1248</v>
      </c>
      <c r="C12" t="s">
        <v>1209</v>
      </c>
      <c r="D12" t="s">
        <v>1210</v>
      </c>
      <c r="E12" t="s">
        <v>315</v>
      </c>
      <c r="F12" t="s">
        <v>950</v>
      </c>
      <c r="G12" t="s">
        <v>5381</v>
      </c>
      <c r="H12" t="s">
        <v>204</v>
      </c>
      <c r="I12" t="s">
        <v>204</v>
      </c>
      <c r="J12" t="s">
        <v>339</v>
      </c>
      <c r="K12" t="s">
        <v>1211</v>
      </c>
      <c r="L12" t="s">
        <v>413</v>
      </c>
      <c r="M12" t="s">
        <v>1215</v>
      </c>
      <c r="N12" s="131">
        <v>0.373</v>
      </c>
      <c r="O12" s="132">
        <v>5.8500000000000003E-2</v>
      </c>
      <c r="P12" s="132">
        <v>4.5670000000000002E-2</v>
      </c>
      <c r="Q12" s="131">
        <v>624.72</v>
      </c>
      <c r="R12" s="131">
        <v>3.718</v>
      </c>
      <c r="S12" s="131">
        <v>104.12</v>
      </c>
      <c r="T12" s="131">
        <v>2322.7089999999998</v>
      </c>
      <c r="U12" s="132">
        <v>8.5610000000000006E-2</v>
      </c>
      <c r="V12" s="132">
        <v>2.81E-3</v>
      </c>
    </row>
    <row r="13" spans="1:22">
      <c r="A13" t="s">
        <v>1213</v>
      </c>
      <c r="B13" t="s">
        <v>1248</v>
      </c>
      <c r="C13" t="s">
        <v>1209</v>
      </c>
      <c r="D13" t="s">
        <v>1210</v>
      </c>
      <c r="E13" t="s">
        <v>315</v>
      </c>
      <c r="F13" t="s">
        <v>950</v>
      </c>
      <c r="G13" t="s">
        <v>5385</v>
      </c>
      <c r="H13" t="s">
        <v>204</v>
      </c>
      <c r="I13" t="s">
        <v>204</v>
      </c>
      <c r="J13" t="s">
        <v>339</v>
      </c>
      <c r="K13" t="s">
        <v>1211</v>
      </c>
      <c r="L13" t="s">
        <v>413</v>
      </c>
      <c r="M13" t="s">
        <v>1215</v>
      </c>
      <c r="N13" s="131">
        <v>0.61899999999999999</v>
      </c>
      <c r="O13" s="132">
        <v>5.6000000000000001E-2</v>
      </c>
      <c r="P13" s="132">
        <v>4.9889999999999997E-2</v>
      </c>
      <c r="Q13" s="131">
        <v>512.4</v>
      </c>
      <c r="R13" s="131">
        <v>3.718</v>
      </c>
      <c r="S13" s="131">
        <v>102.48</v>
      </c>
      <c r="T13" s="131">
        <v>1905.1030000000001</v>
      </c>
      <c r="U13" s="132">
        <v>7.0220000000000005E-2</v>
      </c>
      <c r="V13" s="132">
        <v>2.31E-3</v>
      </c>
    </row>
    <row r="14" spans="1:22">
      <c r="A14" t="s">
        <v>1213</v>
      </c>
      <c r="B14" t="s">
        <v>1248</v>
      </c>
      <c r="C14" t="s">
        <v>1209</v>
      </c>
      <c r="D14" t="s">
        <v>1210</v>
      </c>
      <c r="E14" t="s">
        <v>315</v>
      </c>
      <c r="F14" t="s">
        <v>950</v>
      </c>
      <c r="G14" t="s">
        <v>5386</v>
      </c>
      <c r="H14" t="s">
        <v>204</v>
      </c>
      <c r="I14" t="s">
        <v>204</v>
      </c>
      <c r="J14" t="s">
        <v>339</v>
      </c>
      <c r="K14" t="s">
        <v>1211</v>
      </c>
      <c r="L14" t="s">
        <v>413</v>
      </c>
      <c r="M14" t="s">
        <v>1215</v>
      </c>
      <c r="N14" s="131">
        <v>0.67900000000000005</v>
      </c>
      <c r="O14" s="132">
        <v>5.6500000000000002E-2</v>
      </c>
      <c r="P14" s="132">
        <v>5.1979999999999998E-2</v>
      </c>
      <c r="Q14" s="131">
        <v>306.27</v>
      </c>
      <c r="R14" s="131">
        <v>3.718</v>
      </c>
      <c r="S14" s="131">
        <v>102.09</v>
      </c>
      <c r="T14" s="131">
        <v>1138.712</v>
      </c>
      <c r="U14" s="132">
        <v>4.197E-2</v>
      </c>
      <c r="V14" s="132">
        <v>1.3799999999999999E-3</v>
      </c>
    </row>
    <row r="15" spans="1:22">
      <c r="A15" t="s">
        <v>1213</v>
      </c>
      <c r="B15" t="s">
        <v>1250</v>
      </c>
      <c r="C15" t="s">
        <v>1209</v>
      </c>
      <c r="D15" t="s">
        <v>1210</v>
      </c>
      <c r="E15" t="s">
        <v>315</v>
      </c>
      <c r="F15" t="s">
        <v>950</v>
      </c>
      <c r="G15" t="s">
        <v>5386</v>
      </c>
      <c r="H15" t="s">
        <v>204</v>
      </c>
      <c r="I15" t="s">
        <v>204</v>
      </c>
      <c r="J15" t="s">
        <v>339</v>
      </c>
      <c r="K15" t="s">
        <v>1211</v>
      </c>
      <c r="L15" t="s">
        <v>413</v>
      </c>
      <c r="M15" t="s">
        <v>1215</v>
      </c>
      <c r="N15" s="131">
        <v>0.67900000000000005</v>
      </c>
      <c r="O15" s="132">
        <v>5.6500000000000002E-2</v>
      </c>
      <c r="P15" s="132">
        <v>5.1979999999999998E-2</v>
      </c>
      <c r="Q15" s="131">
        <v>1735.53</v>
      </c>
      <c r="R15" s="131">
        <v>3.718</v>
      </c>
      <c r="S15" s="131">
        <v>102.09</v>
      </c>
      <c r="T15" s="131">
        <v>6452.701</v>
      </c>
      <c r="U15" s="132">
        <v>0.23605000000000001</v>
      </c>
      <c r="V15" s="132">
        <v>1.7899999999999999E-3</v>
      </c>
    </row>
    <row r="16" spans="1:22">
      <c r="A16" t="s">
        <v>1213</v>
      </c>
      <c r="B16" t="s">
        <v>1250</v>
      </c>
      <c r="C16" t="s">
        <v>1209</v>
      </c>
      <c r="D16" t="s">
        <v>1210</v>
      </c>
      <c r="E16" t="s">
        <v>315</v>
      </c>
      <c r="F16" t="s">
        <v>950</v>
      </c>
      <c r="G16" t="s">
        <v>5385</v>
      </c>
      <c r="H16" t="s">
        <v>204</v>
      </c>
      <c r="I16" t="s">
        <v>204</v>
      </c>
      <c r="J16" t="s">
        <v>339</v>
      </c>
      <c r="K16" t="s">
        <v>1211</v>
      </c>
      <c r="L16" t="s">
        <v>413</v>
      </c>
      <c r="M16" t="s">
        <v>1215</v>
      </c>
      <c r="N16" s="131">
        <v>0.61899999999999999</v>
      </c>
      <c r="O16" s="132">
        <v>5.6000000000000001E-2</v>
      </c>
      <c r="P16" s="132">
        <v>4.9889999999999997E-2</v>
      </c>
      <c r="Q16" s="131">
        <v>1537.2</v>
      </c>
      <c r="R16" s="131">
        <v>3.718</v>
      </c>
      <c r="S16" s="131">
        <v>102.48</v>
      </c>
      <c r="T16" s="131">
        <v>5715.31</v>
      </c>
      <c r="U16" s="132">
        <v>0.20907999999999999</v>
      </c>
      <c r="V16" s="132">
        <v>1.5900000000000001E-3</v>
      </c>
    </row>
    <row r="17" spans="1:22">
      <c r="A17" t="s">
        <v>1213</v>
      </c>
      <c r="B17" t="s">
        <v>1250</v>
      </c>
      <c r="C17" t="s">
        <v>1209</v>
      </c>
      <c r="D17" t="s">
        <v>1210</v>
      </c>
      <c r="E17" t="s">
        <v>315</v>
      </c>
      <c r="F17" t="s">
        <v>951</v>
      </c>
      <c r="G17" t="s">
        <v>1329</v>
      </c>
      <c r="H17" t="s">
        <v>204</v>
      </c>
      <c r="I17" t="s">
        <v>204</v>
      </c>
      <c r="J17" t="s">
        <v>339</v>
      </c>
      <c r="K17" t="s">
        <v>1211</v>
      </c>
      <c r="L17" t="s">
        <v>413</v>
      </c>
      <c r="M17" t="s">
        <v>1212</v>
      </c>
      <c r="N17" s="131">
        <v>0.35099999999999998</v>
      </c>
      <c r="O17" s="132">
        <v>4.5499999999999999E-2</v>
      </c>
      <c r="P17" s="132">
        <v>4.7649999999999998E-2</v>
      </c>
      <c r="Q17" s="131">
        <v>5143.5</v>
      </c>
      <c r="R17" s="131">
        <v>1</v>
      </c>
      <c r="S17" s="131">
        <v>102.87</v>
      </c>
      <c r="T17" s="131">
        <v>5143.5</v>
      </c>
      <c r="U17" s="132">
        <v>0.18815999999999999</v>
      </c>
      <c r="V17" s="132">
        <v>1.4300000000000001E-3</v>
      </c>
    </row>
    <row r="18" spans="1:22">
      <c r="A18" t="s">
        <v>1213</v>
      </c>
      <c r="B18" t="s">
        <v>1250</v>
      </c>
      <c r="C18" t="s">
        <v>1209</v>
      </c>
      <c r="D18" t="s">
        <v>1210</v>
      </c>
      <c r="E18" t="s">
        <v>315</v>
      </c>
      <c r="F18" t="s">
        <v>950</v>
      </c>
      <c r="G18" t="s">
        <v>5380</v>
      </c>
      <c r="H18" t="s">
        <v>204</v>
      </c>
      <c r="I18" t="s">
        <v>204</v>
      </c>
      <c r="J18" t="s">
        <v>339</v>
      </c>
      <c r="K18" t="s">
        <v>1211</v>
      </c>
      <c r="L18" t="s">
        <v>413</v>
      </c>
      <c r="M18" t="s">
        <v>1215</v>
      </c>
      <c r="N18" s="131">
        <v>0.27900000000000003</v>
      </c>
      <c r="O18" s="132">
        <v>5.7500000000000002E-2</v>
      </c>
      <c r="P18" s="132">
        <v>4.5130000000000003E-2</v>
      </c>
      <c r="Q18" s="131">
        <v>1044.7</v>
      </c>
      <c r="R18" s="131">
        <v>3.718</v>
      </c>
      <c r="S18" s="131">
        <v>104.47</v>
      </c>
      <c r="T18" s="131">
        <v>3884.1950000000002</v>
      </c>
      <c r="U18" s="132">
        <v>0.14208999999999999</v>
      </c>
      <c r="V18" s="132">
        <v>1.08E-3</v>
      </c>
    </row>
    <row r="19" spans="1:22">
      <c r="A19" t="s">
        <v>1213</v>
      </c>
      <c r="B19" t="s">
        <v>1250</v>
      </c>
      <c r="C19" t="s">
        <v>1209</v>
      </c>
      <c r="D19" t="s">
        <v>1210</v>
      </c>
      <c r="E19" t="s">
        <v>315</v>
      </c>
      <c r="F19" t="s">
        <v>950</v>
      </c>
      <c r="G19" t="s">
        <v>5382</v>
      </c>
      <c r="H19" t="s">
        <v>204</v>
      </c>
      <c r="I19" t="s">
        <v>204</v>
      </c>
      <c r="J19" t="s">
        <v>339</v>
      </c>
      <c r="K19" t="s">
        <v>1211</v>
      </c>
      <c r="L19" t="s">
        <v>413</v>
      </c>
      <c r="M19" t="s">
        <v>1215</v>
      </c>
      <c r="N19" s="131">
        <v>0.57799999999999996</v>
      </c>
      <c r="O19" s="132">
        <v>5.6000000000000001E-2</v>
      </c>
      <c r="P19" s="132">
        <v>4.9979999999999997E-2</v>
      </c>
      <c r="Q19" s="131">
        <v>1026.8</v>
      </c>
      <c r="R19" s="131">
        <v>3.718</v>
      </c>
      <c r="S19" s="131">
        <v>102.68</v>
      </c>
      <c r="T19" s="131">
        <v>3817.6419999999998</v>
      </c>
      <c r="U19" s="132">
        <v>0.13966000000000001</v>
      </c>
      <c r="V19" s="132">
        <v>1.06E-3</v>
      </c>
    </row>
    <row r="20" spans="1:22">
      <c r="A20" t="s">
        <v>1213</v>
      </c>
      <c r="B20" t="s">
        <v>1250</v>
      </c>
      <c r="C20" t="s">
        <v>1209</v>
      </c>
      <c r="D20" t="s">
        <v>1210</v>
      </c>
      <c r="E20" t="s">
        <v>315</v>
      </c>
      <c r="F20" t="s">
        <v>950</v>
      </c>
      <c r="G20" t="s">
        <v>5381</v>
      </c>
      <c r="H20" t="s">
        <v>204</v>
      </c>
      <c r="I20" t="s">
        <v>204</v>
      </c>
      <c r="J20" t="s">
        <v>339</v>
      </c>
      <c r="K20" t="s">
        <v>1211</v>
      </c>
      <c r="L20" t="s">
        <v>413</v>
      </c>
      <c r="M20" t="s">
        <v>1215</v>
      </c>
      <c r="N20" s="131">
        <v>0.373</v>
      </c>
      <c r="O20" s="132">
        <v>5.8500000000000003E-2</v>
      </c>
      <c r="P20" s="132">
        <v>4.5670000000000002E-2</v>
      </c>
      <c r="Q20" s="131">
        <v>624.72</v>
      </c>
      <c r="R20" s="131">
        <v>3.718</v>
      </c>
      <c r="S20" s="131">
        <v>104.12</v>
      </c>
      <c r="T20" s="131">
        <v>2322.7089999999998</v>
      </c>
      <c r="U20" s="132">
        <v>8.4970000000000004E-2</v>
      </c>
      <c r="V20" s="132">
        <v>6.4000000000000005E-4</v>
      </c>
    </row>
    <row r="21" spans="1:22">
      <c r="A21" t="s">
        <v>1213</v>
      </c>
      <c r="B21" t="s">
        <v>1214</v>
      </c>
    </row>
    <row r="22" spans="1:22">
      <c r="A22" t="s">
        <v>1213</v>
      </c>
      <c r="B22" t="s">
        <v>1217</v>
      </c>
    </row>
    <row r="23" spans="1:22">
      <c r="A23" t="s">
        <v>1213</v>
      </c>
      <c r="B23" t="s">
        <v>1218</v>
      </c>
    </row>
    <row r="24" spans="1:22">
      <c r="A24" t="s">
        <v>1213</v>
      </c>
      <c r="B24" t="s">
        <v>1219</v>
      </c>
    </row>
    <row r="25" spans="1:22">
      <c r="A25" t="s">
        <v>1213</v>
      </c>
      <c r="B25" t="s">
        <v>1220</v>
      </c>
    </row>
    <row r="26" spans="1:22">
      <c r="A26" t="s">
        <v>1213</v>
      </c>
      <c r="B26" t="s">
        <v>1221</v>
      </c>
    </row>
    <row r="27" spans="1:22">
      <c r="A27" t="s">
        <v>1213</v>
      </c>
      <c r="B27" t="s">
        <v>1222</v>
      </c>
    </row>
    <row r="28" spans="1:22">
      <c r="A28" t="s">
        <v>1213</v>
      </c>
      <c r="B28" t="s">
        <v>1223</v>
      </c>
    </row>
    <row r="29" spans="1:22">
      <c r="A29" t="s">
        <v>1213</v>
      </c>
      <c r="B29" t="s">
        <v>1229</v>
      </c>
    </row>
    <row r="30" spans="1:22">
      <c r="A30" t="s">
        <v>1213</v>
      </c>
      <c r="B30" t="s">
        <v>1230</v>
      </c>
    </row>
    <row r="31" spans="1:22">
      <c r="A31" t="s">
        <v>1213</v>
      </c>
      <c r="B31" t="s">
        <v>1231</v>
      </c>
    </row>
    <row r="32" spans="1:22">
      <c r="A32" t="s">
        <v>1213</v>
      </c>
      <c r="B32" t="s">
        <v>1232</v>
      </c>
    </row>
    <row r="33" spans="1:2">
      <c r="A33" t="s">
        <v>1213</v>
      </c>
      <c r="B33" t="s">
        <v>1233</v>
      </c>
    </row>
    <row r="34" spans="1:2">
      <c r="A34" t="s">
        <v>1213</v>
      </c>
      <c r="B34" t="s">
        <v>1236</v>
      </c>
    </row>
    <row r="35" spans="1:2">
      <c r="A35" t="s">
        <v>1213</v>
      </c>
      <c r="B35" t="s">
        <v>1237</v>
      </c>
    </row>
    <row r="36" spans="1:2">
      <c r="A36" t="s">
        <v>1213</v>
      </c>
      <c r="B36" t="s">
        <v>1238</v>
      </c>
    </row>
    <row r="37" spans="1:2">
      <c r="A37" t="s">
        <v>1213</v>
      </c>
      <c r="B37" t="s">
        <v>1241</v>
      </c>
    </row>
    <row r="38" spans="1:2">
      <c r="A38" t="s">
        <v>1213</v>
      </c>
      <c r="B38" t="s">
        <v>1242</v>
      </c>
    </row>
    <row r="39" spans="1:2">
      <c r="A39" t="s">
        <v>1213</v>
      </c>
      <c r="B39" t="s">
        <v>1243</v>
      </c>
    </row>
    <row r="40" spans="1:2">
      <c r="A40" t="s">
        <v>1213</v>
      </c>
      <c r="B40" t="s">
        <v>1244</v>
      </c>
    </row>
    <row r="41" spans="1:2">
      <c r="A41" t="s">
        <v>1213</v>
      </c>
      <c r="B41" t="s">
        <v>1251</v>
      </c>
    </row>
    <row r="42" spans="1:2">
      <c r="A42" t="s">
        <v>1213</v>
      </c>
      <c r="B42" t="s">
        <v>1252</v>
      </c>
    </row>
    <row r="43" spans="1:2">
      <c r="A43" t="s">
        <v>1213</v>
      </c>
      <c r="B43" t="s">
        <v>1253</v>
      </c>
    </row>
    <row r="44" spans="1:2">
      <c r="A44" t="s">
        <v>1213</v>
      </c>
      <c r="B44" t="s">
        <v>1254</v>
      </c>
    </row>
    <row r="45" spans="1:2">
      <c r="A45" t="s">
        <v>1213</v>
      </c>
      <c r="B45" t="s">
        <v>1255</v>
      </c>
    </row>
    <row r="46" spans="1:2">
      <c r="A46" t="s">
        <v>1213</v>
      </c>
      <c r="B46" t="s">
        <v>1256</v>
      </c>
    </row>
    <row r="47" spans="1:2">
      <c r="A47" t="s">
        <v>1213</v>
      </c>
      <c r="B47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3"/>
  <sheetViews>
    <sheetView rightToLeft="1" workbookViewId="0">
      <selection activeCell="M19" sqref="M19"/>
    </sheetView>
  </sheetViews>
  <sheetFormatPr defaultColWidth="9" defaultRowHeight="14.25"/>
  <cols>
    <col min="1" max="17" width="11.625" style="2" customWidth="1"/>
    <col min="18" max="18" width="14.5" style="2" bestFit="1" customWidth="1"/>
    <col min="19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1213</v>
      </c>
      <c r="B2" t="s">
        <v>1238</v>
      </c>
      <c r="C2" t="s">
        <v>5387</v>
      </c>
      <c r="D2" t="s">
        <v>1030</v>
      </c>
      <c r="E2" t="s">
        <v>204</v>
      </c>
      <c r="F2" t="s">
        <v>339</v>
      </c>
      <c r="G2" t="s">
        <v>5388</v>
      </c>
      <c r="H2" t="s">
        <v>462</v>
      </c>
      <c r="I2" t="s">
        <v>867</v>
      </c>
      <c r="J2" t="s">
        <v>5389</v>
      </c>
      <c r="K2" s="109"/>
      <c r="L2" t="s">
        <v>883</v>
      </c>
      <c r="M2" t="s">
        <v>887</v>
      </c>
      <c r="N2" t="s">
        <v>5390</v>
      </c>
      <c r="O2" t="s">
        <v>889</v>
      </c>
      <c r="P2" s="109" t="s">
        <v>5403</v>
      </c>
      <c r="Q2" t="s">
        <v>1212</v>
      </c>
      <c r="R2" s="131">
        <v>156808150.06299999</v>
      </c>
      <c r="S2" s="131">
        <v>156808.15</v>
      </c>
      <c r="T2" s="109">
        <v>41928</v>
      </c>
      <c r="U2" s="109">
        <v>41928000</v>
      </c>
      <c r="V2" s="109" t="s">
        <v>15</v>
      </c>
      <c r="W2" s="132">
        <v>0.80291000000000001</v>
      </c>
      <c r="X2" s="132">
        <v>8.7349999999999997E-2</v>
      </c>
    </row>
    <row r="3" spans="1:24">
      <c r="A3" t="s">
        <v>1213</v>
      </c>
      <c r="B3" t="s">
        <v>1238</v>
      </c>
      <c r="C3" t="s">
        <v>5391</v>
      </c>
      <c r="D3" t="s">
        <v>1030</v>
      </c>
      <c r="E3" t="s">
        <v>204</v>
      </c>
      <c r="F3" t="s">
        <v>339</v>
      </c>
      <c r="G3" t="s">
        <v>5388</v>
      </c>
      <c r="H3" t="s">
        <v>856</v>
      </c>
      <c r="I3" t="s">
        <v>867</v>
      </c>
      <c r="J3" t="s">
        <v>5392</v>
      </c>
      <c r="K3" s="109"/>
      <c r="L3" t="s">
        <v>883</v>
      </c>
      <c r="M3" t="s">
        <v>887</v>
      </c>
      <c r="N3" t="s">
        <v>5390</v>
      </c>
      <c r="O3" t="s">
        <v>889</v>
      </c>
      <c r="P3" s="109" t="s">
        <v>5403</v>
      </c>
      <c r="Q3" t="s">
        <v>1212</v>
      </c>
      <c r="R3" s="131">
        <v>38492750.368000001</v>
      </c>
      <c r="S3" s="131">
        <v>38492.75</v>
      </c>
      <c r="T3" s="109">
        <v>29303.528999999999</v>
      </c>
      <c r="U3" s="109">
        <v>29303500</v>
      </c>
      <c r="V3" s="109" t="s">
        <v>15</v>
      </c>
      <c r="W3" s="132">
        <v>0.19708999999999999</v>
      </c>
      <c r="X3" s="132">
        <v>2.1440000000000001E-2</v>
      </c>
    </row>
    <row r="4" spans="1:24">
      <c r="A4" t="s">
        <v>1213</v>
      </c>
      <c r="B4" t="s">
        <v>1243</v>
      </c>
      <c r="C4" t="s">
        <v>5387</v>
      </c>
      <c r="D4" t="s">
        <v>1030</v>
      </c>
      <c r="E4" t="s">
        <v>204</v>
      </c>
      <c r="F4" t="s">
        <v>339</v>
      </c>
      <c r="G4" t="s">
        <v>5388</v>
      </c>
      <c r="H4" t="s">
        <v>462</v>
      </c>
      <c r="I4" t="s">
        <v>867</v>
      </c>
      <c r="J4" t="s">
        <v>5389</v>
      </c>
      <c r="K4" s="109"/>
      <c r="L4" t="s">
        <v>883</v>
      </c>
      <c r="M4" t="s">
        <v>887</v>
      </c>
      <c r="N4" t="s">
        <v>5390</v>
      </c>
      <c r="O4" t="s">
        <v>889</v>
      </c>
      <c r="P4" s="109" t="s">
        <v>5403</v>
      </c>
      <c r="Q4" t="s">
        <v>1212</v>
      </c>
      <c r="R4" s="131">
        <v>156808150.06299999</v>
      </c>
      <c r="S4" s="131">
        <v>156808.15</v>
      </c>
      <c r="T4" s="109">
        <v>41928</v>
      </c>
      <c r="U4" s="109">
        <v>41928000</v>
      </c>
      <c r="V4" s="109" t="s">
        <v>15</v>
      </c>
      <c r="W4" s="132">
        <v>0.80291000000000001</v>
      </c>
      <c r="X4" s="132">
        <v>3.5249999999999997E-2</v>
      </c>
    </row>
    <row r="5" spans="1:24">
      <c r="A5" t="s">
        <v>1213</v>
      </c>
      <c r="B5" t="s">
        <v>1243</v>
      </c>
      <c r="C5" t="s">
        <v>5391</v>
      </c>
      <c r="D5" t="s">
        <v>1030</v>
      </c>
      <c r="E5" t="s">
        <v>204</v>
      </c>
      <c r="F5" t="s">
        <v>339</v>
      </c>
      <c r="G5" t="s">
        <v>5388</v>
      </c>
      <c r="H5" t="s">
        <v>856</v>
      </c>
      <c r="I5" t="s">
        <v>867</v>
      </c>
      <c r="J5" t="s">
        <v>5392</v>
      </c>
      <c r="K5" s="109"/>
      <c r="L5" t="s">
        <v>883</v>
      </c>
      <c r="M5" t="s">
        <v>887</v>
      </c>
      <c r="N5" t="s">
        <v>5390</v>
      </c>
      <c r="O5" t="s">
        <v>889</v>
      </c>
      <c r="P5" s="109" t="s">
        <v>5403</v>
      </c>
      <c r="Q5" t="s">
        <v>1212</v>
      </c>
      <c r="R5" s="131">
        <v>38492750.368000001</v>
      </c>
      <c r="S5" s="131">
        <v>38492.75</v>
      </c>
      <c r="T5" s="109">
        <v>29303.528999999999</v>
      </c>
      <c r="U5" s="109">
        <v>29303500</v>
      </c>
      <c r="V5" s="109" t="s">
        <v>15</v>
      </c>
      <c r="W5" s="132">
        <v>0.19708999999999999</v>
      </c>
      <c r="X5" s="132">
        <v>8.6499999999999997E-3</v>
      </c>
    </row>
    <row r="6" spans="1:24">
      <c r="A6" t="s">
        <v>1213</v>
      </c>
      <c r="B6" t="s">
        <v>1214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</row>
    <row r="7" spans="1:24">
      <c r="A7" t="s">
        <v>1213</v>
      </c>
      <c r="B7" t="s">
        <v>1217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</row>
    <row r="8" spans="1:24">
      <c r="A8" t="s">
        <v>1213</v>
      </c>
      <c r="B8" t="s">
        <v>1218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</row>
    <row r="9" spans="1:24">
      <c r="A9" t="s">
        <v>1213</v>
      </c>
      <c r="B9" t="s">
        <v>1219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</row>
    <row r="10" spans="1:24">
      <c r="A10" t="s">
        <v>1213</v>
      </c>
      <c r="B10" t="s">
        <v>1220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</row>
    <row r="11" spans="1:24">
      <c r="A11" t="s">
        <v>1213</v>
      </c>
      <c r="B11" t="s">
        <v>1221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</row>
    <row r="12" spans="1:24">
      <c r="A12" t="s">
        <v>1213</v>
      </c>
      <c r="B12" t="s">
        <v>1222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</row>
    <row r="13" spans="1:24">
      <c r="A13" t="s">
        <v>1213</v>
      </c>
      <c r="B13" t="s">
        <v>1223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</row>
    <row r="14" spans="1:24">
      <c r="A14" t="s">
        <v>1213</v>
      </c>
      <c r="B14" t="s">
        <v>1229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</row>
    <row r="15" spans="1:24">
      <c r="A15" t="s">
        <v>1213</v>
      </c>
      <c r="B15" t="s">
        <v>1230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1231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1232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1233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1236</v>
      </c>
      <c r="C19" s="108"/>
      <c r="D19" s="109"/>
      <c r="E19" s="109"/>
      <c r="F19" s="109"/>
      <c r="G19" s="108"/>
      <c r="H19" s="109"/>
      <c r="I19" s="109"/>
      <c r="J19" s="108"/>
      <c r="K19" s="108"/>
      <c r="L19" s="109"/>
      <c r="M19" s="109"/>
      <c r="N19" s="108"/>
      <c r="O19" s="109"/>
      <c r="P19" s="108"/>
      <c r="Q19" s="108"/>
      <c r="R19" s="108"/>
      <c r="S19" s="108"/>
      <c r="T19" s="108"/>
      <c r="U19" s="108"/>
      <c r="V19" s="109"/>
      <c r="W19" s="108"/>
      <c r="X19" s="108"/>
    </row>
    <row r="20" spans="1:24">
      <c r="A20" t="s">
        <v>1213</v>
      </c>
      <c r="B20" t="s">
        <v>1237</v>
      </c>
      <c r="C20" s="108"/>
      <c r="D20" s="109"/>
      <c r="E20" s="109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1241</v>
      </c>
      <c r="C21" s="108"/>
      <c r="D21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1242</v>
      </c>
    </row>
    <row r="23" spans="1:24">
      <c r="A23" t="s">
        <v>1213</v>
      </c>
      <c r="B23" t="s">
        <v>1244</v>
      </c>
    </row>
    <row r="24" spans="1:24">
      <c r="A24" t="s">
        <v>1213</v>
      </c>
      <c r="B24" t="s">
        <v>1247</v>
      </c>
    </row>
    <row r="25" spans="1:24">
      <c r="A25" t="s">
        <v>1213</v>
      </c>
      <c r="B25" t="s">
        <v>1248</v>
      </c>
    </row>
    <row r="26" spans="1:24">
      <c r="A26" t="s">
        <v>1213</v>
      </c>
      <c r="B26" t="s">
        <v>1250</v>
      </c>
    </row>
    <row r="27" spans="1:24">
      <c r="A27" t="s">
        <v>1213</v>
      </c>
      <c r="B27" t="s">
        <v>1251</v>
      </c>
    </row>
    <row r="28" spans="1:24">
      <c r="A28" t="s">
        <v>1213</v>
      </c>
      <c r="B28" t="s">
        <v>1252</v>
      </c>
    </row>
    <row r="29" spans="1:24">
      <c r="A29" t="s">
        <v>1213</v>
      </c>
      <c r="B29" t="s">
        <v>1253</v>
      </c>
    </row>
    <row r="30" spans="1:24">
      <c r="A30" t="s">
        <v>1213</v>
      </c>
      <c r="B30" t="s">
        <v>1254</v>
      </c>
    </row>
    <row r="31" spans="1:24">
      <c r="A31" t="s">
        <v>1213</v>
      </c>
      <c r="B31" t="s">
        <v>1255</v>
      </c>
    </row>
    <row r="32" spans="1:24">
      <c r="A32" t="s">
        <v>1213</v>
      </c>
      <c r="B32" t="s">
        <v>1256</v>
      </c>
    </row>
    <row r="33" spans="1:2">
      <c r="A33" t="s">
        <v>1213</v>
      </c>
      <c r="B33" t="s">
        <v>1257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19">
      <formula1>Holding_interest</formula1>
    </dataValidation>
    <dataValidation type="list" allowBlank="1" showInputMessage="1" showErrorMessage="1" sqref="V2:V19">
      <formula1>In_the_books</formula1>
    </dataValidation>
    <dataValidation type="list" allowBlank="1" showInputMessage="1" showErrorMessage="1" sqref="L2:L19">
      <formula1>Valuation_Method</formula1>
    </dataValidation>
    <dataValidation type="list" allowBlank="1" showInputMessage="1" showErrorMessage="1" sqref="O2:O19">
      <formula1>Dependence_Independence</formula1>
    </dataValidation>
    <dataValidation type="list" allowBlank="1" showInputMessage="1" showErrorMessage="1" sqref="E2:E20">
      <formula1>Country_list</formula1>
    </dataValidation>
    <dataValidation type="list" allowBlank="1" showInputMessage="1" showErrorMessage="1" sqref="I2:I19">
      <formula1>real_estate_lifestage</formula1>
    </dataValidation>
    <dataValidation type="list" allowBlank="1" showInputMessage="1" showErrorMessage="1" sqref="M2:M19">
      <formula1>Valuation_Realestate</formula1>
    </dataValidation>
    <dataValidation type="list" allowBlank="1" showInputMessage="1" showErrorMessage="1" sqref="H2:H19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1"/>
  <sheetViews>
    <sheetView rightToLeft="1" workbookViewId="0">
      <selection activeCell="E20" sqref="E20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182</v>
      </c>
      <c r="T1" s="17" t="s">
        <v>183</v>
      </c>
      <c r="U1" s="17" t="s">
        <v>63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6"/>
      <c r="O2" s="109"/>
      <c r="P2" s="109"/>
      <c r="Q2" s="109"/>
      <c r="R2" s="109"/>
      <c r="S2" s="109"/>
      <c r="T2" s="109"/>
      <c r="U2" s="109"/>
      <c r="V2" s="109"/>
      <c r="W2" s="109"/>
    </row>
    <row r="3" spans="1:23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6"/>
      <c r="O3" s="109"/>
      <c r="P3" s="109"/>
      <c r="Q3" s="109"/>
      <c r="R3" s="109"/>
      <c r="S3" s="109"/>
      <c r="T3" s="109"/>
      <c r="U3" s="109"/>
      <c r="V3" s="109"/>
      <c r="W3" s="109"/>
    </row>
    <row r="4" spans="1:23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6"/>
      <c r="O4" s="109"/>
      <c r="P4" s="109"/>
      <c r="Q4" s="109"/>
      <c r="R4" s="109"/>
      <c r="S4" s="109"/>
      <c r="T4" s="109"/>
      <c r="U4" s="109"/>
      <c r="V4" s="109"/>
      <c r="W4" s="109"/>
    </row>
    <row r="5" spans="1:23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6"/>
      <c r="O5" s="109"/>
      <c r="P5" s="109"/>
      <c r="Q5" s="109"/>
      <c r="R5" s="109"/>
      <c r="S5" s="109"/>
      <c r="T5" s="109"/>
      <c r="U5" s="109"/>
      <c r="V5" s="109"/>
      <c r="W5" s="109"/>
    </row>
    <row r="6" spans="1:23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6"/>
      <c r="O6" s="109"/>
      <c r="P6" s="109"/>
      <c r="Q6" s="109"/>
      <c r="R6" s="109"/>
      <c r="S6" s="109"/>
      <c r="T6" s="109"/>
      <c r="U6" s="109"/>
      <c r="V6" s="109"/>
      <c r="W6" s="109"/>
    </row>
    <row r="7" spans="1:23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6"/>
      <c r="O7" s="109"/>
      <c r="P7" s="109"/>
      <c r="Q7" s="109"/>
      <c r="R7" s="109"/>
      <c r="S7" s="109"/>
      <c r="T7" s="109"/>
      <c r="U7" s="109"/>
      <c r="V7" s="109"/>
      <c r="W7" s="109"/>
    </row>
    <row r="8" spans="1:23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6"/>
      <c r="O8" s="109"/>
      <c r="P8" s="109"/>
      <c r="Q8" s="109"/>
      <c r="R8" s="109"/>
      <c r="S8" s="109"/>
      <c r="T8" s="109"/>
      <c r="U8" s="109"/>
      <c r="V8" s="109"/>
      <c r="W8" s="109"/>
    </row>
    <row r="9" spans="1:23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6"/>
      <c r="O9" s="109"/>
      <c r="P9" s="109"/>
      <c r="Q9" s="109"/>
      <c r="R9" s="109"/>
      <c r="S9" s="109"/>
      <c r="T9" s="109"/>
      <c r="U9" s="109"/>
      <c r="V9" s="109"/>
      <c r="W9" s="109"/>
    </row>
    <row r="10" spans="1:23">
      <c r="A10" t="s">
        <v>1213</v>
      </c>
      <c r="B10" t="s">
        <v>1229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6"/>
      <c r="O10" s="109"/>
      <c r="P10" s="109"/>
      <c r="Q10" s="109"/>
      <c r="R10" s="109"/>
      <c r="S10" s="109"/>
      <c r="T10" s="109"/>
      <c r="U10" s="109"/>
      <c r="V10" s="109"/>
      <c r="W10" s="109"/>
    </row>
    <row r="11" spans="1:23">
      <c r="A11" t="s">
        <v>1213</v>
      </c>
      <c r="B11" t="s">
        <v>1230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6"/>
      <c r="O11" s="109"/>
      <c r="P11" s="109"/>
      <c r="Q11" s="109"/>
      <c r="R11" s="109"/>
      <c r="S11" s="109"/>
      <c r="T11" s="109"/>
      <c r="U11" s="109"/>
      <c r="V11" s="109"/>
      <c r="W11" s="109"/>
    </row>
    <row r="12" spans="1:23">
      <c r="A12" t="s">
        <v>1213</v>
      </c>
      <c r="B12" t="s">
        <v>1231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6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>
      <c r="A13" t="s">
        <v>1213</v>
      </c>
      <c r="B13" t="s">
        <v>1232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6"/>
      <c r="O13" s="109"/>
      <c r="P13" s="109"/>
      <c r="Q13" s="109"/>
      <c r="R13" s="109"/>
      <c r="S13" s="109"/>
      <c r="T13" s="109"/>
      <c r="U13" s="109"/>
      <c r="V13" s="109"/>
      <c r="W13" s="109"/>
    </row>
    <row r="14" spans="1:23">
      <c r="A14" t="s">
        <v>1213</v>
      </c>
      <c r="B14" t="s">
        <v>1233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6"/>
      <c r="O14" s="109"/>
      <c r="P14" s="109"/>
      <c r="Q14" s="109"/>
      <c r="R14" s="109"/>
      <c r="S14" s="109"/>
      <c r="T14" s="109"/>
      <c r="U14" s="109"/>
      <c r="V14" s="109"/>
      <c r="W14" s="109"/>
    </row>
    <row r="15" spans="1:23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6"/>
      <c r="O15" s="109"/>
      <c r="P15" s="109"/>
      <c r="Q15" s="109"/>
      <c r="R15" s="109"/>
      <c r="S15" s="109"/>
      <c r="T15" s="109"/>
      <c r="U15" s="109"/>
      <c r="V15" s="109"/>
      <c r="W15" s="109"/>
    </row>
    <row r="16" spans="1:23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6"/>
      <c r="O16" s="109"/>
      <c r="P16" s="109"/>
      <c r="Q16" s="109"/>
      <c r="R16" s="109"/>
      <c r="S16" s="109"/>
      <c r="T16" s="109"/>
      <c r="U16" s="109"/>
      <c r="V16" s="109"/>
      <c r="W16" s="109"/>
    </row>
    <row r="17" spans="1:23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6"/>
      <c r="O17" s="109"/>
      <c r="P17" s="109"/>
      <c r="Q17" s="109"/>
      <c r="R17" s="109"/>
      <c r="S17" s="109"/>
      <c r="T17" s="109"/>
      <c r="U17" s="109"/>
      <c r="V17" s="109"/>
      <c r="W17" s="109"/>
    </row>
    <row r="18" spans="1:23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8"/>
      <c r="J18" s="16"/>
      <c r="K18" s="16"/>
      <c r="L18" s="109"/>
      <c r="M18" s="109"/>
      <c r="N18" s="16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3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9"/>
      <c r="Q19" s="108"/>
      <c r="R19" s="108"/>
      <c r="S19" s="108"/>
      <c r="T19" s="108"/>
      <c r="U19" s="108"/>
      <c r="V19" s="108"/>
      <c r="W19" s="108"/>
    </row>
    <row r="20" spans="1:23" customFormat="1">
      <c r="A20" t="s">
        <v>1213</v>
      </c>
      <c r="B20" t="s">
        <v>1243</v>
      </c>
    </row>
    <row r="21" spans="1:23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</row>
    <row r="22" spans="1:23">
      <c r="A22" t="s">
        <v>1213</v>
      </c>
      <c r="B22" t="s">
        <v>1247</v>
      </c>
    </row>
    <row r="23" spans="1:23">
      <c r="A23" t="s">
        <v>1213</v>
      </c>
      <c r="B23" t="s">
        <v>1248</v>
      </c>
    </row>
    <row r="24" spans="1:23">
      <c r="A24" t="s">
        <v>1213</v>
      </c>
      <c r="B24" t="s">
        <v>1250</v>
      </c>
    </row>
    <row r="25" spans="1:23">
      <c r="A25" t="s">
        <v>1213</v>
      </c>
      <c r="B25" t="s">
        <v>1251</v>
      </c>
    </row>
    <row r="26" spans="1:23">
      <c r="A26" t="s">
        <v>1213</v>
      </c>
      <c r="B26" t="s">
        <v>1252</v>
      </c>
    </row>
    <row r="27" spans="1:23">
      <c r="A27" t="s">
        <v>1213</v>
      </c>
      <c r="B27" t="s">
        <v>1253</v>
      </c>
    </row>
    <row r="28" spans="1:23">
      <c r="A28" t="s">
        <v>1213</v>
      </c>
      <c r="B28" t="s">
        <v>1254</v>
      </c>
    </row>
    <row r="29" spans="1:23">
      <c r="A29" t="s">
        <v>1213</v>
      </c>
      <c r="B29" t="s">
        <v>1255</v>
      </c>
    </row>
    <row r="30" spans="1:23">
      <c r="A30" t="s">
        <v>1213</v>
      </c>
      <c r="B30" t="s">
        <v>1256</v>
      </c>
    </row>
    <row r="31" spans="1:23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I19">
      <formula1>$C$861:$C$863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O2:O19">
      <formula1>Valuation</formula1>
    </dataValidation>
    <dataValidation type="list" allowBlank="1" showInputMessage="1" showErrorMessage="1" sqref="P2:P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1"/>
  <sheetViews>
    <sheetView rightToLeft="1" topLeftCell="B1" workbookViewId="0">
      <selection activeCell="J27" sqref="J27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 t="s">
        <v>1213</v>
      </c>
      <c r="B2" t="s">
        <v>1238</v>
      </c>
      <c r="C2" t="s">
        <v>5393</v>
      </c>
      <c r="D2" t="s">
        <v>5394</v>
      </c>
      <c r="E2" t="s">
        <v>314</v>
      </c>
      <c r="F2" t="s">
        <v>205</v>
      </c>
      <c r="G2" t="s">
        <v>204</v>
      </c>
      <c r="H2" t="s">
        <v>339</v>
      </c>
      <c r="I2" t="s">
        <v>5395</v>
      </c>
      <c r="J2" t="s">
        <v>1215</v>
      </c>
      <c r="K2" t="s">
        <v>5396</v>
      </c>
      <c r="L2" s="131">
        <v>121.623</v>
      </c>
      <c r="M2" s="131">
        <v>3.718</v>
      </c>
      <c r="N2" s="131">
        <v>452.19400000000002</v>
      </c>
      <c r="O2" s="109"/>
      <c r="P2" s="16"/>
      <c r="Q2" s="132">
        <v>1</v>
      </c>
      <c r="R2" s="132">
        <v>2.5000000000000001E-4</v>
      </c>
    </row>
    <row r="3" spans="1:18">
      <c r="A3" t="s">
        <v>1213</v>
      </c>
      <c r="B3" t="s">
        <v>1241</v>
      </c>
      <c r="C3" t="s">
        <v>5393</v>
      </c>
      <c r="D3" t="s">
        <v>5394</v>
      </c>
      <c r="E3" t="s">
        <v>314</v>
      </c>
      <c r="F3" t="s">
        <v>205</v>
      </c>
      <c r="G3" t="s">
        <v>204</v>
      </c>
      <c r="H3" t="s">
        <v>339</v>
      </c>
      <c r="I3" t="s">
        <v>5395</v>
      </c>
      <c r="J3" t="s">
        <v>1215</v>
      </c>
      <c r="K3" t="s">
        <v>5396</v>
      </c>
      <c r="L3" s="131">
        <v>43.037999999999997</v>
      </c>
      <c r="M3" s="131">
        <v>3.718</v>
      </c>
      <c r="N3" s="131">
        <v>160.01499999999999</v>
      </c>
      <c r="O3" s="109"/>
      <c r="P3" s="16"/>
      <c r="Q3" s="132">
        <v>1</v>
      </c>
      <c r="R3" s="132">
        <v>4.4999999999999999E-4</v>
      </c>
    </row>
    <row r="4" spans="1:18">
      <c r="A4" t="s">
        <v>1213</v>
      </c>
      <c r="B4" t="s">
        <v>1242</v>
      </c>
      <c r="C4" t="s">
        <v>5393</v>
      </c>
      <c r="D4" t="s">
        <v>5394</v>
      </c>
      <c r="E4" t="s">
        <v>314</v>
      </c>
      <c r="F4" t="s">
        <v>205</v>
      </c>
      <c r="G4" t="s">
        <v>204</v>
      </c>
      <c r="H4" t="s">
        <v>339</v>
      </c>
      <c r="I4" t="s">
        <v>5395</v>
      </c>
      <c r="J4" t="s">
        <v>1215</v>
      </c>
      <c r="K4" t="s">
        <v>5396</v>
      </c>
      <c r="L4" s="131">
        <v>30.614999999999998</v>
      </c>
      <c r="M4" s="131">
        <v>3.718</v>
      </c>
      <c r="N4" s="131">
        <v>113.827</v>
      </c>
      <c r="O4" s="109"/>
      <c r="P4" s="16"/>
      <c r="Q4" s="132">
        <v>1</v>
      </c>
      <c r="R4" s="132">
        <v>2.5999999999999998E-4</v>
      </c>
    </row>
    <row r="5" spans="1:18">
      <c r="A5" t="s">
        <v>1213</v>
      </c>
      <c r="B5" t="s">
        <v>1243</v>
      </c>
      <c r="C5" t="s">
        <v>5393</v>
      </c>
      <c r="D5" t="s">
        <v>5394</v>
      </c>
      <c r="E5" t="s">
        <v>314</v>
      </c>
      <c r="F5" t="s">
        <v>205</v>
      </c>
      <c r="G5" t="s">
        <v>204</v>
      </c>
      <c r="H5" t="s">
        <v>339</v>
      </c>
      <c r="I5" t="s">
        <v>5395</v>
      </c>
      <c r="J5" t="s">
        <v>1215</v>
      </c>
      <c r="K5" t="s">
        <v>5396</v>
      </c>
      <c r="L5" s="131">
        <v>396.27</v>
      </c>
      <c r="M5" s="131">
        <v>3.718</v>
      </c>
      <c r="N5" s="131">
        <v>1473.3320000000001</v>
      </c>
      <c r="O5" s="109"/>
      <c r="P5" s="16"/>
      <c r="Q5" s="132">
        <v>1</v>
      </c>
      <c r="R5" s="132">
        <v>3.3E-4</v>
      </c>
    </row>
    <row r="6" spans="1:18">
      <c r="A6" t="s">
        <v>1213</v>
      </c>
      <c r="B6" t="s">
        <v>1251</v>
      </c>
      <c r="C6" t="s">
        <v>5393</v>
      </c>
      <c r="D6" t="s">
        <v>5394</v>
      </c>
      <c r="E6" t="s">
        <v>314</v>
      </c>
      <c r="F6" t="s">
        <v>205</v>
      </c>
      <c r="G6" t="s">
        <v>204</v>
      </c>
      <c r="H6" t="s">
        <v>339</v>
      </c>
      <c r="I6" t="s">
        <v>5395</v>
      </c>
      <c r="J6" t="s">
        <v>1215</v>
      </c>
      <c r="K6" t="s">
        <v>5396</v>
      </c>
      <c r="L6" s="131">
        <v>23.501999999999999</v>
      </c>
      <c r="M6" s="131">
        <v>3.718</v>
      </c>
      <c r="N6" s="131">
        <v>87.38</v>
      </c>
      <c r="O6" s="109"/>
      <c r="P6" s="16"/>
      <c r="Q6" s="132">
        <v>1</v>
      </c>
      <c r="R6" s="132">
        <v>2.9999999999999997E-4</v>
      </c>
    </row>
    <row r="7" spans="1:18">
      <c r="A7" t="s">
        <v>1213</v>
      </c>
      <c r="B7" t="s">
        <v>1252</v>
      </c>
      <c r="C7" t="s">
        <v>5393</v>
      </c>
      <c r="D7" t="s">
        <v>5394</v>
      </c>
      <c r="E7" t="s">
        <v>314</v>
      </c>
      <c r="F7" t="s">
        <v>205</v>
      </c>
      <c r="G7" t="s">
        <v>204</v>
      </c>
      <c r="H7" t="s">
        <v>339</v>
      </c>
      <c r="I7" t="s">
        <v>5395</v>
      </c>
      <c r="J7" t="s">
        <v>1215</v>
      </c>
      <c r="K7" t="s">
        <v>5396</v>
      </c>
      <c r="L7" s="131">
        <v>10.353999999999999</v>
      </c>
      <c r="M7" s="131">
        <v>3.718</v>
      </c>
      <c r="N7" s="131">
        <v>38.496000000000002</v>
      </c>
      <c r="O7" s="109"/>
      <c r="P7" s="16"/>
      <c r="Q7" s="132">
        <v>1</v>
      </c>
      <c r="R7" s="132">
        <v>1.8000000000000001E-4</v>
      </c>
    </row>
    <row r="8" spans="1:18">
      <c r="A8" t="s">
        <v>1213</v>
      </c>
      <c r="B8" t="s">
        <v>1253</v>
      </c>
      <c r="C8" t="s">
        <v>5393</v>
      </c>
      <c r="D8" t="s">
        <v>5394</v>
      </c>
      <c r="E8" t="s">
        <v>314</v>
      </c>
      <c r="F8" t="s">
        <v>205</v>
      </c>
      <c r="G8" t="s">
        <v>204</v>
      </c>
      <c r="H8" t="s">
        <v>339</v>
      </c>
      <c r="I8" t="s">
        <v>5395</v>
      </c>
      <c r="J8" t="s">
        <v>1215</v>
      </c>
      <c r="K8" t="s">
        <v>5396</v>
      </c>
      <c r="L8" s="131">
        <v>7.6529999999999996</v>
      </c>
      <c r="M8" s="131">
        <v>3.718</v>
      </c>
      <c r="N8" s="131">
        <v>28.454000000000001</v>
      </c>
      <c r="O8" s="109"/>
      <c r="P8" s="16"/>
      <c r="Q8" s="132">
        <v>1</v>
      </c>
      <c r="R8" s="132">
        <v>1.6000000000000001E-4</v>
      </c>
    </row>
    <row r="9" spans="1:18">
      <c r="A9" t="s">
        <v>1213</v>
      </c>
      <c r="B9" t="s">
        <v>1257</v>
      </c>
      <c r="C9" t="s">
        <v>5393</v>
      </c>
      <c r="D9" t="s">
        <v>5394</v>
      </c>
      <c r="E9" t="s">
        <v>314</v>
      </c>
      <c r="F9" t="s">
        <v>205</v>
      </c>
      <c r="G9" t="s">
        <v>204</v>
      </c>
      <c r="H9" t="s">
        <v>339</v>
      </c>
      <c r="I9" t="s">
        <v>5395</v>
      </c>
      <c r="J9" t="s">
        <v>1215</v>
      </c>
      <c r="K9" t="s">
        <v>5396</v>
      </c>
      <c r="L9" s="131">
        <v>22.51</v>
      </c>
      <c r="M9" s="131">
        <v>3.718</v>
      </c>
      <c r="N9" s="131">
        <v>83.691999999999993</v>
      </c>
      <c r="O9" s="109"/>
      <c r="P9" s="16"/>
      <c r="Q9" s="132">
        <v>1</v>
      </c>
      <c r="R9" s="132">
        <v>2.7999999999999998E-4</v>
      </c>
    </row>
    <row r="10" spans="1:18">
      <c r="A10" t="s">
        <v>1213</v>
      </c>
      <c r="B10" t="s">
        <v>1214</v>
      </c>
      <c r="C10" s="109"/>
      <c r="D10" s="109"/>
      <c r="E10" s="109"/>
      <c r="F10" s="16"/>
      <c r="G10" s="16"/>
      <c r="H10" s="109"/>
      <c r="I10"/>
      <c r="J10" s="16"/>
      <c r="K10" s="109"/>
      <c r="L10" s="108"/>
      <c r="M10" s="109"/>
      <c r="N10" s="109"/>
      <c r="O10" s="109"/>
      <c r="P10" s="16"/>
      <c r="Q10" s="109"/>
      <c r="R10" s="109"/>
    </row>
    <row r="11" spans="1:18">
      <c r="A11" t="s">
        <v>1213</v>
      </c>
      <c r="B11" t="s">
        <v>1217</v>
      </c>
      <c r="C11" s="109"/>
      <c r="D11" s="109"/>
      <c r="E11" s="109"/>
      <c r="F11" s="16"/>
      <c r="G11" s="16"/>
      <c r="H11" s="109"/>
      <c r="I11"/>
      <c r="J11" s="16"/>
      <c r="K11" s="109"/>
      <c r="L11" s="108"/>
      <c r="M11" s="109"/>
      <c r="N11" s="109"/>
      <c r="O11" s="109"/>
      <c r="P11" s="16"/>
      <c r="Q11" s="109"/>
      <c r="R11" s="109"/>
    </row>
    <row r="12" spans="1:18">
      <c r="A12" t="s">
        <v>1213</v>
      </c>
      <c r="B12" t="s">
        <v>1218</v>
      </c>
      <c r="C12" s="109"/>
      <c r="D12" s="109"/>
      <c r="E12" s="109"/>
      <c r="F12" s="16"/>
      <c r="G12" s="16"/>
      <c r="H12" s="109"/>
      <c r="I12"/>
      <c r="J12" s="16"/>
      <c r="K12" s="109"/>
      <c r="L12" s="108"/>
      <c r="M12" s="109"/>
      <c r="N12" s="109"/>
      <c r="O12" s="109"/>
      <c r="P12" s="16"/>
      <c r="Q12" s="109"/>
      <c r="R12" s="109"/>
    </row>
    <row r="13" spans="1:18">
      <c r="A13" t="s">
        <v>1213</v>
      </c>
      <c r="B13" t="s">
        <v>1219</v>
      </c>
      <c r="C13" s="109"/>
      <c r="D13" s="109"/>
      <c r="E13" s="109"/>
      <c r="F13" s="16"/>
      <c r="G13" s="16"/>
      <c r="H13" s="109"/>
      <c r="I13"/>
      <c r="J13" s="16"/>
      <c r="K13" s="109"/>
      <c r="L13" s="108"/>
      <c r="M13" s="109"/>
      <c r="N13" s="109"/>
      <c r="O13" s="109"/>
      <c r="P13" s="16"/>
      <c r="Q13" s="109"/>
      <c r="R13" s="109"/>
    </row>
    <row r="14" spans="1:18">
      <c r="A14" t="s">
        <v>1213</v>
      </c>
      <c r="B14" t="s">
        <v>1220</v>
      </c>
      <c r="C14" s="109"/>
      <c r="D14" s="109"/>
      <c r="E14" s="109"/>
      <c r="F14" s="16"/>
      <c r="G14" s="16"/>
      <c r="H14" s="109"/>
      <c r="I14"/>
      <c r="J14" s="16"/>
      <c r="K14" s="109"/>
      <c r="L14" s="108"/>
      <c r="M14" s="109"/>
      <c r="N14" s="109"/>
      <c r="O14" s="109"/>
      <c r="P14" s="16"/>
      <c r="Q14" s="109"/>
      <c r="R14" s="109"/>
    </row>
    <row r="15" spans="1:18">
      <c r="A15" t="s">
        <v>1213</v>
      </c>
      <c r="B15" t="s">
        <v>1221</v>
      </c>
      <c r="C15" s="109"/>
      <c r="D15" s="109"/>
      <c r="E15" s="109"/>
      <c r="F15" s="16"/>
      <c r="G15" s="16"/>
      <c r="H15" s="109"/>
      <c r="I15"/>
      <c r="J15" s="16"/>
      <c r="K15" s="109"/>
      <c r="L15" s="108"/>
      <c r="M15" s="109"/>
      <c r="N15" s="109"/>
      <c r="O15" s="109"/>
      <c r="P15" s="16"/>
      <c r="Q15" s="109"/>
      <c r="R15" s="109"/>
    </row>
    <row r="16" spans="1:18">
      <c r="A16" t="s">
        <v>1213</v>
      </c>
      <c r="B16" t="s">
        <v>1222</v>
      </c>
      <c r="C16" s="109"/>
      <c r="D16" s="109"/>
      <c r="E16" s="109"/>
      <c r="F16" s="16"/>
      <c r="G16" s="16"/>
      <c r="H16" s="109"/>
      <c r="I16"/>
      <c r="J16" s="16"/>
      <c r="K16" s="109"/>
      <c r="L16" s="108"/>
      <c r="M16" s="109"/>
      <c r="N16" s="109"/>
      <c r="O16" s="109"/>
      <c r="P16" s="16"/>
      <c r="Q16" s="109"/>
      <c r="R16" s="109"/>
    </row>
    <row r="17" spans="1:18">
      <c r="A17" t="s">
        <v>1213</v>
      </c>
      <c r="B17" t="s">
        <v>1223</v>
      </c>
      <c r="C17" s="109"/>
      <c r="D17" s="109"/>
      <c r="E17" s="109"/>
      <c r="F17" s="16"/>
      <c r="G17" s="16"/>
      <c r="H17" s="109"/>
      <c r="I17"/>
      <c r="J17" s="16"/>
      <c r="K17" s="109"/>
      <c r="L17" s="108"/>
      <c r="M17" s="109"/>
      <c r="N17" s="109"/>
      <c r="O17" s="109"/>
      <c r="P17" s="16"/>
      <c r="Q17" s="109"/>
      <c r="R17" s="109"/>
    </row>
    <row r="18" spans="1:18">
      <c r="A18" t="s">
        <v>1213</v>
      </c>
      <c r="B18" t="s">
        <v>1229</v>
      </c>
      <c r="C18" s="109"/>
      <c r="D18" s="109"/>
      <c r="E18" s="109"/>
      <c r="F18" s="16"/>
      <c r="G18" s="16"/>
      <c r="H18" s="109"/>
      <c r="I18"/>
      <c r="J18" s="16"/>
      <c r="K18" s="109"/>
      <c r="L18" s="108"/>
      <c r="M18" s="109"/>
      <c r="N18" s="109"/>
      <c r="O18" s="109"/>
      <c r="P18" s="16"/>
      <c r="Q18" s="109"/>
      <c r="R18" s="109"/>
    </row>
    <row r="19" spans="1:18">
      <c r="A19" t="s">
        <v>1213</v>
      </c>
      <c r="B19" t="s">
        <v>1230</v>
      </c>
      <c r="C19" s="108"/>
      <c r="D19" s="108"/>
      <c r="E19" s="109"/>
      <c r="F19" s="16"/>
      <c r="G19" s="16"/>
      <c r="H19" s="109"/>
      <c r="I19"/>
      <c r="J19" s="108"/>
      <c r="K19" s="108"/>
      <c r="L19" s="108"/>
      <c r="M19" s="108"/>
      <c r="N19" s="108"/>
      <c r="O19" s="108"/>
      <c r="P19" s="16"/>
      <c r="Q19" s="108"/>
      <c r="R19" s="108"/>
    </row>
    <row r="20" spans="1:18">
      <c r="A20" t="s">
        <v>1213</v>
      </c>
      <c r="B20" t="s">
        <v>1231</v>
      </c>
      <c r="I20"/>
    </row>
    <row r="21" spans="1:18">
      <c r="A21" t="s">
        <v>1213</v>
      </c>
      <c r="B21" t="s">
        <v>1232</v>
      </c>
      <c r="I21"/>
    </row>
    <row r="22" spans="1:18">
      <c r="A22" t="s">
        <v>1213</v>
      </c>
      <c r="B22" t="s">
        <v>1233</v>
      </c>
      <c r="I22"/>
    </row>
    <row r="23" spans="1:18">
      <c r="A23" t="s">
        <v>1213</v>
      </c>
      <c r="B23" t="s">
        <v>1236</v>
      </c>
      <c r="I23"/>
    </row>
    <row r="24" spans="1:18">
      <c r="A24" t="s">
        <v>1213</v>
      </c>
      <c r="B24" t="s">
        <v>1237</v>
      </c>
      <c r="I24"/>
    </row>
    <row r="25" spans="1:18">
      <c r="A25" t="s">
        <v>1213</v>
      </c>
      <c r="B25" t="s">
        <v>1244</v>
      </c>
      <c r="I25"/>
    </row>
    <row r="26" spans="1:18">
      <c r="A26" t="s">
        <v>1213</v>
      </c>
      <c r="B26" t="s">
        <v>1247</v>
      </c>
      <c r="I26"/>
    </row>
    <row r="27" spans="1:18">
      <c r="A27" t="s">
        <v>1213</v>
      </c>
      <c r="B27" t="s">
        <v>1248</v>
      </c>
      <c r="I27"/>
    </row>
    <row r="28" spans="1:18">
      <c r="A28" t="s">
        <v>1213</v>
      </c>
      <c r="B28" t="s">
        <v>1250</v>
      </c>
      <c r="I28"/>
    </row>
    <row r="29" spans="1:18">
      <c r="A29" t="s">
        <v>1213</v>
      </c>
      <c r="B29" t="s">
        <v>1254</v>
      </c>
      <c r="I29"/>
    </row>
    <row r="30" spans="1:18">
      <c r="A30" t="s">
        <v>1213</v>
      </c>
      <c r="B30" t="s">
        <v>1255</v>
      </c>
      <c r="I30"/>
    </row>
    <row r="31" spans="1:18">
      <c r="A31" t="s">
        <v>1213</v>
      </c>
      <c r="B31" t="s">
        <v>1256</v>
      </c>
      <c r="I31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P2:P19">
      <formula1>In_the_books</formula1>
    </dataValidation>
    <dataValidation type="list" allowBlank="1" showInputMessage="1" showErrorMessage="1" sqref="G2:G19">
      <formula1>Country_list</formula1>
    </dataValidation>
    <dataValidation type="list" allowBlank="1" showInputMessage="1" showErrorMessage="1" sqref="E2:E19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30"/>
  <sheetViews>
    <sheetView rightToLeft="1" topLeftCell="E1" workbookViewId="0">
      <selection activeCell="F16" sqref="F16"/>
    </sheetView>
  </sheetViews>
  <sheetFormatPr defaultColWidth="9" defaultRowHeight="14.25"/>
  <cols>
    <col min="1" max="4" width="11.625" style="2" customWidth="1"/>
    <col min="5" max="5" width="11.625" style="4" customWidth="1"/>
    <col min="6" max="6" width="27.5" style="2" bestFit="1" customWidth="1"/>
    <col min="7" max="18" width="11.625" style="2" customWidth="1"/>
    <col min="19" max="19" width="9" style="2"/>
    <col min="21" max="16384" width="9" style="2"/>
  </cols>
  <sheetData>
    <row r="1" spans="1:17" s="3" customFormat="1" ht="67.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</row>
    <row r="2" spans="1:17">
      <c r="A2" t="s">
        <v>1213</v>
      </c>
      <c r="B2">
        <v>12936</v>
      </c>
      <c r="C2" t="s">
        <v>1209</v>
      </c>
      <c r="D2" t="s">
        <v>1210</v>
      </c>
      <c r="E2" t="s">
        <v>315</v>
      </c>
      <c r="F2" t="s">
        <v>934</v>
      </c>
      <c r="G2" t="s">
        <v>204</v>
      </c>
      <c r="H2" t="s">
        <v>339</v>
      </c>
      <c r="I2" t="s">
        <v>1211</v>
      </c>
      <c r="J2" t="s">
        <v>413</v>
      </c>
      <c r="K2" t="s">
        <v>1212</v>
      </c>
      <c r="L2" s="131">
        <f>2723.786+22.974859999973</f>
        <v>2746.760859999973</v>
      </c>
      <c r="M2" s="131">
        <v>1</v>
      </c>
      <c r="N2" s="136">
        <v>0.04</v>
      </c>
      <c r="O2" s="131">
        <f>2723.786+22.974859999973</f>
        <v>2746.760859999973</v>
      </c>
      <c r="P2" s="132">
        <f>O2/SUMIF(B:B,B2,O:O)</f>
        <v>0.77625207148337638</v>
      </c>
      <c r="Q2" s="132">
        <v>2.3321359803595343E-2</v>
      </c>
    </row>
    <row r="3" spans="1:17">
      <c r="A3" t="s">
        <v>1213</v>
      </c>
      <c r="B3">
        <v>12936</v>
      </c>
      <c r="C3" t="s">
        <v>1209</v>
      </c>
      <c r="D3" t="s">
        <v>1210</v>
      </c>
      <c r="E3" t="s">
        <v>315</v>
      </c>
      <c r="F3" t="s">
        <v>936</v>
      </c>
      <c r="G3" t="s">
        <v>204</v>
      </c>
      <c r="H3" t="s">
        <v>339</v>
      </c>
      <c r="I3" t="s">
        <v>1211</v>
      </c>
      <c r="J3" t="s">
        <v>413</v>
      </c>
      <c r="K3" t="s">
        <v>1215</v>
      </c>
      <c r="L3" s="131">
        <v>82.71</v>
      </c>
      <c r="M3" s="131">
        <v>3.718</v>
      </c>
      <c r="N3" s="136">
        <v>3.7699999999999997E-2</v>
      </c>
      <c r="O3" s="131">
        <v>307.51400000000001</v>
      </c>
      <c r="P3" s="132">
        <f t="shared" ref="P3:P66" si="0">O3/SUMIF(B:B,B3,O:O)</f>
        <v>8.6905410291211641E-2</v>
      </c>
      <c r="Q3" s="132">
        <v>2.6109461304333896E-3</v>
      </c>
    </row>
    <row r="4" spans="1:17">
      <c r="A4" t="s">
        <v>1213</v>
      </c>
      <c r="B4">
        <v>12936</v>
      </c>
      <c r="C4" t="s">
        <v>1209</v>
      </c>
      <c r="D4" t="s">
        <v>1210</v>
      </c>
      <c r="E4" t="s">
        <v>315</v>
      </c>
      <c r="F4" t="s">
        <v>936</v>
      </c>
      <c r="G4" t="s">
        <v>204</v>
      </c>
      <c r="H4" t="s">
        <v>339</v>
      </c>
      <c r="I4" t="s">
        <v>1211</v>
      </c>
      <c r="J4" t="s">
        <v>413</v>
      </c>
      <c r="K4" t="s">
        <v>1216</v>
      </c>
      <c r="L4" s="131">
        <v>0.11600000000000001</v>
      </c>
      <c r="M4" s="131">
        <v>4.0218999999999996</v>
      </c>
      <c r="N4" s="136">
        <v>2.3199999999999998E-2</v>
      </c>
      <c r="O4" s="131">
        <v>0.46600000000000003</v>
      </c>
      <c r="P4" s="132">
        <f t="shared" si="0"/>
        <v>1.3169456088407236E-4</v>
      </c>
      <c r="Q4" s="132">
        <v>3.9565707472894229E-6</v>
      </c>
    </row>
    <row r="5" spans="1:17">
      <c r="A5" t="s">
        <v>1213</v>
      </c>
      <c r="B5">
        <v>12936</v>
      </c>
      <c r="C5" t="s">
        <v>1209</v>
      </c>
      <c r="D5" t="s">
        <v>1210</v>
      </c>
      <c r="E5" t="s">
        <v>315</v>
      </c>
      <c r="F5" t="s">
        <v>935</v>
      </c>
      <c r="G5" t="s">
        <v>205</v>
      </c>
      <c r="H5" t="s">
        <v>339</v>
      </c>
      <c r="I5" t="s">
        <v>1211</v>
      </c>
      <c r="J5" t="s">
        <v>413</v>
      </c>
      <c r="K5" t="s">
        <v>1215</v>
      </c>
      <c r="L5" s="131">
        <v>130.11000000000001</v>
      </c>
      <c r="M5" s="131">
        <v>3.718</v>
      </c>
      <c r="N5" s="136">
        <v>3.5000000000000003E-2</v>
      </c>
      <c r="O5" s="131">
        <v>483.75</v>
      </c>
      <c r="P5" s="132">
        <f t="shared" si="0"/>
        <v>0.13671082366452791</v>
      </c>
      <c r="Q5" s="132">
        <v>4.1072770364833861E-3</v>
      </c>
    </row>
    <row r="6" spans="1:17">
      <c r="A6" t="s">
        <v>1213</v>
      </c>
      <c r="B6">
        <v>12937</v>
      </c>
      <c r="C6" t="s">
        <v>1209</v>
      </c>
      <c r="D6" t="s">
        <v>1210</v>
      </c>
      <c r="E6" t="s">
        <v>315</v>
      </c>
      <c r="F6" t="s">
        <v>934</v>
      </c>
      <c r="G6" t="s">
        <v>204</v>
      </c>
      <c r="H6" t="s">
        <v>339</v>
      </c>
      <c r="I6" t="s">
        <v>1211</v>
      </c>
      <c r="J6" t="s">
        <v>413</v>
      </c>
      <c r="K6" t="s">
        <v>1212</v>
      </c>
      <c r="L6" s="131">
        <f>62599.007+1182.58721000002</f>
        <v>63781.594210000017</v>
      </c>
      <c r="M6" s="131">
        <v>1</v>
      </c>
      <c r="N6" s="136">
        <v>0.04</v>
      </c>
      <c r="O6" s="131">
        <f>62599.007+1182.58721000002</f>
        <v>63781.594210000017</v>
      </c>
      <c r="P6" s="132">
        <f t="shared" si="0"/>
        <v>0.76134830400315912</v>
      </c>
      <c r="Q6" s="132">
        <v>4.2920346354786698E-2</v>
      </c>
    </row>
    <row r="7" spans="1:17">
      <c r="A7" t="s">
        <v>1213</v>
      </c>
      <c r="B7">
        <v>12937</v>
      </c>
      <c r="C7" t="s">
        <v>1209</v>
      </c>
      <c r="D7" t="s">
        <v>1210</v>
      </c>
      <c r="E7" t="s">
        <v>315</v>
      </c>
      <c r="F7" t="s">
        <v>936</v>
      </c>
      <c r="G7" t="s">
        <v>204</v>
      </c>
      <c r="H7" t="s">
        <v>339</v>
      </c>
      <c r="I7" t="s">
        <v>1211</v>
      </c>
      <c r="J7" t="s">
        <v>413</v>
      </c>
      <c r="K7" t="s">
        <v>1215</v>
      </c>
      <c r="L7" s="131">
        <v>175.971</v>
      </c>
      <c r="M7" s="131">
        <v>3.718</v>
      </c>
      <c r="N7" s="136">
        <v>3.7699999999999997E-2</v>
      </c>
      <c r="O7" s="131">
        <v>654.26099999999997</v>
      </c>
      <c r="P7" s="132">
        <f t="shared" si="0"/>
        <v>7.80978445106524E-3</v>
      </c>
      <c r="Q7" s="132">
        <v>4.40269784320104E-4</v>
      </c>
    </row>
    <row r="8" spans="1:17">
      <c r="A8" t="s">
        <v>1213</v>
      </c>
      <c r="B8">
        <v>12937</v>
      </c>
      <c r="C8" t="s">
        <v>1209</v>
      </c>
      <c r="D8" t="s">
        <v>1210</v>
      </c>
      <c r="E8" t="s">
        <v>315</v>
      </c>
      <c r="F8" t="s">
        <v>936</v>
      </c>
      <c r="G8" t="s">
        <v>204</v>
      </c>
      <c r="H8" t="s">
        <v>339</v>
      </c>
      <c r="I8" t="s">
        <v>1211</v>
      </c>
      <c r="J8" t="s">
        <v>413</v>
      </c>
      <c r="K8" t="s">
        <v>1216</v>
      </c>
      <c r="L8" s="131">
        <v>5.1050000000000004</v>
      </c>
      <c r="M8" s="131">
        <v>4.0218999999999996</v>
      </c>
      <c r="N8" s="136">
        <v>2.3199999999999998E-2</v>
      </c>
      <c r="O8" s="131">
        <v>20.533000000000001</v>
      </c>
      <c r="P8" s="132">
        <f t="shared" si="0"/>
        <v>2.4509836920391491E-4</v>
      </c>
      <c r="Q8" s="132">
        <v>1.3817206713291326E-5</v>
      </c>
    </row>
    <row r="9" spans="1:17">
      <c r="A9" t="s">
        <v>1213</v>
      </c>
      <c r="B9">
        <v>12937</v>
      </c>
      <c r="C9" t="s">
        <v>1209</v>
      </c>
      <c r="D9" t="s">
        <v>1210</v>
      </c>
      <c r="E9" t="s">
        <v>315</v>
      </c>
      <c r="F9" t="s">
        <v>935</v>
      </c>
      <c r="G9" t="s">
        <v>205</v>
      </c>
      <c r="H9" t="s">
        <v>339</v>
      </c>
      <c r="I9" t="s">
        <v>1211</v>
      </c>
      <c r="J9" t="s">
        <v>413</v>
      </c>
      <c r="K9" t="s">
        <v>1215</v>
      </c>
      <c r="L9" s="131">
        <v>4804.7219999999998</v>
      </c>
      <c r="M9" s="131">
        <v>3.718</v>
      </c>
      <c r="N9" s="136">
        <v>3.5000000000000003E-2</v>
      </c>
      <c r="O9" s="131">
        <v>17863.956999999999</v>
      </c>
      <c r="P9" s="132">
        <f t="shared" si="0"/>
        <v>0.21323852959766523</v>
      </c>
      <c r="Q9" s="132">
        <v>1.202113605349182E-2</v>
      </c>
    </row>
    <row r="10" spans="1:17">
      <c r="A10" t="s">
        <v>1213</v>
      </c>
      <c r="B10">
        <v>12937</v>
      </c>
      <c r="C10" t="s">
        <v>1209</v>
      </c>
      <c r="D10" t="s">
        <v>1210</v>
      </c>
      <c r="E10" t="s">
        <v>315</v>
      </c>
      <c r="F10" t="s">
        <v>935</v>
      </c>
      <c r="G10" t="s">
        <v>205</v>
      </c>
      <c r="H10" t="s">
        <v>339</v>
      </c>
      <c r="I10" t="s">
        <v>1211</v>
      </c>
      <c r="J10" t="s">
        <v>413</v>
      </c>
      <c r="K10" t="s">
        <v>1216</v>
      </c>
      <c r="L10" s="131">
        <v>361.56599999999997</v>
      </c>
      <c r="M10" s="131">
        <v>4.0218999999999996</v>
      </c>
      <c r="N10" s="136">
        <v>1.77E-2</v>
      </c>
      <c r="O10" s="131">
        <v>1454.182</v>
      </c>
      <c r="P10" s="132">
        <f t="shared" si="0"/>
        <v>1.7358283578906512E-2</v>
      </c>
      <c r="Q10" s="132">
        <v>9.7855809149892392E-4</v>
      </c>
    </row>
    <row r="11" spans="1:17">
      <c r="A11" t="s">
        <v>1213</v>
      </c>
      <c r="B11">
        <v>12938</v>
      </c>
      <c r="C11" t="s">
        <v>1209</v>
      </c>
      <c r="D11" t="s">
        <v>1210</v>
      </c>
      <c r="E11" t="s">
        <v>315</v>
      </c>
      <c r="F11" t="s">
        <v>934</v>
      </c>
      <c r="G11" t="s">
        <v>204</v>
      </c>
      <c r="H11" t="s">
        <v>339</v>
      </c>
      <c r="I11" t="s">
        <v>1211</v>
      </c>
      <c r="J11" t="s">
        <v>413</v>
      </c>
      <c r="K11" t="s">
        <v>1212</v>
      </c>
      <c r="L11" s="131">
        <f>21263.526-82.4234100000467</f>
        <v>21181.102589999955</v>
      </c>
      <c r="M11" s="131">
        <v>1</v>
      </c>
      <c r="N11" s="136">
        <v>0.04</v>
      </c>
      <c r="O11" s="131">
        <f>21263.526-82.4234100000467</f>
        <v>21181.102589999955</v>
      </c>
      <c r="P11" s="132">
        <f t="shared" si="0"/>
        <v>0.71508106035203589</v>
      </c>
      <c r="Q11" s="132">
        <v>5.9512988635102286E-2</v>
      </c>
    </row>
    <row r="12" spans="1:17">
      <c r="A12" t="s">
        <v>1213</v>
      </c>
      <c r="B12">
        <v>12938</v>
      </c>
      <c r="C12" t="s">
        <v>1209</v>
      </c>
      <c r="D12" t="s">
        <v>1210</v>
      </c>
      <c r="E12" t="s">
        <v>315</v>
      </c>
      <c r="F12" t="s">
        <v>936</v>
      </c>
      <c r="G12" t="s">
        <v>204</v>
      </c>
      <c r="H12" t="s">
        <v>339</v>
      </c>
      <c r="I12" t="s">
        <v>1211</v>
      </c>
      <c r="J12" t="s">
        <v>413</v>
      </c>
      <c r="K12" t="s">
        <v>1215</v>
      </c>
      <c r="L12" s="131">
        <v>575.74699999999996</v>
      </c>
      <c r="M12" s="131">
        <v>3.718</v>
      </c>
      <c r="N12" s="136">
        <v>3.7699999999999997E-2</v>
      </c>
      <c r="O12" s="131">
        <v>2140.6260000000002</v>
      </c>
      <c r="P12" s="132">
        <f t="shared" si="0"/>
        <v>7.2268244931679007E-2</v>
      </c>
      <c r="Q12" s="132">
        <v>6.0145618137060703E-3</v>
      </c>
    </row>
    <row r="13" spans="1:17">
      <c r="A13" t="s">
        <v>1213</v>
      </c>
      <c r="B13">
        <v>12938</v>
      </c>
      <c r="C13" t="s">
        <v>1209</v>
      </c>
      <c r="D13" t="s">
        <v>1210</v>
      </c>
      <c r="E13" t="s">
        <v>315</v>
      </c>
      <c r="F13" t="s">
        <v>936</v>
      </c>
      <c r="G13" t="s">
        <v>204</v>
      </c>
      <c r="H13" t="s">
        <v>339</v>
      </c>
      <c r="I13" t="s">
        <v>1211</v>
      </c>
      <c r="J13" t="s">
        <v>413</v>
      </c>
      <c r="K13" t="s">
        <v>1216</v>
      </c>
      <c r="L13" s="131">
        <v>1.0049999999999999</v>
      </c>
      <c r="M13" s="131">
        <v>4.0218999999999996</v>
      </c>
      <c r="N13" s="136">
        <v>2.3199999999999998E-2</v>
      </c>
      <c r="O13" s="131">
        <v>4.0410000000000004</v>
      </c>
      <c r="P13" s="132">
        <f t="shared" si="0"/>
        <v>1.364255025253897E-4</v>
      </c>
      <c r="Q13" s="132">
        <v>1.1354082539026542E-5</v>
      </c>
    </row>
    <row r="14" spans="1:17">
      <c r="A14" t="s">
        <v>1213</v>
      </c>
      <c r="B14">
        <v>12938</v>
      </c>
      <c r="C14" t="s">
        <v>1209</v>
      </c>
      <c r="D14" t="s">
        <v>1210</v>
      </c>
      <c r="E14" t="s">
        <v>315</v>
      </c>
      <c r="F14" t="s">
        <v>935</v>
      </c>
      <c r="G14" t="s">
        <v>205</v>
      </c>
      <c r="H14" t="s">
        <v>339</v>
      </c>
      <c r="I14" t="s">
        <v>1211</v>
      </c>
      <c r="J14" t="s">
        <v>413</v>
      </c>
      <c r="K14" t="s">
        <v>1215</v>
      </c>
      <c r="L14" s="131">
        <v>1382.6120000000001</v>
      </c>
      <c r="M14" s="131">
        <v>3.718</v>
      </c>
      <c r="N14" s="136">
        <v>3.5000000000000003E-2</v>
      </c>
      <c r="O14" s="131">
        <v>5140.5529999999999</v>
      </c>
      <c r="P14" s="132">
        <f t="shared" si="0"/>
        <v>0.17354677710551833</v>
      </c>
      <c r="Q14" s="132">
        <v>1.444351968776058E-2</v>
      </c>
    </row>
    <row r="15" spans="1:17">
      <c r="A15" t="s">
        <v>1213</v>
      </c>
      <c r="B15">
        <v>12938</v>
      </c>
      <c r="C15" t="s">
        <v>1209</v>
      </c>
      <c r="D15" t="s">
        <v>1210</v>
      </c>
      <c r="E15" t="s">
        <v>315</v>
      </c>
      <c r="F15" t="s">
        <v>935</v>
      </c>
      <c r="G15" t="s">
        <v>205</v>
      </c>
      <c r="H15" t="s">
        <v>339</v>
      </c>
      <c r="I15" t="s">
        <v>1211</v>
      </c>
      <c r="J15" t="s">
        <v>413</v>
      </c>
      <c r="K15" t="s">
        <v>1216</v>
      </c>
      <c r="L15" s="131">
        <v>286.98899999999998</v>
      </c>
      <c r="M15" s="131">
        <v>4.0218999999999996</v>
      </c>
      <c r="N15" s="136">
        <v>1.77E-2</v>
      </c>
      <c r="O15" s="131">
        <v>1154.239</v>
      </c>
      <c r="P15" s="132">
        <f t="shared" si="0"/>
        <v>3.8967492108241346E-2</v>
      </c>
      <c r="Q15" s="132">
        <v>3.2430895510426765E-3</v>
      </c>
    </row>
    <row r="16" spans="1:17">
      <c r="A16" t="s">
        <v>1213</v>
      </c>
      <c r="B16">
        <v>13498</v>
      </c>
      <c r="C16" t="s">
        <v>1209</v>
      </c>
      <c r="D16" t="s">
        <v>1210</v>
      </c>
      <c r="E16" t="s">
        <v>315</v>
      </c>
      <c r="F16" t="s">
        <v>934</v>
      </c>
      <c r="G16" t="s">
        <v>204</v>
      </c>
      <c r="H16" t="s">
        <v>339</v>
      </c>
      <c r="I16" t="s">
        <v>1211</v>
      </c>
      <c r="J16" t="s">
        <v>413</v>
      </c>
      <c r="K16" t="s">
        <v>1212</v>
      </c>
      <c r="L16" s="131">
        <f>95613.948+353.387850000057</f>
        <v>95967.335850000061</v>
      </c>
      <c r="M16" s="131">
        <v>1</v>
      </c>
      <c r="N16" s="136">
        <v>0.04</v>
      </c>
      <c r="O16" s="131">
        <f>95613.948+353.387850000057</f>
        <v>95967.335850000061</v>
      </c>
      <c r="P16" s="132">
        <f t="shared" si="0"/>
        <v>0.93011395699514277</v>
      </c>
      <c r="Q16" s="132">
        <v>8.8744790668610851E-2</v>
      </c>
    </row>
    <row r="17" spans="1:17">
      <c r="A17" t="s">
        <v>1213</v>
      </c>
      <c r="B17">
        <v>13498</v>
      </c>
      <c r="C17" t="s">
        <v>1209</v>
      </c>
      <c r="D17" t="s">
        <v>1210</v>
      </c>
      <c r="E17" t="s">
        <v>315</v>
      </c>
      <c r="F17" t="s">
        <v>936</v>
      </c>
      <c r="G17" t="s">
        <v>204</v>
      </c>
      <c r="H17" t="s">
        <v>339</v>
      </c>
      <c r="I17" t="s">
        <v>1211</v>
      </c>
      <c r="J17" t="s">
        <v>413</v>
      </c>
      <c r="K17" t="s">
        <v>1215</v>
      </c>
      <c r="L17" s="131">
        <v>298.303</v>
      </c>
      <c r="M17" s="131">
        <v>3.718</v>
      </c>
      <c r="N17" s="136">
        <v>3.7699999999999997E-2</v>
      </c>
      <c r="O17" s="131">
        <v>1109.0889999999999</v>
      </c>
      <c r="P17" s="132">
        <f t="shared" si="0"/>
        <v>1.0749273691021039E-2</v>
      </c>
      <c r="Q17" s="132">
        <v>1.0256184593026697E-3</v>
      </c>
    </row>
    <row r="18" spans="1:17">
      <c r="A18" t="s">
        <v>1213</v>
      </c>
      <c r="B18">
        <v>13498</v>
      </c>
      <c r="C18" t="s">
        <v>1209</v>
      </c>
      <c r="D18" t="s">
        <v>1210</v>
      </c>
      <c r="E18" t="s">
        <v>315</v>
      </c>
      <c r="F18" t="s">
        <v>936</v>
      </c>
      <c r="G18" t="s">
        <v>204</v>
      </c>
      <c r="H18" t="s">
        <v>339</v>
      </c>
      <c r="I18" t="s">
        <v>1211</v>
      </c>
      <c r="J18" t="s">
        <v>413</v>
      </c>
      <c r="K18" t="s">
        <v>1216</v>
      </c>
      <c r="L18" s="131">
        <v>21.869</v>
      </c>
      <c r="M18" s="131">
        <v>4.0218999999999996</v>
      </c>
      <c r="N18" s="136">
        <v>2.3199999999999998E-2</v>
      </c>
      <c r="O18" s="131">
        <v>87.954999999999998</v>
      </c>
      <c r="P18" s="132">
        <f t="shared" si="0"/>
        <v>8.5245852000493695E-4</v>
      </c>
      <c r="Q18" s="132">
        <v>8.133546684528142E-5</v>
      </c>
    </row>
    <row r="19" spans="1:17">
      <c r="A19" t="s">
        <v>1213</v>
      </c>
      <c r="B19">
        <v>13498</v>
      </c>
      <c r="C19" t="s">
        <v>1209</v>
      </c>
      <c r="D19" t="s">
        <v>1210</v>
      </c>
      <c r="E19" t="s">
        <v>315</v>
      </c>
      <c r="F19" t="s">
        <v>935</v>
      </c>
      <c r="G19" t="s">
        <v>205</v>
      </c>
      <c r="H19" t="s">
        <v>339</v>
      </c>
      <c r="I19" t="s">
        <v>1211</v>
      </c>
      <c r="J19" t="s">
        <v>413</v>
      </c>
      <c r="K19" t="s">
        <v>1215</v>
      </c>
      <c r="L19" s="131">
        <v>1617.4449999999999</v>
      </c>
      <c r="M19" s="131">
        <v>3.718</v>
      </c>
      <c r="N19" s="136">
        <v>3.5000000000000003E-2</v>
      </c>
      <c r="O19" s="131">
        <v>6013.6610000000001</v>
      </c>
      <c r="P19" s="132">
        <f t="shared" si="0"/>
        <v>5.8284310793831048E-2</v>
      </c>
      <c r="Q19" s="132">
        <v>5.5610701481923928E-3</v>
      </c>
    </row>
    <row r="20" spans="1:17">
      <c r="A20" t="s">
        <v>1213</v>
      </c>
      <c r="B20">
        <v>13499</v>
      </c>
      <c r="C20" t="s">
        <v>1209</v>
      </c>
      <c r="D20" t="s">
        <v>1210</v>
      </c>
      <c r="E20" t="s">
        <v>315</v>
      </c>
      <c r="F20" t="s">
        <v>934</v>
      </c>
      <c r="G20" t="s">
        <v>204</v>
      </c>
      <c r="H20" t="s">
        <v>339</v>
      </c>
      <c r="I20" t="s">
        <v>1211</v>
      </c>
      <c r="J20" t="s">
        <v>413</v>
      </c>
      <c r="K20" t="s">
        <v>1212</v>
      </c>
      <c r="L20" s="131">
        <f>1745.504+17.1538900000014</f>
        <v>1762.6578900000013</v>
      </c>
      <c r="M20" s="131">
        <v>1</v>
      </c>
      <c r="N20" s="136">
        <v>0.04</v>
      </c>
      <c r="O20" s="131">
        <f>1745.504+17.1538900000014</f>
        <v>1762.6578900000013</v>
      </c>
      <c r="P20" s="132">
        <f t="shared" si="0"/>
        <v>0.9251680856214155</v>
      </c>
      <c r="Q20" s="132">
        <v>3.951446992731885E-2</v>
      </c>
    </row>
    <row r="21" spans="1:17">
      <c r="A21" t="s">
        <v>1213</v>
      </c>
      <c r="B21">
        <v>13499</v>
      </c>
      <c r="C21" t="s">
        <v>1209</v>
      </c>
      <c r="D21" t="s">
        <v>1210</v>
      </c>
      <c r="E21" t="s">
        <v>315</v>
      </c>
      <c r="F21" t="s">
        <v>936</v>
      </c>
      <c r="G21" t="s">
        <v>204</v>
      </c>
      <c r="H21" t="s">
        <v>339</v>
      </c>
      <c r="I21" t="s">
        <v>1211</v>
      </c>
      <c r="J21" t="s">
        <v>413</v>
      </c>
      <c r="K21" t="s">
        <v>1215</v>
      </c>
      <c r="L21" s="131">
        <v>38.345999999999997</v>
      </c>
      <c r="M21" s="131">
        <v>3.718</v>
      </c>
      <c r="N21" s="136">
        <v>3.7699999999999997E-2</v>
      </c>
      <c r="O21" s="131">
        <v>142.572</v>
      </c>
      <c r="P21" s="132">
        <f t="shared" si="0"/>
        <v>7.4831914378584469E-2</v>
      </c>
      <c r="Q21" s="132">
        <v>3.1961148209410611E-3</v>
      </c>
    </row>
    <row r="22" spans="1:17">
      <c r="A22" t="s">
        <v>1213</v>
      </c>
      <c r="B22">
        <v>13500</v>
      </c>
      <c r="C22" t="s">
        <v>1209</v>
      </c>
      <c r="D22" t="s">
        <v>1210</v>
      </c>
      <c r="E22" t="s">
        <v>315</v>
      </c>
      <c r="F22" t="s">
        <v>934</v>
      </c>
      <c r="G22" t="s">
        <v>204</v>
      </c>
      <c r="H22" t="s">
        <v>339</v>
      </c>
      <c r="I22" t="s">
        <v>1211</v>
      </c>
      <c r="J22" t="s">
        <v>413</v>
      </c>
      <c r="K22" t="s">
        <v>1212</v>
      </c>
      <c r="L22" s="131">
        <f>50001.626+137.573899999959</f>
        <v>50139.199899999956</v>
      </c>
      <c r="M22" s="131">
        <v>1</v>
      </c>
      <c r="N22" s="136">
        <v>0.04</v>
      </c>
      <c r="O22" s="131">
        <f>50001.626+137.573899999959</f>
        <v>50139.199899999956</v>
      </c>
      <c r="P22" s="132">
        <f t="shared" si="0"/>
        <v>0.86654059492320867</v>
      </c>
      <c r="Q22" s="132">
        <v>0.10972199947097475</v>
      </c>
    </row>
    <row r="23" spans="1:17">
      <c r="A23" t="s">
        <v>1213</v>
      </c>
      <c r="B23">
        <v>13500</v>
      </c>
      <c r="C23" t="s">
        <v>1209</v>
      </c>
      <c r="D23" t="s">
        <v>1210</v>
      </c>
      <c r="E23" t="s">
        <v>315</v>
      </c>
      <c r="F23" t="s">
        <v>936</v>
      </c>
      <c r="G23" t="s">
        <v>204</v>
      </c>
      <c r="H23" t="s">
        <v>339</v>
      </c>
      <c r="I23" t="s">
        <v>1211</v>
      </c>
      <c r="J23" t="s">
        <v>413</v>
      </c>
      <c r="K23" t="s">
        <v>1215</v>
      </c>
      <c r="L23" s="131">
        <v>244.11799999999999</v>
      </c>
      <c r="M23" s="131">
        <v>3.718</v>
      </c>
      <c r="N23" s="136">
        <v>3.7699999999999997E-2</v>
      </c>
      <c r="O23" s="131">
        <v>907.63099999999997</v>
      </c>
      <c r="P23" s="132">
        <f t="shared" si="0"/>
        <v>1.5686311474442726E-2</v>
      </c>
      <c r="Q23" s="132">
        <v>1.9862121513797904E-3</v>
      </c>
    </row>
    <row r="24" spans="1:17">
      <c r="A24" t="s">
        <v>1213</v>
      </c>
      <c r="B24">
        <v>13500</v>
      </c>
      <c r="C24" t="s">
        <v>1209</v>
      </c>
      <c r="D24" t="s">
        <v>1210</v>
      </c>
      <c r="E24" t="s">
        <v>315</v>
      </c>
      <c r="F24" t="s">
        <v>936</v>
      </c>
      <c r="G24" t="s">
        <v>204</v>
      </c>
      <c r="H24" t="s">
        <v>339</v>
      </c>
      <c r="I24" t="s">
        <v>1211</v>
      </c>
      <c r="J24" t="s">
        <v>413</v>
      </c>
      <c r="K24" t="s">
        <v>1216</v>
      </c>
      <c r="L24" s="131">
        <v>6.1760000000000002</v>
      </c>
      <c r="M24" s="131">
        <v>4.0218999999999996</v>
      </c>
      <c r="N24" s="136">
        <v>2.3199999999999998E-2</v>
      </c>
      <c r="O24" s="131">
        <v>24.838999999999999</v>
      </c>
      <c r="P24" s="132">
        <f t="shared" si="0"/>
        <v>4.2928490841948199E-4</v>
      </c>
      <c r="Q24" s="132">
        <v>5.4356366880508279E-5</v>
      </c>
    </row>
    <row r="25" spans="1:17">
      <c r="A25" t="s">
        <v>1213</v>
      </c>
      <c r="B25">
        <v>13500</v>
      </c>
      <c r="C25" t="s">
        <v>1209</v>
      </c>
      <c r="D25" t="s">
        <v>1210</v>
      </c>
      <c r="E25" t="s">
        <v>315</v>
      </c>
      <c r="F25" t="s">
        <v>935</v>
      </c>
      <c r="G25" t="s">
        <v>205</v>
      </c>
      <c r="H25" t="s">
        <v>339</v>
      </c>
      <c r="I25" t="s">
        <v>1211</v>
      </c>
      <c r="J25" t="s">
        <v>413</v>
      </c>
      <c r="K25" t="s">
        <v>1215</v>
      </c>
      <c r="L25" s="131">
        <v>1826.162</v>
      </c>
      <c r="M25" s="131">
        <v>3.718</v>
      </c>
      <c r="N25" s="136">
        <v>3.5000000000000003E-2</v>
      </c>
      <c r="O25" s="131">
        <v>6789.67</v>
      </c>
      <c r="P25" s="132">
        <f t="shared" si="0"/>
        <v>0.11734380869392907</v>
      </c>
      <c r="Q25" s="132">
        <v>1.4858158280026597E-2</v>
      </c>
    </row>
    <row r="26" spans="1:17">
      <c r="A26" t="s">
        <v>1213</v>
      </c>
      <c r="B26">
        <v>141</v>
      </c>
      <c r="C26" t="s">
        <v>1209</v>
      </c>
      <c r="D26" t="s">
        <v>1210</v>
      </c>
      <c r="E26" t="s">
        <v>315</v>
      </c>
      <c r="F26" t="s">
        <v>934</v>
      </c>
      <c r="G26" t="s">
        <v>204</v>
      </c>
      <c r="H26" t="s">
        <v>339</v>
      </c>
      <c r="I26" t="s">
        <v>1211</v>
      </c>
      <c r="J26" t="s">
        <v>413</v>
      </c>
      <c r="K26" t="s">
        <v>1212</v>
      </c>
      <c r="L26" s="131">
        <f>23104.57-0.884239999984857</f>
        <v>23103.685760000015</v>
      </c>
      <c r="M26" s="131">
        <v>1</v>
      </c>
      <c r="N26" s="136">
        <v>0.04</v>
      </c>
      <c r="O26" s="131">
        <f>23104.57-0.884239999984857</f>
        <v>23103.685760000015</v>
      </c>
      <c r="P26" s="132">
        <f t="shared" si="0"/>
        <v>0.82759106468264654</v>
      </c>
      <c r="Q26" s="132">
        <v>6.7592589207908005E-2</v>
      </c>
    </row>
    <row r="27" spans="1:17">
      <c r="A27" t="s">
        <v>1213</v>
      </c>
      <c r="B27">
        <v>141</v>
      </c>
      <c r="C27" t="s">
        <v>1209</v>
      </c>
      <c r="D27" t="s">
        <v>1210</v>
      </c>
      <c r="E27" t="s">
        <v>315</v>
      </c>
      <c r="F27" t="s">
        <v>936</v>
      </c>
      <c r="G27" t="s">
        <v>204</v>
      </c>
      <c r="H27" t="s">
        <v>339</v>
      </c>
      <c r="I27" t="s">
        <v>1211</v>
      </c>
      <c r="J27" t="s">
        <v>413</v>
      </c>
      <c r="K27" t="s">
        <v>1215</v>
      </c>
      <c r="L27" s="131">
        <v>215.19200000000001</v>
      </c>
      <c r="M27" s="131">
        <v>3.718</v>
      </c>
      <c r="N27" s="136">
        <v>3.7699999999999997E-2</v>
      </c>
      <c r="O27" s="131">
        <v>800.08199999999999</v>
      </c>
      <c r="P27" s="132">
        <f t="shared" si="0"/>
        <v>2.8659527362504291E-2</v>
      </c>
      <c r="Q27" s="132">
        <v>2.3407353493471953E-3</v>
      </c>
    </row>
    <row r="28" spans="1:17">
      <c r="A28" t="s">
        <v>1213</v>
      </c>
      <c r="B28">
        <v>141</v>
      </c>
      <c r="C28" t="s">
        <v>1209</v>
      </c>
      <c r="D28" t="s">
        <v>1210</v>
      </c>
      <c r="E28" t="s">
        <v>315</v>
      </c>
      <c r="F28" t="s">
        <v>936</v>
      </c>
      <c r="G28" t="s">
        <v>204</v>
      </c>
      <c r="H28" t="s">
        <v>339</v>
      </c>
      <c r="I28" t="s">
        <v>1211</v>
      </c>
      <c r="J28" t="s">
        <v>413</v>
      </c>
      <c r="K28" t="s">
        <v>1216</v>
      </c>
      <c r="L28" s="131">
        <v>9.6000000000000002E-2</v>
      </c>
      <c r="M28" s="131">
        <v>4.0218999999999996</v>
      </c>
      <c r="N28" s="136">
        <v>2.3199999999999998E-2</v>
      </c>
      <c r="O28" s="131">
        <v>0.38700000000000001</v>
      </c>
      <c r="P28" s="132">
        <f t="shared" si="0"/>
        <v>1.3862625442503595E-5</v>
      </c>
      <c r="Q28" s="132">
        <v>1.1322146732426983E-6</v>
      </c>
    </row>
    <row r="29" spans="1:17">
      <c r="A29" t="s">
        <v>1213</v>
      </c>
      <c r="B29">
        <v>141</v>
      </c>
      <c r="C29" t="s">
        <v>1209</v>
      </c>
      <c r="D29" t="s">
        <v>1210</v>
      </c>
      <c r="E29" t="s">
        <v>315</v>
      </c>
      <c r="F29" t="s">
        <v>935</v>
      </c>
      <c r="G29" t="s">
        <v>205</v>
      </c>
      <c r="H29" t="s">
        <v>339</v>
      </c>
      <c r="I29" t="s">
        <v>1211</v>
      </c>
      <c r="J29" t="s">
        <v>413</v>
      </c>
      <c r="K29" t="s">
        <v>1215</v>
      </c>
      <c r="L29" s="131">
        <v>1079.2449999999999</v>
      </c>
      <c r="M29" s="131">
        <v>3.718</v>
      </c>
      <c r="N29" s="136">
        <v>3.5000000000000003E-2</v>
      </c>
      <c r="O29" s="131">
        <v>4012.6350000000002</v>
      </c>
      <c r="P29" s="132">
        <f t="shared" si="0"/>
        <v>0.14373554532940674</v>
      </c>
      <c r="Q29" s="132">
        <v>1.1739442442809341E-2</v>
      </c>
    </row>
    <row r="30" spans="1:17">
      <c r="A30" t="s">
        <v>1213</v>
      </c>
      <c r="B30">
        <v>142</v>
      </c>
      <c r="C30" t="s">
        <v>1209</v>
      </c>
      <c r="D30" t="s">
        <v>1210</v>
      </c>
      <c r="E30" t="s">
        <v>315</v>
      </c>
      <c r="F30" t="s">
        <v>934</v>
      </c>
      <c r="G30" t="s">
        <v>204</v>
      </c>
      <c r="H30" t="s">
        <v>339</v>
      </c>
      <c r="I30" t="s">
        <v>1211</v>
      </c>
      <c r="J30" t="s">
        <v>413</v>
      </c>
      <c r="K30" t="s">
        <v>1212</v>
      </c>
      <c r="L30" s="131">
        <f>23862.219-40.3845499999588</f>
        <v>23821.834450000042</v>
      </c>
      <c r="M30" s="131">
        <v>1</v>
      </c>
      <c r="N30" s="136">
        <v>0.04</v>
      </c>
      <c r="O30" s="131">
        <f>23862.219-40.3845499999588</f>
        <v>23821.834450000042</v>
      </c>
      <c r="P30" s="132">
        <f t="shared" si="0"/>
        <v>0.40682376847821933</v>
      </c>
      <c r="Q30" s="132">
        <v>4.0473605056709105E-2</v>
      </c>
    </row>
    <row r="31" spans="1:17">
      <c r="A31" t="s">
        <v>1213</v>
      </c>
      <c r="B31">
        <v>142</v>
      </c>
      <c r="C31" t="s">
        <v>1209</v>
      </c>
      <c r="D31" t="s">
        <v>1210</v>
      </c>
      <c r="E31" t="s">
        <v>315</v>
      </c>
      <c r="F31" t="s">
        <v>936</v>
      </c>
      <c r="G31" t="s">
        <v>204</v>
      </c>
      <c r="H31" t="s">
        <v>339</v>
      </c>
      <c r="I31" t="s">
        <v>1211</v>
      </c>
      <c r="J31" t="s">
        <v>413</v>
      </c>
      <c r="K31" t="s">
        <v>1215</v>
      </c>
      <c r="L31" s="131">
        <v>5372.6679999999997</v>
      </c>
      <c r="M31" s="131">
        <v>3.718</v>
      </c>
      <c r="N31" s="136">
        <v>3.7699999999999997E-2</v>
      </c>
      <c r="O31" s="131">
        <v>19975.579000000002</v>
      </c>
      <c r="P31" s="132">
        <f t="shared" si="0"/>
        <v>0.3411383091999603</v>
      </c>
      <c r="Q31" s="132">
        <v>3.3938767265049602E-2</v>
      </c>
    </row>
    <row r="32" spans="1:17">
      <c r="A32" t="s">
        <v>1213</v>
      </c>
      <c r="B32">
        <v>142</v>
      </c>
      <c r="C32" t="s">
        <v>1209</v>
      </c>
      <c r="D32" t="s">
        <v>1210</v>
      </c>
      <c r="E32" t="s">
        <v>315</v>
      </c>
      <c r="F32" t="s">
        <v>936</v>
      </c>
      <c r="G32" t="s">
        <v>204</v>
      </c>
      <c r="H32" t="s">
        <v>339</v>
      </c>
      <c r="I32" t="s">
        <v>1211</v>
      </c>
      <c r="J32" t="s">
        <v>413</v>
      </c>
      <c r="K32" t="s">
        <v>1224</v>
      </c>
      <c r="L32" s="131">
        <v>1063.4829999999999</v>
      </c>
      <c r="M32" s="131">
        <v>4.2171000000000003</v>
      </c>
      <c r="N32" s="136">
        <v>0</v>
      </c>
      <c r="O32" s="131">
        <v>4484.8130000000001</v>
      </c>
      <c r="P32" s="132">
        <f t="shared" si="0"/>
        <v>7.6590597143542188E-2</v>
      </c>
      <c r="Q32" s="132">
        <v>7.6197553339639812E-3</v>
      </c>
    </row>
    <row r="33" spans="1:17">
      <c r="A33" t="s">
        <v>1213</v>
      </c>
      <c r="B33">
        <v>142</v>
      </c>
      <c r="C33" t="s">
        <v>1209</v>
      </c>
      <c r="D33" t="s">
        <v>1210</v>
      </c>
      <c r="E33" t="s">
        <v>315</v>
      </c>
      <c r="F33" t="s">
        <v>936</v>
      </c>
      <c r="G33" t="s">
        <v>204</v>
      </c>
      <c r="H33" t="s">
        <v>339</v>
      </c>
      <c r="I33" t="s">
        <v>1211</v>
      </c>
      <c r="J33" t="s">
        <v>413</v>
      </c>
      <c r="K33" t="s">
        <v>1225</v>
      </c>
      <c r="L33" s="131">
        <v>1143.248</v>
      </c>
      <c r="M33" s="131">
        <v>2.4899999999999999E-2</v>
      </c>
      <c r="N33" s="136">
        <v>0</v>
      </c>
      <c r="O33" s="131">
        <v>28.459</v>
      </c>
      <c r="P33" s="132">
        <f t="shared" si="0"/>
        <v>4.8601620716584332E-4</v>
      </c>
      <c r="Q33" s="132">
        <v>4.8352209345023068E-5</v>
      </c>
    </row>
    <row r="34" spans="1:17">
      <c r="A34" t="s">
        <v>1213</v>
      </c>
      <c r="B34">
        <v>142</v>
      </c>
      <c r="C34" t="s">
        <v>1209</v>
      </c>
      <c r="D34" t="s">
        <v>1210</v>
      </c>
      <c r="E34" t="s">
        <v>315</v>
      </c>
      <c r="F34" t="s">
        <v>936</v>
      </c>
      <c r="G34" t="s">
        <v>204</v>
      </c>
      <c r="H34" t="s">
        <v>339</v>
      </c>
      <c r="I34" t="s">
        <v>1211</v>
      </c>
      <c r="J34" t="s">
        <v>413</v>
      </c>
      <c r="K34" t="s">
        <v>1216</v>
      </c>
      <c r="L34" s="131">
        <v>0.66700000000000004</v>
      </c>
      <c r="M34" s="131">
        <v>4.0218999999999996</v>
      </c>
      <c r="N34" s="136">
        <v>2.3199999999999998E-2</v>
      </c>
      <c r="O34" s="131">
        <v>2.6840000000000002</v>
      </c>
      <c r="P34" s="132">
        <f t="shared" si="0"/>
        <v>4.5836730033842493E-5</v>
      </c>
      <c r="Q34" s="132">
        <v>4.5601507390295489E-6</v>
      </c>
    </row>
    <row r="35" spans="1:17">
      <c r="A35" t="s">
        <v>1213</v>
      </c>
      <c r="B35">
        <v>142</v>
      </c>
      <c r="C35" t="s">
        <v>1209</v>
      </c>
      <c r="D35" t="s">
        <v>1210</v>
      </c>
      <c r="E35" t="s">
        <v>315</v>
      </c>
      <c r="F35" t="s">
        <v>936</v>
      </c>
      <c r="G35" t="s">
        <v>204</v>
      </c>
      <c r="H35" t="s">
        <v>339</v>
      </c>
      <c r="I35" t="s">
        <v>1211</v>
      </c>
      <c r="J35" t="s">
        <v>413</v>
      </c>
      <c r="K35" t="s">
        <v>1226</v>
      </c>
      <c r="L35" s="131">
        <v>0.22600000000000001</v>
      </c>
      <c r="M35" s="131">
        <v>0.53900000000000003</v>
      </c>
      <c r="N35" s="136">
        <v>0</v>
      </c>
      <c r="O35" s="131">
        <v>0.122</v>
      </c>
      <c r="P35" s="132">
        <f t="shared" si="0"/>
        <v>2.0834877288110222E-6</v>
      </c>
      <c r="Q35" s="132">
        <v>2.0727957904679764E-7</v>
      </c>
    </row>
    <row r="36" spans="1:17">
      <c r="A36" t="s">
        <v>1213</v>
      </c>
      <c r="B36">
        <v>142</v>
      </c>
      <c r="C36" t="s">
        <v>1209</v>
      </c>
      <c r="D36" t="s">
        <v>1210</v>
      </c>
      <c r="E36" t="s">
        <v>315</v>
      </c>
      <c r="F36" t="s">
        <v>936</v>
      </c>
      <c r="G36" t="s">
        <v>204</v>
      </c>
      <c r="H36" t="s">
        <v>339</v>
      </c>
      <c r="I36" t="s">
        <v>1211</v>
      </c>
      <c r="J36" t="s">
        <v>413</v>
      </c>
      <c r="K36" t="s">
        <v>1227</v>
      </c>
      <c r="L36" s="131">
        <v>0</v>
      </c>
      <c r="M36" s="131">
        <v>4.8108000000000004</v>
      </c>
      <c r="N36" s="136">
        <v>0</v>
      </c>
      <c r="O36" s="131">
        <v>0</v>
      </c>
      <c r="P36" s="132">
        <f t="shared" si="0"/>
        <v>0</v>
      </c>
      <c r="Q36" s="132">
        <v>0</v>
      </c>
    </row>
    <row r="37" spans="1:17">
      <c r="A37" t="s">
        <v>1213</v>
      </c>
      <c r="B37">
        <v>142</v>
      </c>
      <c r="C37" t="s">
        <v>1209</v>
      </c>
      <c r="D37" t="s">
        <v>1210</v>
      </c>
      <c r="E37" t="s">
        <v>315</v>
      </c>
      <c r="F37" t="s">
        <v>935</v>
      </c>
      <c r="G37" t="s">
        <v>205</v>
      </c>
      <c r="H37" t="s">
        <v>339</v>
      </c>
      <c r="I37" t="s">
        <v>1211</v>
      </c>
      <c r="J37" t="s">
        <v>413</v>
      </c>
      <c r="K37" t="s">
        <v>1215</v>
      </c>
      <c r="L37" s="131">
        <v>1881.066</v>
      </c>
      <c r="M37" s="131">
        <v>3.718</v>
      </c>
      <c r="N37" s="136">
        <v>3.5000000000000003E-2</v>
      </c>
      <c r="O37" s="131">
        <v>6993.8029999999999</v>
      </c>
      <c r="P37" s="132">
        <f t="shared" si="0"/>
        <v>0.119438546952637</v>
      </c>
      <c r="Q37" s="132">
        <v>1.1882561817837955E-2</v>
      </c>
    </row>
    <row r="38" spans="1:17">
      <c r="A38" t="s">
        <v>1213</v>
      </c>
      <c r="B38">
        <v>142</v>
      </c>
      <c r="C38" t="s">
        <v>1209</v>
      </c>
      <c r="D38" t="s">
        <v>1210</v>
      </c>
      <c r="E38" t="s">
        <v>315</v>
      </c>
      <c r="F38" t="s">
        <v>935</v>
      </c>
      <c r="G38" t="s">
        <v>205</v>
      </c>
      <c r="H38" t="s">
        <v>339</v>
      </c>
      <c r="I38" t="s">
        <v>1211</v>
      </c>
      <c r="J38" t="s">
        <v>413</v>
      </c>
      <c r="K38" t="s">
        <v>1225</v>
      </c>
      <c r="L38" s="131">
        <v>93359.683999999994</v>
      </c>
      <c r="M38" s="131">
        <v>2.4899999999999999E-2</v>
      </c>
      <c r="N38" s="136">
        <v>-3.2000000000000002E-3</v>
      </c>
      <c r="O38" s="131">
        <v>2324.0030000000002</v>
      </c>
      <c r="P38" s="132">
        <f t="shared" si="0"/>
        <v>3.968878469032789E-2</v>
      </c>
      <c r="Q38" s="132">
        <v>3.9485111765860236E-3</v>
      </c>
    </row>
    <row r="39" spans="1:17">
      <c r="A39" t="s">
        <v>1213</v>
      </c>
      <c r="B39">
        <v>142</v>
      </c>
      <c r="C39" t="s">
        <v>1209</v>
      </c>
      <c r="D39" t="s">
        <v>1210</v>
      </c>
      <c r="E39" t="s">
        <v>315</v>
      </c>
      <c r="F39" t="s">
        <v>935</v>
      </c>
      <c r="G39" t="s">
        <v>205</v>
      </c>
      <c r="H39" t="s">
        <v>339</v>
      </c>
      <c r="I39" t="s">
        <v>1211</v>
      </c>
      <c r="J39" t="s">
        <v>413</v>
      </c>
      <c r="K39" t="s">
        <v>1216</v>
      </c>
      <c r="L39" s="131">
        <v>229.83199999999999</v>
      </c>
      <c r="M39" s="131">
        <v>4.0218999999999996</v>
      </c>
      <c r="N39" s="136">
        <v>1.77E-2</v>
      </c>
      <c r="O39" s="131">
        <v>924.36300000000006</v>
      </c>
      <c r="P39" s="132">
        <f t="shared" si="0"/>
        <v>1.578605711038478E-2</v>
      </c>
      <c r="Q39" s="132">
        <v>1.5705047010363526E-3</v>
      </c>
    </row>
    <row r="40" spans="1:17">
      <c r="A40" t="s">
        <v>1213</v>
      </c>
      <c r="B40">
        <v>142</v>
      </c>
      <c r="C40" t="s">
        <v>1209</v>
      </c>
      <c r="D40" t="s">
        <v>1210</v>
      </c>
      <c r="E40" t="s">
        <v>315</v>
      </c>
      <c r="F40" t="s">
        <v>935</v>
      </c>
      <c r="G40" t="s">
        <v>205</v>
      </c>
      <c r="H40" t="s">
        <v>339</v>
      </c>
      <c r="I40" t="s">
        <v>1211</v>
      </c>
      <c r="J40" t="s">
        <v>413</v>
      </c>
      <c r="K40" t="s">
        <v>1228</v>
      </c>
      <c r="L40" s="131">
        <v>0</v>
      </c>
      <c r="M40" s="131">
        <v>0.47799999999999998</v>
      </c>
      <c r="N40" s="136">
        <v>1.23009E-2</v>
      </c>
      <c r="O40" s="131">
        <v>0</v>
      </c>
      <c r="P40" s="132">
        <f t="shared" si="0"/>
        <v>0</v>
      </c>
      <c r="Q40" s="132">
        <v>0</v>
      </c>
    </row>
    <row r="41" spans="1:17">
      <c r="A41" t="s">
        <v>1213</v>
      </c>
      <c r="B41">
        <v>143</v>
      </c>
      <c r="C41" t="s">
        <v>1209</v>
      </c>
      <c r="D41" t="s">
        <v>1210</v>
      </c>
      <c r="E41" t="s">
        <v>315</v>
      </c>
      <c r="F41" t="s">
        <v>934</v>
      </c>
      <c r="G41" t="s">
        <v>204</v>
      </c>
      <c r="H41" t="s">
        <v>339</v>
      </c>
      <c r="I41" t="s">
        <v>1211</v>
      </c>
      <c r="J41" t="s">
        <v>413</v>
      </c>
      <c r="K41" t="s">
        <v>1212</v>
      </c>
      <c r="L41" s="131">
        <f>121793.456+716.68461999949</f>
        <v>122510.1406199995</v>
      </c>
      <c r="M41" s="131">
        <v>1</v>
      </c>
      <c r="N41" s="136">
        <v>0.04</v>
      </c>
      <c r="O41" s="131">
        <f>121793.456+716.68461999949</f>
        <v>122510.1406199995</v>
      </c>
      <c r="P41" s="132">
        <f t="shared" si="0"/>
        <v>0.67646108345592582</v>
      </c>
      <c r="Q41" s="132">
        <v>4.3024762388954974E-2</v>
      </c>
    </row>
    <row r="42" spans="1:17">
      <c r="A42" t="s">
        <v>1213</v>
      </c>
      <c r="B42">
        <v>143</v>
      </c>
      <c r="C42" t="s">
        <v>1209</v>
      </c>
      <c r="D42" t="s">
        <v>1210</v>
      </c>
      <c r="E42" t="s">
        <v>315</v>
      </c>
      <c r="F42" t="s">
        <v>936</v>
      </c>
      <c r="G42" t="s">
        <v>204</v>
      </c>
      <c r="H42" t="s">
        <v>339</v>
      </c>
      <c r="I42" t="s">
        <v>1211</v>
      </c>
      <c r="J42" t="s">
        <v>413</v>
      </c>
      <c r="K42" t="s">
        <v>1215</v>
      </c>
      <c r="L42" s="131">
        <v>5092.4120000000003</v>
      </c>
      <c r="M42" s="131">
        <v>3.718</v>
      </c>
      <c r="N42" s="136">
        <v>3.7699999999999997E-2</v>
      </c>
      <c r="O42" s="131">
        <v>18933.589</v>
      </c>
      <c r="P42" s="132">
        <f t="shared" si="0"/>
        <v>0.10454511001155728</v>
      </c>
      <c r="Q42" s="132">
        <v>6.6493529741500261E-3</v>
      </c>
    </row>
    <row r="43" spans="1:17">
      <c r="A43" t="s">
        <v>1213</v>
      </c>
      <c r="B43">
        <v>143</v>
      </c>
      <c r="C43" t="s">
        <v>1209</v>
      </c>
      <c r="D43" t="s">
        <v>1210</v>
      </c>
      <c r="E43" t="s">
        <v>315</v>
      </c>
      <c r="F43" t="s">
        <v>936</v>
      </c>
      <c r="G43" t="s">
        <v>204</v>
      </c>
      <c r="H43" t="s">
        <v>339</v>
      </c>
      <c r="I43" t="s">
        <v>1211</v>
      </c>
      <c r="J43" t="s">
        <v>413</v>
      </c>
      <c r="K43" t="s">
        <v>1224</v>
      </c>
      <c r="L43" s="131">
        <v>2348.922</v>
      </c>
      <c r="M43" s="131">
        <v>4.2171000000000003</v>
      </c>
      <c r="N43" s="136">
        <v>0</v>
      </c>
      <c r="O43" s="131">
        <v>9905.64</v>
      </c>
      <c r="P43" s="132">
        <f t="shared" si="0"/>
        <v>5.469571688362318E-2</v>
      </c>
      <c r="Q43" s="132">
        <v>3.4787961645760591E-3</v>
      </c>
    </row>
    <row r="44" spans="1:17">
      <c r="A44" t="s">
        <v>1213</v>
      </c>
      <c r="B44">
        <v>143</v>
      </c>
      <c r="C44" t="s">
        <v>1209</v>
      </c>
      <c r="D44" t="s">
        <v>1210</v>
      </c>
      <c r="E44" t="s">
        <v>315</v>
      </c>
      <c r="F44" t="s">
        <v>936</v>
      </c>
      <c r="G44" t="s">
        <v>204</v>
      </c>
      <c r="H44" t="s">
        <v>339</v>
      </c>
      <c r="I44" t="s">
        <v>1211</v>
      </c>
      <c r="J44" t="s">
        <v>413</v>
      </c>
      <c r="K44" t="s">
        <v>1225</v>
      </c>
      <c r="L44" s="131">
        <v>3278.1120000000001</v>
      </c>
      <c r="M44" s="131">
        <v>2.4899999999999999E-2</v>
      </c>
      <c r="N44" s="136">
        <v>0</v>
      </c>
      <c r="O44" s="131">
        <v>81.602000000000004</v>
      </c>
      <c r="P44" s="132">
        <f t="shared" si="0"/>
        <v>4.5057965857202758E-4</v>
      </c>
      <c r="Q44" s="132">
        <v>2.865809020131315E-5</v>
      </c>
    </row>
    <row r="45" spans="1:17">
      <c r="A45" t="s">
        <v>1213</v>
      </c>
      <c r="B45">
        <v>143</v>
      </c>
      <c r="C45" t="s">
        <v>1209</v>
      </c>
      <c r="D45" t="s">
        <v>1210</v>
      </c>
      <c r="E45" t="s">
        <v>315</v>
      </c>
      <c r="F45" t="s">
        <v>936</v>
      </c>
      <c r="G45" t="s">
        <v>204</v>
      </c>
      <c r="H45" t="s">
        <v>339</v>
      </c>
      <c r="I45" t="s">
        <v>1211</v>
      </c>
      <c r="J45" t="s">
        <v>413</v>
      </c>
      <c r="K45" t="s">
        <v>1216</v>
      </c>
      <c r="L45" s="131">
        <v>1.349</v>
      </c>
      <c r="M45" s="131">
        <v>4.0218999999999996</v>
      </c>
      <c r="N45" s="136">
        <v>2.3199999999999998E-2</v>
      </c>
      <c r="O45" s="131">
        <v>5.4269999999999996</v>
      </c>
      <c r="P45" s="132">
        <f t="shared" si="0"/>
        <v>2.9966125916894113E-5</v>
      </c>
      <c r="Q45" s="132">
        <v>1.9059270057416049E-6</v>
      </c>
    </row>
    <row r="46" spans="1:17">
      <c r="A46" t="s">
        <v>1213</v>
      </c>
      <c r="B46">
        <v>143</v>
      </c>
      <c r="C46" t="s">
        <v>1209</v>
      </c>
      <c r="D46" t="s">
        <v>1210</v>
      </c>
      <c r="E46" t="s">
        <v>315</v>
      </c>
      <c r="F46" t="s">
        <v>936</v>
      </c>
      <c r="G46" t="s">
        <v>204</v>
      </c>
      <c r="H46" t="s">
        <v>339</v>
      </c>
      <c r="I46" t="s">
        <v>1211</v>
      </c>
      <c r="J46" t="s">
        <v>413</v>
      </c>
      <c r="K46" t="s">
        <v>1226</v>
      </c>
      <c r="L46" s="131">
        <v>0.5</v>
      </c>
      <c r="M46" s="131">
        <v>0.53900000000000003</v>
      </c>
      <c r="N46" s="136">
        <v>0</v>
      </c>
      <c r="O46" s="131">
        <v>0.26900000000000002</v>
      </c>
      <c r="P46" s="132">
        <f t="shared" si="0"/>
        <v>1.4853303614602022E-6</v>
      </c>
      <c r="Q46" s="132">
        <v>9.4471045613505028E-8</v>
      </c>
    </row>
    <row r="47" spans="1:17">
      <c r="A47" t="s">
        <v>1213</v>
      </c>
      <c r="B47">
        <v>143</v>
      </c>
      <c r="C47" t="s">
        <v>1209</v>
      </c>
      <c r="D47" t="s">
        <v>1210</v>
      </c>
      <c r="E47" t="s">
        <v>315</v>
      </c>
      <c r="F47" t="s">
        <v>936</v>
      </c>
      <c r="G47" t="s">
        <v>204</v>
      </c>
      <c r="H47" t="s">
        <v>339</v>
      </c>
      <c r="I47" t="s">
        <v>1211</v>
      </c>
      <c r="J47" t="s">
        <v>413</v>
      </c>
      <c r="K47" t="s">
        <v>1227</v>
      </c>
      <c r="L47" s="131">
        <v>0</v>
      </c>
      <c r="M47" s="131">
        <v>4.8108000000000004</v>
      </c>
      <c r="N47" s="136">
        <v>0</v>
      </c>
      <c r="O47" s="131">
        <v>0</v>
      </c>
      <c r="P47" s="132">
        <f t="shared" si="0"/>
        <v>0</v>
      </c>
      <c r="Q47" s="132">
        <v>0</v>
      </c>
    </row>
    <row r="48" spans="1:17">
      <c r="A48" t="s">
        <v>1213</v>
      </c>
      <c r="B48">
        <v>143</v>
      </c>
      <c r="C48" t="s">
        <v>1209</v>
      </c>
      <c r="D48" t="s">
        <v>1210</v>
      </c>
      <c r="E48" t="s">
        <v>315</v>
      </c>
      <c r="F48" t="s">
        <v>935</v>
      </c>
      <c r="G48" t="s">
        <v>205</v>
      </c>
      <c r="H48" t="s">
        <v>339</v>
      </c>
      <c r="I48" t="s">
        <v>1211</v>
      </c>
      <c r="J48" t="s">
        <v>413</v>
      </c>
      <c r="K48" t="s">
        <v>1215</v>
      </c>
      <c r="L48" s="131">
        <v>5409.7079999999996</v>
      </c>
      <c r="M48" s="131">
        <v>3.718</v>
      </c>
      <c r="N48" s="136">
        <v>3.5000000000000003E-2</v>
      </c>
      <c r="O48" s="131">
        <v>20113.294000000002</v>
      </c>
      <c r="P48" s="132">
        <f t="shared" si="0"/>
        <v>0.11105905668094913</v>
      </c>
      <c r="Q48" s="132">
        <v>7.0636576762521828E-3</v>
      </c>
    </row>
    <row r="49" spans="1:17">
      <c r="A49" t="s">
        <v>1213</v>
      </c>
      <c r="B49">
        <v>143</v>
      </c>
      <c r="C49" t="s">
        <v>1209</v>
      </c>
      <c r="D49" t="s">
        <v>1210</v>
      </c>
      <c r="E49" t="s">
        <v>315</v>
      </c>
      <c r="F49" t="s">
        <v>935</v>
      </c>
      <c r="G49" t="s">
        <v>205</v>
      </c>
      <c r="H49" t="s">
        <v>339</v>
      </c>
      <c r="I49" t="s">
        <v>1211</v>
      </c>
      <c r="J49" t="s">
        <v>413</v>
      </c>
      <c r="K49" t="s">
        <v>1225</v>
      </c>
      <c r="L49" s="131">
        <v>301707.288</v>
      </c>
      <c r="M49" s="131">
        <v>2.4899999999999999E-2</v>
      </c>
      <c r="N49" s="136">
        <v>-3.2000000000000002E-3</v>
      </c>
      <c r="O49" s="131">
        <v>7510.4</v>
      </c>
      <c r="P49" s="132">
        <f t="shared" si="0"/>
        <v>4.1469981958032351E-2</v>
      </c>
      <c r="Q49" s="132">
        <v>2.6376034980508107E-3</v>
      </c>
    </row>
    <row r="50" spans="1:17">
      <c r="A50" t="s">
        <v>1213</v>
      </c>
      <c r="B50">
        <v>143</v>
      </c>
      <c r="C50" t="s">
        <v>1209</v>
      </c>
      <c r="D50" t="s">
        <v>1210</v>
      </c>
      <c r="E50" t="s">
        <v>315</v>
      </c>
      <c r="F50" t="s">
        <v>935</v>
      </c>
      <c r="G50" t="s">
        <v>205</v>
      </c>
      <c r="H50" t="s">
        <v>339</v>
      </c>
      <c r="I50" t="s">
        <v>1211</v>
      </c>
      <c r="J50" t="s">
        <v>413</v>
      </c>
      <c r="K50" t="s">
        <v>1216</v>
      </c>
      <c r="L50" s="131">
        <v>508.25</v>
      </c>
      <c r="M50" s="131">
        <v>4.0218999999999996</v>
      </c>
      <c r="N50" s="136">
        <v>1.77E-2</v>
      </c>
      <c r="O50" s="131">
        <v>2044.13</v>
      </c>
      <c r="P50" s="132">
        <f t="shared" si="0"/>
        <v>1.1287019895061871E-2</v>
      </c>
      <c r="Q50" s="132">
        <v>7.1788512442354658E-4</v>
      </c>
    </row>
    <row r="51" spans="1:17">
      <c r="A51" t="s">
        <v>1213</v>
      </c>
      <c r="B51">
        <v>14318</v>
      </c>
      <c r="C51" t="s">
        <v>1209</v>
      </c>
      <c r="D51" t="s">
        <v>1210</v>
      </c>
      <c r="E51" t="s">
        <v>315</v>
      </c>
      <c r="F51" t="s">
        <v>934</v>
      </c>
      <c r="G51" t="s">
        <v>204</v>
      </c>
      <c r="H51" t="s">
        <v>339</v>
      </c>
      <c r="I51" t="s">
        <v>1211</v>
      </c>
      <c r="J51" t="s">
        <v>413</v>
      </c>
      <c r="K51" t="s">
        <v>1212</v>
      </c>
      <c r="L51" s="131">
        <f>1179.726+127.97376</f>
        <v>1307.6997600000002</v>
      </c>
      <c r="M51" s="131">
        <v>1</v>
      </c>
      <c r="N51" s="136">
        <v>0.04</v>
      </c>
      <c r="O51" s="131">
        <f>1179.726+127.97376</f>
        <v>1307.6997600000002</v>
      </c>
      <c r="P51" s="132">
        <f t="shared" si="0"/>
        <v>0.9432124953629164</v>
      </c>
      <c r="Q51" s="132">
        <v>0.16561025450395606</v>
      </c>
    </row>
    <row r="52" spans="1:17">
      <c r="A52" t="s">
        <v>1213</v>
      </c>
      <c r="B52">
        <v>14318</v>
      </c>
      <c r="C52" t="s">
        <v>1209</v>
      </c>
      <c r="D52" t="s">
        <v>1210</v>
      </c>
      <c r="E52" t="s">
        <v>315</v>
      </c>
      <c r="F52" t="s">
        <v>936</v>
      </c>
      <c r="G52" t="s">
        <v>204</v>
      </c>
      <c r="H52" t="s">
        <v>339</v>
      </c>
      <c r="I52" t="s">
        <v>1211</v>
      </c>
      <c r="J52" t="s">
        <v>413</v>
      </c>
      <c r="K52" t="s">
        <v>1215</v>
      </c>
      <c r="L52" s="131">
        <v>21.175999999999998</v>
      </c>
      <c r="M52" s="131">
        <v>3.718</v>
      </c>
      <c r="N52" s="136">
        <v>3.7699999999999997E-2</v>
      </c>
      <c r="O52" s="131">
        <v>78.731999999999999</v>
      </c>
      <c r="P52" s="132">
        <f t="shared" si="0"/>
        <v>5.6787504637083611E-2</v>
      </c>
      <c r="Q52" s="132">
        <v>9.9708105456909057E-3</v>
      </c>
    </row>
    <row r="53" spans="1:17">
      <c r="A53" t="s">
        <v>1213</v>
      </c>
      <c r="B53">
        <v>14406</v>
      </c>
      <c r="C53" t="s">
        <v>1209</v>
      </c>
      <c r="D53" t="s">
        <v>1210</v>
      </c>
      <c r="E53" t="s">
        <v>315</v>
      </c>
      <c r="F53" t="s">
        <v>934</v>
      </c>
      <c r="G53" t="s">
        <v>204</v>
      </c>
      <c r="H53" t="s">
        <v>339</v>
      </c>
      <c r="I53" t="s">
        <v>1211</v>
      </c>
      <c r="J53" t="s">
        <v>413</v>
      </c>
      <c r="K53" t="s">
        <v>1212</v>
      </c>
      <c r="L53" s="131">
        <f>2676.925+0.167760000003909</f>
        <v>2677.0927600000041</v>
      </c>
      <c r="M53" s="131">
        <v>1</v>
      </c>
      <c r="N53" s="136">
        <v>0.04</v>
      </c>
      <c r="O53" s="131">
        <f>2676.925+0.167760000003909</f>
        <v>2677.0927600000041</v>
      </c>
      <c r="P53" s="132">
        <f t="shared" si="0"/>
        <v>0.8696459811747953</v>
      </c>
      <c r="Q53" s="132">
        <v>7.8419057102926376E-2</v>
      </c>
    </row>
    <row r="54" spans="1:17">
      <c r="A54" t="s">
        <v>1213</v>
      </c>
      <c r="B54">
        <v>14406</v>
      </c>
      <c r="C54" t="s">
        <v>1209</v>
      </c>
      <c r="D54" t="s">
        <v>1210</v>
      </c>
      <c r="E54" t="s">
        <v>315</v>
      </c>
      <c r="F54" t="s">
        <v>936</v>
      </c>
      <c r="G54" t="s">
        <v>204</v>
      </c>
      <c r="H54" t="s">
        <v>339</v>
      </c>
      <c r="I54" t="s">
        <v>1211</v>
      </c>
      <c r="J54" t="s">
        <v>413</v>
      </c>
      <c r="K54" t="s">
        <v>1215</v>
      </c>
      <c r="L54" s="131">
        <v>107.928</v>
      </c>
      <c r="M54" s="131">
        <v>3.718</v>
      </c>
      <c r="N54" s="136">
        <v>3.7699999999999997E-2</v>
      </c>
      <c r="O54" s="131">
        <v>401.27800000000002</v>
      </c>
      <c r="P54" s="132">
        <f t="shared" si="0"/>
        <v>0.13035401882520462</v>
      </c>
      <c r="Q54" s="132">
        <v>1.1754483395692289E-2</v>
      </c>
    </row>
    <row r="55" spans="1:17">
      <c r="A55" t="s">
        <v>1213</v>
      </c>
      <c r="B55">
        <v>14425</v>
      </c>
      <c r="C55" t="s">
        <v>1209</v>
      </c>
      <c r="D55" t="s">
        <v>1210</v>
      </c>
      <c r="E55" t="s">
        <v>315</v>
      </c>
      <c r="F55" t="s">
        <v>934</v>
      </c>
      <c r="G55" t="s">
        <v>204</v>
      </c>
      <c r="H55" t="s">
        <v>339</v>
      </c>
      <c r="I55" t="s">
        <v>1211</v>
      </c>
      <c r="J55" t="s">
        <v>413</v>
      </c>
      <c r="K55" t="s">
        <v>1212</v>
      </c>
      <c r="L55" s="131">
        <f>28918.087+547.808009999921</f>
        <v>29465.89500999992</v>
      </c>
      <c r="M55" s="131">
        <v>1</v>
      </c>
      <c r="N55" s="136">
        <v>0.04</v>
      </c>
      <c r="O55" s="131">
        <f>28918.087+547.808009999921</f>
        <v>29465.89500999992</v>
      </c>
      <c r="P55" s="132">
        <f t="shared" si="0"/>
        <v>0.64012056980011722</v>
      </c>
      <c r="Q55" s="132">
        <v>6.290110723263477E-2</v>
      </c>
    </row>
    <row r="56" spans="1:17">
      <c r="A56" t="s">
        <v>1213</v>
      </c>
      <c r="B56">
        <v>14425</v>
      </c>
      <c r="C56" t="s">
        <v>1209</v>
      </c>
      <c r="D56" t="s">
        <v>1210</v>
      </c>
      <c r="E56" t="s">
        <v>315</v>
      </c>
      <c r="F56" t="s">
        <v>936</v>
      </c>
      <c r="G56" t="s">
        <v>204</v>
      </c>
      <c r="H56" t="s">
        <v>339</v>
      </c>
      <c r="I56" t="s">
        <v>1211</v>
      </c>
      <c r="J56" t="s">
        <v>413</v>
      </c>
      <c r="K56" t="s">
        <v>1215</v>
      </c>
      <c r="L56" s="131">
        <v>4032.6010000000001</v>
      </c>
      <c r="M56" s="131">
        <v>3.718</v>
      </c>
      <c r="N56" s="136">
        <v>3.7699999999999997E-2</v>
      </c>
      <c r="O56" s="131">
        <v>14993.210999999999</v>
      </c>
      <c r="P56" s="132">
        <f t="shared" si="0"/>
        <v>0.32571427968491262</v>
      </c>
      <c r="Q56" s="132">
        <v>3.2006140405796607E-2</v>
      </c>
    </row>
    <row r="57" spans="1:17">
      <c r="A57" t="s">
        <v>1213</v>
      </c>
      <c r="B57">
        <v>14425</v>
      </c>
      <c r="C57" t="s">
        <v>1209</v>
      </c>
      <c r="D57" t="s">
        <v>1210</v>
      </c>
      <c r="E57" t="s">
        <v>315</v>
      </c>
      <c r="F57" t="s">
        <v>936</v>
      </c>
      <c r="G57" t="s">
        <v>204</v>
      </c>
      <c r="H57" t="s">
        <v>339</v>
      </c>
      <c r="I57" t="s">
        <v>1211</v>
      </c>
      <c r="J57" t="s">
        <v>413</v>
      </c>
      <c r="K57" t="s">
        <v>1216</v>
      </c>
      <c r="L57" s="131">
        <v>69.415999999999997</v>
      </c>
      <c r="M57" s="131">
        <v>4.0218999999999996</v>
      </c>
      <c r="N57" s="136">
        <v>2.3199999999999998E-2</v>
      </c>
      <c r="O57" s="131">
        <v>279.185</v>
      </c>
      <c r="P57" s="132">
        <f t="shared" si="0"/>
        <v>6.0650477855498956E-3</v>
      </c>
      <c r="Q57" s="132">
        <v>5.9597869390301561E-4</v>
      </c>
    </row>
    <row r="58" spans="1:17">
      <c r="A58" t="s">
        <v>1213</v>
      </c>
      <c r="B58">
        <v>14425</v>
      </c>
      <c r="C58" t="s">
        <v>1209</v>
      </c>
      <c r="D58" t="s">
        <v>1210</v>
      </c>
      <c r="E58" t="s">
        <v>315</v>
      </c>
      <c r="F58" t="s">
        <v>936</v>
      </c>
      <c r="G58" t="s">
        <v>204</v>
      </c>
      <c r="H58" t="s">
        <v>339</v>
      </c>
      <c r="I58" t="s">
        <v>1211</v>
      </c>
      <c r="J58" t="s">
        <v>413</v>
      </c>
      <c r="K58" t="s">
        <v>1227</v>
      </c>
      <c r="L58" s="131">
        <v>6.0229999999999997</v>
      </c>
      <c r="M58" s="131">
        <v>4.8108000000000004</v>
      </c>
      <c r="N58" s="136">
        <v>0</v>
      </c>
      <c r="O58" s="131">
        <v>28.975000000000001</v>
      </c>
      <c r="P58" s="132">
        <f t="shared" si="0"/>
        <v>6.2945630885007521E-4</v>
      </c>
      <c r="Q58" s="132">
        <v>6.1853189304009445E-5</v>
      </c>
    </row>
    <row r="59" spans="1:17">
      <c r="A59" t="s">
        <v>1213</v>
      </c>
      <c r="B59">
        <v>14425</v>
      </c>
      <c r="C59" t="s">
        <v>1209</v>
      </c>
      <c r="D59" t="s">
        <v>1210</v>
      </c>
      <c r="E59" t="s">
        <v>315</v>
      </c>
      <c r="F59" t="s">
        <v>935</v>
      </c>
      <c r="G59" t="s">
        <v>205</v>
      </c>
      <c r="H59" t="s">
        <v>339</v>
      </c>
      <c r="I59" t="s">
        <v>1211</v>
      </c>
      <c r="J59" t="s">
        <v>413</v>
      </c>
      <c r="K59" t="s">
        <v>1215</v>
      </c>
      <c r="L59" s="131">
        <v>339.92899999999997</v>
      </c>
      <c r="M59" s="131">
        <v>3.718</v>
      </c>
      <c r="N59" s="136">
        <v>3.5000000000000003E-2</v>
      </c>
      <c r="O59" s="131">
        <v>1263.855</v>
      </c>
      <c r="P59" s="132">
        <f t="shared" si="0"/>
        <v>2.7456134709981424E-2</v>
      </c>
      <c r="Q59" s="132">
        <v>2.6979624699851202E-3</v>
      </c>
    </row>
    <row r="60" spans="1:17">
      <c r="A60" t="s">
        <v>1213</v>
      </c>
      <c r="B60">
        <v>14425</v>
      </c>
      <c r="C60" t="s">
        <v>1209</v>
      </c>
      <c r="D60" t="s">
        <v>1210</v>
      </c>
      <c r="E60" t="s">
        <v>315</v>
      </c>
      <c r="F60" t="s">
        <v>935</v>
      </c>
      <c r="G60" t="s">
        <v>205</v>
      </c>
      <c r="H60" t="s">
        <v>339</v>
      </c>
      <c r="I60" t="s">
        <v>1211</v>
      </c>
      <c r="J60" t="s">
        <v>413</v>
      </c>
      <c r="K60" t="s">
        <v>1216</v>
      </c>
      <c r="L60" s="131">
        <v>0.16600000000000001</v>
      </c>
      <c r="M60" s="131">
        <v>4.0218999999999996</v>
      </c>
      <c r="N60" s="136">
        <v>1.77E-2</v>
      </c>
      <c r="O60" s="131">
        <v>0.66800000000000004</v>
      </c>
      <c r="P60" s="132">
        <f t="shared" si="0"/>
        <v>1.4511710588847289E-5</v>
      </c>
      <c r="Q60" s="132">
        <v>1.4259855204513654E-6</v>
      </c>
    </row>
    <row r="61" spans="1:17">
      <c r="A61" t="s">
        <v>1213</v>
      </c>
      <c r="B61">
        <v>15108</v>
      </c>
      <c r="C61" t="s">
        <v>1234</v>
      </c>
      <c r="D61" t="s">
        <v>1235</v>
      </c>
      <c r="E61" t="s">
        <v>315</v>
      </c>
      <c r="F61" t="s">
        <v>938</v>
      </c>
      <c r="G61" t="s">
        <v>204</v>
      </c>
      <c r="H61" t="s">
        <v>339</v>
      </c>
      <c r="I61" t="s">
        <v>1211</v>
      </c>
      <c r="J61" t="s">
        <v>413</v>
      </c>
      <c r="K61" t="s">
        <v>1212</v>
      </c>
      <c r="L61" s="131">
        <v>89669.328999999998</v>
      </c>
      <c r="M61" s="131">
        <v>1</v>
      </c>
      <c r="N61" s="132">
        <v>4.4999999999999998E-2</v>
      </c>
      <c r="O61" s="131">
        <v>89669.328999999998</v>
      </c>
      <c r="P61" s="132">
        <f t="shared" si="0"/>
        <v>0.37553964559888003</v>
      </c>
      <c r="Q61" s="132">
        <v>0.15421920798428845</v>
      </c>
    </row>
    <row r="62" spans="1:17">
      <c r="A62" t="s">
        <v>1213</v>
      </c>
      <c r="B62">
        <v>15108</v>
      </c>
      <c r="C62" t="s">
        <v>1234</v>
      </c>
      <c r="D62" t="s">
        <v>1235</v>
      </c>
      <c r="E62" t="s">
        <v>315</v>
      </c>
      <c r="F62" t="s">
        <v>938</v>
      </c>
      <c r="G62" t="s">
        <v>204</v>
      </c>
      <c r="H62" t="s">
        <v>339</v>
      </c>
      <c r="I62" t="s">
        <v>1211</v>
      </c>
      <c r="J62" t="s">
        <v>413</v>
      </c>
      <c r="K62" t="s">
        <v>1212</v>
      </c>
      <c r="L62" s="131">
        <v>83296.752999999997</v>
      </c>
      <c r="M62" s="131">
        <v>1</v>
      </c>
      <c r="N62" s="132">
        <v>4.4999999999999998E-2</v>
      </c>
      <c r="O62" s="131">
        <v>83296.752999999997</v>
      </c>
      <c r="P62" s="132">
        <f t="shared" si="0"/>
        <v>0.34885097780934043</v>
      </c>
      <c r="Q62" s="132">
        <v>0.14325923276757099</v>
      </c>
    </row>
    <row r="63" spans="1:17">
      <c r="A63" t="s">
        <v>1213</v>
      </c>
      <c r="B63">
        <v>15108</v>
      </c>
      <c r="C63" t="s">
        <v>1209</v>
      </c>
      <c r="D63" t="s">
        <v>1210</v>
      </c>
      <c r="E63" t="s">
        <v>315</v>
      </c>
      <c r="F63" t="s">
        <v>934</v>
      </c>
      <c r="G63" t="s">
        <v>204</v>
      </c>
      <c r="H63" t="s">
        <v>339</v>
      </c>
      <c r="I63" t="s">
        <v>1211</v>
      </c>
      <c r="J63" t="s">
        <v>413</v>
      </c>
      <c r="K63" t="s">
        <v>1212</v>
      </c>
      <c r="L63" s="131">
        <f>19875.952-78.1521000000648</f>
        <v>19797.799899999936</v>
      </c>
      <c r="M63" s="131">
        <v>1</v>
      </c>
      <c r="N63" s="136">
        <v>0.04</v>
      </c>
      <c r="O63" s="131">
        <f>19875.952-78.1521000000648</f>
        <v>19797.799899999936</v>
      </c>
      <c r="P63" s="132">
        <f t="shared" si="0"/>
        <v>8.2914178582550999E-2</v>
      </c>
      <c r="Q63" s="132">
        <v>3.4049558020105355E-2</v>
      </c>
    </row>
    <row r="64" spans="1:17">
      <c r="A64" t="s">
        <v>1213</v>
      </c>
      <c r="B64">
        <v>15108</v>
      </c>
      <c r="C64" t="s">
        <v>1234</v>
      </c>
      <c r="D64" t="s">
        <v>1235</v>
      </c>
      <c r="E64" t="s">
        <v>315</v>
      </c>
      <c r="F64" t="s">
        <v>938</v>
      </c>
      <c r="G64" t="s">
        <v>204</v>
      </c>
      <c r="H64" t="s">
        <v>339</v>
      </c>
      <c r="I64" t="s">
        <v>1211</v>
      </c>
      <c r="J64" t="s">
        <v>413</v>
      </c>
      <c r="K64" t="s">
        <v>1212</v>
      </c>
      <c r="L64" s="131">
        <v>16112.438</v>
      </c>
      <c r="M64" s="131">
        <v>1</v>
      </c>
      <c r="N64" s="132">
        <v>4.4999999999999998E-2</v>
      </c>
      <c r="O64" s="131">
        <v>16112.438</v>
      </c>
      <c r="P64" s="132">
        <f t="shared" si="0"/>
        <v>6.74796981725371E-2</v>
      </c>
      <c r="Q64" s="132">
        <v>2.7711230303239506E-2</v>
      </c>
    </row>
    <row r="65" spans="1:17">
      <c r="A65" t="s">
        <v>1213</v>
      </c>
      <c r="B65">
        <v>15108</v>
      </c>
      <c r="C65" t="s">
        <v>1209</v>
      </c>
      <c r="D65" t="s">
        <v>1210</v>
      </c>
      <c r="E65" t="s">
        <v>315</v>
      </c>
      <c r="F65" t="s">
        <v>936</v>
      </c>
      <c r="G65" t="s">
        <v>204</v>
      </c>
      <c r="H65" t="s">
        <v>339</v>
      </c>
      <c r="I65" t="s">
        <v>1211</v>
      </c>
      <c r="J65" t="s">
        <v>413</v>
      </c>
      <c r="K65" t="s">
        <v>1215</v>
      </c>
      <c r="L65" s="131">
        <v>406.04899999999998</v>
      </c>
      <c r="M65" s="131">
        <v>3.718</v>
      </c>
      <c r="N65" s="136">
        <v>3.7699999999999997E-2</v>
      </c>
      <c r="O65" s="131">
        <v>1509.692</v>
      </c>
      <c r="P65" s="132">
        <f t="shared" si="0"/>
        <v>6.3226657873559468E-3</v>
      </c>
      <c r="Q65" s="132">
        <v>2.5964675674133397E-3</v>
      </c>
    </row>
    <row r="66" spans="1:17">
      <c r="A66" t="s">
        <v>1213</v>
      </c>
      <c r="B66">
        <v>15108</v>
      </c>
      <c r="C66" t="s">
        <v>1234</v>
      </c>
      <c r="D66" t="s">
        <v>1235</v>
      </c>
      <c r="E66" t="s">
        <v>315</v>
      </c>
      <c r="F66" t="s">
        <v>934</v>
      </c>
      <c r="G66" t="s">
        <v>204</v>
      </c>
      <c r="H66" t="s">
        <v>339</v>
      </c>
      <c r="I66" t="s">
        <v>1211</v>
      </c>
      <c r="J66" t="s">
        <v>413</v>
      </c>
      <c r="K66" t="s">
        <v>1212</v>
      </c>
      <c r="L66" s="131">
        <v>592.48</v>
      </c>
      <c r="M66" s="131">
        <v>1</v>
      </c>
      <c r="N66" s="132">
        <v>0</v>
      </c>
      <c r="O66" s="131">
        <v>592.48</v>
      </c>
      <c r="P66" s="132">
        <f t="shared" si="0"/>
        <v>2.4813359451415595E-3</v>
      </c>
      <c r="Q66" s="132">
        <v>1.0189860609588284E-3</v>
      </c>
    </row>
    <row r="67" spans="1:17">
      <c r="A67" t="s">
        <v>1213</v>
      </c>
      <c r="B67">
        <v>15108</v>
      </c>
      <c r="C67" t="s">
        <v>1209</v>
      </c>
      <c r="D67" t="s">
        <v>1210</v>
      </c>
      <c r="E67" t="s">
        <v>315</v>
      </c>
      <c r="F67" t="s">
        <v>936</v>
      </c>
      <c r="G67" t="s">
        <v>204</v>
      </c>
      <c r="H67" t="s">
        <v>339</v>
      </c>
      <c r="I67" t="s">
        <v>1211</v>
      </c>
      <c r="J67" t="s">
        <v>413</v>
      </c>
      <c r="K67" t="s">
        <v>1216</v>
      </c>
      <c r="L67" s="131">
        <v>9.5000000000000001E-2</v>
      </c>
      <c r="M67" s="131">
        <v>4.0218999999999996</v>
      </c>
      <c r="N67" s="136">
        <v>2.3199999999999998E-2</v>
      </c>
      <c r="O67" s="131">
        <v>0.38100000000000001</v>
      </c>
      <c r="P67" s="132">
        <f t="shared" ref="P67:P130" si="1">O67/SUMIF(B:B,B67,O:O)</f>
        <v>1.5956471021788654E-6</v>
      </c>
      <c r="Q67" s="132">
        <v>6.5526885164953015E-7</v>
      </c>
    </row>
    <row r="68" spans="1:17">
      <c r="A68" t="s">
        <v>1213</v>
      </c>
      <c r="B68">
        <v>15108</v>
      </c>
      <c r="C68" t="s">
        <v>1209</v>
      </c>
      <c r="D68" t="s">
        <v>1210</v>
      </c>
      <c r="E68" t="s">
        <v>315</v>
      </c>
      <c r="F68" t="s">
        <v>935</v>
      </c>
      <c r="G68" t="s">
        <v>205</v>
      </c>
      <c r="H68" t="s">
        <v>339</v>
      </c>
      <c r="I68" t="s">
        <v>1211</v>
      </c>
      <c r="J68" t="s">
        <v>413</v>
      </c>
      <c r="K68" t="s">
        <v>1215</v>
      </c>
      <c r="L68" s="131">
        <v>7475.9889999999996</v>
      </c>
      <c r="M68" s="131">
        <v>3.718</v>
      </c>
      <c r="N68" s="136">
        <v>3.5000000000000003E-2</v>
      </c>
      <c r="O68" s="131">
        <v>27795.727999999999</v>
      </c>
      <c r="P68" s="132">
        <f t="shared" si="1"/>
        <v>0.11640990245709174</v>
      </c>
      <c r="Q68" s="132">
        <v>4.7804920649140915E-2</v>
      </c>
    </row>
    <row r="69" spans="1:17">
      <c r="A69" t="s">
        <v>1213</v>
      </c>
      <c r="B69">
        <v>15373</v>
      </c>
      <c r="C69" t="s">
        <v>1209</v>
      </c>
      <c r="D69" t="s">
        <v>1210</v>
      </c>
      <c r="E69" t="s">
        <v>315</v>
      </c>
      <c r="F69" t="s">
        <v>934</v>
      </c>
      <c r="G69" t="s">
        <v>204</v>
      </c>
      <c r="H69" t="s">
        <v>339</v>
      </c>
      <c r="I69" t="s">
        <v>1211</v>
      </c>
      <c r="J69" t="s">
        <v>413</v>
      </c>
      <c r="K69" t="s">
        <v>1212</v>
      </c>
      <c r="L69" s="131">
        <f>3229.875+88.0775599999979</f>
        <v>3317.9525599999979</v>
      </c>
      <c r="M69" s="131">
        <v>1</v>
      </c>
      <c r="N69" s="136">
        <v>0.04</v>
      </c>
      <c r="O69" s="131">
        <f>3229.875+88.0775599999979</f>
        <v>3317.9525599999979</v>
      </c>
      <c r="P69" s="132">
        <f t="shared" si="1"/>
        <v>0.84009527535713946</v>
      </c>
      <c r="Q69" s="132">
        <v>5.4260885972922737E-2</v>
      </c>
    </row>
    <row r="70" spans="1:17">
      <c r="A70" t="s">
        <v>1213</v>
      </c>
      <c r="B70">
        <v>15373</v>
      </c>
      <c r="C70" t="s">
        <v>1209</v>
      </c>
      <c r="D70" t="s">
        <v>1210</v>
      </c>
      <c r="E70" t="s">
        <v>315</v>
      </c>
      <c r="F70" t="s">
        <v>936</v>
      </c>
      <c r="G70" t="s">
        <v>204</v>
      </c>
      <c r="H70" t="s">
        <v>339</v>
      </c>
      <c r="I70" t="s">
        <v>1211</v>
      </c>
      <c r="J70" t="s">
        <v>413</v>
      </c>
      <c r="K70" t="s">
        <v>1215</v>
      </c>
      <c r="L70" s="131">
        <v>61.97</v>
      </c>
      <c r="M70" s="131">
        <v>3.718</v>
      </c>
      <c r="N70" s="136">
        <v>3.7699999999999997E-2</v>
      </c>
      <c r="O70" s="131">
        <v>230.404</v>
      </c>
      <c r="P70" s="132">
        <f t="shared" si="1"/>
        <v>5.8337576660043168E-2</v>
      </c>
      <c r="Q70" s="132">
        <v>3.7679638107017714E-3</v>
      </c>
    </row>
    <row r="71" spans="1:17">
      <c r="A71" t="s">
        <v>1213</v>
      </c>
      <c r="B71">
        <v>15373</v>
      </c>
      <c r="C71" t="s">
        <v>1209</v>
      </c>
      <c r="D71" t="s">
        <v>1210</v>
      </c>
      <c r="E71" t="s">
        <v>315</v>
      </c>
      <c r="F71" t="s">
        <v>936</v>
      </c>
      <c r="G71" t="s">
        <v>204</v>
      </c>
      <c r="H71" t="s">
        <v>339</v>
      </c>
      <c r="I71" t="s">
        <v>1211</v>
      </c>
      <c r="J71" t="s">
        <v>413</v>
      </c>
      <c r="K71" t="s">
        <v>1216</v>
      </c>
      <c r="L71" s="131">
        <v>4.9779999999999998</v>
      </c>
      <c r="M71" s="131">
        <v>4.0218999999999996</v>
      </c>
      <c r="N71" s="136">
        <v>2.3199999999999998E-2</v>
      </c>
      <c r="O71" s="131">
        <v>20.02</v>
      </c>
      <c r="P71" s="132">
        <f t="shared" si="1"/>
        <v>5.0690017739885773E-3</v>
      </c>
      <c r="Q71" s="132">
        <v>3.2740158803774876E-4</v>
      </c>
    </row>
    <row r="72" spans="1:17">
      <c r="A72" t="s">
        <v>1213</v>
      </c>
      <c r="B72">
        <v>15373</v>
      </c>
      <c r="C72" t="s">
        <v>1209</v>
      </c>
      <c r="D72" t="s">
        <v>1210</v>
      </c>
      <c r="E72" t="s">
        <v>315</v>
      </c>
      <c r="F72" t="s">
        <v>935</v>
      </c>
      <c r="G72" t="s">
        <v>205</v>
      </c>
      <c r="H72" t="s">
        <v>339</v>
      </c>
      <c r="I72" t="s">
        <v>1211</v>
      </c>
      <c r="J72" t="s">
        <v>413</v>
      </c>
      <c r="K72" t="s">
        <v>1215</v>
      </c>
      <c r="L72" s="131">
        <v>102.34099999999999</v>
      </c>
      <c r="M72" s="131">
        <v>3.718</v>
      </c>
      <c r="N72" s="136">
        <v>3.5000000000000003E-2</v>
      </c>
      <c r="O72" s="131">
        <v>380.50299999999999</v>
      </c>
      <c r="P72" s="132">
        <f t="shared" si="1"/>
        <v>9.6342176923475312E-2</v>
      </c>
      <c r="Q72" s="132">
        <v>6.2226416809754003E-3</v>
      </c>
    </row>
    <row r="73" spans="1:17">
      <c r="A73" t="s">
        <v>1213</v>
      </c>
      <c r="B73">
        <v>15373</v>
      </c>
      <c r="C73" t="s">
        <v>1209</v>
      </c>
      <c r="D73" t="s">
        <v>1210</v>
      </c>
      <c r="E73" t="s">
        <v>315</v>
      </c>
      <c r="F73" t="s">
        <v>935</v>
      </c>
      <c r="G73" t="s">
        <v>205</v>
      </c>
      <c r="H73" t="s">
        <v>339</v>
      </c>
      <c r="I73" t="s">
        <v>1211</v>
      </c>
      <c r="J73" t="s">
        <v>413</v>
      </c>
      <c r="K73" t="s">
        <v>1216</v>
      </c>
      <c r="L73" s="131">
        <v>0.153</v>
      </c>
      <c r="M73" s="131">
        <v>4.0218999999999996</v>
      </c>
      <c r="N73" s="136">
        <v>1.77E-2</v>
      </c>
      <c r="O73" s="131">
        <v>0.61599999999999999</v>
      </c>
      <c r="P73" s="132">
        <f t="shared" si="1"/>
        <v>1.5596928535349468E-4</v>
      </c>
      <c r="Q73" s="132">
        <v>1.0073895016546116E-5</v>
      </c>
    </row>
    <row r="74" spans="1:17">
      <c r="A74" t="s">
        <v>1213</v>
      </c>
      <c r="B74">
        <v>35011</v>
      </c>
      <c r="C74" t="s">
        <v>1209</v>
      </c>
      <c r="D74" t="s">
        <v>1210</v>
      </c>
      <c r="E74" t="s">
        <v>315</v>
      </c>
      <c r="F74" t="s">
        <v>936</v>
      </c>
      <c r="G74" t="s">
        <v>204</v>
      </c>
      <c r="H74" t="s">
        <v>339</v>
      </c>
      <c r="I74" t="s">
        <v>1211</v>
      </c>
      <c r="J74" t="s">
        <v>413</v>
      </c>
      <c r="K74" t="s">
        <v>1215</v>
      </c>
      <c r="L74" s="131">
        <v>565.67700000000002</v>
      </c>
      <c r="M74" s="131">
        <v>3.718</v>
      </c>
      <c r="N74" s="136">
        <v>3.7699999999999997E-2</v>
      </c>
      <c r="O74" s="131">
        <v>2103.1860000000001</v>
      </c>
      <c r="P74" s="132">
        <f t="shared" si="1"/>
        <v>0.42363228022116367</v>
      </c>
      <c r="Q74" s="132">
        <v>3.219654635456641E-2</v>
      </c>
    </row>
    <row r="75" spans="1:17">
      <c r="A75" t="s">
        <v>1213</v>
      </c>
      <c r="B75">
        <v>35011</v>
      </c>
      <c r="C75" t="s">
        <v>1209</v>
      </c>
      <c r="D75" t="s">
        <v>1210</v>
      </c>
      <c r="E75" t="s">
        <v>315</v>
      </c>
      <c r="F75" t="s">
        <v>934</v>
      </c>
      <c r="G75" t="s">
        <v>204</v>
      </c>
      <c r="H75" t="s">
        <v>339</v>
      </c>
      <c r="I75" t="s">
        <v>1211</v>
      </c>
      <c r="J75" t="s">
        <v>413</v>
      </c>
      <c r="K75" t="s">
        <v>1212</v>
      </c>
      <c r="L75" s="131">
        <v>536.16600000000005</v>
      </c>
      <c r="M75" s="131">
        <v>1</v>
      </c>
      <c r="N75" s="136">
        <v>0.04</v>
      </c>
      <c r="O75" s="131">
        <v>536.16600000000005</v>
      </c>
      <c r="P75" s="132">
        <f t="shared" si="1"/>
        <v>0.1079967369300958</v>
      </c>
      <c r="Q75" s="132">
        <v>8.2078777020874304E-3</v>
      </c>
    </row>
    <row r="76" spans="1:17">
      <c r="A76" t="s">
        <v>1213</v>
      </c>
      <c r="B76">
        <v>35011</v>
      </c>
      <c r="C76" t="s">
        <v>1209</v>
      </c>
      <c r="D76" t="s">
        <v>1210</v>
      </c>
      <c r="E76" t="s">
        <v>315</v>
      </c>
      <c r="F76" t="s">
        <v>936</v>
      </c>
      <c r="G76" t="s">
        <v>204</v>
      </c>
      <c r="H76" t="s">
        <v>339</v>
      </c>
      <c r="I76" t="s">
        <v>1211</v>
      </c>
      <c r="J76" t="s">
        <v>413</v>
      </c>
      <c r="K76" t="s">
        <v>1216</v>
      </c>
      <c r="L76" s="131">
        <v>77.927000000000007</v>
      </c>
      <c r="M76" s="131">
        <v>4.0218999999999996</v>
      </c>
      <c r="N76" s="136">
        <v>2.3199999999999998E-2</v>
      </c>
      <c r="O76" s="131">
        <v>313.416</v>
      </c>
      <c r="P76" s="132">
        <f t="shared" si="1"/>
        <v>6.3129525747031512E-2</v>
      </c>
      <c r="Q76" s="132">
        <v>4.7979174320591641E-3</v>
      </c>
    </row>
    <row r="77" spans="1:17">
      <c r="A77" t="s">
        <v>1213</v>
      </c>
      <c r="B77">
        <v>35011</v>
      </c>
      <c r="C77" t="s">
        <v>1209</v>
      </c>
      <c r="D77" t="s">
        <v>1210</v>
      </c>
      <c r="E77" t="s">
        <v>315</v>
      </c>
      <c r="F77" t="s">
        <v>936</v>
      </c>
      <c r="G77" t="s">
        <v>204</v>
      </c>
      <c r="H77" t="s">
        <v>339</v>
      </c>
      <c r="I77" t="s">
        <v>1211</v>
      </c>
      <c r="J77" t="s">
        <v>413</v>
      </c>
      <c r="K77" t="s">
        <v>1227</v>
      </c>
      <c r="L77" s="131">
        <v>29.193999999999999</v>
      </c>
      <c r="M77" s="131">
        <v>4.8108000000000004</v>
      </c>
      <c r="N77" s="136">
        <v>0</v>
      </c>
      <c r="O77" s="131">
        <v>140.44800000000001</v>
      </c>
      <c r="P77" s="132">
        <f t="shared" si="1"/>
        <v>2.8289607525203191E-2</v>
      </c>
      <c r="Q77" s="132">
        <v>2.1500430976652291E-3</v>
      </c>
    </row>
    <row r="78" spans="1:17">
      <c r="A78" t="s">
        <v>1213</v>
      </c>
      <c r="B78">
        <v>35011</v>
      </c>
      <c r="C78" t="s">
        <v>1234</v>
      </c>
      <c r="D78" t="s">
        <v>1235</v>
      </c>
      <c r="E78" t="s">
        <v>315</v>
      </c>
      <c r="F78" t="s">
        <v>934</v>
      </c>
      <c r="G78" t="s">
        <v>204</v>
      </c>
      <c r="H78" t="s">
        <v>339</v>
      </c>
      <c r="I78" t="s">
        <v>1211</v>
      </c>
      <c r="J78" t="s">
        <v>413</v>
      </c>
      <c r="K78" t="s">
        <v>1212</v>
      </c>
      <c r="L78" s="131">
        <v>19.408000000000001</v>
      </c>
      <c r="M78" s="131">
        <v>1</v>
      </c>
      <c r="N78" s="132">
        <v>0</v>
      </c>
      <c r="O78" s="131">
        <v>19.408000000000001</v>
      </c>
      <c r="P78" s="132">
        <f t="shared" si="1"/>
        <v>3.9092383148862462E-3</v>
      </c>
      <c r="Q78" s="132">
        <v>2.9710666182136285E-4</v>
      </c>
    </row>
    <row r="79" spans="1:17">
      <c r="A79" t="s">
        <v>1213</v>
      </c>
      <c r="B79">
        <v>35011</v>
      </c>
      <c r="C79" t="s">
        <v>1234</v>
      </c>
      <c r="D79" t="s">
        <v>1235</v>
      </c>
      <c r="E79" t="s">
        <v>315</v>
      </c>
      <c r="F79" t="s">
        <v>936</v>
      </c>
      <c r="G79" t="s">
        <v>204</v>
      </c>
      <c r="H79" t="s">
        <v>339</v>
      </c>
      <c r="I79" t="s">
        <v>1211</v>
      </c>
      <c r="J79" t="s">
        <v>413</v>
      </c>
      <c r="K79" t="s">
        <v>1215</v>
      </c>
      <c r="L79" s="131">
        <v>0.26</v>
      </c>
      <c r="M79" s="131">
        <v>3.718</v>
      </c>
      <c r="N79" s="132">
        <v>0</v>
      </c>
      <c r="O79" s="131">
        <v>0.96699999999999997</v>
      </c>
      <c r="P79" s="132">
        <f t="shared" si="1"/>
        <v>1.9477707391256182E-4</v>
      </c>
      <c r="Q79" s="132">
        <v>1.4803284314780392E-5</v>
      </c>
    </row>
    <row r="80" spans="1:17">
      <c r="A80" t="s">
        <v>1213</v>
      </c>
      <c r="B80">
        <v>35011</v>
      </c>
      <c r="C80" t="s">
        <v>1209</v>
      </c>
      <c r="D80" t="s">
        <v>1210</v>
      </c>
      <c r="E80" t="s">
        <v>315</v>
      </c>
      <c r="F80" t="s">
        <v>935</v>
      </c>
      <c r="G80" t="s">
        <v>205</v>
      </c>
      <c r="H80" t="s">
        <v>339</v>
      </c>
      <c r="I80" t="s">
        <v>1211</v>
      </c>
      <c r="J80" t="s">
        <v>413</v>
      </c>
      <c r="K80" t="s">
        <v>1215</v>
      </c>
      <c r="L80" s="131">
        <v>339.89299999999997</v>
      </c>
      <c r="M80" s="131">
        <v>3.718</v>
      </c>
      <c r="N80" s="136">
        <v>3.5000000000000003E-2</v>
      </c>
      <c r="O80" s="131">
        <v>1263.7239999999999</v>
      </c>
      <c r="P80" s="132">
        <f t="shared" si="1"/>
        <v>0.25454442911383479</v>
      </c>
      <c r="Q80" s="132">
        <v>1.9345672872193936E-2</v>
      </c>
    </row>
    <row r="81" spans="1:17">
      <c r="A81" t="s">
        <v>1213</v>
      </c>
      <c r="B81">
        <v>35011</v>
      </c>
      <c r="C81" t="s">
        <v>1209</v>
      </c>
      <c r="D81" t="s">
        <v>1210</v>
      </c>
      <c r="E81" t="s">
        <v>315</v>
      </c>
      <c r="F81" t="s">
        <v>935</v>
      </c>
      <c r="G81" t="s">
        <v>205</v>
      </c>
      <c r="H81" t="s">
        <v>339</v>
      </c>
      <c r="I81" t="s">
        <v>1211</v>
      </c>
      <c r="J81" t="s">
        <v>413</v>
      </c>
      <c r="K81" t="s">
        <v>1216</v>
      </c>
      <c r="L81" s="131">
        <v>103.669</v>
      </c>
      <c r="M81" s="131">
        <v>4.0218999999999996</v>
      </c>
      <c r="N81" s="136">
        <v>1.77E-2</v>
      </c>
      <c r="O81" s="131">
        <v>416.94600000000003</v>
      </c>
      <c r="P81" s="132">
        <f t="shared" si="1"/>
        <v>8.3982959523833514E-2</v>
      </c>
      <c r="Q81" s="132">
        <v>6.3828026700211227E-3</v>
      </c>
    </row>
    <row r="82" spans="1:17">
      <c r="A82" t="s">
        <v>1213</v>
      </c>
      <c r="B82">
        <v>35011</v>
      </c>
      <c r="C82" t="s">
        <v>1209</v>
      </c>
      <c r="D82" t="s">
        <v>1210</v>
      </c>
      <c r="E82" t="s">
        <v>315</v>
      </c>
      <c r="F82" t="s">
        <v>935</v>
      </c>
      <c r="G82" t="s">
        <v>205</v>
      </c>
      <c r="H82" t="s">
        <v>339</v>
      </c>
      <c r="I82" t="s">
        <v>1211</v>
      </c>
      <c r="J82" t="s">
        <v>413</v>
      </c>
      <c r="K82" t="s">
        <v>1227</v>
      </c>
      <c r="L82" s="131">
        <v>24.815999999999999</v>
      </c>
      <c r="M82" s="131">
        <v>4.8108000000000004</v>
      </c>
      <c r="N82" s="136">
        <v>3.6700000000000003E-2</v>
      </c>
      <c r="O82" s="131">
        <v>119.383</v>
      </c>
      <c r="P82" s="132">
        <f t="shared" si="1"/>
        <v>2.4046609529372667E-2</v>
      </c>
      <c r="Q82" s="132">
        <v>1.8275703116353956E-3</v>
      </c>
    </row>
    <row r="83" spans="1:17">
      <c r="A83" t="s">
        <v>1213</v>
      </c>
      <c r="B83">
        <v>35011</v>
      </c>
      <c r="C83" t="s">
        <v>1209</v>
      </c>
      <c r="D83" t="s">
        <v>1210</v>
      </c>
      <c r="E83" t="s">
        <v>315</v>
      </c>
      <c r="F83" t="s">
        <v>935</v>
      </c>
      <c r="G83" t="s">
        <v>205</v>
      </c>
      <c r="H83" t="s">
        <v>339</v>
      </c>
      <c r="I83" t="s">
        <v>1211</v>
      </c>
      <c r="J83" t="s">
        <v>413</v>
      </c>
      <c r="K83" t="s">
        <v>1224</v>
      </c>
      <c r="L83" s="131">
        <v>12.077999999999999</v>
      </c>
      <c r="M83" s="131">
        <v>4.2171000000000003</v>
      </c>
      <c r="N83" s="136">
        <v>-5.1999999999999998E-3</v>
      </c>
      <c r="O83" s="131">
        <v>50.936</v>
      </c>
      <c r="P83" s="132">
        <f t="shared" si="1"/>
        <v>1.0259736335894777E-2</v>
      </c>
      <c r="Q83" s="132">
        <v>7.7975190264493695E-4</v>
      </c>
    </row>
    <row r="84" spans="1:17">
      <c r="A84" t="s">
        <v>1213</v>
      </c>
      <c r="B84">
        <v>35011</v>
      </c>
      <c r="C84" t="s">
        <v>1209</v>
      </c>
      <c r="D84" t="s">
        <v>1210</v>
      </c>
      <c r="E84" t="s">
        <v>315</v>
      </c>
      <c r="F84" t="s">
        <v>935</v>
      </c>
      <c r="G84" t="s">
        <v>205</v>
      </c>
      <c r="H84" t="s">
        <v>339</v>
      </c>
      <c r="I84" t="s">
        <v>1211</v>
      </c>
      <c r="J84" t="s">
        <v>413</v>
      </c>
      <c r="K84" t="s">
        <v>1228</v>
      </c>
      <c r="L84" s="131">
        <v>0.14599999999999999</v>
      </c>
      <c r="M84" s="131">
        <v>0.47799999999999998</v>
      </c>
      <c r="N84" s="136">
        <v>1.23009E-2</v>
      </c>
      <c r="O84" s="131">
        <v>7.0000000000000007E-2</v>
      </c>
      <c r="P84" s="132">
        <f t="shared" si="1"/>
        <v>1.4099684771333329E-5</v>
      </c>
      <c r="Q84" s="132">
        <v>1.0715924529830687E-6</v>
      </c>
    </row>
    <row r="85" spans="1:17">
      <c r="A85" t="s">
        <v>1213</v>
      </c>
      <c r="B85">
        <v>35012</v>
      </c>
      <c r="C85" t="s">
        <v>1209</v>
      </c>
      <c r="D85" t="s">
        <v>1210</v>
      </c>
      <c r="E85" t="s">
        <v>315</v>
      </c>
      <c r="F85" t="s">
        <v>936</v>
      </c>
      <c r="G85" t="s">
        <v>204</v>
      </c>
      <c r="H85" t="s">
        <v>339</v>
      </c>
      <c r="I85" t="s">
        <v>1211</v>
      </c>
      <c r="J85" t="s">
        <v>413</v>
      </c>
      <c r="K85" t="s">
        <v>1215</v>
      </c>
      <c r="L85" s="131">
        <v>9446.4330000000009</v>
      </c>
      <c r="M85" s="131">
        <v>3.718</v>
      </c>
      <c r="N85" s="136">
        <v>3.7699999999999997E-2</v>
      </c>
      <c r="O85" s="131">
        <v>35121.837</v>
      </c>
      <c r="P85" s="132">
        <f t="shared" si="1"/>
        <v>0.32074857376861926</v>
      </c>
      <c r="Q85" s="132">
        <v>1.9564454358869894E-2</v>
      </c>
    </row>
    <row r="86" spans="1:17">
      <c r="A86" t="s">
        <v>1213</v>
      </c>
      <c r="B86">
        <v>35012</v>
      </c>
      <c r="C86" t="s">
        <v>1209</v>
      </c>
      <c r="D86" t="s">
        <v>1210</v>
      </c>
      <c r="E86" t="s">
        <v>315</v>
      </c>
      <c r="F86" t="s">
        <v>934</v>
      </c>
      <c r="G86" t="s">
        <v>204</v>
      </c>
      <c r="H86" t="s">
        <v>339</v>
      </c>
      <c r="I86" t="s">
        <v>1211</v>
      </c>
      <c r="J86" t="s">
        <v>413</v>
      </c>
      <c r="K86" t="s">
        <v>1212</v>
      </c>
      <c r="L86" s="131">
        <f>31183.891+9015.573</f>
        <v>40199.464</v>
      </c>
      <c r="M86" s="131">
        <v>1</v>
      </c>
      <c r="N86" s="136">
        <v>0.04</v>
      </c>
      <c r="O86" s="131">
        <f>31183.891+9015.573</f>
        <v>40199.464</v>
      </c>
      <c r="P86" s="132">
        <f t="shared" si="1"/>
        <v>0.36711977065046331</v>
      </c>
      <c r="Q86" s="132">
        <v>2.2392922633261845E-2</v>
      </c>
    </row>
    <row r="87" spans="1:17">
      <c r="A87" t="s">
        <v>1213</v>
      </c>
      <c r="B87">
        <v>35012</v>
      </c>
      <c r="C87" t="s">
        <v>1209</v>
      </c>
      <c r="D87" t="s">
        <v>1210</v>
      </c>
      <c r="E87" t="s">
        <v>315</v>
      </c>
      <c r="F87" t="s">
        <v>936</v>
      </c>
      <c r="G87" t="s">
        <v>204</v>
      </c>
      <c r="H87" t="s">
        <v>339</v>
      </c>
      <c r="I87" t="s">
        <v>1211</v>
      </c>
      <c r="J87" t="s">
        <v>413</v>
      </c>
      <c r="K87" t="s">
        <v>1216</v>
      </c>
      <c r="L87" s="131">
        <v>1363.9939999999999</v>
      </c>
      <c r="M87" s="131">
        <v>4.0218999999999996</v>
      </c>
      <c r="N87" s="136">
        <v>2.3199999999999998E-2</v>
      </c>
      <c r="O87" s="131">
        <v>5485.8459999999995</v>
      </c>
      <c r="P87" s="132">
        <f t="shared" si="1"/>
        <v>5.0099238272026739E-2</v>
      </c>
      <c r="Q87" s="132">
        <v>3.0558647512312341E-3</v>
      </c>
    </row>
    <row r="88" spans="1:17">
      <c r="A88" t="s">
        <v>1213</v>
      </c>
      <c r="B88">
        <v>35012</v>
      </c>
      <c r="C88" t="s">
        <v>1234</v>
      </c>
      <c r="D88" t="s">
        <v>1235</v>
      </c>
      <c r="E88" t="s">
        <v>315</v>
      </c>
      <c r="F88" t="s">
        <v>936</v>
      </c>
      <c r="G88" t="s">
        <v>204</v>
      </c>
      <c r="H88" t="s">
        <v>339</v>
      </c>
      <c r="I88" t="s">
        <v>1211</v>
      </c>
      <c r="J88" t="s">
        <v>413</v>
      </c>
      <c r="K88" t="s">
        <v>1215</v>
      </c>
      <c r="L88" s="131">
        <v>618.51300000000003</v>
      </c>
      <c r="M88" s="131">
        <v>3.718</v>
      </c>
      <c r="N88" s="132">
        <v>0</v>
      </c>
      <c r="O88" s="131">
        <v>2299.63</v>
      </c>
      <c r="P88" s="132">
        <f t="shared" si="1"/>
        <v>2.1001266041281667E-2</v>
      </c>
      <c r="Q88" s="132">
        <v>1.2809980917936603E-3</v>
      </c>
    </row>
    <row r="89" spans="1:17">
      <c r="A89" t="s">
        <v>1213</v>
      </c>
      <c r="B89">
        <v>35012</v>
      </c>
      <c r="C89" t="s">
        <v>1234</v>
      </c>
      <c r="D89" t="s">
        <v>1235</v>
      </c>
      <c r="E89" t="s">
        <v>315</v>
      </c>
      <c r="F89" t="s">
        <v>934</v>
      </c>
      <c r="G89" t="s">
        <v>204</v>
      </c>
      <c r="H89" t="s">
        <v>339</v>
      </c>
      <c r="I89" t="s">
        <v>1211</v>
      </c>
      <c r="J89" t="s">
        <v>413</v>
      </c>
      <c r="K89" t="s">
        <v>1212</v>
      </c>
      <c r="L89" s="131">
        <v>1026.4580000000001</v>
      </c>
      <c r="M89" s="131">
        <v>1</v>
      </c>
      <c r="N89" s="132">
        <v>0</v>
      </c>
      <c r="O89" s="131">
        <v>1026.4580000000001</v>
      </c>
      <c r="P89" s="132">
        <f t="shared" si="1"/>
        <v>9.3740808470066488E-3</v>
      </c>
      <c r="Q89" s="132">
        <v>5.717836083658402E-4</v>
      </c>
    </row>
    <row r="90" spans="1:17">
      <c r="A90" t="s">
        <v>1213</v>
      </c>
      <c r="B90">
        <v>35012</v>
      </c>
      <c r="C90" t="s">
        <v>1239</v>
      </c>
      <c r="D90" t="s">
        <v>1240</v>
      </c>
      <c r="E90" t="s">
        <v>315</v>
      </c>
      <c r="F90" t="s">
        <v>934</v>
      </c>
      <c r="G90" t="s">
        <v>204</v>
      </c>
      <c r="H90" t="s">
        <v>339</v>
      </c>
      <c r="I90" t="s">
        <v>1211</v>
      </c>
      <c r="J90" t="s">
        <v>413</v>
      </c>
      <c r="K90" t="s">
        <v>1212</v>
      </c>
      <c r="L90" s="131">
        <v>924.76800000000003</v>
      </c>
      <c r="M90" s="131">
        <v>1</v>
      </c>
      <c r="N90" s="132">
        <v>3.9800000000000002E-2</v>
      </c>
      <c r="O90" s="131">
        <v>924.76800000000003</v>
      </c>
      <c r="P90" s="132">
        <f t="shared" si="1"/>
        <v>8.4454015621921643E-3</v>
      </c>
      <c r="Q90" s="132">
        <v>5.1513767143055171E-4</v>
      </c>
    </row>
    <row r="91" spans="1:17">
      <c r="A91" t="s">
        <v>1213</v>
      </c>
      <c r="B91">
        <v>35012</v>
      </c>
      <c r="C91" t="s">
        <v>1239</v>
      </c>
      <c r="D91" t="s">
        <v>1240</v>
      </c>
      <c r="E91" t="s">
        <v>315</v>
      </c>
      <c r="F91" t="s">
        <v>936</v>
      </c>
      <c r="G91" t="s">
        <v>204</v>
      </c>
      <c r="H91" t="s">
        <v>339</v>
      </c>
      <c r="I91" t="s">
        <v>1211</v>
      </c>
      <c r="J91" t="s">
        <v>413</v>
      </c>
      <c r="K91" t="s">
        <v>1215</v>
      </c>
      <c r="L91" s="131">
        <v>113.652</v>
      </c>
      <c r="M91" s="131">
        <v>3.718</v>
      </c>
      <c r="N91" s="132">
        <v>0</v>
      </c>
      <c r="O91" s="131">
        <v>422.55700000000002</v>
      </c>
      <c r="P91" s="132">
        <f t="shared" si="1"/>
        <v>3.858982520929827E-3</v>
      </c>
      <c r="Q91" s="132">
        <v>2.3538339240401879E-4</v>
      </c>
    </row>
    <row r="92" spans="1:17">
      <c r="A92" t="s">
        <v>1213</v>
      </c>
      <c r="B92">
        <v>35012</v>
      </c>
      <c r="C92" t="s">
        <v>1209</v>
      </c>
      <c r="D92" t="s">
        <v>1210</v>
      </c>
      <c r="E92" t="s">
        <v>315</v>
      </c>
      <c r="F92" t="s">
        <v>936</v>
      </c>
      <c r="G92" t="s">
        <v>204</v>
      </c>
      <c r="H92" t="s">
        <v>339</v>
      </c>
      <c r="I92" t="s">
        <v>1211</v>
      </c>
      <c r="J92" t="s">
        <v>413</v>
      </c>
      <c r="K92" t="s">
        <v>1227</v>
      </c>
      <c r="L92" s="131">
        <v>35.865000000000002</v>
      </c>
      <c r="M92" s="131">
        <v>4.8108000000000004</v>
      </c>
      <c r="N92" s="136">
        <v>0</v>
      </c>
      <c r="O92" s="131">
        <v>172.53800000000001</v>
      </c>
      <c r="P92" s="132">
        <f t="shared" si="1"/>
        <v>1.5756954119709068E-3</v>
      </c>
      <c r="Q92" s="132">
        <v>9.6111482613244116E-5</v>
      </c>
    </row>
    <row r="93" spans="1:17">
      <c r="A93" t="s">
        <v>1213</v>
      </c>
      <c r="B93">
        <v>35012</v>
      </c>
      <c r="C93" t="s">
        <v>1234</v>
      </c>
      <c r="D93" t="s">
        <v>1235</v>
      </c>
      <c r="E93" t="s">
        <v>315</v>
      </c>
      <c r="F93" t="s">
        <v>937</v>
      </c>
      <c r="G93" t="s">
        <v>204</v>
      </c>
      <c r="H93" t="s">
        <v>339</v>
      </c>
      <c r="I93" t="s">
        <v>1211</v>
      </c>
      <c r="J93" t="s">
        <v>413</v>
      </c>
      <c r="K93" t="s">
        <v>1212</v>
      </c>
      <c r="L93" s="131">
        <v>4.1210000000000004</v>
      </c>
      <c r="M93" s="131">
        <v>1</v>
      </c>
      <c r="N93" s="132">
        <v>0</v>
      </c>
      <c r="O93" s="131">
        <v>4.1210000000000004</v>
      </c>
      <c r="P93" s="132">
        <f t="shared" si="1"/>
        <v>3.7634844455900191E-5</v>
      </c>
      <c r="Q93" s="132">
        <v>2.295583696630186E-6</v>
      </c>
    </row>
    <row r="94" spans="1:17">
      <c r="A94" t="s">
        <v>1213</v>
      </c>
      <c r="B94">
        <v>35012</v>
      </c>
      <c r="C94" t="s">
        <v>1234</v>
      </c>
      <c r="D94" t="s">
        <v>1235</v>
      </c>
      <c r="E94" t="s">
        <v>315</v>
      </c>
      <c r="F94" t="s">
        <v>936</v>
      </c>
      <c r="G94" t="s">
        <v>204</v>
      </c>
      <c r="H94" t="s">
        <v>339</v>
      </c>
      <c r="I94" t="s">
        <v>1211</v>
      </c>
      <c r="J94" t="s">
        <v>413</v>
      </c>
      <c r="K94" t="s">
        <v>1216</v>
      </c>
      <c r="L94" s="131">
        <v>0.11899999999999999</v>
      </c>
      <c r="M94" s="131">
        <v>4.0218999999999996</v>
      </c>
      <c r="N94" s="132">
        <v>0</v>
      </c>
      <c r="O94" s="131">
        <v>0.47699999999999998</v>
      </c>
      <c r="P94" s="132">
        <f t="shared" si="1"/>
        <v>4.3561807341578231E-6</v>
      </c>
      <c r="Q94" s="132">
        <v>2.6571060987444759E-7</v>
      </c>
    </row>
    <row r="95" spans="1:17">
      <c r="A95" t="s">
        <v>1213</v>
      </c>
      <c r="B95">
        <v>35012</v>
      </c>
      <c r="C95" t="s">
        <v>1209</v>
      </c>
      <c r="D95" t="s">
        <v>1210</v>
      </c>
      <c r="E95" t="s">
        <v>315</v>
      </c>
      <c r="F95" t="s">
        <v>935</v>
      </c>
      <c r="G95" t="s">
        <v>205</v>
      </c>
      <c r="H95" t="s">
        <v>339</v>
      </c>
      <c r="I95" t="s">
        <v>1211</v>
      </c>
      <c r="J95" t="s">
        <v>413</v>
      </c>
      <c r="K95" t="s">
        <v>1215</v>
      </c>
      <c r="L95" s="131">
        <v>2926.3150000000001</v>
      </c>
      <c r="M95" s="131">
        <v>3.718</v>
      </c>
      <c r="N95" s="136">
        <v>3.5000000000000003E-2</v>
      </c>
      <c r="O95" s="131">
        <v>10880.038</v>
      </c>
      <c r="P95" s="132">
        <f t="shared" si="1"/>
        <v>9.9361450571289339E-2</v>
      </c>
      <c r="Q95" s="132">
        <v>6.0606740721953151E-3</v>
      </c>
    </row>
    <row r="96" spans="1:17">
      <c r="A96" t="s">
        <v>1213</v>
      </c>
      <c r="B96">
        <v>35012</v>
      </c>
      <c r="C96" t="s">
        <v>1209</v>
      </c>
      <c r="D96" t="s">
        <v>1210</v>
      </c>
      <c r="E96" t="s">
        <v>315</v>
      </c>
      <c r="F96" t="s">
        <v>935</v>
      </c>
      <c r="G96" t="s">
        <v>205</v>
      </c>
      <c r="H96" t="s">
        <v>339</v>
      </c>
      <c r="I96" t="s">
        <v>1211</v>
      </c>
      <c r="J96" t="s">
        <v>413</v>
      </c>
      <c r="K96" t="s">
        <v>1216</v>
      </c>
      <c r="L96" s="131">
        <v>2566.7809999999999</v>
      </c>
      <c r="M96" s="131">
        <v>4.0218999999999996</v>
      </c>
      <c r="N96" s="136">
        <v>1.77E-2</v>
      </c>
      <c r="O96" s="131">
        <v>10323.334999999999</v>
      </c>
      <c r="P96" s="132">
        <f t="shared" si="1"/>
        <v>9.4277385826534901E-2</v>
      </c>
      <c r="Q96" s="132">
        <v>5.7505652804784703E-3</v>
      </c>
    </row>
    <row r="97" spans="1:17">
      <c r="A97" t="s">
        <v>1213</v>
      </c>
      <c r="B97">
        <v>35012</v>
      </c>
      <c r="C97" t="s">
        <v>1209</v>
      </c>
      <c r="D97" t="s">
        <v>1210</v>
      </c>
      <c r="E97" t="s">
        <v>315</v>
      </c>
      <c r="F97" t="s">
        <v>935</v>
      </c>
      <c r="G97" t="s">
        <v>205</v>
      </c>
      <c r="H97" t="s">
        <v>339</v>
      </c>
      <c r="I97" t="s">
        <v>1211</v>
      </c>
      <c r="J97" t="s">
        <v>413</v>
      </c>
      <c r="K97" t="s">
        <v>1227</v>
      </c>
      <c r="L97" s="131">
        <v>548.27700000000004</v>
      </c>
      <c r="M97" s="131">
        <v>4.8108000000000004</v>
      </c>
      <c r="N97" s="136">
        <v>3.6700000000000003E-2</v>
      </c>
      <c r="O97" s="131">
        <v>2637.6529999999998</v>
      </c>
      <c r="P97" s="132">
        <f t="shared" si="1"/>
        <v>2.4088245664556779E-2</v>
      </c>
      <c r="Q97" s="132">
        <v>1.4692922164930111E-3</v>
      </c>
    </row>
    <row r="98" spans="1:17">
      <c r="A98" t="s">
        <v>1213</v>
      </c>
      <c r="B98">
        <v>35012</v>
      </c>
      <c r="C98" t="s">
        <v>1209</v>
      </c>
      <c r="D98" t="s">
        <v>1210</v>
      </c>
      <c r="E98" t="s">
        <v>315</v>
      </c>
      <c r="F98" t="s">
        <v>935</v>
      </c>
      <c r="G98" t="s">
        <v>205</v>
      </c>
      <c r="H98" t="s">
        <v>339</v>
      </c>
      <c r="I98" t="s">
        <v>1211</v>
      </c>
      <c r="J98" t="s">
        <v>413</v>
      </c>
      <c r="K98" t="s">
        <v>1228</v>
      </c>
      <c r="L98" s="131">
        <v>0.93400000000000005</v>
      </c>
      <c r="M98" s="131">
        <v>0.47799999999999998</v>
      </c>
      <c r="N98" s="136">
        <v>1.23009E-2</v>
      </c>
      <c r="O98" s="131">
        <v>0.44600000000000001</v>
      </c>
      <c r="P98" s="132">
        <f t="shared" si="1"/>
        <v>4.0730746487094116E-6</v>
      </c>
      <c r="Q98" s="132">
        <v>2.4844220545912709E-7</v>
      </c>
    </row>
    <row r="99" spans="1:17">
      <c r="A99" t="s">
        <v>1213</v>
      </c>
      <c r="B99">
        <v>35012</v>
      </c>
      <c r="C99" t="s">
        <v>1209</v>
      </c>
      <c r="D99" t="s">
        <v>1210</v>
      </c>
      <c r="E99" t="s">
        <v>315</v>
      </c>
      <c r="F99" t="s">
        <v>935</v>
      </c>
      <c r="G99" t="s">
        <v>205</v>
      </c>
      <c r="H99" t="s">
        <v>339</v>
      </c>
      <c r="I99" t="s">
        <v>1211</v>
      </c>
      <c r="J99" t="s">
        <v>413</v>
      </c>
      <c r="K99" t="s">
        <v>1224</v>
      </c>
      <c r="L99" s="131">
        <v>0.1</v>
      </c>
      <c r="M99" s="131">
        <v>4.2171000000000003</v>
      </c>
      <c r="N99" s="136">
        <v>-5.1999999999999998E-3</v>
      </c>
      <c r="O99" s="131">
        <v>0.42099999999999999</v>
      </c>
      <c r="P99" s="132">
        <f t="shared" si="1"/>
        <v>3.8447632894768204E-6</v>
      </c>
      <c r="Q99" s="132">
        <v>2.3451607286612669E-7</v>
      </c>
    </row>
    <row r="100" spans="1:17">
      <c r="A100" t="s">
        <v>1213</v>
      </c>
      <c r="B100">
        <v>57</v>
      </c>
      <c r="C100" t="s">
        <v>1209</v>
      </c>
      <c r="D100" t="s">
        <v>1210</v>
      </c>
      <c r="E100" t="s">
        <v>315</v>
      </c>
      <c r="F100" t="s">
        <v>934</v>
      </c>
      <c r="G100" t="s">
        <v>204</v>
      </c>
      <c r="H100" t="s">
        <v>339</v>
      </c>
      <c r="I100" t="s">
        <v>1211</v>
      </c>
      <c r="J100" t="s">
        <v>413</v>
      </c>
      <c r="K100" t="s">
        <v>1212</v>
      </c>
      <c r="L100" s="131">
        <f>11376.963+27.0065400000312</f>
        <v>11403.969540000031</v>
      </c>
      <c r="M100" s="131">
        <v>1</v>
      </c>
      <c r="N100" s="136">
        <v>0.04</v>
      </c>
      <c r="O100" s="131">
        <f>11376.963+27.0065400000312</f>
        <v>11403.969540000031</v>
      </c>
      <c r="P100" s="132">
        <f t="shared" si="1"/>
        <v>0.57910724452636309</v>
      </c>
      <c r="Q100" s="132">
        <v>3.1800812943990835E-2</v>
      </c>
    </row>
    <row r="101" spans="1:17">
      <c r="A101" t="s">
        <v>1213</v>
      </c>
      <c r="B101">
        <v>57</v>
      </c>
      <c r="C101" t="s">
        <v>1209</v>
      </c>
      <c r="D101" t="s">
        <v>1210</v>
      </c>
      <c r="E101" t="s">
        <v>315</v>
      </c>
      <c r="F101" t="s">
        <v>936</v>
      </c>
      <c r="G101" t="s">
        <v>204</v>
      </c>
      <c r="H101" t="s">
        <v>339</v>
      </c>
      <c r="I101" t="s">
        <v>1211</v>
      </c>
      <c r="J101" t="s">
        <v>413</v>
      </c>
      <c r="K101" t="s">
        <v>1215</v>
      </c>
      <c r="L101" s="131">
        <v>1210.356</v>
      </c>
      <c r="M101" s="131">
        <v>3.718</v>
      </c>
      <c r="N101" s="136">
        <v>3.7699999999999997E-2</v>
      </c>
      <c r="O101" s="131">
        <v>4500.1019999999999</v>
      </c>
      <c r="P101" s="132">
        <f t="shared" si="1"/>
        <v>0.22852057436375514</v>
      </c>
      <c r="Q101" s="132">
        <v>1.2548867429794858E-2</v>
      </c>
    </row>
    <row r="102" spans="1:17">
      <c r="A102" t="s">
        <v>1213</v>
      </c>
      <c r="B102">
        <v>57</v>
      </c>
      <c r="C102" t="s">
        <v>1209</v>
      </c>
      <c r="D102" t="s">
        <v>1210</v>
      </c>
      <c r="E102" t="s">
        <v>315</v>
      </c>
      <c r="F102" t="s">
        <v>936</v>
      </c>
      <c r="G102" t="s">
        <v>204</v>
      </c>
      <c r="H102" t="s">
        <v>339</v>
      </c>
      <c r="I102" t="s">
        <v>1211</v>
      </c>
      <c r="J102" t="s">
        <v>413</v>
      </c>
      <c r="K102" t="s">
        <v>1227</v>
      </c>
      <c r="L102" s="131">
        <v>60.668999999999997</v>
      </c>
      <c r="M102" s="131">
        <v>4.8108000000000004</v>
      </c>
      <c r="N102" s="136">
        <v>0</v>
      </c>
      <c r="O102" s="131">
        <v>291.86599999999999</v>
      </c>
      <c r="P102" s="132">
        <f t="shared" si="1"/>
        <v>1.4821305374245242E-2</v>
      </c>
      <c r="Q102" s="132">
        <v>8.1388993877572235E-4</v>
      </c>
    </row>
    <row r="103" spans="1:17">
      <c r="A103" t="s">
        <v>1213</v>
      </c>
      <c r="B103">
        <v>57</v>
      </c>
      <c r="C103" t="s">
        <v>1209</v>
      </c>
      <c r="D103" t="s">
        <v>1210</v>
      </c>
      <c r="E103" t="s">
        <v>315</v>
      </c>
      <c r="F103" t="s">
        <v>936</v>
      </c>
      <c r="G103" t="s">
        <v>204</v>
      </c>
      <c r="H103" t="s">
        <v>339</v>
      </c>
      <c r="I103" t="s">
        <v>1211</v>
      </c>
      <c r="J103" t="s">
        <v>413</v>
      </c>
      <c r="K103" t="s">
        <v>1216</v>
      </c>
      <c r="L103" s="131">
        <v>26.539000000000001</v>
      </c>
      <c r="M103" s="131">
        <v>4.0218999999999996</v>
      </c>
      <c r="N103" s="136">
        <v>2.3199999999999998E-2</v>
      </c>
      <c r="O103" s="131">
        <v>106.73699999999999</v>
      </c>
      <c r="P103" s="132">
        <f t="shared" si="1"/>
        <v>5.4202328182481494E-3</v>
      </c>
      <c r="Q103" s="132">
        <v>2.976440229252612E-4</v>
      </c>
    </row>
    <row r="104" spans="1:17">
      <c r="A104" t="s">
        <v>1213</v>
      </c>
      <c r="B104">
        <v>57</v>
      </c>
      <c r="C104" t="s">
        <v>1234</v>
      </c>
      <c r="D104" t="s">
        <v>1235</v>
      </c>
      <c r="E104" t="s">
        <v>315</v>
      </c>
      <c r="F104" t="s">
        <v>936</v>
      </c>
      <c r="G104" t="s">
        <v>204</v>
      </c>
      <c r="H104" t="s">
        <v>339</v>
      </c>
      <c r="I104" t="s">
        <v>1211</v>
      </c>
      <c r="J104" t="s">
        <v>413</v>
      </c>
      <c r="K104" t="s">
        <v>1215</v>
      </c>
      <c r="L104" s="131">
        <v>10.071999999999999</v>
      </c>
      <c r="M104" s="131">
        <v>3.718</v>
      </c>
      <c r="N104" s="132">
        <v>0</v>
      </c>
      <c r="O104" s="131">
        <v>37.448999999999998</v>
      </c>
      <c r="P104" s="132">
        <f t="shared" si="1"/>
        <v>1.9017051145392408E-3</v>
      </c>
      <c r="Q104" s="132">
        <v>1.0442930768644524E-4</v>
      </c>
    </row>
    <row r="105" spans="1:17">
      <c r="A105" t="s">
        <v>1213</v>
      </c>
      <c r="B105">
        <v>57</v>
      </c>
      <c r="C105" t="s">
        <v>1234</v>
      </c>
      <c r="D105" t="s">
        <v>1235</v>
      </c>
      <c r="E105" t="s">
        <v>315</v>
      </c>
      <c r="F105" t="s">
        <v>934</v>
      </c>
      <c r="G105" t="s">
        <v>204</v>
      </c>
      <c r="H105" t="s">
        <v>339</v>
      </c>
      <c r="I105" t="s">
        <v>1211</v>
      </c>
      <c r="J105" t="s">
        <v>413</v>
      </c>
      <c r="K105" t="s">
        <v>1212</v>
      </c>
      <c r="L105" s="131">
        <v>0.155</v>
      </c>
      <c r="M105" s="131">
        <v>1</v>
      </c>
      <c r="N105" s="132">
        <v>0</v>
      </c>
      <c r="O105" s="131">
        <v>0.155</v>
      </c>
      <c r="P105" s="132">
        <f t="shared" si="1"/>
        <v>7.8710858168063857E-6</v>
      </c>
      <c r="Q105" s="132">
        <v>4.3222896983628438E-7</v>
      </c>
    </row>
    <row r="106" spans="1:17">
      <c r="A106" t="s">
        <v>1213</v>
      </c>
      <c r="B106">
        <v>57</v>
      </c>
      <c r="C106" t="s">
        <v>1209</v>
      </c>
      <c r="D106" t="s">
        <v>1210</v>
      </c>
      <c r="E106" t="s">
        <v>315</v>
      </c>
      <c r="F106" t="s">
        <v>935</v>
      </c>
      <c r="G106" t="s">
        <v>205</v>
      </c>
      <c r="H106" t="s">
        <v>339</v>
      </c>
      <c r="I106" t="s">
        <v>1211</v>
      </c>
      <c r="J106" t="s">
        <v>413</v>
      </c>
      <c r="K106" t="s">
        <v>1215</v>
      </c>
      <c r="L106" s="131">
        <v>901.47400000000005</v>
      </c>
      <c r="M106" s="131">
        <v>3.718</v>
      </c>
      <c r="N106" s="136">
        <v>3.5000000000000003E-2</v>
      </c>
      <c r="O106" s="131">
        <v>3351.68</v>
      </c>
      <c r="P106" s="132">
        <f t="shared" si="1"/>
        <v>0.17020232845466854</v>
      </c>
      <c r="Q106" s="132">
        <v>9.3464077007798553E-3</v>
      </c>
    </row>
    <row r="107" spans="1:17">
      <c r="A107" t="s">
        <v>1213</v>
      </c>
      <c r="B107">
        <v>57</v>
      </c>
      <c r="C107" t="s">
        <v>1209</v>
      </c>
      <c r="D107" t="s">
        <v>1210</v>
      </c>
      <c r="E107" t="s">
        <v>315</v>
      </c>
      <c r="F107" t="s">
        <v>935</v>
      </c>
      <c r="G107" t="s">
        <v>205</v>
      </c>
      <c r="H107" t="s">
        <v>339</v>
      </c>
      <c r="I107" t="s">
        <v>1211</v>
      </c>
      <c r="J107" t="s">
        <v>413</v>
      </c>
      <c r="K107" t="s">
        <v>1216</v>
      </c>
      <c r="L107" s="131">
        <v>9.1999999999999998E-2</v>
      </c>
      <c r="M107" s="131">
        <v>4.0218999999999996</v>
      </c>
      <c r="N107" s="136">
        <v>1.77E-2</v>
      </c>
      <c r="O107" s="131">
        <v>0.36899999999999999</v>
      </c>
      <c r="P107" s="132">
        <f t="shared" si="1"/>
        <v>1.873826236388101E-5</v>
      </c>
      <c r="Q107" s="132">
        <v>1.0289838056102511E-6</v>
      </c>
    </row>
    <row r="108" spans="1:17">
      <c r="A108" t="s">
        <v>1213</v>
      </c>
      <c r="B108">
        <v>58</v>
      </c>
      <c r="C108" t="s">
        <v>1209</v>
      </c>
      <c r="D108" t="s">
        <v>1210</v>
      </c>
      <c r="E108" t="s">
        <v>315</v>
      </c>
      <c r="F108" t="s">
        <v>934</v>
      </c>
      <c r="G108" t="s">
        <v>204</v>
      </c>
      <c r="H108" t="s">
        <v>339</v>
      </c>
      <c r="I108" t="s">
        <v>1211</v>
      </c>
      <c r="J108" t="s">
        <v>413</v>
      </c>
      <c r="K108" t="s">
        <v>1212</v>
      </c>
      <c r="L108" s="131">
        <f>27522.151-285.534970000153</f>
        <v>27236.616029999848</v>
      </c>
      <c r="M108" s="131">
        <v>1</v>
      </c>
      <c r="N108" s="136">
        <v>0.04</v>
      </c>
      <c r="O108" s="131">
        <f>27522.151-285.534970000153</f>
        <v>27236.616029999848</v>
      </c>
      <c r="P108" s="132">
        <f t="shared" si="1"/>
        <v>0.48932257673209234</v>
      </c>
      <c r="Q108" s="132">
        <v>6.3322261476051148E-2</v>
      </c>
    </row>
    <row r="109" spans="1:17">
      <c r="A109" t="s">
        <v>1213</v>
      </c>
      <c r="B109">
        <v>58</v>
      </c>
      <c r="C109" t="s">
        <v>1209</v>
      </c>
      <c r="D109" t="s">
        <v>1210</v>
      </c>
      <c r="E109" t="s">
        <v>315</v>
      </c>
      <c r="F109" t="s">
        <v>936</v>
      </c>
      <c r="G109" t="s">
        <v>204</v>
      </c>
      <c r="H109" t="s">
        <v>339</v>
      </c>
      <c r="I109" t="s">
        <v>1211</v>
      </c>
      <c r="J109" t="s">
        <v>413</v>
      </c>
      <c r="K109" t="s">
        <v>1215</v>
      </c>
      <c r="L109" s="131">
        <v>4195.0029999999997</v>
      </c>
      <c r="M109" s="131">
        <v>3.718</v>
      </c>
      <c r="N109" s="136">
        <v>3.7699999999999997E-2</v>
      </c>
      <c r="O109" s="131">
        <v>15597.022000000001</v>
      </c>
      <c r="P109" s="132">
        <f t="shared" si="1"/>
        <v>0.28021010341302577</v>
      </c>
      <c r="Q109" s="132">
        <v>3.6261432192746884E-2</v>
      </c>
    </row>
    <row r="110" spans="1:17">
      <c r="A110" t="s">
        <v>1213</v>
      </c>
      <c r="B110">
        <v>58</v>
      </c>
      <c r="C110" t="s">
        <v>1234</v>
      </c>
      <c r="D110" t="s">
        <v>1235</v>
      </c>
      <c r="E110" t="s">
        <v>315</v>
      </c>
      <c r="F110" t="s">
        <v>934</v>
      </c>
      <c r="G110" t="s">
        <v>204</v>
      </c>
      <c r="H110" t="s">
        <v>339</v>
      </c>
      <c r="I110" t="s">
        <v>1211</v>
      </c>
      <c r="J110" t="s">
        <v>413</v>
      </c>
      <c r="K110" t="s">
        <v>1212</v>
      </c>
      <c r="L110" s="131">
        <v>885.32899999999995</v>
      </c>
      <c r="M110" s="131">
        <v>1</v>
      </c>
      <c r="N110" s="132">
        <v>0</v>
      </c>
      <c r="O110" s="131">
        <v>885.32899999999995</v>
      </c>
      <c r="P110" s="132">
        <f t="shared" si="1"/>
        <v>1.5905480587547462E-2</v>
      </c>
      <c r="Q110" s="132">
        <v>2.058296609556132E-3</v>
      </c>
    </row>
    <row r="111" spans="1:17">
      <c r="A111" t="s">
        <v>1213</v>
      </c>
      <c r="B111">
        <v>58</v>
      </c>
      <c r="C111" t="s">
        <v>1234</v>
      </c>
      <c r="D111" t="s">
        <v>1235</v>
      </c>
      <c r="E111" t="s">
        <v>315</v>
      </c>
      <c r="F111" t="s">
        <v>936</v>
      </c>
      <c r="G111" t="s">
        <v>204</v>
      </c>
      <c r="H111" t="s">
        <v>339</v>
      </c>
      <c r="I111" t="s">
        <v>1211</v>
      </c>
      <c r="J111" t="s">
        <v>413</v>
      </c>
      <c r="K111" t="s">
        <v>1215</v>
      </c>
      <c r="L111" s="131">
        <v>153.023</v>
      </c>
      <c r="M111" s="131">
        <v>3.718</v>
      </c>
      <c r="N111" s="132">
        <v>0</v>
      </c>
      <c r="O111" s="131">
        <v>568.94000000000005</v>
      </c>
      <c r="P111" s="132">
        <f t="shared" si="1"/>
        <v>1.0221357399881009E-2</v>
      </c>
      <c r="Q111" s="132">
        <v>1.3227255325882988E-3</v>
      </c>
    </row>
    <row r="112" spans="1:17">
      <c r="A112" t="s">
        <v>1213</v>
      </c>
      <c r="B112">
        <v>58</v>
      </c>
      <c r="C112" t="s">
        <v>1209</v>
      </c>
      <c r="D112" t="s">
        <v>1210</v>
      </c>
      <c r="E112" t="s">
        <v>315</v>
      </c>
      <c r="F112" t="s">
        <v>936</v>
      </c>
      <c r="G112" t="s">
        <v>204</v>
      </c>
      <c r="H112" t="s">
        <v>339</v>
      </c>
      <c r="I112" t="s">
        <v>1211</v>
      </c>
      <c r="J112" t="s">
        <v>413</v>
      </c>
      <c r="K112" t="s">
        <v>1227</v>
      </c>
      <c r="L112" s="131">
        <v>45.692</v>
      </c>
      <c r="M112" s="131">
        <v>4.8108000000000004</v>
      </c>
      <c r="N112" s="136">
        <v>0</v>
      </c>
      <c r="O112" s="131">
        <v>219.815</v>
      </c>
      <c r="P112" s="132">
        <f t="shared" si="1"/>
        <v>3.9491118164566453E-3</v>
      </c>
      <c r="Q112" s="132">
        <v>5.1104670606021173E-4</v>
      </c>
    </row>
    <row r="113" spans="1:17">
      <c r="A113" t="s">
        <v>1213</v>
      </c>
      <c r="B113">
        <v>58</v>
      </c>
      <c r="C113" t="s">
        <v>1209</v>
      </c>
      <c r="D113" t="s">
        <v>1210</v>
      </c>
      <c r="E113" t="s">
        <v>315</v>
      </c>
      <c r="F113" t="s">
        <v>936</v>
      </c>
      <c r="G113" t="s">
        <v>204</v>
      </c>
      <c r="H113" t="s">
        <v>339</v>
      </c>
      <c r="I113" t="s">
        <v>1211</v>
      </c>
      <c r="J113" t="s">
        <v>413</v>
      </c>
      <c r="K113" t="s">
        <v>1224</v>
      </c>
      <c r="L113" s="131">
        <v>23.96</v>
      </c>
      <c r="M113" s="131">
        <v>4.2171000000000003</v>
      </c>
      <c r="N113" s="136">
        <v>0</v>
      </c>
      <c r="O113" s="131">
        <v>101.04300000000001</v>
      </c>
      <c r="P113" s="132">
        <f t="shared" si="1"/>
        <v>1.8152997078007818E-3</v>
      </c>
      <c r="Q113" s="132">
        <v>2.3491432486610095E-4</v>
      </c>
    </row>
    <row r="114" spans="1:17">
      <c r="A114" t="s">
        <v>1213</v>
      </c>
      <c r="B114">
        <v>58</v>
      </c>
      <c r="C114" t="s">
        <v>1209</v>
      </c>
      <c r="D114" t="s">
        <v>1210</v>
      </c>
      <c r="E114" t="s">
        <v>315</v>
      </c>
      <c r="F114" t="s">
        <v>936</v>
      </c>
      <c r="G114" t="s">
        <v>204</v>
      </c>
      <c r="H114" t="s">
        <v>339</v>
      </c>
      <c r="I114" t="s">
        <v>1211</v>
      </c>
      <c r="J114" t="s">
        <v>413</v>
      </c>
      <c r="K114" t="s">
        <v>1216</v>
      </c>
      <c r="L114" s="131">
        <v>18.524000000000001</v>
      </c>
      <c r="M114" s="131">
        <v>4.0218999999999996</v>
      </c>
      <c r="N114" s="136">
        <v>2.3199999999999998E-2</v>
      </c>
      <c r="O114" s="131">
        <v>74.503</v>
      </c>
      <c r="P114" s="132">
        <f t="shared" si="1"/>
        <v>1.3384922669584397E-3</v>
      </c>
      <c r="Q114" s="132">
        <v>1.7321162223507929E-4</v>
      </c>
    </row>
    <row r="115" spans="1:17">
      <c r="A115" t="s">
        <v>1213</v>
      </c>
      <c r="B115">
        <v>58</v>
      </c>
      <c r="C115" t="s">
        <v>1209</v>
      </c>
      <c r="D115" t="s">
        <v>1210</v>
      </c>
      <c r="E115" t="s">
        <v>315</v>
      </c>
      <c r="F115" t="s">
        <v>936</v>
      </c>
      <c r="G115" t="s">
        <v>204</v>
      </c>
      <c r="H115" t="s">
        <v>339</v>
      </c>
      <c r="I115" t="s">
        <v>1211</v>
      </c>
      <c r="J115" t="s">
        <v>413</v>
      </c>
      <c r="K115" t="s">
        <v>1228</v>
      </c>
      <c r="L115" s="131">
        <v>28.553999999999998</v>
      </c>
      <c r="M115" s="131">
        <v>0.47799999999999998</v>
      </c>
      <c r="N115" s="136">
        <v>0</v>
      </c>
      <c r="O115" s="131">
        <v>13.648999999999999</v>
      </c>
      <c r="P115" s="132">
        <f t="shared" si="1"/>
        <v>2.4521268877381773E-4</v>
      </c>
      <c r="Q115" s="132">
        <v>3.1732486368154261E-5</v>
      </c>
    </row>
    <row r="116" spans="1:17">
      <c r="A116" t="s">
        <v>1213</v>
      </c>
      <c r="B116">
        <v>58</v>
      </c>
      <c r="C116" t="s">
        <v>1209</v>
      </c>
      <c r="D116" t="s">
        <v>1210</v>
      </c>
      <c r="E116" t="s">
        <v>315</v>
      </c>
      <c r="F116" t="s">
        <v>935</v>
      </c>
      <c r="G116" t="s">
        <v>205</v>
      </c>
      <c r="H116" t="s">
        <v>339</v>
      </c>
      <c r="I116" t="s">
        <v>1211</v>
      </c>
      <c r="J116" t="s">
        <v>413</v>
      </c>
      <c r="K116" t="s">
        <v>1215</v>
      </c>
      <c r="L116" s="131">
        <v>1838.4829999999999</v>
      </c>
      <c r="M116" s="131">
        <v>3.718</v>
      </c>
      <c r="N116" s="136">
        <v>3.5000000000000003E-2</v>
      </c>
      <c r="O116" s="131">
        <v>6835.4790000000003</v>
      </c>
      <c r="P116" s="132">
        <f t="shared" si="1"/>
        <v>0.12280358888174717</v>
      </c>
      <c r="Q116" s="132">
        <v>1.5891768201868616E-2</v>
      </c>
    </row>
    <row r="117" spans="1:17">
      <c r="A117" t="s">
        <v>1213</v>
      </c>
      <c r="B117">
        <v>58</v>
      </c>
      <c r="C117" t="s">
        <v>1209</v>
      </c>
      <c r="D117" t="s">
        <v>1210</v>
      </c>
      <c r="E117" t="s">
        <v>315</v>
      </c>
      <c r="F117" t="s">
        <v>935</v>
      </c>
      <c r="G117" t="s">
        <v>205</v>
      </c>
      <c r="H117" t="s">
        <v>339</v>
      </c>
      <c r="I117" t="s">
        <v>1211</v>
      </c>
      <c r="J117" t="s">
        <v>413</v>
      </c>
      <c r="K117" t="s">
        <v>1216</v>
      </c>
      <c r="L117" s="131">
        <v>856.73699999999997</v>
      </c>
      <c r="M117" s="131">
        <v>4.0218999999999996</v>
      </c>
      <c r="N117" s="136">
        <v>1.77E-2</v>
      </c>
      <c r="O117" s="131">
        <v>3445.7089999999998</v>
      </c>
      <c r="P117" s="132">
        <f t="shared" si="1"/>
        <v>6.1904283729367925E-2</v>
      </c>
      <c r="Q117" s="132">
        <v>8.0109102403931754E-3</v>
      </c>
    </row>
    <row r="118" spans="1:17">
      <c r="A118" t="s">
        <v>1213</v>
      </c>
      <c r="B118">
        <v>58</v>
      </c>
      <c r="C118" t="s">
        <v>1209</v>
      </c>
      <c r="D118" t="s">
        <v>1210</v>
      </c>
      <c r="E118" t="s">
        <v>315</v>
      </c>
      <c r="F118" t="s">
        <v>935</v>
      </c>
      <c r="G118" t="s">
        <v>205</v>
      </c>
      <c r="H118" t="s">
        <v>339</v>
      </c>
      <c r="I118" t="s">
        <v>1211</v>
      </c>
      <c r="J118" t="s">
        <v>413</v>
      </c>
      <c r="K118" t="s">
        <v>1227</v>
      </c>
      <c r="L118" s="131">
        <v>142.047</v>
      </c>
      <c r="M118" s="131">
        <v>4.8108000000000004</v>
      </c>
      <c r="N118" s="136">
        <v>3.6700000000000003E-2</v>
      </c>
      <c r="O118" s="131">
        <v>683.36099999999999</v>
      </c>
      <c r="P118" s="132">
        <f t="shared" si="1"/>
        <v>1.2277001114599229E-2</v>
      </c>
      <c r="Q118" s="132">
        <v>1.5887422973864947E-3</v>
      </c>
    </row>
    <row r="119" spans="1:17">
      <c r="A119" t="s">
        <v>1213</v>
      </c>
      <c r="B119">
        <v>58</v>
      </c>
      <c r="C119" t="s">
        <v>1209</v>
      </c>
      <c r="D119" t="s">
        <v>1210</v>
      </c>
      <c r="E119" t="s">
        <v>315</v>
      </c>
      <c r="F119" t="s">
        <v>935</v>
      </c>
      <c r="G119" t="s">
        <v>205</v>
      </c>
      <c r="H119" t="s">
        <v>339</v>
      </c>
      <c r="I119" t="s">
        <v>1211</v>
      </c>
      <c r="J119" t="s">
        <v>413</v>
      </c>
      <c r="K119" t="s">
        <v>1224</v>
      </c>
      <c r="L119" s="131">
        <v>9.9000000000000005E-2</v>
      </c>
      <c r="M119" s="131">
        <v>4.2171000000000003</v>
      </c>
      <c r="N119" s="136">
        <v>-5.1999999999999998E-3</v>
      </c>
      <c r="O119" s="131">
        <v>0.41699999999999998</v>
      </c>
      <c r="P119" s="132">
        <f t="shared" si="1"/>
        <v>7.4916617494821598E-6</v>
      </c>
      <c r="Q119" s="132">
        <v>9.694810473675968E-7</v>
      </c>
    </row>
    <row r="120" spans="1:17">
      <c r="A120" t="s">
        <v>1213</v>
      </c>
      <c r="B120">
        <v>62</v>
      </c>
      <c r="C120" t="s">
        <v>1209</v>
      </c>
      <c r="D120" t="s">
        <v>1210</v>
      </c>
      <c r="E120" t="s">
        <v>315</v>
      </c>
      <c r="F120" t="s">
        <v>936</v>
      </c>
      <c r="G120" t="s">
        <v>204</v>
      </c>
      <c r="H120" t="s">
        <v>339</v>
      </c>
      <c r="I120" t="s">
        <v>1211</v>
      </c>
      <c r="J120" t="s">
        <v>413</v>
      </c>
      <c r="K120" t="s">
        <v>1215</v>
      </c>
      <c r="L120" s="131">
        <v>24711.72</v>
      </c>
      <c r="M120" s="131">
        <v>3.718</v>
      </c>
      <c r="N120" s="136">
        <v>3.7699999999999997E-2</v>
      </c>
      <c r="O120" s="131">
        <v>91878.176000000007</v>
      </c>
      <c r="P120" s="132">
        <f t="shared" si="1"/>
        <v>0.3161522692156416</v>
      </c>
      <c r="Q120" s="132">
        <v>2.0656929981110995E-2</v>
      </c>
    </row>
    <row r="121" spans="1:17">
      <c r="A121" t="s">
        <v>1213</v>
      </c>
      <c r="B121">
        <v>62</v>
      </c>
      <c r="C121" t="s">
        <v>1209</v>
      </c>
      <c r="D121" t="s">
        <v>1210</v>
      </c>
      <c r="E121" t="s">
        <v>315</v>
      </c>
      <c r="F121" t="s">
        <v>934</v>
      </c>
      <c r="G121" t="s">
        <v>204</v>
      </c>
      <c r="H121" t="s">
        <v>339</v>
      </c>
      <c r="I121" t="s">
        <v>1211</v>
      </c>
      <c r="J121" t="s">
        <v>413</v>
      </c>
      <c r="K121" t="s">
        <v>1212</v>
      </c>
      <c r="L121" s="131">
        <f>75040.432+1001.57306999899</f>
        <v>76042.005069998995</v>
      </c>
      <c r="M121" s="131">
        <v>1</v>
      </c>
      <c r="N121" s="136">
        <v>0.04</v>
      </c>
      <c r="O121" s="131">
        <f>75040.432+1001.57306999899</f>
        <v>76042.005069998995</v>
      </c>
      <c r="P121" s="132">
        <f t="shared" si="1"/>
        <v>0.26166009715503608</v>
      </c>
      <c r="Q121" s="132">
        <v>1.7096490622041261E-2</v>
      </c>
    </row>
    <row r="122" spans="1:17">
      <c r="A122" t="s">
        <v>1213</v>
      </c>
      <c r="B122">
        <v>62</v>
      </c>
      <c r="C122" t="s">
        <v>1234</v>
      </c>
      <c r="D122" t="s">
        <v>1235</v>
      </c>
      <c r="E122" t="s">
        <v>315</v>
      </c>
      <c r="F122" t="s">
        <v>934</v>
      </c>
      <c r="G122" t="s">
        <v>204</v>
      </c>
      <c r="H122" t="s">
        <v>339</v>
      </c>
      <c r="I122" t="s">
        <v>1211</v>
      </c>
      <c r="J122" t="s">
        <v>413</v>
      </c>
      <c r="K122" t="s">
        <v>1212</v>
      </c>
      <c r="L122" s="131">
        <v>32101.471000000001</v>
      </c>
      <c r="M122" s="131">
        <v>1</v>
      </c>
      <c r="N122" s="132">
        <v>0</v>
      </c>
      <c r="O122" s="131">
        <v>32101.471000000001</v>
      </c>
      <c r="P122" s="132">
        <f t="shared" si="1"/>
        <v>0.11046097499595672</v>
      </c>
      <c r="Q122" s="132">
        <v>7.2173596343234458E-3</v>
      </c>
    </row>
    <row r="123" spans="1:17">
      <c r="A123" t="s">
        <v>1213</v>
      </c>
      <c r="B123">
        <v>62</v>
      </c>
      <c r="C123" t="s">
        <v>1209</v>
      </c>
      <c r="D123" t="s">
        <v>1210</v>
      </c>
      <c r="E123" t="s">
        <v>315</v>
      </c>
      <c r="F123" t="s">
        <v>936</v>
      </c>
      <c r="G123" t="s">
        <v>204</v>
      </c>
      <c r="H123" t="s">
        <v>339</v>
      </c>
      <c r="I123" t="s">
        <v>1211</v>
      </c>
      <c r="J123" t="s">
        <v>413</v>
      </c>
      <c r="K123" t="s">
        <v>1216</v>
      </c>
      <c r="L123" s="131">
        <v>7656.0789999999997</v>
      </c>
      <c r="M123" s="131">
        <v>4.0218999999999996</v>
      </c>
      <c r="N123" s="136">
        <v>2.3199999999999998E-2</v>
      </c>
      <c r="O123" s="131">
        <v>30791.983</v>
      </c>
      <c r="P123" s="132">
        <f t="shared" si="1"/>
        <v>0.10595503440446465</v>
      </c>
      <c r="Q123" s="132">
        <v>6.9229480220695727E-3</v>
      </c>
    </row>
    <row r="124" spans="1:17">
      <c r="A124" t="s">
        <v>1213</v>
      </c>
      <c r="B124">
        <v>62</v>
      </c>
      <c r="C124" t="s">
        <v>1234</v>
      </c>
      <c r="D124" t="s">
        <v>1235</v>
      </c>
      <c r="E124" t="s">
        <v>315</v>
      </c>
      <c r="F124" t="s">
        <v>936</v>
      </c>
      <c r="G124" t="s">
        <v>204</v>
      </c>
      <c r="H124" t="s">
        <v>339</v>
      </c>
      <c r="I124" t="s">
        <v>1211</v>
      </c>
      <c r="J124" t="s">
        <v>413</v>
      </c>
      <c r="K124" t="s">
        <v>1215</v>
      </c>
      <c r="L124" s="131">
        <v>1091.769</v>
      </c>
      <c r="M124" s="131">
        <v>3.718</v>
      </c>
      <c r="N124" s="132">
        <v>0</v>
      </c>
      <c r="O124" s="131">
        <v>4059.1970000000001</v>
      </c>
      <c r="P124" s="132">
        <f t="shared" si="1"/>
        <v>1.396767326708058E-2</v>
      </c>
      <c r="Q124" s="132">
        <v>9.1262747976772864E-4</v>
      </c>
    </row>
    <row r="125" spans="1:17">
      <c r="A125" t="s">
        <v>1213</v>
      </c>
      <c r="B125">
        <v>62</v>
      </c>
      <c r="C125" t="s">
        <v>1209</v>
      </c>
      <c r="D125" t="s">
        <v>1210</v>
      </c>
      <c r="E125" t="s">
        <v>315</v>
      </c>
      <c r="F125" t="s">
        <v>936</v>
      </c>
      <c r="G125" t="s">
        <v>204</v>
      </c>
      <c r="H125" t="s">
        <v>339</v>
      </c>
      <c r="I125" t="s">
        <v>1211</v>
      </c>
      <c r="J125" t="s">
        <v>413</v>
      </c>
      <c r="K125" t="s">
        <v>1227</v>
      </c>
      <c r="L125" s="131">
        <v>110.15</v>
      </c>
      <c r="M125" s="131">
        <v>4.8108000000000004</v>
      </c>
      <c r="N125" s="136">
        <v>0</v>
      </c>
      <c r="O125" s="131">
        <v>529.91099999999994</v>
      </c>
      <c r="P125" s="132">
        <f t="shared" si="1"/>
        <v>1.8234206688248775E-3</v>
      </c>
      <c r="Q125" s="132">
        <v>1.1913965753108233E-4</v>
      </c>
    </row>
    <row r="126" spans="1:17">
      <c r="A126" t="s">
        <v>1213</v>
      </c>
      <c r="B126">
        <v>62</v>
      </c>
      <c r="C126" t="s">
        <v>1209</v>
      </c>
      <c r="D126" t="s">
        <v>1210</v>
      </c>
      <c r="E126" t="s">
        <v>315</v>
      </c>
      <c r="F126" t="s">
        <v>936</v>
      </c>
      <c r="G126" t="s">
        <v>204</v>
      </c>
      <c r="H126" t="s">
        <v>339</v>
      </c>
      <c r="I126" t="s">
        <v>1211</v>
      </c>
      <c r="J126" t="s">
        <v>413</v>
      </c>
      <c r="K126" t="s">
        <v>1228</v>
      </c>
      <c r="L126" s="131">
        <v>83.924000000000007</v>
      </c>
      <c r="M126" s="131">
        <v>0.47799999999999998</v>
      </c>
      <c r="N126" s="136">
        <v>0</v>
      </c>
      <c r="O126" s="131">
        <v>40.116</v>
      </c>
      <c r="P126" s="132">
        <f t="shared" si="1"/>
        <v>1.380389226692384E-4</v>
      </c>
      <c r="Q126" s="132">
        <v>9.0192626714993632E-6</v>
      </c>
    </row>
    <row r="127" spans="1:17">
      <c r="A127" t="s">
        <v>1213</v>
      </c>
      <c r="B127">
        <v>62</v>
      </c>
      <c r="C127" t="s">
        <v>1234</v>
      </c>
      <c r="D127" t="s">
        <v>1235</v>
      </c>
      <c r="E127" t="s">
        <v>315</v>
      </c>
      <c r="F127" t="s">
        <v>936</v>
      </c>
      <c r="G127" t="s">
        <v>204</v>
      </c>
      <c r="H127" t="s">
        <v>339</v>
      </c>
      <c r="I127" t="s">
        <v>1211</v>
      </c>
      <c r="J127" t="s">
        <v>413</v>
      </c>
      <c r="K127" t="s">
        <v>1216</v>
      </c>
      <c r="L127" s="131">
        <v>0.08</v>
      </c>
      <c r="M127" s="131">
        <v>4.0218999999999996</v>
      </c>
      <c r="N127" s="132">
        <v>0</v>
      </c>
      <c r="O127" s="131">
        <v>0.32200000000000001</v>
      </c>
      <c r="P127" s="132">
        <f t="shared" si="1"/>
        <v>1.108000127118725E-6</v>
      </c>
      <c r="Q127" s="132">
        <v>7.2395118661451667E-8</v>
      </c>
    </row>
    <row r="128" spans="1:17">
      <c r="A128" t="s">
        <v>1213</v>
      </c>
      <c r="B128">
        <v>62</v>
      </c>
      <c r="C128" t="s">
        <v>1209</v>
      </c>
      <c r="D128" t="s">
        <v>1210</v>
      </c>
      <c r="E128" t="s">
        <v>315</v>
      </c>
      <c r="F128" t="s">
        <v>935</v>
      </c>
      <c r="G128" t="s">
        <v>205</v>
      </c>
      <c r="H128" t="s">
        <v>339</v>
      </c>
      <c r="I128" t="s">
        <v>1211</v>
      </c>
      <c r="J128" t="s">
        <v>413</v>
      </c>
      <c r="K128" t="s">
        <v>1215</v>
      </c>
      <c r="L128" s="131">
        <v>10953.923000000001</v>
      </c>
      <c r="M128" s="131">
        <v>3.718</v>
      </c>
      <c r="N128" s="136">
        <v>3.5000000000000003E-2</v>
      </c>
      <c r="O128" s="131">
        <v>40726.684000000001</v>
      </c>
      <c r="P128" s="132">
        <f t="shared" si="1"/>
        <v>0.14014028276125509</v>
      </c>
      <c r="Q128" s="132">
        <v>9.1565624871659777E-3</v>
      </c>
    </row>
    <row r="129" spans="1:17">
      <c r="A129" t="s">
        <v>1213</v>
      </c>
      <c r="B129">
        <v>62</v>
      </c>
      <c r="C129" t="s">
        <v>1209</v>
      </c>
      <c r="D129" t="s">
        <v>1210</v>
      </c>
      <c r="E129" t="s">
        <v>315</v>
      </c>
      <c r="F129" t="s">
        <v>935</v>
      </c>
      <c r="G129" t="s">
        <v>205</v>
      </c>
      <c r="H129" t="s">
        <v>339</v>
      </c>
      <c r="I129" t="s">
        <v>1211</v>
      </c>
      <c r="J129" t="s">
        <v>413</v>
      </c>
      <c r="K129" t="s">
        <v>1216</v>
      </c>
      <c r="L129" s="131">
        <v>2382.402</v>
      </c>
      <c r="M129" s="131">
        <v>4.0218999999999996</v>
      </c>
      <c r="N129" s="136">
        <v>1.77E-2</v>
      </c>
      <c r="O129" s="131">
        <v>9581.7819999999992</v>
      </c>
      <c r="P129" s="132">
        <f t="shared" si="1"/>
        <v>3.2970856130509034E-2</v>
      </c>
      <c r="Q129" s="132">
        <v>2.1542678412365267E-3</v>
      </c>
    </row>
    <row r="130" spans="1:17">
      <c r="A130" t="s">
        <v>1213</v>
      </c>
      <c r="B130">
        <v>62</v>
      </c>
      <c r="C130" t="s">
        <v>1209</v>
      </c>
      <c r="D130" t="s">
        <v>1210</v>
      </c>
      <c r="E130" t="s">
        <v>315</v>
      </c>
      <c r="F130" t="s">
        <v>935</v>
      </c>
      <c r="G130" t="s">
        <v>205</v>
      </c>
      <c r="H130" t="s">
        <v>339</v>
      </c>
      <c r="I130" t="s">
        <v>1211</v>
      </c>
      <c r="J130" t="s">
        <v>413</v>
      </c>
      <c r="K130" t="s">
        <v>1227</v>
      </c>
      <c r="L130" s="131">
        <v>1010.528</v>
      </c>
      <c r="M130" s="131">
        <v>4.8108000000000004</v>
      </c>
      <c r="N130" s="136">
        <v>3.6700000000000003E-2</v>
      </c>
      <c r="O130" s="131">
        <v>4861.45</v>
      </c>
      <c r="P130" s="132">
        <f t="shared" si="1"/>
        <v>1.6728221173855046E-2</v>
      </c>
      <c r="Q130" s="132">
        <v>1.0929976696171248E-3</v>
      </c>
    </row>
    <row r="131" spans="1:17">
      <c r="A131" t="s">
        <v>1213</v>
      </c>
      <c r="B131">
        <v>62</v>
      </c>
      <c r="C131" t="s">
        <v>1209</v>
      </c>
      <c r="D131" t="s">
        <v>1210</v>
      </c>
      <c r="E131" t="s">
        <v>315</v>
      </c>
      <c r="F131" t="s">
        <v>935</v>
      </c>
      <c r="G131" t="s">
        <v>205</v>
      </c>
      <c r="H131" t="s">
        <v>339</v>
      </c>
      <c r="I131" t="s">
        <v>1211</v>
      </c>
      <c r="J131" t="s">
        <v>413</v>
      </c>
      <c r="K131" t="s">
        <v>1224</v>
      </c>
      <c r="L131" s="131">
        <v>0.1</v>
      </c>
      <c r="M131" s="131">
        <v>4.2171000000000003</v>
      </c>
      <c r="N131" s="136">
        <v>-5.1999999999999998E-3</v>
      </c>
      <c r="O131" s="131">
        <v>0.42099999999999999</v>
      </c>
      <c r="P131" s="132">
        <f t="shared" ref="P131:P194" si="2">O131/SUMIF(B:B,B131,O:O)</f>
        <v>1.4486585512949789E-6</v>
      </c>
      <c r="Q131" s="132">
        <v>9.4653245206432143E-8</v>
      </c>
    </row>
    <row r="132" spans="1:17">
      <c r="A132" t="s">
        <v>1213</v>
      </c>
      <c r="B132">
        <v>62</v>
      </c>
      <c r="C132" t="s">
        <v>1209</v>
      </c>
      <c r="D132" t="s">
        <v>1210</v>
      </c>
      <c r="E132" t="s">
        <v>315</v>
      </c>
      <c r="F132" t="s">
        <v>935</v>
      </c>
      <c r="G132" t="s">
        <v>205</v>
      </c>
      <c r="H132" t="s">
        <v>339</v>
      </c>
      <c r="I132" t="s">
        <v>1211</v>
      </c>
      <c r="J132" t="s">
        <v>413</v>
      </c>
      <c r="K132" t="s">
        <v>1228</v>
      </c>
      <c r="L132" s="131">
        <v>0.34899999999999998</v>
      </c>
      <c r="M132" s="131">
        <v>0.47799999999999998</v>
      </c>
      <c r="N132" s="136">
        <v>1.23009E-2</v>
      </c>
      <c r="O132" s="131">
        <v>0.16700000000000001</v>
      </c>
      <c r="P132" s="132">
        <f t="shared" si="2"/>
        <v>5.7464602866095364E-7</v>
      </c>
      <c r="Q132" s="132">
        <v>3.7546536697088286E-8</v>
      </c>
    </row>
    <row r="133" spans="1:17">
      <c r="A133" t="s">
        <v>1213</v>
      </c>
      <c r="B133">
        <v>8530</v>
      </c>
      <c r="C133" t="s">
        <v>1209</v>
      </c>
      <c r="D133" t="s">
        <v>1210</v>
      </c>
      <c r="E133" t="s">
        <v>315</v>
      </c>
      <c r="F133" t="s">
        <v>934</v>
      </c>
      <c r="G133" t="s">
        <v>204</v>
      </c>
      <c r="H133" t="s">
        <v>339</v>
      </c>
      <c r="I133" t="s">
        <v>1211</v>
      </c>
      <c r="J133" t="s">
        <v>413</v>
      </c>
      <c r="K133" t="s">
        <v>1212</v>
      </c>
      <c r="L133" s="131">
        <f>19967.228+19.7373999999254</f>
        <v>19986.965399999925</v>
      </c>
      <c r="M133" s="131">
        <v>1</v>
      </c>
      <c r="N133" s="136">
        <v>0.04</v>
      </c>
      <c r="O133" s="131">
        <f>19967.228+19.7373999999254</f>
        <v>19986.965399999925</v>
      </c>
      <c r="P133" s="132">
        <f t="shared" si="2"/>
        <v>0.97067650504801217</v>
      </c>
      <c r="Q133" s="132">
        <v>7.0458129875968528E-2</v>
      </c>
    </row>
    <row r="134" spans="1:17">
      <c r="A134" t="s">
        <v>1213</v>
      </c>
      <c r="B134">
        <v>8530</v>
      </c>
      <c r="C134" t="s">
        <v>1245</v>
      </c>
      <c r="D134" t="s">
        <v>1246</v>
      </c>
      <c r="E134" t="s">
        <v>315</v>
      </c>
      <c r="F134" t="s">
        <v>934</v>
      </c>
      <c r="G134" t="s">
        <v>204</v>
      </c>
      <c r="H134" t="s">
        <v>339</v>
      </c>
      <c r="I134" t="s">
        <v>1211</v>
      </c>
      <c r="J134" t="s">
        <v>413</v>
      </c>
      <c r="K134" t="s">
        <v>1212</v>
      </c>
      <c r="L134" s="131">
        <v>236.01300000000001</v>
      </c>
      <c r="M134" s="131">
        <v>1</v>
      </c>
      <c r="N134" s="137">
        <v>4.0599999999999997E-2</v>
      </c>
      <c r="O134" s="131">
        <v>236.01300000000001</v>
      </c>
      <c r="P134" s="132">
        <f t="shared" si="2"/>
        <v>1.1462083883224082E-2</v>
      </c>
      <c r="Q134" s="132">
        <v>8.3199396574814828E-4</v>
      </c>
    </row>
    <row r="135" spans="1:17">
      <c r="A135" t="s">
        <v>1213</v>
      </c>
      <c r="B135">
        <v>8530</v>
      </c>
      <c r="C135" t="s">
        <v>1234</v>
      </c>
      <c r="D135" t="s">
        <v>1235</v>
      </c>
      <c r="E135" t="s">
        <v>315</v>
      </c>
      <c r="F135" t="s">
        <v>934</v>
      </c>
      <c r="G135" t="s">
        <v>204</v>
      </c>
      <c r="H135" t="s">
        <v>339</v>
      </c>
      <c r="I135" t="s">
        <v>1211</v>
      </c>
      <c r="J135" t="s">
        <v>413</v>
      </c>
      <c r="K135" t="s">
        <v>1212</v>
      </c>
      <c r="L135" s="131">
        <v>197.80099999999999</v>
      </c>
      <c r="M135" s="131">
        <v>1</v>
      </c>
      <c r="N135" s="132">
        <v>0</v>
      </c>
      <c r="O135" s="131">
        <v>197.80099999999999</v>
      </c>
      <c r="P135" s="132">
        <f t="shared" si="2"/>
        <v>9.606299882572597E-3</v>
      </c>
      <c r="Q135" s="132">
        <v>6.9728887145601923E-4</v>
      </c>
    </row>
    <row r="136" spans="1:17">
      <c r="A136" t="s">
        <v>1213</v>
      </c>
      <c r="B136">
        <v>8530</v>
      </c>
      <c r="C136" t="s">
        <v>1239</v>
      </c>
      <c r="D136" t="s">
        <v>1240</v>
      </c>
      <c r="E136" t="s">
        <v>315</v>
      </c>
      <c r="F136" t="s">
        <v>934</v>
      </c>
      <c r="G136" t="s">
        <v>204</v>
      </c>
      <c r="H136" t="s">
        <v>339</v>
      </c>
      <c r="I136" t="s">
        <v>1211</v>
      </c>
      <c r="J136" t="s">
        <v>413</v>
      </c>
      <c r="K136" t="s">
        <v>1212</v>
      </c>
      <c r="L136" s="131">
        <v>169.97900000000001</v>
      </c>
      <c r="M136" s="131">
        <v>1</v>
      </c>
      <c r="N136" s="132">
        <v>3.9800000000000002E-2</v>
      </c>
      <c r="O136" s="131">
        <v>169.97900000000001</v>
      </c>
      <c r="P136" s="132">
        <f t="shared" si="2"/>
        <v>8.2551111861912108E-3</v>
      </c>
      <c r="Q136" s="132">
        <v>5.9921064646398508E-4</v>
      </c>
    </row>
    <row r="137" spans="1:17">
      <c r="A137" t="s">
        <v>1213</v>
      </c>
      <c r="B137">
        <v>9300</v>
      </c>
      <c r="C137" t="s">
        <v>1209</v>
      </c>
      <c r="D137" t="s">
        <v>1210</v>
      </c>
      <c r="E137" t="s">
        <v>315</v>
      </c>
      <c r="F137" t="s">
        <v>934</v>
      </c>
      <c r="G137" t="s">
        <v>204</v>
      </c>
      <c r="H137" t="s">
        <v>339</v>
      </c>
      <c r="I137" t="s">
        <v>1211</v>
      </c>
      <c r="J137" t="s">
        <v>413</v>
      </c>
      <c r="K137" t="s">
        <v>1212</v>
      </c>
      <c r="L137" s="131">
        <f>6138.284+2.7751799999387</f>
        <v>6141.0591799999384</v>
      </c>
      <c r="M137" s="131">
        <v>1</v>
      </c>
      <c r="N137" s="136">
        <v>0.04</v>
      </c>
      <c r="O137" s="131">
        <f>6138.284+2.7751799999387</f>
        <v>6141.0591799999384</v>
      </c>
      <c r="P137" s="132">
        <f t="shared" si="2"/>
        <v>0.68206365946553005</v>
      </c>
      <c r="Q137" s="132">
        <v>2.0482937170218873E-2</v>
      </c>
    </row>
    <row r="138" spans="1:17">
      <c r="A138" t="s">
        <v>1213</v>
      </c>
      <c r="B138">
        <v>9300</v>
      </c>
      <c r="C138" t="s">
        <v>1209</v>
      </c>
      <c r="D138" t="s">
        <v>1210</v>
      </c>
      <c r="E138" t="s">
        <v>315</v>
      </c>
      <c r="F138" t="s">
        <v>936</v>
      </c>
      <c r="G138" t="s">
        <v>204</v>
      </c>
      <c r="H138" t="s">
        <v>339</v>
      </c>
      <c r="I138" t="s">
        <v>1211</v>
      </c>
      <c r="J138" t="s">
        <v>413</v>
      </c>
      <c r="K138" t="s">
        <v>1215</v>
      </c>
      <c r="L138" s="131">
        <v>175.988</v>
      </c>
      <c r="M138" s="131">
        <v>3.718</v>
      </c>
      <c r="N138" s="136">
        <v>3.7699999999999997E-2</v>
      </c>
      <c r="O138" s="131">
        <v>654.32500000000005</v>
      </c>
      <c r="P138" s="132">
        <f t="shared" si="2"/>
        <v>7.2673343620145256E-2</v>
      </c>
      <c r="Q138" s="132">
        <v>2.1824407599836219E-3</v>
      </c>
    </row>
    <row r="139" spans="1:17">
      <c r="A139" t="s">
        <v>1213</v>
      </c>
      <c r="B139">
        <v>9300</v>
      </c>
      <c r="C139" t="s">
        <v>1209</v>
      </c>
      <c r="D139" t="s">
        <v>1210</v>
      </c>
      <c r="E139" t="s">
        <v>315</v>
      </c>
      <c r="F139" t="s">
        <v>938</v>
      </c>
      <c r="G139" t="s">
        <v>204</v>
      </c>
      <c r="H139" t="s">
        <v>339</v>
      </c>
      <c r="I139" t="s">
        <v>1211</v>
      </c>
      <c r="J139" t="s">
        <v>413</v>
      </c>
      <c r="K139" t="s">
        <v>1212</v>
      </c>
      <c r="L139" s="131">
        <v>502.95</v>
      </c>
      <c r="M139" s="131">
        <v>1</v>
      </c>
      <c r="N139" s="132">
        <v>4.3999999999999997E-2</v>
      </c>
      <c r="O139" s="131">
        <v>502.95</v>
      </c>
      <c r="P139" s="132">
        <f t="shared" si="2"/>
        <v>5.5860708629124747E-2</v>
      </c>
      <c r="Q139" s="132">
        <v>1.6775433924024951E-3</v>
      </c>
    </row>
    <row r="140" spans="1:17">
      <c r="A140" t="s">
        <v>1213</v>
      </c>
      <c r="B140">
        <v>9300</v>
      </c>
      <c r="C140" t="s">
        <v>1209</v>
      </c>
      <c r="D140" t="s">
        <v>1210</v>
      </c>
      <c r="E140" t="s">
        <v>315</v>
      </c>
      <c r="F140" t="s">
        <v>939</v>
      </c>
      <c r="G140" t="s">
        <v>204</v>
      </c>
      <c r="H140" t="s">
        <v>339</v>
      </c>
      <c r="I140" t="s">
        <v>1211</v>
      </c>
      <c r="J140" t="s">
        <v>413</v>
      </c>
      <c r="K140" t="s">
        <v>1215</v>
      </c>
      <c r="L140" s="131">
        <v>105.72</v>
      </c>
      <c r="M140" s="131">
        <v>3.718</v>
      </c>
      <c r="N140" s="132">
        <v>5.7500000000000002E-2</v>
      </c>
      <c r="O140" s="131">
        <v>393.06700000000001</v>
      </c>
      <c r="P140" s="132">
        <f t="shared" si="2"/>
        <v>4.3656429384082276E-2</v>
      </c>
      <c r="Q140" s="132">
        <v>1.3110387685087415E-3</v>
      </c>
    </row>
    <row r="141" spans="1:17">
      <c r="A141" t="s">
        <v>1213</v>
      </c>
      <c r="B141">
        <v>9300</v>
      </c>
      <c r="C141" t="s">
        <v>1209</v>
      </c>
      <c r="D141" t="s">
        <v>1210</v>
      </c>
      <c r="E141" t="s">
        <v>315</v>
      </c>
      <c r="F141" t="s">
        <v>939</v>
      </c>
      <c r="G141" t="s">
        <v>204</v>
      </c>
      <c r="H141" t="s">
        <v>339</v>
      </c>
      <c r="I141" t="s">
        <v>1211</v>
      </c>
      <c r="J141" t="s">
        <v>413</v>
      </c>
      <c r="K141" t="s">
        <v>1215</v>
      </c>
      <c r="L141" s="131">
        <v>105.28</v>
      </c>
      <c r="M141" s="131">
        <v>3.718</v>
      </c>
      <c r="N141" s="132">
        <v>5.8500000000000003E-2</v>
      </c>
      <c r="O141" s="131">
        <v>391.43099999999998</v>
      </c>
      <c r="P141" s="132">
        <f t="shared" si="2"/>
        <v>4.3474725200133076E-2</v>
      </c>
      <c r="Q141" s="132">
        <v>1.3055820412198054E-3</v>
      </c>
    </row>
    <row r="142" spans="1:17">
      <c r="A142" t="s">
        <v>1213</v>
      </c>
      <c r="B142">
        <v>9300</v>
      </c>
      <c r="C142" t="s">
        <v>1209</v>
      </c>
      <c r="D142" t="s">
        <v>1210</v>
      </c>
      <c r="E142" t="s">
        <v>315</v>
      </c>
      <c r="F142" t="s">
        <v>939</v>
      </c>
      <c r="G142" t="s">
        <v>204</v>
      </c>
      <c r="H142" t="s">
        <v>339</v>
      </c>
      <c r="I142" t="s">
        <v>1211</v>
      </c>
      <c r="J142" t="s">
        <v>413</v>
      </c>
      <c r="K142" t="s">
        <v>1215</v>
      </c>
      <c r="L142" s="131">
        <v>101.71</v>
      </c>
      <c r="M142" s="131">
        <v>3.718</v>
      </c>
      <c r="N142" s="132">
        <v>5.5E-2</v>
      </c>
      <c r="O142" s="131">
        <v>378.15800000000002</v>
      </c>
      <c r="P142" s="132">
        <f t="shared" si="2"/>
        <v>4.2000544495024474E-2</v>
      </c>
      <c r="Q142" s="132">
        <v>1.2613111724508257E-3</v>
      </c>
    </row>
    <row r="143" spans="1:17">
      <c r="A143" t="s">
        <v>1213</v>
      </c>
      <c r="B143">
        <v>9300</v>
      </c>
      <c r="C143" t="s">
        <v>1209</v>
      </c>
      <c r="D143" t="s">
        <v>1210</v>
      </c>
      <c r="E143" t="s">
        <v>315</v>
      </c>
      <c r="F143" t="s">
        <v>936</v>
      </c>
      <c r="G143" t="s">
        <v>204</v>
      </c>
      <c r="H143" t="s">
        <v>339</v>
      </c>
      <c r="I143" t="s">
        <v>1211</v>
      </c>
      <c r="J143" t="s">
        <v>413</v>
      </c>
      <c r="K143" t="s">
        <v>1216</v>
      </c>
      <c r="L143" s="131">
        <v>12.661</v>
      </c>
      <c r="M143" s="131">
        <v>4.0218999999999996</v>
      </c>
      <c r="N143" s="136">
        <v>2.3199999999999998E-2</v>
      </c>
      <c r="O143" s="131">
        <v>50.92</v>
      </c>
      <c r="P143" s="132">
        <f t="shared" si="2"/>
        <v>5.6554871923551698E-3</v>
      </c>
      <c r="Q143" s="132">
        <v>1.6983896916420132E-4</v>
      </c>
    </row>
    <row r="144" spans="1:17">
      <c r="A144" t="s">
        <v>1213</v>
      </c>
      <c r="B144">
        <v>9300</v>
      </c>
      <c r="C144" t="s">
        <v>1209</v>
      </c>
      <c r="D144" t="s">
        <v>1210</v>
      </c>
      <c r="E144" t="s">
        <v>315</v>
      </c>
      <c r="F144" t="s">
        <v>935</v>
      </c>
      <c r="G144" t="s">
        <v>205</v>
      </c>
      <c r="H144" t="s">
        <v>339</v>
      </c>
      <c r="I144" t="s">
        <v>1211</v>
      </c>
      <c r="J144" t="s">
        <v>413</v>
      </c>
      <c r="K144" t="s">
        <v>1215</v>
      </c>
      <c r="L144" s="131">
        <v>132.25800000000001</v>
      </c>
      <c r="M144" s="131">
        <v>3.718</v>
      </c>
      <c r="N144" s="136">
        <v>3.5000000000000003E-2</v>
      </c>
      <c r="O144" s="131">
        <v>491.73500000000001</v>
      </c>
      <c r="P144" s="132">
        <f t="shared" si="2"/>
        <v>5.4615102013605053E-2</v>
      </c>
      <c r="Q144" s="132">
        <v>1.6401367930471041E-3</v>
      </c>
    </row>
    <row r="145" spans="1:17">
      <c r="A145" t="s">
        <v>1213</v>
      </c>
      <c r="B145">
        <v>9301</v>
      </c>
      <c r="C145" t="s">
        <v>1209</v>
      </c>
      <c r="D145" t="s">
        <v>1210</v>
      </c>
      <c r="E145" t="s">
        <v>315</v>
      </c>
      <c r="F145" t="s">
        <v>936</v>
      </c>
      <c r="G145" t="s">
        <v>204</v>
      </c>
      <c r="H145" t="s">
        <v>339</v>
      </c>
      <c r="I145" t="s">
        <v>1211</v>
      </c>
      <c r="J145" t="s">
        <v>413</v>
      </c>
      <c r="K145" t="s">
        <v>1215</v>
      </c>
      <c r="L145" s="131">
        <v>3437.3090000000002</v>
      </c>
      <c r="M145" s="131">
        <v>3.718</v>
      </c>
      <c r="N145" s="136">
        <v>3.7699999999999997E-2</v>
      </c>
      <c r="O145" s="131">
        <v>12779.915999999999</v>
      </c>
      <c r="P145" s="132">
        <f t="shared" si="2"/>
        <v>0.2627772372975124</v>
      </c>
      <c r="Q145" s="132">
        <v>1.5479448298986991E-2</v>
      </c>
    </row>
    <row r="146" spans="1:17">
      <c r="A146" t="s">
        <v>1213</v>
      </c>
      <c r="B146">
        <v>9301</v>
      </c>
      <c r="C146" t="s">
        <v>1209</v>
      </c>
      <c r="D146" t="s">
        <v>1210</v>
      </c>
      <c r="E146" t="s">
        <v>315</v>
      </c>
      <c r="F146" t="s">
        <v>934</v>
      </c>
      <c r="G146" t="s">
        <v>204</v>
      </c>
      <c r="H146" t="s">
        <v>339</v>
      </c>
      <c r="I146" t="s">
        <v>1211</v>
      </c>
      <c r="J146" t="s">
        <v>413</v>
      </c>
      <c r="K146" t="s">
        <v>1212</v>
      </c>
      <c r="L146" s="131">
        <f>11183.249-346.468159999931</f>
        <v>10836.780840000069</v>
      </c>
      <c r="M146" s="131">
        <v>1</v>
      </c>
      <c r="N146" s="136">
        <v>0.04</v>
      </c>
      <c r="O146" s="131">
        <f>11183.249-346.468159999931</f>
        <v>10836.780840000069</v>
      </c>
      <c r="P146" s="132">
        <f t="shared" si="2"/>
        <v>0.22282300840896246</v>
      </c>
      <c r="Q146" s="132">
        <v>1.3125860040099942E-2</v>
      </c>
    </row>
    <row r="147" spans="1:17">
      <c r="A147" t="s">
        <v>1213</v>
      </c>
      <c r="B147">
        <v>9301</v>
      </c>
      <c r="C147" t="s">
        <v>1209</v>
      </c>
      <c r="D147" t="s">
        <v>1210</v>
      </c>
      <c r="E147" t="s">
        <v>315</v>
      </c>
      <c r="F147" t="s">
        <v>939</v>
      </c>
      <c r="G147" t="s">
        <v>204</v>
      </c>
      <c r="H147" t="s">
        <v>339</v>
      </c>
      <c r="I147" t="s">
        <v>1211</v>
      </c>
      <c r="J147" t="s">
        <v>413</v>
      </c>
      <c r="K147" t="s">
        <v>1215</v>
      </c>
      <c r="L147" s="131">
        <v>716.38</v>
      </c>
      <c r="M147" s="131">
        <v>3.718</v>
      </c>
      <c r="N147" s="132">
        <v>5.5E-2</v>
      </c>
      <c r="O147" s="131">
        <v>2663.5010000000002</v>
      </c>
      <c r="P147" s="132">
        <f t="shared" si="2"/>
        <v>5.4766199896709937E-2</v>
      </c>
      <c r="Q147" s="132">
        <v>3.2261187024860065E-3</v>
      </c>
    </row>
    <row r="148" spans="1:17">
      <c r="A148" t="s">
        <v>1213</v>
      </c>
      <c r="B148">
        <v>9301</v>
      </c>
      <c r="C148" t="s">
        <v>1209</v>
      </c>
      <c r="D148" t="s">
        <v>1210</v>
      </c>
      <c r="E148" t="s">
        <v>315</v>
      </c>
      <c r="F148" t="s">
        <v>938</v>
      </c>
      <c r="G148" t="s">
        <v>204</v>
      </c>
      <c r="H148" t="s">
        <v>339</v>
      </c>
      <c r="I148" t="s">
        <v>1211</v>
      </c>
      <c r="J148" t="s">
        <v>413</v>
      </c>
      <c r="K148" t="s">
        <v>1212</v>
      </c>
      <c r="L148" s="131">
        <v>2514.75</v>
      </c>
      <c r="M148" s="131">
        <v>1</v>
      </c>
      <c r="N148" s="132">
        <v>4.3999999999999997E-2</v>
      </c>
      <c r="O148" s="131">
        <v>2514.75</v>
      </c>
      <c r="P148" s="132">
        <f t="shared" si="2"/>
        <v>5.1707621356346892E-2</v>
      </c>
      <c r="Q148" s="132">
        <v>3.0459466720968698E-3</v>
      </c>
    </row>
    <row r="149" spans="1:17">
      <c r="A149" t="s">
        <v>1213</v>
      </c>
      <c r="B149">
        <v>9301</v>
      </c>
      <c r="C149" t="s">
        <v>1209</v>
      </c>
      <c r="D149" t="s">
        <v>1210</v>
      </c>
      <c r="E149" t="s">
        <v>315</v>
      </c>
      <c r="F149" t="s">
        <v>939</v>
      </c>
      <c r="G149" t="s">
        <v>204</v>
      </c>
      <c r="H149" t="s">
        <v>339</v>
      </c>
      <c r="I149" t="s">
        <v>1211</v>
      </c>
      <c r="J149" t="s">
        <v>413</v>
      </c>
      <c r="K149" t="s">
        <v>1215</v>
      </c>
      <c r="L149" s="131">
        <v>631.67999999999995</v>
      </c>
      <c r="M149" s="131">
        <v>3.718</v>
      </c>
      <c r="N149" s="132">
        <v>5.8500000000000003E-2</v>
      </c>
      <c r="O149" s="131">
        <v>2348.5859999999998</v>
      </c>
      <c r="P149" s="132">
        <f t="shared" si="2"/>
        <v>4.8291001336441916E-2</v>
      </c>
      <c r="Q149" s="132">
        <v>2.8446834519667155E-3</v>
      </c>
    </row>
    <row r="150" spans="1:17">
      <c r="A150" t="s">
        <v>1213</v>
      </c>
      <c r="B150">
        <v>9301</v>
      </c>
      <c r="C150" t="s">
        <v>1209</v>
      </c>
      <c r="D150" t="s">
        <v>1210</v>
      </c>
      <c r="E150" t="s">
        <v>315</v>
      </c>
      <c r="F150" t="s">
        <v>939</v>
      </c>
      <c r="G150" t="s">
        <v>204</v>
      </c>
      <c r="H150" t="s">
        <v>339</v>
      </c>
      <c r="I150" t="s">
        <v>1211</v>
      </c>
      <c r="J150" t="s">
        <v>413</v>
      </c>
      <c r="K150" t="s">
        <v>1215</v>
      </c>
      <c r="L150" s="131">
        <v>406.84</v>
      </c>
      <c r="M150" s="131">
        <v>3.718</v>
      </c>
      <c r="N150" s="132">
        <v>5.5E-2</v>
      </c>
      <c r="O150" s="131">
        <v>1512.6310000000001</v>
      </c>
      <c r="P150" s="132">
        <f t="shared" si="2"/>
        <v>3.1102316731234661E-2</v>
      </c>
      <c r="Q150" s="132">
        <v>1.8321476729537968E-3</v>
      </c>
    </row>
    <row r="151" spans="1:17">
      <c r="A151" t="s">
        <v>1213</v>
      </c>
      <c r="B151">
        <v>9301</v>
      </c>
      <c r="C151" t="s">
        <v>1209</v>
      </c>
      <c r="D151" t="s">
        <v>1210</v>
      </c>
      <c r="E151" t="s">
        <v>315</v>
      </c>
      <c r="F151" t="s">
        <v>936</v>
      </c>
      <c r="G151" t="s">
        <v>204</v>
      </c>
      <c r="H151" t="s">
        <v>339</v>
      </c>
      <c r="I151" t="s">
        <v>1211</v>
      </c>
      <c r="J151" t="s">
        <v>413</v>
      </c>
      <c r="K151" t="s">
        <v>1216</v>
      </c>
      <c r="L151" s="131">
        <v>302.51299999999998</v>
      </c>
      <c r="M151" s="131">
        <v>4.0218999999999996</v>
      </c>
      <c r="N151" s="136">
        <v>2.3199999999999998E-2</v>
      </c>
      <c r="O151" s="131">
        <v>1216.6769999999999</v>
      </c>
      <c r="P151" s="132">
        <f t="shared" si="2"/>
        <v>2.5016989215220622E-2</v>
      </c>
      <c r="Q151" s="132">
        <v>1.4736785999271509E-3</v>
      </c>
    </row>
    <row r="152" spans="1:17">
      <c r="A152" t="s">
        <v>1213</v>
      </c>
      <c r="B152">
        <v>9301</v>
      </c>
      <c r="C152" t="s">
        <v>1209</v>
      </c>
      <c r="D152" t="s">
        <v>1210</v>
      </c>
      <c r="E152" t="s">
        <v>315</v>
      </c>
      <c r="F152" t="s">
        <v>939</v>
      </c>
      <c r="G152" t="s">
        <v>204</v>
      </c>
      <c r="H152" t="s">
        <v>339</v>
      </c>
      <c r="I152" t="s">
        <v>1211</v>
      </c>
      <c r="J152" t="s">
        <v>413</v>
      </c>
      <c r="K152" t="s">
        <v>1215</v>
      </c>
      <c r="L152" s="131">
        <v>105.72</v>
      </c>
      <c r="M152" s="131">
        <v>3.718</v>
      </c>
      <c r="N152" s="132">
        <v>5.7500000000000002E-2</v>
      </c>
      <c r="O152" s="131">
        <v>393.06700000000001</v>
      </c>
      <c r="P152" s="132">
        <f t="shared" si="2"/>
        <v>8.0821392200716591E-3</v>
      </c>
      <c r="Q152" s="132">
        <v>4.7609548486374405E-4</v>
      </c>
    </row>
    <row r="153" spans="1:17">
      <c r="A153" t="s">
        <v>1213</v>
      </c>
      <c r="B153">
        <v>9301</v>
      </c>
      <c r="C153" t="s">
        <v>1209</v>
      </c>
      <c r="D153" t="s">
        <v>1210</v>
      </c>
      <c r="E153" t="s">
        <v>315</v>
      </c>
      <c r="F153" t="s">
        <v>936</v>
      </c>
      <c r="G153" t="s">
        <v>204</v>
      </c>
      <c r="H153" t="s">
        <v>339</v>
      </c>
      <c r="I153" t="s">
        <v>1211</v>
      </c>
      <c r="J153" t="s">
        <v>413</v>
      </c>
      <c r="K153" t="s">
        <v>1249</v>
      </c>
      <c r="L153" s="131">
        <v>165.90700000000001</v>
      </c>
      <c r="M153" s="131">
        <v>2.3239999999999998</v>
      </c>
      <c r="N153" s="136">
        <v>0</v>
      </c>
      <c r="O153" s="131">
        <v>385.56799999999998</v>
      </c>
      <c r="P153" s="132">
        <f t="shared" si="2"/>
        <v>7.9279467744801501E-3</v>
      </c>
      <c r="Q153" s="132">
        <v>4.6701245311344899E-4</v>
      </c>
    </row>
    <row r="154" spans="1:17">
      <c r="A154" t="s">
        <v>1213</v>
      </c>
      <c r="B154">
        <v>9301</v>
      </c>
      <c r="C154" t="s">
        <v>1209</v>
      </c>
      <c r="D154" t="s">
        <v>1210</v>
      </c>
      <c r="E154" t="s">
        <v>315</v>
      </c>
      <c r="F154" t="s">
        <v>936</v>
      </c>
      <c r="G154" t="s">
        <v>204</v>
      </c>
      <c r="H154" t="s">
        <v>339</v>
      </c>
      <c r="I154" t="s">
        <v>1211</v>
      </c>
      <c r="J154" t="s">
        <v>413</v>
      </c>
      <c r="K154" t="s">
        <v>1227</v>
      </c>
      <c r="L154" s="131">
        <v>61.970999999999997</v>
      </c>
      <c r="M154" s="131">
        <v>4.8108000000000004</v>
      </c>
      <c r="N154" s="136">
        <v>0</v>
      </c>
      <c r="O154" s="131">
        <v>298.13</v>
      </c>
      <c r="P154" s="132">
        <f t="shared" si="2"/>
        <v>6.1300698498728302E-3</v>
      </c>
      <c r="Q154" s="132">
        <v>3.6110471472402416E-4</v>
      </c>
    </row>
    <row r="155" spans="1:17">
      <c r="A155" t="s">
        <v>1213</v>
      </c>
      <c r="B155">
        <v>9301</v>
      </c>
      <c r="C155" t="s">
        <v>1209</v>
      </c>
      <c r="D155" t="s">
        <v>1210</v>
      </c>
      <c r="E155" t="s">
        <v>315</v>
      </c>
      <c r="F155" t="s">
        <v>936</v>
      </c>
      <c r="G155" t="s">
        <v>204</v>
      </c>
      <c r="H155" t="s">
        <v>339</v>
      </c>
      <c r="I155" t="s">
        <v>1211</v>
      </c>
      <c r="J155" t="s">
        <v>413</v>
      </c>
      <c r="K155" t="s">
        <v>1228</v>
      </c>
      <c r="L155" s="131">
        <v>6.7969999999999997</v>
      </c>
      <c r="M155" s="131">
        <v>0.47799999999999998</v>
      </c>
      <c r="N155" s="136">
        <v>0</v>
      </c>
      <c r="O155" s="131">
        <v>3.2490000000000001</v>
      </c>
      <c r="P155" s="132">
        <f t="shared" si="2"/>
        <v>6.6805074773544515E-5</v>
      </c>
      <c r="Q155" s="132">
        <v>3.9352940601024871E-6</v>
      </c>
    </row>
    <row r="156" spans="1:17">
      <c r="A156" t="s">
        <v>1213</v>
      </c>
      <c r="B156">
        <v>9301</v>
      </c>
      <c r="C156" t="s">
        <v>1209</v>
      </c>
      <c r="D156" t="s">
        <v>1210</v>
      </c>
      <c r="E156" t="s">
        <v>315</v>
      </c>
      <c r="F156" t="s">
        <v>935</v>
      </c>
      <c r="G156" t="s">
        <v>205</v>
      </c>
      <c r="H156" t="s">
        <v>339</v>
      </c>
      <c r="I156" t="s">
        <v>1211</v>
      </c>
      <c r="J156" t="s">
        <v>413</v>
      </c>
      <c r="K156" t="s">
        <v>1216</v>
      </c>
      <c r="L156" s="131">
        <v>1986.1949999999999</v>
      </c>
      <c r="M156" s="131">
        <v>4.0218999999999996</v>
      </c>
      <c r="N156" s="136">
        <v>1.77E-2</v>
      </c>
      <c r="O156" s="131">
        <v>7988.2780000000002</v>
      </c>
      <c r="P156" s="132">
        <f t="shared" si="2"/>
        <v>0.16425284983128982</v>
      </c>
      <c r="Q156" s="132">
        <v>9.6756611153731541E-3</v>
      </c>
    </row>
    <row r="157" spans="1:17">
      <c r="A157" t="s">
        <v>1213</v>
      </c>
      <c r="B157">
        <v>9301</v>
      </c>
      <c r="C157" t="s">
        <v>1209</v>
      </c>
      <c r="D157" t="s">
        <v>1210</v>
      </c>
      <c r="E157" t="s">
        <v>315</v>
      </c>
      <c r="F157" t="s">
        <v>935</v>
      </c>
      <c r="G157" t="s">
        <v>205</v>
      </c>
      <c r="H157" t="s">
        <v>339</v>
      </c>
      <c r="I157" t="s">
        <v>1211</v>
      </c>
      <c r="J157" t="s">
        <v>413</v>
      </c>
      <c r="K157" t="s">
        <v>1215</v>
      </c>
      <c r="L157" s="131">
        <v>503.12400000000002</v>
      </c>
      <c r="M157" s="131">
        <v>3.718</v>
      </c>
      <c r="N157" s="136">
        <v>3.5000000000000003E-2</v>
      </c>
      <c r="O157" s="131">
        <v>1870.616</v>
      </c>
      <c r="P157" s="132">
        <f t="shared" si="2"/>
        <v>3.8463109188239072E-2</v>
      </c>
      <c r="Q157" s="132">
        <v>2.2657507028416971E-3</v>
      </c>
    </row>
    <row r="158" spans="1:17">
      <c r="A158" t="s">
        <v>1213</v>
      </c>
      <c r="B158">
        <v>9301</v>
      </c>
      <c r="C158" t="s">
        <v>1209</v>
      </c>
      <c r="D158" t="s">
        <v>1210</v>
      </c>
      <c r="E158" t="s">
        <v>315</v>
      </c>
      <c r="F158" t="s">
        <v>935</v>
      </c>
      <c r="G158" t="s">
        <v>205</v>
      </c>
      <c r="H158" t="s">
        <v>339</v>
      </c>
      <c r="I158" t="s">
        <v>1211</v>
      </c>
      <c r="J158" t="s">
        <v>413</v>
      </c>
      <c r="K158" t="s">
        <v>1228</v>
      </c>
      <c r="L158" s="131">
        <v>3903.6260000000002</v>
      </c>
      <c r="M158" s="131">
        <v>0.47799999999999998</v>
      </c>
      <c r="N158" s="136">
        <v>1.23009E-2</v>
      </c>
      <c r="O158" s="131">
        <v>1865.933</v>
      </c>
      <c r="P158" s="132">
        <f t="shared" si="2"/>
        <v>3.8366818586464825E-2</v>
      </c>
      <c r="Q158" s="132">
        <v>2.2600785015233038E-3</v>
      </c>
    </row>
    <row r="159" spans="1:17">
      <c r="A159" t="s">
        <v>1213</v>
      </c>
      <c r="B159">
        <v>9301</v>
      </c>
      <c r="C159" t="s">
        <v>1209</v>
      </c>
      <c r="D159" t="s">
        <v>1210</v>
      </c>
      <c r="E159" t="s">
        <v>315</v>
      </c>
      <c r="F159" t="s">
        <v>935</v>
      </c>
      <c r="G159" t="s">
        <v>205</v>
      </c>
      <c r="H159" t="s">
        <v>339</v>
      </c>
      <c r="I159" t="s">
        <v>1211</v>
      </c>
      <c r="J159" t="s">
        <v>413</v>
      </c>
      <c r="K159" t="s">
        <v>1249</v>
      </c>
      <c r="L159" s="131">
        <v>597.76900000000001</v>
      </c>
      <c r="M159" s="131">
        <v>2.3239999999999998</v>
      </c>
      <c r="N159" s="136">
        <v>3.44E-2</v>
      </c>
      <c r="O159" s="131">
        <v>1389.2159999999999</v>
      </c>
      <c r="P159" s="132">
        <f t="shared" si="2"/>
        <v>2.856469029135254E-2</v>
      </c>
      <c r="Q159" s="132">
        <v>1.6826634265925935E-3</v>
      </c>
    </row>
    <row r="160" spans="1:17">
      <c r="A160" t="s">
        <v>1213</v>
      </c>
      <c r="B160">
        <v>9301</v>
      </c>
      <c r="C160" t="s">
        <v>1209</v>
      </c>
      <c r="D160" t="s">
        <v>1210</v>
      </c>
      <c r="E160" t="s">
        <v>315</v>
      </c>
      <c r="F160" t="s">
        <v>935</v>
      </c>
      <c r="G160" t="s">
        <v>205</v>
      </c>
      <c r="H160" t="s">
        <v>339</v>
      </c>
      <c r="I160" t="s">
        <v>1211</v>
      </c>
      <c r="J160" t="s">
        <v>413</v>
      </c>
      <c r="K160" t="s">
        <v>1227</v>
      </c>
      <c r="L160" s="131">
        <v>117.887</v>
      </c>
      <c r="M160" s="131">
        <v>4.8108000000000004</v>
      </c>
      <c r="N160" s="136">
        <v>3.6700000000000003E-2</v>
      </c>
      <c r="O160" s="131">
        <v>567.13099999999997</v>
      </c>
      <c r="P160" s="132">
        <f t="shared" si="2"/>
        <v>1.1661196941026492E-2</v>
      </c>
      <c r="Q160" s="132">
        <v>6.8692744093566747E-4</v>
      </c>
    </row>
    <row r="161" spans="1:17">
      <c r="A161" t="s">
        <v>1213</v>
      </c>
      <c r="B161">
        <v>9302</v>
      </c>
      <c r="C161" t="s">
        <v>1209</v>
      </c>
      <c r="D161" t="s">
        <v>1210</v>
      </c>
      <c r="E161" t="s">
        <v>315</v>
      </c>
      <c r="F161" t="s">
        <v>934</v>
      </c>
      <c r="G161" t="s">
        <v>204</v>
      </c>
      <c r="H161" t="s">
        <v>339</v>
      </c>
      <c r="I161" t="s">
        <v>1211</v>
      </c>
      <c r="J161" t="s">
        <v>413</v>
      </c>
      <c r="K161" t="s">
        <v>1212</v>
      </c>
      <c r="L161" s="131">
        <f>77467.911+949.562410000246</f>
        <v>78417.473410000239</v>
      </c>
      <c r="M161" s="131">
        <v>1</v>
      </c>
      <c r="N161" s="136">
        <v>0.04</v>
      </c>
      <c r="O161" s="131">
        <f>77467.911+949.562410000246</f>
        <v>78417.473410000239</v>
      </c>
      <c r="P161" s="132">
        <f t="shared" si="2"/>
        <v>0.3946943917700369</v>
      </c>
      <c r="Q161" s="132">
        <v>2.1769581433135388E-2</v>
      </c>
    </row>
    <row r="162" spans="1:17">
      <c r="A162" t="s">
        <v>1213</v>
      </c>
      <c r="B162">
        <v>9302</v>
      </c>
      <c r="C162" t="s">
        <v>1209</v>
      </c>
      <c r="D162" t="s">
        <v>1210</v>
      </c>
      <c r="E162" t="s">
        <v>315</v>
      </c>
      <c r="F162" t="s">
        <v>936</v>
      </c>
      <c r="G162" t="s">
        <v>204</v>
      </c>
      <c r="H162" t="s">
        <v>339</v>
      </c>
      <c r="I162" t="s">
        <v>1211</v>
      </c>
      <c r="J162" t="s">
        <v>413</v>
      </c>
      <c r="K162" t="s">
        <v>1215</v>
      </c>
      <c r="L162" s="131">
        <v>11896.362999999999</v>
      </c>
      <c r="M162" s="131">
        <v>3.718</v>
      </c>
      <c r="N162" s="136">
        <v>3.7699999999999997E-2</v>
      </c>
      <c r="O162" s="131">
        <v>44230.675999999999</v>
      </c>
      <c r="P162" s="132">
        <f t="shared" si="2"/>
        <v>0.22262384902560856</v>
      </c>
      <c r="Q162" s="132">
        <v>1.2278938113579094E-2</v>
      </c>
    </row>
    <row r="163" spans="1:17">
      <c r="A163" t="s">
        <v>1213</v>
      </c>
      <c r="B163">
        <v>9302</v>
      </c>
      <c r="C163" t="s">
        <v>1209</v>
      </c>
      <c r="D163" t="s">
        <v>1210</v>
      </c>
      <c r="E163" t="s">
        <v>315</v>
      </c>
      <c r="F163" t="s">
        <v>939</v>
      </c>
      <c r="G163" t="s">
        <v>204</v>
      </c>
      <c r="H163" t="s">
        <v>339</v>
      </c>
      <c r="I163" t="s">
        <v>1211</v>
      </c>
      <c r="J163" t="s">
        <v>413</v>
      </c>
      <c r="K163" t="s">
        <v>1215</v>
      </c>
      <c r="L163" s="131">
        <v>2034.2</v>
      </c>
      <c r="M163" s="131">
        <v>3.718</v>
      </c>
      <c r="N163" s="132">
        <v>5.5E-2</v>
      </c>
      <c r="O163" s="131">
        <v>7563.1559999999999</v>
      </c>
      <c r="P163" s="132">
        <f t="shared" si="2"/>
        <v>3.8067220575627773E-2</v>
      </c>
      <c r="Q163" s="132">
        <v>2.0996180222826438E-3</v>
      </c>
    </row>
    <row r="164" spans="1:17">
      <c r="A164" t="s">
        <v>1213</v>
      </c>
      <c r="B164">
        <v>9302</v>
      </c>
      <c r="C164" t="s">
        <v>1209</v>
      </c>
      <c r="D164" t="s">
        <v>1210</v>
      </c>
      <c r="E164" t="s">
        <v>315</v>
      </c>
      <c r="F164" t="s">
        <v>939</v>
      </c>
      <c r="G164" t="s">
        <v>204</v>
      </c>
      <c r="H164" t="s">
        <v>339</v>
      </c>
      <c r="I164" t="s">
        <v>1211</v>
      </c>
      <c r="J164" t="s">
        <v>413</v>
      </c>
      <c r="K164" t="s">
        <v>1215</v>
      </c>
      <c r="L164" s="131">
        <v>845.76</v>
      </c>
      <c r="M164" s="131">
        <v>3.718</v>
      </c>
      <c r="N164" s="132">
        <v>5.7500000000000002E-2</v>
      </c>
      <c r="O164" s="131">
        <v>3144.5360000000001</v>
      </c>
      <c r="P164" s="132">
        <f t="shared" si="2"/>
        <v>1.5827221535560321E-2</v>
      </c>
      <c r="Q164" s="132">
        <v>8.7295891520901812E-4</v>
      </c>
    </row>
    <row r="165" spans="1:17">
      <c r="A165" t="s">
        <v>1213</v>
      </c>
      <c r="B165">
        <v>9302</v>
      </c>
      <c r="C165" t="s">
        <v>1209</v>
      </c>
      <c r="D165" t="s">
        <v>1210</v>
      </c>
      <c r="E165" t="s">
        <v>315</v>
      </c>
      <c r="F165" t="s">
        <v>939</v>
      </c>
      <c r="G165" t="s">
        <v>204</v>
      </c>
      <c r="H165" t="s">
        <v>339</v>
      </c>
      <c r="I165" t="s">
        <v>1211</v>
      </c>
      <c r="J165" t="s">
        <v>413</v>
      </c>
      <c r="K165" t="s">
        <v>1215</v>
      </c>
      <c r="L165" s="131">
        <v>818.72</v>
      </c>
      <c r="M165" s="131">
        <v>3.718</v>
      </c>
      <c r="N165" s="132">
        <v>5.5E-2</v>
      </c>
      <c r="O165" s="131">
        <v>3044.0010000000002</v>
      </c>
      <c r="P165" s="132">
        <f t="shared" si="2"/>
        <v>1.5321204203566809E-2</v>
      </c>
      <c r="Q165" s="132">
        <v>8.4504925714164712E-4</v>
      </c>
    </row>
    <row r="166" spans="1:17">
      <c r="A166" t="s">
        <v>1213</v>
      </c>
      <c r="B166">
        <v>9302</v>
      </c>
      <c r="C166" t="s">
        <v>1209</v>
      </c>
      <c r="D166" t="s">
        <v>1210</v>
      </c>
      <c r="E166" t="s">
        <v>315</v>
      </c>
      <c r="F166" t="s">
        <v>936</v>
      </c>
      <c r="G166" t="s">
        <v>204</v>
      </c>
      <c r="H166" t="s">
        <v>339</v>
      </c>
      <c r="I166" t="s">
        <v>1211</v>
      </c>
      <c r="J166" t="s">
        <v>413</v>
      </c>
      <c r="K166" t="s">
        <v>1216</v>
      </c>
      <c r="L166" s="131">
        <v>622.98099999999999</v>
      </c>
      <c r="M166" s="131">
        <v>4.0218999999999996</v>
      </c>
      <c r="N166" s="136">
        <v>2.3199999999999998E-2</v>
      </c>
      <c r="O166" s="131">
        <v>2505.5680000000002</v>
      </c>
      <c r="P166" s="132">
        <f t="shared" si="2"/>
        <v>1.2611138752557073E-2</v>
      </c>
      <c r="Q166" s="132">
        <v>6.9557413979755018E-4</v>
      </c>
    </row>
    <row r="167" spans="1:17">
      <c r="A167" t="s">
        <v>1213</v>
      </c>
      <c r="B167">
        <v>9302</v>
      </c>
      <c r="C167" t="s">
        <v>1209</v>
      </c>
      <c r="D167" t="s">
        <v>1210</v>
      </c>
      <c r="E167" t="s">
        <v>315</v>
      </c>
      <c r="F167" t="s">
        <v>939</v>
      </c>
      <c r="G167" t="s">
        <v>204</v>
      </c>
      <c r="H167" t="s">
        <v>339</v>
      </c>
      <c r="I167" t="s">
        <v>1211</v>
      </c>
      <c r="J167" t="s">
        <v>413</v>
      </c>
      <c r="K167" t="s">
        <v>1215</v>
      </c>
      <c r="L167" s="131">
        <v>631.67999999999995</v>
      </c>
      <c r="M167" s="131">
        <v>3.718</v>
      </c>
      <c r="N167" s="132">
        <v>5.8500000000000003E-2</v>
      </c>
      <c r="O167" s="131">
        <v>2348.5859999999998</v>
      </c>
      <c r="P167" s="132">
        <f t="shared" si="2"/>
        <v>1.1821009814266864E-2</v>
      </c>
      <c r="Q167" s="132">
        <v>6.5199415329800225E-4</v>
      </c>
    </row>
    <row r="168" spans="1:17">
      <c r="A168" t="s">
        <v>1213</v>
      </c>
      <c r="B168">
        <v>9302</v>
      </c>
      <c r="C168" t="s">
        <v>1209</v>
      </c>
      <c r="D168" t="s">
        <v>1210</v>
      </c>
      <c r="E168" t="s">
        <v>315</v>
      </c>
      <c r="F168" t="s">
        <v>936</v>
      </c>
      <c r="G168" t="s">
        <v>204</v>
      </c>
      <c r="H168" t="s">
        <v>339</v>
      </c>
      <c r="I168" t="s">
        <v>1211</v>
      </c>
      <c r="J168" t="s">
        <v>413</v>
      </c>
      <c r="K168" t="s">
        <v>1227</v>
      </c>
      <c r="L168" s="131">
        <v>161.572</v>
      </c>
      <c r="M168" s="131">
        <v>4.8108000000000004</v>
      </c>
      <c r="N168" s="136">
        <v>0</v>
      </c>
      <c r="O168" s="131">
        <v>777.28800000000001</v>
      </c>
      <c r="P168" s="132">
        <f t="shared" si="2"/>
        <v>3.9122812945797444E-3</v>
      </c>
      <c r="Q168" s="132">
        <v>2.1578397871259455E-4</v>
      </c>
    </row>
    <row r="169" spans="1:17">
      <c r="A169" t="s">
        <v>1213</v>
      </c>
      <c r="B169">
        <v>9302</v>
      </c>
      <c r="C169" t="s">
        <v>1209</v>
      </c>
      <c r="D169" t="s">
        <v>1210</v>
      </c>
      <c r="E169" t="s">
        <v>315</v>
      </c>
      <c r="F169" t="s">
        <v>936</v>
      </c>
      <c r="G169" t="s">
        <v>204</v>
      </c>
      <c r="H169" t="s">
        <v>339</v>
      </c>
      <c r="I169" t="s">
        <v>1211</v>
      </c>
      <c r="J169" t="s">
        <v>413</v>
      </c>
      <c r="K169" t="s">
        <v>1249</v>
      </c>
      <c r="L169" s="131">
        <v>290.96499999999997</v>
      </c>
      <c r="M169" s="131">
        <v>2.3239999999999998</v>
      </c>
      <c r="N169" s="136">
        <v>0</v>
      </c>
      <c r="O169" s="131">
        <v>676.202</v>
      </c>
      <c r="P169" s="132">
        <f t="shared" si="2"/>
        <v>3.4034906443395655E-3</v>
      </c>
      <c r="Q169" s="132">
        <v>1.8772135678591959E-4</v>
      </c>
    </row>
    <row r="170" spans="1:17">
      <c r="A170" t="s">
        <v>1213</v>
      </c>
      <c r="B170">
        <v>9302</v>
      </c>
      <c r="C170" t="s">
        <v>1209</v>
      </c>
      <c r="D170" t="s">
        <v>1210</v>
      </c>
      <c r="E170" t="s">
        <v>315</v>
      </c>
      <c r="F170" t="s">
        <v>936</v>
      </c>
      <c r="G170" t="s">
        <v>204</v>
      </c>
      <c r="H170" t="s">
        <v>339</v>
      </c>
      <c r="I170" t="s">
        <v>1211</v>
      </c>
      <c r="J170" t="s">
        <v>413</v>
      </c>
      <c r="K170" t="s">
        <v>1228</v>
      </c>
      <c r="L170" s="131">
        <v>91.22</v>
      </c>
      <c r="M170" s="131">
        <v>0.47799999999999998</v>
      </c>
      <c r="N170" s="136">
        <v>0</v>
      </c>
      <c r="O170" s="131">
        <v>43.603000000000002</v>
      </c>
      <c r="P170" s="132">
        <f t="shared" si="2"/>
        <v>2.1946460165030285E-4</v>
      </c>
      <c r="Q170" s="132">
        <v>1.2104688125643597E-5</v>
      </c>
    </row>
    <row r="171" spans="1:17">
      <c r="A171" t="s">
        <v>1213</v>
      </c>
      <c r="B171">
        <v>9302</v>
      </c>
      <c r="C171" t="s">
        <v>1209</v>
      </c>
      <c r="D171" t="s">
        <v>1210</v>
      </c>
      <c r="E171" t="s">
        <v>315</v>
      </c>
      <c r="F171" t="s">
        <v>935</v>
      </c>
      <c r="G171" t="s">
        <v>205</v>
      </c>
      <c r="H171" t="s">
        <v>339</v>
      </c>
      <c r="I171" t="s">
        <v>1211</v>
      </c>
      <c r="J171" t="s">
        <v>413</v>
      </c>
      <c r="K171" t="s">
        <v>1215</v>
      </c>
      <c r="L171" s="131">
        <v>7209.8109999999997</v>
      </c>
      <c r="M171" s="131">
        <v>3.718</v>
      </c>
      <c r="N171" s="136">
        <v>3.5000000000000003E-2</v>
      </c>
      <c r="O171" s="131">
        <v>26806.077000000001</v>
      </c>
      <c r="P171" s="132">
        <f t="shared" si="2"/>
        <v>0.13492156527331481</v>
      </c>
      <c r="Q171" s="132">
        <v>7.4416714895073266E-3</v>
      </c>
    </row>
    <row r="172" spans="1:17">
      <c r="A172" t="s">
        <v>1213</v>
      </c>
      <c r="B172">
        <v>9302</v>
      </c>
      <c r="C172" t="s">
        <v>1209</v>
      </c>
      <c r="D172" t="s">
        <v>1210</v>
      </c>
      <c r="E172" t="s">
        <v>315</v>
      </c>
      <c r="F172" t="s">
        <v>935</v>
      </c>
      <c r="G172" t="s">
        <v>205</v>
      </c>
      <c r="H172" t="s">
        <v>339</v>
      </c>
      <c r="I172" t="s">
        <v>1211</v>
      </c>
      <c r="J172" t="s">
        <v>413</v>
      </c>
      <c r="K172" t="s">
        <v>1216</v>
      </c>
      <c r="L172" s="131">
        <v>4867.1880000000001</v>
      </c>
      <c r="M172" s="131">
        <v>4.0218999999999996</v>
      </c>
      <c r="N172" s="136">
        <v>1.77E-2</v>
      </c>
      <c r="O172" s="131">
        <v>19575.342000000001</v>
      </c>
      <c r="P172" s="132">
        <f t="shared" si="2"/>
        <v>9.8527501185662517E-2</v>
      </c>
      <c r="Q172" s="132">
        <v>5.4343373130934201E-3</v>
      </c>
    </row>
    <row r="173" spans="1:17">
      <c r="A173" t="s">
        <v>1213</v>
      </c>
      <c r="B173">
        <v>9302</v>
      </c>
      <c r="C173" t="s">
        <v>1209</v>
      </c>
      <c r="D173" t="s">
        <v>1210</v>
      </c>
      <c r="E173" t="s">
        <v>315</v>
      </c>
      <c r="F173" t="s">
        <v>935</v>
      </c>
      <c r="G173" t="s">
        <v>205</v>
      </c>
      <c r="H173" t="s">
        <v>339</v>
      </c>
      <c r="I173" t="s">
        <v>1211</v>
      </c>
      <c r="J173" t="s">
        <v>413</v>
      </c>
      <c r="K173" t="s">
        <v>1249</v>
      </c>
      <c r="L173" s="131">
        <v>1993.7190000000001</v>
      </c>
      <c r="M173" s="131">
        <v>2.3239999999999998</v>
      </c>
      <c r="N173" s="136">
        <v>3.44E-2</v>
      </c>
      <c r="O173" s="131">
        <v>4633.402</v>
      </c>
      <c r="P173" s="132">
        <f t="shared" si="2"/>
        <v>2.3321049565757323E-2</v>
      </c>
      <c r="Q173" s="132">
        <v>1.2862850301752929E-3</v>
      </c>
    </row>
    <row r="174" spans="1:17">
      <c r="A174" t="s">
        <v>1213</v>
      </c>
      <c r="B174">
        <v>9302</v>
      </c>
      <c r="C174" t="s">
        <v>1209</v>
      </c>
      <c r="D174" t="s">
        <v>1210</v>
      </c>
      <c r="E174" t="s">
        <v>315</v>
      </c>
      <c r="F174" t="s">
        <v>935</v>
      </c>
      <c r="G174" t="s">
        <v>205</v>
      </c>
      <c r="H174" t="s">
        <v>339</v>
      </c>
      <c r="I174" t="s">
        <v>1211</v>
      </c>
      <c r="J174" t="s">
        <v>413</v>
      </c>
      <c r="K174" t="s">
        <v>1228</v>
      </c>
      <c r="L174" s="131">
        <v>7503.15</v>
      </c>
      <c r="M174" s="131">
        <v>0.47799999999999998</v>
      </c>
      <c r="N174" s="136">
        <v>1.23009E-2</v>
      </c>
      <c r="O174" s="131">
        <v>3586.5059999999999</v>
      </c>
      <c r="P174" s="132">
        <f t="shared" si="2"/>
        <v>1.8051765030076394E-2</v>
      </c>
      <c r="Q174" s="132">
        <v>9.9565480794324953E-4</v>
      </c>
    </row>
    <row r="175" spans="1:17">
      <c r="A175" t="s">
        <v>1213</v>
      </c>
      <c r="B175">
        <v>9302</v>
      </c>
      <c r="C175" t="s">
        <v>1209</v>
      </c>
      <c r="D175" t="s">
        <v>1210</v>
      </c>
      <c r="E175" t="s">
        <v>315</v>
      </c>
      <c r="F175" t="s">
        <v>935</v>
      </c>
      <c r="G175" t="s">
        <v>205</v>
      </c>
      <c r="H175" t="s">
        <v>339</v>
      </c>
      <c r="I175" t="s">
        <v>1211</v>
      </c>
      <c r="J175" t="s">
        <v>413</v>
      </c>
      <c r="K175" t="s">
        <v>1227</v>
      </c>
      <c r="L175" s="131">
        <v>275.74400000000003</v>
      </c>
      <c r="M175" s="131">
        <v>4.8108000000000004</v>
      </c>
      <c r="N175" s="136">
        <v>3.6700000000000003E-2</v>
      </c>
      <c r="O175" s="131">
        <v>1326.549</v>
      </c>
      <c r="P175" s="132">
        <f t="shared" si="2"/>
        <v>6.6768467273950784E-3</v>
      </c>
      <c r="Q175" s="132">
        <v>3.6826507186166977E-4</v>
      </c>
    </row>
    <row r="176" spans="1:17">
      <c r="A176" t="s">
        <v>1213</v>
      </c>
      <c r="B176">
        <v>9629</v>
      </c>
      <c r="C176" t="s">
        <v>1209</v>
      </c>
      <c r="D176" t="s">
        <v>1210</v>
      </c>
      <c r="E176" t="s">
        <v>315</v>
      </c>
      <c r="F176" t="s">
        <v>936</v>
      </c>
      <c r="G176" t="s">
        <v>204</v>
      </c>
      <c r="H176" t="s">
        <v>339</v>
      </c>
      <c r="I176" t="s">
        <v>1211</v>
      </c>
      <c r="J176" t="s">
        <v>413</v>
      </c>
      <c r="K176" t="s">
        <v>1215</v>
      </c>
      <c r="L176" s="131">
        <v>3498.915</v>
      </c>
      <c r="M176" s="131">
        <v>3.718</v>
      </c>
      <c r="N176" s="136">
        <v>3.7699999999999997E-2</v>
      </c>
      <c r="O176" s="131">
        <v>13008.964</v>
      </c>
      <c r="P176" s="132">
        <f t="shared" si="2"/>
        <v>0.45644777390467872</v>
      </c>
      <c r="Q176" s="132">
        <v>4.5001018656654922E-2</v>
      </c>
    </row>
    <row r="177" spans="1:17">
      <c r="A177" t="s">
        <v>1213</v>
      </c>
      <c r="B177">
        <v>9629</v>
      </c>
      <c r="C177" t="s">
        <v>1234</v>
      </c>
      <c r="D177" t="s">
        <v>1235</v>
      </c>
      <c r="E177" t="s">
        <v>315</v>
      </c>
      <c r="F177" t="s">
        <v>934</v>
      </c>
      <c r="G177" t="s">
        <v>204</v>
      </c>
      <c r="H177" t="s">
        <v>339</v>
      </c>
      <c r="I177" t="s">
        <v>1211</v>
      </c>
      <c r="J177" t="s">
        <v>413</v>
      </c>
      <c r="K177" t="s">
        <v>1212</v>
      </c>
      <c r="L177" s="131">
        <v>4071.6909999999998</v>
      </c>
      <c r="M177" s="131">
        <v>1</v>
      </c>
      <c r="N177" s="132">
        <v>0</v>
      </c>
      <c r="O177" s="131">
        <v>4071.6909999999998</v>
      </c>
      <c r="P177" s="132">
        <f t="shared" si="2"/>
        <v>0.14286412761060105</v>
      </c>
      <c r="Q177" s="132">
        <v>1.4084921954979193E-2</v>
      </c>
    </row>
    <row r="178" spans="1:17">
      <c r="A178" t="s">
        <v>1213</v>
      </c>
      <c r="B178">
        <v>9629</v>
      </c>
      <c r="C178" t="s">
        <v>1209</v>
      </c>
      <c r="D178" t="s">
        <v>1210</v>
      </c>
      <c r="E178" t="s">
        <v>315</v>
      </c>
      <c r="F178" t="s">
        <v>934</v>
      </c>
      <c r="G178" t="s">
        <v>204</v>
      </c>
      <c r="H178" t="s">
        <v>339</v>
      </c>
      <c r="I178" t="s">
        <v>1211</v>
      </c>
      <c r="J178" t="s">
        <v>413</v>
      </c>
      <c r="K178" t="s">
        <v>1212</v>
      </c>
      <c r="L178" s="131">
        <f>3031.15+12.3865199999418</f>
        <v>3043.5365199999419</v>
      </c>
      <c r="M178" s="131">
        <v>1</v>
      </c>
      <c r="N178" s="136">
        <v>0.04</v>
      </c>
      <c r="O178" s="131">
        <f>3031.15+12.3865199999418</f>
        <v>3043.5365199999419</v>
      </c>
      <c r="P178" s="132">
        <f t="shared" si="2"/>
        <v>0.10678909322460775</v>
      </c>
      <c r="Q178" s="132">
        <v>1.0528297543042475E-2</v>
      </c>
    </row>
    <row r="179" spans="1:17">
      <c r="A179" t="s">
        <v>1213</v>
      </c>
      <c r="B179">
        <v>9629</v>
      </c>
      <c r="C179" t="s">
        <v>1209</v>
      </c>
      <c r="D179" t="s">
        <v>1210</v>
      </c>
      <c r="E179" t="s">
        <v>315</v>
      </c>
      <c r="F179" t="s">
        <v>936</v>
      </c>
      <c r="G179" t="s">
        <v>204</v>
      </c>
      <c r="H179" t="s">
        <v>339</v>
      </c>
      <c r="I179" t="s">
        <v>1211</v>
      </c>
      <c r="J179" t="s">
        <v>413</v>
      </c>
      <c r="K179" t="s">
        <v>1216</v>
      </c>
      <c r="L179" s="131">
        <v>465.15699999999998</v>
      </c>
      <c r="M179" s="131">
        <v>4.0218999999999996</v>
      </c>
      <c r="N179" s="136">
        <v>2.3199999999999998E-2</v>
      </c>
      <c r="O179" s="131">
        <v>1870.8130000000001</v>
      </c>
      <c r="P179" s="132">
        <f t="shared" si="2"/>
        <v>6.564153988295561E-2</v>
      </c>
      <c r="Q179" s="132">
        <v>6.4715753472845781E-3</v>
      </c>
    </row>
    <row r="180" spans="1:17">
      <c r="A180" t="s">
        <v>1213</v>
      </c>
      <c r="B180">
        <v>9629</v>
      </c>
      <c r="C180" t="s">
        <v>1234</v>
      </c>
      <c r="D180" t="s">
        <v>1235</v>
      </c>
      <c r="E180" t="s">
        <v>315</v>
      </c>
      <c r="F180" t="s">
        <v>936</v>
      </c>
      <c r="G180" t="s">
        <v>204</v>
      </c>
      <c r="H180" t="s">
        <v>339</v>
      </c>
      <c r="I180" t="s">
        <v>1211</v>
      </c>
      <c r="J180" t="s">
        <v>413</v>
      </c>
      <c r="K180" t="s">
        <v>1215</v>
      </c>
      <c r="L180" s="131">
        <v>132.23099999999999</v>
      </c>
      <c r="M180" s="131">
        <v>3.718</v>
      </c>
      <c r="N180" s="132">
        <v>0</v>
      </c>
      <c r="O180" s="131">
        <v>491.63400000000001</v>
      </c>
      <c r="P180" s="132">
        <f t="shared" si="2"/>
        <v>1.7250047342421183E-2</v>
      </c>
      <c r="Q180" s="132">
        <v>1.7006758421536019E-3</v>
      </c>
    </row>
    <row r="181" spans="1:17">
      <c r="A181" t="s">
        <v>1213</v>
      </c>
      <c r="B181">
        <v>9629</v>
      </c>
      <c r="C181" t="s">
        <v>1209</v>
      </c>
      <c r="D181" t="s">
        <v>1210</v>
      </c>
      <c r="E181" t="s">
        <v>315</v>
      </c>
      <c r="F181" t="s">
        <v>936</v>
      </c>
      <c r="G181" t="s">
        <v>204</v>
      </c>
      <c r="H181" t="s">
        <v>339</v>
      </c>
      <c r="I181" t="s">
        <v>1211</v>
      </c>
      <c r="J181" t="s">
        <v>413</v>
      </c>
      <c r="K181" t="s">
        <v>1227</v>
      </c>
      <c r="L181" s="131">
        <v>5.4109999999999996</v>
      </c>
      <c r="M181" s="131">
        <v>4.8108000000000004</v>
      </c>
      <c r="N181" s="136">
        <v>0</v>
      </c>
      <c r="O181" s="131">
        <v>26.030999999999999</v>
      </c>
      <c r="P181" s="132">
        <f t="shared" si="2"/>
        <v>9.1335420733831623E-4</v>
      </c>
      <c r="Q181" s="132">
        <v>9.0047256388086272E-5</v>
      </c>
    </row>
    <row r="182" spans="1:17">
      <c r="A182" t="s">
        <v>1213</v>
      </c>
      <c r="B182">
        <v>9629</v>
      </c>
      <c r="C182" t="s">
        <v>1209</v>
      </c>
      <c r="D182" t="s">
        <v>1210</v>
      </c>
      <c r="E182" t="s">
        <v>315</v>
      </c>
      <c r="F182" t="s">
        <v>935</v>
      </c>
      <c r="G182" t="s">
        <v>205</v>
      </c>
      <c r="H182" t="s">
        <v>339</v>
      </c>
      <c r="I182" t="s">
        <v>1211</v>
      </c>
      <c r="J182" t="s">
        <v>413</v>
      </c>
      <c r="K182" t="s">
        <v>1215</v>
      </c>
      <c r="L182" s="131">
        <v>1072.2560000000001</v>
      </c>
      <c r="M182" s="131">
        <v>3.718</v>
      </c>
      <c r="N182" s="136">
        <v>3.5000000000000003E-2</v>
      </c>
      <c r="O182" s="131">
        <v>3986.6469999999999</v>
      </c>
      <c r="P182" s="132">
        <f t="shared" si="2"/>
        <v>0.13988017404720052</v>
      </c>
      <c r="Q182" s="132">
        <v>1.3790735067334907E-2</v>
      </c>
    </row>
    <row r="183" spans="1:17">
      <c r="A183" t="s">
        <v>1213</v>
      </c>
      <c r="B183">
        <v>9629</v>
      </c>
      <c r="C183" t="s">
        <v>1209</v>
      </c>
      <c r="D183" t="s">
        <v>1210</v>
      </c>
      <c r="E183" t="s">
        <v>315</v>
      </c>
      <c r="F183" t="s">
        <v>935</v>
      </c>
      <c r="G183" t="s">
        <v>205</v>
      </c>
      <c r="H183" t="s">
        <v>339</v>
      </c>
      <c r="I183" t="s">
        <v>1211</v>
      </c>
      <c r="J183" t="s">
        <v>413</v>
      </c>
      <c r="K183" t="s">
        <v>1216</v>
      </c>
      <c r="L183" s="131">
        <v>272.02499999999998</v>
      </c>
      <c r="M183" s="131">
        <v>4.0218999999999996</v>
      </c>
      <c r="N183" s="136">
        <v>1.77E-2</v>
      </c>
      <c r="O183" s="131">
        <v>1094.056</v>
      </c>
      <c r="P183" s="132">
        <f t="shared" si="2"/>
        <v>3.8387332436853328E-2</v>
      </c>
      <c r="Q183" s="132">
        <v>3.7845930288857178E-3</v>
      </c>
    </row>
    <row r="184" spans="1:17">
      <c r="A184" t="s">
        <v>1213</v>
      </c>
      <c r="B184">
        <v>9629</v>
      </c>
      <c r="C184" t="s">
        <v>1209</v>
      </c>
      <c r="D184" t="s">
        <v>1210</v>
      </c>
      <c r="E184" t="s">
        <v>315</v>
      </c>
      <c r="F184" t="s">
        <v>935</v>
      </c>
      <c r="G184" t="s">
        <v>205</v>
      </c>
      <c r="H184" t="s">
        <v>339</v>
      </c>
      <c r="I184" t="s">
        <v>1211</v>
      </c>
      <c r="J184" t="s">
        <v>413</v>
      </c>
      <c r="K184" t="s">
        <v>1227</v>
      </c>
      <c r="L184" s="131">
        <v>146.21899999999999</v>
      </c>
      <c r="M184" s="131">
        <v>4.8108000000000004</v>
      </c>
      <c r="N184" s="136">
        <v>3.6700000000000003E-2</v>
      </c>
      <c r="O184" s="131">
        <v>703.43299999999999</v>
      </c>
      <c r="P184" s="132">
        <f t="shared" si="2"/>
        <v>2.4681475553402245E-2</v>
      </c>
      <c r="Q184" s="132">
        <v>2.4333376244800695E-3</v>
      </c>
    </row>
    <row r="185" spans="1:17">
      <c r="A185" t="s">
        <v>1213</v>
      </c>
      <c r="B185">
        <v>9629</v>
      </c>
      <c r="C185" t="s">
        <v>1209</v>
      </c>
      <c r="D185" t="s">
        <v>1210</v>
      </c>
      <c r="E185" t="s">
        <v>315</v>
      </c>
      <c r="F185" t="s">
        <v>935</v>
      </c>
      <c r="G185" t="s">
        <v>205</v>
      </c>
      <c r="H185" t="s">
        <v>339</v>
      </c>
      <c r="I185" t="s">
        <v>1211</v>
      </c>
      <c r="J185" t="s">
        <v>413</v>
      </c>
      <c r="K185" t="s">
        <v>1224</v>
      </c>
      <c r="L185" s="131">
        <v>48.273000000000003</v>
      </c>
      <c r="M185" s="131">
        <v>4.2171000000000003</v>
      </c>
      <c r="N185" s="136">
        <v>-5.1999999999999998E-3</v>
      </c>
      <c r="O185" s="131">
        <v>203.57300000000001</v>
      </c>
      <c r="P185" s="132">
        <f t="shared" si="2"/>
        <v>7.1428011236788084E-3</v>
      </c>
      <c r="Q185" s="132">
        <v>7.0420614362459711E-4</v>
      </c>
    </row>
    <row r="186" spans="1:17">
      <c r="A186" t="s">
        <v>1213</v>
      </c>
      <c r="B186">
        <v>9629</v>
      </c>
      <c r="C186" t="s">
        <v>1209</v>
      </c>
      <c r="D186" t="s">
        <v>1210</v>
      </c>
      <c r="E186" t="s">
        <v>315</v>
      </c>
      <c r="F186" t="s">
        <v>935</v>
      </c>
      <c r="G186" t="s">
        <v>205</v>
      </c>
      <c r="H186" t="s">
        <v>339</v>
      </c>
      <c r="I186" t="s">
        <v>1211</v>
      </c>
      <c r="J186" t="s">
        <v>413</v>
      </c>
      <c r="K186" t="s">
        <v>1228</v>
      </c>
      <c r="L186" s="131">
        <v>0.13600000000000001</v>
      </c>
      <c r="M186" s="131">
        <v>0.47799999999999998</v>
      </c>
      <c r="N186" s="136">
        <v>1.23009E-2</v>
      </c>
      <c r="O186" s="131">
        <v>6.5000000000000002E-2</v>
      </c>
      <c r="P186" s="132">
        <f t="shared" si="2"/>
        <v>2.2806662624175235E-6</v>
      </c>
      <c r="Q186" s="132">
        <v>2.2485005052535853E-7</v>
      </c>
    </row>
    <row r="187" spans="1:17">
      <c r="A187" t="s">
        <v>1213</v>
      </c>
      <c r="B187">
        <v>9630</v>
      </c>
      <c r="C187" t="s">
        <v>1209</v>
      </c>
      <c r="D187" t="s">
        <v>1210</v>
      </c>
      <c r="E187" t="s">
        <v>315</v>
      </c>
      <c r="F187" t="s">
        <v>936</v>
      </c>
      <c r="G187" t="s">
        <v>204</v>
      </c>
      <c r="H187" t="s">
        <v>339</v>
      </c>
      <c r="I187" t="s">
        <v>1211</v>
      </c>
      <c r="J187" t="s">
        <v>413</v>
      </c>
      <c r="K187" t="s">
        <v>1215</v>
      </c>
      <c r="L187" s="131">
        <v>1283.1849999999999</v>
      </c>
      <c r="M187" s="131">
        <v>3.718</v>
      </c>
      <c r="N187" s="136">
        <v>3.7699999999999997E-2</v>
      </c>
      <c r="O187" s="131">
        <v>4770.8810000000003</v>
      </c>
      <c r="P187" s="132">
        <f t="shared" si="2"/>
        <v>0.36919989608005593</v>
      </c>
      <c r="Q187" s="132">
        <v>2.1715161772712429E-2</v>
      </c>
    </row>
    <row r="188" spans="1:17">
      <c r="A188" t="s">
        <v>1213</v>
      </c>
      <c r="B188">
        <v>9630</v>
      </c>
      <c r="C188" t="s">
        <v>1209</v>
      </c>
      <c r="D188" t="s">
        <v>1210</v>
      </c>
      <c r="E188" t="s">
        <v>315</v>
      </c>
      <c r="F188" t="s">
        <v>934</v>
      </c>
      <c r="G188" t="s">
        <v>204</v>
      </c>
      <c r="H188" t="s">
        <v>339</v>
      </c>
      <c r="I188" t="s">
        <v>1211</v>
      </c>
      <c r="J188" t="s">
        <v>413</v>
      </c>
      <c r="K188" t="s">
        <v>1212</v>
      </c>
      <c r="L188" s="131">
        <f>2802.194+18.7965300000506</f>
        <v>2820.9905300000505</v>
      </c>
      <c r="M188" s="131">
        <v>1</v>
      </c>
      <c r="N188" s="136">
        <v>0.04</v>
      </c>
      <c r="O188" s="131">
        <f>2802.194+18.7965300000506</f>
        <v>2820.9905300000505</v>
      </c>
      <c r="P188" s="132">
        <f t="shared" si="2"/>
        <v>0.21830546821831032</v>
      </c>
      <c r="Q188" s="132">
        <v>1.2840032211711185E-2</v>
      </c>
    </row>
    <row r="189" spans="1:17">
      <c r="A189" t="s">
        <v>1213</v>
      </c>
      <c r="B189">
        <v>9630</v>
      </c>
      <c r="C189" t="s">
        <v>1234</v>
      </c>
      <c r="D189" t="s">
        <v>1235</v>
      </c>
      <c r="E189" t="s">
        <v>315</v>
      </c>
      <c r="F189" t="s">
        <v>934</v>
      </c>
      <c r="G189" t="s">
        <v>204</v>
      </c>
      <c r="H189" t="s">
        <v>339</v>
      </c>
      <c r="I189" t="s">
        <v>1211</v>
      </c>
      <c r="J189" t="s">
        <v>413</v>
      </c>
      <c r="K189" t="s">
        <v>1212</v>
      </c>
      <c r="L189" s="131">
        <v>1279.4870000000001</v>
      </c>
      <c r="M189" s="131">
        <v>1</v>
      </c>
      <c r="N189" s="132">
        <v>0</v>
      </c>
      <c r="O189" s="131">
        <v>1279.4870000000001</v>
      </c>
      <c r="P189" s="132">
        <f t="shared" si="2"/>
        <v>9.9014514810950541E-2</v>
      </c>
      <c r="Q189" s="132">
        <v>5.8237183428139381E-3</v>
      </c>
    </row>
    <row r="190" spans="1:17">
      <c r="A190" t="s">
        <v>1213</v>
      </c>
      <c r="B190">
        <v>9630</v>
      </c>
      <c r="C190" t="s">
        <v>1234</v>
      </c>
      <c r="D190" t="s">
        <v>1235</v>
      </c>
      <c r="E190" t="s">
        <v>315</v>
      </c>
      <c r="F190" t="s">
        <v>936</v>
      </c>
      <c r="G190" t="s">
        <v>204</v>
      </c>
      <c r="H190" t="s">
        <v>339</v>
      </c>
      <c r="I190" t="s">
        <v>1211</v>
      </c>
      <c r="J190" t="s">
        <v>413</v>
      </c>
      <c r="K190" t="s">
        <v>1215</v>
      </c>
      <c r="L190" s="131">
        <v>43.457999999999998</v>
      </c>
      <c r="M190" s="131">
        <v>3.718</v>
      </c>
      <c r="N190" s="132">
        <v>0</v>
      </c>
      <c r="O190" s="131">
        <v>161.577</v>
      </c>
      <c r="P190" s="132">
        <f t="shared" si="2"/>
        <v>1.2503814622273578E-2</v>
      </c>
      <c r="Q190" s="132">
        <v>7.3543454421721186E-4</v>
      </c>
    </row>
    <row r="191" spans="1:17">
      <c r="A191" t="s">
        <v>1213</v>
      </c>
      <c r="B191">
        <v>9630</v>
      </c>
      <c r="C191" t="s">
        <v>1209</v>
      </c>
      <c r="D191" t="s">
        <v>1210</v>
      </c>
      <c r="E191" t="s">
        <v>315</v>
      </c>
      <c r="F191" t="s">
        <v>936</v>
      </c>
      <c r="G191" t="s">
        <v>204</v>
      </c>
      <c r="H191" t="s">
        <v>339</v>
      </c>
      <c r="I191" t="s">
        <v>1211</v>
      </c>
      <c r="J191" t="s">
        <v>413</v>
      </c>
      <c r="K191" t="s">
        <v>1216</v>
      </c>
      <c r="L191" s="131">
        <v>8.7789999999999999</v>
      </c>
      <c r="M191" s="131">
        <v>4.0218999999999996</v>
      </c>
      <c r="N191" s="136">
        <v>2.3199999999999998E-2</v>
      </c>
      <c r="O191" s="131">
        <v>35.308999999999997</v>
      </c>
      <c r="P191" s="132">
        <f t="shared" si="2"/>
        <v>2.7324259671726654E-3</v>
      </c>
      <c r="Q191" s="132">
        <v>1.6071259103563954E-4</v>
      </c>
    </row>
    <row r="192" spans="1:17">
      <c r="A192" t="s">
        <v>1213</v>
      </c>
      <c r="B192">
        <v>9630</v>
      </c>
      <c r="C192" t="s">
        <v>1209</v>
      </c>
      <c r="D192" t="s">
        <v>1210</v>
      </c>
      <c r="E192" t="s">
        <v>315</v>
      </c>
      <c r="F192" t="s">
        <v>936</v>
      </c>
      <c r="G192" t="s">
        <v>204</v>
      </c>
      <c r="H192" t="s">
        <v>339</v>
      </c>
      <c r="I192" t="s">
        <v>1211</v>
      </c>
      <c r="J192" t="s">
        <v>413</v>
      </c>
      <c r="K192" t="s">
        <v>1227</v>
      </c>
      <c r="L192" s="131">
        <v>2.6619999999999999</v>
      </c>
      <c r="M192" s="131">
        <v>4.8108000000000004</v>
      </c>
      <c r="N192" s="136">
        <v>0</v>
      </c>
      <c r="O192" s="131">
        <v>12.805999999999999</v>
      </c>
      <c r="P192" s="132">
        <f t="shared" si="2"/>
        <v>9.9100645545365635E-4</v>
      </c>
      <c r="Q192" s="132">
        <v>5.8287842782361436E-5</v>
      </c>
    </row>
    <row r="193" spans="1:17">
      <c r="A193" t="s">
        <v>1213</v>
      </c>
      <c r="B193">
        <v>9630</v>
      </c>
      <c r="C193" t="s">
        <v>1209</v>
      </c>
      <c r="D193" t="s">
        <v>1210</v>
      </c>
      <c r="E193" t="s">
        <v>315</v>
      </c>
      <c r="F193" t="s">
        <v>935</v>
      </c>
      <c r="G193" t="s">
        <v>205</v>
      </c>
      <c r="H193" t="s">
        <v>339</v>
      </c>
      <c r="I193" t="s">
        <v>1211</v>
      </c>
      <c r="J193" t="s">
        <v>413</v>
      </c>
      <c r="K193" t="s">
        <v>1215</v>
      </c>
      <c r="L193" s="131">
        <v>802.47400000000005</v>
      </c>
      <c r="M193" s="131">
        <v>3.718</v>
      </c>
      <c r="N193" s="136">
        <v>3.5000000000000003E-2</v>
      </c>
      <c r="O193" s="131">
        <v>2983.5990000000002</v>
      </c>
      <c r="P193" s="132">
        <f t="shared" si="2"/>
        <v>0.23088910428588741</v>
      </c>
      <c r="Q193" s="132">
        <v>1.3580161599063785E-2</v>
      </c>
    </row>
    <row r="194" spans="1:17">
      <c r="A194" t="s">
        <v>1213</v>
      </c>
      <c r="B194">
        <v>9630</v>
      </c>
      <c r="C194" t="s">
        <v>1209</v>
      </c>
      <c r="D194" t="s">
        <v>1210</v>
      </c>
      <c r="E194" t="s">
        <v>315</v>
      </c>
      <c r="F194" t="s">
        <v>935</v>
      </c>
      <c r="G194" t="s">
        <v>205</v>
      </c>
      <c r="H194" t="s">
        <v>339</v>
      </c>
      <c r="I194" t="s">
        <v>1211</v>
      </c>
      <c r="J194" t="s">
        <v>413</v>
      </c>
      <c r="K194" t="s">
        <v>1216</v>
      </c>
      <c r="L194" s="131">
        <v>133.98400000000001</v>
      </c>
      <c r="M194" s="131">
        <v>4.0218999999999996</v>
      </c>
      <c r="N194" s="136">
        <v>1.77E-2</v>
      </c>
      <c r="O194" s="131">
        <v>538.86900000000003</v>
      </c>
      <c r="P194" s="132">
        <f t="shared" si="2"/>
        <v>4.1700972797427488E-2</v>
      </c>
      <c r="Q194" s="132">
        <v>2.4527183782827055E-3</v>
      </c>
    </row>
    <row r="195" spans="1:17">
      <c r="A195" t="s">
        <v>1213</v>
      </c>
      <c r="B195">
        <v>9630</v>
      </c>
      <c r="C195" t="s">
        <v>1209</v>
      </c>
      <c r="D195" t="s">
        <v>1210</v>
      </c>
      <c r="E195" t="s">
        <v>315</v>
      </c>
      <c r="F195" t="s">
        <v>935</v>
      </c>
      <c r="G195" t="s">
        <v>205</v>
      </c>
      <c r="H195" t="s">
        <v>339</v>
      </c>
      <c r="I195" t="s">
        <v>1211</v>
      </c>
      <c r="J195" t="s">
        <v>413</v>
      </c>
      <c r="K195" t="s">
        <v>1227</v>
      </c>
      <c r="L195" s="131">
        <v>55.658999999999999</v>
      </c>
      <c r="M195" s="131">
        <v>4.8108000000000004</v>
      </c>
      <c r="N195" s="136">
        <v>3.6700000000000003E-2</v>
      </c>
      <c r="O195" s="131">
        <v>267.762</v>
      </c>
      <c r="P195" s="132">
        <f t="shared" ref="P195:P229" si="3">O195/SUMIF(B:B,B195,O:O)</f>
        <v>2.0721058138777289E-2</v>
      </c>
      <c r="Q195" s="132">
        <v>1.2187466311955851E-3</v>
      </c>
    </row>
    <row r="196" spans="1:17">
      <c r="A196" t="s">
        <v>1213</v>
      </c>
      <c r="B196">
        <v>9630</v>
      </c>
      <c r="C196" t="s">
        <v>1209</v>
      </c>
      <c r="D196" t="s">
        <v>1210</v>
      </c>
      <c r="E196" t="s">
        <v>315</v>
      </c>
      <c r="F196" t="s">
        <v>935</v>
      </c>
      <c r="G196" t="s">
        <v>205</v>
      </c>
      <c r="H196" t="s">
        <v>339</v>
      </c>
      <c r="I196" t="s">
        <v>1211</v>
      </c>
      <c r="J196" t="s">
        <v>413</v>
      </c>
      <c r="K196" t="s">
        <v>1224</v>
      </c>
      <c r="L196" s="131">
        <v>12.077999999999999</v>
      </c>
      <c r="M196" s="131">
        <v>4.2171000000000003</v>
      </c>
      <c r="N196" s="136">
        <v>-5.1999999999999998E-3</v>
      </c>
      <c r="O196" s="131">
        <v>50.936</v>
      </c>
      <c r="P196" s="132">
        <f t="shared" si="3"/>
        <v>3.9417386236910391E-3</v>
      </c>
      <c r="Q196" s="132">
        <v>2.3184050913340327E-4</v>
      </c>
    </row>
    <row r="197" spans="1:17">
      <c r="A197" t="s">
        <v>1213</v>
      </c>
      <c r="B197">
        <v>9631</v>
      </c>
      <c r="C197" t="s">
        <v>1209</v>
      </c>
      <c r="D197" t="s">
        <v>1210</v>
      </c>
      <c r="E197" t="s">
        <v>315</v>
      </c>
      <c r="F197" t="s">
        <v>936</v>
      </c>
      <c r="G197" t="s">
        <v>204</v>
      </c>
      <c r="H197" t="s">
        <v>339</v>
      </c>
      <c r="I197" t="s">
        <v>1211</v>
      </c>
      <c r="J197" t="s">
        <v>413</v>
      </c>
      <c r="K197" t="s">
        <v>1215</v>
      </c>
      <c r="L197" s="131">
        <v>990.98400000000004</v>
      </c>
      <c r="M197" s="131">
        <v>3.718</v>
      </c>
      <c r="N197" s="136">
        <v>3.7699999999999997E-2</v>
      </c>
      <c r="O197" s="131">
        <v>3684.4769999999999</v>
      </c>
      <c r="P197" s="132">
        <f t="shared" si="3"/>
        <v>0.39425659036507243</v>
      </c>
      <c r="Q197" s="132">
        <v>2.0729892222821327E-2</v>
      </c>
    </row>
    <row r="198" spans="1:17">
      <c r="A198" t="s">
        <v>1213</v>
      </c>
      <c r="B198">
        <v>9631</v>
      </c>
      <c r="C198" t="s">
        <v>1209</v>
      </c>
      <c r="D198" t="s">
        <v>1210</v>
      </c>
      <c r="E198" t="s">
        <v>315</v>
      </c>
      <c r="F198" t="s">
        <v>934</v>
      </c>
      <c r="G198" t="s">
        <v>204</v>
      </c>
      <c r="H198" t="s">
        <v>339</v>
      </c>
      <c r="I198" t="s">
        <v>1211</v>
      </c>
      <c r="J198" t="s">
        <v>413</v>
      </c>
      <c r="K198" t="s">
        <v>1212</v>
      </c>
      <c r="L198" s="131">
        <f>2864.815-2.81766000000061</f>
        <v>2861.9973399999994</v>
      </c>
      <c r="M198" s="131">
        <v>1</v>
      </c>
      <c r="N198" s="136">
        <v>0.04</v>
      </c>
      <c r="O198" s="131">
        <f>2864.815-2.81766000000061</f>
        <v>2861.9973399999994</v>
      </c>
      <c r="P198" s="132">
        <f t="shared" si="3"/>
        <v>0.30624734878309917</v>
      </c>
      <c r="Q198" s="132">
        <v>1.6102392931263056E-2</v>
      </c>
    </row>
    <row r="199" spans="1:17">
      <c r="A199" t="s">
        <v>1213</v>
      </c>
      <c r="B199">
        <v>9631</v>
      </c>
      <c r="C199" t="s">
        <v>1234</v>
      </c>
      <c r="D199" t="s">
        <v>1235</v>
      </c>
      <c r="E199" t="s">
        <v>315</v>
      </c>
      <c r="F199" t="s">
        <v>934</v>
      </c>
      <c r="G199" t="s">
        <v>204</v>
      </c>
      <c r="H199" t="s">
        <v>339</v>
      </c>
      <c r="I199" t="s">
        <v>1211</v>
      </c>
      <c r="J199" t="s">
        <v>413</v>
      </c>
      <c r="K199" t="s">
        <v>1212</v>
      </c>
      <c r="L199" s="131">
        <v>732.26</v>
      </c>
      <c r="M199" s="131">
        <v>1</v>
      </c>
      <c r="N199" s="132">
        <v>0</v>
      </c>
      <c r="O199" s="131">
        <v>732.26</v>
      </c>
      <c r="P199" s="132">
        <f t="shared" si="3"/>
        <v>7.8355308191835088E-2</v>
      </c>
      <c r="Q199" s="132">
        <v>4.1198983951000771E-3</v>
      </c>
    </row>
    <row r="200" spans="1:17">
      <c r="A200" t="s">
        <v>1213</v>
      </c>
      <c r="B200">
        <v>9631</v>
      </c>
      <c r="C200" t="s">
        <v>1234</v>
      </c>
      <c r="D200" t="s">
        <v>1235</v>
      </c>
      <c r="E200" t="s">
        <v>315</v>
      </c>
      <c r="F200" t="s">
        <v>936</v>
      </c>
      <c r="G200" t="s">
        <v>204</v>
      </c>
      <c r="H200" t="s">
        <v>339</v>
      </c>
      <c r="I200" t="s">
        <v>1211</v>
      </c>
      <c r="J200" t="s">
        <v>413</v>
      </c>
      <c r="K200" t="s">
        <v>1215</v>
      </c>
      <c r="L200" s="131">
        <v>38.956000000000003</v>
      </c>
      <c r="M200" s="131">
        <v>3.718</v>
      </c>
      <c r="N200" s="132">
        <v>0</v>
      </c>
      <c r="O200" s="131">
        <v>144.83799999999999</v>
      </c>
      <c r="P200" s="132">
        <f t="shared" si="3"/>
        <v>1.5498355949920807E-2</v>
      </c>
      <c r="Q200" s="132">
        <v>8.1489886618073487E-4</v>
      </c>
    </row>
    <row r="201" spans="1:17">
      <c r="A201" t="s">
        <v>1213</v>
      </c>
      <c r="B201">
        <v>9631</v>
      </c>
      <c r="C201" t="s">
        <v>1209</v>
      </c>
      <c r="D201" t="s">
        <v>1210</v>
      </c>
      <c r="E201" t="s">
        <v>315</v>
      </c>
      <c r="F201" t="s">
        <v>936</v>
      </c>
      <c r="G201" t="s">
        <v>204</v>
      </c>
      <c r="H201" t="s">
        <v>339</v>
      </c>
      <c r="I201" t="s">
        <v>1211</v>
      </c>
      <c r="J201" t="s">
        <v>413</v>
      </c>
      <c r="K201" t="s">
        <v>1216</v>
      </c>
      <c r="L201" s="131">
        <v>8.01</v>
      </c>
      <c r="M201" s="131">
        <v>4.0218999999999996</v>
      </c>
      <c r="N201" s="136">
        <v>2.3199999999999998E-2</v>
      </c>
      <c r="O201" s="131">
        <v>32.213999999999999</v>
      </c>
      <c r="P201" s="132">
        <f t="shared" si="3"/>
        <v>3.4470514545267739E-3</v>
      </c>
      <c r="Q201" s="132">
        <v>1.8124492243158695E-4</v>
      </c>
    </row>
    <row r="202" spans="1:17">
      <c r="A202" t="s">
        <v>1213</v>
      </c>
      <c r="B202">
        <v>9631</v>
      </c>
      <c r="C202" t="s">
        <v>1209</v>
      </c>
      <c r="D202" t="s">
        <v>1210</v>
      </c>
      <c r="E202" t="s">
        <v>315</v>
      </c>
      <c r="F202" t="s">
        <v>936</v>
      </c>
      <c r="G202" t="s">
        <v>204</v>
      </c>
      <c r="H202" t="s">
        <v>339</v>
      </c>
      <c r="I202" t="s">
        <v>1211</v>
      </c>
      <c r="J202" t="s">
        <v>413</v>
      </c>
      <c r="K202" t="s">
        <v>1227</v>
      </c>
      <c r="L202" s="131">
        <v>2.968</v>
      </c>
      <c r="M202" s="131">
        <v>4.8108000000000004</v>
      </c>
      <c r="N202" s="136">
        <v>0</v>
      </c>
      <c r="O202" s="131">
        <v>14.276999999999999</v>
      </c>
      <c r="P202" s="132">
        <f t="shared" si="3"/>
        <v>1.5277070098801376E-3</v>
      </c>
      <c r="Q202" s="132">
        <v>8.0326372308802606E-5</v>
      </c>
    </row>
    <row r="203" spans="1:17">
      <c r="A203" t="s">
        <v>1213</v>
      </c>
      <c r="B203">
        <v>9631</v>
      </c>
      <c r="C203" t="s">
        <v>1209</v>
      </c>
      <c r="D203" t="s">
        <v>1210</v>
      </c>
      <c r="E203" t="s">
        <v>315</v>
      </c>
      <c r="F203" t="s">
        <v>935</v>
      </c>
      <c r="G203" t="s">
        <v>205</v>
      </c>
      <c r="H203" t="s">
        <v>339</v>
      </c>
      <c r="I203" t="s">
        <v>1211</v>
      </c>
      <c r="J203" t="s">
        <v>413</v>
      </c>
      <c r="K203" t="s">
        <v>1215</v>
      </c>
      <c r="L203" s="131">
        <v>343.29599999999999</v>
      </c>
      <c r="M203" s="131">
        <v>3.718</v>
      </c>
      <c r="N203" s="136">
        <v>3.5000000000000003E-2</v>
      </c>
      <c r="O203" s="131">
        <v>1276.373</v>
      </c>
      <c r="P203" s="132">
        <f t="shared" si="3"/>
        <v>0.13657799112710939</v>
      </c>
      <c r="Q203" s="132">
        <v>7.1812294461653927E-3</v>
      </c>
    </row>
    <row r="204" spans="1:17">
      <c r="A204" t="s">
        <v>1213</v>
      </c>
      <c r="B204">
        <v>9631</v>
      </c>
      <c r="C204" t="s">
        <v>1209</v>
      </c>
      <c r="D204" t="s">
        <v>1210</v>
      </c>
      <c r="E204" t="s">
        <v>315</v>
      </c>
      <c r="F204" t="s">
        <v>935</v>
      </c>
      <c r="G204" t="s">
        <v>205</v>
      </c>
      <c r="H204" t="s">
        <v>339</v>
      </c>
      <c r="I204" t="s">
        <v>1211</v>
      </c>
      <c r="J204" t="s">
        <v>413</v>
      </c>
      <c r="K204" t="s">
        <v>1216</v>
      </c>
      <c r="L204" s="131">
        <v>119.625</v>
      </c>
      <c r="M204" s="131">
        <v>4.0218999999999996</v>
      </c>
      <c r="N204" s="136">
        <v>1.77E-2</v>
      </c>
      <c r="O204" s="131">
        <v>481.12099999999998</v>
      </c>
      <c r="P204" s="132">
        <f t="shared" si="3"/>
        <v>5.1482238866746632E-2</v>
      </c>
      <c r="Q204" s="132">
        <v>2.7069205415411793E-3</v>
      </c>
    </row>
    <row r="205" spans="1:17">
      <c r="A205" t="s">
        <v>1213</v>
      </c>
      <c r="B205">
        <v>9631</v>
      </c>
      <c r="C205" t="s">
        <v>1209</v>
      </c>
      <c r="D205" t="s">
        <v>1210</v>
      </c>
      <c r="E205" t="s">
        <v>315</v>
      </c>
      <c r="F205" t="s">
        <v>935</v>
      </c>
      <c r="G205" t="s">
        <v>205</v>
      </c>
      <c r="H205" t="s">
        <v>339</v>
      </c>
      <c r="I205" t="s">
        <v>1211</v>
      </c>
      <c r="J205" t="s">
        <v>413</v>
      </c>
      <c r="K205" t="s">
        <v>1227</v>
      </c>
      <c r="L205" s="131">
        <v>13.903</v>
      </c>
      <c r="M205" s="131">
        <v>4.8108000000000004</v>
      </c>
      <c r="N205" s="136">
        <v>3.6700000000000003E-2</v>
      </c>
      <c r="O205" s="131">
        <v>66.885000000000005</v>
      </c>
      <c r="P205" s="132">
        <f t="shared" si="3"/>
        <v>7.15701361321237E-3</v>
      </c>
      <c r="Q205" s="132">
        <v>3.7631361013337977E-4</v>
      </c>
    </row>
    <row r="206" spans="1:17">
      <c r="A206" t="s">
        <v>1213</v>
      </c>
      <c r="B206">
        <v>9631</v>
      </c>
      <c r="C206" t="s">
        <v>1209</v>
      </c>
      <c r="D206" t="s">
        <v>1210</v>
      </c>
      <c r="E206" t="s">
        <v>315</v>
      </c>
      <c r="F206" t="s">
        <v>935</v>
      </c>
      <c r="G206" t="s">
        <v>205</v>
      </c>
      <c r="H206" t="s">
        <v>339</v>
      </c>
      <c r="I206" t="s">
        <v>1211</v>
      </c>
      <c r="J206" t="s">
        <v>413</v>
      </c>
      <c r="K206" t="s">
        <v>1224</v>
      </c>
      <c r="L206" s="131">
        <v>12.077999999999999</v>
      </c>
      <c r="M206" s="131">
        <v>4.2171000000000003</v>
      </c>
      <c r="N206" s="136">
        <v>-5.1999999999999998E-3</v>
      </c>
      <c r="O206" s="131">
        <v>50.936</v>
      </c>
      <c r="P206" s="132">
        <f t="shared" si="3"/>
        <v>5.4503946385973728E-3</v>
      </c>
      <c r="Q206" s="132">
        <v>2.8658010085600403E-4</v>
      </c>
    </row>
    <row r="207" spans="1:17">
      <c r="A207" t="s">
        <v>1213</v>
      </c>
      <c r="B207">
        <v>9719</v>
      </c>
      <c r="C207" t="s">
        <v>1209</v>
      </c>
      <c r="D207" t="s">
        <v>1210</v>
      </c>
      <c r="E207" t="s">
        <v>315</v>
      </c>
      <c r="F207" t="s">
        <v>936</v>
      </c>
      <c r="G207" t="s">
        <v>204</v>
      </c>
      <c r="H207" t="s">
        <v>339</v>
      </c>
      <c r="I207" t="s">
        <v>1211</v>
      </c>
      <c r="J207" t="s">
        <v>413</v>
      </c>
      <c r="K207" t="s">
        <v>1215</v>
      </c>
      <c r="L207" s="131">
        <v>37078.771999999997</v>
      </c>
      <c r="M207" s="131">
        <v>3.718</v>
      </c>
      <c r="N207" s="136">
        <v>3.7699999999999997E-2</v>
      </c>
      <c r="O207" s="131">
        <v>137858.87299999999</v>
      </c>
      <c r="P207" s="132">
        <f t="shared" si="3"/>
        <v>0.65010747390541113</v>
      </c>
      <c r="Q207" s="132">
        <v>3.9432322587729822E-2</v>
      </c>
    </row>
    <row r="208" spans="1:17">
      <c r="A208" t="s">
        <v>1213</v>
      </c>
      <c r="B208">
        <v>9719</v>
      </c>
      <c r="C208" t="s">
        <v>1209</v>
      </c>
      <c r="D208" t="s">
        <v>1210</v>
      </c>
      <c r="E208" t="s">
        <v>315</v>
      </c>
      <c r="F208" t="s">
        <v>934</v>
      </c>
      <c r="G208" t="s">
        <v>204</v>
      </c>
      <c r="H208" t="s">
        <v>339</v>
      </c>
      <c r="I208" t="s">
        <v>1211</v>
      </c>
      <c r="J208" t="s">
        <v>413</v>
      </c>
      <c r="K208" t="s">
        <v>1212</v>
      </c>
      <c r="L208" s="131">
        <f>72542.906+874.13364000013</f>
        <v>73417.039640000134</v>
      </c>
      <c r="M208" s="131">
        <v>1</v>
      </c>
      <c r="N208" s="136">
        <v>0.04</v>
      </c>
      <c r="O208" s="131">
        <f>72542.906+874.13364000013</f>
        <v>73417.039640000134</v>
      </c>
      <c r="P208" s="132">
        <f t="shared" si="3"/>
        <v>0.34621613497430759</v>
      </c>
      <c r="Q208" s="132">
        <v>2.0999768295803734E-2</v>
      </c>
    </row>
    <row r="209" spans="1:17">
      <c r="A209" t="s">
        <v>1213</v>
      </c>
      <c r="B209">
        <v>9719</v>
      </c>
      <c r="C209" t="s">
        <v>1209</v>
      </c>
      <c r="D209" t="s">
        <v>1210</v>
      </c>
      <c r="E209" t="s">
        <v>315</v>
      </c>
      <c r="F209" t="s">
        <v>936</v>
      </c>
      <c r="G209" t="s">
        <v>204</v>
      </c>
      <c r="H209" t="s">
        <v>339</v>
      </c>
      <c r="I209" t="s">
        <v>1211</v>
      </c>
      <c r="J209" t="s">
        <v>413</v>
      </c>
      <c r="K209" t="s">
        <v>1216</v>
      </c>
      <c r="L209" s="131">
        <v>5.8689999999999998</v>
      </c>
      <c r="M209" s="131">
        <v>4.0218999999999996</v>
      </c>
      <c r="N209" s="136">
        <v>2.3199999999999998E-2</v>
      </c>
      <c r="O209" s="131">
        <v>23.606000000000002</v>
      </c>
      <c r="P209" s="132">
        <f t="shared" si="3"/>
        <v>1.1131990777997392E-4</v>
      </c>
      <c r="Q209" s="132">
        <v>6.7521182115419607E-6</v>
      </c>
    </row>
    <row r="210" spans="1:17">
      <c r="A210" t="s">
        <v>1213</v>
      </c>
      <c r="B210">
        <v>9719</v>
      </c>
      <c r="C210" t="s">
        <v>1209</v>
      </c>
      <c r="D210" t="s">
        <v>1210</v>
      </c>
      <c r="E210" t="s">
        <v>315</v>
      </c>
      <c r="F210" t="s">
        <v>936</v>
      </c>
      <c r="G210" t="s">
        <v>204</v>
      </c>
      <c r="H210" t="s">
        <v>339</v>
      </c>
      <c r="I210" t="s">
        <v>1211</v>
      </c>
      <c r="J210" t="s">
        <v>413</v>
      </c>
      <c r="K210" t="s">
        <v>1227</v>
      </c>
      <c r="L210" s="131">
        <v>1.9179999999999999</v>
      </c>
      <c r="M210" s="131">
        <v>4.8108000000000004</v>
      </c>
      <c r="N210" s="136">
        <v>0</v>
      </c>
      <c r="O210" s="131">
        <v>9.2249999999999996</v>
      </c>
      <c r="P210" s="132">
        <f t="shared" si="3"/>
        <v>4.3502759860639638E-5</v>
      </c>
      <c r="Q210" s="132">
        <v>2.6386634966311352E-6</v>
      </c>
    </row>
    <row r="211" spans="1:17">
      <c r="A211" t="s">
        <v>1213</v>
      </c>
      <c r="B211">
        <v>9719</v>
      </c>
      <c r="C211" t="s">
        <v>1209</v>
      </c>
      <c r="D211" t="s">
        <v>1210</v>
      </c>
      <c r="E211" t="s">
        <v>315</v>
      </c>
      <c r="F211" t="s">
        <v>935</v>
      </c>
      <c r="G211" t="s">
        <v>205</v>
      </c>
      <c r="H211" t="s">
        <v>339</v>
      </c>
      <c r="I211" t="s">
        <v>1211</v>
      </c>
      <c r="J211" t="s">
        <v>413</v>
      </c>
      <c r="K211" t="s">
        <v>1215</v>
      </c>
      <c r="L211" s="131">
        <v>200.852</v>
      </c>
      <c r="M211" s="131">
        <v>3.718</v>
      </c>
      <c r="N211" s="136">
        <v>3.5000000000000003E-2</v>
      </c>
      <c r="O211" s="131">
        <v>746.76800000000003</v>
      </c>
      <c r="P211" s="132">
        <f t="shared" si="3"/>
        <v>3.5215684526406664E-3</v>
      </c>
      <c r="Q211" s="132">
        <v>2.1360102569671977E-4</v>
      </c>
    </row>
    <row r="212" spans="1:17">
      <c r="A212" t="s">
        <v>1213</v>
      </c>
      <c r="B212">
        <v>9720</v>
      </c>
      <c r="C212" t="s">
        <v>1209</v>
      </c>
      <c r="D212" t="s">
        <v>1210</v>
      </c>
      <c r="E212" t="s">
        <v>315</v>
      </c>
      <c r="F212" t="s">
        <v>934</v>
      </c>
      <c r="G212" t="s">
        <v>204</v>
      </c>
      <c r="H212" t="s">
        <v>339</v>
      </c>
      <c r="I212" t="s">
        <v>1211</v>
      </c>
      <c r="J212" t="s">
        <v>413</v>
      </c>
      <c r="K212" t="s">
        <v>1212</v>
      </c>
      <c r="L212" s="131">
        <f>114808.289+246.15697000036</f>
        <v>115054.44597000036</v>
      </c>
      <c r="M212" s="131">
        <v>1</v>
      </c>
      <c r="N212" s="136">
        <v>0.04</v>
      </c>
      <c r="O212" s="131">
        <f>114808.289+246.15697000036</f>
        <v>115054.44597000036</v>
      </c>
      <c r="P212" s="132">
        <f t="shared" si="3"/>
        <v>0.65986968080160269</v>
      </c>
      <c r="Q212" s="132">
        <v>0.1000893333922265</v>
      </c>
    </row>
    <row r="213" spans="1:17">
      <c r="A213" t="s">
        <v>1213</v>
      </c>
      <c r="B213">
        <v>9720</v>
      </c>
      <c r="C213" t="s">
        <v>1209</v>
      </c>
      <c r="D213" t="s">
        <v>1210</v>
      </c>
      <c r="E213" t="s">
        <v>315</v>
      </c>
      <c r="F213" t="s">
        <v>936</v>
      </c>
      <c r="G213" t="s">
        <v>204</v>
      </c>
      <c r="H213" t="s">
        <v>339</v>
      </c>
      <c r="I213" t="s">
        <v>1211</v>
      </c>
      <c r="J213" t="s">
        <v>413</v>
      </c>
      <c r="K213" t="s">
        <v>1215</v>
      </c>
      <c r="L213" s="131">
        <v>8928.9169999999995</v>
      </c>
      <c r="M213" s="131">
        <v>3.718</v>
      </c>
      <c r="N213" s="136">
        <v>3.7699999999999997E-2</v>
      </c>
      <c r="O213" s="131">
        <v>33197.714999999997</v>
      </c>
      <c r="P213" s="132">
        <f t="shared" si="3"/>
        <v>0.19039825376330485</v>
      </c>
      <c r="Q213" s="132">
        <v>2.8879693752656015E-2</v>
      </c>
    </row>
    <row r="214" spans="1:17">
      <c r="A214" t="s">
        <v>1213</v>
      </c>
      <c r="B214">
        <v>9720</v>
      </c>
      <c r="C214" t="s">
        <v>1209</v>
      </c>
      <c r="D214" t="s">
        <v>1210</v>
      </c>
      <c r="E214" t="s">
        <v>315</v>
      </c>
      <c r="F214" t="s">
        <v>936</v>
      </c>
      <c r="G214" t="s">
        <v>204</v>
      </c>
      <c r="H214" t="s">
        <v>339</v>
      </c>
      <c r="I214" t="s">
        <v>1211</v>
      </c>
      <c r="J214" t="s">
        <v>413</v>
      </c>
      <c r="K214" t="s">
        <v>1216</v>
      </c>
      <c r="L214" s="131">
        <v>4539.7439999999997</v>
      </c>
      <c r="M214" s="131">
        <v>4.0218999999999996</v>
      </c>
      <c r="N214" s="136">
        <v>2.3199999999999998E-2</v>
      </c>
      <c r="O214" s="131">
        <v>18258.397000000001</v>
      </c>
      <c r="P214" s="132">
        <f t="shared" si="3"/>
        <v>0.10471705372846186</v>
      </c>
      <c r="Q214" s="132">
        <v>1.5883530350640499E-2</v>
      </c>
    </row>
    <row r="215" spans="1:17">
      <c r="A215" t="s">
        <v>1213</v>
      </c>
      <c r="B215">
        <v>9720</v>
      </c>
      <c r="C215" t="s">
        <v>1209</v>
      </c>
      <c r="D215" t="s">
        <v>1210</v>
      </c>
      <c r="E215" t="s">
        <v>315</v>
      </c>
      <c r="F215" t="s">
        <v>935</v>
      </c>
      <c r="G215" t="s">
        <v>205</v>
      </c>
      <c r="H215" t="s">
        <v>339</v>
      </c>
      <c r="I215" t="s">
        <v>1211</v>
      </c>
      <c r="J215" t="s">
        <v>413</v>
      </c>
      <c r="K215" t="s">
        <v>1215</v>
      </c>
      <c r="L215" s="131">
        <v>2110.895</v>
      </c>
      <c r="M215" s="131">
        <v>3.718</v>
      </c>
      <c r="N215" s="136">
        <v>3.5000000000000003E-2</v>
      </c>
      <c r="O215" s="131">
        <v>7848.308</v>
      </c>
      <c r="P215" s="132">
        <f t="shared" si="3"/>
        <v>4.5012258771321333E-2</v>
      </c>
      <c r="Q215" s="132">
        <v>6.827479888797173E-3</v>
      </c>
    </row>
    <row r="216" spans="1:17">
      <c r="A216" t="s">
        <v>1213</v>
      </c>
      <c r="B216">
        <v>9720</v>
      </c>
      <c r="C216" t="s">
        <v>1209</v>
      </c>
      <c r="D216" t="s">
        <v>1210</v>
      </c>
      <c r="E216" t="s">
        <v>315</v>
      </c>
      <c r="F216" t="s">
        <v>935</v>
      </c>
      <c r="G216" t="s">
        <v>205</v>
      </c>
      <c r="H216" t="s">
        <v>339</v>
      </c>
      <c r="I216" t="s">
        <v>1211</v>
      </c>
      <c r="J216" t="s">
        <v>413</v>
      </c>
      <c r="K216" t="s">
        <v>1216</v>
      </c>
      <c r="L216" s="131">
        <v>0.11899999999999999</v>
      </c>
      <c r="M216" s="131">
        <v>4.0218999999999996</v>
      </c>
      <c r="N216" s="136">
        <v>1.77E-2</v>
      </c>
      <c r="O216" s="131">
        <v>0.48</v>
      </c>
      <c r="P216" s="132">
        <f t="shared" si="3"/>
        <v>2.7529353091436064E-6</v>
      </c>
      <c r="Q216" s="132">
        <v>4.1756648014102441E-7</v>
      </c>
    </row>
    <row r="217" spans="1:17">
      <c r="A217" t="s">
        <v>1213</v>
      </c>
      <c r="B217">
        <v>9721</v>
      </c>
      <c r="C217" t="s">
        <v>1209</v>
      </c>
      <c r="D217" t="s">
        <v>1210</v>
      </c>
      <c r="E217" t="s">
        <v>315</v>
      </c>
      <c r="F217" t="s">
        <v>934</v>
      </c>
      <c r="G217" t="s">
        <v>204</v>
      </c>
      <c r="H217" t="s">
        <v>339</v>
      </c>
      <c r="I217" t="s">
        <v>1211</v>
      </c>
      <c r="J217" t="s">
        <v>413</v>
      </c>
      <c r="K217" t="s">
        <v>1212</v>
      </c>
      <c r="L217" s="131">
        <f>3478.18+149.922570000024</f>
        <v>3628.1025700000237</v>
      </c>
      <c r="M217" s="131">
        <v>1</v>
      </c>
      <c r="N217" s="136">
        <v>0.04</v>
      </c>
      <c r="O217" s="131">
        <f>3478.18+149.922570000024</f>
        <v>3628.1025700000237</v>
      </c>
      <c r="P217" s="132">
        <f t="shared" si="3"/>
        <v>0.61158121847865776</v>
      </c>
      <c r="Q217" s="132">
        <v>1.870087821813456E-2</v>
      </c>
    </row>
    <row r="218" spans="1:17">
      <c r="A218" t="s">
        <v>1213</v>
      </c>
      <c r="B218">
        <v>9721</v>
      </c>
      <c r="C218" t="s">
        <v>1209</v>
      </c>
      <c r="D218" t="s">
        <v>1210</v>
      </c>
      <c r="E218" t="s">
        <v>315</v>
      </c>
      <c r="F218" t="s">
        <v>936</v>
      </c>
      <c r="G218" t="s">
        <v>204</v>
      </c>
      <c r="H218" t="s">
        <v>339</v>
      </c>
      <c r="I218" t="s">
        <v>1211</v>
      </c>
      <c r="J218" t="s">
        <v>413</v>
      </c>
      <c r="K218" t="s">
        <v>1215</v>
      </c>
      <c r="L218" s="131">
        <v>435.67399999999998</v>
      </c>
      <c r="M218" s="131">
        <v>3.718</v>
      </c>
      <c r="N218" s="136">
        <v>3.7699999999999997E-2</v>
      </c>
      <c r="O218" s="131">
        <v>1619.836</v>
      </c>
      <c r="P218" s="132">
        <f t="shared" si="3"/>
        <v>0.27305216859279385</v>
      </c>
      <c r="Q218" s="132">
        <v>8.3493658695955823E-3</v>
      </c>
    </row>
    <row r="219" spans="1:17">
      <c r="A219" t="s">
        <v>1213</v>
      </c>
      <c r="B219">
        <v>9721</v>
      </c>
      <c r="C219" t="s">
        <v>1209</v>
      </c>
      <c r="D219" t="s">
        <v>1210</v>
      </c>
      <c r="E219" t="s">
        <v>315</v>
      </c>
      <c r="F219" t="s">
        <v>935</v>
      </c>
      <c r="G219" t="s">
        <v>205</v>
      </c>
      <c r="H219" t="s">
        <v>339</v>
      </c>
      <c r="I219" t="s">
        <v>1211</v>
      </c>
      <c r="J219" t="s">
        <v>413</v>
      </c>
      <c r="K219" t="s">
        <v>1215</v>
      </c>
      <c r="L219" s="131">
        <v>184.07599999999999</v>
      </c>
      <c r="M219" s="131">
        <v>3.718</v>
      </c>
      <c r="N219" s="136">
        <v>3.5000000000000003E-2</v>
      </c>
      <c r="O219" s="131">
        <v>684.39300000000003</v>
      </c>
      <c r="P219" s="132">
        <f t="shared" si="3"/>
        <v>0.1153666129285483</v>
      </c>
      <c r="Q219" s="132">
        <v>3.5276704281113208E-3</v>
      </c>
    </row>
    <row r="220" spans="1:17">
      <c r="A220" t="s">
        <v>1213</v>
      </c>
      <c r="B220">
        <v>9888</v>
      </c>
      <c r="C220" t="s">
        <v>1209</v>
      </c>
      <c r="D220" t="s">
        <v>1210</v>
      </c>
      <c r="E220" t="s">
        <v>315</v>
      </c>
      <c r="F220" t="s">
        <v>934</v>
      </c>
      <c r="G220" t="s">
        <v>204</v>
      </c>
      <c r="H220" t="s">
        <v>339</v>
      </c>
      <c r="I220" t="s">
        <v>1211</v>
      </c>
      <c r="J220" t="s">
        <v>413</v>
      </c>
      <c r="K220" t="s">
        <v>1212</v>
      </c>
      <c r="L220" s="131">
        <f>18900.092+38.2889472587267</f>
        <v>18938.380947258727</v>
      </c>
      <c r="M220" s="131">
        <v>1</v>
      </c>
      <c r="N220" s="136">
        <v>0.04</v>
      </c>
      <c r="O220" s="131">
        <f>18900.092+38.2889472587267</f>
        <v>18938.380947258727</v>
      </c>
      <c r="P220" s="132">
        <f t="shared" si="3"/>
        <v>0.65253364855427265</v>
      </c>
      <c r="Q220" s="132">
        <v>6.3860733498144209E-2</v>
      </c>
    </row>
    <row r="221" spans="1:17">
      <c r="A221" t="s">
        <v>1213</v>
      </c>
      <c r="B221">
        <v>9888</v>
      </c>
      <c r="C221" t="s">
        <v>1209</v>
      </c>
      <c r="D221" t="s">
        <v>1210</v>
      </c>
      <c r="E221" t="s">
        <v>315</v>
      </c>
      <c r="F221" t="s">
        <v>936</v>
      </c>
      <c r="G221" t="s">
        <v>204</v>
      </c>
      <c r="H221" t="s">
        <v>339</v>
      </c>
      <c r="I221" t="s">
        <v>1211</v>
      </c>
      <c r="J221" t="s">
        <v>413</v>
      </c>
      <c r="K221" t="s">
        <v>1215</v>
      </c>
      <c r="L221" s="131">
        <v>1723.9469999999999</v>
      </c>
      <c r="M221" s="131">
        <v>3.718</v>
      </c>
      <c r="N221" s="136">
        <v>3.7699999999999997E-2</v>
      </c>
      <c r="O221" s="131">
        <v>6409.6350000000002</v>
      </c>
      <c r="P221" s="132">
        <f t="shared" si="3"/>
        <v>0.22084794492723359</v>
      </c>
      <c r="Q221" s="132">
        <v>2.1613462824266717E-2</v>
      </c>
    </row>
    <row r="222" spans="1:17">
      <c r="A222" t="s">
        <v>1213</v>
      </c>
      <c r="B222">
        <v>9888</v>
      </c>
      <c r="C222" t="s">
        <v>1234</v>
      </c>
      <c r="D222" t="s">
        <v>1235</v>
      </c>
      <c r="E222" t="s">
        <v>315</v>
      </c>
      <c r="F222" t="s">
        <v>936</v>
      </c>
      <c r="G222" t="s">
        <v>204</v>
      </c>
      <c r="H222" t="s">
        <v>339</v>
      </c>
      <c r="I222" t="s">
        <v>1211</v>
      </c>
      <c r="J222" t="s">
        <v>413</v>
      </c>
      <c r="K222" t="s">
        <v>1215</v>
      </c>
      <c r="L222" s="131">
        <v>27.515000000000001</v>
      </c>
      <c r="M222" s="131">
        <v>3.718</v>
      </c>
      <c r="N222" s="132">
        <v>0</v>
      </c>
      <c r="O222" s="131">
        <v>102.3</v>
      </c>
      <c r="P222" s="132">
        <f t="shared" si="3"/>
        <v>3.5248098785743641E-3</v>
      </c>
      <c r="Q222" s="132">
        <v>3.4495837078437149E-4</v>
      </c>
    </row>
    <row r="223" spans="1:17">
      <c r="A223" t="s">
        <v>1213</v>
      </c>
      <c r="B223">
        <v>9888</v>
      </c>
      <c r="C223" t="s">
        <v>1234</v>
      </c>
      <c r="D223" t="s">
        <v>1235</v>
      </c>
      <c r="E223" t="s">
        <v>315</v>
      </c>
      <c r="F223" t="s">
        <v>934</v>
      </c>
      <c r="G223" t="s">
        <v>204</v>
      </c>
      <c r="H223" t="s">
        <v>339</v>
      </c>
      <c r="I223" t="s">
        <v>1211</v>
      </c>
      <c r="J223" t="s">
        <v>413</v>
      </c>
      <c r="K223" t="s">
        <v>1212</v>
      </c>
      <c r="L223" s="131">
        <v>49.444000000000003</v>
      </c>
      <c r="M223" s="131">
        <v>1</v>
      </c>
      <c r="N223" s="132">
        <v>0</v>
      </c>
      <c r="O223" s="131">
        <v>49.444000000000003</v>
      </c>
      <c r="P223" s="132">
        <f t="shared" si="3"/>
        <v>1.7036236523580732E-3</v>
      </c>
      <c r="Q223" s="132">
        <v>1.6672650718536135E-4</v>
      </c>
    </row>
    <row r="224" spans="1:17">
      <c r="A224" t="s">
        <v>1213</v>
      </c>
      <c r="B224">
        <v>9888</v>
      </c>
      <c r="C224" t="s">
        <v>1209</v>
      </c>
      <c r="D224" t="s">
        <v>1210</v>
      </c>
      <c r="E224" t="s">
        <v>315</v>
      </c>
      <c r="F224" t="s">
        <v>936</v>
      </c>
      <c r="G224" t="s">
        <v>204</v>
      </c>
      <c r="H224" t="s">
        <v>339</v>
      </c>
      <c r="I224" t="s">
        <v>1211</v>
      </c>
      <c r="J224" t="s">
        <v>413</v>
      </c>
      <c r="K224" t="s">
        <v>1216</v>
      </c>
      <c r="L224" s="131">
        <v>6.7130000000000001</v>
      </c>
      <c r="M224" s="131">
        <v>4.0218999999999996</v>
      </c>
      <c r="N224" s="136">
        <v>2.3199999999999998E-2</v>
      </c>
      <c r="O224" s="131">
        <v>26.997</v>
      </c>
      <c r="P224" s="132">
        <f t="shared" si="3"/>
        <v>9.301983606243608E-4</v>
      </c>
      <c r="Q224" s="132">
        <v>9.1034615210808196E-5</v>
      </c>
    </row>
    <row r="225" spans="1:18">
      <c r="A225" t="s">
        <v>1213</v>
      </c>
      <c r="B225">
        <v>9888</v>
      </c>
      <c r="C225" t="s">
        <v>1209</v>
      </c>
      <c r="D225" t="s">
        <v>1210</v>
      </c>
      <c r="E225" t="s">
        <v>315</v>
      </c>
      <c r="F225" t="s">
        <v>936</v>
      </c>
      <c r="G225" t="s">
        <v>204</v>
      </c>
      <c r="H225" t="s">
        <v>339</v>
      </c>
      <c r="I225" t="s">
        <v>1211</v>
      </c>
      <c r="J225" t="s">
        <v>413</v>
      </c>
      <c r="K225" t="s">
        <v>1227</v>
      </c>
      <c r="L225" s="131">
        <v>2.7480000000000002</v>
      </c>
      <c r="M225" s="131">
        <v>4.8108000000000004</v>
      </c>
      <c r="N225" s="136">
        <v>0</v>
      </c>
      <c r="O225" s="131">
        <v>13.221</v>
      </c>
      <c r="P225" s="132">
        <f t="shared" si="3"/>
        <v>4.5553774589082767E-4</v>
      </c>
      <c r="Q225" s="132">
        <v>4.4581570089346782E-5</v>
      </c>
    </row>
    <row r="226" spans="1:18">
      <c r="A226" t="s">
        <v>1213</v>
      </c>
      <c r="B226">
        <v>9888</v>
      </c>
      <c r="C226" t="s">
        <v>1209</v>
      </c>
      <c r="D226" t="s">
        <v>1210</v>
      </c>
      <c r="E226" t="s">
        <v>315</v>
      </c>
      <c r="F226" t="s">
        <v>935</v>
      </c>
      <c r="G226" t="s">
        <v>205</v>
      </c>
      <c r="H226" t="s">
        <v>339</v>
      </c>
      <c r="I226" t="s">
        <v>1211</v>
      </c>
      <c r="J226" t="s">
        <v>413</v>
      </c>
      <c r="K226" t="s">
        <v>1215</v>
      </c>
      <c r="L226" s="131">
        <v>804.245</v>
      </c>
      <c r="M226" s="131">
        <v>3.718</v>
      </c>
      <c r="N226" s="136">
        <v>3.5000000000000003E-2</v>
      </c>
      <c r="O226" s="131">
        <v>2990.1840000000002</v>
      </c>
      <c r="P226" s="132">
        <f t="shared" si="3"/>
        <v>0.10302864224784954</v>
      </c>
      <c r="Q226" s="132">
        <v>1.008298143680836E-2</v>
      </c>
    </row>
    <row r="227" spans="1:18">
      <c r="A227" t="s">
        <v>1213</v>
      </c>
      <c r="B227">
        <v>9888</v>
      </c>
      <c r="C227" t="s">
        <v>1209</v>
      </c>
      <c r="D227" t="s">
        <v>1210</v>
      </c>
      <c r="E227" t="s">
        <v>315</v>
      </c>
      <c r="F227" t="s">
        <v>935</v>
      </c>
      <c r="G227" t="s">
        <v>205</v>
      </c>
      <c r="H227" t="s">
        <v>339</v>
      </c>
      <c r="I227" t="s">
        <v>1211</v>
      </c>
      <c r="J227" t="s">
        <v>413</v>
      </c>
      <c r="K227" t="s">
        <v>1216</v>
      </c>
      <c r="L227" s="131">
        <v>84.995000000000005</v>
      </c>
      <c r="M227" s="131">
        <v>4.0218999999999996</v>
      </c>
      <c r="N227" s="136">
        <v>1.77E-2</v>
      </c>
      <c r="O227" s="131">
        <v>341.84100000000001</v>
      </c>
      <c r="P227" s="132">
        <f t="shared" si="3"/>
        <v>1.1778343437944665E-2</v>
      </c>
      <c r="Q227" s="132">
        <v>1.1526971107262986E-3</v>
      </c>
    </row>
    <row r="228" spans="1:18">
      <c r="A228" t="s">
        <v>1213</v>
      </c>
      <c r="B228">
        <v>9888</v>
      </c>
      <c r="C228" t="s">
        <v>1209</v>
      </c>
      <c r="D228" t="s">
        <v>1210</v>
      </c>
      <c r="E228" t="s">
        <v>315</v>
      </c>
      <c r="F228" t="s">
        <v>935</v>
      </c>
      <c r="G228" t="s">
        <v>205</v>
      </c>
      <c r="H228" t="s">
        <v>339</v>
      </c>
      <c r="I228" t="s">
        <v>1211</v>
      </c>
      <c r="J228" t="s">
        <v>413</v>
      </c>
      <c r="K228" t="s">
        <v>1227</v>
      </c>
      <c r="L228" s="131">
        <v>20.765999999999998</v>
      </c>
      <c r="M228" s="131">
        <v>4.8108000000000004</v>
      </c>
      <c r="N228" s="136">
        <v>3.6700000000000003E-2</v>
      </c>
      <c r="O228" s="131">
        <v>99.903000000000006</v>
      </c>
      <c r="P228" s="132">
        <f t="shared" si="3"/>
        <v>3.4422197585455986E-3</v>
      </c>
      <c r="Q228" s="132">
        <v>3.3687562186188728E-4</v>
      </c>
    </row>
    <row r="229" spans="1:18">
      <c r="A229" t="s">
        <v>1213</v>
      </c>
      <c r="B229">
        <v>9888</v>
      </c>
      <c r="C229" t="s">
        <v>1209</v>
      </c>
      <c r="D229" t="s">
        <v>1210</v>
      </c>
      <c r="E229" t="s">
        <v>315</v>
      </c>
      <c r="F229" t="s">
        <v>935</v>
      </c>
      <c r="G229" t="s">
        <v>205</v>
      </c>
      <c r="H229" t="s">
        <v>339</v>
      </c>
      <c r="I229" t="s">
        <v>1211</v>
      </c>
      <c r="J229" t="s">
        <v>413</v>
      </c>
      <c r="K229" t="s">
        <v>1224</v>
      </c>
      <c r="L229" s="131">
        <v>12.077999999999999</v>
      </c>
      <c r="M229" s="131">
        <v>4.2171000000000003</v>
      </c>
      <c r="N229" s="136">
        <v>-5.1999999999999998E-3</v>
      </c>
      <c r="O229" s="131">
        <v>50.936</v>
      </c>
      <c r="P229" s="132">
        <f t="shared" si="3"/>
        <v>1.7550314367063913E-3</v>
      </c>
      <c r="Q229" s="132">
        <v>1.7175757159601903E-4</v>
      </c>
    </row>
    <row r="230" spans="1:18">
      <c r="R230" s="152"/>
    </row>
  </sheetData>
  <sheetProtection formatColumns="0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workbookViewId="0">
      <selection activeCell="I33" sqref="I33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108"/>
      <c r="V1" s="108"/>
    </row>
    <row r="2" spans="1:22" ht="14.1" customHeight="1">
      <c r="A2" t="s">
        <v>1213</v>
      </c>
      <c r="B2" t="s">
        <v>1214</v>
      </c>
      <c r="C2" s="108"/>
      <c r="D2" s="109"/>
      <c r="E2" s="108"/>
      <c r="F2" s="108"/>
      <c r="G2"/>
      <c r="H2" s="16"/>
      <c r="I2" s="16"/>
      <c r="J2" s="109"/>
      <c r="K2" s="109"/>
      <c r="L2" s="109"/>
      <c r="M2" s="109"/>
      <c r="N2" s="108"/>
      <c r="O2" s="108"/>
      <c r="P2" s="108"/>
      <c r="Q2" s="109"/>
      <c r="R2" s="108"/>
      <c r="S2" s="108"/>
      <c r="T2" s="108"/>
      <c r="U2" s="108"/>
      <c r="V2" s="108"/>
    </row>
    <row r="3" spans="1:22" ht="14.1" customHeight="1">
      <c r="A3" t="s">
        <v>1213</v>
      </c>
      <c r="B3" t="s">
        <v>1217</v>
      </c>
      <c r="C3" s="108"/>
      <c r="D3" s="109"/>
      <c r="E3" s="108"/>
      <c r="F3" s="108"/>
      <c r="G3"/>
      <c r="H3" s="16"/>
      <c r="I3" s="16"/>
      <c r="J3" s="109"/>
      <c r="K3" s="109"/>
      <c r="L3" s="109"/>
      <c r="M3" s="109"/>
      <c r="N3" s="108"/>
      <c r="O3" s="108"/>
      <c r="P3" s="108"/>
      <c r="Q3" s="109"/>
      <c r="R3" s="108"/>
      <c r="S3" s="108"/>
      <c r="T3" s="108"/>
      <c r="U3" s="108"/>
      <c r="V3" s="108"/>
    </row>
    <row r="4" spans="1:22" ht="14.1" customHeight="1">
      <c r="A4" t="s">
        <v>1213</v>
      </c>
      <c r="B4" t="s">
        <v>1218</v>
      </c>
      <c r="C4" s="108"/>
      <c r="D4" s="109"/>
      <c r="E4" s="108"/>
      <c r="F4" s="108"/>
      <c r="G4"/>
      <c r="H4" s="16"/>
      <c r="I4" s="16"/>
      <c r="J4" s="109"/>
      <c r="K4" s="109"/>
      <c r="L4" s="109"/>
      <c r="M4" s="109"/>
      <c r="N4" s="108"/>
      <c r="O4" s="108"/>
      <c r="P4" s="108"/>
      <c r="Q4" s="109"/>
      <c r="R4" s="108"/>
      <c r="S4" s="108"/>
      <c r="T4" s="108"/>
      <c r="U4" s="108"/>
      <c r="V4" s="108"/>
    </row>
    <row r="5" spans="1:22" ht="14.1" customHeight="1">
      <c r="A5" t="s">
        <v>1213</v>
      </c>
      <c r="B5" t="s">
        <v>1219</v>
      </c>
      <c r="C5" s="108"/>
      <c r="D5" s="109"/>
      <c r="E5" s="108"/>
      <c r="F5" s="108"/>
      <c r="G5"/>
      <c r="H5" s="16"/>
      <c r="I5" s="16"/>
      <c r="J5" s="109"/>
      <c r="K5" s="109"/>
      <c r="L5" s="109"/>
      <c r="M5" s="109"/>
      <c r="N5" s="108"/>
      <c r="O5" s="108"/>
      <c r="P5" s="108"/>
      <c r="Q5" s="109"/>
      <c r="R5" s="108"/>
      <c r="S5" s="108"/>
      <c r="T5" s="108"/>
      <c r="U5" s="108"/>
      <c r="V5" s="108"/>
    </row>
    <row r="6" spans="1:22" ht="14.1" customHeight="1">
      <c r="A6" t="s">
        <v>1213</v>
      </c>
      <c r="B6" t="s">
        <v>1220</v>
      </c>
      <c r="C6" s="108"/>
      <c r="D6" s="109"/>
      <c r="E6" s="108"/>
      <c r="F6" s="108"/>
      <c r="G6"/>
      <c r="H6" s="16"/>
      <c r="I6" s="16"/>
      <c r="J6" s="109"/>
      <c r="K6" s="109"/>
      <c r="L6" s="109"/>
      <c r="M6" s="109"/>
      <c r="N6" s="108"/>
      <c r="O6" s="108"/>
      <c r="P6" s="108"/>
      <c r="Q6" s="109"/>
      <c r="R6" s="108"/>
      <c r="S6" s="108"/>
      <c r="T6" s="108"/>
      <c r="U6" s="108"/>
      <c r="V6" s="108"/>
    </row>
    <row r="7" spans="1:22" ht="14.1" customHeight="1">
      <c r="A7" t="s">
        <v>1213</v>
      </c>
      <c r="B7" t="s">
        <v>1221</v>
      </c>
      <c r="C7" s="108"/>
      <c r="D7" s="109"/>
      <c r="E7" s="108"/>
      <c r="F7" s="108"/>
      <c r="G7"/>
      <c r="H7" s="16"/>
      <c r="I7" s="16"/>
      <c r="J7" s="109"/>
      <c r="K7" s="109"/>
      <c r="L7" s="109"/>
      <c r="M7" s="109"/>
      <c r="N7" s="108"/>
      <c r="O7" s="108"/>
      <c r="P7" s="108"/>
      <c r="Q7" s="109"/>
      <c r="R7" s="108"/>
      <c r="S7" s="108"/>
      <c r="T7" s="108"/>
      <c r="U7" s="108"/>
      <c r="V7" s="108"/>
    </row>
    <row r="8" spans="1:22" ht="14.1" customHeight="1">
      <c r="A8" t="s">
        <v>1213</v>
      </c>
      <c r="B8" t="s">
        <v>1222</v>
      </c>
      <c r="C8" s="108"/>
      <c r="D8" s="109"/>
      <c r="E8" s="108"/>
      <c r="F8" s="108"/>
      <c r="G8"/>
      <c r="H8" s="16"/>
      <c r="I8" s="16"/>
      <c r="J8" s="109"/>
      <c r="K8" s="109"/>
      <c r="L8" s="109"/>
      <c r="M8" s="109"/>
      <c r="N8" s="108"/>
      <c r="O8" s="108"/>
      <c r="P8" s="108"/>
      <c r="Q8" s="109"/>
      <c r="R8" s="108"/>
      <c r="S8" s="108"/>
      <c r="T8" s="108"/>
      <c r="U8" s="108"/>
      <c r="V8" s="108"/>
    </row>
    <row r="9" spans="1:22" ht="13.5" customHeight="1">
      <c r="A9" t="s">
        <v>1213</v>
      </c>
      <c r="B9" t="s">
        <v>1223</v>
      </c>
      <c r="C9" s="108"/>
      <c r="D9" s="109"/>
      <c r="E9" s="108"/>
      <c r="F9" s="108"/>
      <c r="G9"/>
      <c r="H9" s="16"/>
      <c r="I9" s="16"/>
      <c r="J9" s="109"/>
      <c r="K9" s="109"/>
      <c r="L9" s="109"/>
      <c r="M9" s="109"/>
      <c r="N9" s="108"/>
      <c r="O9" s="108"/>
      <c r="P9" s="108"/>
      <c r="Q9" s="109"/>
      <c r="R9" s="108"/>
      <c r="S9" s="108"/>
      <c r="T9" s="108"/>
      <c r="U9" s="108"/>
      <c r="V9" s="108"/>
    </row>
    <row r="10" spans="1:22" ht="13.5" customHeight="1">
      <c r="A10" t="s">
        <v>1213</v>
      </c>
      <c r="B10" t="s">
        <v>1229</v>
      </c>
      <c r="C10" s="108"/>
      <c r="D10" s="109"/>
      <c r="E10" s="108"/>
      <c r="F10" s="108"/>
      <c r="G10"/>
      <c r="H10" s="16"/>
      <c r="I10" s="16"/>
      <c r="J10" s="109"/>
      <c r="K10" s="109"/>
      <c r="L10" s="109"/>
      <c r="M10" s="109"/>
      <c r="N10" s="108"/>
      <c r="O10" s="108"/>
      <c r="P10" s="108"/>
      <c r="Q10" s="109"/>
      <c r="R10" s="108"/>
      <c r="S10" s="108"/>
      <c r="T10" s="108"/>
      <c r="U10" s="108"/>
      <c r="V10" s="108"/>
    </row>
    <row r="11" spans="1:22" ht="14.1" customHeight="1">
      <c r="A11" t="s">
        <v>1213</v>
      </c>
      <c r="B11" t="s">
        <v>1230</v>
      </c>
      <c r="C11" s="108"/>
      <c r="D11" s="109"/>
      <c r="E11" s="108"/>
      <c r="F11" s="108"/>
      <c r="G11"/>
      <c r="H11" s="16"/>
      <c r="I11" s="16"/>
      <c r="J11" s="109"/>
      <c r="K11" s="109"/>
      <c r="L11" s="109"/>
      <c r="M11" s="109"/>
      <c r="N11" s="108"/>
      <c r="O11" s="108"/>
      <c r="P11" s="108"/>
      <c r="Q11" s="109"/>
      <c r="R11" s="108"/>
      <c r="S11" s="108"/>
      <c r="T11" s="108"/>
      <c r="U11" s="108"/>
      <c r="V11" s="108"/>
    </row>
    <row r="12" spans="1:22" ht="14.1" customHeight="1">
      <c r="A12" t="s">
        <v>1213</v>
      </c>
      <c r="B12" t="s">
        <v>1231</v>
      </c>
      <c r="C12" s="108"/>
      <c r="D12" s="109"/>
      <c r="E12" s="108"/>
      <c r="F12" s="108"/>
      <c r="G12"/>
      <c r="H12" s="16"/>
      <c r="I12" s="16"/>
      <c r="J12" s="109"/>
      <c r="K12" s="109"/>
      <c r="L12" s="109"/>
      <c r="M12" s="109"/>
      <c r="N12" s="108"/>
      <c r="O12" s="108"/>
      <c r="P12" s="108"/>
      <c r="Q12" s="109"/>
      <c r="R12" s="108"/>
      <c r="S12" s="108"/>
      <c r="T12" s="108"/>
      <c r="U12" s="108"/>
      <c r="V12" s="108"/>
    </row>
    <row r="13" spans="1:22" ht="14.1" customHeight="1">
      <c r="A13" t="s">
        <v>1213</v>
      </c>
      <c r="B13" t="s">
        <v>1232</v>
      </c>
      <c r="C13" s="108"/>
      <c r="D13" s="109"/>
      <c r="E13" s="108"/>
      <c r="F13" s="108"/>
      <c r="G13"/>
      <c r="H13" s="16"/>
      <c r="I13" s="16"/>
      <c r="J13" s="109"/>
      <c r="K13" s="109"/>
      <c r="L13" s="109"/>
      <c r="M13" s="109"/>
      <c r="N13" s="108"/>
      <c r="O13" s="108"/>
      <c r="P13" s="108"/>
      <c r="Q13" s="109"/>
      <c r="R13" s="108"/>
      <c r="S13" s="108"/>
      <c r="T13" s="108"/>
      <c r="U13" s="108"/>
      <c r="V13" s="108"/>
    </row>
    <row r="14" spans="1:22" ht="14.1" customHeight="1">
      <c r="A14" t="s">
        <v>1213</v>
      </c>
      <c r="B14" t="s">
        <v>1233</v>
      </c>
      <c r="C14" s="108"/>
      <c r="D14" s="109"/>
      <c r="E14" s="108"/>
      <c r="F14" s="108"/>
      <c r="G14"/>
      <c r="H14" s="16"/>
      <c r="I14" s="16"/>
      <c r="J14" s="109"/>
      <c r="K14" s="109"/>
      <c r="L14" s="109"/>
      <c r="M14" s="109"/>
      <c r="N14" s="108"/>
      <c r="O14" s="108"/>
      <c r="P14" s="108"/>
      <c r="Q14" s="109"/>
      <c r="R14" s="108"/>
      <c r="S14" s="108"/>
      <c r="T14" s="108"/>
      <c r="U14" s="108"/>
      <c r="V14" s="108"/>
    </row>
    <row r="15" spans="1:22" ht="14.1" customHeight="1">
      <c r="A15" t="s">
        <v>1213</v>
      </c>
      <c r="B15" t="s">
        <v>1236</v>
      </c>
      <c r="C15" s="108"/>
      <c r="D15" s="109"/>
      <c r="E15" s="108"/>
      <c r="F15" s="108"/>
      <c r="G15"/>
      <c r="H15" s="16"/>
      <c r="I15" s="16"/>
      <c r="J15" s="109"/>
      <c r="K15" s="109"/>
      <c r="L15" s="109"/>
      <c r="M15" s="109"/>
      <c r="N15" s="108"/>
      <c r="O15" s="108"/>
      <c r="P15" s="108"/>
      <c r="Q15" s="109"/>
      <c r="R15" s="108"/>
      <c r="S15" s="108"/>
      <c r="T15" s="108"/>
      <c r="U15" s="108"/>
      <c r="V15" s="108"/>
    </row>
    <row r="16" spans="1:22" ht="14.1" customHeight="1">
      <c r="A16" t="s">
        <v>1213</v>
      </c>
      <c r="B16" t="s">
        <v>1237</v>
      </c>
      <c r="D16" s="109"/>
      <c r="E16" s="108"/>
      <c r="F16" s="108"/>
      <c r="G16"/>
      <c r="H16" s="16"/>
      <c r="I16" s="16"/>
      <c r="J16" s="109"/>
      <c r="K16" s="109"/>
      <c r="L16" s="109"/>
      <c r="M16" s="109"/>
      <c r="N16" s="108"/>
      <c r="O16" s="108"/>
      <c r="P16" s="108"/>
      <c r="Q16" s="109"/>
    </row>
    <row r="17" spans="1:17" ht="14.1" customHeight="1">
      <c r="A17" t="s">
        <v>1213</v>
      </c>
      <c r="B17" t="s">
        <v>1238</v>
      </c>
      <c r="D17" s="109"/>
      <c r="E17" s="108"/>
      <c r="F17" s="108"/>
      <c r="G17"/>
      <c r="H17" s="16"/>
      <c r="I17" s="16"/>
      <c r="J17" s="109"/>
      <c r="K17" s="109"/>
      <c r="L17" s="109"/>
      <c r="M17" s="109"/>
      <c r="N17" s="108"/>
      <c r="O17" s="108"/>
      <c r="P17" s="108"/>
      <c r="Q17" s="109"/>
    </row>
    <row r="18" spans="1:17" ht="14.1" customHeight="1">
      <c r="A18" t="s">
        <v>1213</v>
      </c>
      <c r="B18" t="s">
        <v>1241</v>
      </c>
      <c r="D18" s="109"/>
      <c r="E18" s="108"/>
      <c r="F18" s="108"/>
      <c r="G18"/>
      <c r="H18" s="16"/>
      <c r="I18" s="16"/>
      <c r="J18" s="109"/>
      <c r="K18" s="109"/>
      <c r="L18" s="109"/>
      <c r="M18" s="109"/>
      <c r="N18" s="108"/>
      <c r="O18" s="108"/>
      <c r="P18" s="108"/>
      <c r="Q18" s="109"/>
    </row>
    <row r="19" spans="1:17" ht="14.1" customHeight="1">
      <c r="A19" t="s">
        <v>1213</v>
      </c>
      <c r="B19" t="s">
        <v>1242</v>
      </c>
      <c r="D19" s="109"/>
      <c r="E19" s="108"/>
      <c r="F19" s="108"/>
      <c r="G19"/>
      <c r="H19" s="16"/>
      <c r="I19" s="16"/>
      <c r="J19" s="109"/>
      <c r="K19" s="108"/>
      <c r="L19" s="109"/>
      <c r="M19" s="109"/>
      <c r="N19" s="108"/>
      <c r="O19" s="108"/>
      <c r="P19" s="108"/>
      <c r="Q19" s="109"/>
    </row>
    <row r="20" spans="1:17" ht="14.1" customHeight="1">
      <c r="A20" t="s">
        <v>1213</v>
      </c>
      <c r="B20" t="s">
        <v>1243</v>
      </c>
      <c r="D20" s="4"/>
      <c r="E20" s="108"/>
      <c r="F20" s="108"/>
      <c r="G20" s="108"/>
      <c r="H20" s="108"/>
      <c r="I20" s="108"/>
      <c r="J20"/>
      <c r="K20" s="108"/>
      <c r="L20" s="108"/>
      <c r="M20" s="108"/>
      <c r="N20" s="108"/>
      <c r="O20" s="108"/>
      <c r="P20" s="108"/>
      <c r="Q20" s="108"/>
    </row>
    <row r="21" spans="1:17" ht="14.1" customHeight="1">
      <c r="A21" t="s">
        <v>1213</v>
      </c>
      <c r="B21" t="s">
        <v>1244</v>
      </c>
      <c r="D21" s="4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7" ht="14.25">
      <c r="A22" t="s">
        <v>1213</v>
      </c>
      <c r="B22" t="s">
        <v>1247</v>
      </c>
    </row>
    <row r="23" spans="1:17" ht="14.25">
      <c r="A23" t="s">
        <v>1213</v>
      </c>
      <c r="B23" t="s">
        <v>1248</v>
      </c>
    </row>
    <row r="24" spans="1:17" ht="14.25">
      <c r="A24" t="s">
        <v>1213</v>
      </c>
      <c r="B24" t="s">
        <v>1250</v>
      </c>
    </row>
    <row r="25" spans="1:17" ht="14.25">
      <c r="A25" t="s">
        <v>1213</v>
      </c>
      <c r="B25" t="s">
        <v>1251</v>
      </c>
    </row>
    <row r="26" spans="1:17" ht="14.25">
      <c r="A26" t="s">
        <v>1213</v>
      </c>
      <c r="B26" t="s">
        <v>1252</v>
      </c>
    </row>
    <row r="27" spans="1:17" ht="14.25">
      <c r="A27" t="s">
        <v>1213</v>
      </c>
      <c r="B27" t="s">
        <v>1253</v>
      </c>
    </row>
    <row r="28" spans="1:17" ht="14.25">
      <c r="A28" t="s">
        <v>1213</v>
      </c>
      <c r="B28" t="s">
        <v>1254</v>
      </c>
    </row>
    <row r="29" spans="1:17" ht="14.25">
      <c r="A29" t="s">
        <v>1213</v>
      </c>
      <c r="B29" t="s">
        <v>1255</v>
      </c>
    </row>
    <row r="30" spans="1:17" ht="14.25">
      <c r="A30" t="s">
        <v>1213</v>
      </c>
      <c r="B30" t="s">
        <v>1256</v>
      </c>
    </row>
    <row r="31" spans="1:17" ht="14.25">
      <c r="A31" t="s">
        <v>1213</v>
      </c>
      <c r="B31" t="s">
        <v>1257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C7">
      <formula1>#REF!</formula1>
    </dataValidation>
    <dataValidation type="list" allowBlank="1" showInputMessage="1" showErrorMessage="1" sqref="H2:H19">
      <formula1>israel_abroad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D2:D19">
      <formula1>issuer_number_loan</formula1>
    </dataValidation>
    <dataValidation type="list" allowBlank="1" showInputMessage="1" showErrorMessage="1" sqref="L2:L19">
      <formula1>Rating_Agency</formula1>
    </dataValidation>
    <dataValidation type="list" allowBlank="1" showInputMessage="1" showErrorMessage="1" sqref="Q2:Q19">
      <formula1>Type_of_Interest_Rate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M2:M19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S423"/>
  <sheetViews>
    <sheetView rightToLeft="1" workbookViewId="0">
      <selection activeCell="C19" sqref="C19"/>
    </sheetView>
  </sheetViews>
  <sheetFormatPr defaultColWidth="11.625" defaultRowHeight="14.1" customHeight="1"/>
  <cols>
    <col min="1" max="2" width="11.625" style="2" customWidth="1"/>
    <col min="3" max="3" width="13.375" style="2" bestFit="1" customWidth="1"/>
    <col min="4" max="4" width="39.5" style="2" bestFit="1" customWidth="1"/>
    <col min="5" max="6" width="11.625" style="2" customWidth="1"/>
    <col min="7" max="7" width="44" style="2" customWidth="1"/>
    <col min="8" max="8" width="11.625" style="2" customWidth="1"/>
    <col min="9" max="9" width="12.625" style="2" customWidth="1"/>
    <col min="10" max="11" width="11.625" style="2" customWidth="1"/>
    <col min="12" max="12" width="13.5" style="2" bestFit="1" customWidth="1"/>
    <col min="13" max="13" width="11.625" style="2" customWidth="1"/>
    <col min="14" max="14" width="16.5" style="2" bestFit="1" customWidth="1"/>
    <col min="15" max="19" width="11.625" style="2" customWidth="1"/>
    <col min="20" max="16384" width="11.625" style="2"/>
  </cols>
  <sheetData>
    <row r="1" spans="1:19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17" t="s">
        <v>196</v>
      </c>
      <c r="Q1" s="17" t="s">
        <v>197</v>
      </c>
      <c r="R1" s="108"/>
      <c r="S1" s="108"/>
    </row>
    <row r="2" spans="1:19" ht="14.1" customHeight="1">
      <c r="A2" t="s">
        <v>1213</v>
      </c>
      <c r="B2" s="108">
        <v>12936</v>
      </c>
      <c r="C2" s="108" t="s">
        <v>1068</v>
      </c>
      <c r="D2" t="s">
        <v>5013</v>
      </c>
      <c r="E2" t="s">
        <v>5014</v>
      </c>
      <c r="F2" t="s">
        <v>309</v>
      </c>
      <c r="G2" t="s">
        <v>5015</v>
      </c>
      <c r="H2" s="108">
        <v>742521</v>
      </c>
      <c r="I2" t="s">
        <v>314</v>
      </c>
      <c r="J2" t="s">
        <v>1212</v>
      </c>
      <c r="K2" s="153">
        <v>45036</v>
      </c>
      <c r="L2" s="131">
        <v>2300000</v>
      </c>
      <c r="M2" s="131">
        <f>L2/1000</f>
        <v>2300</v>
      </c>
      <c r="N2" s="131">
        <f>O2*1000</f>
        <v>1609999.9848186413</v>
      </c>
      <c r="O2" s="131">
        <v>1609.9999848186412</v>
      </c>
      <c r="P2" s="154">
        <f>O2/M2</f>
        <v>0.69999999339940921</v>
      </c>
      <c r="Q2" s="153">
        <v>48689</v>
      </c>
      <c r="R2" s="108"/>
      <c r="S2" s="16"/>
    </row>
    <row r="3" spans="1:19" ht="14.1" customHeight="1">
      <c r="A3" t="s">
        <v>1213</v>
      </c>
      <c r="B3" s="108">
        <v>12937</v>
      </c>
      <c r="C3" s="108" t="s">
        <v>1068</v>
      </c>
      <c r="D3" t="s">
        <v>5397</v>
      </c>
      <c r="E3" t="s">
        <v>5019</v>
      </c>
      <c r="F3" t="s">
        <v>311</v>
      </c>
      <c r="G3" t="s">
        <v>5020</v>
      </c>
      <c r="H3" s="108">
        <v>74253</v>
      </c>
      <c r="I3" t="s">
        <v>314</v>
      </c>
      <c r="J3" t="s">
        <v>1215</v>
      </c>
      <c r="K3" s="153">
        <v>45098</v>
      </c>
      <c r="L3" s="131">
        <v>1430000</v>
      </c>
      <c r="M3" s="131">
        <f>L3*3.718/1000</f>
        <v>5316.74</v>
      </c>
      <c r="N3" s="131">
        <f>O3*1000/3.718</f>
        <v>910000</v>
      </c>
      <c r="O3" s="131">
        <v>3383.38</v>
      </c>
      <c r="P3" s="154">
        <f t="shared" ref="P3:P8" si="0">O3/M3</f>
        <v>0.63636363636363646</v>
      </c>
      <c r="Q3" s="153">
        <v>48434</v>
      </c>
      <c r="R3" s="108"/>
      <c r="S3" s="16"/>
    </row>
    <row r="4" spans="1:19" ht="13.5" customHeight="1">
      <c r="A4" t="s">
        <v>1213</v>
      </c>
      <c r="B4" s="108">
        <v>12937</v>
      </c>
      <c r="C4" s="108" t="s">
        <v>1068</v>
      </c>
      <c r="D4" s="108"/>
      <c r="E4" t="s">
        <v>5016</v>
      </c>
      <c r="F4" t="s">
        <v>309</v>
      </c>
      <c r="G4" t="s">
        <v>5017</v>
      </c>
      <c r="H4" s="108">
        <v>74254</v>
      </c>
      <c r="I4" t="s">
        <v>314</v>
      </c>
      <c r="J4" t="s">
        <v>1215</v>
      </c>
      <c r="K4" s="153">
        <v>45124</v>
      </c>
      <c r="L4" s="131">
        <v>2431962.9415170802</v>
      </c>
      <c r="M4" s="131">
        <f>L4*3.718/1000</f>
        <v>9042.0382165605042</v>
      </c>
      <c r="N4" s="131">
        <f>O4*1000/3.718</f>
        <v>1629908.3633246501</v>
      </c>
      <c r="O4" s="131">
        <v>6059.999294841049</v>
      </c>
      <c r="P4" s="154">
        <f t="shared" si="0"/>
        <v>0.67020279606230293</v>
      </c>
      <c r="Q4" s="153">
        <v>46220</v>
      </c>
      <c r="R4" s="108"/>
      <c r="S4" s="16"/>
    </row>
    <row r="5" spans="1:19" ht="13.5" customHeight="1">
      <c r="A5" t="s">
        <v>1213</v>
      </c>
      <c r="B5" s="108">
        <v>12937</v>
      </c>
      <c r="C5" s="108" t="s">
        <v>1068</v>
      </c>
      <c r="D5" t="s">
        <v>5013</v>
      </c>
      <c r="E5" t="s">
        <v>5014</v>
      </c>
      <c r="F5" t="s">
        <v>309</v>
      </c>
      <c r="G5" t="s">
        <v>5015</v>
      </c>
      <c r="H5" s="108">
        <v>742521</v>
      </c>
      <c r="I5" t="s">
        <v>314</v>
      </c>
      <c r="J5" t="s">
        <v>1212</v>
      </c>
      <c r="K5" s="153">
        <v>45036</v>
      </c>
      <c r="L5" s="131">
        <v>11250000</v>
      </c>
      <c r="M5" s="131">
        <f>L5/1000</f>
        <v>11250</v>
      </c>
      <c r="N5" s="131">
        <f>O5*1000</f>
        <v>7875000.0266924994</v>
      </c>
      <c r="O5" s="131">
        <v>7875.000026692499</v>
      </c>
      <c r="P5" s="154">
        <f t="shared" si="0"/>
        <v>0.70000000237266657</v>
      </c>
      <c r="Q5" s="153">
        <v>48689</v>
      </c>
      <c r="R5" s="108"/>
      <c r="S5" s="16"/>
    </row>
    <row r="6" spans="1:19" ht="14.1" customHeight="1">
      <c r="A6" t="s">
        <v>1213</v>
      </c>
      <c r="B6" s="108">
        <v>12938</v>
      </c>
      <c r="C6" s="108" t="s">
        <v>1068</v>
      </c>
      <c r="D6" t="s">
        <v>5397</v>
      </c>
      <c r="E6" t="s">
        <v>5019</v>
      </c>
      <c r="F6" t="s">
        <v>311</v>
      </c>
      <c r="G6" t="s">
        <v>5020</v>
      </c>
      <c r="H6" s="108">
        <v>74253</v>
      </c>
      <c r="I6" t="s">
        <v>314</v>
      </c>
      <c r="J6" t="s">
        <v>1215</v>
      </c>
      <c r="K6" s="153">
        <v>45098</v>
      </c>
      <c r="L6" s="131">
        <v>302500</v>
      </c>
      <c r="M6" s="131">
        <f t="shared" ref="M6:M7" si="1">L6*3.718/1000</f>
        <v>1124.6949999999999</v>
      </c>
      <c r="N6" s="131">
        <f t="shared" ref="N6:N7" si="2">O6*1000/3.718</f>
        <v>192500</v>
      </c>
      <c r="O6" s="131">
        <v>715.71500000000003</v>
      </c>
      <c r="P6" s="154">
        <f t="shared" si="0"/>
        <v>0.63636363636363646</v>
      </c>
      <c r="Q6" s="153">
        <v>48434</v>
      </c>
      <c r="R6" s="108"/>
      <c r="S6" s="16"/>
    </row>
    <row r="7" spans="1:19" ht="14.1" customHeight="1">
      <c r="A7" t="s">
        <v>1213</v>
      </c>
      <c r="B7" s="108">
        <v>12938</v>
      </c>
      <c r="C7" s="108" t="s">
        <v>1068</v>
      </c>
      <c r="D7" s="108"/>
      <c r="E7" t="s">
        <v>5016</v>
      </c>
      <c r="F7" t="s">
        <v>309</v>
      </c>
      <c r="G7" t="s">
        <v>5017</v>
      </c>
      <c r="H7" s="108">
        <v>74254</v>
      </c>
      <c r="I7" t="s">
        <v>314</v>
      </c>
      <c r="J7" t="s">
        <v>1215</v>
      </c>
      <c r="K7" s="153">
        <v>45124</v>
      </c>
      <c r="L7" s="131">
        <v>1074116.9658367101</v>
      </c>
      <c r="M7" s="131">
        <f t="shared" si="1"/>
        <v>3993.5668789808879</v>
      </c>
      <c r="N7" s="131">
        <f t="shared" si="2"/>
        <v>719877.941274432</v>
      </c>
      <c r="O7" s="131">
        <v>2676.5061856583379</v>
      </c>
      <c r="P7" s="154">
        <f t="shared" si="0"/>
        <v>0.67020442295468741</v>
      </c>
      <c r="Q7" s="153">
        <v>46220</v>
      </c>
      <c r="R7" s="108"/>
      <c r="S7" s="16"/>
    </row>
    <row r="8" spans="1:19" ht="14.1" customHeight="1">
      <c r="A8" t="s">
        <v>1213</v>
      </c>
      <c r="B8" s="108">
        <v>12938</v>
      </c>
      <c r="C8" s="108" t="s">
        <v>1068</v>
      </c>
      <c r="D8" t="s">
        <v>5013</v>
      </c>
      <c r="E8" t="s">
        <v>5014</v>
      </c>
      <c r="F8" t="s">
        <v>309</v>
      </c>
      <c r="G8" t="s">
        <v>5015</v>
      </c>
      <c r="H8" s="108">
        <v>742521</v>
      </c>
      <c r="I8" t="s">
        <v>314</v>
      </c>
      <c r="J8" t="s">
        <v>1212</v>
      </c>
      <c r="K8" s="153">
        <v>45036</v>
      </c>
      <c r="L8" s="131">
        <v>1100000</v>
      </c>
      <c r="M8" s="131">
        <f>L8/1000</f>
        <v>1100</v>
      </c>
      <c r="N8" s="131">
        <f>O8*1000</f>
        <v>769999.98848885973</v>
      </c>
      <c r="O8" s="131">
        <v>769.99998848885969</v>
      </c>
      <c r="P8" s="154">
        <f t="shared" si="0"/>
        <v>0.69999998953532694</v>
      </c>
      <c r="Q8" s="153">
        <v>48689</v>
      </c>
      <c r="R8" s="108"/>
      <c r="S8" s="16"/>
    </row>
    <row r="9" spans="1:19" ht="14.1" customHeight="1">
      <c r="A9" t="s">
        <v>1213</v>
      </c>
      <c r="B9" s="108">
        <v>14425</v>
      </c>
      <c r="C9" s="108" t="s">
        <v>1068</v>
      </c>
      <c r="D9" t="s">
        <v>5045</v>
      </c>
      <c r="E9" t="s">
        <v>5046</v>
      </c>
      <c r="F9" t="s">
        <v>309</v>
      </c>
      <c r="G9" t="s">
        <v>5047</v>
      </c>
      <c r="H9" s="108" t="s">
        <v>5048</v>
      </c>
      <c r="I9" t="s">
        <v>321</v>
      </c>
      <c r="J9" t="s">
        <v>1215</v>
      </c>
      <c r="K9" s="153">
        <v>45168</v>
      </c>
      <c r="L9" s="131">
        <v>1500000</v>
      </c>
      <c r="M9" s="131">
        <f t="shared" ref="M9:M10" si="3">L9*3.718/1000</f>
        <v>5577</v>
      </c>
      <c r="N9" s="131"/>
      <c r="O9" s="131"/>
      <c r="P9" s="109"/>
      <c r="Q9" s="153"/>
      <c r="R9" s="108"/>
      <c r="S9" s="16"/>
    </row>
    <row r="10" spans="1:19" ht="14.1" customHeight="1">
      <c r="A10" t="s">
        <v>1213</v>
      </c>
      <c r="B10" s="108">
        <v>14425</v>
      </c>
      <c r="C10" s="108" t="s">
        <v>1068</v>
      </c>
      <c r="D10" t="s">
        <v>5040</v>
      </c>
      <c r="E10" t="s">
        <v>5041</v>
      </c>
      <c r="F10" t="s">
        <v>309</v>
      </c>
      <c r="G10" t="s">
        <v>5042</v>
      </c>
      <c r="H10" s="108" t="s">
        <v>5043</v>
      </c>
      <c r="I10" t="s">
        <v>321</v>
      </c>
      <c r="J10" t="s">
        <v>1215</v>
      </c>
      <c r="K10" s="153">
        <v>45717</v>
      </c>
      <c r="L10" s="131">
        <v>2500000</v>
      </c>
      <c r="M10" s="131">
        <f t="shared" si="3"/>
        <v>9295</v>
      </c>
      <c r="N10" s="131"/>
      <c r="O10" s="131"/>
      <c r="P10" s="109"/>
      <c r="Q10" s="153"/>
      <c r="R10" s="108"/>
      <c r="S10" s="16"/>
    </row>
    <row r="11" spans="1:19" ht="14.1" customHeight="1">
      <c r="A11" t="s">
        <v>1213</v>
      </c>
      <c r="B11" s="108">
        <v>14425</v>
      </c>
      <c r="C11" s="108" t="s">
        <v>1068</v>
      </c>
      <c r="D11" t="s">
        <v>5035</v>
      </c>
      <c r="E11" t="s">
        <v>5036</v>
      </c>
      <c r="F11" t="s">
        <v>313</v>
      </c>
      <c r="G11" t="s">
        <v>5037</v>
      </c>
      <c r="H11" s="108" t="s">
        <v>5038</v>
      </c>
      <c r="I11" t="s">
        <v>321</v>
      </c>
      <c r="J11" t="s">
        <v>1216</v>
      </c>
      <c r="K11" s="153">
        <v>45259</v>
      </c>
      <c r="L11" s="131">
        <v>2500000</v>
      </c>
      <c r="M11" s="131">
        <f>L11*4.0219/1000</f>
        <v>10054.749999999998</v>
      </c>
      <c r="N11" s="131"/>
      <c r="O11" s="131"/>
      <c r="P11" s="108"/>
      <c r="Q11" s="153"/>
      <c r="R11" s="108"/>
      <c r="S11" s="108"/>
    </row>
    <row r="12" spans="1:19" ht="14.1" customHeight="1">
      <c r="A12" t="s">
        <v>1213</v>
      </c>
      <c r="B12" s="108">
        <v>14425</v>
      </c>
      <c r="C12" s="108" t="s">
        <v>1068</v>
      </c>
      <c r="D12" t="s">
        <v>5031</v>
      </c>
      <c r="E12" t="s">
        <v>5032</v>
      </c>
      <c r="F12" t="s">
        <v>311</v>
      </c>
      <c r="G12" t="s">
        <v>5033</v>
      </c>
      <c r="H12" s="108" t="s">
        <v>5034</v>
      </c>
      <c r="I12" t="s">
        <v>321</v>
      </c>
      <c r="J12" t="s">
        <v>1215</v>
      </c>
      <c r="K12" s="153">
        <v>45688</v>
      </c>
      <c r="L12" s="131">
        <v>3000000</v>
      </c>
      <c r="M12" s="131">
        <f t="shared" ref="M12:M13" si="4">L12*3.718/1000</f>
        <v>11154</v>
      </c>
      <c r="N12" s="131"/>
      <c r="O12" s="131"/>
      <c r="P12" s="108"/>
      <c r="Q12" s="153"/>
      <c r="R12" s="108"/>
      <c r="S12" s="108"/>
    </row>
    <row r="13" spans="1:19" ht="14.1" customHeight="1">
      <c r="A13" t="s">
        <v>1213</v>
      </c>
      <c r="B13" s="108">
        <v>14425</v>
      </c>
      <c r="C13" s="108" t="s">
        <v>1068</v>
      </c>
      <c r="D13" s="108"/>
      <c r="E13" t="s">
        <v>5070</v>
      </c>
      <c r="F13" t="s">
        <v>311</v>
      </c>
      <c r="G13" t="s">
        <v>5071</v>
      </c>
      <c r="H13" s="108">
        <v>74203</v>
      </c>
      <c r="I13" t="s">
        <v>314</v>
      </c>
      <c r="J13" t="s">
        <v>1215</v>
      </c>
      <c r="K13" s="153">
        <v>43770</v>
      </c>
      <c r="L13" s="131">
        <v>1500000</v>
      </c>
      <c r="M13" s="131">
        <f t="shared" si="4"/>
        <v>5577</v>
      </c>
      <c r="N13" s="131"/>
      <c r="O13" s="131"/>
      <c r="P13" s="108"/>
      <c r="Q13" s="153"/>
      <c r="R13" s="108"/>
      <c r="S13" s="108"/>
    </row>
    <row r="14" spans="1:19" ht="14.1" customHeight="1">
      <c r="A14" t="s">
        <v>1213</v>
      </c>
      <c r="B14" s="108">
        <v>14425</v>
      </c>
      <c r="C14" s="108" t="s">
        <v>1068</v>
      </c>
      <c r="D14" t="s">
        <v>5077</v>
      </c>
      <c r="E14" t="s">
        <v>5078</v>
      </c>
      <c r="F14" t="s">
        <v>309</v>
      </c>
      <c r="G14" t="s">
        <v>5079</v>
      </c>
      <c r="H14" s="108">
        <v>74255</v>
      </c>
      <c r="I14" t="s">
        <v>314</v>
      </c>
      <c r="J14" t="s">
        <v>1227</v>
      </c>
      <c r="K14" s="153">
        <v>45208</v>
      </c>
      <c r="L14" s="131">
        <v>329032</v>
      </c>
      <c r="M14" s="131">
        <f>L14*4.8108/1000</f>
        <v>1582.9071456000001</v>
      </c>
      <c r="N14" s="131">
        <f>O14*1000/4.8108</f>
        <v>147166</v>
      </c>
      <c r="O14" s="131">
        <v>707.98619280000003</v>
      </c>
      <c r="P14" s="154">
        <f>O14/M14</f>
        <v>0.44726956648593447</v>
      </c>
      <c r="Q14" s="153">
        <v>46235</v>
      </c>
      <c r="R14" s="108"/>
      <c r="S14" s="108"/>
    </row>
    <row r="15" spans="1:19" ht="14.1" customHeight="1">
      <c r="A15" t="s">
        <v>1213</v>
      </c>
      <c r="B15" s="108">
        <v>14425</v>
      </c>
      <c r="C15" s="108" t="s">
        <v>1068</v>
      </c>
      <c r="D15" t="s">
        <v>5072</v>
      </c>
      <c r="E15" t="s">
        <v>5073</v>
      </c>
      <c r="F15" t="s">
        <v>309</v>
      </c>
      <c r="G15" t="s">
        <v>5076</v>
      </c>
      <c r="H15" s="108">
        <v>74257</v>
      </c>
      <c r="I15" t="s">
        <v>314</v>
      </c>
      <c r="J15" t="s">
        <v>1215</v>
      </c>
      <c r="K15" s="153">
        <v>45167</v>
      </c>
      <c r="L15" s="131">
        <v>1500000</v>
      </c>
      <c r="M15" s="131">
        <f t="shared" ref="M15:M21" si="5">L15*3.718/1000</f>
        <v>5577</v>
      </c>
      <c r="N15" s="131"/>
      <c r="O15" s="131"/>
      <c r="P15" s="108"/>
      <c r="Q15" s="153"/>
      <c r="R15" s="108"/>
      <c r="S15" s="108"/>
    </row>
    <row r="16" spans="1:19" ht="14.1" customHeight="1">
      <c r="A16" t="s">
        <v>1213</v>
      </c>
      <c r="B16" s="108">
        <v>14425</v>
      </c>
      <c r="C16" s="108" t="s">
        <v>1068</v>
      </c>
      <c r="D16" t="s">
        <v>5057</v>
      </c>
      <c r="E16" t="s">
        <v>5058</v>
      </c>
      <c r="F16" t="s">
        <v>309</v>
      </c>
      <c r="G16" t="s">
        <v>5059</v>
      </c>
      <c r="H16" s="108">
        <v>74258</v>
      </c>
      <c r="I16" t="s">
        <v>314</v>
      </c>
      <c r="J16" t="s">
        <v>1215</v>
      </c>
      <c r="K16" s="153">
        <v>45168</v>
      </c>
      <c r="L16" s="131">
        <v>1500000</v>
      </c>
      <c r="M16" s="131">
        <f t="shared" si="5"/>
        <v>5577</v>
      </c>
      <c r="N16" s="131"/>
      <c r="O16" s="131"/>
      <c r="P16" s="108"/>
      <c r="Q16" s="153"/>
      <c r="R16" s="108"/>
      <c r="S16" s="108"/>
    </row>
    <row r="17" spans="1:17" ht="14.1" customHeight="1">
      <c r="A17" t="s">
        <v>1213</v>
      </c>
      <c r="B17" s="108">
        <v>14425</v>
      </c>
      <c r="C17" s="108" t="s">
        <v>1068</v>
      </c>
      <c r="D17" t="s">
        <v>5050</v>
      </c>
      <c r="E17" t="s">
        <v>5051</v>
      </c>
      <c r="F17" t="s">
        <v>309</v>
      </c>
      <c r="G17" t="s">
        <v>5052</v>
      </c>
      <c r="H17" s="108">
        <v>74260</v>
      </c>
      <c r="I17" t="s">
        <v>314</v>
      </c>
      <c r="J17" t="s">
        <v>1215</v>
      </c>
      <c r="K17" s="153">
        <v>45182</v>
      </c>
      <c r="L17" s="131">
        <v>2600000</v>
      </c>
      <c r="M17" s="131">
        <f t="shared" si="5"/>
        <v>9666.7999999999993</v>
      </c>
      <c r="N17" s="131"/>
      <c r="O17" s="131"/>
      <c r="P17" s="108"/>
      <c r="Q17" s="153"/>
    </row>
    <row r="18" spans="1:17" ht="14.1" customHeight="1">
      <c r="A18" t="s">
        <v>1213</v>
      </c>
      <c r="B18" s="108">
        <v>14425</v>
      </c>
      <c r="C18" s="108" t="s">
        <v>1068</v>
      </c>
      <c r="D18" t="s">
        <v>5064</v>
      </c>
      <c r="E18" t="s">
        <v>5065</v>
      </c>
      <c r="F18" t="s">
        <v>309</v>
      </c>
      <c r="G18" t="s">
        <v>5066</v>
      </c>
      <c r="H18" s="108">
        <v>74261</v>
      </c>
      <c r="I18" t="s">
        <v>314</v>
      </c>
      <c r="J18" t="s">
        <v>1215</v>
      </c>
      <c r="K18" s="153">
        <v>45225</v>
      </c>
      <c r="L18" s="131">
        <v>1500000</v>
      </c>
      <c r="M18" s="131">
        <f t="shared" si="5"/>
        <v>5577</v>
      </c>
      <c r="N18" s="131"/>
      <c r="O18" s="131"/>
      <c r="P18" s="108"/>
      <c r="Q18" s="153"/>
    </row>
    <row r="19" spans="1:17" ht="14.1" customHeight="1">
      <c r="A19" t="s">
        <v>1213</v>
      </c>
      <c r="B19" s="108">
        <v>14425</v>
      </c>
      <c r="C19" s="108" t="s">
        <v>1068</v>
      </c>
      <c r="D19" t="s">
        <v>5060</v>
      </c>
      <c r="E19" t="s">
        <v>5061</v>
      </c>
      <c r="F19" t="s">
        <v>309</v>
      </c>
      <c r="G19" t="s">
        <v>5062</v>
      </c>
      <c r="H19" s="108">
        <v>74263</v>
      </c>
      <c r="I19" t="s">
        <v>314</v>
      </c>
      <c r="J19" t="s">
        <v>1215</v>
      </c>
      <c r="K19" s="153">
        <v>45288</v>
      </c>
      <c r="L19" s="131">
        <v>1500000</v>
      </c>
      <c r="M19" s="131">
        <f t="shared" si="5"/>
        <v>5577</v>
      </c>
      <c r="N19" s="131"/>
      <c r="O19" s="131"/>
      <c r="P19" s="108"/>
      <c r="Q19" s="153"/>
    </row>
    <row r="20" spans="1:17" ht="14.1" customHeight="1">
      <c r="A20" t="s">
        <v>1213</v>
      </c>
      <c r="B20" s="108">
        <v>14425</v>
      </c>
      <c r="C20" s="108" t="s">
        <v>1068</v>
      </c>
      <c r="D20" t="s">
        <v>5054</v>
      </c>
      <c r="E20" t="s">
        <v>2205</v>
      </c>
      <c r="F20" t="s">
        <v>309</v>
      </c>
      <c r="G20" t="s">
        <v>5055</v>
      </c>
      <c r="H20" s="108">
        <v>74264</v>
      </c>
      <c r="I20" t="s">
        <v>314</v>
      </c>
      <c r="J20" t="s">
        <v>1215</v>
      </c>
      <c r="K20" s="153">
        <v>45348</v>
      </c>
      <c r="L20" s="131">
        <v>2000000</v>
      </c>
      <c r="M20" s="131">
        <f t="shared" si="5"/>
        <v>7436</v>
      </c>
      <c r="N20" s="131"/>
      <c r="O20" s="131"/>
      <c r="P20" s="108"/>
      <c r="Q20" s="153"/>
    </row>
    <row r="21" spans="1:17" ht="14.1" customHeight="1">
      <c r="A21" t="s">
        <v>1213</v>
      </c>
      <c r="B21" s="108">
        <v>14425</v>
      </c>
      <c r="C21" s="108" t="s">
        <v>1068</v>
      </c>
      <c r="D21" t="s">
        <v>5080</v>
      </c>
      <c r="E21" t="s">
        <v>5081</v>
      </c>
      <c r="F21" t="s">
        <v>311</v>
      </c>
      <c r="G21" t="s">
        <v>5084</v>
      </c>
      <c r="H21" s="108">
        <v>74266</v>
      </c>
      <c r="I21" t="s">
        <v>314</v>
      </c>
      <c r="J21" t="s">
        <v>1215</v>
      </c>
      <c r="K21" s="153">
        <v>45400</v>
      </c>
      <c r="L21" s="131">
        <v>315243</v>
      </c>
      <c r="M21" s="131">
        <f t="shared" si="5"/>
        <v>1172.073474</v>
      </c>
      <c r="N21" s="131">
        <f>O21*1000/3.718</f>
        <v>58268</v>
      </c>
      <c r="O21" s="131">
        <v>216.640424</v>
      </c>
      <c r="P21" s="154">
        <f>O21/M21</f>
        <v>0.18483519063071979</v>
      </c>
      <c r="Q21" s="153">
        <v>46495</v>
      </c>
    </row>
    <row r="22" spans="1:17" ht="14.1" customHeight="1">
      <c r="A22" t="s">
        <v>1213</v>
      </c>
      <c r="B22" s="108">
        <v>14425</v>
      </c>
      <c r="C22" s="108" t="s">
        <v>1068</v>
      </c>
      <c r="D22" t="s">
        <v>5023</v>
      </c>
      <c r="E22" t="s">
        <v>5024</v>
      </c>
      <c r="F22" t="s">
        <v>309</v>
      </c>
      <c r="G22" t="s">
        <v>5025</v>
      </c>
      <c r="H22" s="108">
        <v>74268</v>
      </c>
      <c r="I22" t="s">
        <v>314</v>
      </c>
      <c r="J22" t="s">
        <v>1212</v>
      </c>
      <c r="K22" s="153">
        <v>45463</v>
      </c>
      <c r="L22" s="131">
        <v>10000000</v>
      </c>
      <c r="M22" s="131">
        <f>L11*4.0219/1000</f>
        <v>10054.749999999998</v>
      </c>
      <c r="N22" s="131"/>
      <c r="O22" s="131"/>
      <c r="P22" s="108"/>
      <c r="Q22" s="153"/>
    </row>
    <row r="23" spans="1:17" ht="14.1" customHeight="1">
      <c r="A23" t="s">
        <v>1213</v>
      </c>
      <c r="B23" s="108">
        <v>14425</v>
      </c>
      <c r="C23" s="108" t="s">
        <v>1068</v>
      </c>
      <c r="D23" t="s">
        <v>5085</v>
      </c>
      <c r="E23" t="s">
        <v>5086</v>
      </c>
      <c r="F23" t="s">
        <v>311</v>
      </c>
      <c r="G23" t="s">
        <v>5085</v>
      </c>
      <c r="H23" s="108">
        <v>74271</v>
      </c>
      <c r="I23" t="s">
        <v>314</v>
      </c>
      <c r="J23" t="s">
        <v>1227</v>
      </c>
      <c r="K23" s="153">
        <v>45495</v>
      </c>
      <c r="L23" s="131">
        <v>550000</v>
      </c>
      <c r="M23" s="131">
        <f>L23*4.8108/1000</f>
        <v>2645.94</v>
      </c>
      <c r="N23" s="131">
        <f>O23*1000/4.8108</f>
        <v>171200</v>
      </c>
      <c r="O23" s="131">
        <v>823.60896000000002</v>
      </c>
      <c r="P23" s="154">
        <f t="shared" ref="P23:P24" si="6">O23/M23</f>
        <v>0.31127272727272726</v>
      </c>
      <c r="Q23" s="153">
        <v>46295</v>
      </c>
    </row>
    <row r="24" spans="1:17" ht="14.1" customHeight="1">
      <c r="A24" t="s">
        <v>1213</v>
      </c>
      <c r="B24" s="108">
        <v>14425</v>
      </c>
      <c r="C24" s="108" t="s">
        <v>1068</v>
      </c>
      <c r="D24" t="s">
        <v>5080</v>
      </c>
      <c r="E24" t="s">
        <v>5081</v>
      </c>
      <c r="F24" t="s">
        <v>311</v>
      </c>
      <c r="G24" t="s">
        <v>5082</v>
      </c>
      <c r="H24" s="108">
        <v>74272</v>
      </c>
      <c r="I24" t="s">
        <v>314</v>
      </c>
      <c r="J24" t="s">
        <v>1215</v>
      </c>
      <c r="K24" s="153">
        <v>45505</v>
      </c>
      <c r="L24" s="131">
        <v>334334</v>
      </c>
      <c r="M24" s="131">
        <f t="shared" ref="M24:M25" si="7">L24*3.718/1000</f>
        <v>1243.0538119999999</v>
      </c>
      <c r="N24" s="131">
        <f>O24*1000/3.718</f>
        <v>65666</v>
      </c>
      <c r="O24" s="131">
        <v>244.146188</v>
      </c>
      <c r="P24" s="154">
        <f t="shared" si="6"/>
        <v>0.19640838203712457</v>
      </c>
      <c r="Q24" s="153">
        <v>46295</v>
      </c>
    </row>
    <row r="25" spans="1:17" ht="14.1" customHeight="1">
      <c r="A25" t="s">
        <v>1213</v>
      </c>
      <c r="B25" s="108">
        <v>14425</v>
      </c>
      <c r="C25" s="108" t="s">
        <v>1068</v>
      </c>
      <c r="D25" t="s">
        <v>5067</v>
      </c>
      <c r="E25" t="s">
        <v>5068</v>
      </c>
      <c r="F25" t="s">
        <v>313</v>
      </c>
      <c r="G25" t="s">
        <v>5069</v>
      </c>
      <c r="H25" s="108">
        <v>74273</v>
      </c>
      <c r="I25" t="s">
        <v>314</v>
      </c>
      <c r="J25" t="s">
        <v>1215</v>
      </c>
      <c r="K25" s="153">
        <v>45565</v>
      </c>
      <c r="L25" s="131">
        <v>1500000</v>
      </c>
      <c r="M25" s="131">
        <f t="shared" si="7"/>
        <v>5577</v>
      </c>
      <c r="N25" s="131"/>
      <c r="O25" s="131"/>
      <c r="P25" s="108"/>
      <c r="Q25" s="153"/>
    </row>
    <row r="26" spans="1:17" ht="14.1" customHeight="1">
      <c r="A26" t="s">
        <v>1213</v>
      </c>
      <c r="B26" s="108">
        <v>14425</v>
      </c>
      <c r="C26" s="108" t="s">
        <v>1068</v>
      </c>
      <c r="D26" t="s">
        <v>5027</v>
      </c>
      <c r="E26" t="s">
        <v>5028</v>
      </c>
      <c r="F26" t="s">
        <v>310</v>
      </c>
      <c r="G26" t="s">
        <v>5029</v>
      </c>
      <c r="H26" s="108">
        <v>74275</v>
      </c>
      <c r="I26" t="s">
        <v>314</v>
      </c>
      <c r="J26" t="s">
        <v>1212</v>
      </c>
      <c r="K26" s="153">
        <v>45688</v>
      </c>
      <c r="L26" s="131">
        <v>7500000</v>
      </c>
      <c r="M26" s="131">
        <f t="shared" ref="M26:M27" si="8">L26/1000</f>
        <v>7500</v>
      </c>
      <c r="N26" s="131"/>
      <c r="O26" s="131"/>
      <c r="P26" s="108"/>
      <c r="Q26" s="153"/>
    </row>
    <row r="27" spans="1:17" ht="14.1" customHeight="1">
      <c r="A27" t="s">
        <v>1213</v>
      </c>
      <c r="B27" s="108">
        <v>14425</v>
      </c>
      <c r="C27" s="108" t="s">
        <v>1068</v>
      </c>
      <c r="D27" t="s">
        <v>5013</v>
      </c>
      <c r="E27" t="s">
        <v>5014</v>
      </c>
      <c r="F27" t="s">
        <v>309</v>
      </c>
      <c r="G27" t="s">
        <v>5022</v>
      </c>
      <c r="H27" s="108">
        <v>742522</v>
      </c>
      <c r="I27" t="s">
        <v>314</v>
      </c>
      <c r="J27" t="s">
        <v>1212</v>
      </c>
      <c r="K27" s="153">
        <v>45376</v>
      </c>
      <c r="L27" s="131">
        <v>7500000</v>
      </c>
      <c r="M27" s="131">
        <f t="shared" si="8"/>
        <v>7500</v>
      </c>
      <c r="N27" s="131">
        <f>O27*1000</f>
        <v>5250000</v>
      </c>
      <c r="O27" s="131">
        <v>5250</v>
      </c>
      <c r="P27" s="154">
        <f>O27/M27</f>
        <v>0.7</v>
      </c>
      <c r="Q27" s="153">
        <v>48689</v>
      </c>
    </row>
    <row r="28" spans="1:17" ht="14.1" customHeight="1">
      <c r="A28" t="s">
        <v>1213</v>
      </c>
      <c r="B28" s="108">
        <v>14425</v>
      </c>
      <c r="C28" s="108" t="s">
        <v>1068</v>
      </c>
      <c r="D28" t="s">
        <v>5072</v>
      </c>
      <c r="E28" t="s">
        <v>5073</v>
      </c>
      <c r="F28" t="s">
        <v>309</v>
      </c>
      <c r="G28" t="s">
        <v>5074</v>
      </c>
      <c r="H28" s="108">
        <v>742572</v>
      </c>
      <c r="I28" t="s">
        <v>314</v>
      </c>
      <c r="J28" t="s">
        <v>1215</v>
      </c>
      <c r="K28" s="153">
        <v>45292</v>
      </c>
      <c r="L28" s="131">
        <v>1500000</v>
      </c>
      <c r="M28" s="131">
        <f t="shared" ref="M28:M29" si="9">L28*3.718/1000</f>
        <v>5577</v>
      </c>
      <c r="N28" s="131">
        <f t="shared" ref="N28:N29" si="10">O28*1000/3.718</f>
        <v>1141791.08</v>
      </c>
      <c r="O28" s="131">
        <v>4245.1792354400004</v>
      </c>
      <c r="P28" s="154">
        <f>O28/M28</f>
        <v>0.76119405333333345</v>
      </c>
      <c r="Q28" s="153"/>
    </row>
    <row r="29" spans="1:17" ht="14.1" customHeight="1">
      <c r="A29" t="s">
        <v>1213</v>
      </c>
      <c r="B29" s="108">
        <v>35011</v>
      </c>
      <c r="C29" s="108" t="s">
        <v>1068</v>
      </c>
      <c r="D29" t="s">
        <v>5106</v>
      </c>
      <c r="E29" t="s">
        <v>5107</v>
      </c>
      <c r="F29" t="s">
        <v>309</v>
      </c>
      <c r="G29" t="s">
        <v>5108</v>
      </c>
      <c r="H29" s="108">
        <v>74173</v>
      </c>
      <c r="I29" t="s">
        <v>314</v>
      </c>
      <c r="J29" t="s">
        <v>1215</v>
      </c>
      <c r="K29" s="153">
        <v>43157</v>
      </c>
      <c r="L29" s="131">
        <v>90837</v>
      </c>
      <c r="M29" s="131">
        <f t="shared" si="9"/>
        <v>337.731966</v>
      </c>
      <c r="N29" s="131">
        <f t="shared" si="10"/>
        <v>683.00000000000784</v>
      </c>
      <c r="O29" s="131">
        <v>2.5393940000000295</v>
      </c>
      <c r="P29" s="154">
        <f>O29/M29</f>
        <v>7.5189625372921601E-3</v>
      </c>
      <c r="Q29" s="153">
        <v>45347</v>
      </c>
    </row>
    <row r="30" spans="1:17" ht="14.1" customHeight="1">
      <c r="A30" t="s">
        <v>1213</v>
      </c>
      <c r="B30" s="108">
        <v>35011</v>
      </c>
      <c r="C30" s="108" t="s">
        <v>1068</v>
      </c>
      <c r="D30" t="s">
        <v>5099</v>
      </c>
      <c r="E30" t="s">
        <v>5100</v>
      </c>
      <c r="F30" t="s">
        <v>309</v>
      </c>
      <c r="G30" t="s">
        <v>5101</v>
      </c>
      <c r="H30" s="108">
        <v>74176</v>
      </c>
      <c r="I30" t="s">
        <v>314</v>
      </c>
      <c r="J30" t="s">
        <v>1212</v>
      </c>
      <c r="K30" s="153">
        <v>43306</v>
      </c>
      <c r="L30" s="131">
        <v>260000</v>
      </c>
      <c r="M30" s="131">
        <f t="shared" ref="M30:M31" si="11">L30/1000</f>
        <v>260</v>
      </c>
      <c r="N30" s="131"/>
      <c r="O30" s="131"/>
      <c r="P30" s="108"/>
      <c r="Q30" s="153"/>
    </row>
    <row r="31" spans="1:17" ht="14.1" customHeight="1">
      <c r="A31" t="s">
        <v>1213</v>
      </c>
      <c r="B31" s="108">
        <v>35011</v>
      </c>
      <c r="C31" s="108" t="s">
        <v>1068</v>
      </c>
      <c r="D31" t="s">
        <v>5102</v>
      </c>
      <c r="E31" t="s">
        <v>5103</v>
      </c>
      <c r="F31" t="s">
        <v>309</v>
      </c>
      <c r="G31" t="s">
        <v>5104</v>
      </c>
      <c r="H31" s="108">
        <v>74177</v>
      </c>
      <c r="I31" t="s">
        <v>314</v>
      </c>
      <c r="J31" t="s">
        <v>1212</v>
      </c>
      <c r="K31" s="153">
        <v>43312</v>
      </c>
      <c r="L31" s="131">
        <v>350000</v>
      </c>
      <c r="M31" s="131">
        <f t="shared" si="11"/>
        <v>350</v>
      </c>
      <c r="N31" s="131"/>
      <c r="O31" s="131"/>
      <c r="P31" s="108"/>
      <c r="Q31" s="153"/>
    </row>
    <row r="32" spans="1:17" ht="14.1" customHeight="1">
      <c r="A32" t="s">
        <v>1213</v>
      </c>
      <c r="B32" s="108">
        <v>35011</v>
      </c>
      <c r="C32" s="108" t="s">
        <v>1068</v>
      </c>
      <c r="D32" t="s">
        <v>5118</v>
      </c>
      <c r="E32" t="s">
        <v>5119</v>
      </c>
      <c r="F32" t="s">
        <v>311</v>
      </c>
      <c r="G32" t="s">
        <v>5120</v>
      </c>
      <c r="H32" s="108">
        <v>74178</v>
      </c>
      <c r="I32" t="s">
        <v>314</v>
      </c>
      <c r="J32" t="s">
        <v>1215</v>
      </c>
      <c r="K32" s="153">
        <v>43321</v>
      </c>
      <c r="L32" s="131">
        <v>190000</v>
      </c>
      <c r="M32" s="131">
        <f t="shared" ref="M32:M35" si="12">L32*3.718/1000</f>
        <v>706.42</v>
      </c>
      <c r="N32" s="131"/>
      <c r="O32" s="131"/>
      <c r="P32" s="108"/>
      <c r="Q32" s="153"/>
    </row>
    <row r="33" spans="1:17" ht="14.25">
      <c r="A33" t="s">
        <v>1213</v>
      </c>
      <c r="B33" s="108">
        <v>35011</v>
      </c>
      <c r="C33" s="108" t="s">
        <v>1068</v>
      </c>
      <c r="E33" t="s">
        <v>5110</v>
      </c>
      <c r="F33" t="s">
        <v>311</v>
      </c>
      <c r="G33" t="s">
        <v>5111</v>
      </c>
      <c r="H33" s="108">
        <v>74180</v>
      </c>
      <c r="I33" t="s">
        <v>314</v>
      </c>
      <c r="J33" t="s">
        <v>1215</v>
      </c>
      <c r="K33" s="153">
        <v>43411</v>
      </c>
      <c r="L33" s="131">
        <v>70000</v>
      </c>
      <c r="M33" s="131">
        <f t="shared" si="12"/>
        <v>260.26</v>
      </c>
      <c r="N33" s="131"/>
      <c r="O33" s="131"/>
      <c r="Q33" s="153"/>
    </row>
    <row r="34" spans="1:17" ht="14.25">
      <c r="A34" t="s">
        <v>1213</v>
      </c>
      <c r="B34" s="108">
        <v>35011</v>
      </c>
      <c r="C34" s="108" t="s">
        <v>1068</v>
      </c>
      <c r="E34" t="s">
        <v>5115</v>
      </c>
      <c r="F34" t="s">
        <v>309</v>
      </c>
      <c r="G34" t="s">
        <v>5116</v>
      </c>
      <c r="H34" s="108">
        <v>74181</v>
      </c>
      <c r="I34" t="s">
        <v>314</v>
      </c>
      <c r="J34" t="s">
        <v>1215</v>
      </c>
      <c r="K34" s="153">
        <v>43412</v>
      </c>
      <c r="L34" s="131">
        <v>153866.00000000003</v>
      </c>
      <c r="M34" s="131">
        <f t="shared" si="12"/>
        <v>572.07378800000004</v>
      </c>
      <c r="N34" s="131"/>
      <c r="O34" s="131"/>
      <c r="Q34" s="153"/>
    </row>
    <row r="35" spans="1:17" ht="14.25">
      <c r="A35" t="s">
        <v>1213</v>
      </c>
      <c r="B35" s="108">
        <v>35011</v>
      </c>
      <c r="C35" s="108" t="s">
        <v>1068</v>
      </c>
      <c r="E35" t="s">
        <v>5124</v>
      </c>
      <c r="F35" t="s">
        <v>311</v>
      </c>
      <c r="G35" t="s">
        <v>5125</v>
      </c>
      <c r="H35" s="108">
        <v>74183</v>
      </c>
      <c r="I35" t="s">
        <v>314</v>
      </c>
      <c r="J35" t="s">
        <v>1215</v>
      </c>
      <c r="K35" s="153">
        <v>43482</v>
      </c>
      <c r="L35" s="131">
        <v>135456.153651756</v>
      </c>
      <c r="M35" s="131">
        <f t="shared" si="12"/>
        <v>503.62597927722879</v>
      </c>
      <c r="N35" s="131"/>
      <c r="O35" s="131"/>
      <c r="Q35" s="153"/>
    </row>
    <row r="36" spans="1:17" ht="14.25">
      <c r="A36" t="s">
        <v>1213</v>
      </c>
      <c r="B36" s="108">
        <v>35011</v>
      </c>
      <c r="C36" s="108" t="s">
        <v>1068</v>
      </c>
      <c r="D36" t="s">
        <v>5091</v>
      </c>
      <c r="E36" t="s">
        <v>5092</v>
      </c>
      <c r="F36" t="s">
        <v>309</v>
      </c>
      <c r="G36" t="s">
        <v>5093</v>
      </c>
      <c r="H36" s="108">
        <v>74185</v>
      </c>
      <c r="I36" t="s">
        <v>314</v>
      </c>
      <c r="J36" t="s">
        <v>1212</v>
      </c>
      <c r="K36" s="153">
        <v>43524</v>
      </c>
      <c r="L36" s="131">
        <v>916894</v>
      </c>
      <c r="M36" s="131">
        <f t="shared" ref="M36:M37" si="13">L36/1000</f>
        <v>916.89400000000001</v>
      </c>
      <c r="N36" s="131"/>
      <c r="O36" s="131"/>
      <c r="Q36" s="153"/>
    </row>
    <row r="37" spans="1:17" ht="14.25">
      <c r="A37" t="s">
        <v>1213</v>
      </c>
      <c r="B37" s="108">
        <v>35011</v>
      </c>
      <c r="C37" s="108" t="s">
        <v>1068</v>
      </c>
      <c r="D37" t="s">
        <v>5087</v>
      </c>
      <c r="E37" t="s">
        <v>5088</v>
      </c>
      <c r="F37" t="s">
        <v>310</v>
      </c>
      <c r="G37" t="s">
        <v>5089</v>
      </c>
      <c r="H37" s="108">
        <v>74186</v>
      </c>
      <c r="I37" t="s">
        <v>314</v>
      </c>
      <c r="J37" t="s">
        <v>1212</v>
      </c>
      <c r="K37" s="153">
        <v>43542</v>
      </c>
      <c r="L37" s="131">
        <v>1350000</v>
      </c>
      <c r="M37" s="131">
        <f t="shared" si="13"/>
        <v>1350</v>
      </c>
      <c r="N37" s="131">
        <f>O37*1000</f>
        <v>70485</v>
      </c>
      <c r="O37" s="131">
        <v>70.484999999999999</v>
      </c>
      <c r="P37" s="154">
        <f t="shared" ref="P37:P38" si="14">O37/M37</f>
        <v>5.2211111111111111E-2</v>
      </c>
      <c r="Q37" s="153">
        <v>46462</v>
      </c>
    </row>
    <row r="38" spans="1:17" ht="14.25">
      <c r="A38" t="s">
        <v>1213</v>
      </c>
      <c r="B38" s="108">
        <v>35011</v>
      </c>
      <c r="C38" s="108" t="s">
        <v>1068</v>
      </c>
      <c r="D38" t="s">
        <v>5129</v>
      </c>
      <c r="E38" t="s">
        <v>5130</v>
      </c>
      <c r="F38" t="s">
        <v>310</v>
      </c>
      <c r="G38" t="s">
        <v>5131</v>
      </c>
      <c r="H38" s="108">
        <v>74187</v>
      </c>
      <c r="I38" t="s">
        <v>314</v>
      </c>
      <c r="J38" t="s">
        <v>1215</v>
      </c>
      <c r="K38" s="153">
        <v>43571</v>
      </c>
      <c r="L38" s="131">
        <v>85255</v>
      </c>
      <c r="M38" s="131">
        <f t="shared" ref="M38:M41" si="15">L38*3.718/1000</f>
        <v>316.97809000000001</v>
      </c>
      <c r="N38" s="131">
        <f>O38*1000/3.718</f>
        <v>39218.000000000007</v>
      </c>
      <c r="O38" s="131">
        <v>145.81252400000002</v>
      </c>
      <c r="P38" s="154">
        <f t="shared" si="14"/>
        <v>0.46000821066213132</v>
      </c>
      <c r="Q38" s="153">
        <v>46126</v>
      </c>
    </row>
    <row r="39" spans="1:17" ht="14.25">
      <c r="A39" t="s">
        <v>1213</v>
      </c>
      <c r="B39" s="108">
        <v>35011</v>
      </c>
      <c r="C39" s="108" t="s">
        <v>1068</v>
      </c>
      <c r="D39" t="s">
        <v>5112</v>
      </c>
      <c r="E39" t="s">
        <v>5113</v>
      </c>
      <c r="F39" t="s">
        <v>309</v>
      </c>
      <c r="G39" t="s">
        <v>5114</v>
      </c>
      <c r="H39" s="108">
        <v>74189</v>
      </c>
      <c r="I39" t="s">
        <v>314</v>
      </c>
      <c r="J39" t="s">
        <v>1215</v>
      </c>
      <c r="K39" s="153">
        <v>43586</v>
      </c>
      <c r="L39" s="131">
        <v>101474</v>
      </c>
      <c r="M39" s="131">
        <f t="shared" si="15"/>
        <v>377.28033199999999</v>
      </c>
      <c r="N39" s="131"/>
      <c r="O39" s="131"/>
      <c r="Q39" s="153"/>
    </row>
    <row r="40" spans="1:17" ht="14.25">
      <c r="A40" t="s">
        <v>1213</v>
      </c>
      <c r="B40" s="108">
        <v>35011</v>
      </c>
      <c r="C40" s="108" t="s">
        <v>1068</v>
      </c>
      <c r="D40" t="s">
        <v>5094</v>
      </c>
      <c r="E40" t="s">
        <v>2205</v>
      </c>
      <c r="F40" t="s">
        <v>309</v>
      </c>
      <c r="G40" t="s">
        <v>5095</v>
      </c>
      <c r="H40" s="108">
        <v>74190</v>
      </c>
      <c r="I40" t="s">
        <v>314</v>
      </c>
      <c r="J40" t="s">
        <v>1215</v>
      </c>
      <c r="K40" s="153">
        <v>43691</v>
      </c>
      <c r="L40" s="131">
        <v>182168</v>
      </c>
      <c r="M40" s="131">
        <f t="shared" si="15"/>
        <v>677.30062399999997</v>
      </c>
      <c r="N40" s="131">
        <f>O40*1000/3.718</f>
        <v>29315.999999999978</v>
      </c>
      <c r="O40" s="131">
        <v>108.99688799999991</v>
      </c>
      <c r="P40" s="154">
        <f>O40/M40</f>
        <v>0.16092837380879177</v>
      </c>
      <c r="Q40" s="153">
        <v>46248</v>
      </c>
    </row>
    <row r="41" spans="1:17" ht="14.25">
      <c r="A41" t="s">
        <v>1213</v>
      </c>
      <c r="B41" s="108">
        <v>35011</v>
      </c>
      <c r="C41" s="108" t="s">
        <v>1068</v>
      </c>
      <c r="E41" t="s">
        <v>5121</v>
      </c>
      <c r="F41" t="s">
        <v>311</v>
      </c>
      <c r="G41" t="s">
        <v>5122</v>
      </c>
      <c r="H41" s="108">
        <v>74197</v>
      </c>
      <c r="I41" t="s">
        <v>314</v>
      </c>
      <c r="J41" t="s">
        <v>1215</v>
      </c>
      <c r="K41" s="153">
        <v>43857</v>
      </c>
      <c r="L41" s="131">
        <v>80663.000000000015</v>
      </c>
      <c r="M41" s="131">
        <f t="shared" si="15"/>
        <v>299.90503400000006</v>
      </c>
      <c r="N41" s="131"/>
      <c r="O41" s="131"/>
      <c r="Q41" s="153"/>
    </row>
    <row r="42" spans="1:17" ht="14.25">
      <c r="A42" t="s">
        <v>1213</v>
      </c>
      <c r="B42" s="108">
        <v>35011</v>
      </c>
      <c r="C42" s="108" t="s">
        <v>1068</v>
      </c>
      <c r="D42" t="s">
        <v>5091</v>
      </c>
      <c r="E42" t="s">
        <v>5097</v>
      </c>
      <c r="F42" t="s">
        <v>309</v>
      </c>
      <c r="G42" t="s">
        <v>5098</v>
      </c>
      <c r="H42" s="108">
        <v>74202</v>
      </c>
      <c r="I42" t="s">
        <v>314</v>
      </c>
      <c r="J42" t="s">
        <v>1212</v>
      </c>
      <c r="K42" s="153">
        <v>43913</v>
      </c>
      <c r="L42" s="131">
        <v>348129</v>
      </c>
      <c r="M42" s="131">
        <f>L42/1000</f>
        <v>348.12900000000002</v>
      </c>
      <c r="N42" s="131"/>
      <c r="O42" s="131"/>
      <c r="Q42" s="153"/>
    </row>
    <row r="43" spans="1:17" ht="14.25">
      <c r="A43" t="s">
        <v>1213</v>
      </c>
      <c r="B43" s="108">
        <v>35011</v>
      </c>
      <c r="C43" s="108" t="s">
        <v>1068</v>
      </c>
      <c r="D43" t="s">
        <v>5126</v>
      </c>
      <c r="E43" t="s">
        <v>5127</v>
      </c>
      <c r="F43" t="s">
        <v>311</v>
      </c>
      <c r="G43" t="s">
        <v>5128</v>
      </c>
      <c r="H43" s="108">
        <v>74208</v>
      </c>
      <c r="I43" t="s">
        <v>314</v>
      </c>
      <c r="J43" t="s">
        <v>1215</v>
      </c>
      <c r="K43" s="153">
        <v>44186</v>
      </c>
      <c r="L43" s="131">
        <v>47126</v>
      </c>
      <c r="M43" s="131">
        <f>L43*3.718/1000</f>
        <v>175.21446799999998</v>
      </c>
      <c r="N43" s="131"/>
      <c r="O43" s="131"/>
      <c r="Q43" s="153"/>
    </row>
    <row r="44" spans="1:17" ht="14.25">
      <c r="A44" t="s">
        <v>1213</v>
      </c>
      <c r="B44" s="108">
        <v>35012</v>
      </c>
      <c r="C44" s="108" t="s">
        <v>1068</v>
      </c>
      <c r="D44" t="s">
        <v>5133</v>
      </c>
      <c r="E44" t="s">
        <v>5134</v>
      </c>
      <c r="F44" t="s">
        <v>309</v>
      </c>
      <c r="G44" t="s">
        <v>5135</v>
      </c>
      <c r="H44" s="108" t="s">
        <v>5136</v>
      </c>
      <c r="I44" t="s">
        <v>321</v>
      </c>
      <c r="J44" t="s">
        <v>1212</v>
      </c>
      <c r="K44" s="153">
        <v>45565</v>
      </c>
      <c r="L44" s="131">
        <v>2036868</v>
      </c>
      <c r="M44" s="131">
        <f>L44/1000</f>
        <v>2036.8679999999999</v>
      </c>
      <c r="N44" s="131"/>
      <c r="O44" s="131"/>
      <c r="Q44" s="153"/>
    </row>
    <row r="45" spans="1:17" ht="14.25">
      <c r="A45" t="s">
        <v>1213</v>
      </c>
      <c r="B45" s="108">
        <v>35012</v>
      </c>
      <c r="C45" s="108" t="s">
        <v>1068</v>
      </c>
      <c r="E45" t="s">
        <v>5194</v>
      </c>
      <c r="F45" t="s">
        <v>311</v>
      </c>
      <c r="G45" t="s">
        <v>5195</v>
      </c>
      <c r="H45" s="108">
        <v>74163</v>
      </c>
      <c r="I45" t="s">
        <v>312</v>
      </c>
      <c r="J45" t="s">
        <v>1215</v>
      </c>
      <c r="K45" s="153">
        <v>39569</v>
      </c>
      <c r="L45" s="131">
        <v>1015000</v>
      </c>
      <c r="M45" s="131">
        <f t="shared" ref="M45:M46" si="16">L45*3.718/1000</f>
        <v>3773.77</v>
      </c>
      <c r="N45" s="131"/>
      <c r="O45" s="131"/>
      <c r="Q45" s="153"/>
    </row>
    <row r="46" spans="1:17" ht="14.25">
      <c r="A46" t="s">
        <v>1213</v>
      </c>
      <c r="B46" s="108">
        <v>35012</v>
      </c>
      <c r="C46" s="108" t="s">
        <v>1068</v>
      </c>
      <c r="E46" t="s">
        <v>5194</v>
      </c>
      <c r="F46" t="s">
        <v>311</v>
      </c>
      <c r="G46" t="s">
        <v>5231</v>
      </c>
      <c r="H46" s="108">
        <v>74165</v>
      </c>
      <c r="I46" t="s">
        <v>314</v>
      </c>
      <c r="J46" t="s">
        <v>1215</v>
      </c>
      <c r="K46" s="153">
        <v>40940</v>
      </c>
      <c r="L46" s="131">
        <v>1018000</v>
      </c>
      <c r="M46" s="131">
        <f t="shared" si="16"/>
        <v>3784.924</v>
      </c>
      <c r="N46" s="131"/>
      <c r="O46" s="131"/>
      <c r="Q46" s="153"/>
    </row>
    <row r="47" spans="1:17" ht="14.25">
      <c r="A47" t="s">
        <v>1213</v>
      </c>
      <c r="B47" s="108">
        <v>35012</v>
      </c>
      <c r="C47" s="108" t="s">
        <v>1068</v>
      </c>
      <c r="D47" t="s">
        <v>5182</v>
      </c>
      <c r="E47" t="s">
        <v>5183</v>
      </c>
      <c r="F47" t="s">
        <v>309</v>
      </c>
      <c r="G47" t="s">
        <v>5184</v>
      </c>
      <c r="H47" s="108">
        <v>74166</v>
      </c>
      <c r="I47" t="s">
        <v>314</v>
      </c>
      <c r="J47" t="s">
        <v>1212</v>
      </c>
      <c r="K47" s="153">
        <v>41334</v>
      </c>
      <c r="L47" s="131">
        <v>10000000</v>
      </c>
      <c r="M47" s="131">
        <f t="shared" ref="M47:M48" si="17">L47/1000</f>
        <v>10000</v>
      </c>
      <c r="N47" s="131"/>
      <c r="O47" s="131"/>
      <c r="Q47" s="153"/>
    </row>
    <row r="48" spans="1:17" ht="14.25">
      <c r="A48" t="s">
        <v>1213</v>
      </c>
      <c r="B48" s="108">
        <v>35012</v>
      </c>
      <c r="C48" s="108" t="s">
        <v>1068</v>
      </c>
      <c r="D48" t="s">
        <v>5178</v>
      </c>
      <c r="E48" t="s">
        <v>5179</v>
      </c>
      <c r="F48" t="s">
        <v>309</v>
      </c>
      <c r="G48" t="s">
        <v>5180</v>
      </c>
      <c r="H48" s="108">
        <v>74167</v>
      </c>
      <c r="I48" t="s">
        <v>314</v>
      </c>
      <c r="J48" t="s">
        <v>1212</v>
      </c>
      <c r="K48" s="153">
        <v>42125</v>
      </c>
      <c r="L48" s="131">
        <v>38129055</v>
      </c>
      <c r="M48" s="131">
        <f t="shared" si="17"/>
        <v>38129.055</v>
      </c>
      <c r="N48" s="131"/>
      <c r="O48" s="131"/>
      <c r="Q48" s="153"/>
    </row>
    <row r="49" spans="1:17" ht="14.25">
      <c r="A49" t="s">
        <v>1213</v>
      </c>
      <c r="B49" s="108">
        <v>35012</v>
      </c>
      <c r="C49" s="108" t="s">
        <v>1068</v>
      </c>
      <c r="D49" t="s">
        <v>5140</v>
      </c>
      <c r="E49" t="s">
        <v>5141</v>
      </c>
      <c r="F49" t="s">
        <v>309</v>
      </c>
      <c r="G49" t="s">
        <v>5142</v>
      </c>
      <c r="H49" s="108">
        <v>74168</v>
      </c>
      <c r="I49" t="s">
        <v>314</v>
      </c>
      <c r="J49" t="s">
        <v>1215</v>
      </c>
      <c r="K49" s="153">
        <v>42565</v>
      </c>
      <c r="L49" s="131">
        <v>6000000</v>
      </c>
      <c r="M49" s="131">
        <f t="shared" ref="M49:M50" si="18">L49*3.718/1000</f>
        <v>22308</v>
      </c>
      <c r="N49" s="131">
        <f t="shared" ref="N49:N50" si="19">O49*1000/3.718</f>
        <v>643636.49999999977</v>
      </c>
      <c r="O49" s="131">
        <v>2393.0405069999993</v>
      </c>
      <c r="P49" s="154">
        <f t="shared" ref="P49:P53" si="20">O49/M49</f>
        <v>0.10727274999999997</v>
      </c>
      <c r="Q49" s="153">
        <v>45959</v>
      </c>
    </row>
    <row r="50" spans="1:17" ht="14.25">
      <c r="A50" t="s">
        <v>1213</v>
      </c>
      <c r="B50" s="108">
        <v>35012</v>
      </c>
      <c r="C50" s="108" t="s">
        <v>1068</v>
      </c>
      <c r="E50" t="s">
        <v>5197</v>
      </c>
      <c r="F50" t="s">
        <v>311</v>
      </c>
      <c r="G50" t="s">
        <v>5198</v>
      </c>
      <c r="H50" s="108">
        <v>74169</v>
      </c>
      <c r="I50" t="s">
        <v>314</v>
      </c>
      <c r="J50" t="s">
        <v>1215</v>
      </c>
      <c r="K50" s="153">
        <v>42583</v>
      </c>
      <c r="L50" s="131">
        <v>3500000</v>
      </c>
      <c r="M50" s="131">
        <f t="shared" si="18"/>
        <v>13013</v>
      </c>
      <c r="N50" s="131">
        <f t="shared" si="19"/>
        <v>76651.999999999985</v>
      </c>
      <c r="O50" s="131">
        <v>284.99213599999996</v>
      </c>
      <c r="P50" s="154">
        <f t="shared" si="20"/>
        <v>2.1900571428571425E-2</v>
      </c>
      <c r="Q50" s="153">
        <v>45503</v>
      </c>
    </row>
    <row r="51" spans="1:17" ht="14.25">
      <c r="A51" t="s">
        <v>1213</v>
      </c>
      <c r="B51" s="108">
        <v>35012</v>
      </c>
      <c r="C51" s="108" t="s">
        <v>1068</v>
      </c>
      <c r="D51" t="s">
        <v>5190</v>
      </c>
      <c r="E51" t="s">
        <v>5191</v>
      </c>
      <c r="F51" t="s">
        <v>309</v>
      </c>
      <c r="G51" t="s">
        <v>5192</v>
      </c>
      <c r="H51" s="108">
        <v>74170</v>
      </c>
      <c r="I51" t="s">
        <v>314</v>
      </c>
      <c r="J51" t="s">
        <v>1212</v>
      </c>
      <c r="K51" s="153">
        <v>42583</v>
      </c>
      <c r="L51" s="131">
        <v>12500000</v>
      </c>
      <c r="M51" s="131">
        <f t="shared" ref="M51:M52" si="21">L51/1000</f>
        <v>12500</v>
      </c>
      <c r="N51" s="131">
        <f t="shared" ref="N51:N52" si="22">O51*1000</f>
        <v>937744</v>
      </c>
      <c r="O51" s="131">
        <v>937.74400000000003</v>
      </c>
      <c r="P51" s="154">
        <f t="shared" si="20"/>
        <v>7.5019520000000006E-2</v>
      </c>
      <c r="Q51" s="153">
        <v>46054</v>
      </c>
    </row>
    <row r="52" spans="1:17" ht="14.25">
      <c r="A52" t="s">
        <v>1213</v>
      </c>
      <c r="B52" s="108">
        <v>35012</v>
      </c>
      <c r="C52" s="108" t="s">
        <v>1068</v>
      </c>
      <c r="D52" t="s">
        <v>5163</v>
      </c>
      <c r="E52" t="s">
        <v>5154</v>
      </c>
      <c r="F52" t="s">
        <v>310</v>
      </c>
      <c r="G52" t="s">
        <v>5164</v>
      </c>
      <c r="H52" s="108">
        <v>74171</v>
      </c>
      <c r="I52" t="s">
        <v>314</v>
      </c>
      <c r="J52" t="s">
        <v>1212</v>
      </c>
      <c r="K52" s="153">
        <v>42736</v>
      </c>
      <c r="L52" s="131">
        <v>15000000</v>
      </c>
      <c r="M52" s="131">
        <f t="shared" si="21"/>
        <v>15000</v>
      </c>
      <c r="N52" s="131">
        <f t="shared" si="22"/>
        <v>16012016</v>
      </c>
      <c r="O52" s="131">
        <v>16012.016</v>
      </c>
      <c r="P52" s="154">
        <f t="shared" si="20"/>
        <v>1.0674677333333333</v>
      </c>
      <c r="Q52" s="153">
        <v>46760</v>
      </c>
    </row>
    <row r="53" spans="1:17" ht="14.25">
      <c r="A53" t="s">
        <v>1213</v>
      </c>
      <c r="B53" s="108">
        <v>35012</v>
      </c>
      <c r="C53" s="108" t="s">
        <v>1068</v>
      </c>
      <c r="D53" t="s">
        <v>5106</v>
      </c>
      <c r="E53" t="s">
        <v>5107</v>
      </c>
      <c r="F53" t="s">
        <v>309</v>
      </c>
      <c r="G53" t="s">
        <v>5108</v>
      </c>
      <c r="H53" s="108">
        <v>74173</v>
      </c>
      <c r="I53" t="s">
        <v>314</v>
      </c>
      <c r="J53" t="s">
        <v>1215</v>
      </c>
      <c r="K53" s="153">
        <v>43157</v>
      </c>
      <c r="L53" s="131">
        <v>2145460</v>
      </c>
      <c r="M53" s="131">
        <f>L53*3.718/1000</f>
        <v>7976.8202799999999</v>
      </c>
      <c r="N53" s="131">
        <f>O53*1000/3.718</f>
        <v>16098.000000000016</v>
      </c>
      <c r="O53" s="131">
        <v>59.852364000000058</v>
      </c>
      <c r="P53" s="154">
        <f t="shared" si="20"/>
        <v>7.5032860085949005E-3</v>
      </c>
      <c r="Q53" s="153">
        <v>45347</v>
      </c>
    </row>
    <row r="54" spans="1:17" ht="14.25">
      <c r="A54" t="s">
        <v>1213</v>
      </c>
      <c r="B54" s="108">
        <v>35012</v>
      </c>
      <c r="C54" s="108" t="s">
        <v>1068</v>
      </c>
      <c r="D54" t="s">
        <v>5099</v>
      </c>
      <c r="E54" t="s">
        <v>5100</v>
      </c>
      <c r="F54" t="s">
        <v>309</v>
      </c>
      <c r="G54" t="s">
        <v>5101</v>
      </c>
      <c r="H54" s="108">
        <v>74176</v>
      </c>
      <c r="I54" t="s">
        <v>314</v>
      </c>
      <c r="J54" t="s">
        <v>1212</v>
      </c>
      <c r="K54" s="153">
        <v>43306</v>
      </c>
      <c r="L54" s="131">
        <v>6167000</v>
      </c>
      <c r="M54" s="131">
        <f t="shared" ref="M54:M55" si="23">L54/1000</f>
        <v>6167</v>
      </c>
      <c r="N54" s="131"/>
      <c r="O54" s="131"/>
      <c r="Q54" s="153"/>
    </row>
    <row r="55" spans="1:17" ht="14.25">
      <c r="A55" t="s">
        <v>1213</v>
      </c>
      <c r="B55" s="108">
        <v>35012</v>
      </c>
      <c r="C55" s="108" t="s">
        <v>1068</v>
      </c>
      <c r="D55" t="s">
        <v>5102</v>
      </c>
      <c r="E55" t="s">
        <v>5103</v>
      </c>
      <c r="F55" t="s">
        <v>309</v>
      </c>
      <c r="G55" t="s">
        <v>5104</v>
      </c>
      <c r="H55" s="108">
        <v>74177</v>
      </c>
      <c r="I55" t="s">
        <v>314</v>
      </c>
      <c r="J55" t="s">
        <v>1212</v>
      </c>
      <c r="K55" s="153">
        <v>43312</v>
      </c>
      <c r="L55" s="131">
        <v>8210000</v>
      </c>
      <c r="M55" s="131">
        <f t="shared" si="23"/>
        <v>8210</v>
      </c>
      <c r="N55" s="131"/>
      <c r="O55" s="131"/>
      <c r="Q55" s="153"/>
    </row>
    <row r="56" spans="1:17" ht="14.25">
      <c r="A56" t="s">
        <v>1213</v>
      </c>
      <c r="B56" s="108">
        <v>35012</v>
      </c>
      <c r="C56" s="108" t="s">
        <v>1068</v>
      </c>
      <c r="D56" t="s">
        <v>5118</v>
      </c>
      <c r="E56" t="s">
        <v>5119</v>
      </c>
      <c r="F56" t="s">
        <v>311</v>
      </c>
      <c r="G56" t="s">
        <v>5120</v>
      </c>
      <c r="H56" s="108">
        <v>74178</v>
      </c>
      <c r="I56" t="s">
        <v>314</v>
      </c>
      <c r="J56" t="s">
        <v>1215</v>
      </c>
      <c r="K56" s="153">
        <v>43321</v>
      </c>
      <c r="L56" s="131">
        <v>4545000</v>
      </c>
      <c r="M56" s="131">
        <f>L56*3.718/1000</f>
        <v>16898.310000000001</v>
      </c>
      <c r="N56" s="131"/>
      <c r="O56" s="131"/>
      <c r="Q56" s="153"/>
    </row>
    <row r="57" spans="1:17" ht="14.25">
      <c r="A57" t="s">
        <v>1213</v>
      </c>
      <c r="B57" s="108">
        <v>35012</v>
      </c>
      <c r="C57" s="108" t="s">
        <v>1068</v>
      </c>
      <c r="D57" t="s">
        <v>5174</v>
      </c>
      <c r="E57" t="s">
        <v>5175</v>
      </c>
      <c r="F57" t="s">
        <v>309</v>
      </c>
      <c r="G57" t="s">
        <v>5176</v>
      </c>
      <c r="H57" s="108">
        <v>74179</v>
      </c>
      <c r="I57" t="s">
        <v>314</v>
      </c>
      <c r="J57" t="s">
        <v>1212</v>
      </c>
      <c r="K57" s="153">
        <v>43394</v>
      </c>
      <c r="L57" s="131">
        <v>10542000</v>
      </c>
      <c r="M57" s="131">
        <f>L57/1000</f>
        <v>10542</v>
      </c>
      <c r="N57" s="131">
        <f>O57*1000</f>
        <v>2577768</v>
      </c>
      <c r="O57" s="131">
        <v>2577.768</v>
      </c>
      <c r="P57" s="154">
        <f>O57/M57</f>
        <v>0.24452361980648835</v>
      </c>
      <c r="Q57" s="153">
        <v>47044</v>
      </c>
    </row>
    <row r="58" spans="1:17" ht="15.75" customHeight="1">
      <c r="A58" t="s">
        <v>1213</v>
      </c>
      <c r="B58" s="108">
        <v>35012</v>
      </c>
      <c r="C58" s="108" t="s">
        <v>1068</v>
      </c>
      <c r="E58" t="s">
        <v>5110</v>
      </c>
      <c r="F58" t="s">
        <v>311</v>
      </c>
      <c r="G58" t="s">
        <v>5111</v>
      </c>
      <c r="H58" s="108">
        <v>74180</v>
      </c>
      <c r="I58" t="s">
        <v>314</v>
      </c>
      <c r="J58" t="s">
        <v>1215</v>
      </c>
      <c r="K58" s="153">
        <v>43411</v>
      </c>
      <c r="L58" s="131">
        <v>1640000</v>
      </c>
      <c r="M58" s="131">
        <f t="shared" ref="M58:M60" si="24">L58*3.718/1000</f>
        <v>6097.52</v>
      </c>
      <c r="N58" s="131"/>
      <c r="O58" s="131"/>
      <c r="Q58" s="153"/>
    </row>
    <row r="59" spans="1:17" ht="14.25">
      <c r="A59" t="s">
        <v>1213</v>
      </c>
      <c r="B59" s="108">
        <v>35012</v>
      </c>
      <c r="C59" s="108" t="s">
        <v>1068</v>
      </c>
      <c r="E59" t="s">
        <v>5115</v>
      </c>
      <c r="F59" t="s">
        <v>309</v>
      </c>
      <c r="G59" t="s">
        <v>5116</v>
      </c>
      <c r="H59" s="108">
        <v>74181</v>
      </c>
      <c r="I59" t="s">
        <v>314</v>
      </c>
      <c r="J59" t="s">
        <v>1215</v>
      </c>
      <c r="K59" s="153">
        <v>43412</v>
      </c>
      <c r="L59" s="131">
        <v>3692765</v>
      </c>
      <c r="M59" s="131">
        <f t="shared" si="24"/>
        <v>13729.700269999999</v>
      </c>
      <c r="N59" s="131"/>
      <c r="O59" s="131"/>
      <c r="Q59" s="153"/>
    </row>
    <row r="60" spans="1:17" ht="14.25">
      <c r="A60" t="s">
        <v>1213</v>
      </c>
      <c r="B60" s="108">
        <v>35012</v>
      </c>
      <c r="C60" s="108" t="s">
        <v>1068</v>
      </c>
      <c r="E60" t="s">
        <v>5124</v>
      </c>
      <c r="F60" t="s">
        <v>311</v>
      </c>
      <c r="G60" t="s">
        <v>5125</v>
      </c>
      <c r="H60" s="108">
        <v>74183</v>
      </c>
      <c r="I60" t="s">
        <v>314</v>
      </c>
      <c r="J60" t="s">
        <v>1215</v>
      </c>
      <c r="K60" s="153">
        <v>43482</v>
      </c>
      <c r="L60" s="131">
        <v>3263078.0894617098</v>
      </c>
      <c r="M60" s="131">
        <f t="shared" si="24"/>
        <v>12132.124336618637</v>
      </c>
      <c r="N60" s="131"/>
      <c r="O60" s="131"/>
      <c r="Q60" s="153"/>
    </row>
    <row r="61" spans="1:17" ht="14.25">
      <c r="A61" t="s">
        <v>1213</v>
      </c>
      <c r="B61" s="108">
        <v>35012</v>
      </c>
      <c r="C61" s="108" t="s">
        <v>1068</v>
      </c>
      <c r="D61" t="s">
        <v>5091</v>
      </c>
      <c r="E61" t="s">
        <v>5092</v>
      </c>
      <c r="F61" t="s">
        <v>309</v>
      </c>
      <c r="G61" t="s">
        <v>5093</v>
      </c>
      <c r="H61" s="108">
        <v>74185</v>
      </c>
      <c r="I61" t="s">
        <v>314</v>
      </c>
      <c r="J61" t="s">
        <v>1212</v>
      </c>
      <c r="K61" s="153">
        <v>43524</v>
      </c>
      <c r="L61" s="131">
        <v>21953062</v>
      </c>
      <c r="M61" s="131">
        <f t="shared" ref="M61:M62" si="25">L61/1000</f>
        <v>21953.062000000002</v>
      </c>
      <c r="N61" s="131"/>
      <c r="O61" s="131"/>
      <c r="Q61" s="153"/>
    </row>
    <row r="62" spans="1:17" ht="14.25">
      <c r="A62" t="s">
        <v>1213</v>
      </c>
      <c r="B62" s="108">
        <v>35012</v>
      </c>
      <c r="C62" s="108" t="s">
        <v>1068</v>
      </c>
      <c r="D62" t="s">
        <v>5087</v>
      </c>
      <c r="E62" t="s">
        <v>5088</v>
      </c>
      <c r="F62" t="s">
        <v>310</v>
      </c>
      <c r="G62" t="s">
        <v>5089</v>
      </c>
      <c r="H62" s="108">
        <v>74186</v>
      </c>
      <c r="I62" t="s">
        <v>314</v>
      </c>
      <c r="J62" t="s">
        <v>1212</v>
      </c>
      <c r="K62" s="153">
        <v>43542</v>
      </c>
      <c r="L62" s="131">
        <v>32630000</v>
      </c>
      <c r="M62" s="131">
        <f t="shared" si="25"/>
        <v>32630</v>
      </c>
      <c r="N62" s="131">
        <f>O62*1000</f>
        <v>2462958</v>
      </c>
      <c r="O62" s="131">
        <v>2462.9580000000001</v>
      </c>
      <c r="P62" s="154">
        <f t="shared" ref="P62:P63" si="26">O62/M62</f>
        <v>7.5481397486975174E-2</v>
      </c>
      <c r="Q62" s="153">
        <v>46462</v>
      </c>
    </row>
    <row r="63" spans="1:17" ht="14.25">
      <c r="A63" t="s">
        <v>1213</v>
      </c>
      <c r="B63" s="108">
        <v>35012</v>
      </c>
      <c r="C63" s="108" t="s">
        <v>1068</v>
      </c>
      <c r="D63" t="s">
        <v>5129</v>
      </c>
      <c r="E63" t="s">
        <v>5130</v>
      </c>
      <c r="F63" t="s">
        <v>310</v>
      </c>
      <c r="G63" t="s">
        <v>5131</v>
      </c>
      <c r="H63" s="108">
        <v>74187</v>
      </c>
      <c r="I63" t="s">
        <v>314</v>
      </c>
      <c r="J63" t="s">
        <v>1215</v>
      </c>
      <c r="K63" s="153">
        <v>43571</v>
      </c>
      <c r="L63" s="131">
        <v>2035303</v>
      </c>
      <c r="M63" s="131">
        <f t="shared" ref="M63:M66" si="27">L63*3.718/1000</f>
        <v>7567.2565539999996</v>
      </c>
      <c r="N63" s="131">
        <f>O63*1000/3.718</f>
        <v>936241.99999999988</v>
      </c>
      <c r="O63" s="131">
        <v>3480.9477559999996</v>
      </c>
      <c r="P63" s="154">
        <f t="shared" si="26"/>
        <v>0.46000128727761908</v>
      </c>
      <c r="Q63" s="153">
        <v>46126</v>
      </c>
    </row>
    <row r="64" spans="1:17" ht="14.25">
      <c r="A64" t="s">
        <v>1213</v>
      </c>
      <c r="B64" s="108">
        <v>35012</v>
      </c>
      <c r="C64" s="108" t="s">
        <v>1068</v>
      </c>
      <c r="D64" t="s">
        <v>5112</v>
      </c>
      <c r="E64" t="s">
        <v>5113</v>
      </c>
      <c r="F64" t="s">
        <v>309</v>
      </c>
      <c r="G64" t="s">
        <v>5114</v>
      </c>
      <c r="H64" s="108">
        <v>74189</v>
      </c>
      <c r="I64" t="s">
        <v>314</v>
      </c>
      <c r="J64" t="s">
        <v>1215</v>
      </c>
      <c r="K64" s="153">
        <v>43586</v>
      </c>
      <c r="L64" s="131">
        <v>2425572</v>
      </c>
      <c r="M64" s="131">
        <f t="shared" si="27"/>
        <v>9018.2766960000008</v>
      </c>
      <c r="N64" s="131"/>
      <c r="O64" s="131"/>
      <c r="Q64" s="153"/>
    </row>
    <row r="65" spans="1:17" ht="14.25">
      <c r="A65" t="s">
        <v>1213</v>
      </c>
      <c r="B65" s="108">
        <v>35012</v>
      </c>
      <c r="C65" s="108" t="s">
        <v>1068</v>
      </c>
      <c r="D65" t="s">
        <v>5094</v>
      </c>
      <c r="E65" t="s">
        <v>2205</v>
      </c>
      <c r="F65" t="s">
        <v>309</v>
      </c>
      <c r="G65" t="s">
        <v>5095</v>
      </c>
      <c r="H65" s="108">
        <v>74190</v>
      </c>
      <c r="I65" t="s">
        <v>314</v>
      </c>
      <c r="J65" t="s">
        <v>1215</v>
      </c>
      <c r="K65" s="153">
        <v>43691</v>
      </c>
      <c r="L65" s="131">
        <v>4357040</v>
      </c>
      <c r="M65" s="131">
        <f t="shared" si="27"/>
        <v>16199.47472</v>
      </c>
      <c r="N65" s="131">
        <f t="shared" ref="N65:N66" si="28">O65*1000/3.718</f>
        <v>701170.00000000012</v>
      </c>
      <c r="O65" s="131">
        <v>2606.9500600000006</v>
      </c>
      <c r="P65" s="154">
        <f t="shared" ref="P65:P66" si="29">O65/M65</f>
        <v>0.16092806125259354</v>
      </c>
      <c r="Q65" s="153">
        <v>46248</v>
      </c>
    </row>
    <row r="66" spans="1:17" ht="14.25">
      <c r="A66" t="s">
        <v>1213</v>
      </c>
      <c r="B66" s="108">
        <v>35012</v>
      </c>
      <c r="C66" s="108" t="s">
        <v>1068</v>
      </c>
      <c r="E66" t="s">
        <v>5226</v>
      </c>
      <c r="F66" t="s">
        <v>311</v>
      </c>
      <c r="G66" t="s">
        <v>5227</v>
      </c>
      <c r="H66" s="108">
        <v>74193</v>
      </c>
      <c r="I66" t="s">
        <v>314</v>
      </c>
      <c r="J66" t="s">
        <v>1215</v>
      </c>
      <c r="K66" s="153">
        <v>43790</v>
      </c>
      <c r="L66" s="131">
        <v>1936500</v>
      </c>
      <c r="M66" s="131">
        <f t="shared" si="27"/>
        <v>7199.9070000000002</v>
      </c>
      <c r="N66" s="131">
        <f t="shared" si="28"/>
        <v>711074.00000000012</v>
      </c>
      <c r="O66" s="131">
        <v>2643.7731320000003</v>
      </c>
      <c r="P66" s="154">
        <f t="shared" si="29"/>
        <v>0.36719545571908085</v>
      </c>
      <c r="Q66" s="153">
        <v>46347</v>
      </c>
    </row>
    <row r="67" spans="1:17" ht="14.25">
      <c r="A67" t="s">
        <v>1213</v>
      </c>
      <c r="B67" s="108">
        <v>35012</v>
      </c>
      <c r="C67" s="108" t="s">
        <v>1068</v>
      </c>
      <c r="D67" t="s">
        <v>5137</v>
      </c>
      <c r="E67" t="s">
        <v>5138</v>
      </c>
      <c r="F67" t="s">
        <v>309</v>
      </c>
      <c r="G67" t="s">
        <v>5139</v>
      </c>
      <c r="H67" s="108">
        <v>74196</v>
      </c>
      <c r="I67" t="s">
        <v>314</v>
      </c>
      <c r="J67" t="s">
        <v>1212</v>
      </c>
      <c r="K67" s="153">
        <v>43831</v>
      </c>
      <c r="L67" s="131">
        <v>17456913</v>
      </c>
      <c r="M67" s="131">
        <f>L67/1000</f>
        <v>17456.913</v>
      </c>
      <c r="N67" s="131"/>
      <c r="O67" s="131"/>
      <c r="Q67" s="153"/>
    </row>
    <row r="68" spans="1:17" ht="14.25">
      <c r="A68" t="s">
        <v>1213</v>
      </c>
      <c r="B68" s="108">
        <v>35012</v>
      </c>
      <c r="C68" s="108" t="s">
        <v>1068</v>
      </c>
      <c r="E68" t="s">
        <v>5121</v>
      </c>
      <c r="F68" t="s">
        <v>311</v>
      </c>
      <c r="G68" t="s">
        <v>5122</v>
      </c>
      <c r="H68" s="108">
        <v>74197</v>
      </c>
      <c r="I68" t="s">
        <v>314</v>
      </c>
      <c r="J68" t="s">
        <v>1215</v>
      </c>
      <c r="K68" s="153">
        <v>43857</v>
      </c>
      <c r="L68" s="131">
        <v>1915752</v>
      </c>
      <c r="M68" s="131">
        <f t="shared" ref="M68:M70" si="30">L68*3.718/1000</f>
        <v>7122.7659359999998</v>
      </c>
      <c r="N68" s="131"/>
      <c r="O68" s="131"/>
      <c r="Q68" s="153"/>
    </row>
    <row r="69" spans="1:17" ht="14.25">
      <c r="A69" t="s">
        <v>1213</v>
      </c>
      <c r="B69" s="108">
        <v>35012</v>
      </c>
      <c r="C69" s="108" t="s">
        <v>1068</v>
      </c>
      <c r="D69" t="s">
        <v>5210</v>
      </c>
      <c r="E69" t="s">
        <v>5211</v>
      </c>
      <c r="F69" t="s">
        <v>311</v>
      </c>
      <c r="G69" t="s">
        <v>5212</v>
      </c>
      <c r="H69" s="108">
        <v>74199</v>
      </c>
      <c r="I69" t="s">
        <v>314</v>
      </c>
      <c r="J69" t="s">
        <v>1215</v>
      </c>
      <c r="K69" s="153">
        <v>43881</v>
      </c>
      <c r="L69" s="131">
        <v>3055867</v>
      </c>
      <c r="M69" s="131">
        <f t="shared" si="30"/>
        <v>11361.713505999998</v>
      </c>
      <c r="N69" s="131"/>
      <c r="O69" s="131"/>
      <c r="Q69" s="153"/>
    </row>
    <row r="70" spans="1:17" ht="14.25">
      <c r="A70" t="s">
        <v>1213</v>
      </c>
      <c r="B70" s="108">
        <v>35012</v>
      </c>
      <c r="C70" s="108" t="s">
        <v>1068</v>
      </c>
      <c r="E70" t="s">
        <v>5110</v>
      </c>
      <c r="F70" t="s">
        <v>311</v>
      </c>
      <c r="G70" t="s">
        <v>5200</v>
      </c>
      <c r="H70" s="108">
        <v>74200</v>
      </c>
      <c r="I70" t="s">
        <v>314</v>
      </c>
      <c r="J70" t="s">
        <v>1215</v>
      </c>
      <c r="K70" s="153">
        <v>43891</v>
      </c>
      <c r="L70" s="131">
        <v>2982657.0700000003</v>
      </c>
      <c r="M70" s="131">
        <f t="shared" si="30"/>
        <v>11089.51898626</v>
      </c>
      <c r="N70" s="131"/>
      <c r="O70" s="131"/>
      <c r="Q70" s="153"/>
    </row>
    <row r="71" spans="1:17" ht="14.25">
      <c r="A71" t="s">
        <v>1213</v>
      </c>
      <c r="B71" s="108">
        <v>35012</v>
      </c>
      <c r="C71" s="108" t="s">
        <v>1068</v>
      </c>
      <c r="D71" t="s">
        <v>5091</v>
      </c>
      <c r="E71" t="s">
        <v>5097</v>
      </c>
      <c r="F71" t="s">
        <v>309</v>
      </c>
      <c r="G71" t="s">
        <v>5098</v>
      </c>
      <c r="H71" s="108">
        <v>74202</v>
      </c>
      <c r="I71" t="s">
        <v>314</v>
      </c>
      <c r="J71" t="s">
        <v>1212</v>
      </c>
      <c r="K71" s="153">
        <v>43913</v>
      </c>
      <c r="L71" s="131">
        <v>8714114</v>
      </c>
      <c r="M71" s="131">
        <f>L71/1000</f>
        <v>8714.1139999999996</v>
      </c>
      <c r="N71" s="131"/>
      <c r="O71" s="131"/>
      <c r="Q71" s="153"/>
    </row>
    <row r="72" spans="1:17" ht="14.25">
      <c r="A72" t="s">
        <v>1213</v>
      </c>
      <c r="B72" s="108">
        <v>35012</v>
      </c>
      <c r="C72" s="108" t="s">
        <v>1068</v>
      </c>
      <c r="E72" t="s">
        <v>5070</v>
      </c>
      <c r="F72" t="s">
        <v>311</v>
      </c>
      <c r="G72" t="s">
        <v>5071</v>
      </c>
      <c r="H72" s="108">
        <v>74203</v>
      </c>
      <c r="I72" t="s">
        <v>314</v>
      </c>
      <c r="J72" t="s">
        <v>1215</v>
      </c>
      <c r="K72" s="153">
        <v>43770</v>
      </c>
      <c r="L72" s="131">
        <v>2706221</v>
      </c>
      <c r="M72" s="131">
        <f>L72*3.718/1000</f>
        <v>10061.729678</v>
      </c>
      <c r="N72" s="131"/>
      <c r="O72" s="131"/>
      <c r="Q72" s="153"/>
    </row>
    <row r="73" spans="1:17" ht="14.25">
      <c r="A73" t="s">
        <v>1213</v>
      </c>
      <c r="B73" s="108">
        <v>35012</v>
      </c>
      <c r="C73" s="108" t="s">
        <v>1068</v>
      </c>
      <c r="D73" t="s">
        <v>5087</v>
      </c>
      <c r="E73" t="s">
        <v>5088</v>
      </c>
      <c r="F73" t="s">
        <v>310</v>
      </c>
      <c r="G73" t="s">
        <v>5143</v>
      </c>
      <c r="H73" s="108">
        <v>74204</v>
      </c>
      <c r="I73" t="s">
        <v>314</v>
      </c>
      <c r="J73" t="s">
        <v>1212</v>
      </c>
      <c r="K73" s="153">
        <v>44084</v>
      </c>
      <c r="L73" s="131">
        <v>8552100</v>
      </c>
      <c r="M73" s="131">
        <f>L73/1000</f>
        <v>8552.1</v>
      </c>
      <c r="N73" s="131">
        <f>O73*1000</f>
        <v>1171584</v>
      </c>
      <c r="O73" s="131">
        <v>1171.5840000000001</v>
      </c>
      <c r="P73" s="154">
        <f>O73/M73</f>
        <v>0.13699372084049533</v>
      </c>
      <c r="Q73" s="153">
        <v>46462</v>
      </c>
    </row>
    <row r="74" spans="1:17" ht="14.25">
      <c r="A74" t="s">
        <v>1213</v>
      </c>
      <c r="B74" s="108">
        <v>35012</v>
      </c>
      <c r="C74" s="108" t="s">
        <v>1068</v>
      </c>
      <c r="D74" t="s">
        <v>5204</v>
      </c>
      <c r="E74" t="s">
        <v>5205</v>
      </c>
      <c r="F74" t="s">
        <v>310</v>
      </c>
      <c r="G74" t="s">
        <v>5206</v>
      </c>
      <c r="H74" s="108">
        <v>74205</v>
      </c>
      <c r="I74" t="s">
        <v>314</v>
      </c>
      <c r="J74" t="s">
        <v>1216</v>
      </c>
      <c r="K74" s="153">
        <v>44159</v>
      </c>
      <c r="L74" s="131">
        <v>1155765.4593825729</v>
      </c>
      <c r="M74" s="131">
        <f>L74*4.0219/1000</f>
        <v>4648.3731010907695</v>
      </c>
      <c r="N74" s="131"/>
      <c r="O74" s="131"/>
      <c r="Q74" s="153"/>
    </row>
    <row r="75" spans="1:17" ht="14.25">
      <c r="A75" t="s">
        <v>1213</v>
      </c>
      <c r="B75" s="108">
        <v>35012</v>
      </c>
      <c r="C75" s="108" t="s">
        <v>1068</v>
      </c>
      <c r="E75" t="s">
        <v>5208</v>
      </c>
      <c r="F75" t="s">
        <v>311</v>
      </c>
      <c r="G75" t="s">
        <v>5209</v>
      </c>
      <c r="H75" s="108">
        <v>74207</v>
      </c>
      <c r="I75" t="s">
        <v>314</v>
      </c>
      <c r="J75" t="s">
        <v>1215</v>
      </c>
      <c r="K75" s="153">
        <v>44166</v>
      </c>
      <c r="L75" s="131">
        <v>2598943.2799999998</v>
      </c>
      <c r="M75" s="131">
        <f t="shared" ref="M75:M78" si="31">L75*3.718/1000</f>
        <v>9662.8711150399995</v>
      </c>
      <c r="N75" s="131">
        <f>O75*1000/3.718</f>
        <v>1069935.4399999997</v>
      </c>
      <c r="O75" s="131">
        <v>3978.0199659199984</v>
      </c>
      <c r="P75" s="154">
        <f>O75/M75</f>
        <v>0.41168095057465032</v>
      </c>
      <c r="Q75" s="153">
        <v>45748</v>
      </c>
    </row>
    <row r="76" spans="1:17" ht="14.25">
      <c r="A76" t="s">
        <v>1213</v>
      </c>
      <c r="B76" s="108">
        <v>35012</v>
      </c>
      <c r="C76" s="108" t="s">
        <v>1068</v>
      </c>
      <c r="D76" t="s">
        <v>5126</v>
      </c>
      <c r="E76" t="s">
        <v>5127</v>
      </c>
      <c r="F76" t="s">
        <v>311</v>
      </c>
      <c r="G76" t="s">
        <v>5128</v>
      </c>
      <c r="H76" s="108">
        <v>74208</v>
      </c>
      <c r="I76" t="s">
        <v>314</v>
      </c>
      <c r="J76" t="s">
        <v>1215</v>
      </c>
      <c r="K76" s="153">
        <v>44186</v>
      </c>
      <c r="L76" s="131">
        <v>871512</v>
      </c>
      <c r="M76" s="131">
        <f t="shared" si="31"/>
        <v>3240.2816159999998</v>
      </c>
      <c r="N76" s="131"/>
      <c r="O76" s="131"/>
      <c r="Q76" s="153"/>
    </row>
    <row r="77" spans="1:17" ht="14.25">
      <c r="A77" t="s">
        <v>1213</v>
      </c>
      <c r="B77" s="108">
        <v>35012</v>
      </c>
      <c r="C77" s="108" t="s">
        <v>1068</v>
      </c>
      <c r="E77" t="s">
        <v>5110</v>
      </c>
      <c r="F77" t="s">
        <v>311</v>
      </c>
      <c r="G77" t="s">
        <v>5222</v>
      </c>
      <c r="H77" s="108">
        <v>74215</v>
      </c>
      <c r="I77" t="s">
        <v>314</v>
      </c>
      <c r="J77" t="s">
        <v>1215</v>
      </c>
      <c r="K77" s="153">
        <v>44308</v>
      </c>
      <c r="L77" s="131">
        <v>1110000</v>
      </c>
      <c r="M77" s="131">
        <f t="shared" si="31"/>
        <v>4126.9799999999996</v>
      </c>
      <c r="N77" s="131"/>
      <c r="O77" s="131"/>
      <c r="Q77" s="153"/>
    </row>
    <row r="78" spans="1:17" ht="14.25">
      <c r="A78" t="s">
        <v>1213</v>
      </c>
      <c r="B78" s="108">
        <v>35012</v>
      </c>
      <c r="C78" s="108" t="s">
        <v>1068</v>
      </c>
      <c r="E78" t="s">
        <v>5124</v>
      </c>
      <c r="F78" t="s">
        <v>311</v>
      </c>
      <c r="G78" t="s">
        <v>5221</v>
      </c>
      <c r="H78" s="108">
        <v>74216</v>
      </c>
      <c r="I78" t="s">
        <v>314</v>
      </c>
      <c r="J78" t="s">
        <v>1215</v>
      </c>
      <c r="K78" s="153">
        <v>44371</v>
      </c>
      <c r="L78" s="131">
        <v>1900000</v>
      </c>
      <c r="M78" s="131">
        <f t="shared" si="31"/>
        <v>7064.2</v>
      </c>
      <c r="N78" s="131">
        <f>O78*1000/3.718</f>
        <v>656577.99999999988</v>
      </c>
      <c r="O78" s="131">
        <v>2441.1570039999997</v>
      </c>
      <c r="P78" s="154">
        <f t="shared" ref="P78:P82" si="32">O78/M78</f>
        <v>0.34556736842105262</v>
      </c>
      <c r="Q78" s="153">
        <v>46197</v>
      </c>
    </row>
    <row r="79" spans="1:17" ht="14.25">
      <c r="A79" t="s">
        <v>1213</v>
      </c>
      <c r="B79" s="108">
        <v>35012</v>
      </c>
      <c r="C79" s="108" t="s">
        <v>1068</v>
      </c>
      <c r="D79" t="s">
        <v>5145</v>
      </c>
      <c r="E79" t="s">
        <v>5146</v>
      </c>
      <c r="F79" t="s">
        <v>309</v>
      </c>
      <c r="G79" t="s">
        <v>5147</v>
      </c>
      <c r="H79" s="108">
        <v>74217</v>
      </c>
      <c r="I79" t="s">
        <v>314</v>
      </c>
      <c r="J79" t="s">
        <v>1212</v>
      </c>
      <c r="K79" s="153">
        <v>44370</v>
      </c>
      <c r="L79" s="131">
        <v>11825726</v>
      </c>
      <c r="M79" s="131">
        <f>L79/1000</f>
        <v>11825.726000000001</v>
      </c>
      <c r="N79" s="131">
        <f>O79*1000</f>
        <v>1487405</v>
      </c>
      <c r="O79" s="131">
        <v>1487.405</v>
      </c>
      <c r="P79" s="154">
        <f t="shared" si="32"/>
        <v>0.12577705588646312</v>
      </c>
      <c r="Q79" s="153">
        <v>46196</v>
      </c>
    </row>
    <row r="80" spans="1:17" ht="14.25">
      <c r="A80" t="s">
        <v>1213</v>
      </c>
      <c r="B80" s="108">
        <v>35012</v>
      </c>
      <c r="C80" s="108" t="s">
        <v>1068</v>
      </c>
      <c r="D80" t="s">
        <v>5165</v>
      </c>
      <c r="E80" t="s">
        <v>5166</v>
      </c>
      <c r="F80" t="s">
        <v>309</v>
      </c>
      <c r="G80" t="s">
        <v>5167</v>
      </c>
      <c r="H80" s="108">
        <v>74221</v>
      </c>
      <c r="I80" t="s">
        <v>314</v>
      </c>
      <c r="J80" t="s">
        <v>1215</v>
      </c>
      <c r="K80" s="153">
        <v>44409</v>
      </c>
      <c r="L80" s="131">
        <v>1792201.9999999998</v>
      </c>
      <c r="M80" s="131">
        <f t="shared" ref="M80:M81" si="33">L80*3.718/1000</f>
        <v>6663.4070359999996</v>
      </c>
      <c r="N80" s="131">
        <f t="shared" ref="N80:N81" si="34">O80*1000/3.718</f>
        <v>501817.00000000017</v>
      </c>
      <c r="O80" s="131">
        <v>1865.7556060000006</v>
      </c>
      <c r="P80" s="154">
        <f t="shared" si="32"/>
        <v>0.28000024550803992</v>
      </c>
      <c r="Q80" s="153">
        <v>47150</v>
      </c>
    </row>
    <row r="81" spans="1:17" ht="14.25">
      <c r="A81" t="s">
        <v>1213</v>
      </c>
      <c r="B81" s="108">
        <v>35012</v>
      </c>
      <c r="C81" s="108" t="s">
        <v>1068</v>
      </c>
      <c r="D81" t="s">
        <v>5156</v>
      </c>
      <c r="E81" t="s">
        <v>5157</v>
      </c>
      <c r="F81" t="s">
        <v>309</v>
      </c>
      <c r="G81" t="s">
        <v>5158</v>
      </c>
      <c r="H81" s="108">
        <v>74228</v>
      </c>
      <c r="I81" t="s">
        <v>314</v>
      </c>
      <c r="J81" t="s">
        <v>1215</v>
      </c>
      <c r="K81" s="153">
        <v>44560</v>
      </c>
      <c r="L81" s="131">
        <v>1994628</v>
      </c>
      <c r="M81" s="131">
        <f t="shared" si="33"/>
        <v>7416.0269040000003</v>
      </c>
      <c r="N81" s="131">
        <f t="shared" si="34"/>
        <v>349060</v>
      </c>
      <c r="O81" s="131">
        <v>1297.8050800000001</v>
      </c>
      <c r="P81" s="154">
        <f t="shared" si="32"/>
        <v>0.17500005013466172</v>
      </c>
      <c r="Q81" s="153">
        <v>46751</v>
      </c>
    </row>
    <row r="82" spans="1:17" ht="14.25">
      <c r="A82" t="s">
        <v>1213</v>
      </c>
      <c r="B82" s="108">
        <v>35012</v>
      </c>
      <c r="C82" s="108" t="s">
        <v>1068</v>
      </c>
      <c r="D82" t="s">
        <v>5153</v>
      </c>
      <c r="E82" t="s">
        <v>5154</v>
      </c>
      <c r="F82" t="s">
        <v>309</v>
      </c>
      <c r="G82" t="s">
        <v>5155</v>
      </c>
      <c r="H82" s="108">
        <v>74231</v>
      </c>
      <c r="I82" t="s">
        <v>314</v>
      </c>
      <c r="J82" t="s">
        <v>1212</v>
      </c>
      <c r="K82" s="153">
        <v>44591</v>
      </c>
      <c r="L82" s="131">
        <v>10577721</v>
      </c>
      <c r="M82" s="131">
        <f t="shared" ref="M82:M83" si="35">L82/1000</f>
        <v>10577.721</v>
      </c>
      <c r="N82" s="131">
        <f>O82*1000</f>
        <v>5921860.2199999997</v>
      </c>
      <c r="O82" s="131">
        <v>5921.8602199999996</v>
      </c>
      <c r="P82" s="154">
        <f t="shared" si="32"/>
        <v>0.55984273171886456</v>
      </c>
      <c r="Q82" s="153">
        <v>46204</v>
      </c>
    </row>
    <row r="83" spans="1:17" ht="14.25">
      <c r="A83" t="s">
        <v>1213</v>
      </c>
      <c r="B83" s="108">
        <v>35012</v>
      </c>
      <c r="C83" s="108" t="s">
        <v>1068</v>
      </c>
      <c r="D83" t="s">
        <v>5168</v>
      </c>
      <c r="E83" t="s">
        <v>5169</v>
      </c>
      <c r="F83" t="s">
        <v>309</v>
      </c>
      <c r="G83" t="s">
        <v>5170</v>
      </c>
      <c r="H83" s="108">
        <v>74233</v>
      </c>
      <c r="I83" t="s">
        <v>314</v>
      </c>
      <c r="J83" t="s">
        <v>1212</v>
      </c>
      <c r="K83" s="153">
        <v>44622</v>
      </c>
      <c r="L83" s="131">
        <v>5673524</v>
      </c>
      <c r="M83" s="131">
        <f t="shared" si="35"/>
        <v>5673.5240000000003</v>
      </c>
      <c r="N83" s="131"/>
      <c r="O83" s="131"/>
      <c r="Q83" s="153"/>
    </row>
    <row r="84" spans="1:17" ht="14.25">
      <c r="A84" t="s">
        <v>1213</v>
      </c>
      <c r="B84" s="108">
        <v>35012</v>
      </c>
      <c r="C84" s="108" t="s">
        <v>1068</v>
      </c>
      <c r="E84" t="s">
        <v>5110</v>
      </c>
      <c r="F84" t="s">
        <v>311</v>
      </c>
      <c r="G84" t="s">
        <v>5220</v>
      </c>
      <c r="H84" s="108">
        <v>74235</v>
      </c>
      <c r="I84" t="s">
        <v>314</v>
      </c>
      <c r="J84" t="s">
        <v>1215</v>
      </c>
      <c r="K84" s="153">
        <v>44712</v>
      </c>
      <c r="L84" s="131">
        <v>834339</v>
      </c>
      <c r="M84" s="131">
        <f>L84*3.718/1000</f>
        <v>3102.0724019999998</v>
      </c>
      <c r="N84" s="131">
        <f>O84*1000/3.718</f>
        <v>10244.999999999915</v>
      </c>
      <c r="O84" s="131">
        <v>38.090909999999681</v>
      </c>
      <c r="P84" s="154">
        <f t="shared" ref="P84:P89" si="36">O84/M84</f>
        <v>1.2279181483785265E-2</v>
      </c>
      <c r="Q84" s="153">
        <v>47269</v>
      </c>
    </row>
    <row r="85" spans="1:17" ht="14.25">
      <c r="A85" t="s">
        <v>1213</v>
      </c>
      <c r="B85" s="108">
        <v>35012</v>
      </c>
      <c r="C85" s="108" t="s">
        <v>1068</v>
      </c>
      <c r="D85" t="s">
        <v>5213</v>
      </c>
      <c r="E85" t="s">
        <v>5214</v>
      </c>
      <c r="F85" t="s">
        <v>311</v>
      </c>
      <c r="G85" t="s">
        <v>5215</v>
      </c>
      <c r="H85" s="108">
        <v>74237</v>
      </c>
      <c r="I85" t="s">
        <v>314</v>
      </c>
      <c r="J85" t="s">
        <v>1227</v>
      </c>
      <c r="K85" s="153">
        <v>44721</v>
      </c>
      <c r="L85" s="131">
        <v>1397425</v>
      </c>
      <c r="M85" s="131">
        <f>L85*4.8108/1000</f>
        <v>6722.7321900000006</v>
      </c>
      <c r="N85" s="131">
        <f>O85*1000/4.8108</f>
        <v>2423.9999999998718</v>
      </c>
      <c r="O85" s="131">
        <v>11.661379199999384</v>
      </c>
      <c r="P85" s="154">
        <f t="shared" si="36"/>
        <v>1.7346190314327223E-3</v>
      </c>
      <c r="Q85" s="153">
        <v>47635</v>
      </c>
    </row>
    <row r="86" spans="1:17" ht="14.25">
      <c r="A86" t="s">
        <v>1213</v>
      </c>
      <c r="B86" s="108">
        <v>35012</v>
      </c>
      <c r="C86" s="108" t="s">
        <v>1068</v>
      </c>
      <c r="D86" t="s">
        <v>5150</v>
      </c>
      <c r="E86" t="s">
        <v>5151</v>
      </c>
      <c r="F86" t="s">
        <v>310</v>
      </c>
      <c r="G86" t="s">
        <v>5152</v>
      </c>
      <c r="H86" s="108">
        <v>74238</v>
      </c>
      <c r="I86" t="s">
        <v>314</v>
      </c>
      <c r="J86" t="s">
        <v>1212</v>
      </c>
      <c r="K86" s="153">
        <v>44721</v>
      </c>
      <c r="L86" s="131">
        <v>7970000</v>
      </c>
      <c r="M86" s="131">
        <f t="shared" ref="M86:M87" si="37">L86/1000</f>
        <v>7970</v>
      </c>
      <c r="N86" s="131">
        <f t="shared" ref="N86:N87" si="38">O86*1000</f>
        <v>1142808</v>
      </c>
      <c r="O86" s="131">
        <v>1142.808</v>
      </c>
      <c r="P86" s="154">
        <f t="shared" si="36"/>
        <v>0.14338870765370137</v>
      </c>
      <c r="Q86" s="153">
        <v>46182</v>
      </c>
    </row>
    <row r="87" spans="1:17" ht="14.25">
      <c r="A87" t="s">
        <v>1213</v>
      </c>
      <c r="B87" s="108">
        <v>35012</v>
      </c>
      <c r="C87" s="108" t="s">
        <v>1068</v>
      </c>
      <c r="D87" t="s">
        <v>5171</v>
      </c>
      <c r="E87" t="s">
        <v>5172</v>
      </c>
      <c r="F87" t="s">
        <v>309</v>
      </c>
      <c r="G87" t="s">
        <v>5173</v>
      </c>
      <c r="H87" s="108">
        <v>74239</v>
      </c>
      <c r="I87" t="s">
        <v>314</v>
      </c>
      <c r="J87" t="s">
        <v>1212</v>
      </c>
      <c r="K87" s="153">
        <v>44741</v>
      </c>
      <c r="L87" s="131">
        <v>5380000</v>
      </c>
      <c r="M87" s="131">
        <f t="shared" si="37"/>
        <v>5380</v>
      </c>
      <c r="N87" s="131">
        <f t="shared" si="38"/>
        <v>1347910</v>
      </c>
      <c r="O87" s="131">
        <v>1347.91</v>
      </c>
      <c r="P87" s="154">
        <f t="shared" si="36"/>
        <v>0.25054089219330855</v>
      </c>
      <c r="Q87" s="153">
        <v>46202</v>
      </c>
    </row>
    <row r="88" spans="1:17" ht="14.25">
      <c r="A88" t="s">
        <v>1213</v>
      </c>
      <c r="B88" s="108">
        <v>35012</v>
      </c>
      <c r="C88" s="108" t="s">
        <v>1068</v>
      </c>
      <c r="E88" t="s">
        <v>5201</v>
      </c>
      <c r="F88" t="s">
        <v>309</v>
      </c>
      <c r="G88" t="s">
        <v>5202</v>
      </c>
      <c r="H88" s="108">
        <v>74240</v>
      </c>
      <c r="I88" t="s">
        <v>314</v>
      </c>
      <c r="J88" t="s">
        <v>1216</v>
      </c>
      <c r="K88" s="153">
        <v>44748</v>
      </c>
      <c r="L88" s="131">
        <v>2504867.9999999995</v>
      </c>
      <c r="M88" s="131">
        <f>L88*4.0219/1000</f>
        <v>10074.328609199996</v>
      </c>
      <c r="N88" s="131">
        <f>O88*1000/4.0219</f>
        <v>80175.999999999913</v>
      </c>
      <c r="O88" s="131">
        <v>322.45985439999959</v>
      </c>
      <c r="P88" s="154">
        <f t="shared" si="36"/>
        <v>3.2008073878543673E-2</v>
      </c>
      <c r="Q88" s="153">
        <v>45844</v>
      </c>
    </row>
    <row r="89" spans="1:17" ht="14.25">
      <c r="A89" t="s">
        <v>1213</v>
      </c>
      <c r="B89" s="108">
        <v>35012</v>
      </c>
      <c r="C89" s="108" t="s">
        <v>1068</v>
      </c>
      <c r="D89" t="s">
        <v>5160</v>
      </c>
      <c r="E89" t="s">
        <v>5161</v>
      </c>
      <c r="F89" t="s">
        <v>309</v>
      </c>
      <c r="G89" t="s">
        <v>5162</v>
      </c>
      <c r="H89" s="108">
        <v>74241</v>
      </c>
      <c r="I89" t="s">
        <v>314</v>
      </c>
      <c r="J89" t="s">
        <v>1212</v>
      </c>
      <c r="K89" s="153">
        <v>44752</v>
      </c>
      <c r="L89" s="131">
        <v>6720000</v>
      </c>
      <c r="M89" s="131">
        <f>L89/1000</f>
        <v>6720</v>
      </c>
      <c r="N89" s="131">
        <f>O89*1000</f>
        <v>1378519</v>
      </c>
      <c r="O89" s="131">
        <v>1378.519</v>
      </c>
      <c r="P89" s="154">
        <f t="shared" si="36"/>
        <v>0.20513675595238096</v>
      </c>
      <c r="Q89" s="153">
        <v>46213</v>
      </c>
    </row>
    <row r="90" spans="1:17" ht="14.25">
      <c r="A90" t="s">
        <v>1213</v>
      </c>
      <c r="B90" s="108">
        <v>35012</v>
      </c>
      <c r="C90" s="108" t="s">
        <v>1068</v>
      </c>
      <c r="E90" t="s">
        <v>3925</v>
      </c>
      <c r="F90" t="s">
        <v>311</v>
      </c>
      <c r="G90" t="s">
        <v>3924</v>
      </c>
      <c r="H90" s="108">
        <v>74242</v>
      </c>
      <c r="I90" t="s">
        <v>314</v>
      </c>
      <c r="J90" t="s">
        <v>1216</v>
      </c>
      <c r="K90" s="153">
        <v>44812</v>
      </c>
      <c r="L90" s="131">
        <v>756296</v>
      </c>
      <c r="M90" s="131">
        <f>L90*4.0219/1000</f>
        <v>3041.7468823999993</v>
      </c>
      <c r="N90" s="131"/>
      <c r="O90" s="131"/>
      <c r="Q90" s="153"/>
    </row>
    <row r="91" spans="1:17" ht="14.25">
      <c r="A91" t="s">
        <v>1213</v>
      </c>
      <c r="B91" s="108">
        <v>35012</v>
      </c>
      <c r="C91" s="108" t="s">
        <v>1068</v>
      </c>
      <c r="D91" t="s">
        <v>5186</v>
      </c>
      <c r="E91" t="s">
        <v>5187</v>
      </c>
      <c r="F91" t="s">
        <v>311</v>
      </c>
      <c r="G91" t="s">
        <v>5188</v>
      </c>
      <c r="H91" s="108">
        <v>74243</v>
      </c>
      <c r="I91" t="s">
        <v>314</v>
      </c>
      <c r="J91" t="s">
        <v>1215</v>
      </c>
      <c r="K91" s="153">
        <v>44823</v>
      </c>
      <c r="L91" s="131">
        <v>829591</v>
      </c>
      <c r="M91" s="131">
        <f>L91*3.718/1000</f>
        <v>3084.4193380000002</v>
      </c>
      <c r="N91" s="131">
        <f>O91*1000/3.718</f>
        <v>124438.00000000004</v>
      </c>
      <c r="O91" s="131">
        <v>462.66048400000017</v>
      </c>
      <c r="P91" s="154">
        <f t="shared" ref="P91:P92" si="39">O91/M91</f>
        <v>0.1499992164813746</v>
      </c>
      <c r="Q91" s="153">
        <v>46284</v>
      </c>
    </row>
    <row r="92" spans="1:17" ht="14.25">
      <c r="A92" t="s">
        <v>1213</v>
      </c>
      <c r="B92" s="108">
        <v>35012</v>
      </c>
      <c r="C92" s="108" t="s">
        <v>1068</v>
      </c>
      <c r="E92" t="s">
        <v>5224</v>
      </c>
      <c r="F92" t="s">
        <v>311</v>
      </c>
      <c r="G92" t="s">
        <v>5225</v>
      </c>
      <c r="H92" s="108">
        <v>74247</v>
      </c>
      <c r="I92" t="s">
        <v>314</v>
      </c>
      <c r="J92" t="s">
        <v>1227</v>
      </c>
      <c r="K92" s="153">
        <v>44938</v>
      </c>
      <c r="L92" s="131">
        <v>970965</v>
      </c>
      <c r="M92" s="131">
        <f>L92*4.8108/1000</f>
        <v>4671.1184220000005</v>
      </c>
      <c r="N92" s="131">
        <f>O92*1000/4.8108</f>
        <v>766092</v>
      </c>
      <c r="O92" s="131">
        <v>3685.5153936000002</v>
      </c>
      <c r="P92" s="154">
        <f t="shared" si="39"/>
        <v>0.78900063339049287</v>
      </c>
      <c r="Q92" s="153">
        <v>46022</v>
      </c>
    </row>
    <row r="93" spans="1:17" ht="14.25">
      <c r="A93" t="s">
        <v>1213</v>
      </c>
      <c r="B93" s="108">
        <v>35012</v>
      </c>
      <c r="C93" s="108" t="s">
        <v>1068</v>
      </c>
      <c r="E93" t="s">
        <v>5148</v>
      </c>
      <c r="F93" t="s">
        <v>309</v>
      </c>
      <c r="G93" t="s">
        <v>5149</v>
      </c>
      <c r="H93" s="108">
        <v>74249</v>
      </c>
      <c r="I93" t="s">
        <v>314</v>
      </c>
      <c r="J93" t="s">
        <v>1212</v>
      </c>
      <c r="K93" s="153">
        <v>45006</v>
      </c>
      <c r="L93" s="131">
        <v>6758919</v>
      </c>
      <c r="M93" s="131">
        <f t="shared" ref="M93:M94" si="40">L93/1000</f>
        <v>6758.9189999999999</v>
      </c>
      <c r="N93" s="131"/>
      <c r="O93" s="131"/>
      <c r="Q93" s="153"/>
    </row>
    <row r="94" spans="1:17" ht="14.25">
      <c r="A94" t="s">
        <v>1213</v>
      </c>
      <c r="B94" s="108">
        <v>35012</v>
      </c>
      <c r="C94" s="108" t="s">
        <v>1068</v>
      </c>
      <c r="D94" t="s">
        <v>5013</v>
      </c>
      <c r="E94" t="s">
        <v>5014</v>
      </c>
      <c r="F94" t="s">
        <v>309</v>
      </c>
      <c r="G94" t="s">
        <v>5189</v>
      </c>
      <c r="H94" s="108">
        <v>74252</v>
      </c>
      <c r="I94" t="s">
        <v>314</v>
      </c>
      <c r="J94" t="s">
        <v>1212</v>
      </c>
      <c r="K94" s="153">
        <v>45036</v>
      </c>
      <c r="L94" s="131">
        <v>4978541</v>
      </c>
      <c r="M94" s="131">
        <f t="shared" si="40"/>
        <v>4978.5410000000002</v>
      </c>
      <c r="N94" s="131">
        <f>O94*1000</f>
        <v>3484979</v>
      </c>
      <c r="O94" s="131">
        <v>3484.9789999999998</v>
      </c>
      <c r="P94" s="154">
        <f t="shared" ref="P94:P96" si="41">O94/M94</f>
        <v>0.70000006025861783</v>
      </c>
      <c r="Q94" s="153">
        <v>48689</v>
      </c>
    </row>
    <row r="95" spans="1:17" ht="14.25">
      <c r="A95" t="s">
        <v>1213</v>
      </c>
      <c r="B95" s="108">
        <v>35012</v>
      </c>
      <c r="C95" s="108" t="s">
        <v>1068</v>
      </c>
      <c r="E95" t="s">
        <v>5016</v>
      </c>
      <c r="F95" t="s">
        <v>309</v>
      </c>
      <c r="G95" t="s">
        <v>5017</v>
      </c>
      <c r="H95" s="108">
        <v>74254</v>
      </c>
      <c r="I95" t="s">
        <v>314</v>
      </c>
      <c r="J95" t="s">
        <v>1215</v>
      </c>
      <c r="K95" s="153">
        <v>45124</v>
      </c>
      <c r="L95" s="131">
        <v>463275</v>
      </c>
      <c r="M95" s="131">
        <f>L95*3.718/1000</f>
        <v>1722.4564499999999</v>
      </c>
      <c r="N95" s="131">
        <f>O95*1000/3.718</f>
        <v>310489</v>
      </c>
      <c r="O95" s="131">
        <v>1154.3981019999999</v>
      </c>
      <c r="P95" s="154">
        <f t="shared" si="41"/>
        <v>0.67020452215206949</v>
      </c>
      <c r="Q95" s="153">
        <v>46220</v>
      </c>
    </row>
    <row r="96" spans="1:17" ht="14.25">
      <c r="A96" t="s">
        <v>1213</v>
      </c>
      <c r="B96" s="108">
        <v>35012</v>
      </c>
      <c r="C96" s="108" t="s">
        <v>1068</v>
      </c>
      <c r="D96" t="s">
        <v>5077</v>
      </c>
      <c r="E96" t="s">
        <v>5078</v>
      </c>
      <c r="F96" t="s">
        <v>309</v>
      </c>
      <c r="G96" t="s">
        <v>5079</v>
      </c>
      <c r="H96" s="108">
        <v>74255</v>
      </c>
      <c r="I96" t="s">
        <v>314</v>
      </c>
      <c r="J96" t="s">
        <v>1227</v>
      </c>
      <c r="K96" s="153">
        <v>45208</v>
      </c>
      <c r="L96" s="131">
        <v>610725</v>
      </c>
      <c r="M96" s="131">
        <f>L96*4.8108/1000</f>
        <v>2938.0758300000002</v>
      </c>
      <c r="N96" s="131">
        <f>O96*1000/4.8108</f>
        <v>273160</v>
      </c>
      <c r="O96" s="131">
        <v>1314.1181280000001</v>
      </c>
      <c r="P96" s="154">
        <f t="shared" si="41"/>
        <v>0.4472716852920709</v>
      </c>
      <c r="Q96" s="153">
        <v>46235</v>
      </c>
    </row>
    <row r="97" spans="1:17" ht="14.25">
      <c r="A97" t="s">
        <v>1213</v>
      </c>
      <c r="B97" s="108">
        <v>35012</v>
      </c>
      <c r="C97" s="108" t="s">
        <v>1068</v>
      </c>
      <c r="D97" t="s">
        <v>5216</v>
      </c>
      <c r="E97" t="s">
        <v>5217</v>
      </c>
      <c r="F97" t="s">
        <v>310</v>
      </c>
      <c r="G97" t="s">
        <v>5218</v>
      </c>
      <c r="H97" s="108">
        <v>74256</v>
      </c>
      <c r="I97" t="s">
        <v>314</v>
      </c>
      <c r="J97" t="s">
        <v>1216</v>
      </c>
      <c r="K97" s="153">
        <v>45166</v>
      </c>
      <c r="L97" s="131">
        <v>1059176</v>
      </c>
      <c r="M97" s="131">
        <f>L97*4.0219/1000</f>
        <v>4259.8999543999989</v>
      </c>
      <c r="N97" s="131"/>
      <c r="O97" s="131"/>
      <c r="Q97" s="153"/>
    </row>
    <row r="98" spans="1:17" ht="14.25">
      <c r="A98" t="s">
        <v>1213</v>
      </c>
      <c r="B98" s="108">
        <v>35012</v>
      </c>
      <c r="C98" s="108" t="s">
        <v>1068</v>
      </c>
      <c r="D98" t="s">
        <v>5080</v>
      </c>
      <c r="E98" t="s">
        <v>5081</v>
      </c>
      <c r="F98" t="s">
        <v>311</v>
      </c>
      <c r="G98" t="s">
        <v>5084</v>
      </c>
      <c r="H98" s="108">
        <v>74266</v>
      </c>
      <c r="I98" t="s">
        <v>314</v>
      </c>
      <c r="J98" t="s">
        <v>1215</v>
      </c>
      <c r="K98" s="153">
        <v>45400</v>
      </c>
      <c r="L98" s="131">
        <v>127353.00000000001</v>
      </c>
      <c r="M98" s="131">
        <f>L98*3.718/1000</f>
        <v>473.49845400000004</v>
      </c>
      <c r="N98" s="131">
        <f>O98*1000/3.718</f>
        <v>157620.99999999997</v>
      </c>
      <c r="O98" s="131">
        <v>586.03487799999994</v>
      </c>
      <c r="P98" s="154">
        <f t="shared" ref="P98:P102" si="42">O98/M98</f>
        <v>1.2376700980738575</v>
      </c>
      <c r="Q98" s="153">
        <v>46495</v>
      </c>
    </row>
    <row r="99" spans="1:17" ht="14.25">
      <c r="A99" t="s">
        <v>1213</v>
      </c>
      <c r="B99" s="108">
        <v>35012</v>
      </c>
      <c r="C99" s="108" t="s">
        <v>1068</v>
      </c>
      <c r="D99" t="s">
        <v>5228</v>
      </c>
      <c r="E99" t="s">
        <v>5229</v>
      </c>
      <c r="F99" t="s">
        <v>311</v>
      </c>
      <c r="G99" t="s">
        <v>5230</v>
      </c>
      <c r="H99" s="108">
        <v>74270</v>
      </c>
      <c r="I99" t="s">
        <v>314</v>
      </c>
      <c r="J99" t="s">
        <v>1216</v>
      </c>
      <c r="K99" s="153">
        <v>45484</v>
      </c>
      <c r="L99" s="131">
        <v>400549</v>
      </c>
      <c r="M99" s="131">
        <f>L99*4.0219/1000</f>
        <v>1610.9680231</v>
      </c>
      <c r="N99" s="131">
        <f>O99*1000/4.0219</f>
        <v>223386</v>
      </c>
      <c r="O99" s="131">
        <v>898.43615339999997</v>
      </c>
      <c r="P99" s="154">
        <f t="shared" si="42"/>
        <v>0.55769955735752674</v>
      </c>
      <c r="Q99" s="153">
        <v>47118</v>
      </c>
    </row>
    <row r="100" spans="1:17" ht="14.25">
      <c r="A100" t="s">
        <v>1213</v>
      </c>
      <c r="B100" s="108">
        <v>35012</v>
      </c>
      <c r="C100" s="108" t="s">
        <v>1068</v>
      </c>
      <c r="D100" t="s">
        <v>5085</v>
      </c>
      <c r="E100" t="s">
        <v>5086</v>
      </c>
      <c r="F100" t="s">
        <v>311</v>
      </c>
      <c r="G100" t="s">
        <v>5085</v>
      </c>
      <c r="H100" s="108">
        <v>74271</v>
      </c>
      <c r="I100" t="s">
        <v>314</v>
      </c>
      <c r="J100" t="s">
        <v>1227</v>
      </c>
      <c r="K100" s="153">
        <v>45495</v>
      </c>
      <c r="L100" s="131">
        <v>2710000</v>
      </c>
      <c r="M100" s="131">
        <f>L100*4.8108/1000</f>
        <v>13037.268000000002</v>
      </c>
      <c r="N100" s="131">
        <f>O100*1000/4.8108</f>
        <v>439999.99999999994</v>
      </c>
      <c r="O100" s="131">
        <v>2116.752</v>
      </c>
      <c r="P100" s="154">
        <f t="shared" si="42"/>
        <v>0.16236162361623613</v>
      </c>
      <c r="Q100" s="153">
        <v>46295</v>
      </c>
    </row>
    <row r="101" spans="1:17" ht="14.25">
      <c r="A101" t="s">
        <v>1213</v>
      </c>
      <c r="B101" s="108">
        <v>35012</v>
      </c>
      <c r="C101" s="108" t="s">
        <v>1068</v>
      </c>
      <c r="D101" t="s">
        <v>5080</v>
      </c>
      <c r="E101" t="s">
        <v>5081</v>
      </c>
      <c r="F101" t="s">
        <v>311</v>
      </c>
      <c r="G101" t="s">
        <v>5082</v>
      </c>
      <c r="H101" s="108">
        <v>74272</v>
      </c>
      <c r="I101" t="s">
        <v>314</v>
      </c>
      <c r="J101" t="s">
        <v>1215</v>
      </c>
      <c r="K101" s="153">
        <v>45505</v>
      </c>
      <c r="L101" s="131">
        <v>141088</v>
      </c>
      <c r="M101" s="131">
        <f t="shared" ref="M101:M102" si="43">L101*3.718/1000</f>
        <v>524.56518400000004</v>
      </c>
      <c r="N101" s="131">
        <f t="shared" ref="N101:N102" si="44">O101*1000/3.718</f>
        <v>167167</v>
      </c>
      <c r="O101" s="131">
        <v>621.52690599999994</v>
      </c>
      <c r="P101" s="154">
        <f t="shared" si="42"/>
        <v>1.1848420843728735</v>
      </c>
      <c r="Q101" s="153">
        <v>46295</v>
      </c>
    </row>
    <row r="102" spans="1:17" ht="14.25">
      <c r="A102" t="s">
        <v>1213</v>
      </c>
      <c r="B102" s="108">
        <v>57</v>
      </c>
      <c r="C102" s="108" t="s">
        <v>1068</v>
      </c>
      <c r="E102" t="s">
        <v>5226</v>
      </c>
      <c r="F102" t="s">
        <v>311</v>
      </c>
      <c r="G102" t="s">
        <v>5227</v>
      </c>
      <c r="H102" s="108">
        <v>74193</v>
      </c>
      <c r="I102" t="s">
        <v>314</v>
      </c>
      <c r="J102" t="s">
        <v>1215</v>
      </c>
      <c r="K102" s="153">
        <v>43790</v>
      </c>
      <c r="L102" s="131">
        <v>285900</v>
      </c>
      <c r="M102" s="131">
        <f t="shared" si="43"/>
        <v>1062.9762000000001</v>
      </c>
      <c r="N102" s="131">
        <f t="shared" si="44"/>
        <v>104896</v>
      </c>
      <c r="O102" s="131">
        <v>390.00332799999995</v>
      </c>
      <c r="P102" s="154">
        <f t="shared" si="42"/>
        <v>0.36689751661420072</v>
      </c>
      <c r="Q102" s="153">
        <v>46347</v>
      </c>
    </row>
    <row r="103" spans="1:17" ht="14.25">
      <c r="A103" t="s">
        <v>1213</v>
      </c>
      <c r="B103" s="108">
        <v>57</v>
      </c>
      <c r="C103" s="108" t="s">
        <v>1068</v>
      </c>
      <c r="D103" t="s">
        <v>5137</v>
      </c>
      <c r="E103" t="s">
        <v>5138</v>
      </c>
      <c r="F103" t="s">
        <v>309</v>
      </c>
      <c r="G103" t="s">
        <v>5139</v>
      </c>
      <c r="H103" s="108">
        <v>74196</v>
      </c>
      <c r="I103" t="s">
        <v>314</v>
      </c>
      <c r="J103" t="s">
        <v>1212</v>
      </c>
      <c r="K103" s="153">
        <v>43831</v>
      </c>
      <c r="L103" s="131">
        <v>2516945</v>
      </c>
      <c r="M103" s="131">
        <f>L103/1000</f>
        <v>2516.9450000000002</v>
      </c>
      <c r="N103" s="131"/>
      <c r="O103" s="131"/>
      <c r="Q103" s="153"/>
    </row>
    <row r="104" spans="1:17" ht="14.25">
      <c r="A104" t="s">
        <v>1213</v>
      </c>
      <c r="B104" s="108">
        <v>57</v>
      </c>
      <c r="C104" s="108" t="s">
        <v>1068</v>
      </c>
      <c r="E104" t="s">
        <v>5121</v>
      </c>
      <c r="F104" t="s">
        <v>311</v>
      </c>
      <c r="G104" t="s">
        <v>5122</v>
      </c>
      <c r="H104" s="108">
        <v>74197</v>
      </c>
      <c r="I104" t="s">
        <v>314</v>
      </c>
      <c r="J104" t="s">
        <v>1215</v>
      </c>
      <c r="K104" s="153">
        <v>43857</v>
      </c>
      <c r="L104" s="131">
        <v>283442</v>
      </c>
      <c r="M104" s="131">
        <f>L104*3.718/1000</f>
        <v>1053.837356</v>
      </c>
      <c r="N104" s="131"/>
      <c r="O104" s="131"/>
      <c r="Q104" s="153"/>
    </row>
    <row r="105" spans="1:17" ht="14.25">
      <c r="A105" t="s">
        <v>1213</v>
      </c>
      <c r="B105" s="108">
        <v>57</v>
      </c>
      <c r="C105" s="108" t="s">
        <v>1068</v>
      </c>
      <c r="D105" t="s">
        <v>5087</v>
      </c>
      <c r="E105" t="s">
        <v>5088</v>
      </c>
      <c r="F105" t="s">
        <v>310</v>
      </c>
      <c r="G105" t="s">
        <v>5143</v>
      </c>
      <c r="H105" s="108">
        <v>74204</v>
      </c>
      <c r="I105" t="s">
        <v>314</v>
      </c>
      <c r="J105" t="s">
        <v>1212</v>
      </c>
      <c r="K105" s="153">
        <v>44084</v>
      </c>
      <c r="L105" s="131">
        <v>1453959</v>
      </c>
      <c r="M105" s="131">
        <f>L105/1000</f>
        <v>1453.9590000000001</v>
      </c>
      <c r="N105" s="131">
        <f>O105*1000</f>
        <v>199183</v>
      </c>
      <c r="O105" s="131">
        <v>199.18299999999999</v>
      </c>
      <c r="P105" s="154">
        <f>O105/M105</f>
        <v>0.13699354658556395</v>
      </c>
      <c r="Q105" s="153">
        <v>46462</v>
      </c>
    </row>
    <row r="106" spans="1:17" ht="14.25">
      <c r="A106" t="s">
        <v>1213</v>
      </c>
      <c r="B106" s="108">
        <v>57</v>
      </c>
      <c r="C106" s="108" t="s">
        <v>1068</v>
      </c>
      <c r="D106" t="s">
        <v>5204</v>
      </c>
      <c r="E106" t="s">
        <v>5205</v>
      </c>
      <c r="F106" t="s">
        <v>310</v>
      </c>
      <c r="G106" t="s">
        <v>5206</v>
      </c>
      <c r="H106" s="108">
        <v>74205</v>
      </c>
      <c r="I106" t="s">
        <v>314</v>
      </c>
      <c r="J106" t="s">
        <v>1216</v>
      </c>
      <c r="K106" s="153">
        <v>44159</v>
      </c>
      <c r="L106" s="131">
        <v>269402.07565061637</v>
      </c>
      <c r="M106" s="131">
        <f>L106*4.0219/1000</f>
        <v>1083.5082080592138</v>
      </c>
      <c r="N106" s="131"/>
      <c r="O106" s="131"/>
      <c r="Q106" s="153"/>
    </row>
    <row r="107" spans="1:17" ht="14.25">
      <c r="A107" t="s">
        <v>1213</v>
      </c>
      <c r="B107" s="108">
        <v>57</v>
      </c>
      <c r="C107" s="108" t="s">
        <v>1068</v>
      </c>
      <c r="E107" t="s">
        <v>5208</v>
      </c>
      <c r="F107" t="s">
        <v>311</v>
      </c>
      <c r="G107" t="s">
        <v>5209</v>
      </c>
      <c r="H107" s="108">
        <v>74207</v>
      </c>
      <c r="I107" t="s">
        <v>314</v>
      </c>
      <c r="J107" t="s">
        <v>1215</v>
      </c>
      <c r="K107" s="153">
        <v>44166</v>
      </c>
      <c r="L107" s="131">
        <v>592164.29</v>
      </c>
      <c r="M107" s="131">
        <f t="shared" ref="M107:M108" si="45">L107*3.718/1000</f>
        <v>2201.6668302200005</v>
      </c>
      <c r="N107" s="131">
        <f>O107*1000/3.718</f>
        <v>243782.8300000001</v>
      </c>
      <c r="O107" s="131">
        <v>906.38456194000037</v>
      </c>
      <c r="P107" s="154">
        <f>O107/M107</f>
        <v>0.41168107249425667</v>
      </c>
      <c r="Q107" s="153">
        <v>45748</v>
      </c>
    </row>
    <row r="108" spans="1:17" ht="14.25">
      <c r="A108" t="s">
        <v>1213</v>
      </c>
      <c r="B108" s="108">
        <v>57</v>
      </c>
      <c r="C108" s="108" t="s">
        <v>1068</v>
      </c>
      <c r="E108" t="s">
        <v>5110</v>
      </c>
      <c r="F108" t="s">
        <v>311</v>
      </c>
      <c r="G108" t="s">
        <v>5222</v>
      </c>
      <c r="H108" s="108">
        <v>74215</v>
      </c>
      <c r="I108" t="s">
        <v>314</v>
      </c>
      <c r="J108" t="s">
        <v>1215</v>
      </c>
      <c r="K108" s="153">
        <v>44308</v>
      </c>
      <c r="L108" s="131">
        <v>280000</v>
      </c>
      <c r="M108" s="131">
        <f t="shared" si="45"/>
        <v>1041.04</v>
      </c>
      <c r="N108" s="131"/>
      <c r="O108" s="131"/>
      <c r="Q108" s="153"/>
    </row>
    <row r="109" spans="1:17" ht="14.25">
      <c r="A109" t="s">
        <v>1213</v>
      </c>
      <c r="B109" s="108">
        <v>57</v>
      </c>
      <c r="C109" s="108" t="s">
        <v>1068</v>
      </c>
      <c r="D109" t="s">
        <v>5145</v>
      </c>
      <c r="E109" t="s">
        <v>5146</v>
      </c>
      <c r="F109" t="s">
        <v>309</v>
      </c>
      <c r="G109" t="s">
        <v>5147</v>
      </c>
      <c r="H109" s="108">
        <v>74217</v>
      </c>
      <c r="I109" t="s">
        <v>314</v>
      </c>
      <c r="J109" t="s">
        <v>1212</v>
      </c>
      <c r="K109" s="153">
        <v>44370</v>
      </c>
      <c r="L109" s="131">
        <v>2847783</v>
      </c>
      <c r="M109" s="131">
        <f t="shared" ref="M109:M113" si="46">L109/1000</f>
        <v>2847.7829999999999</v>
      </c>
      <c r="N109" s="131">
        <f t="shared" ref="N109:N110" si="47">O109*1000</f>
        <v>358186</v>
      </c>
      <c r="O109" s="131">
        <v>358.18599999999998</v>
      </c>
      <c r="P109" s="154">
        <f t="shared" ref="P109:P110" si="48">O109/M109</f>
        <v>0.12577713962053991</v>
      </c>
      <c r="Q109" s="153">
        <v>46196</v>
      </c>
    </row>
    <row r="110" spans="1:17" ht="14.25">
      <c r="A110" t="s">
        <v>1213</v>
      </c>
      <c r="B110" s="108">
        <v>57</v>
      </c>
      <c r="C110" s="108" t="s">
        <v>1068</v>
      </c>
      <c r="D110" t="s">
        <v>5153</v>
      </c>
      <c r="E110" t="s">
        <v>5154</v>
      </c>
      <c r="F110" t="s">
        <v>309</v>
      </c>
      <c r="G110" t="s">
        <v>5155</v>
      </c>
      <c r="H110" s="108">
        <v>74231</v>
      </c>
      <c r="I110" t="s">
        <v>314</v>
      </c>
      <c r="J110" t="s">
        <v>1212</v>
      </c>
      <c r="K110" s="153">
        <v>44591</v>
      </c>
      <c r="L110" s="131">
        <v>2896146</v>
      </c>
      <c r="M110" s="131">
        <f t="shared" si="46"/>
        <v>2896.1460000000002</v>
      </c>
      <c r="N110" s="131">
        <f t="shared" si="47"/>
        <v>1621389.1199999994</v>
      </c>
      <c r="O110" s="131">
        <v>1621.3891199999994</v>
      </c>
      <c r="P110" s="154">
        <f t="shared" si="48"/>
        <v>0.55984370953674267</v>
      </c>
      <c r="Q110" s="153">
        <v>46204</v>
      </c>
    </row>
    <row r="111" spans="1:17" ht="14.25">
      <c r="A111" t="s">
        <v>1213</v>
      </c>
      <c r="B111" s="108">
        <v>57</v>
      </c>
      <c r="C111" s="108" t="s">
        <v>1068</v>
      </c>
      <c r="D111" t="s">
        <v>5168</v>
      </c>
      <c r="E111" t="s">
        <v>5169</v>
      </c>
      <c r="F111" t="s">
        <v>309</v>
      </c>
      <c r="G111" t="s">
        <v>5170</v>
      </c>
      <c r="H111" s="108">
        <v>74233</v>
      </c>
      <c r="I111" t="s">
        <v>314</v>
      </c>
      <c r="J111" t="s">
        <v>1212</v>
      </c>
      <c r="K111" s="153">
        <v>44622</v>
      </c>
      <c r="L111" s="131">
        <v>1827472</v>
      </c>
      <c r="M111" s="131">
        <f t="shared" si="46"/>
        <v>1827.472</v>
      </c>
      <c r="N111" s="131"/>
      <c r="O111" s="131"/>
      <c r="Q111" s="153"/>
    </row>
    <row r="112" spans="1:17" ht="14.25">
      <c r="A112" t="s">
        <v>1213</v>
      </c>
      <c r="B112" s="108">
        <v>57</v>
      </c>
      <c r="C112" s="108" t="s">
        <v>1068</v>
      </c>
      <c r="D112" t="s">
        <v>5171</v>
      </c>
      <c r="E112" t="s">
        <v>5172</v>
      </c>
      <c r="F112" t="s">
        <v>309</v>
      </c>
      <c r="G112" t="s">
        <v>5173</v>
      </c>
      <c r="H112" s="108">
        <v>74239</v>
      </c>
      <c r="I112" t="s">
        <v>314</v>
      </c>
      <c r="J112" t="s">
        <v>1212</v>
      </c>
      <c r="K112" s="153">
        <v>44741</v>
      </c>
      <c r="L112" s="131">
        <v>2850000</v>
      </c>
      <c r="M112" s="131">
        <f t="shared" si="46"/>
        <v>2850</v>
      </c>
      <c r="N112" s="131">
        <f t="shared" ref="N112:N113" si="49">O112*1000</f>
        <v>709702</v>
      </c>
      <c r="O112" s="131">
        <v>709.702</v>
      </c>
      <c r="P112" s="154">
        <f t="shared" ref="P112:P113" si="50">O112/M112</f>
        <v>0.2490182456140351</v>
      </c>
      <c r="Q112" s="153">
        <v>46202</v>
      </c>
    </row>
    <row r="113" spans="1:17" ht="14.25">
      <c r="A113" t="s">
        <v>1213</v>
      </c>
      <c r="B113" s="108">
        <v>57</v>
      </c>
      <c r="C113" s="108" t="s">
        <v>1068</v>
      </c>
      <c r="D113" t="s">
        <v>5160</v>
      </c>
      <c r="E113" t="s">
        <v>5161</v>
      </c>
      <c r="F113" t="s">
        <v>309</v>
      </c>
      <c r="G113" t="s">
        <v>5162</v>
      </c>
      <c r="H113" s="108">
        <v>74241</v>
      </c>
      <c r="I113" t="s">
        <v>314</v>
      </c>
      <c r="J113" t="s">
        <v>1212</v>
      </c>
      <c r="K113" s="153">
        <v>44752</v>
      </c>
      <c r="L113" s="131">
        <v>3570000</v>
      </c>
      <c r="M113" s="131">
        <f t="shared" si="46"/>
        <v>3570</v>
      </c>
      <c r="N113" s="131">
        <f t="shared" si="49"/>
        <v>734657</v>
      </c>
      <c r="O113" s="131">
        <v>734.65700000000004</v>
      </c>
      <c r="P113" s="154">
        <f t="shared" si="50"/>
        <v>0.20578627450980394</v>
      </c>
      <c r="Q113" s="153">
        <v>46213</v>
      </c>
    </row>
    <row r="114" spans="1:17" ht="14.25">
      <c r="A114" t="s">
        <v>1213</v>
      </c>
      <c r="B114" s="108">
        <v>57</v>
      </c>
      <c r="C114" s="108" t="s">
        <v>1068</v>
      </c>
      <c r="E114" t="s">
        <v>3925</v>
      </c>
      <c r="F114" t="s">
        <v>311</v>
      </c>
      <c r="G114" t="s">
        <v>3924</v>
      </c>
      <c r="H114" s="108">
        <v>74242</v>
      </c>
      <c r="I114" t="s">
        <v>314</v>
      </c>
      <c r="J114" t="s">
        <v>1216</v>
      </c>
      <c r="K114" s="153">
        <v>44812</v>
      </c>
      <c r="L114" s="131">
        <v>390515</v>
      </c>
      <c r="M114" s="131">
        <f>L114*4.0219/1000</f>
        <v>1570.6122784999998</v>
      </c>
      <c r="N114" s="131"/>
      <c r="O114" s="131"/>
      <c r="Q114" s="153"/>
    </row>
    <row r="115" spans="1:17" ht="14.25">
      <c r="A115" t="s">
        <v>1213</v>
      </c>
      <c r="B115" s="108">
        <v>57</v>
      </c>
      <c r="C115" s="108" t="s">
        <v>1068</v>
      </c>
      <c r="E115" t="s">
        <v>5224</v>
      </c>
      <c r="F115" t="s">
        <v>311</v>
      </c>
      <c r="G115" t="s">
        <v>5225</v>
      </c>
      <c r="H115" s="108">
        <v>74247</v>
      </c>
      <c r="I115" t="s">
        <v>314</v>
      </c>
      <c r="J115" t="s">
        <v>1227</v>
      </c>
      <c r="K115" s="153">
        <v>44938</v>
      </c>
      <c r="L115" s="131">
        <v>523086</v>
      </c>
      <c r="M115" s="131">
        <f>L115*4.8108/1000</f>
        <v>2516.4621287999998</v>
      </c>
      <c r="N115" s="131">
        <f>O115*1000/4.8108</f>
        <v>412715</v>
      </c>
      <c r="O115" s="131">
        <v>1985.4893220000001</v>
      </c>
      <c r="P115" s="154">
        <f t="shared" ref="P115:P116" si="51">O115/M115</f>
        <v>0.78900027911280368</v>
      </c>
      <c r="Q115" s="153">
        <v>46022</v>
      </c>
    </row>
    <row r="116" spans="1:17" ht="14.25">
      <c r="A116" t="s">
        <v>1213</v>
      </c>
      <c r="B116" s="108">
        <v>57</v>
      </c>
      <c r="C116" s="108" t="s">
        <v>1068</v>
      </c>
      <c r="D116" t="s">
        <v>5013</v>
      </c>
      <c r="E116" t="s">
        <v>5014</v>
      </c>
      <c r="F116" t="s">
        <v>309</v>
      </c>
      <c r="G116" t="s">
        <v>5189</v>
      </c>
      <c r="H116" s="108">
        <v>74252</v>
      </c>
      <c r="I116" t="s">
        <v>314</v>
      </c>
      <c r="J116" t="s">
        <v>1212</v>
      </c>
      <c r="K116" s="153">
        <v>45036</v>
      </c>
      <c r="L116" s="131">
        <v>1918011</v>
      </c>
      <c r="M116" s="131">
        <f t="shared" ref="M116:M117" si="52">L116/1000</f>
        <v>1918.011</v>
      </c>
      <c r="N116" s="131">
        <f>O116*1000</f>
        <v>1342607</v>
      </c>
      <c r="O116" s="131">
        <v>1342.607</v>
      </c>
      <c r="P116" s="154">
        <f t="shared" si="51"/>
        <v>0.69999963503858942</v>
      </c>
      <c r="Q116" s="153">
        <v>48689</v>
      </c>
    </row>
    <row r="117" spans="1:17" ht="14.25">
      <c r="A117" t="s">
        <v>1213</v>
      </c>
      <c r="B117" s="108">
        <v>58</v>
      </c>
      <c r="C117" s="108" t="s">
        <v>1068</v>
      </c>
      <c r="D117" t="s">
        <v>5133</v>
      </c>
      <c r="E117" t="s">
        <v>5134</v>
      </c>
      <c r="F117" t="s">
        <v>309</v>
      </c>
      <c r="G117" t="s">
        <v>5135</v>
      </c>
      <c r="H117" s="108" t="s">
        <v>5136</v>
      </c>
      <c r="I117" t="s">
        <v>321</v>
      </c>
      <c r="J117" t="s">
        <v>1212</v>
      </c>
      <c r="K117" s="153">
        <v>45565</v>
      </c>
      <c r="L117" s="131">
        <v>857988</v>
      </c>
      <c r="M117" s="131">
        <f t="shared" si="52"/>
        <v>857.98800000000006</v>
      </c>
      <c r="N117" s="131"/>
      <c r="O117" s="131"/>
      <c r="Q117" s="153"/>
    </row>
    <row r="118" spans="1:17" ht="14.25">
      <c r="A118" t="s">
        <v>1213</v>
      </c>
      <c r="B118" s="108">
        <v>58</v>
      </c>
      <c r="C118" s="108" t="s">
        <v>1068</v>
      </c>
      <c r="D118" t="s">
        <v>5106</v>
      </c>
      <c r="E118" t="s">
        <v>5107</v>
      </c>
      <c r="F118" t="s">
        <v>309</v>
      </c>
      <c r="G118" t="s">
        <v>5108</v>
      </c>
      <c r="H118" s="108">
        <v>74173</v>
      </c>
      <c r="I118" t="s">
        <v>314</v>
      </c>
      <c r="J118" t="s">
        <v>1215</v>
      </c>
      <c r="K118" s="153">
        <v>43157</v>
      </c>
      <c r="L118" s="131">
        <v>59517</v>
      </c>
      <c r="M118" s="131">
        <f>L118*3.718/1000</f>
        <v>221.28420600000001</v>
      </c>
      <c r="N118" s="131">
        <f>O118*1000/3.718</f>
        <v>444.00000000000426</v>
      </c>
      <c r="O118" s="131">
        <v>1.6507920000000158</v>
      </c>
      <c r="P118" s="154">
        <f>O118/M118</f>
        <v>7.4600534301124755E-3</v>
      </c>
      <c r="Q118" s="153">
        <v>45347</v>
      </c>
    </row>
    <row r="119" spans="1:17" ht="14.25">
      <c r="A119" t="s">
        <v>1213</v>
      </c>
      <c r="B119" s="108">
        <v>58</v>
      </c>
      <c r="C119" s="108" t="s">
        <v>1068</v>
      </c>
      <c r="D119" t="s">
        <v>5102</v>
      </c>
      <c r="E119" t="s">
        <v>5103</v>
      </c>
      <c r="F119" t="s">
        <v>309</v>
      </c>
      <c r="G119" t="s">
        <v>5104</v>
      </c>
      <c r="H119" s="108">
        <v>74177</v>
      </c>
      <c r="I119" t="s">
        <v>314</v>
      </c>
      <c r="J119" t="s">
        <v>1212</v>
      </c>
      <c r="K119" s="153">
        <v>43312</v>
      </c>
      <c r="L119" s="131">
        <v>240000</v>
      </c>
      <c r="M119" s="131">
        <f>L119/1000</f>
        <v>240</v>
      </c>
      <c r="N119" s="131"/>
      <c r="O119" s="131"/>
      <c r="Q119" s="153"/>
    </row>
    <row r="120" spans="1:17" ht="14.25">
      <c r="A120" t="s">
        <v>1213</v>
      </c>
      <c r="B120" s="108">
        <v>58</v>
      </c>
      <c r="C120" s="108" t="s">
        <v>1068</v>
      </c>
      <c r="D120" t="s">
        <v>5112</v>
      </c>
      <c r="E120" t="s">
        <v>5113</v>
      </c>
      <c r="F120" t="s">
        <v>309</v>
      </c>
      <c r="G120" t="s">
        <v>5114</v>
      </c>
      <c r="H120" s="108">
        <v>74189</v>
      </c>
      <c r="I120" t="s">
        <v>314</v>
      </c>
      <c r="J120" t="s">
        <v>1215</v>
      </c>
      <c r="K120" s="153">
        <v>43586</v>
      </c>
      <c r="L120" s="131">
        <v>100000</v>
      </c>
      <c r="M120" s="131">
        <f>L120*3.718/1000</f>
        <v>371.8</v>
      </c>
      <c r="N120" s="131"/>
      <c r="O120" s="131"/>
      <c r="Q120" s="153"/>
    </row>
    <row r="121" spans="1:17" ht="14.25">
      <c r="A121" t="s">
        <v>1213</v>
      </c>
      <c r="B121" s="108">
        <v>58</v>
      </c>
      <c r="C121" s="108" t="s">
        <v>1068</v>
      </c>
      <c r="D121" t="s">
        <v>5137</v>
      </c>
      <c r="E121" t="s">
        <v>5138</v>
      </c>
      <c r="F121" t="s">
        <v>309</v>
      </c>
      <c r="G121" t="s">
        <v>5139</v>
      </c>
      <c r="H121" s="108">
        <v>74196</v>
      </c>
      <c r="I121" t="s">
        <v>314</v>
      </c>
      <c r="J121" t="s">
        <v>1212</v>
      </c>
      <c r="K121" s="153">
        <v>43831</v>
      </c>
      <c r="L121" s="131">
        <v>586274</v>
      </c>
      <c r="M121" s="131">
        <f t="shared" ref="M121:M122" si="53">L121/1000</f>
        <v>586.274</v>
      </c>
      <c r="N121" s="131"/>
      <c r="O121" s="131"/>
      <c r="Q121" s="153"/>
    </row>
    <row r="122" spans="1:17" ht="14.25">
      <c r="A122" t="s">
        <v>1213</v>
      </c>
      <c r="B122" s="108">
        <v>58</v>
      </c>
      <c r="C122" s="108" t="s">
        <v>1068</v>
      </c>
      <c r="D122" t="s">
        <v>5087</v>
      </c>
      <c r="E122" t="s">
        <v>5088</v>
      </c>
      <c r="F122" t="s">
        <v>310</v>
      </c>
      <c r="G122" t="s">
        <v>5143</v>
      </c>
      <c r="H122" s="108">
        <v>74204</v>
      </c>
      <c r="I122" t="s">
        <v>314</v>
      </c>
      <c r="J122" t="s">
        <v>1212</v>
      </c>
      <c r="K122" s="153">
        <v>44084</v>
      </c>
      <c r="L122" s="131">
        <v>439217</v>
      </c>
      <c r="M122" s="131">
        <f t="shared" si="53"/>
        <v>439.21699999999998</v>
      </c>
      <c r="N122" s="131">
        <f>O122*1000</f>
        <v>60170</v>
      </c>
      <c r="O122" s="131">
        <v>60.17</v>
      </c>
      <c r="P122" s="154">
        <f>O122/M122</f>
        <v>0.13699378667037024</v>
      </c>
      <c r="Q122" s="153">
        <v>46462</v>
      </c>
    </row>
    <row r="123" spans="1:17" ht="14.25">
      <c r="A123" t="s">
        <v>1213</v>
      </c>
      <c r="B123" s="108">
        <v>58</v>
      </c>
      <c r="C123" s="108" t="s">
        <v>1068</v>
      </c>
      <c r="D123" t="s">
        <v>5204</v>
      </c>
      <c r="E123" t="s">
        <v>5205</v>
      </c>
      <c r="F123" t="s">
        <v>310</v>
      </c>
      <c r="G123" t="s">
        <v>5206</v>
      </c>
      <c r="H123" s="108">
        <v>74205</v>
      </c>
      <c r="I123" t="s">
        <v>314</v>
      </c>
      <c r="J123" t="s">
        <v>1216</v>
      </c>
      <c r="K123" s="153">
        <v>44159</v>
      </c>
      <c r="L123" s="131">
        <v>82751.751659466856</v>
      </c>
      <c r="M123" s="131">
        <f>L123*4.0219/1000</f>
        <v>332.81926999920972</v>
      </c>
      <c r="N123" s="131"/>
      <c r="O123" s="131"/>
      <c r="Q123" s="153"/>
    </row>
    <row r="124" spans="1:17" ht="14.25">
      <c r="A124" t="s">
        <v>1213</v>
      </c>
      <c r="B124" s="108">
        <v>58</v>
      </c>
      <c r="C124" s="108" t="s">
        <v>1068</v>
      </c>
      <c r="E124" t="s">
        <v>5208</v>
      </c>
      <c r="F124" t="s">
        <v>311</v>
      </c>
      <c r="G124" t="s">
        <v>5209</v>
      </c>
      <c r="H124" s="108">
        <v>74207</v>
      </c>
      <c r="I124" t="s">
        <v>314</v>
      </c>
      <c r="J124" t="s">
        <v>1215</v>
      </c>
      <c r="K124" s="153">
        <v>44166</v>
      </c>
      <c r="L124" s="131">
        <v>213338.65</v>
      </c>
      <c r="M124" s="131">
        <f t="shared" ref="M124:M128" si="54">L124*3.718/1000</f>
        <v>793.19310069999995</v>
      </c>
      <c r="N124" s="131">
        <f>O124*1000/3.718</f>
        <v>87829.4</v>
      </c>
      <c r="O124" s="131">
        <v>326.5497092</v>
      </c>
      <c r="P124" s="154">
        <f>O124/M124</f>
        <v>0.41169005241197509</v>
      </c>
      <c r="Q124" s="153">
        <v>45748</v>
      </c>
    </row>
    <row r="125" spans="1:17" ht="14.25">
      <c r="A125" t="s">
        <v>1213</v>
      </c>
      <c r="B125" s="108">
        <v>58</v>
      </c>
      <c r="C125" s="108" t="s">
        <v>1068</v>
      </c>
      <c r="E125" t="s">
        <v>5110</v>
      </c>
      <c r="F125" t="s">
        <v>311</v>
      </c>
      <c r="G125" t="s">
        <v>5222</v>
      </c>
      <c r="H125" s="108">
        <v>74215</v>
      </c>
      <c r="I125" t="s">
        <v>314</v>
      </c>
      <c r="J125" t="s">
        <v>1215</v>
      </c>
      <c r="K125" s="153">
        <v>44308</v>
      </c>
      <c r="L125" s="131">
        <v>180000</v>
      </c>
      <c r="M125" s="131">
        <f t="shared" si="54"/>
        <v>669.24</v>
      </c>
      <c r="N125" s="131"/>
      <c r="O125" s="131"/>
      <c r="Q125" s="153"/>
    </row>
    <row r="126" spans="1:17" ht="14.25">
      <c r="A126" t="s">
        <v>1213</v>
      </c>
      <c r="B126" s="108">
        <v>58</v>
      </c>
      <c r="C126" s="108" t="s">
        <v>1068</v>
      </c>
      <c r="E126" t="s">
        <v>5124</v>
      </c>
      <c r="F126" t="s">
        <v>311</v>
      </c>
      <c r="G126" t="s">
        <v>5221</v>
      </c>
      <c r="H126" s="108">
        <v>74216</v>
      </c>
      <c r="I126" t="s">
        <v>314</v>
      </c>
      <c r="J126" t="s">
        <v>1215</v>
      </c>
      <c r="K126" s="153">
        <v>44371</v>
      </c>
      <c r="L126" s="131">
        <v>300000</v>
      </c>
      <c r="M126" s="131">
        <f t="shared" si="54"/>
        <v>1115.4000000000001</v>
      </c>
      <c r="N126" s="131">
        <f t="shared" ref="N126:N128" si="55">O126*1000/3.718</f>
        <v>101603.00000000001</v>
      </c>
      <c r="O126" s="131">
        <v>377.75995400000005</v>
      </c>
      <c r="P126" s="154">
        <f t="shared" ref="P126:P128" si="56">O126/M126</f>
        <v>0.33867666666666668</v>
      </c>
      <c r="Q126" s="153">
        <v>46197</v>
      </c>
    </row>
    <row r="127" spans="1:17" ht="14.25">
      <c r="A127" t="s">
        <v>1213</v>
      </c>
      <c r="B127" s="108">
        <v>58</v>
      </c>
      <c r="C127" s="108" t="s">
        <v>1068</v>
      </c>
      <c r="D127" t="s">
        <v>5165</v>
      </c>
      <c r="E127" t="s">
        <v>5166</v>
      </c>
      <c r="F127" t="s">
        <v>309</v>
      </c>
      <c r="G127" t="s">
        <v>5167</v>
      </c>
      <c r="H127" s="108">
        <v>74221</v>
      </c>
      <c r="I127" t="s">
        <v>314</v>
      </c>
      <c r="J127" t="s">
        <v>1215</v>
      </c>
      <c r="K127" s="153">
        <v>44409</v>
      </c>
      <c r="L127" s="131">
        <v>375878</v>
      </c>
      <c r="M127" s="131">
        <f t="shared" si="54"/>
        <v>1397.514404</v>
      </c>
      <c r="N127" s="131">
        <f t="shared" si="55"/>
        <v>105247.00000000004</v>
      </c>
      <c r="O127" s="131">
        <v>391.30834600000014</v>
      </c>
      <c r="P127" s="154">
        <f t="shared" si="56"/>
        <v>0.28000308610772656</v>
      </c>
      <c r="Q127" s="153">
        <v>47150</v>
      </c>
    </row>
    <row r="128" spans="1:17" ht="14.25">
      <c r="A128" t="s">
        <v>1213</v>
      </c>
      <c r="B128" s="108">
        <v>58</v>
      </c>
      <c r="C128" s="108" t="s">
        <v>1068</v>
      </c>
      <c r="D128" t="s">
        <v>5156</v>
      </c>
      <c r="E128" t="s">
        <v>5157</v>
      </c>
      <c r="F128" t="s">
        <v>309</v>
      </c>
      <c r="G128" t="s">
        <v>5158</v>
      </c>
      <c r="H128" s="108">
        <v>74228</v>
      </c>
      <c r="I128" t="s">
        <v>314</v>
      </c>
      <c r="J128" t="s">
        <v>1215</v>
      </c>
      <c r="K128" s="153">
        <v>44560</v>
      </c>
      <c r="L128" s="131">
        <v>551412</v>
      </c>
      <c r="M128" s="131">
        <f t="shared" si="54"/>
        <v>2050.1498160000001</v>
      </c>
      <c r="N128" s="131">
        <f t="shared" si="55"/>
        <v>96497.999999999942</v>
      </c>
      <c r="O128" s="131">
        <v>358.77956399999977</v>
      </c>
      <c r="P128" s="154">
        <f t="shared" si="56"/>
        <v>0.17500163217340198</v>
      </c>
      <c r="Q128" s="153">
        <v>46751</v>
      </c>
    </row>
    <row r="129" spans="1:17" ht="14.25">
      <c r="A129" t="s">
        <v>1213</v>
      </c>
      <c r="B129" s="108">
        <v>58</v>
      </c>
      <c r="C129" s="108" t="s">
        <v>1068</v>
      </c>
      <c r="D129" t="s">
        <v>5168</v>
      </c>
      <c r="E129" t="s">
        <v>5169</v>
      </c>
      <c r="F129" t="s">
        <v>309</v>
      </c>
      <c r="G129" t="s">
        <v>5170</v>
      </c>
      <c r="H129" s="108">
        <v>74233</v>
      </c>
      <c r="I129" t="s">
        <v>314</v>
      </c>
      <c r="J129" t="s">
        <v>1212</v>
      </c>
      <c r="K129" s="153">
        <v>44622</v>
      </c>
      <c r="L129" s="131">
        <v>1508958</v>
      </c>
      <c r="M129" s="131">
        <f>L129/1000</f>
        <v>1508.9580000000001</v>
      </c>
      <c r="N129" s="131"/>
      <c r="O129" s="131"/>
      <c r="Q129" s="153"/>
    </row>
    <row r="130" spans="1:17" ht="14.25">
      <c r="A130" t="s">
        <v>1213</v>
      </c>
      <c r="B130" s="108">
        <v>58</v>
      </c>
      <c r="C130" s="108" t="s">
        <v>1068</v>
      </c>
      <c r="E130" t="s">
        <v>5110</v>
      </c>
      <c r="F130" t="s">
        <v>311</v>
      </c>
      <c r="G130" t="s">
        <v>5220</v>
      </c>
      <c r="H130" s="108">
        <v>74235</v>
      </c>
      <c r="I130" t="s">
        <v>314</v>
      </c>
      <c r="J130" t="s">
        <v>1215</v>
      </c>
      <c r="K130" s="153">
        <v>44712</v>
      </c>
      <c r="L130" s="131">
        <v>302974</v>
      </c>
      <c r="M130" s="131">
        <f>L130*3.718/1000</f>
        <v>1126.457332</v>
      </c>
      <c r="N130" s="131">
        <f>O130*1000/3.718</f>
        <v>3719.99999999999</v>
      </c>
      <c r="O130" s="131">
        <v>13.830959999999962</v>
      </c>
      <c r="P130" s="154">
        <f t="shared" ref="P130:P135" si="57">O130/M130</f>
        <v>1.2278281304666374E-2</v>
      </c>
      <c r="Q130" s="153">
        <v>47269</v>
      </c>
    </row>
    <row r="131" spans="1:17" ht="14.25">
      <c r="A131" t="s">
        <v>1213</v>
      </c>
      <c r="B131" s="108">
        <v>58</v>
      </c>
      <c r="C131" s="108" t="s">
        <v>1068</v>
      </c>
      <c r="D131" t="s">
        <v>5213</v>
      </c>
      <c r="E131" t="s">
        <v>5214</v>
      </c>
      <c r="F131" t="s">
        <v>311</v>
      </c>
      <c r="G131" t="s">
        <v>5215</v>
      </c>
      <c r="H131" s="108">
        <v>74237</v>
      </c>
      <c r="I131" t="s">
        <v>314</v>
      </c>
      <c r="J131" t="s">
        <v>1227</v>
      </c>
      <c r="K131" s="153">
        <v>44721</v>
      </c>
      <c r="L131" s="131">
        <v>388297</v>
      </c>
      <c r="M131" s="131">
        <f>L131*4.8108/1000</f>
        <v>1868.0192076000001</v>
      </c>
      <c r="N131" s="131">
        <f>O131*1000/4.8108</f>
        <v>673.99999999998818</v>
      </c>
      <c r="O131" s="131">
        <v>3.2424791999999432</v>
      </c>
      <c r="P131" s="154">
        <f t="shared" si="57"/>
        <v>1.7357847214889328E-3</v>
      </c>
      <c r="Q131" s="153">
        <v>47635</v>
      </c>
    </row>
    <row r="132" spans="1:17" ht="14.25">
      <c r="A132" t="s">
        <v>1213</v>
      </c>
      <c r="B132" s="108">
        <v>58</v>
      </c>
      <c r="C132" s="108" t="s">
        <v>1068</v>
      </c>
      <c r="D132" t="s">
        <v>5150</v>
      </c>
      <c r="E132" t="s">
        <v>5151</v>
      </c>
      <c r="F132" t="s">
        <v>310</v>
      </c>
      <c r="G132" t="s">
        <v>5152</v>
      </c>
      <c r="H132" s="108">
        <v>74238</v>
      </c>
      <c r="I132" t="s">
        <v>314</v>
      </c>
      <c r="J132" t="s">
        <v>1212</v>
      </c>
      <c r="K132" s="153">
        <v>44721</v>
      </c>
      <c r="L132" s="131">
        <v>2190000</v>
      </c>
      <c r="M132" s="131">
        <f t="shared" ref="M132:M133" si="58">L132/1000</f>
        <v>2190</v>
      </c>
      <c r="N132" s="131">
        <f t="shared" ref="N132:N133" si="59">O132*1000</f>
        <v>316714</v>
      </c>
      <c r="O132" s="131">
        <v>316.714</v>
      </c>
      <c r="P132" s="154">
        <f t="shared" si="57"/>
        <v>0.14461826484018264</v>
      </c>
      <c r="Q132" s="153">
        <v>46182</v>
      </c>
    </row>
    <row r="133" spans="1:17" ht="14.25">
      <c r="A133" t="s">
        <v>1213</v>
      </c>
      <c r="B133" s="108">
        <v>58</v>
      </c>
      <c r="C133" s="108" t="s">
        <v>1068</v>
      </c>
      <c r="D133" t="s">
        <v>5171</v>
      </c>
      <c r="E133" t="s">
        <v>5172</v>
      </c>
      <c r="F133" t="s">
        <v>309</v>
      </c>
      <c r="G133" t="s">
        <v>5173</v>
      </c>
      <c r="H133" s="108">
        <v>74239</v>
      </c>
      <c r="I133" t="s">
        <v>314</v>
      </c>
      <c r="J133" t="s">
        <v>1212</v>
      </c>
      <c r="K133" s="153">
        <v>44741</v>
      </c>
      <c r="L133" s="131">
        <v>2030000</v>
      </c>
      <c r="M133" s="131">
        <f t="shared" si="58"/>
        <v>2030</v>
      </c>
      <c r="N133" s="131">
        <f t="shared" si="59"/>
        <v>507612</v>
      </c>
      <c r="O133" s="131">
        <v>507.61200000000002</v>
      </c>
      <c r="P133" s="154">
        <f t="shared" si="57"/>
        <v>0.2500551724137931</v>
      </c>
      <c r="Q133" s="153">
        <v>46202</v>
      </c>
    </row>
    <row r="134" spans="1:17" ht="14.25">
      <c r="A134" t="s">
        <v>1213</v>
      </c>
      <c r="B134" s="108">
        <v>58</v>
      </c>
      <c r="C134" s="108" t="s">
        <v>1068</v>
      </c>
      <c r="E134" t="s">
        <v>5201</v>
      </c>
      <c r="F134" t="s">
        <v>309</v>
      </c>
      <c r="G134" t="s">
        <v>5202</v>
      </c>
      <c r="H134" s="108">
        <v>74240</v>
      </c>
      <c r="I134" t="s">
        <v>314</v>
      </c>
      <c r="J134" t="s">
        <v>1216</v>
      </c>
      <c r="K134" s="153">
        <v>44748</v>
      </c>
      <c r="L134" s="131">
        <v>456189</v>
      </c>
      <c r="M134" s="131">
        <f>L134*4.0219/1000</f>
        <v>1834.7465390999996</v>
      </c>
      <c r="N134" s="131">
        <f>O134*1000/4.0219</f>
        <v>14604.999999999947</v>
      </c>
      <c r="O134" s="131">
        <v>58.739849499999778</v>
      </c>
      <c r="P134" s="154">
        <f t="shared" si="57"/>
        <v>3.2015239297747092E-2</v>
      </c>
      <c r="Q134" s="153">
        <v>45844</v>
      </c>
    </row>
    <row r="135" spans="1:17" ht="14.25">
      <c r="A135" t="s">
        <v>1213</v>
      </c>
      <c r="B135" s="108">
        <v>58</v>
      </c>
      <c r="C135" s="108" t="s">
        <v>1068</v>
      </c>
      <c r="D135" t="s">
        <v>5160</v>
      </c>
      <c r="E135" t="s">
        <v>5161</v>
      </c>
      <c r="F135" t="s">
        <v>309</v>
      </c>
      <c r="G135" t="s">
        <v>5162</v>
      </c>
      <c r="H135" s="108">
        <v>74241</v>
      </c>
      <c r="I135" t="s">
        <v>314</v>
      </c>
      <c r="J135" t="s">
        <v>1212</v>
      </c>
      <c r="K135" s="153">
        <v>44752</v>
      </c>
      <c r="L135" s="131">
        <v>2540000</v>
      </c>
      <c r="M135" s="131">
        <f>L135/1000</f>
        <v>2540</v>
      </c>
      <c r="N135" s="131">
        <f>O135*1000</f>
        <v>523227</v>
      </c>
      <c r="O135" s="131">
        <v>523.22699999999998</v>
      </c>
      <c r="P135" s="154">
        <f t="shared" si="57"/>
        <v>0.20599488188976378</v>
      </c>
      <c r="Q135" s="153">
        <v>46213</v>
      </c>
    </row>
    <row r="136" spans="1:17" ht="14.25">
      <c r="A136" t="s">
        <v>1213</v>
      </c>
      <c r="B136" s="108">
        <v>58</v>
      </c>
      <c r="C136" s="108" t="s">
        <v>1068</v>
      </c>
      <c r="E136" t="s">
        <v>3925</v>
      </c>
      <c r="F136" t="s">
        <v>311</v>
      </c>
      <c r="G136" t="s">
        <v>3924</v>
      </c>
      <c r="H136" s="108">
        <v>74242</v>
      </c>
      <c r="I136" t="s">
        <v>314</v>
      </c>
      <c r="J136" t="s">
        <v>1216</v>
      </c>
      <c r="K136" s="153">
        <v>44812</v>
      </c>
      <c r="L136" s="131">
        <v>257261</v>
      </c>
      <c r="M136" s="131">
        <f>L136*4.0219/1000</f>
        <v>1034.6780159</v>
      </c>
      <c r="N136" s="131"/>
      <c r="O136" s="131"/>
      <c r="Q136" s="153"/>
    </row>
    <row r="137" spans="1:17" ht="14.25">
      <c r="A137" t="s">
        <v>1213</v>
      </c>
      <c r="B137" s="108">
        <v>58</v>
      </c>
      <c r="C137" s="108" t="s">
        <v>1068</v>
      </c>
      <c r="D137" t="s">
        <v>5186</v>
      </c>
      <c r="E137" t="s">
        <v>5187</v>
      </c>
      <c r="F137" t="s">
        <v>311</v>
      </c>
      <c r="G137" t="s">
        <v>5188</v>
      </c>
      <c r="H137" s="108">
        <v>74243</v>
      </c>
      <c r="I137" t="s">
        <v>314</v>
      </c>
      <c r="J137" t="s">
        <v>1215</v>
      </c>
      <c r="K137" s="153">
        <v>44823</v>
      </c>
      <c r="L137" s="131">
        <v>311097</v>
      </c>
      <c r="M137" s="131">
        <f>L137*3.718/1000</f>
        <v>1156.6586459999999</v>
      </c>
      <c r="N137" s="131">
        <f>O137*1000/3.718</f>
        <v>46663.999999999993</v>
      </c>
      <c r="O137" s="131">
        <v>173.49675199999999</v>
      </c>
      <c r="P137" s="154">
        <f t="shared" ref="P137:P138" si="60">O137/M137</f>
        <v>0.14999823206266857</v>
      </c>
      <c r="Q137" s="153">
        <v>46284</v>
      </c>
    </row>
    <row r="138" spans="1:17" ht="14.25">
      <c r="A138" t="s">
        <v>1213</v>
      </c>
      <c r="B138" s="108">
        <v>58</v>
      </c>
      <c r="C138" s="108" t="s">
        <v>1068</v>
      </c>
      <c r="E138" t="s">
        <v>5224</v>
      </c>
      <c r="F138" t="s">
        <v>311</v>
      </c>
      <c r="G138" t="s">
        <v>5225</v>
      </c>
      <c r="H138" s="108">
        <v>74247</v>
      </c>
      <c r="I138" t="s">
        <v>314</v>
      </c>
      <c r="J138" t="s">
        <v>1227</v>
      </c>
      <c r="K138" s="153">
        <v>44938</v>
      </c>
      <c r="L138" s="131">
        <v>379406</v>
      </c>
      <c r="M138" s="131">
        <f>L138*4.8108/1000</f>
        <v>1825.2463848000002</v>
      </c>
      <c r="N138" s="131">
        <f>O138*1000/4.8108</f>
        <v>299351</v>
      </c>
      <c r="O138" s="131">
        <v>1440.1177908</v>
      </c>
      <c r="P138" s="154">
        <f t="shared" si="60"/>
        <v>0.7889991196765469</v>
      </c>
      <c r="Q138" s="153">
        <v>46022</v>
      </c>
    </row>
    <row r="139" spans="1:17" ht="14.25">
      <c r="A139" t="s">
        <v>1213</v>
      </c>
      <c r="B139" s="108">
        <v>58</v>
      </c>
      <c r="C139" s="108" t="s">
        <v>1068</v>
      </c>
      <c r="E139" t="s">
        <v>5148</v>
      </c>
      <c r="F139" t="s">
        <v>309</v>
      </c>
      <c r="G139" t="s">
        <v>5149</v>
      </c>
      <c r="H139" s="108">
        <v>74249</v>
      </c>
      <c r="I139" t="s">
        <v>314</v>
      </c>
      <c r="J139" t="s">
        <v>1212</v>
      </c>
      <c r="K139" s="153">
        <v>45006</v>
      </c>
      <c r="L139" s="131">
        <v>2455607</v>
      </c>
      <c r="M139" s="131">
        <f t="shared" ref="M139:M140" si="61">L139/1000</f>
        <v>2455.607</v>
      </c>
      <c r="N139" s="131"/>
      <c r="O139" s="131"/>
      <c r="Q139" s="153"/>
    </row>
    <row r="140" spans="1:17" ht="14.25">
      <c r="A140" t="s">
        <v>1213</v>
      </c>
      <c r="B140" s="108">
        <v>58</v>
      </c>
      <c r="C140" s="108" t="s">
        <v>1068</v>
      </c>
      <c r="D140" t="s">
        <v>5013</v>
      </c>
      <c r="E140" t="s">
        <v>5014</v>
      </c>
      <c r="F140" t="s">
        <v>309</v>
      </c>
      <c r="G140" t="s">
        <v>5189</v>
      </c>
      <c r="H140" s="108">
        <v>74252</v>
      </c>
      <c r="I140" t="s">
        <v>314</v>
      </c>
      <c r="J140" t="s">
        <v>1212</v>
      </c>
      <c r="K140" s="153">
        <v>45036</v>
      </c>
      <c r="L140" s="131">
        <v>1912091</v>
      </c>
      <c r="M140" s="131">
        <f t="shared" si="61"/>
        <v>1912.0909999999999</v>
      </c>
      <c r="N140" s="131">
        <f>O140*1000</f>
        <v>1338464</v>
      </c>
      <c r="O140" s="131">
        <v>1338.4639999999999</v>
      </c>
      <c r="P140" s="154">
        <f t="shared" ref="P140:P142" si="62">O140/M140</f>
        <v>0.70000015689629835</v>
      </c>
      <c r="Q140" s="153">
        <v>48689</v>
      </c>
    </row>
    <row r="141" spans="1:17" ht="14.25">
      <c r="A141" t="s">
        <v>1213</v>
      </c>
      <c r="B141" s="108">
        <v>58</v>
      </c>
      <c r="C141" s="108" t="s">
        <v>1068</v>
      </c>
      <c r="E141" t="s">
        <v>5016</v>
      </c>
      <c r="F141" t="s">
        <v>309</v>
      </c>
      <c r="G141" t="s">
        <v>5017</v>
      </c>
      <c r="H141" s="108">
        <v>74254</v>
      </c>
      <c r="I141" t="s">
        <v>314</v>
      </c>
      <c r="J141" t="s">
        <v>1215</v>
      </c>
      <c r="K141" s="153">
        <v>45124</v>
      </c>
      <c r="L141" s="131">
        <v>181846</v>
      </c>
      <c r="M141" s="131">
        <f>L141*3.718/1000</f>
        <v>676.10342800000001</v>
      </c>
      <c r="N141" s="131">
        <f>O141*1000/3.718</f>
        <v>121872.99999999999</v>
      </c>
      <c r="O141" s="131">
        <v>453.12381399999998</v>
      </c>
      <c r="P141" s="154">
        <f t="shared" si="62"/>
        <v>0.6701989595591874</v>
      </c>
      <c r="Q141" s="153">
        <v>46220</v>
      </c>
    </row>
    <row r="142" spans="1:17" ht="14.25">
      <c r="A142" t="s">
        <v>1213</v>
      </c>
      <c r="B142" s="108">
        <v>58</v>
      </c>
      <c r="C142" s="108" t="s">
        <v>1068</v>
      </c>
      <c r="D142" t="s">
        <v>5077</v>
      </c>
      <c r="E142" t="s">
        <v>5078</v>
      </c>
      <c r="F142" t="s">
        <v>309</v>
      </c>
      <c r="G142" t="s">
        <v>5079</v>
      </c>
      <c r="H142" s="108">
        <v>74255</v>
      </c>
      <c r="I142" t="s">
        <v>314</v>
      </c>
      <c r="J142" t="s">
        <v>1227</v>
      </c>
      <c r="K142" s="153">
        <v>45208</v>
      </c>
      <c r="L142" s="131">
        <v>245727.00000000003</v>
      </c>
      <c r="M142" s="131">
        <f>L142*4.8108/1000</f>
        <v>1182.1434516000002</v>
      </c>
      <c r="N142" s="131">
        <f>O142*1000/4.8108</f>
        <v>109906.99999999999</v>
      </c>
      <c r="O142" s="131">
        <v>528.74059560000001</v>
      </c>
      <c r="P142" s="154">
        <f t="shared" si="62"/>
        <v>0.44727278646628166</v>
      </c>
      <c r="Q142" s="153">
        <v>46235</v>
      </c>
    </row>
    <row r="143" spans="1:17" ht="14.25">
      <c r="A143" t="s">
        <v>1213</v>
      </c>
      <c r="B143" s="108">
        <v>58</v>
      </c>
      <c r="C143" s="108" t="s">
        <v>1068</v>
      </c>
      <c r="D143" t="s">
        <v>5216</v>
      </c>
      <c r="E143" t="s">
        <v>5217</v>
      </c>
      <c r="F143" t="s">
        <v>310</v>
      </c>
      <c r="G143" t="s">
        <v>5218</v>
      </c>
      <c r="H143" s="108">
        <v>74256</v>
      </c>
      <c r="I143" t="s">
        <v>314</v>
      </c>
      <c r="J143" t="s">
        <v>1216</v>
      </c>
      <c r="K143" s="153">
        <v>45166</v>
      </c>
      <c r="L143" s="131">
        <v>405239</v>
      </c>
      <c r="M143" s="131">
        <f>L143*4.0219/1000</f>
        <v>1629.8307340999997</v>
      </c>
      <c r="N143" s="131"/>
      <c r="O143" s="131"/>
      <c r="Q143" s="153"/>
    </row>
    <row r="144" spans="1:17" ht="14.25">
      <c r="A144" t="s">
        <v>1213</v>
      </c>
      <c r="B144" s="108">
        <v>58</v>
      </c>
      <c r="C144" s="108" t="s">
        <v>1068</v>
      </c>
      <c r="D144" t="s">
        <v>5080</v>
      </c>
      <c r="E144" t="s">
        <v>5081</v>
      </c>
      <c r="F144" t="s">
        <v>311</v>
      </c>
      <c r="G144" t="s">
        <v>5084</v>
      </c>
      <c r="H144" s="108">
        <v>74266</v>
      </c>
      <c r="I144" t="s">
        <v>314</v>
      </c>
      <c r="J144" t="s">
        <v>1215</v>
      </c>
      <c r="K144" s="153">
        <v>45400</v>
      </c>
      <c r="L144" s="131">
        <v>1538709</v>
      </c>
      <c r="M144" s="131">
        <f>L144*3.718/1000</f>
        <v>5720.9200620000001</v>
      </c>
      <c r="N144" s="131">
        <f>O144*1000/3.718</f>
        <v>63675.999999999993</v>
      </c>
      <c r="O144" s="131">
        <v>236.74736799999997</v>
      </c>
      <c r="P144" s="154">
        <f t="shared" ref="P144:P146" si="63">O144/M144</f>
        <v>4.1382743585694236E-2</v>
      </c>
      <c r="Q144" s="153">
        <v>46495</v>
      </c>
    </row>
    <row r="145" spans="1:17" ht="14.25">
      <c r="A145" t="s">
        <v>1213</v>
      </c>
      <c r="B145" s="108">
        <v>58</v>
      </c>
      <c r="C145" s="108" t="s">
        <v>1068</v>
      </c>
      <c r="D145" t="s">
        <v>5228</v>
      </c>
      <c r="E145" t="s">
        <v>5229</v>
      </c>
      <c r="F145" t="s">
        <v>311</v>
      </c>
      <c r="G145" t="s">
        <v>5230</v>
      </c>
      <c r="H145" s="108">
        <v>74270</v>
      </c>
      <c r="I145" t="s">
        <v>314</v>
      </c>
      <c r="J145" t="s">
        <v>1216</v>
      </c>
      <c r="K145" s="153">
        <v>45484</v>
      </c>
      <c r="L145" s="131">
        <v>156174</v>
      </c>
      <c r="M145" s="131">
        <f>L145*4.0219/1000</f>
        <v>628.11621060000004</v>
      </c>
      <c r="N145" s="131">
        <f>O145*1000/4.0219</f>
        <v>87098.000000000015</v>
      </c>
      <c r="O145" s="131">
        <v>350.29944620000003</v>
      </c>
      <c r="P145" s="154">
        <f t="shared" si="63"/>
        <v>0.55769846453314897</v>
      </c>
      <c r="Q145" s="153">
        <v>47118</v>
      </c>
    </row>
    <row r="146" spans="1:17" ht="14.25">
      <c r="A146" t="s">
        <v>1213</v>
      </c>
      <c r="B146" s="108">
        <v>58</v>
      </c>
      <c r="C146" s="108" t="s">
        <v>1068</v>
      </c>
      <c r="D146" t="s">
        <v>5080</v>
      </c>
      <c r="E146" t="s">
        <v>5081</v>
      </c>
      <c r="F146" t="s">
        <v>311</v>
      </c>
      <c r="G146" t="s">
        <v>5082</v>
      </c>
      <c r="H146" s="108">
        <v>74272</v>
      </c>
      <c r="I146" t="s">
        <v>314</v>
      </c>
      <c r="J146" t="s">
        <v>1215</v>
      </c>
      <c r="K146" s="153">
        <v>45505</v>
      </c>
      <c r="L146" s="131">
        <v>1667542</v>
      </c>
      <c r="M146" s="131">
        <f>L146*3.718/1000</f>
        <v>6199.9211559999994</v>
      </c>
      <c r="N146" s="131">
        <f>O146*1000/3.718</f>
        <v>70544</v>
      </c>
      <c r="O146" s="131">
        <v>262.28259200000002</v>
      </c>
      <c r="P146" s="154">
        <f t="shared" si="63"/>
        <v>4.23041818436957E-2</v>
      </c>
      <c r="Q146" s="153">
        <v>46295</v>
      </c>
    </row>
    <row r="147" spans="1:17" ht="14.25">
      <c r="A147" t="s">
        <v>1213</v>
      </c>
      <c r="B147" s="108">
        <v>62</v>
      </c>
      <c r="C147" s="108" t="s">
        <v>1068</v>
      </c>
      <c r="D147" t="s">
        <v>5133</v>
      </c>
      <c r="E147" t="s">
        <v>5134</v>
      </c>
      <c r="F147" t="s">
        <v>309</v>
      </c>
      <c r="G147" t="s">
        <v>5135</v>
      </c>
      <c r="H147" s="108" t="s">
        <v>5136</v>
      </c>
      <c r="I147" t="s">
        <v>321</v>
      </c>
      <c r="J147" t="s">
        <v>1212</v>
      </c>
      <c r="K147" s="153">
        <v>45565</v>
      </c>
      <c r="L147" s="131">
        <v>10136550</v>
      </c>
      <c r="M147" s="131">
        <f t="shared" ref="M147:M149" si="64">L147/1000</f>
        <v>10136.549999999999</v>
      </c>
      <c r="N147" s="131"/>
      <c r="O147" s="131"/>
      <c r="Q147" s="153"/>
    </row>
    <row r="148" spans="1:17" ht="14.25">
      <c r="A148" t="s">
        <v>1213</v>
      </c>
      <c r="B148" s="108">
        <v>62</v>
      </c>
      <c r="C148" s="108" t="s">
        <v>1068</v>
      </c>
      <c r="D148" t="s">
        <v>5182</v>
      </c>
      <c r="E148" t="s">
        <v>5183</v>
      </c>
      <c r="F148" t="s">
        <v>309</v>
      </c>
      <c r="G148" t="s">
        <v>5184</v>
      </c>
      <c r="H148" s="108">
        <v>74166</v>
      </c>
      <c r="I148" t="s">
        <v>314</v>
      </c>
      <c r="J148" t="s">
        <v>1212</v>
      </c>
      <c r="K148" s="153">
        <v>41334</v>
      </c>
      <c r="L148" s="131">
        <v>10000000</v>
      </c>
      <c r="M148" s="131">
        <f t="shared" si="64"/>
        <v>10000</v>
      </c>
      <c r="N148" s="131"/>
      <c r="O148" s="131"/>
      <c r="Q148" s="153"/>
    </row>
    <row r="149" spans="1:17" ht="14.25">
      <c r="A149" t="s">
        <v>1213</v>
      </c>
      <c r="B149" s="108">
        <v>62</v>
      </c>
      <c r="C149" s="108" t="s">
        <v>1068</v>
      </c>
      <c r="D149" t="s">
        <v>5178</v>
      </c>
      <c r="E149" t="s">
        <v>5179</v>
      </c>
      <c r="F149" t="s">
        <v>309</v>
      </c>
      <c r="G149" t="s">
        <v>5180</v>
      </c>
      <c r="H149" s="108">
        <v>74167</v>
      </c>
      <c r="I149" t="s">
        <v>314</v>
      </c>
      <c r="J149" t="s">
        <v>1212</v>
      </c>
      <c r="K149" s="153">
        <v>42125</v>
      </c>
      <c r="L149" s="131">
        <v>31870945</v>
      </c>
      <c r="M149" s="131">
        <f t="shared" si="64"/>
        <v>31870.945</v>
      </c>
      <c r="N149" s="131"/>
      <c r="O149" s="131"/>
      <c r="Q149" s="153"/>
    </row>
    <row r="150" spans="1:17" ht="14.25">
      <c r="A150" t="s">
        <v>1213</v>
      </c>
      <c r="B150" s="108">
        <v>62</v>
      </c>
      <c r="C150" s="108" t="s">
        <v>1068</v>
      </c>
      <c r="D150" t="s">
        <v>5140</v>
      </c>
      <c r="E150" t="s">
        <v>5141</v>
      </c>
      <c r="F150" t="s">
        <v>309</v>
      </c>
      <c r="G150" t="s">
        <v>5142</v>
      </c>
      <c r="H150" s="108">
        <v>74168</v>
      </c>
      <c r="I150" t="s">
        <v>314</v>
      </c>
      <c r="J150" t="s">
        <v>1215</v>
      </c>
      <c r="K150" s="153">
        <v>42565</v>
      </c>
      <c r="L150" s="131">
        <v>6000000</v>
      </c>
      <c r="M150" s="131">
        <f t="shared" ref="M150:M151" si="65">L150*3.718/1000</f>
        <v>22308</v>
      </c>
      <c r="N150" s="131">
        <f t="shared" ref="N150:N151" si="66">O150*1000/3.718</f>
        <v>643636.49999999977</v>
      </c>
      <c r="O150" s="131">
        <v>2393.0405069999993</v>
      </c>
      <c r="P150" s="154">
        <f t="shared" ref="P150:P154" si="67">O150/M150</f>
        <v>0.10727274999999997</v>
      </c>
      <c r="Q150" s="153">
        <v>45959</v>
      </c>
    </row>
    <row r="151" spans="1:17" ht="14.25">
      <c r="A151" t="s">
        <v>1213</v>
      </c>
      <c r="B151" s="108">
        <v>62</v>
      </c>
      <c r="C151" s="108" t="s">
        <v>1068</v>
      </c>
      <c r="E151" t="s">
        <v>5197</v>
      </c>
      <c r="F151" t="s">
        <v>311</v>
      </c>
      <c r="G151" t="s">
        <v>5198</v>
      </c>
      <c r="H151" s="108">
        <v>74169</v>
      </c>
      <c r="I151" t="s">
        <v>314</v>
      </c>
      <c r="J151" t="s">
        <v>1215</v>
      </c>
      <c r="K151" s="153">
        <v>42583</v>
      </c>
      <c r="L151" s="131">
        <v>3500000</v>
      </c>
      <c r="M151" s="131">
        <f t="shared" si="65"/>
        <v>13013</v>
      </c>
      <c r="N151" s="131">
        <f t="shared" si="66"/>
        <v>76651.999999999985</v>
      </c>
      <c r="O151" s="131">
        <v>284.99213599999996</v>
      </c>
      <c r="P151" s="154">
        <f t="shared" si="67"/>
        <v>2.1900571428571425E-2</v>
      </c>
      <c r="Q151" s="153">
        <v>45503</v>
      </c>
    </row>
    <row r="152" spans="1:17" ht="14.25">
      <c r="A152" t="s">
        <v>1213</v>
      </c>
      <c r="B152" s="108">
        <v>62</v>
      </c>
      <c r="C152" s="108" t="s">
        <v>1068</v>
      </c>
      <c r="D152" t="s">
        <v>5190</v>
      </c>
      <c r="E152" t="s">
        <v>5191</v>
      </c>
      <c r="F152" t="s">
        <v>309</v>
      </c>
      <c r="G152" t="s">
        <v>5192</v>
      </c>
      <c r="H152" s="108">
        <v>74170</v>
      </c>
      <c r="I152" t="s">
        <v>314</v>
      </c>
      <c r="J152" t="s">
        <v>1212</v>
      </c>
      <c r="K152" s="153">
        <v>42583</v>
      </c>
      <c r="L152" s="131">
        <v>12500000</v>
      </c>
      <c r="M152" s="131">
        <f t="shared" ref="M152:M153" si="68">L152/1000</f>
        <v>12500</v>
      </c>
      <c r="N152" s="131">
        <f t="shared" ref="N152:N153" si="69">O152*1000</f>
        <v>937744</v>
      </c>
      <c r="O152" s="131">
        <v>937.74400000000003</v>
      </c>
      <c r="P152" s="154">
        <f t="shared" si="67"/>
        <v>7.5019520000000006E-2</v>
      </c>
      <c r="Q152" s="153">
        <v>46054</v>
      </c>
    </row>
    <row r="153" spans="1:17" ht="14.25">
      <c r="A153" t="s">
        <v>1213</v>
      </c>
      <c r="B153" s="108">
        <v>62</v>
      </c>
      <c r="C153" s="108" t="s">
        <v>1068</v>
      </c>
      <c r="D153" t="s">
        <v>5163</v>
      </c>
      <c r="E153" t="s">
        <v>5154</v>
      </c>
      <c r="F153" t="s">
        <v>310</v>
      </c>
      <c r="G153" t="s">
        <v>5164</v>
      </c>
      <c r="H153" s="108">
        <v>74171</v>
      </c>
      <c r="I153" t="s">
        <v>314</v>
      </c>
      <c r="J153" t="s">
        <v>1212</v>
      </c>
      <c r="K153" s="153">
        <v>42736</v>
      </c>
      <c r="L153" s="131">
        <v>15000000</v>
      </c>
      <c r="M153" s="131">
        <f t="shared" si="68"/>
        <v>15000</v>
      </c>
      <c r="N153" s="131">
        <f t="shared" si="69"/>
        <v>16012016</v>
      </c>
      <c r="O153" s="131">
        <v>16012.016</v>
      </c>
      <c r="P153" s="154">
        <f t="shared" si="67"/>
        <v>1.0674677333333333</v>
      </c>
      <c r="Q153" s="153">
        <v>46760</v>
      </c>
    </row>
    <row r="154" spans="1:17" ht="14.25">
      <c r="A154" t="s">
        <v>1213</v>
      </c>
      <c r="B154" s="108">
        <v>62</v>
      </c>
      <c r="C154" s="108" t="s">
        <v>1068</v>
      </c>
      <c r="D154" t="s">
        <v>5106</v>
      </c>
      <c r="E154" t="s">
        <v>5107</v>
      </c>
      <c r="F154" t="s">
        <v>309</v>
      </c>
      <c r="G154" t="s">
        <v>5108</v>
      </c>
      <c r="H154" s="108">
        <v>74173</v>
      </c>
      <c r="I154" t="s">
        <v>314</v>
      </c>
      <c r="J154" t="s">
        <v>1215</v>
      </c>
      <c r="K154" s="153">
        <v>43157</v>
      </c>
      <c r="L154" s="131">
        <v>2442823.9999999995</v>
      </c>
      <c r="M154" s="131">
        <f>L154*3.718/1000</f>
        <v>9082.4196319999974</v>
      </c>
      <c r="N154" s="131">
        <f>O154*1000/3.718</f>
        <v>18330.999999999953</v>
      </c>
      <c r="O154" s="131">
        <v>68.154657999999827</v>
      </c>
      <c r="P154" s="154">
        <f t="shared" si="67"/>
        <v>7.5040199375804228E-3</v>
      </c>
      <c r="Q154" s="153">
        <v>45347</v>
      </c>
    </row>
    <row r="155" spans="1:17" ht="14.25">
      <c r="A155" t="s">
        <v>1213</v>
      </c>
      <c r="B155" s="108">
        <v>62</v>
      </c>
      <c r="C155" s="108" t="s">
        <v>1068</v>
      </c>
      <c r="D155" t="s">
        <v>5099</v>
      </c>
      <c r="E155" t="s">
        <v>5100</v>
      </c>
      <c r="F155" t="s">
        <v>309</v>
      </c>
      <c r="G155" t="s">
        <v>5101</v>
      </c>
      <c r="H155" s="108">
        <v>74176</v>
      </c>
      <c r="I155" t="s">
        <v>314</v>
      </c>
      <c r="J155" t="s">
        <v>1212</v>
      </c>
      <c r="K155" s="153">
        <v>43306</v>
      </c>
      <c r="L155" s="131">
        <v>7170000</v>
      </c>
      <c r="M155" s="131">
        <f t="shared" ref="M155:M156" si="70">L155/1000</f>
        <v>7170</v>
      </c>
      <c r="N155" s="131"/>
      <c r="O155" s="131"/>
      <c r="Q155" s="153"/>
    </row>
    <row r="156" spans="1:17" ht="14.25">
      <c r="A156" t="s">
        <v>1213</v>
      </c>
      <c r="B156" s="108">
        <v>62</v>
      </c>
      <c r="C156" s="108" t="s">
        <v>1068</v>
      </c>
      <c r="D156" t="s">
        <v>5102</v>
      </c>
      <c r="E156" t="s">
        <v>5103</v>
      </c>
      <c r="F156" t="s">
        <v>309</v>
      </c>
      <c r="G156" t="s">
        <v>5104</v>
      </c>
      <c r="H156" s="108">
        <v>74177</v>
      </c>
      <c r="I156" t="s">
        <v>314</v>
      </c>
      <c r="J156" t="s">
        <v>1212</v>
      </c>
      <c r="K156" s="153">
        <v>43312</v>
      </c>
      <c r="L156" s="131">
        <v>9390000</v>
      </c>
      <c r="M156" s="131">
        <f t="shared" si="70"/>
        <v>9390</v>
      </c>
      <c r="N156" s="131"/>
      <c r="O156" s="131"/>
      <c r="Q156" s="153"/>
    </row>
    <row r="157" spans="1:17" ht="14.25">
      <c r="A157" t="s">
        <v>1213</v>
      </c>
      <c r="B157" s="108">
        <v>62</v>
      </c>
      <c r="C157" s="108" t="s">
        <v>1068</v>
      </c>
      <c r="D157" t="s">
        <v>5118</v>
      </c>
      <c r="E157" t="s">
        <v>5119</v>
      </c>
      <c r="F157" t="s">
        <v>311</v>
      </c>
      <c r="G157" t="s">
        <v>5120</v>
      </c>
      <c r="H157" s="108">
        <v>74178</v>
      </c>
      <c r="I157" t="s">
        <v>314</v>
      </c>
      <c r="J157" t="s">
        <v>1215</v>
      </c>
      <c r="K157" s="153">
        <v>43321</v>
      </c>
      <c r="L157" s="131">
        <v>5245000</v>
      </c>
      <c r="M157" s="131">
        <f>L157*3.718/1000</f>
        <v>19500.91</v>
      </c>
      <c r="N157" s="131"/>
      <c r="O157" s="131"/>
      <c r="Q157" s="153"/>
    </row>
    <row r="158" spans="1:17" ht="14.25">
      <c r="A158" t="s">
        <v>1213</v>
      </c>
      <c r="B158" s="108">
        <v>62</v>
      </c>
      <c r="C158" s="108" t="s">
        <v>1068</v>
      </c>
      <c r="D158" t="s">
        <v>5174</v>
      </c>
      <c r="E158" t="s">
        <v>5175</v>
      </c>
      <c r="F158" t="s">
        <v>309</v>
      </c>
      <c r="G158" t="s">
        <v>5176</v>
      </c>
      <c r="H158" s="108">
        <v>74179</v>
      </c>
      <c r="I158" t="s">
        <v>314</v>
      </c>
      <c r="J158" t="s">
        <v>1212</v>
      </c>
      <c r="K158" s="153">
        <v>43394</v>
      </c>
      <c r="L158" s="131">
        <v>12150000</v>
      </c>
      <c r="M158" s="131">
        <f>L158/1000</f>
        <v>12150</v>
      </c>
      <c r="N158" s="131">
        <f>O158*1000</f>
        <v>2970961</v>
      </c>
      <c r="O158" s="131">
        <v>2970.9609999999998</v>
      </c>
      <c r="P158" s="154">
        <f>O158/M158</f>
        <v>0.24452353909465019</v>
      </c>
      <c r="Q158" s="153">
        <v>47044</v>
      </c>
    </row>
    <row r="159" spans="1:17" ht="14.25">
      <c r="A159" t="s">
        <v>1213</v>
      </c>
      <c r="B159" s="108">
        <v>62</v>
      </c>
      <c r="C159" s="108" t="s">
        <v>1068</v>
      </c>
      <c r="E159" t="s">
        <v>5110</v>
      </c>
      <c r="F159" t="s">
        <v>311</v>
      </c>
      <c r="G159" t="s">
        <v>5111</v>
      </c>
      <c r="H159" s="108">
        <v>74180</v>
      </c>
      <c r="I159" t="s">
        <v>314</v>
      </c>
      <c r="J159" t="s">
        <v>1215</v>
      </c>
      <c r="K159" s="153">
        <v>43411</v>
      </c>
      <c r="L159" s="131">
        <v>1910000</v>
      </c>
      <c r="M159" s="131">
        <f t="shared" ref="M159:M161" si="71">L159*3.718/1000</f>
        <v>7101.38</v>
      </c>
      <c r="N159" s="131"/>
      <c r="O159" s="131"/>
      <c r="Q159" s="153"/>
    </row>
    <row r="160" spans="1:17" ht="14.25">
      <c r="A160" t="s">
        <v>1213</v>
      </c>
      <c r="B160" s="108">
        <v>62</v>
      </c>
      <c r="C160" s="108" t="s">
        <v>1068</v>
      </c>
      <c r="E160" t="s">
        <v>5115</v>
      </c>
      <c r="F160" t="s">
        <v>309</v>
      </c>
      <c r="G160" t="s">
        <v>5116</v>
      </c>
      <c r="H160" s="108">
        <v>74181</v>
      </c>
      <c r="I160" t="s">
        <v>314</v>
      </c>
      <c r="J160" t="s">
        <v>1215</v>
      </c>
      <c r="K160" s="153">
        <v>43412</v>
      </c>
      <c r="L160" s="131">
        <v>4285926</v>
      </c>
      <c r="M160" s="131">
        <f t="shared" si="71"/>
        <v>15935.072868000001</v>
      </c>
      <c r="N160" s="131"/>
      <c r="O160" s="131"/>
      <c r="Q160" s="153"/>
    </row>
    <row r="161" spans="1:17" ht="14.25">
      <c r="A161" t="s">
        <v>1213</v>
      </c>
      <c r="B161" s="108">
        <v>62</v>
      </c>
      <c r="C161" s="108" t="s">
        <v>1068</v>
      </c>
      <c r="E161" t="s">
        <v>5124</v>
      </c>
      <c r="F161" t="s">
        <v>311</v>
      </c>
      <c r="G161" t="s">
        <v>5125</v>
      </c>
      <c r="H161" s="108">
        <v>74183</v>
      </c>
      <c r="I161" t="s">
        <v>314</v>
      </c>
      <c r="J161" t="s">
        <v>1215</v>
      </c>
      <c r="K161" s="153">
        <v>43482</v>
      </c>
      <c r="L161" s="131">
        <v>3815011.3722517099</v>
      </c>
      <c r="M161" s="131">
        <f t="shared" si="71"/>
        <v>14184.212282031856</v>
      </c>
      <c r="N161" s="131"/>
      <c r="O161" s="131"/>
      <c r="Q161" s="153"/>
    </row>
    <row r="162" spans="1:17" ht="14.25">
      <c r="A162" t="s">
        <v>1213</v>
      </c>
      <c r="B162" s="108">
        <v>62</v>
      </c>
      <c r="C162" s="108" t="s">
        <v>1068</v>
      </c>
      <c r="D162" t="s">
        <v>5091</v>
      </c>
      <c r="E162" t="s">
        <v>5092</v>
      </c>
      <c r="F162" t="s">
        <v>309</v>
      </c>
      <c r="G162" t="s">
        <v>5093</v>
      </c>
      <c r="H162" s="108">
        <v>74185</v>
      </c>
      <c r="I162" t="s">
        <v>314</v>
      </c>
      <c r="J162" t="s">
        <v>1212</v>
      </c>
      <c r="K162" s="153">
        <v>43524</v>
      </c>
      <c r="L162" s="131">
        <v>25646834</v>
      </c>
      <c r="M162" s="131">
        <f t="shared" ref="M162:M163" si="72">L162/1000</f>
        <v>25646.833999999999</v>
      </c>
      <c r="N162" s="131"/>
      <c r="O162" s="131"/>
      <c r="Q162" s="153"/>
    </row>
    <row r="163" spans="1:17" ht="14.25">
      <c r="A163" t="s">
        <v>1213</v>
      </c>
      <c r="B163" s="108">
        <v>62</v>
      </c>
      <c r="C163" s="108" t="s">
        <v>1068</v>
      </c>
      <c r="D163" t="s">
        <v>5087</v>
      </c>
      <c r="E163" t="s">
        <v>5088</v>
      </c>
      <c r="F163" t="s">
        <v>310</v>
      </c>
      <c r="G163" t="s">
        <v>5089</v>
      </c>
      <c r="H163" s="108">
        <v>74186</v>
      </c>
      <c r="I163" t="s">
        <v>314</v>
      </c>
      <c r="J163" t="s">
        <v>1212</v>
      </c>
      <c r="K163" s="153">
        <v>43542</v>
      </c>
      <c r="L163" s="131">
        <v>38150000</v>
      </c>
      <c r="M163" s="131">
        <f t="shared" si="72"/>
        <v>38150</v>
      </c>
      <c r="N163" s="131">
        <f>O163*1000</f>
        <v>2883061</v>
      </c>
      <c r="O163" s="131">
        <v>2883.0610000000001</v>
      </c>
      <c r="P163" s="154">
        <f t="shared" ref="P163:P164" si="73">O163/M163</f>
        <v>7.5571716906946265E-2</v>
      </c>
      <c r="Q163" s="153">
        <v>46462</v>
      </c>
    </row>
    <row r="164" spans="1:17" ht="14.25">
      <c r="A164" t="s">
        <v>1213</v>
      </c>
      <c r="B164" s="108">
        <v>62</v>
      </c>
      <c r="C164" s="108" t="s">
        <v>1068</v>
      </c>
      <c r="D164" t="s">
        <v>5129</v>
      </c>
      <c r="E164" t="s">
        <v>5130</v>
      </c>
      <c r="F164" t="s">
        <v>310</v>
      </c>
      <c r="G164" t="s">
        <v>5131</v>
      </c>
      <c r="H164" s="108">
        <v>74187</v>
      </c>
      <c r="I164" t="s">
        <v>314</v>
      </c>
      <c r="J164" t="s">
        <v>1215</v>
      </c>
      <c r="K164" s="153">
        <v>43571</v>
      </c>
      <c r="L164" s="131">
        <v>2383525</v>
      </c>
      <c r="M164" s="131">
        <f t="shared" ref="M164:M167" si="74">L164*3.718/1000</f>
        <v>8861.9459499999994</v>
      </c>
      <c r="N164" s="131">
        <f>O164*1000/3.718</f>
        <v>1096417.9999999998</v>
      </c>
      <c r="O164" s="131">
        <v>4076.4821239999987</v>
      </c>
      <c r="P164" s="154">
        <f t="shared" si="73"/>
        <v>0.45999853158662057</v>
      </c>
      <c r="Q164" s="153">
        <v>46126</v>
      </c>
    </row>
    <row r="165" spans="1:17" ht="14.25">
      <c r="A165" t="s">
        <v>1213</v>
      </c>
      <c r="B165" s="108">
        <v>62</v>
      </c>
      <c r="C165" s="108" t="s">
        <v>1068</v>
      </c>
      <c r="D165" t="s">
        <v>5112</v>
      </c>
      <c r="E165" t="s">
        <v>5113</v>
      </c>
      <c r="F165" t="s">
        <v>309</v>
      </c>
      <c r="G165" t="s">
        <v>5114</v>
      </c>
      <c r="H165" s="108">
        <v>74189</v>
      </c>
      <c r="I165" t="s">
        <v>314</v>
      </c>
      <c r="J165" t="s">
        <v>1215</v>
      </c>
      <c r="K165" s="153">
        <v>43586</v>
      </c>
      <c r="L165" s="131">
        <v>2807624</v>
      </c>
      <c r="M165" s="131">
        <f t="shared" si="74"/>
        <v>10438.746031999999</v>
      </c>
      <c r="N165" s="131"/>
      <c r="O165" s="131"/>
      <c r="Q165" s="153"/>
    </row>
    <row r="166" spans="1:17" ht="14.25">
      <c r="A166" t="s">
        <v>1213</v>
      </c>
      <c r="B166" s="108">
        <v>62</v>
      </c>
      <c r="C166" s="108" t="s">
        <v>1068</v>
      </c>
      <c r="D166" t="s">
        <v>5094</v>
      </c>
      <c r="E166" t="s">
        <v>2205</v>
      </c>
      <c r="F166" t="s">
        <v>309</v>
      </c>
      <c r="G166" t="s">
        <v>5095</v>
      </c>
      <c r="H166" s="108">
        <v>74190</v>
      </c>
      <c r="I166" t="s">
        <v>314</v>
      </c>
      <c r="J166" t="s">
        <v>1215</v>
      </c>
      <c r="K166" s="153">
        <v>43691</v>
      </c>
      <c r="L166" s="131">
        <v>5093646</v>
      </c>
      <c r="M166" s="131">
        <f t="shared" si="74"/>
        <v>18938.175828000003</v>
      </c>
      <c r="N166" s="131">
        <f t="shared" ref="N166:N167" si="75">O166*1000/3.718</f>
        <v>819710.00000000035</v>
      </c>
      <c r="O166" s="131">
        <v>3047.6817800000013</v>
      </c>
      <c r="P166" s="154">
        <f t="shared" ref="P166:P167" si="76">O166/M166</f>
        <v>0.16092794827123835</v>
      </c>
      <c r="Q166" s="153">
        <v>46248</v>
      </c>
    </row>
    <row r="167" spans="1:17" ht="14.25">
      <c r="A167" t="s">
        <v>1213</v>
      </c>
      <c r="B167" s="108">
        <v>62</v>
      </c>
      <c r="C167" s="108" t="s">
        <v>1068</v>
      </c>
      <c r="E167" t="s">
        <v>5226</v>
      </c>
      <c r="F167" t="s">
        <v>311</v>
      </c>
      <c r="G167" t="s">
        <v>5227</v>
      </c>
      <c r="H167" s="108">
        <v>74193</v>
      </c>
      <c r="I167" t="s">
        <v>314</v>
      </c>
      <c r="J167" t="s">
        <v>1215</v>
      </c>
      <c r="K167" s="153">
        <v>43790</v>
      </c>
      <c r="L167" s="131">
        <v>2292000</v>
      </c>
      <c r="M167" s="131">
        <f t="shared" si="74"/>
        <v>8521.6560000000009</v>
      </c>
      <c r="N167" s="131">
        <f t="shared" si="75"/>
        <v>841662.00000000012</v>
      </c>
      <c r="O167" s="131">
        <v>3129.2993160000005</v>
      </c>
      <c r="P167" s="154">
        <f t="shared" si="76"/>
        <v>0.36721727748691102</v>
      </c>
      <c r="Q167" s="153">
        <v>46347</v>
      </c>
    </row>
    <row r="168" spans="1:17" ht="14.25">
      <c r="A168" t="s">
        <v>1213</v>
      </c>
      <c r="B168" s="108">
        <v>62</v>
      </c>
      <c r="C168" s="108" t="s">
        <v>1068</v>
      </c>
      <c r="D168" t="s">
        <v>5137</v>
      </c>
      <c r="E168" t="s">
        <v>5138</v>
      </c>
      <c r="F168" t="s">
        <v>309</v>
      </c>
      <c r="G168" t="s">
        <v>5139</v>
      </c>
      <c r="H168" s="108">
        <v>74196</v>
      </c>
      <c r="I168" t="s">
        <v>314</v>
      </c>
      <c r="J168" t="s">
        <v>1212</v>
      </c>
      <c r="K168" s="153">
        <v>43831</v>
      </c>
      <c r="L168" s="131">
        <v>21277824</v>
      </c>
      <c r="M168" s="131">
        <f>L168/1000</f>
        <v>21277.824000000001</v>
      </c>
      <c r="N168" s="131"/>
      <c r="O168" s="131"/>
      <c r="Q168" s="153"/>
    </row>
    <row r="169" spans="1:17" ht="14.25">
      <c r="A169" t="s">
        <v>1213</v>
      </c>
      <c r="B169" s="108">
        <v>62</v>
      </c>
      <c r="C169" s="108" t="s">
        <v>1068</v>
      </c>
      <c r="E169" t="s">
        <v>5121</v>
      </c>
      <c r="F169" t="s">
        <v>311</v>
      </c>
      <c r="G169" t="s">
        <v>5122</v>
      </c>
      <c r="H169" s="108">
        <v>74197</v>
      </c>
      <c r="I169" t="s">
        <v>314</v>
      </c>
      <c r="J169" t="s">
        <v>1215</v>
      </c>
      <c r="K169" s="153">
        <v>43857</v>
      </c>
      <c r="L169" s="131">
        <v>2248487</v>
      </c>
      <c r="M169" s="131">
        <f t="shared" ref="M169:M171" si="77">L169*3.718/1000</f>
        <v>8359.8746659999997</v>
      </c>
      <c r="N169" s="131"/>
      <c r="O169" s="131"/>
      <c r="Q169" s="153"/>
    </row>
    <row r="170" spans="1:17" ht="14.25">
      <c r="A170" t="s">
        <v>1213</v>
      </c>
      <c r="B170" s="108">
        <v>62</v>
      </c>
      <c r="C170" s="108" t="s">
        <v>1068</v>
      </c>
      <c r="D170" t="s">
        <v>5210</v>
      </c>
      <c r="E170" t="s">
        <v>5211</v>
      </c>
      <c r="F170" t="s">
        <v>311</v>
      </c>
      <c r="G170" t="s">
        <v>5212</v>
      </c>
      <c r="H170" s="108">
        <v>74199</v>
      </c>
      <c r="I170" t="s">
        <v>314</v>
      </c>
      <c r="J170" t="s">
        <v>1215</v>
      </c>
      <c r="K170" s="153">
        <v>43881</v>
      </c>
      <c r="L170" s="131">
        <v>3670070</v>
      </c>
      <c r="M170" s="131">
        <f t="shared" si="77"/>
        <v>13645.32026</v>
      </c>
      <c r="N170" s="131"/>
      <c r="O170" s="131"/>
      <c r="Q170" s="153"/>
    </row>
    <row r="171" spans="1:17" ht="14.25">
      <c r="A171" t="s">
        <v>1213</v>
      </c>
      <c r="B171" s="108">
        <v>62</v>
      </c>
      <c r="C171" s="108" t="s">
        <v>1068</v>
      </c>
      <c r="E171" t="s">
        <v>5110</v>
      </c>
      <c r="F171" t="s">
        <v>311</v>
      </c>
      <c r="G171" t="s">
        <v>5200</v>
      </c>
      <c r="H171" s="108">
        <v>74200</v>
      </c>
      <c r="I171" t="s">
        <v>314</v>
      </c>
      <c r="J171" t="s">
        <v>1215</v>
      </c>
      <c r="K171" s="153">
        <v>43891</v>
      </c>
      <c r="L171" s="131">
        <v>3763089.01</v>
      </c>
      <c r="M171" s="131">
        <f t="shared" si="77"/>
        <v>13991.16493918</v>
      </c>
      <c r="N171" s="131"/>
      <c r="O171" s="131"/>
      <c r="Q171" s="153"/>
    </row>
    <row r="172" spans="1:17" ht="14.25">
      <c r="A172" t="s">
        <v>1213</v>
      </c>
      <c r="B172" s="108">
        <v>62</v>
      </c>
      <c r="C172" s="108" t="s">
        <v>1068</v>
      </c>
      <c r="D172" t="s">
        <v>5091</v>
      </c>
      <c r="E172" t="s">
        <v>5097</v>
      </c>
      <c r="F172" t="s">
        <v>309</v>
      </c>
      <c r="G172" t="s">
        <v>5098</v>
      </c>
      <c r="H172" s="108">
        <v>74202</v>
      </c>
      <c r="I172" t="s">
        <v>314</v>
      </c>
      <c r="J172" t="s">
        <v>1212</v>
      </c>
      <c r="K172" s="153">
        <v>43913</v>
      </c>
      <c r="L172" s="131">
        <v>10927998</v>
      </c>
      <c r="M172" s="131">
        <f>L172/1000</f>
        <v>10927.998</v>
      </c>
      <c r="N172" s="131"/>
      <c r="O172" s="131"/>
      <c r="Q172" s="153"/>
    </row>
    <row r="173" spans="1:17" ht="14.25">
      <c r="A173" t="s">
        <v>1213</v>
      </c>
      <c r="B173" s="108">
        <v>62</v>
      </c>
      <c r="C173" s="108" t="s">
        <v>1068</v>
      </c>
      <c r="E173" t="s">
        <v>5070</v>
      </c>
      <c r="F173" t="s">
        <v>311</v>
      </c>
      <c r="G173" t="s">
        <v>5071</v>
      </c>
      <c r="H173" s="108">
        <v>74203</v>
      </c>
      <c r="I173" t="s">
        <v>314</v>
      </c>
      <c r="J173" t="s">
        <v>1215</v>
      </c>
      <c r="K173" s="153">
        <v>43770</v>
      </c>
      <c r="L173" s="131">
        <v>6184618</v>
      </c>
      <c r="M173" s="131">
        <f>L173*3.718/1000</f>
        <v>22994.409724000001</v>
      </c>
      <c r="N173" s="131"/>
      <c r="O173" s="131"/>
      <c r="Q173" s="153"/>
    </row>
    <row r="174" spans="1:17" ht="14.25">
      <c r="A174" t="s">
        <v>1213</v>
      </c>
      <c r="B174" s="108">
        <v>62</v>
      </c>
      <c r="C174" s="108" t="s">
        <v>1068</v>
      </c>
      <c r="D174" t="s">
        <v>5087</v>
      </c>
      <c r="E174" t="s">
        <v>5088</v>
      </c>
      <c r="F174" t="s">
        <v>310</v>
      </c>
      <c r="G174" t="s">
        <v>5143</v>
      </c>
      <c r="H174" s="108">
        <v>74204</v>
      </c>
      <c r="I174" t="s">
        <v>314</v>
      </c>
      <c r="J174" t="s">
        <v>1212</v>
      </c>
      <c r="K174" s="153">
        <v>44084</v>
      </c>
      <c r="L174" s="131">
        <v>11838650</v>
      </c>
      <c r="M174" s="131">
        <f>L174/1000</f>
        <v>11838.65</v>
      </c>
      <c r="N174" s="131">
        <f>O174*1000</f>
        <v>1621818</v>
      </c>
      <c r="O174" s="131">
        <v>1621.818</v>
      </c>
      <c r="P174" s="154">
        <f>O174/M174</f>
        <v>0.13699349165656557</v>
      </c>
      <c r="Q174" s="153">
        <v>46462</v>
      </c>
    </row>
    <row r="175" spans="1:17" ht="14.25">
      <c r="A175" t="s">
        <v>1213</v>
      </c>
      <c r="B175" s="108">
        <v>62</v>
      </c>
      <c r="C175" s="108" t="s">
        <v>1068</v>
      </c>
      <c r="D175" t="s">
        <v>5204</v>
      </c>
      <c r="E175" t="s">
        <v>5205</v>
      </c>
      <c r="F175" t="s">
        <v>310</v>
      </c>
      <c r="G175" t="s">
        <v>5206</v>
      </c>
      <c r="H175" s="108">
        <v>74205</v>
      </c>
      <c r="I175" t="s">
        <v>314</v>
      </c>
      <c r="J175" t="s">
        <v>1216</v>
      </c>
      <c r="K175" s="153">
        <v>44159</v>
      </c>
      <c r="L175" s="131">
        <v>2194758.5054261931</v>
      </c>
      <c r="M175" s="131">
        <f>L175*4.0219/1000</f>
        <v>8827.0992329736055</v>
      </c>
      <c r="N175" s="131"/>
      <c r="O175" s="131"/>
      <c r="Q175" s="153"/>
    </row>
    <row r="176" spans="1:17" ht="14.25">
      <c r="A176" t="s">
        <v>1213</v>
      </c>
      <c r="B176" s="108">
        <v>62</v>
      </c>
      <c r="C176" s="108" t="s">
        <v>1068</v>
      </c>
      <c r="E176" t="s">
        <v>5208</v>
      </c>
      <c r="F176" t="s">
        <v>311</v>
      </c>
      <c r="G176" t="s">
        <v>5209</v>
      </c>
      <c r="H176" s="108">
        <v>74207</v>
      </c>
      <c r="I176" t="s">
        <v>314</v>
      </c>
      <c r="J176" t="s">
        <v>1215</v>
      </c>
      <c r="K176" s="153">
        <v>44166</v>
      </c>
      <c r="L176" s="131">
        <v>5201874.1900000004</v>
      </c>
      <c r="M176" s="131">
        <f t="shared" ref="M176:M179" si="78">L176*3.718/1000</f>
        <v>19340.568238420001</v>
      </c>
      <c r="N176" s="131">
        <f>O176*1000/3.718</f>
        <v>2141517.3200000003</v>
      </c>
      <c r="O176" s="131">
        <v>7962.1613957600021</v>
      </c>
      <c r="P176" s="154">
        <f>O176/M176</f>
        <v>0.41168187498975256</v>
      </c>
      <c r="Q176" s="153">
        <v>45748</v>
      </c>
    </row>
    <row r="177" spans="1:17" ht="14.25">
      <c r="A177" t="s">
        <v>1213</v>
      </c>
      <c r="B177" s="108">
        <v>62</v>
      </c>
      <c r="C177" s="108" t="s">
        <v>1068</v>
      </c>
      <c r="D177" t="s">
        <v>5126</v>
      </c>
      <c r="E177" t="s">
        <v>5127</v>
      </c>
      <c r="F177" t="s">
        <v>311</v>
      </c>
      <c r="G177" t="s">
        <v>5128</v>
      </c>
      <c r="H177" s="108">
        <v>74208</v>
      </c>
      <c r="I177" t="s">
        <v>314</v>
      </c>
      <c r="J177" t="s">
        <v>1215</v>
      </c>
      <c r="K177" s="153">
        <v>44186</v>
      </c>
      <c r="L177" s="131">
        <v>2130362</v>
      </c>
      <c r="M177" s="131">
        <f t="shared" si="78"/>
        <v>7920.6859160000004</v>
      </c>
      <c r="N177" s="131"/>
      <c r="O177" s="131"/>
      <c r="Q177" s="153"/>
    </row>
    <row r="178" spans="1:17" ht="14.25">
      <c r="A178" t="s">
        <v>1213</v>
      </c>
      <c r="B178" s="108">
        <v>62</v>
      </c>
      <c r="C178" s="108" t="s">
        <v>1068</v>
      </c>
      <c r="E178" t="s">
        <v>5110</v>
      </c>
      <c r="F178" t="s">
        <v>311</v>
      </c>
      <c r="G178" t="s">
        <v>5222</v>
      </c>
      <c r="H178" s="108">
        <v>74215</v>
      </c>
      <c r="I178" t="s">
        <v>314</v>
      </c>
      <c r="J178" t="s">
        <v>1215</v>
      </c>
      <c r="K178" s="153">
        <v>44308</v>
      </c>
      <c r="L178" s="131">
        <v>4704000</v>
      </c>
      <c r="M178" s="131">
        <f t="shared" si="78"/>
        <v>17489.472000000002</v>
      </c>
      <c r="N178" s="131"/>
      <c r="O178" s="131"/>
      <c r="Q178" s="153"/>
    </row>
    <row r="179" spans="1:17" ht="14.25">
      <c r="A179" t="s">
        <v>1213</v>
      </c>
      <c r="B179" s="108">
        <v>62</v>
      </c>
      <c r="C179" s="108" t="s">
        <v>1068</v>
      </c>
      <c r="E179" t="s">
        <v>5124</v>
      </c>
      <c r="F179" t="s">
        <v>311</v>
      </c>
      <c r="G179" t="s">
        <v>5221</v>
      </c>
      <c r="H179" s="108">
        <v>74216</v>
      </c>
      <c r="I179" t="s">
        <v>314</v>
      </c>
      <c r="J179" t="s">
        <v>1215</v>
      </c>
      <c r="K179" s="153">
        <v>44371</v>
      </c>
      <c r="L179" s="131">
        <v>4780000</v>
      </c>
      <c r="M179" s="131">
        <f t="shared" si="78"/>
        <v>17772.04</v>
      </c>
      <c r="N179" s="131">
        <f>O179*1000/3.718</f>
        <v>1657095.0000000002</v>
      </c>
      <c r="O179" s="131">
        <v>6161.0792100000008</v>
      </c>
      <c r="P179" s="154">
        <f t="shared" ref="P179:P183" si="79">O179/M179</f>
        <v>0.34667259414225943</v>
      </c>
      <c r="Q179" s="153">
        <v>46197</v>
      </c>
    </row>
    <row r="180" spans="1:17" ht="14.25">
      <c r="A180" t="s">
        <v>1213</v>
      </c>
      <c r="B180" s="108">
        <v>62</v>
      </c>
      <c r="C180" s="108" t="s">
        <v>1068</v>
      </c>
      <c r="D180" t="s">
        <v>5145</v>
      </c>
      <c r="E180" t="s">
        <v>5146</v>
      </c>
      <c r="F180" t="s">
        <v>309</v>
      </c>
      <c r="G180" t="s">
        <v>5147</v>
      </c>
      <c r="H180" s="108">
        <v>74217</v>
      </c>
      <c r="I180" t="s">
        <v>314</v>
      </c>
      <c r="J180" t="s">
        <v>1212</v>
      </c>
      <c r="K180" s="153">
        <v>44370</v>
      </c>
      <c r="L180" s="131">
        <v>28932081</v>
      </c>
      <c r="M180" s="131">
        <f>L180/1000</f>
        <v>28932.080999999998</v>
      </c>
      <c r="N180" s="131">
        <f>O180*1000</f>
        <v>3638988</v>
      </c>
      <c r="O180" s="131">
        <v>3638.9879999999998</v>
      </c>
      <c r="P180" s="154">
        <f t="shared" si="79"/>
        <v>0.12577691870833627</v>
      </c>
      <c r="Q180" s="153">
        <v>46196</v>
      </c>
    </row>
    <row r="181" spans="1:17" ht="14.25">
      <c r="A181" t="s">
        <v>1213</v>
      </c>
      <c r="B181" s="108">
        <v>62</v>
      </c>
      <c r="C181" s="108" t="s">
        <v>1068</v>
      </c>
      <c r="D181" t="s">
        <v>5165</v>
      </c>
      <c r="E181" t="s">
        <v>5166</v>
      </c>
      <c r="F181" t="s">
        <v>309</v>
      </c>
      <c r="G181" t="s">
        <v>5167</v>
      </c>
      <c r="H181" s="108">
        <v>74221</v>
      </c>
      <c r="I181" t="s">
        <v>314</v>
      </c>
      <c r="J181" t="s">
        <v>1215</v>
      </c>
      <c r="K181" s="153">
        <v>44409</v>
      </c>
      <c r="L181" s="131">
        <v>4881246</v>
      </c>
      <c r="M181" s="131">
        <f t="shared" ref="M181:M182" si="80">L181*3.718/1000</f>
        <v>18148.472628</v>
      </c>
      <c r="N181" s="131">
        <f t="shared" ref="N181:N182" si="81">O181*1000/3.718</f>
        <v>1366749</v>
      </c>
      <c r="O181" s="131">
        <v>5081.5727819999993</v>
      </c>
      <c r="P181" s="154">
        <f t="shared" si="79"/>
        <v>0.28000002458388695</v>
      </c>
      <c r="Q181" s="153">
        <v>47150</v>
      </c>
    </row>
    <row r="182" spans="1:17" ht="14.25">
      <c r="A182" t="s">
        <v>1213</v>
      </c>
      <c r="B182" s="108">
        <v>62</v>
      </c>
      <c r="C182" s="108" t="s">
        <v>1068</v>
      </c>
      <c r="D182" t="s">
        <v>5156</v>
      </c>
      <c r="E182" t="s">
        <v>5157</v>
      </c>
      <c r="F182" t="s">
        <v>309</v>
      </c>
      <c r="G182" t="s">
        <v>5158</v>
      </c>
      <c r="H182" s="108">
        <v>74228</v>
      </c>
      <c r="I182" t="s">
        <v>314</v>
      </c>
      <c r="J182" t="s">
        <v>1215</v>
      </c>
      <c r="K182" s="153">
        <v>44560</v>
      </c>
      <c r="L182" s="131">
        <v>6420416</v>
      </c>
      <c r="M182" s="131">
        <f t="shared" si="80"/>
        <v>23871.106688</v>
      </c>
      <c r="N182" s="131">
        <f t="shared" si="81"/>
        <v>1123574.0000000009</v>
      </c>
      <c r="O182" s="131">
        <v>4177.4481320000032</v>
      </c>
      <c r="P182" s="154">
        <f t="shared" si="79"/>
        <v>0.17500018690377708</v>
      </c>
      <c r="Q182" s="153">
        <v>46751</v>
      </c>
    </row>
    <row r="183" spans="1:17" ht="14.25">
      <c r="A183" t="s">
        <v>1213</v>
      </c>
      <c r="B183" s="108">
        <v>62</v>
      </c>
      <c r="C183" s="108" t="s">
        <v>1068</v>
      </c>
      <c r="D183" t="s">
        <v>5153</v>
      </c>
      <c r="E183" t="s">
        <v>5154</v>
      </c>
      <c r="F183" t="s">
        <v>309</v>
      </c>
      <c r="G183" t="s">
        <v>5155</v>
      </c>
      <c r="H183" s="108">
        <v>74231</v>
      </c>
      <c r="I183" t="s">
        <v>314</v>
      </c>
      <c r="J183" t="s">
        <v>1212</v>
      </c>
      <c r="K183" s="153">
        <v>44591</v>
      </c>
      <c r="L183" s="131">
        <v>30922392</v>
      </c>
      <c r="M183" s="131">
        <f t="shared" ref="M183:M184" si="82">L183/1000</f>
        <v>30922.392</v>
      </c>
      <c r="N183" s="131">
        <f>O183*1000</f>
        <v>17311687.369999997</v>
      </c>
      <c r="O183" s="131">
        <v>17311.687369999996</v>
      </c>
      <c r="P183" s="154">
        <f t="shared" si="79"/>
        <v>0.55984308620109324</v>
      </c>
      <c r="Q183" s="153">
        <v>46204</v>
      </c>
    </row>
    <row r="184" spans="1:17" ht="14.25">
      <c r="A184" t="s">
        <v>1213</v>
      </c>
      <c r="B184" s="108">
        <v>62</v>
      </c>
      <c r="C184" s="108" t="s">
        <v>1068</v>
      </c>
      <c r="D184" t="s">
        <v>5168</v>
      </c>
      <c r="E184" t="s">
        <v>5169</v>
      </c>
      <c r="F184" t="s">
        <v>309</v>
      </c>
      <c r="G184" t="s">
        <v>5170</v>
      </c>
      <c r="H184" s="108">
        <v>74233</v>
      </c>
      <c r="I184" t="s">
        <v>314</v>
      </c>
      <c r="J184" t="s">
        <v>1212</v>
      </c>
      <c r="K184" s="153">
        <v>44622</v>
      </c>
      <c r="L184" s="131">
        <v>18091573</v>
      </c>
      <c r="M184" s="131">
        <f t="shared" si="82"/>
        <v>18091.573</v>
      </c>
      <c r="N184" s="131"/>
      <c r="O184" s="131"/>
      <c r="Q184" s="153"/>
    </row>
    <row r="185" spans="1:17" ht="14.25">
      <c r="A185" t="s">
        <v>1213</v>
      </c>
      <c r="B185" s="108">
        <v>62</v>
      </c>
      <c r="C185" s="108" t="s">
        <v>1068</v>
      </c>
      <c r="E185" t="s">
        <v>5110</v>
      </c>
      <c r="F185" t="s">
        <v>311</v>
      </c>
      <c r="G185" t="s">
        <v>5220</v>
      </c>
      <c r="H185" s="108">
        <v>74235</v>
      </c>
      <c r="I185" t="s">
        <v>314</v>
      </c>
      <c r="J185" t="s">
        <v>1215</v>
      </c>
      <c r="K185" s="153">
        <v>44712</v>
      </c>
      <c r="L185" s="131">
        <v>4031324</v>
      </c>
      <c r="M185" s="131">
        <f>L185*3.718/1000</f>
        <v>14988.462631999999</v>
      </c>
      <c r="N185" s="131">
        <f>O185*1000/3.718</f>
        <v>49506.999999999643</v>
      </c>
      <c r="O185" s="131">
        <v>184.06702599999866</v>
      </c>
      <c r="P185" s="154">
        <f t="shared" ref="P185:P190" si="83">O185/M185</f>
        <v>1.2280580771974577E-2</v>
      </c>
      <c r="Q185" s="153">
        <v>47269</v>
      </c>
    </row>
    <row r="186" spans="1:17" ht="14.25">
      <c r="A186" t="s">
        <v>1213</v>
      </c>
      <c r="B186" s="108">
        <v>62</v>
      </c>
      <c r="C186" s="108" t="s">
        <v>1068</v>
      </c>
      <c r="D186" t="s">
        <v>5213</v>
      </c>
      <c r="E186" t="s">
        <v>5214</v>
      </c>
      <c r="F186" t="s">
        <v>311</v>
      </c>
      <c r="G186" t="s">
        <v>5215</v>
      </c>
      <c r="H186" s="108">
        <v>74237</v>
      </c>
      <c r="I186" t="s">
        <v>314</v>
      </c>
      <c r="J186" t="s">
        <v>1227</v>
      </c>
      <c r="K186" s="153">
        <v>44721</v>
      </c>
      <c r="L186" s="131">
        <v>4489192</v>
      </c>
      <c r="M186" s="131">
        <f>L186*4.8108/1000</f>
        <v>21596.604873600001</v>
      </c>
      <c r="N186" s="131">
        <f>O186*1000/4.8108</f>
        <v>7785.0000000003338</v>
      </c>
      <c r="O186" s="131">
        <v>37.452078000001606</v>
      </c>
      <c r="P186" s="154">
        <f t="shared" si="83"/>
        <v>1.7341650791501753E-3</v>
      </c>
      <c r="Q186" s="153">
        <v>47635</v>
      </c>
    </row>
    <row r="187" spans="1:17" ht="14.25">
      <c r="A187" t="s">
        <v>1213</v>
      </c>
      <c r="B187" s="108">
        <v>62</v>
      </c>
      <c r="C187" s="108" t="s">
        <v>1068</v>
      </c>
      <c r="D187" t="s">
        <v>5150</v>
      </c>
      <c r="E187" t="s">
        <v>5151</v>
      </c>
      <c r="F187" t="s">
        <v>310</v>
      </c>
      <c r="G187" t="s">
        <v>5152</v>
      </c>
      <c r="H187" s="108">
        <v>74238</v>
      </c>
      <c r="I187" t="s">
        <v>314</v>
      </c>
      <c r="J187" t="s">
        <v>1212</v>
      </c>
      <c r="K187" s="153">
        <v>44721</v>
      </c>
      <c r="L187" s="131">
        <v>25740000</v>
      </c>
      <c r="M187" s="131">
        <f t="shared" ref="M187:M188" si="84">L187/1000</f>
        <v>25740</v>
      </c>
      <c r="N187" s="131">
        <f t="shared" ref="N187:N188" si="85">O187*1000</f>
        <v>3701346</v>
      </c>
      <c r="O187" s="131">
        <v>3701.346</v>
      </c>
      <c r="P187" s="154">
        <f t="shared" si="83"/>
        <v>0.1437974358974359</v>
      </c>
      <c r="Q187" s="153">
        <v>46182</v>
      </c>
    </row>
    <row r="188" spans="1:17" ht="14.25">
      <c r="A188" t="s">
        <v>1213</v>
      </c>
      <c r="B188" s="108">
        <v>62</v>
      </c>
      <c r="C188" s="108" t="s">
        <v>1068</v>
      </c>
      <c r="D188" t="s">
        <v>5171</v>
      </c>
      <c r="E188" t="s">
        <v>5172</v>
      </c>
      <c r="F188" t="s">
        <v>309</v>
      </c>
      <c r="G188" t="s">
        <v>5173</v>
      </c>
      <c r="H188" s="108">
        <v>74239</v>
      </c>
      <c r="I188" t="s">
        <v>314</v>
      </c>
      <c r="J188" t="s">
        <v>1212</v>
      </c>
      <c r="K188" s="153">
        <v>44741</v>
      </c>
      <c r="L188" s="131">
        <v>26270000</v>
      </c>
      <c r="M188" s="131">
        <f t="shared" si="84"/>
        <v>26270</v>
      </c>
      <c r="N188" s="131">
        <f t="shared" si="85"/>
        <v>6564029</v>
      </c>
      <c r="O188" s="131">
        <v>6564.0290000000005</v>
      </c>
      <c r="P188" s="154">
        <f t="shared" si="83"/>
        <v>0.24986787209744957</v>
      </c>
      <c r="Q188" s="153">
        <v>46202</v>
      </c>
    </row>
    <row r="189" spans="1:17" ht="14.25">
      <c r="A189" t="s">
        <v>1213</v>
      </c>
      <c r="B189" s="108">
        <v>62</v>
      </c>
      <c r="C189" s="108" t="s">
        <v>1068</v>
      </c>
      <c r="E189" t="s">
        <v>5201</v>
      </c>
      <c r="F189" t="s">
        <v>309</v>
      </c>
      <c r="G189" t="s">
        <v>5202</v>
      </c>
      <c r="H189" s="108">
        <v>74240</v>
      </c>
      <c r="I189" t="s">
        <v>314</v>
      </c>
      <c r="J189" t="s">
        <v>1216</v>
      </c>
      <c r="K189" s="153">
        <v>44748</v>
      </c>
      <c r="L189" s="131">
        <v>6063977</v>
      </c>
      <c r="M189" s="131">
        <f>L189*4.0219/1000</f>
        <v>24388.709096299997</v>
      </c>
      <c r="N189" s="131">
        <f>O189*1000/4.0219</f>
        <v>194085.00000000006</v>
      </c>
      <c r="O189" s="131">
        <v>780.59046150000017</v>
      </c>
      <c r="P189" s="154">
        <f t="shared" si="83"/>
        <v>3.2006222978748118E-2</v>
      </c>
      <c r="Q189" s="153">
        <v>45844</v>
      </c>
    </row>
    <row r="190" spans="1:17" ht="14.25">
      <c r="A190" t="s">
        <v>1213</v>
      </c>
      <c r="B190" s="108">
        <v>62</v>
      </c>
      <c r="C190" s="108" t="s">
        <v>1068</v>
      </c>
      <c r="D190" t="s">
        <v>5160</v>
      </c>
      <c r="E190" t="s">
        <v>5161</v>
      </c>
      <c r="F190" t="s">
        <v>309</v>
      </c>
      <c r="G190" t="s">
        <v>5162</v>
      </c>
      <c r="H190" s="108">
        <v>74241</v>
      </c>
      <c r="I190" t="s">
        <v>314</v>
      </c>
      <c r="J190" t="s">
        <v>1212</v>
      </c>
      <c r="K190" s="153">
        <v>44752</v>
      </c>
      <c r="L190" s="131">
        <v>32840000</v>
      </c>
      <c r="M190" s="131">
        <f>L190/1000</f>
        <v>32840</v>
      </c>
      <c r="N190" s="131">
        <f>O190*1000</f>
        <v>6734668</v>
      </c>
      <c r="O190" s="131">
        <v>6734.6679999999997</v>
      </c>
      <c r="P190" s="154">
        <f t="shared" si="83"/>
        <v>0.20507515225334957</v>
      </c>
      <c r="Q190" s="153">
        <v>46213</v>
      </c>
    </row>
    <row r="191" spans="1:17" ht="14.25">
      <c r="A191" t="s">
        <v>1213</v>
      </c>
      <c r="B191" s="108">
        <v>62</v>
      </c>
      <c r="C191" s="108" t="s">
        <v>1068</v>
      </c>
      <c r="E191" t="s">
        <v>3925</v>
      </c>
      <c r="F191" t="s">
        <v>311</v>
      </c>
      <c r="G191" t="s">
        <v>3924</v>
      </c>
      <c r="H191" s="108">
        <v>74242</v>
      </c>
      <c r="I191" t="s">
        <v>314</v>
      </c>
      <c r="J191" t="s">
        <v>1216</v>
      </c>
      <c r="K191" s="153">
        <v>44812</v>
      </c>
      <c r="L191" s="131">
        <v>3531807</v>
      </c>
      <c r="M191" s="131">
        <f>L191*4.0219/1000</f>
        <v>14204.574573299999</v>
      </c>
      <c r="N191" s="131"/>
      <c r="O191" s="131"/>
      <c r="Q191" s="153"/>
    </row>
    <row r="192" spans="1:17" ht="14.25">
      <c r="A192" t="s">
        <v>1213</v>
      </c>
      <c r="B192" s="108">
        <v>62</v>
      </c>
      <c r="C192" s="108" t="s">
        <v>1068</v>
      </c>
      <c r="D192" t="s">
        <v>5186</v>
      </c>
      <c r="E192" t="s">
        <v>5187</v>
      </c>
      <c r="F192" t="s">
        <v>311</v>
      </c>
      <c r="G192" t="s">
        <v>5188</v>
      </c>
      <c r="H192" s="108">
        <v>74243</v>
      </c>
      <c r="I192" t="s">
        <v>314</v>
      </c>
      <c r="J192" t="s">
        <v>1215</v>
      </c>
      <c r="K192" s="153">
        <v>44823</v>
      </c>
      <c r="L192" s="131">
        <v>4183816</v>
      </c>
      <c r="M192" s="131">
        <f t="shared" ref="M192:M193" si="86">L192*3.718/1000</f>
        <v>15555.427888</v>
      </c>
      <c r="N192" s="131">
        <f t="shared" ref="N192:N193" si="87">O192*1000/3.718</f>
        <v>627572.00000000012</v>
      </c>
      <c r="O192" s="131">
        <v>2333.3126960000004</v>
      </c>
      <c r="P192" s="154">
        <f t="shared" ref="P192:P194" si="88">O192/M192</f>
        <v>0.14999990439350108</v>
      </c>
      <c r="Q192" s="153">
        <v>46284</v>
      </c>
    </row>
    <row r="193" spans="1:17" ht="14.25">
      <c r="A193" t="s">
        <v>1213</v>
      </c>
      <c r="B193" s="108">
        <v>62</v>
      </c>
      <c r="C193" s="108" t="s">
        <v>1068</v>
      </c>
      <c r="D193" t="s">
        <v>5232</v>
      </c>
      <c r="E193" t="s">
        <v>5233</v>
      </c>
      <c r="F193" t="s">
        <v>311</v>
      </c>
      <c r="G193" t="s">
        <v>5234</v>
      </c>
      <c r="H193" s="108">
        <v>74244</v>
      </c>
      <c r="I193" t="s">
        <v>314</v>
      </c>
      <c r="J193" t="s">
        <v>1215</v>
      </c>
      <c r="K193" s="153">
        <v>44881</v>
      </c>
      <c r="L193" s="131">
        <v>11426414</v>
      </c>
      <c r="M193" s="131">
        <f t="shared" si="86"/>
        <v>42483.407251999997</v>
      </c>
      <c r="N193" s="131">
        <f t="shared" si="87"/>
        <v>285660.9999999993</v>
      </c>
      <c r="O193" s="131">
        <v>1062.0875979999973</v>
      </c>
      <c r="P193" s="154">
        <f t="shared" si="88"/>
        <v>2.5000056885738545E-2</v>
      </c>
      <c r="Q193" s="153">
        <v>46707</v>
      </c>
    </row>
    <row r="194" spans="1:17" ht="14.25">
      <c r="A194" t="s">
        <v>1213</v>
      </c>
      <c r="B194" s="108">
        <v>62</v>
      </c>
      <c r="C194" s="108" t="s">
        <v>1068</v>
      </c>
      <c r="E194" t="s">
        <v>5224</v>
      </c>
      <c r="F194" t="s">
        <v>311</v>
      </c>
      <c r="G194" t="s">
        <v>5225</v>
      </c>
      <c r="H194" s="108">
        <v>74247</v>
      </c>
      <c r="I194" t="s">
        <v>314</v>
      </c>
      <c r="J194" t="s">
        <v>1227</v>
      </c>
      <c r="K194" s="153">
        <v>44938</v>
      </c>
      <c r="L194" s="131">
        <v>4968195</v>
      </c>
      <c r="M194" s="131">
        <f>L194*4.8108/1000</f>
        <v>23900.992506000002</v>
      </c>
      <c r="N194" s="131">
        <f>O194*1000/4.8108</f>
        <v>3919906</v>
      </c>
      <c r="O194" s="131">
        <v>18857.8837848</v>
      </c>
      <c r="P194" s="154">
        <f t="shared" si="88"/>
        <v>0.78900002918564982</v>
      </c>
      <c r="Q194" s="153">
        <v>46022</v>
      </c>
    </row>
    <row r="195" spans="1:17" ht="14.25">
      <c r="A195" t="s">
        <v>1213</v>
      </c>
      <c r="B195" s="108">
        <v>62</v>
      </c>
      <c r="C195" s="108" t="s">
        <v>1068</v>
      </c>
      <c r="E195" t="s">
        <v>5148</v>
      </c>
      <c r="F195" t="s">
        <v>309</v>
      </c>
      <c r="G195" t="s">
        <v>5149</v>
      </c>
      <c r="H195" s="108">
        <v>74249</v>
      </c>
      <c r="I195" t="s">
        <v>314</v>
      </c>
      <c r="J195" t="s">
        <v>1212</v>
      </c>
      <c r="K195" s="153">
        <v>45006</v>
      </c>
      <c r="L195" s="131">
        <v>34962406</v>
      </c>
      <c r="M195" s="131">
        <f t="shared" ref="M195:M196" si="89">L195/1000</f>
        <v>34962.406000000003</v>
      </c>
      <c r="N195" s="131"/>
      <c r="O195" s="131"/>
      <c r="Q195" s="153"/>
    </row>
    <row r="196" spans="1:17" ht="14.25">
      <c r="A196" t="s">
        <v>1213</v>
      </c>
      <c r="B196" s="108">
        <v>62</v>
      </c>
      <c r="C196" s="108" t="s">
        <v>1068</v>
      </c>
      <c r="D196" t="s">
        <v>5013</v>
      </c>
      <c r="E196" t="s">
        <v>5014</v>
      </c>
      <c r="F196" t="s">
        <v>309</v>
      </c>
      <c r="G196" t="s">
        <v>5189</v>
      </c>
      <c r="H196" s="108">
        <v>74252</v>
      </c>
      <c r="I196" t="s">
        <v>314</v>
      </c>
      <c r="J196" t="s">
        <v>1212</v>
      </c>
      <c r="K196" s="153">
        <v>45036</v>
      </c>
      <c r="L196" s="131">
        <v>26751517</v>
      </c>
      <c r="M196" s="131">
        <f t="shared" si="89"/>
        <v>26751.517</v>
      </c>
      <c r="N196" s="131">
        <f>O196*1000</f>
        <v>18726062</v>
      </c>
      <c r="O196" s="131">
        <v>18726.062000000002</v>
      </c>
      <c r="P196" s="154">
        <f t="shared" ref="P196:P198" si="90">O196/M196</f>
        <v>0.70000000373810589</v>
      </c>
      <c r="Q196" s="153">
        <v>48689</v>
      </c>
    </row>
    <row r="197" spans="1:17" ht="14.25">
      <c r="A197" t="s">
        <v>1213</v>
      </c>
      <c r="B197" s="108">
        <v>62</v>
      </c>
      <c r="C197" s="108" t="s">
        <v>1068</v>
      </c>
      <c r="E197" t="s">
        <v>5016</v>
      </c>
      <c r="F197" t="s">
        <v>309</v>
      </c>
      <c r="G197" t="s">
        <v>5017</v>
      </c>
      <c r="H197" s="108">
        <v>74254</v>
      </c>
      <c r="I197" t="s">
        <v>314</v>
      </c>
      <c r="J197" t="s">
        <v>1215</v>
      </c>
      <c r="K197" s="153">
        <v>45124</v>
      </c>
      <c r="L197" s="131">
        <v>2425700.0000000005</v>
      </c>
      <c r="M197" s="131">
        <f>L197*3.718/1000</f>
        <v>9018.7526000000016</v>
      </c>
      <c r="N197" s="131">
        <f>O197*1000/3.718</f>
        <v>1625712.9999999998</v>
      </c>
      <c r="O197" s="131">
        <v>6044.4009339999993</v>
      </c>
      <c r="P197" s="154">
        <f t="shared" si="90"/>
        <v>0.6702036525539018</v>
      </c>
      <c r="Q197" s="153">
        <v>46220</v>
      </c>
    </row>
    <row r="198" spans="1:17" ht="14.25">
      <c r="A198" t="s">
        <v>1213</v>
      </c>
      <c r="B198" s="108">
        <v>62</v>
      </c>
      <c r="C198" s="108" t="s">
        <v>1068</v>
      </c>
      <c r="D198" t="s">
        <v>5077</v>
      </c>
      <c r="E198" t="s">
        <v>5078</v>
      </c>
      <c r="F198" t="s">
        <v>309</v>
      </c>
      <c r="G198" t="s">
        <v>5079</v>
      </c>
      <c r="H198" s="108">
        <v>74255</v>
      </c>
      <c r="I198" t="s">
        <v>314</v>
      </c>
      <c r="J198" t="s">
        <v>1227</v>
      </c>
      <c r="K198" s="153">
        <v>45208</v>
      </c>
      <c r="L198" s="131">
        <v>3241154</v>
      </c>
      <c r="M198" s="131">
        <f>L198*4.8108/1000</f>
        <v>15592.543663200002</v>
      </c>
      <c r="N198" s="131">
        <f>O198*1000/4.8108</f>
        <v>1449676.0000000002</v>
      </c>
      <c r="O198" s="131">
        <v>6974.1013008000009</v>
      </c>
      <c r="P198" s="154">
        <f t="shared" si="90"/>
        <v>0.44727155821661052</v>
      </c>
      <c r="Q198" s="153">
        <v>46235</v>
      </c>
    </row>
    <row r="199" spans="1:17" ht="14.25">
      <c r="A199" t="s">
        <v>1213</v>
      </c>
      <c r="B199" s="108">
        <v>62</v>
      </c>
      <c r="C199" s="108" t="s">
        <v>1068</v>
      </c>
      <c r="D199" t="s">
        <v>5216</v>
      </c>
      <c r="E199" t="s">
        <v>5217</v>
      </c>
      <c r="F199" t="s">
        <v>310</v>
      </c>
      <c r="G199" t="s">
        <v>5218</v>
      </c>
      <c r="H199" s="108">
        <v>74256</v>
      </c>
      <c r="I199" t="s">
        <v>314</v>
      </c>
      <c r="J199" t="s">
        <v>1216</v>
      </c>
      <c r="K199" s="153">
        <v>45166</v>
      </c>
      <c r="L199" s="131">
        <v>5569828</v>
      </c>
      <c r="M199" s="131">
        <f>L199*4.0219/1000</f>
        <v>22401.291233199998</v>
      </c>
      <c r="N199" s="131"/>
      <c r="O199" s="131"/>
      <c r="Q199" s="153"/>
    </row>
    <row r="200" spans="1:17" ht="14.25">
      <c r="A200" t="s">
        <v>1213</v>
      </c>
      <c r="B200" s="108">
        <v>62</v>
      </c>
      <c r="C200" s="108" t="s">
        <v>1068</v>
      </c>
      <c r="D200" t="s">
        <v>5080</v>
      </c>
      <c r="E200" t="s">
        <v>5081</v>
      </c>
      <c r="F200" t="s">
        <v>311</v>
      </c>
      <c r="G200" t="s">
        <v>5084</v>
      </c>
      <c r="H200" s="108">
        <v>74266</v>
      </c>
      <c r="I200" t="s">
        <v>314</v>
      </c>
      <c r="J200" t="s">
        <v>1215</v>
      </c>
      <c r="K200" s="153">
        <v>45400</v>
      </c>
      <c r="L200" s="131">
        <v>96300</v>
      </c>
      <c r="M200" s="131">
        <f>L200*3.718/1000</f>
        <v>358.04340000000002</v>
      </c>
      <c r="N200" s="131">
        <f>O200*1000/3.718</f>
        <v>769355</v>
      </c>
      <c r="O200" s="131">
        <v>2860.46189</v>
      </c>
      <c r="P200" s="154">
        <f t="shared" ref="P200:P205" si="91">O200/M200</f>
        <v>7.9891484942886812</v>
      </c>
      <c r="Q200" s="153">
        <v>46495</v>
      </c>
    </row>
    <row r="201" spans="1:17" ht="14.25">
      <c r="A201" t="s">
        <v>1213</v>
      </c>
      <c r="B201" s="108">
        <v>62</v>
      </c>
      <c r="C201" s="108" t="s">
        <v>1068</v>
      </c>
      <c r="D201" t="s">
        <v>5228</v>
      </c>
      <c r="E201" t="s">
        <v>5229</v>
      </c>
      <c r="F201" t="s">
        <v>311</v>
      </c>
      <c r="G201" t="s">
        <v>5230</v>
      </c>
      <c r="H201" s="108">
        <v>74270</v>
      </c>
      <c r="I201" t="s">
        <v>314</v>
      </c>
      <c r="J201" t="s">
        <v>1216</v>
      </c>
      <c r="K201" s="153">
        <v>45484</v>
      </c>
      <c r="L201" s="131">
        <v>2062720</v>
      </c>
      <c r="M201" s="131">
        <f>L201*4.0219/1000</f>
        <v>8296.0535679999994</v>
      </c>
      <c r="N201" s="131">
        <f>O201*1000/4.0219</f>
        <v>1150379</v>
      </c>
      <c r="O201" s="131">
        <v>4626.7093000999994</v>
      </c>
      <c r="P201" s="154">
        <f t="shared" si="91"/>
        <v>0.55770002714861922</v>
      </c>
      <c r="Q201" s="153">
        <v>47118</v>
      </c>
    </row>
    <row r="202" spans="1:17" ht="14.25">
      <c r="A202" t="s">
        <v>1213</v>
      </c>
      <c r="B202" s="108">
        <v>62</v>
      </c>
      <c r="C202" s="108" t="s">
        <v>1068</v>
      </c>
      <c r="D202" t="s">
        <v>5085</v>
      </c>
      <c r="E202" t="s">
        <v>5086</v>
      </c>
      <c r="F202" t="s">
        <v>311</v>
      </c>
      <c r="G202" t="s">
        <v>5085</v>
      </c>
      <c r="H202" s="108">
        <v>74271</v>
      </c>
      <c r="I202" t="s">
        <v>314</v>
      </c>
      <c r="J202" t="s">
        <v>1227</v>
      </c>
      <c r="K202" s="153">
        <v>45495</v>
      </c>
      <c r="L202" s="131">
        <v>170000</v>
      </c>
      <c r="M202" s="131">
        <f>L202*4.8108/1000</f>
        <v>817.83600000000013</v>
      </c>
      <c r="N202" s="131">
        <f>O202*1000/4.8108</f>
        <v>2168000.0000000005</v>
      </c>
      <c r="O202" s="131">
        <v>10429.814400000003</v>
      </c>
      <c r="P202" s="154">
        <f t="shared" si="91"/>
        <v>12.752941176470589</v>
      </c>
      <c r="Q202" s="153">
        <v>46295</v>
      </c>
    </row>
    <row r="203" spans="1:17" ht="14.25">
      <c r="A203" t="s">
        <v>1213</v>
      </c>
      <c r="B203" s="108">
        <v>62</v>
      </c>
      <c r="C203" s="108" t="s">
        <v>1068</v>
      </c>
      <c r="D203" t="s">
        <v>5080</v>
      </c>
      <c r="E203" t="s">
        <v>5081</v>
      </c>
      <c r="F203" t="s">
        <v>311</v>
      </c>
      <c r="G203" t="s">
        <v>5082</v>
      </c>
      <c r="H203" s="108">
        <v>74272</v>
      </c>
      <c r="I203" t="s">
        <v>314</v>
      </c>
      <c r="J203" t="s">
        <v>1215</v>
      </c>
      <c r="K203" s="153">
        <v>45505</v>
      </c>
      <c r="L203" s="131">
        <v>105066</v>
      </c>
      <c r="M203" s="131">
        <f>L203*3.718/1000</f>
        <v>390.63538799999998</v>
      </c>
      <c r="N203" s="131">
        <f>O203*1000/3.718</f>
        <v>833770.99999999988</v>
      </c>
      <c r="O203" s="131">
        <v>3099.9605779999997</v>
      </c>
      <c r="P203" s="154">
        <f t="shared" si="91"/>
        <v>7.935688043705861</v>
      </c>
      <c r="Q203" s="153">
        <v>46295</v>
      </c>
    </row>
    <row r="204" spans="1:17" ht="14.25">
      <c r="A204" t="s">
        <v>1213</v>
      </c>
      <c r="B204" s="108">
        <v>9300</v>
      </c>
      <c r="C204" s="108" t="s">
        <v>1068</v>
      </c>
      <c r="E204" t="s">
        <v>5235</v>
      </c>
      <c r="F204" t="s">
        <v>309</v>
      </c>
      <c r="G204" t="s">
        <v>5236</v>
      </c>
      <c r="H204" s="108">
        <v>74201</v>
      </c>
      <c r="I204" t="s">
        <v>314</v>
      </c>
      <c r="J204" t="s">
        <v>1212</v>
      </c>
      <c r="K204" s="153">
        <v>43858</v>
      </c>
      <c r="L204" s="131">
        <v>1800000</v>
      </c>
      <c r="M204" s="131">
        <f t="shared" ref="M204:M206" si="92">L204/1000</f>
        <v>1800</v>
      </c>
      <c r="N204" s="131">
        <f t="shared" ref="N204:N205" si="93">O204*1000</f>
        <v>595459</v>
      </c>
      <c r="O204" s="131">
        <v>595.45899999999995</v>
      </c>
      <c r="P204" s="154">
        <f t="shared" si="91"/>
        <v>0.33081055555555555</v>
      </c>
      <c r="Q204" s="153">
        <v>46415</v>
      </c>
    </row>
    <row r="205" spans="1:17" ht="14.25">
      <c r="A205" t="s">
        <v>1213</v>
      </c>
      <c r="B205" s="108">
        <v>9302</v>
      </c>
      <c r="C205" s="108" t="s">
        <v>1068</v>
      </c>
      <c r="E205" t="s">
        <v>5235</v>
      </c>
      <c r="F205" t="s">
        <v>309</v>
      </c>
      <c r="G205" t="s">
        <v>5236</v>
      </c>
      <c r="H205" s="108">
        <v>74201</v>
      </c>
      <c r="I205" t="s">
        <v>314</v>
      </c>
      <c r="J205" t="s">
        <v>1212</v>
      </c>
      <c r="K205" s="153">
        <v>43858</v>
      </c>
      <c r="L205" s="131">
        <v>20000000</v>
      </c>
      <c r="M205" s="131">
        <f t="shared" si="92"/>
        <v>20000</v>
      </c>
      <c r="N205" s="131">
        <f t="shared" si="93"/>
        <v>6020751</v>
      </c>
      <c r="O205" s="131">
        <v>6020.7510000000002</v>
      </c>
      <c r="P205" s="154">
        <f t="shared" si="91"/>
        <v>0.30103754999999999</v>
      </c>
      <c r="Q205" s="153">
        <v>46415</v>
      </c>
    </row>
    <row r="206" spans="1:17" ht="14.25">
      <c r="A206" t="s">
        <v>1213</v>
      </c>
      <c r="B206" s="108">
        <v>9629</v>
      </c>
      <c r="C206" s="108" t="s">
        <v>1068</v>
      </c>
      <c r="D206" t="s">
        <v>5133</v>
      </c>
      <c r="E206" t="s">
        <v>5134</v>
      </c>
      <c r="F206" t="s">
        <v>309</v>
      </c>
      <c r="G206" t="s">
        <v>5135</v>
      </c>
      <c r="H206" s="108" t="s">
        <v>5136</v>
      </c>
      <c r="I206" t="s">
        <v>321</v>
      </c>
      <c r="J206" t="s">
        <v>1212</v>
      </c>
      <c r="K206" s="153">
        <v>45565</v>
      </c>
      <c r="L206" s="131">
        <v>630405</v>
      </c>
      <c r="M206" s="131">
        <f t="shared" si="92"/>
        <v>630.40499999999997</v>
      </c>
      <c r="N206" s="131"/>
      <c r="O206" s="131"/>
      <c r="Q206" s="153"/>
    </row>
    <row r="207" spans="1:17" ht="14.25">
      <c r="A207" t="s">
        <v>1213</v>
      </c>
      <c r="B207" s="108">
        <v>9629</v>
      </c>
      <c r="C207" s="108" t="s">
        <v>1068</v>
      </c>
      <c r="D207" t="s">
        <v>5106</v>
      </c>
      <c r="E207" t="s">
        <v>5107</v>
      </c>
      <c r="F207" t="s">
        <v>309</v>
      </c>
      <c r="G207" t="s">
        <v>5108</v>
      </c>
      <c r="H207" s="108">
        <v>74173</v>
      </c>
      <c r="I207" t="s">
        <v>314</v>
      </c>
      <c r="J207" t="s">
        <v>1215</v>
      </c>
      <c r="K207" s="153">
        <v>43157</v>
      </c>
      <c r="L207" s="131">
        <v>259641</v>
      </c>
      <c r="M207" s="131">
        <f>L207*3.718/1000</f>
        <v>965.34523799999999</v>
      </c>
      <c r="N207" s="131">
        <f>O207*1000/3.718</f>
        <v>1945.0000000000025</v>
      </c>
      <c r="O207" s="131">
        <v>7.231510000000009</v>
      </c>
      <c r="P207" s="154">
        <f>O207/M207</f>
        <v>7.4911127287292933E-3</v>
      </c>
      <c r="Q207" s="153">
        <v>45347</v>
      </c>
    </row>
    <row r="208" spans="1:17" ht="14.25">
      <c r="A208" t="s">
        <v>1213</v>
      </c>
      <c r="B208" s="108">
        <v>9629</v>
      </c>
      <c r="C208" s="108" t="s">
        <v>1068</v>
      </c>
      <c r="D208" t="s">
        <v>5099</v>
      </c>
      <c r="E208" t="s">
        <v>5100</v>
      </c>
      <c r="F208" t="s">
        <v>309</v>
      </c>
      <c r="G208" t="s">
        <v>5101</v>
      </c>
      <c r="H208" s="108">
        <v>74176</v>
      </c>
      <c r="I208" t="s">
        <v>314</v>
      </c>
      <c r="J208" t="s">
        <v>1212</v>
      </c>
      <c r="K208" s="153">
        <v>43306</v>
      </c>
      <c r="L208" s="131">
        <v>846000</v>
      </c>
      <c r="M208" s="131">
        <f t="shared" ref="M208:M209" si="94">L208/1000</f>
        <v>846</v>
      </c>
      <c r="N208" s="131"/>
      <c r="O208" s="131"/>
      <c r="Q208" s="153"/>
    </row>
    <row r="209" spans="1:17" ht="14.25">
      <c r="A209" t="s">
        <v>1213</v>
      </c>
      <c r="B209" s="108">
        <v>9629</v>
      </c>
      <c r="C209" s="108" t="s">
        <v>1068</v>
      </c>
      <c r="D209" t="s">
        <v>5102</v>
      </c>
      <c r="E209" t="s">
        <v>5103</v>
      </c>
      <c r="F209" t="s">
        <v>309</v>
      </c>
      <c r="G209" t="s">
        <v>5104</v>
      </c>
      <c r="H209" s="108">
        <v>74177</v>
      </c>
      <c r="I209" t="s">
        <v>314</v>
      </c>
      <c r="J209" t="s">
        <v>1212</v>
      </c>
      <c r="K209" s="153">
        <v>43312</v>
      </c>
      <c r="L209" s="131">
        <v>1100000</v>
      </c>
      <c r="M209" s="131">
        <f t="shared" si="94"/>
        <v>1100</v>
      </c>
      <c r="N209" s="131"/>
      <c r="O209" s="131"/>
      <c r="Q209" s="153"/>
    </row>
    <row r="210" spans="1:17" ht="14.25">
      <c r="A210" t="s">
        <v>1213</v>
      </c>
      <c r="B210" s="108">
        <v>9629</v>
      </c>
      <c r="C210" s="108" t="s">
        <v>1068</v>
      </c>
      <c r="D210" t="s">
        <v>5118</v>
      </c>
      <c r="E210" t="s">
        <v>5119</v>
      </c>
      <c r="F210" t="s">
        <v>311</v>
      </c>
      <c r="G210" t="s">
        <v>5120</v>
      </c>
      <c r="H210" s="108">
        <v>74178</v>
      </c>
      <c r="I210" t="s">
        <v>314</v>
      </c>
      <c r="J210" t="s">
        <v>1215</v>
      </c>
      <c r="K210" s="153">
        <v>43321</v>
      </c>
      <c r="L210" s="131">
        <v>620000</v>
      </c>
      <c r="M210" s="131">
        <f>L210*3.718/1000</f>
        <v>2305.16</v>
      </c>
      <c r="N210" s="131"/>
      <c r="O210" s="131"/>
      <c r="Q210" s="153"/>
    </row>
    <row r="211" spans="1:17" ht="14.25">
      <c r="A211" t="s">
        <v>1213</v>
      </c>
      <c r="B211" s="108">
        <v>9629</v>
      </c>
      <c r="C211" s="108" t="s">
        <v>1068</v>
      </c>
      <c r="D211" t="s">
        <v>5174</v>
      </c>
      <c r="E211" t="s">
        <v>5175</v>
      </c>
      <c r="F211" t="s">
        <v>309</v>
      </c>
      <c r="G211" t="s">
        <v>5176</v>
      </c>
      <c r="H211" s="108">
        <v>74179</v>
      </c>
      <c r="I211" t="s">
        <v>314</v>
      </c>
      <c r="J211" t="s">
        <v>1212</v>
      </c>
      <c r="K211" s="153">
        <v>43394</v>
      </c>
      <c r="L211" s="131">
        <v>1405000</v>
      </c>
      <c r="M211" s="131">
        <f>L211/1000</f>
        <v>1405</v>
      </c>
      <c r="N211" s="131">
        <f>O211*1000</f>
        <v>343554</v>
      </c>
      <c r="O211" s="131">
        <v>343.55399999999997</v>
      </c>
      <c r="P211" s="154">
        <f>O211/M211</f>
        <v>0.24452241992882559</v>
      </c>
      <c r="Q211" s="153">
        <v>47044</v>
      </c>
    </row>
    <row r="212" spans="1:17" ht="14.25">
      <c r="A212" t="s">
        <v>1213</v>
      </c>
      <c r="B212" s="108">
        <v>9629</v>
      </c>
      <c r="C212" s="108" t="s">
        <v>1068</v>
      </c>
      <c r="E212" t="s">
        <v>5110</v>
      </c>
      <c r="F212" t="s">
        <v>311</v>
      </c>
      <c r="G212" t="s">
        <v>5111</v>
      </c>
      <c r="H212" s="108">
        <v>74180</v>
      </c>
      <c r="I212" t="s">
        <v>314</v>
      </c>
      <c r="J212" t="s">
        <v>1215</v>
      </c>
      <c r="K212" s="153">
        <v>43411</v>
      </c>
      <c r="L212" s="131">
        <v>230000</v>
      </c>
      <c r="M212" s="131">
        <f t="shared" ref="M212:M214" si="95">L212*3.718/1000</f>
        <v>855.14</v>
      </c>
      <c r="N212" s="131"/>
      <c r="O212" s="131"/>
      <c r="Q212" s="153"/>
    </row>
    <row r="213" spans="1:17" ht="14.25">
      <c r="A213" t="s">
        <v>1213</v>
      </c>
      <c r="B213" s="108">
        <v>9629</v>
      </c>
      <c r="C213" s="108" t="s">
        <v>1068</v>
      </c>
      <c r="E213" t="s">
        <v>5115</v>
      </c>
      <c r="F213" t="s">
        <v>309</v>
      </c>
      <c r="G213" t="s">
        <v>5116</v>
      </c>
      <c r="H213" s="108">
        <v>74181</v>
      </c>
      <c r="I213" t="s">
        <v>314</v>
      </c>
      <c r="J213" t="s">
        <v>1215</v>
      </c>
      <c r="K213" s="153">
        <v>43412</v>
      </c>
      <c r="L213" s="131">
        <v>528494</v>
      </c>
      <c r="M213" s="131">
        <f t="shared" si="95"/>
        <v>1964.9406920000001</v>
      </c>
      <c r="N213" s="131"/>
      <c r="O213" s="131"/>
      <c r="Q213" s="153"/>
    </row>
    <row r="214" spans="1:17" ht="14.25">
      <c r="A214" t="s">
        <v>1213</v>
      </c>
      <c r="B214" s="108">
        <v>9629</v>
      </c>
      <c r="C214" s="108" t="s">
        <v>1068</v>
      </c>
      <c r="E214" t="s">
        <v>5124</v>
      </c>
      <c r="F214" t="s">
        <v>311</v>
      </c>
      <c r="G214" t="s">
        <v>5125</v>
      </c>
      <c r="H214" s="108">
        <v>74183</v>
      </c>
      <c r="I214" t="s">
        <v>314</v>
      </c>
      <c r="J214" t="s">
        <v>1215</v>
      </c>
      <c r="K214" s="153">
        <v>43482</v>
      </c>
      <c r="L214" s="131">
        <v>473085.67096285103</v>
      </c>
      <c r="M214" s="131">
        <f t="shared" si="95"/>
        <v>1758.9325246398801</v>
      </c>
      <c r="N214" s="131"/>
      <c r="O214" s="131"/>
      <c r="Q214" s="153"/>
    </row>
    <row r="215" spans="1:17" ht="14.25">
      <c r="A215" t="s">
        <v>1213</v>
      </c>
      <c r="B215" s="108">
        <v>9629</v>
      </c>
      <c r="C215" s="108" t="s">
        <v>1068</v>
      </c>
      <c r="D215" t="s">
        <v>5091</v>
      </c>
      <c r="E215" t="s">
        <v>5092</v>
      </c>
      <c r="F215" t="s">
        <v>309</v>
      </c>
      <c r="G215" t="s">
        <v>5093</v>
      </c>
      <c r="H215" s="108">
        <v>74185</v>
      </c>
      <c r="I215" t="s">
        <v>314</v>
      </c>
      <c r="J215" t="s">
        <v>1212</v>
      </c>
      <c r="K215" s="153">
        <v>43524</v>
      </c>
      <c r="L215" s="131">
        <v>3196030</v>
      </c>
      <c r="M215" s="131">
        <f t="shared" ref="M215:M216" si="96">L215/1000</f>
        <v>3196.03</v>
      </c>
      <c r="N215" s="131"/>
      <c r="O215" s="131"/>
      <c r="Q215" s="153"/>
    </row>
    <row r="216" spans="1:17" ht="14.25">
      <c r="A216" t="s">
        <v>1213</v>
      </c>
      <c r="B216" s="108">
        <v>9629</v>
      </c>
      <c r="C216" s="108" t="s">
        <v>1068</v>
      </c>
      <c r="D216" t="s">
        <v>5087</v>
      </c>
      <c r="E216" t="s">
        <v>5088</v>
      </c>
      <c r="F216" t="s">
        <v>310</v>
      </c>
      <c r="G216" t="s">
        <v>5089</v>
      </c>
      <c r="H216" s="108">
        <v>74186</v>
      </c>
      <c r="I216" t="s">
        <v>314</v>
      </c>
      <c r="J216" t="s">
        <v>1212</v>
      </c>
      <c r="K216" s="153">
        <v>43542</v>
      </c>
      <c r="L216" s="131">
        <v>4730000</v>
      </c>
      <c r="M216" s="131">
        <f t="shared" si="96"/>
        <v>4730</v>
      </c>
      <c r="N216" s="131">
        <f>O216*1000</f>
        <v>332867</v>
      </c>
      <c r="O216" s="131">
        <v>332.86700000000002</v>
      </c>
      <c r="P216" s="154">
        <f t="shared" ref="P216:P217" si="97">O216/M216</f>
        <v>7.0373572938689219E-2</v>
      </c>
      <c r="Q216" s="153">
        <v>46462</v>
      </c>
    </row>
    <row r="217" spans="1:17" ht="14.25">
      <c r="A217" t="s">
        <v>1213</v>
      </c>
      <c r="B217" s="108">
        <v>9629</v>
      </c>
      <c r="C217" s="108" t="s">
        <v>1068</v>
      </c>
      <c r="D217" t="s">
        <v>5129</v>
      </c>
      <c r="E217" t="s">
        <v>5130</v>
      </c>
      <c r="F217" t="s">
        <v>310</v>
      </c>
      <c r="G217" t="s">
        <v>5131</v>
      </c>
      <c r="H217" s="108">
        <v>74187</v>
      </c>
      <c r="I217" t="s">
        <v>314</v>
      </c>
      <c r="J217" t="s">
        <v>1215</v>
      </c>
      <c r="K217" s="153">
        <v>43571</v>
      </c>
      <c r="L217" s="131">
        <v>295389</v>
      </c>
      <c r="M217" s="131">
        <f t="shared" ref="M217:M220" si="98">L217*3.718/1000</f>
        <v>1098.256302</v>
      </c>
      <c r="N217" s="131">
        <f>O217*1000/3.718</f>
        <v>135878.99999999997</v>
      </c>
      <c r="O217" s="131">
        <v>505.19812199999984</v>
      </c>
      <c r="P217" s="154">
        <f t="shared" si="97"/>
        <v>0.46000020312198475</v>
      </c>
      <c r="Q217" s="153">
        <v>46126</v>
      </c>
    </row>
    <row r="218" spans="1:17" ht="14.25">
      <c r="A218" t="s">
        <v>1213</v>
      </c>
      <c r="B218" s="108">
        <v>9629</v>
      </c>
      <c r="C218" s="108" t="s">
        <v>1068</v>
      </c>
      <c r="D218" t="s">
        <v>5112</v>
      </c>
      <c r="E218" t="s">
        <v>5113</v>
      </c>
      <c r="F218" t="s">
        <v>309</v>
      </c>
      <c r="G218" t="s">
        <v>5114</v>
      </c>
      <c r="H218" s="108">
        <v>74189</v>
      </c>
      <c r="I218" t="s">
        <v>314</v>
      </c>
      <c r="J218" t="s">
        <v>1215</v>
      </c>
      <c r="K218" s="153">
        <v>43586</v>
      </c>
      <c r="L218" s="131">
        <v>353709</v>
      </c>
      <c r="M218" s="131">
        <f t="shared" si="98"/>
        <v>1315.090062</v>
      </c>
      <c r="N218" s="131"/>
      <c r="O218" s="131"/>
      <c r="Q218" s="153"/>
    </row>
    <row r="219" spans="1:17" ht="14.25">
      <c r="A219" t="s">
        <v>1213</v>
      </c>
      <c r="B219" s="108">
        <v>9629</v>
      </c>
      <c r="C219" s="108" t="s">
        <v>1068</v>
      </c>
      <c r="D219" t="s">
        <v>5094</v>
      </c>
      <c r="E219" t="s">
        <v>2205</v>
      </c>
      <c r="F219" t="s">
        <v>309</v>
      </c>
      <c r="G219" t="s">
        <v>5095</v>
      </c>
      <c r="H219" s="108">
        <v>74190</v>
      </c>
      <c r="I219" t="s">
        <v>314</v>
      </c>
      <c r="J219" t="s">
        <v>1215</v>
      </c>
      <c r="K219" s="153">
        <v>43691</v>
      </c>
      <c r="L219" s="131">
        <v>635045</v>
      </c>
      <c r="M219" s="131">
        <f t="shared" si="98"/>
        <v>2361.0973100000001</v>
      </c>
      <c r="N219" s="131">
        <f t="shared" ref="N219:N220" si="99">O219*1000/3.718</f>
        <v>102196.00000000003</v>
      </c>
      <c r="O219" s="131">
        <v>379.96472800000009</v>
      </c>
      <c r="P219" s="154">
        <f t="shared" ref="P219:P220" si="100">O219/M219</f>
        <v>0.16092717838893311</v>
      </c>
      <c r="Q219" s="153">
        <v>46248</v>
      </c>
    </row>
    <row r="220" spans="1:17" ht="14.25">
      <c r="A220" t="s">
        <v>1213</v>
      </c>
      <c r="B220" s="108">
        <v>9629</v>
      </c>
      <c r="C220" s="108" t="s">
        <v>1068</v>
      </c>
      <c r="E220" t="s">
        <v>5226</v>
      </c>
      <c r="F220" t="s">
        <v>311</v>
      </c>
      <c r="G220" t="s">
        <v>5227</v>
      </c>
      <c r="H220" s="108">
        <v>74193</v>
      </c>
      <c r="I220" t="s">
        <v>314</v>
      </c>
      <c r="J220" t="s">
        <v>1215</v>
      </c>
      <c r="K220" s="153">
        <v>43790</v>
      </c>
      <c r="L220" s="131">
        <v>283700</v>
      </c>
      <c r="M220" s="131">
        <f t="shared" si="98"/>
        <v>1054.7966000000001</v>
      </c>
      <c r="N220" s="131">
        <f t="shared" si="99"/>
        <v>104129.00000000003</v>
      </c>
      <c r="O220" s="131">
        <v>387.15162200000009</v>
      </c>
      <c r="P220" s="154">
        <f t="shared" si="100"/>
        <v>0.36703912583715198</v>
      </c>
      <c r="Q220" s="153">
        <v>46347</v>
      </c>
    </row>
    <row r="221" spans="1:17" ht="14.25">
      <c r="A221" t="s">
        <v>1213</v>
      </c>
      <c r="B221" s="108">
        <v>9629</v>
      </c>
      <c r="C221" s="108" t="s">
        <v>1068</v>
      </c>
      <c r="D221" t="s">
        <v>5137</v>
      </c>
      <c r="E221" t="s">
        <v>5138</v>
      </c>
      <c r="F221" t="s">
        <v>309</v>
      </c>
      <c r="G221" t="s">
        <v>5139</v>
      </c>
      <c r="H221" s="108">
        <v>74196</v>
      </c>
      <c r="I221" t="s">
        <v>314</v>
      </c>
      <c r="J221" t="s">
        <v>1212</v>
      </c>
      <c r="K221" s="153">
        <v>43831</v>
      </c>
      <c r="L221" s="131">
        <v>2668575</v>
      </c>
      <c r="M221" s="131">
        <f>L221/1000</f>
        <v>2668.5749999999998</v>
      </c>
      <c r="N221" s="131"/>
      <c r="O221" s="131"/>
      <c r="Q221" s="153"/>
    </row>
    <row r="222" spans="1:17" ht="14.25">
      <c r="A222" t="s">
        <v>1213</v>
      </c>
      <c r="B222" s="108">
        <v>9629</v>
      </c>
      <c r="C222" s="108" t="s">
        <v>1068</v>
      </c>
      <c r="E222" t="s">
        <v>5121</v>
      </c>
      <c r="F222" t="s">
        <v>311</v>
      </c>
      <c r="G222" t="s">
        <v>5122</v>
      </c>
      <c r="H222" s="108">
        <v>74197</v>
      </c>
      <c r="I222" t="s">
        <v>314</v>
      </c>
      <c r="J222" t="s">
        <v>1215</v>
      </c>
      <c r="K222" s="153">
        <v>43857</v>
      </c>
      <c r="L222" s="131">
        <v>283442</v>
      </c>
      <c r="M222" s="131">
        <f t="shared" ref="M222:M224" si="101">L222*3.718/1000</f>
        <v>1053.837356</v>
      </c>
      <c r="N222" s="131"/>
      <c r="O222" s="131"/>
      <c r="Q222" s="153"/>
    </row>
    <row r="223" spans="1:17" ht="14.25">
      <c r="A223" t="s">
        <v>1213</v>
      </c>
      <c r="B223" s="108">
        <v>9629</v>
      </c>
      <c r="C223" s="108" t="s">
        <v>1068</v>
      </c>
      <c r="D223" t="s">
        <v>5210</v>
      </c>
      <c r="E223" t="s">
        <v>5211</v>
      </c>
      <c r="F223" t="s">
        <v>311</v>
      </c>
      <c r="G223" t="s">
        <v>5212</v>
      </c>
      <c r="H223" s="108">
        <v>74199</v>
      </c>
      <c r="I223" t="s">
        <v>314</v>
      </c>
      <c r="J223" t="s">
        <v>1215</v>
      </c>
      <c r="K223" s="153">
        <v>43881</v>
      </c>
      <c r="L223" s="131">
        <v>449293</v>
      </c>
      <c r="M223" s="131">
        <f t="shared" si="101"/>
        <v>1670.471374</v>
      </c>
      <c r="N223" s="131"/>
      <c r="O223" s="131"/>
      <c r="Q223" s="153"/>
    </row>
    <row r="224" spans="1:17" ht="14.25">
      <c r="A224" t="s">
        <v>1213</v>
      </c>
      <c r="B224" s="108">
        <v>9629</v>
      </c>
      <c r="C224" s="108" t="s">
        <v>1068</v>
      </c>
      <c r="E224" t="s">
        <v>5110</v>
      </c>
      <c r="F224" t="s">
        <v>311</v>
      </c>
      <c r="G224" t="s">
        <v>5200</v>
      </c>
      <c r="H224" s="108">
        <v>74200</v>
      </c>
      <c r="I224" t="s">
        <v>314</v>
      </c>
      <c r="J224" t="s">
        <v>1215</v>
      </c>
      <c r="K224" s="153">
        <v>43891</v>
      </c>
      <c r="L224" s="131">
        <v>436845.55</v>
      </c>
      <c r="M224" s="131">
        <f t="shared" si="101"/>
        <v>1624.1917549</v>
      </c>
      <c r="N224" s="131"/>
      <c r="O224" s="131"/>
      <c r="Q224" s="153"/>
    </row>
    <row r="225" spans="1:17" ht="14.25">
      <c r="A225" t="s">
        <v>1213</v>
      </c>
      <c r="B225" s="108">
        <v>9629</v>
      </c>
      <c r="C225" s="108" t="s">
        <v>1068</v>
      </c>
      <c r="D225" t="s">
        <v>5091</v>
      </c>
      <c r="E225" t="s">
        <v>5097</v>
      </c>
      <c r="F225" t="s">
        <v>309</v>
      </c>
      <c r="G225" t="s">
        <v>5098</v>
      </c>
      <c r="H225" s="108">
        <v>74202</v>
      </c>
      <c r="I225" t="s">
        <v>314</v>
      </c>
      <c r="J225" t="s">
        <v>1212</v>
      </c>
      <c r="K225" s="153">
        <v>43913</v>
      </c>
      <c r="L225" s="131">
        <v>1234772</v>
      </c>
      <c r="M225" s="131">
        <f>L225/1000</f>
        <v>1234.7719999999999</v>
      </c>
      <c r="N225" s="131"/>
      <c r="O225" s="131"/>
      <c r="Q225" s="153"/>
    </row>
    <row r="226" spans="1:17" ht="14.25">
      <c r="A226" t="s">
        <v>1213</v>
      </c>
      <c r="B226" s="108">
        <v>9629</v>
      </c>
      <c r="C226" s="108" t="s">
        <v>1068</v>
      </c>
      <c r="E226" t="s">
        <v>5070</v>
      </c>
      <c r="F226" t="s">
        <v>311</v>
      </c>
      <c r="G226" t="s">
        <v>5071</v>
      </c>
      <c r="H226" s="108">
        <v>74203</v>
      </c>
      <c r="I226" t="s">
        <v>314</v>
      </c>
      <c r="J226" t="s">
        <v>1215</v>
      </c>
      <c r="K226" s="153">
        <v>43770</v>
      </c>
      <c r="L226" s="131">
        <v>499931</v>
      </c>
      <c r="M226" s="131">
        <f>L226*3.718/1000</f>
        <v>1858.7434580000001</v>
      </c>
      <c r="N226" s="131"/>
      <c r="O226" s="131"/>
      <c r="Q226" s="153"/>
    </row>
    <row r="227" spans="1:17" ht="14.25">
      <c r="A227" t="s">
        <v>1213</v>
      </c>
      <c r="B227" s="108">
        <v>9629</v>
      </c>
      <c r="C227" s="108" t="s">
        <v>1068</v>
      </c>
      <c r="D227" t="s">
        <v>5087</v>
      </c>
      <c r="E227" t="s">
        <v>5088</v>
      </c>
      <c r="F227" t="s">
        <v>310</v>
      </c>
      <c r="G227" t="s">
        <v>5143</v>
      </c>
      <c r="H227" s="108">
        <v>74204</v>
      </c>
      <c r="I227" t="s">
        <v>314</v>
      </c>
      <c r="J227" t="s">
        <v>1212</v>
      </c>
      <c r="K227" s="153">
        <v>44084</v>
      </c>
      <c r="L227" s="131">
        <v>1352989</v>
      </c>
      <c r="M227" s="131">
        <f>L227/1000</f>
        <v>1352.989</v>
      </c>
      <c r="N227" s="131">
        <f>O227*1000</f>
        <v>185351</v>
      </c>
      <c r="O227" s="131">
        <v>185.351</v>
      </c>
      <c r="P227" s="154">
        <f>O227/M227</f>
        <v>0.13699372278710323</v>
      </c>
      <c r="Q227" s="153">
        <v>46462</v>
      </c>
    </row>
    <row r="228" spans="1:17" ht="14.25">
      <c r="A228" t="s">
        <v>1213</v>
      </c>
      <c r="B228" s="108">
        <v>9629</v>
      </c>
      <c r="C228" s="108" t="s">
        <v>1068</v>
      </c>
      <c r="D228" t="s">
        <v>5204</v>
      </c>
      <c r="E228" t="s">
        <v>5205</v>
      </c>
      <c r="F228" t="s">
        <v>310</v>
      </c>
      <c r="G228" t="s">
        <v>5206</v>
      </c>
      <c r="H228" s="108">
        <v>74205</v>
      </c>
      <c r="I228" t="s">
        <v>314</v>
      </c>
      <c r="J228" t="s">
        <v>1216</v>
      </c>
      <c r="K228" s="153">
        <v>44159</v>
      </c>
      <c r="L228" s="131">
        <v>248255.25234432617</v>
      </c>
      <c r="M228" s="131">
        <f>L228*4.0219/1000</f>
        <v>998.45779940364537</v>
      </c>
      <c r="N228" s="131"/>
      <c r="O228" s="131"/>
      <c r="Q228" s="153"/>
    </row>
    <row r="229" spans="1:17" ht="14.25">
      <c r="A229" t="s">
        <v>1213</v>
      </c>
      <c r="B229" s="108">
        <v>9629</v>
      </c>
      <c r="C229" s="108" t="s">
        <v>1068</v>
      </c>
      <c r="E229" t="s">
        <v>5208</v>
      </c>
      <c r="F229" t="s">
        <v>311</v>
      </c>
      <c r="G229" t="s">
        <v>5209</v>
      </c>
      <c r="H229" s="108">
        <v>74207</v>
      </c>
      <c r="I229" t="s">
        <v>314</v>
      </c>
      <c r="J229" t="s">
        <v>1215</v>
      </c>
      <c r="K229" s="153">
        <v>44166</v>
      </c>
      <c r="L229" s="131">
        <v>554281.73</v>
      </c>
      <c r="M229" s="131">
        <f t="shared" ref="M229:M232" si="102">L229*3.718/1000</f>
        <v>2060.81947214</v>
      </c>
      <c r="N229" s="131">
        <f>O229*1000/3.718</f>
        <v>228188.09999999995</v>
      </c>
      <c r="O229" s="131">
        <v>848.40335579999976</v>
      </c>
      <c r="P229" s="154">
        <f>O229/M229</f>
        <v>0.41168252108904968</v>
      </c>
      <c r="Q229" s="153">
        <v>45748</v>
      </c>
    </row>
    <row r="230" spans="1:17" ht="14.25">
      <c r="A230" t="s">
        <v>1213</v>
      </c>
      <c r="B230" s="108">
        <v>9629</v>
      </c>
      <c r="C230" s="108" t="s">
        <v>1068</v>
      </c>
      <c r="D230" t="s">
        <v>5126</v>
      </c>
      <c r="E230" t="s">
        <v>5127</v>
      </c>
      <c r="F230" t="s">
        <v>311</v>
      </c>
      <c r="G230" t="s">
        <v>5128</v>
      </c>
      <c r="H230" s="108">
        <v>74208</v>
      </c>
      <c r="I230" t="s">
        <v>314</v>
      </c>
      <c r="J230" t="s">
        <v>1215</v>
      </c>
      <c r="K230" s="153">
        <v>44186</v>
      </c>
      <c r="L230" s="131">
        <v>220728</v>
      </c>
      <c r="M230" s="131">
        <f t="shared" si="102"/>
        <v>820.66670399999998</v>
      </c>
      <c r="N230" s="131"/>
      <c r="O230" s="131"/>
      <c r="Q230" s="153"/>
    </row>
    <row r="231" spans="1:17" ht="14.25">
      <c r="A231" t="s">
        <v>1213</v>
      </c>
      <c r="B231" s="108">
        <v>9629</v>
      </c>
      <c r="C231" s="108" t="s">
        <v>1068</v>
      </c>
      <c r="E231" t="s">
        <v>5110</v>
      </c>
      <c r="F231" t="s">
        <v>311</v>
      </c>
      <c r="G231" t="s">
        <v>5222</v>
      </c>
      <c r="H231" s="108">
        <v>74215</v>
      </c>
      <c r="I231" t="s">
        <v>314</v>
      </c>
      <c r="J231" t="s">
        <v>1215</v>
      </c>
      <c r="K231" s="153">
        <v>44308</v>
      </c>
      <c r="L231" s="131">
        <v>240000</v>
      </c>
      <c r="M231" s="131">
        <f t="shared" si="102"/>
        <v>892.32</v>
      </c>
      <c r="N231" s="131"/>
      <c r="O231" s="131"/>
      <c r="Q231" s="153"/>
    </row>
    <row r="232" spans="1:17" ht="14.25">
      <c r="A232" t="s">
        <v>1213</v>
      </c>
      <c r="B232" s="108">
        <v>9629</v>
      </c>
      <c r="C232" s="108" t="s">
        <v>1068</v>
      </c>
      <c r="E232" t="s">
        <v>5124</v>
      </c>
      <c r="F232" t="s">
        <v>311</v>
      </c>
      <c r="G232" t="s">
        <v>5221</v>
      </c>
      <c r="H232" s="108">
        <v>74216</v>
      </c>
      <c r="I232" t="s">
        <v>314</v>
      </c>
      <c r="J232" t="s">
        <v>1215</v>
      </c>
      <c r="K232" s="153">
        <v>44371</v>
      </c>
      <c r="L232" s="131">
        <v>400000</v>
      </c>
      <c r="M232" s="131">
        <f t="shared" si="102"/>
        <v>1487.2</v>
      </c>
      <c r="N232" s="131">
        <f>O232*1000/3.718</f>
        <v>138227</v>
      </c>
      <c r="O232" s="131">
        <v>513.92798600000003</v>
      </c>
      <c r="P232" s="154">
        <f t="shared" ref="P232:P236" si="103">O232/M232</f>
        <v>0.34556750000000003</v>
      </c>
      <c r="Q232" s="153">
        <v>46197</v>
      </c>
    </row>
    <row r="233" spans="1:17" ht="14.25">
      <c r="A233" t="s">
        <v>1213</v>
      </c>
      <c r="B233" s="108">
        <v>9629</v>
      </c>
      <c r="C233" s="108" t="s">
        <v>1068</v>
      </c>
      <c r="D233" t="s">
        <v>5145</v>
      </c>
      <c r="E233" t="s">
        <v>5146</v>
      </c>
      <c r="F233" t="s">
        <v>309</v>
      </c>
      <c r="G233" t="s">
        <v>5147</v>
      </c>
      <c r="H233" s="108">
        <v>74217</v>
      </c>
      <c r="I233" t="s">
        <v>314</v>
      </c>
      <c r="J233" t="s">
        <v>1212</v>
      </c>
      <c r="K233" s="153">
        <v>44370</v>
      </c>
      <c r="L233" s="131">
        <v>2533304</v>
      </c>
      <c r="M233" s="131">
        <f>L233/1000</f>
        <v>2533.3040000000001</v>
      </c>
      <c r="N233" s="131">
        <f>O233*1000</f>
        <v>318631</v>
      </c>
      <c r="O233" s="131">
        <v>318.63099999999997</v>
      </c>
      <c r="P233" s="154">
        <f t="shared" si="103"/>
        <v>0.12577685110038114</v>
      </c>
      <c r="Q233" s="153">
        <v>46196</v>
      </c>
    </row>
    <row r="234" spans="1:17" ht="14.25">
      <c r="A234" t="s">
        <v>1213</v>
      </c>
      <c r="B234" s="108">
        <v>9629</v>
      </c>
      <c r="C234" s="108" t="s">
        <v>1068</v>
      </c>
      <c r="D234" t="s">
        <v>5165</v>
      </c>
      <c r="E234" t="s">
        <v>5166</v>
      </c>
      <c r="F234" t="s">
        <v>309</v>
      </c>
      <c r="G234" t="s">
        <v>5167</v>
      </c>
      <c r="H234" s="108">
        <v>74221</v>
      </c>
      <c r="I234" t="s">
        <v>314</v>
      </c>
      <c r="J234" t="s">
        <v>1215</v>
      </c>
      <c r="K234" s="153">
        <v>44409</v>
      </c>
      <c r="L234" s="131">
        <v>377170</v>
      </c>
      <c r="M234" s="131">
        <f t="shared" ref="M234:M235" si="104">L234*3.718/1000</f>
        <v>1402.3180600000001</v>
      </c>
      <c r="N234" s="131">
        <f t="shared" ref="N234:N235" si="105">O234*1000/3.718</f>
        <v>105608.00000000003</v>
      </c>
      <c r="O234" s="131">
        <v>392.65054400000014</v>
      </c>
      <c r="P234" s="154">
        <f t="shared" si="103"/>
        <v>0.28000106052973467</v>
      </c>
      <c r="Q234" s="153">
        <v>47150</v>
      </c>
    </row>
    <row r="235" spans="1:17" ht="14.25">
      <c r="A235" t="s">
        <v>1213</v>
      </c>
      <c r="B235" s="108">
        <v>9629</v>
      </c>
      <c r="C235" s="108" t="s">
        <v>1068</v>
      </c>
      <c r="D235" t="s">
        <v>5156</v>
      </c>
      <c r="E235" t="s">
        <v>5157</v>
      </c>
      <c r="F235" t="s">
        <v>309</v>
      </c>
      <c r="G235" t="s">
        <v>5158</v>
      </c>
      <c r="H235" s="108">
        <v>74228</v>
      </c>
      <c r="I235" t="s">
        <v>314</v>
      </c>
      <c r="J235" t="s">
        <v>1215</v>
      </c>
      <c r="K235" s="153">
        <v>44560</v>
      </c>
      <c r="L235" s="131">
        <v>398713</v>
      </c>
      <c r="M235" s="131">
        <f t="shared" si="104"/>
        <v>1482.4149339999999</v>
      </c>
      <c r="N235" s="131">
        <f t="shared" si="105"/>
        <v>69773.999999999956</v>
      </c>
      <c r="O235" s="131">
        <v>259.41973199999984</v>
      </c>
      <c r="P235" s="154">
        <f t="shared" si="103"/>
        <v>0.17499805624597131</v>
      </c>
      <c r="Q235" s="153">
        <v>46751</v>
      </c>
    </row>
    <row r="236" spans="1:17" ht="14.25">
      <c r="A236" t="s">
        <v>1213</v>
      </c>
      <c r="B236" s="108">
        <v>9629</v>
      </c>
      <c r="C236" s="108" t="s">
        <v>1068</v>
      </c>
      <c r="D236" t="s">
        <v>5153</v>
      </c>
      <c r="E236" t="s">
        <v>5154</v>
      </c>
      <c r="F236" t="s">
        <v>309</v>
      </c>
      <c r="G236" t="s">
        <v>5155</v>
      </c>
      <c r="H236" s="108">
        <v>74231</v>
      </c>
      <c r="I236" t="s">
        <v>314</v>
      </c>
      <c r="J236" t="s">
        <v>1212</v>
      </c>
      <c r="K236" s="153">
        <v>44591</v>
      </c>
      <c r="L236" s="131">
        <v>2187194</v>
      </c>
      <c r="M236" s="131">
        <f t="shared" ref="M236:M237" si="106">L236/1000</f>
        <v>2187.194</v>
      </c>
      <c r="N236" s="131">
        <f>O236*1000</f>
        <v>1224485.5900000001</v>
      </c>
      <c r="O236" s="131">
        <v>1224.48559</v>
      </c>
      <c r="P236" s="154">
        <f t="shared" si="103"/>
        <v>0.5598431552025106</v>
      </c>
      <c r="Q236" s="153">
        <v>46204</v>
      </c>
    </row>
    <row r="237" spans="1:17" ht="14.25">
      <c r="A237" t="s">
        <v>1213</v>
      </c>
      <c r="B237" s="108">
        <v>9629</v>
      </c>
      <c r="C237" s="108" t="s">
        <v>1068</v>
      </c>
      <c r="D237" t="s">
        <v>5168</v>
      </c>
      <c r="E237" t="s">
        <v>5169</v>
      </c>
      <c r="F237" t="s">
        <v>309</v>
      </c>
      <c r="G237" t="s">
        <v>5170</v>
      </c>
      <c r="H237" s="108">
        <v>74233</v>
      </c>
      <c r="I237" t="s">
        <v>314</v>
      </c>
      <c r="J237" t="s">
        <v>1212</v>
      </c>
      <c r="K237" s="153">
        <v>44622</v>
      </c>
      <c r="L237" s="131">
        <v>1086928</v>
      </c>
      <c r="M237" s="131">
        <f t="shared" si="106"/>
        <v>1086.9280000000001</v>
      </c>
      <c r="N237" s="131"/>
      <c r="O237" s="131"/>
      <c r="Q237" s="153"/>
    </row>
    <row r="238" spans="1:17" ht="14.25">
      <c r="A238" t="s">
        <v>1213</v>
      </c>
      <c r="B238" s="108">
        <v>9629</v>
      </c>
      <c r="C238" s="108" t="s">
        <v>1068</v>
      </c>
      <c r="E238" t="s">
        <v>5110</v>
      </c>
      <c r="F238" t="s">
        <v>311</v>
      </c>
      <c r="G238" t="s">
        <v>5220</v>
      </c>
      <c r="H238" s="108">
        <v>74235</v>
      </c>
      <c r="I238" t="s">
        <v>314</v>
      </c>
      <c r="J238" t="s">
        <v>1215</v>
      </c>
      <c r="K238" s="153">
        <v>44712</v>
      </c>
      <c r="L238" s="131">
        <v>116279</v>
      </c>
      <c r="M238" s="131">
        <f>L238*3.718/1000</f>
        <v>432.32532199999997</v>
      </c>
      <c r="N238" s="131">
        <f>O238*1000/3.718</f>
        <v>1427.0000000000027</v>
      </c>
      <c r="O238" s="131">
        <v>5.3055860000000106</v>
      </c>
      <c r="P238" s="154">
        <f t="shared" ref="P238:P243" si="107">O238/M238</f>
        <v>1.2272207363324444E-2</v>
      </c>
      <c r="Q238" s="153">
        <v>47269</v>
      </c>
    </row>
    <row r="239" spans="1:17" ht="14.25">
      <c r="A239" t="s">
        <v>1213</v>
      </c>
      <c r="B239" s="108">
        <v>9629</v>
      </c>
      <c r="C239" s="108" t="s">
        <v>1068</v>
      </c>
      <c r="D239" t="s">
        <v>5213</v>
      </c>
      <c r="E239" t="s">
        <v>5214</v>
      </c>
      <c r="F239" t="s">
        <v>311</v>
      </c>
      <c r="G239" t="s">
        <v>5215</v>
      </c>
      <c r="H239" s="108">
        <v>74237</v>
      </c>
      <c r="I239" t="s">
        <v>314</v>
      </c>
      <c r="J239" t="s">
        <v>1227</v>
      </c>
      <c r="K239" s="153">
        <v>44721</v>
      </c>
      <c r="L239" s="131">
        <v>279336</v>
      </c>
      <c r="M239" s="131">
        <f>L239*4.8108/1000</f>
        <v>1343.8296288000001</v>
      </c>
      <c r="N239" s="131">
        <f>O239*1000/4.8108</f>
        <v>484.00000000000716</v>
      </c>
      <c r="O239" s="131">
        <v>2.3284272000000348</v>
      </c>
      <c r="P239" s="154">
        <f t="shared" si="107"/>
        <v>1.7326803562734742E-3</v>
      </c>
      <c r="Q239" s="153">
        <v>47635</v>
      </c>
    </row>
    <row r="240" spans="1:17" ht="14.25">
      <c r="A240" t="s">
        <v>1213</v>
      </c>
      <c r="B240" s="108">
        <v>9629</v>
      </c>
      <c r="C240" s="108" t="s">
        <v>1068</v>
      </c>
      <c r="D240" t="s">
        <v>5150</v>
      </c>
      <c r="E240" t="s">
        <v>5151</v>
      </c>
      <c r="F240" t="s">
        <v>310</v>
      </c>
      <c r="G240" t="s">
        <v>5152</v>
      </c>
      <c r="H240" s="108">
        <v>74238</v>
      </c>
      <c r="I240" t="s">
        <v>314</v>
      </c>
      <c r="J240" t="s">
        <v>1212</v>
      </c>
      <c r="K240" s="153">
        <v>44721</v>
      </c>
      <c r="L240" s="131">
        <v>1540000</v>
      </c>
      <c r="M240" s="131">
        <f t="shared" ref="M240:M241" si="108">L240/1000</f>
        <v>1540</v>
      </c>
      <c r="N240" s="131">
        <f t="shared" ref="N240:N241" si="109">O240*1000</f>
        <v>217682</v>
      </c>
      <c r="O240" s="131">
        <v>217.68199999999999</v>
      </c>
      <c r="P240" s="154">
        <f t="shared" si="107"/>
        <v>0.14135194805194803</v>
      </c>
      <c r="Q240" s="153">
        <v>46182</v>
      </c>
    </row>
    <row r="241" spans="1:17" ht="14.25">
      <c r="A241" t="s">
        <v>1213</v>
      </c>
      <c r="B241" s="108">
        <v>9629</v>
      </c>
      <c r="C241" s="108" t="s">
        <v>1068</v>
      </c>
      <c r="D241" t="s">
        <v>5171</v>
      </c>
      <c r="E241" t="s">
        <v>5172</v>
      </c>
      <c r="F241" t="s">
        <v>309</v>
      </c>
      <c r="G241" t="s">
        <v>5173</v>
      </c>
      <c r="H241" s="108">
        <v>74239</v>
      </c>
      <c r="I241" t="s">
        <v>314</v>
      </c>
      <c r="J241" t="s">
        <v>1212</v>
      </c>
      <c r="K241" s="153">
        <v>44741</v>
      </c>
      <c r="L241" s="131">
        <v>780000</v>
      </c>
      <c r="M241" s="131">
        <f t="shared" si="108"/>
        <v>780</v>
      </c>
      <c r="N241" s="131">
        <f t="shared" si="109"/>
        <v>195672</v>
      </c>
      <c r="O241" s="131">
        <v>195.672</v>
      </c>
      <c r="P241" s="154">
        <f t="shared" si="107"/>
        <v>0.25086153846153847</v>
      </c>
      <c r="Q241" s="153">
        <v>46202</v>
      </c>
    </row>
    <row r="242" spans="1:17" ht="14.25">
      <c r="A242" t="s">
        <v>1213</v>
      </c>
      <c r="B242" s="108">
        <v>9629</v>
      </c>
      <c r="C242" s="108" t="s">
        <v>1068</v>
      </c>
      <c r="E242" t="s">
        <v>5201</v>
      </c>
      <c r="F242" t="s">
        <v>309</v>
      </c>
      <c r="G242" t="s">
        <v>5202</v>
      </c>
      <c r="H242" s="108">
        <v>74240</v>
      </c>
      <c r="I242" t="s">
        <v>314</v>
      </c>
      <c r="J242" t="s">
        <v>1216</v>
      </c>
      <c r="K242" s="153">
        <v>44748</v>
      </c>
      <c r="L242" s="131">
        <v>350487</v>
      </c>
      <c r="M242" s="131">
        <f>L242*4.0219/1000</f>
        <v>1409.6236652999999</v>
      </c>
      <c r="N242" s="131">
        <f>O242*1000/4.0219</f>
        <v>11218.999999999958</v>
      </c>
      <c r="O242" s="131">
        <v>45.121696099999824</v>
      </c>
      <c r="P242" s="154">
        <f t="shared" si="107"/>
        <v>3.2009746438526845E-2</v>
      </c>
      <c r="Q242" s="153">
        <v>45844</v>
      </c>
    </row>
    <row r="243" spans="1:17" ht="14.25">
      <c r="A243" t="s">
        <v>1213</v>
      </c>
      <c r="B243" s="108">
        <v>9629</v>
      </c>
      <c r="C243" s="108" t="s">
        <v>1068</v>
      </c>
      <c r="D243" t="s">
        <v>5160</v>
      </c>
      <c r="E243" t="s">
        <v>5161</v>
      </c>
      <c r="F243" t="s">
        <v>309</v>
      </c>
      <c r="G243" t="s">
        <v>5162</v>
      </c>
      <c r="H243" s="108">
        <v>74241</v>
      </c>
      <c r="I243" t="s">
        <v>314</v>
      </c>
      <c r="J243" t="s">
        <v>1212</v>
      </c>
      <c r="K243" s="153">
        <v>44752</v>
      </c>
      <c r="L243" s="131">
        <v>970000</v>
      </c>
      <c r="M243" s="131">
        <f>L243/1000</f>
        <v>970</v>
      </c>
      <c r="N243" s="131">
        <f>O243*1000</f>
        <v>195918</v>
      </c>
      <c r="O243" s="131">
        <v>195.91800000000001</v>
      </c>
      <c r="P243" s="154">
        <f t="shared" si="107"/>
        <v>0.20197731958762888</v>
      </c>
      <c r="Q243" s="153">
        <v>46213</v>
      </c>
    </row>
    <row r="244" spans="1:17" ht="14.25">
      <c r="A244" t="s">
        <v>1213</v>
      </c>
      <c r="B244" s="108">
        <v>9629</v>
      </c>
      <c r="C244" s="108" t="s">
        <v>1068</v>
      </c>
      <c r="E244" t="s">
        <v>3925</v>
      </c>
      <c r="F244" t="s">
        <v>311</v>
      </c>
      <c r="G244" t="s">
        <v>3924</v>
      </c>
      <c r="H244" s="108">
        <v>74242</v>
      </c>
      <c r="I244" t="s">
        <v>314</v>
      </c>
      <c r="J244" t="s">
        <v>1216</v>
      </c>
      <c r="K244" s="153">
        <v>44812</v>
      </c>
      <c r="L244" s="131">
        <v>102660</v>
      </c>
      <c r="M244" s="131">
        <f>L244*4.0219/1000</f>
        <v>412.88825399999996</v>
      </c>
      <c r="N244" s="131"/>
      <c r="O244" s="131"/>
      <c r="Q244" s="153"/>
    </row>
    <row r="245" spans="1:17" ht="14.25">
      <c r="A245" t="s">
        <v>1213</v>
      </c>
      <c r="B245" s="108">
        <v>9629</v>
      </c>
      <c r="C245" s="108" t="s">
        <v>1068</v>
      </c>
      <c r="D245" t="s">
        <v>5186</v>
      </c>
      <c r="E245" t="s">
        <v>5187</v>
      </c>
      <c r="F245" t="s">
        <v>311</v>
      </c>
      <c r="G245" t="s">
        <v>5188</v>
      </c>
      <c r="H245" s="108">
        <v>74243</v>
      </c>
      <c r="I245" t="s">
        <v>314</v>
      </c>
      <c r="J245" t="s">
        <v>1215</v>
      </c>
      <c r="K245" s="153">
        <v>44823</v>
      </c>
      <c r="L245" s="131">
        <v>236472</v>
      </c>
      <c r="M245" s="131">
        <f t="shared" ref="M245:M246" si="110">L245*3.718/1000</f>
        <v>879.2028959999999</v>
      </c>
      <c r="N245" s="131">
        <f t="shared" ref="N245:N246" si="111">O245*1000/3.718</f>
        <v>35469.999999999993</v>
      </c>
      <c r="O245" s="131">
        <v>131.87745999999996</v>
      </c>
      <c r="P245" s="154">
        <f t="shared" ref="P245:P247" si="112">O245/M245</f>
        <v>0.14999661693562025</v>
      </c>
      <c r="Q245" s="153">
        <v>46284</v>
      </c>
    </row>
    <row r="246" spans="1:17" ht="14.25">
      <c r="A246" t="s">
        <v>1213</v>
      </c>
      <c r="B246" s="108">
        <v>9629</v>
      </c>
      <c r="C246" s="108" t="s">
        <v>1068</v>
      </c>
      <c r="D246" t="s">
        <v>5232</v>
      </c>
      <c r="E246" t="s">
        <v>5233</v>
      </c>
      <c r="F246" t="s">
        <v>311</v>
      </c>
      <c r="G246" t="s">
        <v>5234</v>
      </c>
      <c r="H246" s="108">
        <v>74244</v>
      </c>
      <c r="I246" t="s">
        <v>314</v>
      </c>
      <c r="J246" t="s">
        <v>1215</v>
      </c>
      <c r="K246" s="153">
        <v>44881</v>
      </c>
      <c r="L246" s="131">
        <v>483803</v>
      </c>
      <c r="M246" s="131">
        <f t="shared" si="110"/>
        <v>1798.779554</v>
      </c>
      <c r="N246" s="131">
        <f t="shared" si="111"/>
        <v>12096.00000000002</v>
      </c>
      <c r="O246" s="131">
        <v>44.972928000000074</v>
      </c>
      <c r="P246" s="154">
        <f t="shared" si="112"/>
        <v>2.5001911935229878E-2</v>
      </c>
      <c r="Q246" s="153">
        <v>46707</v>
      </c>
    </row>
    <row r="247" spans="1:17" ht="14.25">
      <c r="A247" t="s">
        <v>1213</v>
      </c>
      <c r="B247" s="108">
        <v>9629</v>
      </c>
      <c r="C247" s="108" t="s">
        <v>1068</v>
      </c>
      <c r="E247" t="s">
        <v>5224</v>
      </c>
      <c r="F247" t="s">
        <v>311</v>
      </c>
      <c r="G247" t="s">
        <v>5225</v>
      </c>
      <c r="H247" s="108">
        <v>74247</v>
      </c>
      <c r="I247" t="s">
        <v>314</v>
      </c>
      <c r="J247" t="s">
        <v>1227</v>
      </c>
      <c r="K247" s="153">
        <v>44938</v>
      </c>
      <c r="L247" s="131">
        <v>140874</v>
      </c>
      <c r="M247" s="131">
        <f>L247*4.8108/1000</f>
        <v>677.71663920000015</v>
      </c>
      <c r="N247" s="131">
        <f>O247*1000/4.8108</f>
        <v>111149</v>
      </c>
      <c r="O247" s="131">
        <v>534.71560920000002</v>
      </c>
      <c r="P247" s="154">
        <f t="shared" si="112"/>
        <v>0.78899584025441161</v>
      </c>
      <c r="Q247" s="153">
        <v>46022</v>
      </c>
    </row>
    <row r="248" spans="1:17" ht="14.25">
      <c r="A248" t="s">
        <v>1213</v>
      </c>
      <c r="B248" s="108">
        <v>9629</v>
      </c>
      <c r="C248" s="108" t="s">
        <v>1068</v>
      </c>
      <c r="E248" t="s">
        <v>5148</v>
      </c>
      <c r="F248" t="s">
        <v>309</v>
      </c>
      <c r="G248" t="s">
        <v>5149</v>
      </c>
      <c r="H248" s="108">
        <v>74249</v>
      </c>
      <c r="I248" t="s">
        <v>314</v>
      </c>
      <c r="J248" t="s">
        <v>1212</v>
      </c>
      <c r="K248" s="153">
        <v>45006</v>
      </c>
      <c r="L248" s="131">
        <v>2031675</v>
      </c>
      <c r="M248" s="131">
        <f t="shared" ref="M248:M249" si="113">L248/1000</f>
        <v>2031.675</v>
      </c>
      <c r="N248" s="131"/>
      <c r="O248" s="131"/>
      <c r="Q248" s="153"/>
    </row>
    <row r="249" spans="1:17" ht="14.25">
      <c r="A249" t="s">
        <v>1213</v>
      </c>
      <c r="B249" s="108">
        <v>9629</v>
      </c>
      <c r="C249" s="108" t="s">
        <v>1068</v>
      </c>
      <c r="D249" t="s">
        <v>5013</v>
      </c>
      <c r="E249" t="s">
        <v>5014</v>
      </c>
      <c r="F249" t="s">
        <v>309</v>
      </c>
      <c r="G249" t="s">
        <v>5189</v>
      </c>
      <c r="H249" s="108">
        <v>74252</v>
      </c>
      <c r="I249" t="s">
        <v>314</v>
      </c>
      <c r="J249" t="s">
        <v>1212</v>
      </c>
      <c r="K249" s="153">
        <v>45036</v>
      </c>
      <c r="L249" s="131">
        <v>1515465</v>
      </c>
      <c r="M249" s="131">
        <f t="shared" si="113"/>
        <v>1515.4649999999999</v>
      </c>
      <c r="N249" s="131">
        <f>O249*1000</f>
        <v>1060825</v>
      </c>
      <c r="O249" s="131">
        <v>1060.825</v>
      </c>
      <c r="P249" s="154">
        <f t="shared" ref="P249:P251" si="114">O249/M249</f>
        <v>0.69999967006826291</v>
      </c>
      <c r="Q249" s="153">
        <v>48689</v>
      </c>
    </row>
    <row r="250" spans="1:17" ht="14.25">
      <c r="A250" t="s">
        <v>1213</v>
      </c>
      <c r="B250" s="108">
        <v>9629</v>
      </c>
      <c r="C250" s="108" t="s">
        <v>1068</v>
      </c>
      <c r="E250" t="s">
        <v>5016</v>
      </c>
      <c r="F250" t="s">
        <v>309</v>
      </c>
      <c r="G250" t="s">
        <v>5017</v>
      </c>
      <c r="H250" s="108">
        <v>74254</v>
      </c>
      <c r="I250" t="s">
        <v>314</v>
      </c>
      <c r="J250" t="s">
        <v>1215</v>
      </c>
      <c r="K250" s="153">
        <v>45124</v>
      </c>
      <c r="L250" s="131">
        <v>143420</v>
      </c>
      <c r="M250" s="131">
        <f>L250*3.718/1000</f>
        <v>533.23555999999996</v>
      </c>
      <c r="N250" s="131">
        <f>O250*1000/3.718</f>
        <v>96119.999999999985</v>
      </c>
      <c r="O250" s="131">
        <v>357.3741599999999</v>
      </c>
      <c r="P250" s="154">
        <f t="shared" si="114"/>
        <v>0.67019941430762786</v>
      </c>
      <c r="Q250" s="153">
        <v>46220</v>
      </c>
    </row>
    <row r="251" spans="1:17" ht="14.25">
      <c r="A251" t="s">
        <v>1213</v>
      </c>
      <c r="B251" s="108">
        <v>9629</v>
      </c>
      <c r="C251" s="108" t="s">
        <v>1068</v>
      </c>
      <c r="D251" t="s">
        <v>5077</v>
      </c>
      <c r="E251" t="s">
        <v>5078</v>
      </c>
      <c r="F251" t="s">
        <v>309</v>
      </c>
      <c r="G251" t="s">
        <v>5079</v>
      </c>
      <c r="H251" s="108">
        <v>74255</v>
      </c>
      <c r="I251" t="s">
        <v>314</v>
      </c>
      <c r="J251" t="s">
        <v>1227</v>
      </c>
      <c r="K251" s="153">
        <v>45208</v>
      </c>
      <c r="L251" s="131">
        <v>191839</v>
      </c>
      <c r="M251" s="131">
        <f>L251*4.8108/1000</f>
        <v>922.89906120000012</v>
      </c>
      <c r="N251" s="131">
        <f>O251*1000/4.8108</f>
        <v>85804.000000000015</v>
      </c>
      <c r="O251" s="131">
        <v>412.78588320000011</v>
      </c>
      <c r="P251" s="154">
        <f t="shared" si="114"/>
        <v>0.4472708886097197</v>
      </c>
      <c r="Q251" s="153">
        <v>46235</v>
      </c>
    </row>
    <row r="252" spans="1:17" ht="14.25">
      <c r="A252" t="s">
        <v>1213</v>
      </c>
      <c r="B252" s="108">
        <v>9629</v>
      </c>
      <c r="C252" s="108" t="s">
        <v>1068</v>
      </c>
      <c r="D252" t="s">
        <v>5216</v>
      </c>
      <c r="E252" t="s">
        <v>5217</v>
      </c>
      <c r="F252" t="s">
        <v>310</v>
      </c>
      <c r="G252" t="s">
        <v>5218</v>
      </c>
      <c r="H252" s="108">
        <v>74256</v>
      </c>
      <c r="I252" t="s">
        <v>314</v>
      </c>
      <c r="J252" t="s">
        <v>1216</v>
      </c>
      <c r="K252" s="153">
        <v>45166</v>
      </c>
      <c r="L252" s="131">
        <v>328231</v>
      </c>
      <c r="M252" s="131">
        <f>L252*4.0219/1000</f>
        <v>1320.1122588999997</v>
      </c>
      <c r="N252" s="131"/>
      <c r="O252" s="131"/>
      <c r="Q252" s="153"/>
    </row>
    <row r="253" spans="1:17" ht="14.25">
      <c r="A253" t="s">
        <v>1213</v>
      </c>
      <c r="B253" s="108">
        <v>9629</v>
      </c>
      <c r="C253" s="108" t="s">
        <v>1068</v>
      </c>
      <c r="D253" t="s">
        <v>5080</v>
      </c>
      <c r="E253" t="s">
        <v>5081</v>
      </c>
      <c r="F253" t="s">
        <v>311</v>
      </c>
      <c r="G253" t="s">
        <v>5084</v>
      </c>
      <c r="H253" s="108">
        <v>74266</v>
      </c>
      <c r="I253" t="s">
        <v>314</v>
      </c>
      <c r="J253" t="s">
        <v>1215</v>
      </c>
      <c r="K253" s="153">
        <v>45400</v>
      </c>
      <c r="L253" s="131">
        <v>58617</v>
      </c>
      <c r="M253" s="131">
        <f>L253*3.718/1000</f>
        <v>217.938006</v>
      </c>
      <c r="N253" s="131">
        <f>O253*1000/3.718</f>
        <v>48150</v>
      </c>
      <c r="O253" s="131">
        <v>179.02170000000001</v>
      </c>
      <c r="P253" s="154">
        <f t="shared" ref="P253:P256" si="115">O253/M253</f>
        <v>0.82143405496698918</v>
      </c>
      <c r="Q253" s="153">
        <v>46495</v>
      </c>
    </row>
    <row r="254" spans="1:17" ht="14.25">
      <c r="A254" t="s">
        <v>1213</v>
      </c>
      <c r="B254" s="108">
        <v>9629</v>
      </c>
      <c r="C254" s="108" t="s">
        <v>1068</v>
      </c>
      <c r="D254" t="s">
        <v>5228</v>
      </c>
      <c r="E254" t="s">
        <v>5229</v>
      </c>
      <c r="F254" t="s">
        <v>311</v>
      </c>
      <c r="G254" t="s">
        <v>5230</v>
      </c>
      <c r="H254" s="108">
        <v>74270</v>
      </c>
      <c r="I254" t="s">
        <v>314</v>
      </c>
      <c r="J254" t="s">
        <v>1216</v>
      </c>
      <c r="K254" s="153">
        <v>45484</v>
      </c>
      <c r="L254" s="131">
        <v>127479</v>
      </c>
      <c r="M254" s="131">
        <f>L254*4.0219/1000</f>
        <v>512.7077900999999</v>
      </c>
      <c r="N254" s="131">
        <f>O254*1000/4.0219</f>
        <v>71095</v>
      </c>
      <c r="O254" s="131">
        <v>285.93698049999995</v>
      </c>
      <c r="P254" s="154">
        <f t="shared" si="115"/>
        <v>0.55769969955835863</v>
      </c>
      <c r="Q254" s="153">
        <v>47118</v>
      </c>
    </row>
    <row r="255" spans="1:17" ht="14.25">
      <c r="A255" t="s">
        <v>1213</v>
      </c>
      <c r="B255" s="108">
        <v>9629</v>
      </c>
      <c r="C255" s="108" t="s">
        <v>1068</v>
      </c>
      <c r="D255" t="s">
        <v>5085</v>
      </c>
      <c r="E255" t="s">
        <v>5086</v>
      </c>
      <c r="F255" t="s">
        <v>311</v>
      </c>
      <c r="G255" t="s">
        <v>5085</v>
      </c>
      <c r="H255" s="108">
        <v>74271</v>
      </c>
      <c r="I255" t="s">
        <v>314</v>
      </c>
      <c r="J255" t="s">
        <v>1227</v>
      </c>
      <c r="K255" s="153">
        <v>45495</v>
      </c>
      <c r="L255" s="131">
        <v>103000</v>
      </c>
      <c r="M255" s="131">
        <f>L255*4.8108/1000</f>
        <v>495.51240000000001</v>
      </c>
      <c r="N255" s="131">
        <f>O255*1000/4.8108</f>
        <v>136000</v>
      </c>
      <c r="O255" s="131">
        <v>654.26880000000006</v>
      </c>
      <c r="P255" s="154">
        <f t="shared" si="115"/>
        <v>1.3203883495145632</v>
      </c>
      <c r="Q255" s="153">
        <v>46295</v>
      </c>
    </row>
    <row r="256" spans="1:17" ht="14.25">
      <c r="A256" t="s">
        <v>1213</v>
      </c>
      <c r="B256" s="108">
        <v>9629</v>
      </c>
      <c r="C256" s="108" t="s">
        <v>1068</v>
      </c>
      <c r="D256" t="s">
        <v>5080</v>
      </c>
      <c r="E256" t="s">
        <v>5081</v>
      </c>
      <c r="F256" t="s">
        <v>311</v>
      </c>
      <c r="G256" t="s">
        <v>5082</v>
      </c>
      <c r="H256" s="108">
        <v>74272</v>
      </c>
      <c r="I256" t="s">
        <v>314</v>
      </c>
      <c r="J256" t="s">
        <v>1215</v>
      </c>
      <c r="K256" s="153">
        <v>45505</v>
      </c>
      <c r="L256" s="131">
        <v>63790</v>
      </c>
      <c r="M256" s="131">
        <f>L256*3.718/1000</f>
        <v>237.17122000000001</v>
      </c>
      <c r="N256" s="131">
        <f>O256*1000/3.718</f>
        <v>52533</v>
      </c>
      <c r="O256" s="131">
        <v>195.31769399999999</v>
      </c>
      <c r="P256" s="154">
        <f t="shared" si="115"/>
        <v>0.82353033390813601</v>
      </c>
      <c r="Q256" s="153">
        <v>46295</v>
      </c>
    </row>
    <row r="257" spans="1:17" ht="14.25">
      <c r="A257" t="s">
        <v>1213</v>
      </c>
      <c r="B257" s="108">
        <v>9630</v>
      </c>
      <c r="C257" s="108" t="s">
        <v>1068</v>
      </c>
      <c r="D257" t="s">
        <v>5133</v>
      </c>
      <c r="E257" t="s">
        <v>5134</v>
      </c>
      <c r="F257" t="s">
        <v>309</v>
      </c>
      <c r="G257" t="s">
        <v>5135</v>
      </c>
      <c r="H257" s="108" t="s">
        <v>5136</v>
      </c>
      <c r="I257" t="s">
        <v>321</v>
      </c>
      <c r="J257" t="s">
        <v>1212</v>
      </c>
      <c r="K257" s="153">
        <v>45565</v>
      </c>
      <c r="L257" s="131">
        <v>386891</v>
      </c>
      <c r="M257" s="131">
        <f>L257/1000</f>
        <v>386.89100000000002</v>
      </c>
      <c r="N257" s="131"/>
      <c r="O257" s="131"/>
      <c r="Q257" s="153"/>
    </row>
    <row r="258" spans="1:17" ht="14.25">
      <c r="A258" t="s">
        <v>1213</v>
      </c>
      <c r="B258" s="108">
        <v>9630</v>
      </c>
      <c r="C258" s="108" t="s">
        <v>1068</v>
      </c>
      <c r="D258" t="s">
        <v>5106</v>
      </c>
      <c r="E258" t="s">
        <v>5107</v>
      </c>
      <c r="F258" t="s">
        <v>309</v>
      </c>
      <c r="G258" t="s">
        <v>5108</v>
      </c>
      <c r="H258" s="108">
        <v>74173</v>
      </c>
      <c r="I258" t="s">
        <v>314</v>
      </c>
      <c r="J258" t="s">
        <v>1215</v>
      </c>
      <c r="K258" s="153">
        <v>43157</v>
      </c>
      <c r="L258" s="131">
        <v>78957</v>
      </c>
      <c r="M258" s="131">
        <f>L258*3.718/1000</f>
        <v>293.56212599999998</v>
      </c>
      <c r="N258" s="131">
        <f>O258*1000/3.718</f>
        <v>589.99999999999875</v>
      </c>
      <c r="O258" s="131">
        <v>2.1936199999999952</v>
      </c>
      <c r="P258" s="154">
        <f>O258/M258</f>
        <v>7.4724216978861759E-3</v>
      </c>
      <c r="Q258" s="153">
        <v>45347</v>
      </c>
    </row>
    <row r="259" spans="1:17" ht="14.25">
      <c r="A259" t="s">
        <v>1213</v>
      </c>
      <c r="B259" s="108">
        <v>9630</v>
      </c>
      <c r="C259" s="108" t="s">
        <v>1068</v>
      </c>
      <c r="D259" t="s">
        <v>5099</v>
      </c>
      <c r="E259" t="s">
        <v>5100</v>
      </c>
      <c r="F259" t="s">
        <v>309</v>
      </c>
      <c r="G259" t="s">
        <v>5101</v>
      </c>
      <c r="H259" s="108">
        <v>74176</v>
      </c>
      <c r="I259" t="s">
        <v>314</v>
      </c>
      <c r="J259" t="s">
        <v>1212</v>
      </c>
      <c r="K259" s="153">
        <v>43306</v>
      </c>
      <c r="L259" s="131">
        <v>263000</v>
      </c>
      <c r="M259" s="131">
        <f t="shared" ref="M259:M260" si="116">L259/1000</f>
        <v>263</v>
      </c>
      <c r="N259" s="131"/>
      <c r="O259" s="131"/>
      <c r="Q259" s="153"/>
    </row>
    <row r="260" spans="1:17" ht="14.25">
      <c r="A260" t="s">
        <v>1213</v>
      </c>
      <c r="B260" s="108">
        <v>9630</v>
      </c>
      <c r="C260" s="108" t="s">
        <v>1068</v>
      </c>
      <c r="D260" t="s">
        <v>5102</v>
      </c>
      <c r="E260" t="s">
        <v>5103</v>
      </c>
      <c r="F260" t="s">
        <v>309</v>
      </c>
      <c r="G260" t="s">
        <v>5104</v>
      </c>
      <c r="H260" s="108">
        <v>74177</v>
      </c>
      <c r="I260" t="s">
        <v>314</v>
      </c>
      <c r="J260" t="s">
        <v>1212</v>
      </c>
      <c r="K260" s="153">
        <v>43312</v>
      </c>
      <c r="L260" s="131">
        <v>340000</v>
      </c>
      <c r="M260" s="131">
        <f t="shared" si="116"/>
        <v>340</v>
      </c>
      <c r="N260" s="131"/>
      <c r="O260" s="131"/>
      <c r="Q260" s="153"/>
    </row>
    <row r="261" spans="1:17" ht="14.25">
      <c r="A261" t="s">
        <v>1213</v>
      </c>
      <c r="B261" s="108">
        <v>9630</v>
      </c>
      <c r="C261" s="108" t="s">
        <v>1068</v>
      </c>
      <c r="D261" t="s">
        <v>5118</v>
      </c>
      <c r="E261" t="s">
        <v>5119</v>
      </c>
      <c r="F261" t="s">
        <v>311</v>
      </c>
      <c r="G261" t="s">
        <v>5120</v>
      </c>
      <c r="H261" s="108">
        <v>74178</v>
      </c>
      <c r="I261" t="s">
        <v>314</v>
      </c>
      <c r="J261" t="s">
        <v>1215</v>
      </c>
      <c r="K261" s="153">
        <v>43321</v>
      </c>
      <c r="L261" s="131">
        <v>190000</v>
      </c>
      <c r="M261" s="131">
        <f>L261*3.718/1000</f>
        <v>706.42</v>
      </c>
      <c r="N261" s="131"/>
      <c r="O261" s="131"/>
      <c r="Q261" s="153"/>
    </row>
    <row r="262" spans="1:17" ht="14.25">
      <c r="A262" t="s">
        <v>1213</v>
      </c>
      <c r="B262" s="108">
        <v>9630</v>
      </c>
      <c r="C262" s="108" t="s">
        <v>1068</v>
      </c>
      <c r="D262" t="s">
        <v>5174</v>
      </c>
      <c r="E262" t="s">
        <v>5175</v>
      </c>
      <c r="F262" t="s">
        <v>309</v>
      </c>
      <c r="G262" t="s">
        <v>5176</v>
      </c>
      <c r="H262" s="108">
        <v>74179</v>
      </c>
      <c r="I262" t="s">
        <v>314</v>
      </c>
      <c r="J262" t="s">
        <v>1212</v>
      </c>
      <c r="K262" s="153">
        <v>43394</v>
      </c>
      <c r="L262" s="131">
        <v>401500</v>
      </c>
      <c r="M262" s="131">
        <f>L262/1000</f>
        <v>401.5</v>
      </c>
      <c r="N262" s="131">
        <f>O262*1000</f>
        <v>98175</v>
      </c>
      <c r="O262" s="131">
        <v>98.174999999999997</v>
      </c>
      <c r="P262" s="154">
        <f>O262/M262</f>
        <v>0.24452054794520547</v>
      </c>
      <c r="Q262" s="153">
        <v>47044</v>
      </c>
    </row>
    <row r="263" spans="1:17" ht="14.25">
      <c r="A263" t="s">
        <v>1213</v>
      </c>
      <c r="B263" s="108">
        <v>9630</v>
      </c>
      <c r="C263" s="108" t="s">
        <v>1068</v>
      </c>
      <c r="E263" t="s">
        <v>5110</v>
      </c>
      <c r="F263" t="s">
        <v>311</v>
      </c>
      <c r="G263" t="s">
        <v>5111</v>
      </c>
      <c r="H263" s="108">
        <v>74180</v>
      </c>
      <c r="I263" t="s">
        <v>314</v>
      </c>
      <c r="J263" t="s">
        <v>1215</v>
      </c>
      <c r="K263" s="153">
        <v>43411</v>
      </c>
      <c r="L263" s="131">
        <v>70000</v>
      </c>
      <c r="M263" s="131">
        <f t="shared" ref="M263:M265" si="117">L263*3.718/1000</f>
        <v>260.26</v>
      </c>
      <c r="N263" s="131"/>
      <c r="O263" s="131"/>
      <c r="Q263" s="153"/>
    </row>
    <row r="264" spans="1:17" ht="14.25">
      <c r="A264" t="s">
        <v>1213</v>
      </c>
      <c r="B264" s="108">
        <v>9630</v>
      </c>
      <c r="C264" s="108" t="s">
        <v>1068</v>
      </c>
      <c r="E264" t="s">
        <v>5115</v>
      </c>
      <c r="F264" t="s">
        <v>309</v>
      </c>
      <c r="G264" t="s">
        <v>5116</v>
      </c>
      <c r="H264" s="108">
        <v>74181</v>
      </c>
      <c r="I264" t="s">
        <v>314</v>
      </c>
      <c r="J264" t="s">
        <v>1215</v>
      </c>
      <c r="K264" s="153">
        <v>43412</v>
      </c>
      <c r="L264" s="131">
        <v>173934</v>
      </c>
      <c r="M264" s="131">
        <f t="shared" si="117"/>
        <v>646.68661199999997</v>
      </c>
      <c r="N264" s="131"/>
      <c r="O264" s="131"/>
      <c r="Q264" s="153"/>
    </row>
    <row r="265" spans="1:17" ht="14.25">
      <c r="A265" t="s">
        <v>1213</v>
      </c>
      <c r="B265" s="108">
        <v>9630</v>
      </c>
      <c r="C265" s="108" t="s">
        <v>1068</v>
      </c>
      <c r="E265" t="s">
        <v>5124</v>
      </c>
      <c r="F265" t="s">
        <v>311</v>
      </c>
      <c r="G265" t="s">
        <v>5125</v>
      </c>
      <c r="H265" s="108">
        <v>74183</v>
      </c>
      <c r="I265" t="s">
        <v>314</v>
      </c>
      <c r="J265" t="s">
        <v>1215</v>
      </c>
      <c r="K265" s="153">
        <v>43482</v>
      </c>
      <c r="L265" s="131">
        <v>151630.02274450299</v>
      </c>
      <c r="M265" s="131">
        <f t="shared" si="117"/>
        <v>563.76042456406219</v>
      </c>
      <c r="N265" s="131"/>
      <c r="O265" s="131"/>
      <c r="Q265" s="153"/>
    </row>
    <row r="266" spans="1:17" ht="14.25">
      <c r="A266" t="s">
        <v>1213</v>
      </c>
      <c r="B266" s="108">
        <v>9630</v>
      </c>
      <c r="C266" s="108" t="s">
        <v>1068</v>
      </c>
      <c r="D266" t="s">
        <v>5091</v>
      </c>
      <c r="E266" t="s">
        <v>5092</v>
      </c>
      <c r="F266" t="s">
        <v>309</v>
      </c>
      <c r="G266" t="s">
        <v>5093</v>
      </c>
      <c r="H266" s="108">
        <v>74185</v>
      </c>
      <c r="I266" t="s">
        <v>314</v>
      </c>
      <c r="J266" t="s">
        <v>1212</v>
      </c>
      <c r="K266" s="153">
        <v>43524</v>
      </c>
      <c r="L266" s="131">
        <v>1008583</v>
      </c>
      <c r="M266" s="131">
        <f t="shared" ref="M266:M267" si="118">L266/1000</f>
        <v>1008.583</v>
      </c>
      <c r="N266" s="131"/>
      <c r="O266" s="131"/>
      <c r="Q266" s="153"/>
    </row>
    <row r="267" spans="1:17" ht="14.25">
      <c r="A267" t="s">
        <v>1213</v>
      </c>
      <c r="B267" s="108">
        <v>9630</v>
      </c>
      <c r="C267" s="108" t="s">
        <v>1068</v>
      </c>
      <c r="D267" t="s">
        <v>5087</v>
      </c>
      <c r="E267" t="s">
        <v>5088</v>
      </c>
      <c r="F267" t="s">
        <v>310</v>
      </c>
      <c r="G267" t="s">
        <v>5089</v>
      </c>
      <c r="H267" s="108">
        <v>74186</v>
      </c>
      <c r="I267" t="s">
        <v>314</v>
      </c>
      <c r="J267" t="s">
        <v>1212</v>
      </c>
      <c r="K267" s="153">
        <v>43542</v>
      </c>
      <c r="L267" s="131">
        <v>1520000</v>
      </c>
      <c r="M267" s="131">
        <f t="shared" si="118"/>
        <v>1520</v>
      </c>
      <c r="N267" s="131">
        <f>O267*1000</f>
        <v>132353</v>
      </c>
      <c r="O267" s="131">
        <v>132.35300000000001</v>
      </c>
      <c r="P267" s="154">
        <f t="shared" ref="P267:P268" si="119">O267/M267</f>
        <v>8.7074342105263158E-2</v>
      </c>
      <c r="Q267" s="153">
        <v>46462</v>
      </c>
    </row>
    <row r="268" spans="1:17" ht="14.25">
      <c r="A268" t="s">
        <v>1213</v>
      </c>
      <c r="B268" s="108">
        <v>9630</v>
      </c>
      <c r="C268" s="108" t="s">
        <v>1068</v>
      </c>
      <c r="D268" t="s">
        <v>5129</v>
      </c>
      <c r="E268" t="s">
        <v>5130</v>
      </c>
      <c r="F268" t="s">
        <v>310</v>
      </c>
      <c r="G268" t="s">
        <v>5131</v>
      </c>
      <c r="H268" s="108">
        <v>74187</v>
      </c>
      <c r="I268" t="s">
        <v>314</v>
      </c>
      <c r="J268" t="s">
        <v>1215</v>
      </c>
      <c r="K268" s="153">
        <v>43571</v>
      </c>
      <c r="L268" s="131">
        <v>93660</v>
      </c>
      <c r="M268" s="131">
        <f t="shared" ref="M268:M271" si="120">L268*3.718/1000</f>
        <v>348.22788000000003</v>
      </c>
      <c r="N268" s="131">
        <f>O268*1000/3.718</f>
        <v>43085</v>
      </c>
      <c r="O268" s="131">
        <v>160.19003000000001</v>
      </c>
      <c r="P268" s="154">
        <f t="shared" si="119"/>
        <v>0.46001494768310908</v>
      </c>
      <c r="Q268" s="153">
        <v>46126</v>
      </c>
    </row>
    <row r="269" spans="1:17" ht="14.25">
      <c r="A269" t="s">
        <v>1213</v>
      </c>
      <c r="B269" s="108">
        <v>9630</v>
      </c>
      <c r="C269" s="108" t="s">
        <v>1068</v>
      </c>
      <c r="D269" t="s">
        <v>5112</v>
      </c>
      <c r="E269" t="s">
        <v>5113</v>
      </c>
      <c r="F269" t="s">
        <v>309</v>
      </c>
      <c r="G269" t="s">
        <v>5114</v>
      </c>
      <c r="H269" s="108">
        <v>74189</v>
      </c>
      <c r="I269" t="s">
        <v>314</v>
      </c>
      <c r="J269" t="s">
        <v>1215</v>
      </c>
      <c r="K269" s="153">
        <v>43586</v>
      </c>
      <c r="L269" s="131">
        <v>111621</v>
      </c>
      <c r="M269" s="131">
        <f t="shared" si="120"/>
        <v>415.00687799999997</v>
      </c>
      <c r="N269" s="131"/>
      <c r="O269" s="131"/>
      <c r="Q269" s="153"/>
    </row>
    <row r="270" spans="1:17" ht="14.25">
      <c r="A270" t="s">
        <v>1213</v>
      </c>
      <c r="B270" s="108">
        <v>9630</v>
      </c>
      <c r="C270" s="108" t="s">
        <v>1068</v>
      </c>
      <c r="D270" t="s">
        <v>5094</v>
      </c>
      <c r="E270" t="s">
        <v>2205</v>
      </c>
      <c r="F270" t="s">
        <v>309</v>
      </c>
      <c r="G270" t="s">
        <v>5095</v>
      </c>
      <c r="H270" s="108">
        <v>74190</v>
      </c>
      <c r="I270" t="s">
        <v>314</v>
      </c>
      <c r="J270" t="s">
        <v>1215</v>
      </c>
      <c r="K270" s="153">
        <v>43691</v>
      </c>
      <c r="L270" s="131">
        <v>200447</v>
      </c>
      <c r="M270" s="131">
        <f t="shared" si="120"/>
        <v>745.26194599999997</v>
      </c>
      <c r="N270" s="131">
        <f t="shared" ref="N270:N271" si="121">O270*1000/3.718</f>
        <v>32255.999999999989</v>
      </c>
      <c r="O270" s="131">
        <v>119.92780799999996</v>
      </c>
      <c r="P270" s="154">
        <f t="shared" ref="P270:P271" si="122">O270/M270</f>
        <v>0.16092034303332048</v>
      </c>
      <c r="Q270" s="153">
        <v>46248</v>
      </c>
    </row>
    <row r="271" spans="1:17" ht="14.25">
      <c r="A271" t="s">
        <v>1213</v>
      </c>
      <c r="B271" s="108">
        <v>9630</v>
      </c>
      <c r="C271" s="108" t="s">
        <v>1068</v>
      </c>
      <c r="E271" t="s">
        <v>5226</v>
      </c>
      <c r="F271" t="s">
        <v>311</v>
      </c>
      <c r="G271" t="s">
        <v>5227</v>
      </c>
      <c r="H271" s="108">
        <v>74193</v>
      </c>
      <c r="I271" t="s">
        <v>314</v>
      </c>
      <c r="J271" t="s">
        <v>1215</v>
      </c>
      <c r="K271" s="153">
        <v>43790</v>
      </c>
      <c r="L271" s="131">
        <v>94200</v>
      </c>
      <c r="M271" s="131">
        <f t="shared" si="120"/>
        <v>350.23559999999998</v>
      </c>
      <c r="N271" s="131">
        <f t="shared" si="121"/>
        <v>34536.999999999993</v>
      </c>
      <c r="O271" s="131">
        <v>128.40856599999998</v>
      </c>
      <c r="P271" s="154">
        <f t="shared" si="122"/>
        <v>0.36663481953290866</v>
      </c>
      <c r="Q271" s="153">
        <v>46347</v>
      </c>
    </row>
    <row r="272" spans="1:17" ht="14.25">
      <c r="A272" t="s">
        <v>1213</v>
      </c>
      <c r="B272" s="108">
        <v>9630</v>
      </c>
      <c r="C272" s="108" t="s">
        <v>1068</v>
      </c>
      <c r="D272" t="s">
        <v>5137</v>
      </c>
      <c r="E272" t="s">
        <v>5138</v>
      </c>
      <c r="F272" t="s">
        <v>309</v>
      </c>
      <c r="G272" t="s">
        <v>5139</v>
      </c>
      <c r="H272" s="108">
        <v>74196</v>
      </c>
      <c r="I272" t="s">
        <v>314</v>
      </c>
      <c r="J272" t="s">
        <v>1212</v>
      </c>
      <c r="K272" s="153">
        <v>43831</v>
      </c>
      <c r="L272" s="131">
        <v>879419</v>
      </c>
      <c r="M272" s="131">
        <f>L272/1000</f>
        <v>879.41899999999998</v>
      </c>
      <c r="N272" s="131"/>
      <c r="O272" s="131"/>
      <c r="Q272" s="153"/>
    </row>
    <row r="273" spans="1:17" ht="14.25">
      <c r="A273" t="s">
        <v>1213</v>
      </c>
      <c r="B273" s="108">
        <v>9630</v>
      </c>
      <c r="C273" s="108" t="s">
        <v>1068</v>
      </c>
      <c r="E273" t="s">
        <v>5121</v>
      </c>
      <c r="F273" t="s">
        <v>311</v>
      </c>
      <c r="G273" t="s">
        <v>5122</v>
      </c>
      <c r="H273" s="108">
        <v>74197</v>
      </c>
      <c r="I273" t="s">
        <v>314</v>
      </c>
      <c r="J273" t="s">
        <v>1215</v>
      </c>
      <c r="K273" s="153">
        <v>43857</v>
      </c>
      <c r="L273" s="131">
        <v>89626</v>
      </c>
      <c r="M273" s="131">
        <f t="shared" ref="M273:M275" si="123">L273*3.718/1000</f>
        <v>333.229468</v>
      </c>
      <c r="N273" s="131"/>
      <c r="O273" s="131"/>
      <c r="Q273" s="153"/>
    </row>
    <row r="274" spans="1:17" ht="14.25">
      <c r="A274" t="s">
        <v>1213</v>
      </c>
      <c r="B274" s="108">
        <v>9630</v>
      </c>
      <c r="C274" s="108" t="s">
        <v>1068</v>
      </c>
      <c r="D274" t="s">
        <v>5210</v>
      </c>
      <c r="E274" t="s">
        <v>5211</v>
      </c>
      <c r="F274" t="s">
        <v>311</v>
      </c>
      <c r="G274" t="s">
        <v>5212</v>
      </c>
      <c r="H274" s="108">
        <v>74199</v>
      </c>
      <c r="I274" t="s">
        <v>314</v>
      </c>
      <c r="J274" t="s">
        <v>1215</v>
      </c>
      <c r="K274" s="153">
        <v>43881</v>
      </c>
      <c r="L274" s="131">
        <v>158178</v>
      </c>
      <c r="M274" s="131">
        <f t="shared" si="123"/>
        <v>588.10580400000003</v>
      </c>
      <c r="N274" s="131"/>
      <c r="O274" s="131"/>
      <c r="Q274" s="153"/>
    </row>
    <row r="275" spans="1:17" ht="14.25">
      <c r="A275" t="s">
        <v>1213</v>
      </c>
      <c r="B275" s="108">
        <v>9630</v>
      </c>
      <c r="C275" s="108" t="s">
        <v>1068</v>
      </c>
      <c r="E275" t="s">
        <v>5110</v>
      </c>
      <c r="F275" t="s">
        <v>311</v>
      </c>
      <c r="G275" t="s">
        <v>5200</v>
      </c>
      <c r="H275" s="108">
        <v>74200</v>
      </c>
      <c r="I275" t="s">
        <v>314</v>
      </c>
      <c r="J275" t="s">
        <v>1215</v>
      </c>
      <c r="K275" s="153">
        <v>43891</v>
      </c>
      <c r="L275" s="131">
        <v>153795.81</v>
      </c>
      <c r="M275" s="131">
        <f t="shared" si="123"/>
        <v>571.81282157999999</v>
      </c>
      <c r="N275" s="131"/>
      <c r="O275" s="131"/>
      <c r="Q275" s="153"/>
    </row>
    <row r="276" spans="1:17" ht="14.25">
      <c r="A276" t="s">
        <v>1213</v>
      </c>
      <c r="B276" s="108">
        <v>9630</v>
      </c>
      <c r="C276" s="108" t="s">
        <v>1068</v>
      </c>
      <c r="D276" t="s">
        <v>5091</v>
      </c>
      <c r="E276" t="s">
        <v>5097</v>
      </c>
      <c r="F276" t="s">
        <v>309</v>
      </c>
      <c r="G276" t="s">
        <v>5098</v>
      </c>
      <c r="H276" s="108">
        <v>74202</v>
      </c>
      <c r="I276" t="s">
        <v>314</v>
      </c>
      <c r="J276" t="s">
        <v>1212</v>
      </c>
      <c r="K276" s="153">
        <v>43913</v>
      </c>
      <c r="L276" s="131">
        <v>446041</v>
      </c>
      <c r="M276" s="131">
        <f>L276/1000</f>
        <v>446.041</v>
      </c>
      <c r="N276" s="131"/>
      <c r="O276" s="131"/>
      <c r="Q276" s="153"/>
    </row>
    <row r="277" spans="1:17" ht="14.25">
      <c r="A277" t="s">
        <v>1213</v>
      </c>
      <c r="B277" s="108">
        <v>9630</v>
      </c>
      <c r="C277" s="108" t="s">
        <v>1068</v>
      </c>
      <c r="E277" t="s">
        <v>5070</v>
      </c>
      <c r="F277" t="s">
        <v>311</v>
      </c>
      <c r="G277" t="s">
        <v>5071</v>
      </c>
      <c r="H277" s="108">
        <v>74203</v>
      </c>
      <c r="I277" t="s">
        <v>314</v>
      </c>
      <c r="J277" t="s">
        <v>1215</v>
      </c>
      <c r="K277" s="153">
        <v>43770</v>
      </c>
      <c r="L277" s="131">
        <v>202489</v>
      </c>
      <c r="M277" s="131">
        <f>L277*3.718/1000</f>
        <v>752.85410200000001</v>
      </c>
      <c r="N277" s="131"/>
      <c r="O277" s="131"/>
      <c r="Q277" s="153"/>
    </row>
    <row r="278" spans="1:17" ht="14.25">
      <c r="A278" t="s">
        <v>1213</v>
      </c>
      <c r="B278" s="108">
        <v>9630</v>
      </c>
      <c r="C278" s="108" t="s">
        <v>1068</v>
      </c>
      <c r="D278" t="s">
        <v>5087</v>
      </c>
      <c r="E278" t="s">
        <v>5088</v>
      </c>
      <c r="F278" t="s">
        <v>310</v>
      </c>
      <c r="G278" t="s">
        <v>5143</v>
      </c>
      <c r="H278" s="108">
        <v>74204</v>
      </c>
      <c r="I278" t="s">
        <v>314</v>
      </c>
      <c r="J278" t="s">
        <v>1212</v>
      </c>
      <c r="K278" s="153">
        <v>44084</v>
      </c>
      <c r="L278" s="131">
        <v>509894</v>
      </c>
      <c r="M278" s="131">
        <f>L278/1000</f>
        <v>509.89400000000001</v>
      </c>
      <c r="N278" s="131">
        <f>O278*1000</f>
        <v>69853</v>
      </c>
      <c r="O278" s="131">
        <v>69.852999999999994</v>
      </c>
      <c r="P278" s="154">
        <f>O278/M278</f>
        <v>0.1369951401663875</v>
      </c>
      <c r="Q278" s="153">
        <v>46462</v>
      </c>
    </row>
    <row r="279" spans="1:17" ht="14.25">
      <c r="A279" t="s">
        <v>1213</v>
      </c>
      <c r="B279" s="108">
        <v>9630</v>
      </c>
      <c r="C279" s="108" t="s">
        <v>1068</v>
      </c>
      <c r="D279" t="s">
        <v>5204</v>
      </c>
      <c r="E279" t="s">
        <v>5205</v>
      </c>
      <c r="F279" t="s">
        <v>310</v>
      </c>
      <c r="G279" t="s">
        <v>5206</v>
      </c>
      <c r="H279" s="108">
        <v>74205</v>
      </c>
      <c r="I279" t="s">
        <v>314</v>
      </c>
      <c r="J279" t="s">
        <v>1216</v>
      </c>
      <c r="K279" s="153">
        <v>44159</v>
      </c>
      <c r="L279" s="131">
        <v>92865.493625539981</v>
      </c>
      <c r="M279" s="131">
        <f>L279*4.0219/1000</f>
        <v>373.49572881255921</v>
      </c>
      <c r="N279" s="131"/>
      <c r="O279" s="131"/>
      <c r="Q279" s="153"/>
    </row>
    <row r="280" spans="1:17" ht="14.25">
      <c r="A280" t="s">
        <v>1213</v>
      </c>
      <c r="B280" s="108">
        <v>9630</v>
      </c>
      <c r="C280" s="108" t="s">
        <v>1068</v>
      </c>
      <c r="E280" t="s">
        <v>5208</v>
      </c>
      <c r="F280" t="s">
        <v>311</v>
      </c>
      <c r="G280" t="s">
        <v>5209</v>
      </c>
      <c r="H280" s="108">
        <v>74207</v>
      </c>
      <c r="I280" t="s">
        <v>314</v>
      </c>
      <c r="J280" t="s">
        <v>1215</v>
      </c>
      <c r="K280" s="153">
        <v>44166</v>
      </c>
      <c r="L280" s="131">
        <v>205363.37</v>
      </c>
      <c r="M280" s="131">
        <f t="shared" ref="M280:M283" si="124">L280*3.718/1000</f>
        <v>763.54100965999999</v>
      </c>
      <c r="N280" s="131">
        <f>O280*1000/3.718</f>
        <v>84542.499999999985</v>
      </c>
      <c r="O280" s="131">
        <v>314.32901499999997</v>
      </c>
      <c r="P280" s="154">
        <f>O280/M280</f>
        <v>0.41167273404210297</v>
      </c>
      <c r="Q280" s="153">
        <v>45748</v>
      </c>
    </row>
    <row r="281" spans="1:17" ht="14.25">
      <c r="A281" t="s">
        <v>1213</v>
      </c>
      <c r="B281" s="108">
        <v>9630</v>
      </c>
      <c r="C281" s="108" t="s">
        <v>1068</v>
      </c>
      <c r="D281" t="s">
        <v>5126</v>
      </c>
      <c r="E281" t="s">
        <v>5127</v>
      </c>
      <c r="F281" t="s">
        <v>311</v>
      </c>
      <c r="G281" t="s">
        <v>5128</v>
      </c>
      <c r="H281" s="108">
        <v>74208</v>
      </c>
      <c r="I281" t="s">
        <v>314</v>
      </c>
      <c r="J281" t="s">
        <v>1215</v>
      </c>
      <c r="K281" s="153">
        <v>44186</v>
      </c>
      <c r="L281" s="131">
        <v>158900</v>
      </c>
      <c r="M281" s="131">
        <f t="shared" si="124"/>
        <v>590.79019999999991</v>
      </c>
      <c r="N281" s="131"/>
      <c r="O281" s="131"/>
      <c r="Q281" s="153"/>
    </row>
    <row r="282" spans="1:17" ht="14.25">
      <c r="A282" t="s">
        <v>1213</v>
      </c>
      <c r="B282" s="108">
        <v>9630</v>
      </c>
      <c r="C282" s="108" t="s">
        <v>1068</v>
      </c>
      <c r="E282" t="s">
        <v>5110</v>
      </c>
      <c r="F282" t="s">
        <v>311</v>
      </c>
      <c r="G282" t="s">
        <v>5222</v>
      </c>
      <c r="H282" s="108">
        <v>74215</v>
      </c>
      <c r="I282" t="s">
        <v>314</v>
      </c>
      <c r="J282" t="s">
        <v>1215</v>
      </c>
      <c r="K282" s="153">
        <v>44308</v>
      </c>
      <c r="L282" s="131">
        <v>116000</v>
      </c>
      <c r="M282" s="131">
        <f t="shared" si="124"/>
        <v>431.28800000000001</v>
      </c>
      <c r="N282" s="131"/>
      <c r="O282" s="131"/>
      <c r="Q282" s="153"/>
    </row>
    <row r="283" spans="1:17" ht="14.25">
      <c r="A283" t="s">
        <v>1213</v>
      </c>
      <c r="B283" s="108">
        <v>9630</v>
      </c>
      <c r="C283" s="108" t="s">
        <v>1068</v>
      </c>
      <c r="E283" t="s">
        <v>5124</v>
      </c>
      <c r="F283" t="s">
        <v>311</v>
      </c>
      <c r="G283" t="s">
        <v>5221</v>
      </c>
      <c r="H283" s="108">
        <v>74216</v>
      </c>
      <c r="I283" t="s">
        <v>314</v>
      </c>
      <c r="J283" t="s">
        <v>1215</v>
      </c>
      <c r="K283" s="153">
        <v>44371</v>
      </c>
      <c r="L283" s="131">
        <v>160000</v>
      </c>
      <c r="M283" s="131">
        <f t="shared" si="124"/>
        <v>594.88</v>
      </c>
      <c r="N283" s="131">
        <f>O283*1000/3.718</f>
        <v>57127.999999999993</v>
      </c>
      <c r="O283" s="131">
        <v>212.40190399999997</v>
      </c>
      <c r="P283" s="154">
        <f t="shared" ref="P283:P287" si="125">O283/M283</f>
        <v>0.35704999999999998</v>
      </c>
      <c r="Q283" s="153">
        <v>46197</v>
      </c>
    </row>
    <row r="284" spans="1:17" ht="14.25">
      <c r="A284" t="s">
        <v>1213</v>
      </c>
      <c r="B284" s="108">
        <v>9630</v>
      </c>
      <c r="C284" s="108" t="s">
        <v>1068</v>
      </c>
      <c r="D284" t="s">
        <v>5145</v>
      </c>
      <c r="E284" t="s">
        <v>5146</v>
      </c>
      <c r="F284" t="s">
        <v>309</v>
      </c>
      <c r="G284" t="s">
        <v>5147</v>
      </c>
      <c r="H284" s="108">
        <v>74217</v>
      </c>
      <c r="I284" t="s">
        <v>314</v>
      </c>
      <c r="J284" t="s">
        <v>1212</v>
      </c>
      <c r="K284" s="153">
        <v>44370</v>
      </c>
      <c r="L284" s="131">
        <v>987115</v>
      </c>
      <c r="M284" s="131">
        <f>L284/1000</f>
        <v>987.11500000000001</v>
      </c>
      <c r="N284" s="131">
        <f>O284*1000</f>
        <v>124156</v>
      </c>
      <c r="O284" s="131">
        <v>124.15600000000001</v>
      </c>
      <c r="P284" s="154">
        <f t="shared" si="125"/>
        <v>0.12577663190205801</v>
      </c>
      <c r="Q284" s="153">
        <v>46196</v>
      </c>
    </row>
    <row r="285" spans="1:17" ht="14.25">
      <c r="A285" t="s">
        <v>1213</v>
      </c>
      <c r="B285" s="108">
        <v>9630</v>
      </c>
      <c r="C285" s="108" t="s">
        <v>1068</v>
      </c>
      <c r="D285" t="s">
        <v>5165</v>
      </c>
      <c r="E285" t="s">
        <v>5166</v>
      </c>
      <c r="F285" t="s">
        <v>309</v>
      </c>
      <c r="G285" t="s">
        <v>5167</v>
      </c>
      <c r="H285" s="108">
        <v>74221</v>
      </c>
      <c r="I285" t="s">
        <v>314</v>
      </c>
      <c r="J285" t="s">
        <v>1215</v>
      </c>
      <c r="K285" s="153">
        <v>44409</v>
      </c>
      <c r="L285" s="131">
        <v>147251</v>
      </c>
      <c r="M285" s="131">
        <f t="shared" ref="M285:M286" si="126">L285*3.718/1000</f>
        <v>547.47921799999995</v>
      </c>
      <c r="N285" s="131">
        <f t="shared" ref="N285:N286" si="127">O285*1000/3.718</f>
        <v>41230.000000000007</v>
      </c>
      <c r="O285" s="131">
        <v>153.29314000000002</v>
      </c>
      <c r="P285" s="154">
        <f t="shared" si="125"/>
        <v>0.27999809848489998</v>
      </c>
      <c r="Q285" s="153">
        <v>47150</v>
      </c>
    </row>
    <row r="286" spans="1:17" ht="14.25">
      <c r="A286" t="s">
        <v>1213</v>
      </c>
      <c r="B286" s="108">
        <v>9630</v>
      </c>
      <c r="C286" s="108" t="s">
        <v>1068</v>
      </c>
      <c r="D286" t="s">
        <v>5156</v>
      </c>
      <c r="E286" t="s">
        <v>5157</v>
      </c>
      <c r="F286" t="s">
        <v>309</v>
      </c>
      <c r="G286" t="s">
        <v>5158</v>
      </c>
      <c r="H286" s="108">
        <v>74228</v>
      </c>
      <c r="I286" t="s">
        <v>314</v>
      </c>
      <c r="J286" t="s">
        <v>1215</v>
      </c>
      <c r="K286" s="153">
        <v>44560</v>
      </c>
      <c r="L286" s="131">
        <v>161182</v>
      </c>
      <c r="M286" s="131">
        <f t="shared" si="126"/>
        <v>599.274676</v>
      </c>
      <c r="N286" s="131">
        <f t="shared" si="127"/>
        <v>28206</v>
      </c>
      <c r="O286" s="131">
        <v>104.869908</v>
      </c>
      <c r="P286" s="154">
        <f t="shared" si="125"/>
        <v>0.17499472645828937</v>
      </c>
      <c r="Q286" s="153">
        <v>46751</v>
      </c>
    </row>
    <row r="287" spans="1:17" ht="14.25">
      <c r="A287" t="s">
        <v>1213</v>
      </c>
      <c r="B287" s="108">
        <v>9630</v>
      </c>
      <c r="C287" s="108" t="s">
        <v>1068</v>
      </c>
      <c r="D287" t="s">
        <v>5153</v>
      </c>
      <c r="E287" t="s">
        <v>5154</v>
      </c>
      <c r="F287" t="s">
        <v>309</v>
      </c>
      <c r="G287" t="s">
        <v>5155</v>
      </c>
      <c r="H287" s="108">
        <v>74231</v>
      </c>
      <c r="I287" t="s">
        <v>314</v>
      </c>
      <c r="J287" t="s">
        <v>1212</v>
      </c>
      <c r="K287" s="153">
        <v>44591</v>
      </c>
      <c r="L287" s="131">
        <v>897504</v>
      </c>
      <c r="M287" s="131">
        <f t="shared" ref="M287:M288" si="128">L287/1000</f>
        <v>897.50400000000002</v>
      </c>
      <c r="N287" s="131">
        <f>O287*1000</f>
        <v>502460.4800000001</v>
      </c>
      <c r="O287" s="131">
        <v>502.46048000000008</v>
      </c>
      <c r="P287" s="154">
        <f t="shared" si="125"/>
        <v>0.55984205084322747</v>
      </c>
      <c r="Q287" s="153">
        <v>46204</v>
      </c>
    </row>
    <row r="288" spans="1:17" ht="14.25">
      <c r="A288" t="s">
        <v>1213</v>
      </c>
      <c r="B288" s="108">
        <v>9630</v>
      </c>
      <c r="C288" s="108" t="s">
        <v>1068</v>
      </c>
      <c r="D288" t="s">
        <v>5168</v>
      </c>
      <c r="E288" t="s">
        <v>5169</v>
      </c>
      <c r="F288" t="s">
        <v>309</v>
      </c>
      <c r="G288" t="s">
        <v>5170</v>
      </c>
      <c r="H288" s="108">
        <v>74233</v>
      </c>
      <c r="I288" t="s">
        <v>314</v>
      </c>
      <c r="J288" t="s">
        <v>1212</v>
      </c>
      <c r="K288" s="153">
        <v>44622</v>
      </c>
      <c r="L288" s="131">
        <v>469807</v>
      </c>
      <c r="M288" s="131">
        <f t="shared" si="128"/>
        <v>469.80700000000002</v>
      </c>
      <c r="N288" s="131"/>
      <c r="O288" s="131"/>
      <c r="Q288" s="153"/>
    </row>
    <row r="289" spans="1:17" ht="14.25">
      <c r="A289" t="s">
        <v>1213</v>
      </c>
      <c r="B289" s="108">
        <v>9630</v>
      </c>
      <c r="C289" s="108" t="s">
        <v>1068</v>
      </c>
      <c r="E289" t="s">
        <v>5110</v>
      </c>
      <c r="F289" t="s">
        <v>311</v>
      </c>
      <c r="G289" t="s">
        <v>5220</v>
      </c>
      <c r="H289" s="108">
        <v>74235</v>
      </c>
      <c r="I289" t="s">
        <v>314</v>
      </c>
      <c r="J289" t="s">
        <v>1215</v>
      </c>
      <c r="K289" s="153">
        <v>44712</v>
      </c>
      <c r="L289" s="131">
        <v>104698</v>
      </c>
      <c r="M289" s="131">
        <f>L289*3.718/1000</f>
        <v>389.26716399999998</v>
      </c>
      <c r="N289" s="131">
        <f>O289*1000/3.718</f>
        <v>1286.9999999999977</v>
      </c>
      <c r="O289" s="131">
        <v>4.7850659999999916</v>
      </c>
      <c r="P289" s="154">
        <f t="shared" ref="P289:P294" si="129">O289/M289</f>
        <v>1.2292498424038643E-2</v>
      </c>
      <c r="Q289" s="153">
        <v>47269</v>
      </c>
    </row>
    <row r="290" spans="1:17" ht="14.25">
      <c r="A290" t="s">
        <v>1213</v>
      </c>
      <c r="B290" s="108">
        <v>9630</v>
      </c>
      <c r="C290" s="108" t="s">
        <v>1068</v>
      </c>
      <c r="D290" t="s">
        <v>5213</v>
      </c>
      <c r="E290" t="s">
        <v>5214</v>
      </c>
      <c r="F290" t="s">
        <v>311</v>
      </c>
      <c r="G290" t="s">
        <v>5215</v>
      </c>
      <c r="H290" s="108">
        <v>74237</v>
      </c>
      <c r="I290" t="s">
        <v>314</v>
      </c>
      <c r="J290" t="s">
        <v>1227</v>
      </c>
      <c r="K290" s="153">
        <v>44721</v>
      </c>
      <c r="L290" s="131">
        <v>113914</v>
      </c>
      <c r="M290" s="131">
        <f>L290*4.8108/1000</f>
        <v>548.01747120000005</v>
      </c>
      <c r="N290" s="131">
        <f>O290*1000/4.8108</f>
        <v>197.99999999999193</v>
      </c>
      <c r="O290" s="131">
        <v>0.95253839999996126</v>
      </c>
      <c r="P290" s="154">
        <f t="shared" si="129"/>
        <v>1.7381533437504778E-3</v>
      </c>
      <c r="Q290" s="153">
        <v>47635</v>
      </c>
    </row>
    <row r="291" spans="1:17" ht="14.25">
      <c r="A291" t="s">
        <v>1213</v>
      </c>
      <c r="B291" s="108">
        <v>9630</v>
      </c>
      <c r="C291" s="108" t="s">
        <v>1068</v>
      </c>
      <c r="D291" t="s">
        <v>5150</v>
      </c>
      <c r="E291" t="s">
        <v>5151</v>
      </c>
      <c r="F291" t="s">
        <v>310</v>
      </c>
      <c r="G291" t="s">
        <v>5152</v>
      </c>
      <c r="H291" s="108">
        <v>74238</v>
      </c>
      <c r="I291" t="s">
        <v>314</v>
      </c>
      <c r="J291" t="s">
        <v>1212</v>
      </c>
      <c r="K291" s="153">
        <v>44721</v>
      </c>
      <c r="L291" s="131">
        <v>670000</v>
      </c>
      <c r="M291" s="131">
        <f t="shared" ref="M291:M292" si="130">L291/1000</f>
        <v>670</v>
      </c>
      <c r="N291" s="131">
        <f t="shared" ref="N291:N292" si="131">O291*1000</f>
        <v>95079</v>
      </c>
      <c r="O291" s="131">
        <v>95.078999999999994</v>
      </c>
      <c r="P291" s="154">
        <f t="shared" si="129"/>
        <v>0.14190895522388058</v>
      </c>
      <c r="Q291" s="153">
        <v>46182</v>
      </c>
    </row>
    <row r="292" spans="1:17" ht="14.25">
      <c r="A292" t="s">
        <v>1213</v>
      </c>
      <c r="B292" s="108">
        <v>9630</v>
      </c>
      <c r="C292" s="108" t="s">
        <v>1068</v>
      </c>
      <c r="D292" t="s">
        <v>5171</v>
      </c>
      <c r="E292" t="s">
        <v>5172</v>
      </c>
      <c r="F292" t="s">
        <v>309</v>
      </c>
      <c r="G292" t="s">
        <v>5173</v>
      </c>
      <c r="H292" s="108">
        <v>74239</v>
      </c>
      <c r="I292" t="s">
        <v>314</v>
      </c>
      <c r="J292" t="s">
        <v>1212</v>
      </c>
      <c r="K292" s="153">
        <v>44741</v>
      </c>
      <c r="L292" s="131">
        <v>690000</v>
      </c>
      <c r="M292" s="131">
        <f t="shared" si="130"/>
        <v>690</v>
      </c>
      <c r="N292" s="131">
        <f t="shared" si="131"/>
        <v>175076</v>
      </c>
      <c r="O292" s="131">
        <v>175.07599999999999</v>
      </c>
      <c r="P292" s="154">
        <f t="shared" si="129"/>
        <v>0.25373333333333331</v>
      </c>
      <c r="Q292" s="153">
        <v>46202</v>
      </c>
    </row>
    <row r="293" spans="1:17" ht="14.25">
      <c r="A293" t="s">
        <v>1213</v>
      </c>
      <c r="B293" s="108">
        <v>9630</v>
      </c>
      <c r="C293" s="108" t="s">
        <v>1068</v>
      </c>
      <c r="E293" t="s">
        <v>5201</v>
      </c>
      <c r="F293" t="s">
        <v>309</v>
      </c>
      <c r="G293" t="s">
        <v>5202</v>
      </c>
      <c r="H293" s="108">
        <v>74240</v>
      </c>
      <c r="I293" t="s">
        <v>314</v>
      </c>
      <c r="J293" t="s">
        <v>1216</v>
      </c>
      <c r="K293" s="153">
        <v>44748</v>
      </c>
      <c r="L293" s="131">
        <v>158554</v>
      </c>
      <c r="M293" s="131">
        <f>L293*4.0219/1000</f>
        <v>637.68833259999997</v>
      </c>
      <c r="N293" s="131">
        <f>O293*1000/4.0219</f>
        <v>5077.0000000000155</v>
      </c>
      <c r="O293" s="131">
        <v>20.41918630000006</v>
      </c>
      <c r="P293" s="154">
        <f t="shared" si="129"/>
        <v>3.2020636502390447E-2</v>
      </c>
      <c r="Q293" s="153">
        <v>45844</v>
      </c>
    </row>
    <row r="294" spans="1:17" ht="14.25">
      <c r="A294" t="s">
        <v>1213</v>
      </c>
      <c r="B294" s="108">
        <v>9630</v>
      </c>
      <c r="C294" s="108" t="s">
        <v>1068</v>
      </c>
      <c r="D294" t="s">
        <v>5160</v>
      </c>
      <c r="E294" t="s">
        <v>5161</v>
      </c>
      <c r="F294" t="s">
        <v>309</v>
      </c>
      <c r="G294" t="s">
        <v>5162</v>
      </c>
      <c r="H294" s="108">
        <v>74241</v>
      </c>
      <c r="I294" t="s">
        <v>314</v>
      </c>
      <c r="J294" t="s">
        <v>1212</v>
      </c>
      <c r="K294" s="153">
        <v>44752</v>
      </c>
      <c r="L294" s="131">
        <v>860000</v>
      </c>
      <c r="M294" s="131">
        <f>L294/1000</f>
        <v>860</v>
      </c>
      <c r="N294" s="131">
        <f>O294*1000</f>
        <v>177857</v>
      </c>
      <c r="O294" s="131">
        <v>177.857</v>
      </c>
      <c r="P294" s="154">
        <f t="shared" si="129"/>
        <v>0.20681046511627907</v>
      </c>
      <c r="Q294" s="153">
        <v>46213</v>
      </c>
    </row>
    <row r="295" spans="1:17" ht="14.25">
      <c r="A295" t="s">
        <v>1213</v>
      </c>
      <c r="B295" s="108">
        <v>9630</v>
      </c>
      <c r="C295" s="108" t="s">
        <v>1068</v>
      </c>
      <c r="E295" t="s">
        <v>3925</v>
      </c>
      <c r="F295" t="s">
        <v>311</v>
      </c>
      <c r="G295" t="s">
        <v>3924</v>
      </c>
      <c r="H295" s="108">
        <v>74242</v>
      </c>
      <c r="I295" t="s">
        <v>314</v>
      </c>
      <c r="J295" t="s">
        <v>1216</v>
      </c>
      <c r="K295" s="153">
        <v>44812</v>
      </c>
      <c r="L295" s="131">
        <v>92190</v>
      </c>
      <c r="M295" s="131">
        <f>L295*4.0219/1000</f>
        <v>370.77896099999992</v>
      </c>
      <c r="N295" s="131"/>
      <c r="O295" s="131"/>
      <c r="Q295" s="153"/>
    </row>
    <row r="296" spans="1:17" ht="14.25">
      <c r="A296" t="s">
        <v>1213</v>
      </c>
      <c r="B296" s="108">
        <v>9630</v>
      </c>
      <c r="C296" s="108" t="s">
        <v>1068</v>
      </c>
      <c r="D296" t="s">
        <v>5186</v>
      </c>
      <c r="E296" t="s">
        <v>5187</v>
      </c>
      <c r="F296" t="s">
        <v>311</v>
      </c>
      <c r="G296" t="s">
        <v>5188</v>
      </c>
      <c r="H296" s="108">
        <v>74243</v>
      </c>
      <c r="I296" t="s">
        <v>314</v>
      </c>
      <c r="J296" t="s">
        <v>1215</v>
      </c>
      <c r="K296" s="153">
        <v>44823</v>
      </c>
      <c r="L296" s="131">
        <v>110483</v>
      </c>
      <c r="M296" s="131">
        <f t="shared" ref="M296:M297" si="132">L296*3.718/1000</f>
        <v>410.77579400000002</v>
      </c>
      <c r="N296" s="131">
        <f t="shared" ref="N296:N297" si="133">O296*1000/3.718</f>
        <v>16574.999999999993</v>
      </c>
      <c r="O296" s="131">
        <v>61.625849999999978</v>
      </c>
      <c r="P296" s="154">
        <f t="shared" ref="P296:P298" si="134">O296/M296</f>
        <v>0.15002308047391902</v>
      </c>
      <c r="Q296" s="153">
        <v>46284</v>
      </c>
    </row>
    <row r="297" spans="1:17" ht="14.25">
      <c r="A297" t="s">
        <v>1213</v>
      </c>
      <c r="B297" s="108">
        <v>9630</v>
      </c>
      <c r="C297" s="108" t="s">
        <v>1068</v>
      </c>
      <c r="D297" t="s">
        <v>5232</v>
      </c>
      <c r="E297" t="s">
        <v>5233</v>
      </c>
      <c r="F297" t="s">
        <v>311</v>
      </c>
      <c r="G297" t="s">
        <v>5234</v>
      </c>
      <c r="H297" s="108">
        <v>74244</v>
      </c>
      <c r="I297" t="s">
        <v>314</v>
      </c>
      <c r="J297" t="s">
        <v>1215</v>
      </c>
      <c r="K297" s="153">
        <v>44881</v>
      </c>
      <c r="L297" s="131">
        <v>236001</v>
      </c>
      <c r="M297" s="131">
        <f t="shared" si="132"/>
        <v>877.45171800000003</v>
      </c>
      <c r="N297" s="131">
        <f t="shared" si="133"/>
        <v>5899.9999999999873</v>
      </c>
      <c r="O297" s="131">
        <v>21.936199999999953</v>
      </c>
      <c r="P297" s="154">
        <f t="shared" si="134"/>
        <v>2.4999894068245418E-2</v>
      </c>
      <c r="Q297" s="153">
        <v>46707</v>
      </c>
    </row>
    <row r="298" spans="1:17" ht="14.25">
      <c r="A298" t="s">
        <v>1213</v>
      </c>
      <c r="B298" s="108">
        <v>9630</v>
      </c>
      <c r="C298" s="108" t="s">
        <v>1068</v>
      </c>
      <c r="E298" t="s">
        <v>5224</v>
      </c>
      <c r="F298" t="s">
        <v>311</v>
      </c>
      <c r="G298" t="s">
        <v>5225</v>
      </c>
      <c r="H298" s="108">
        <v>74247</v>
      </c>
      <c r="I298" t="s">
        <v>314</v>
      </c>
      <c r="J298" t="s">
        <v>1227</v>
      </c>
      <c r="K298" s="153">
        <v>44938</v>
      </c>
      <c r="L298" s="131">
        <v>132455</v>
      </c>
      <c r="M298" s="131">
        <f>L298*4.8108/1000</f>
        <v>637.21451400000012</v>
      </c>
      <c r="N298" s="131">
        <f>O298*1000/4.8108</f>
        <v>104507</v>
      </c>
      <c r="O298" s="131">
        <v>502.76227560000007</v>
      </c>
      <c r="P298" s="154">
        <f t="shared" si="134"/>
        <v>0.78900003774866934</v>
      </c>
      <c r="Q298" s="153">
        <v>46022</v>
      </c>
    </row>
    <row r="299" spans="1:17" ht="14.25">
      <c r="A299" t="s">
        <v>1213</v>
      </c>
      <c r="B299" s="108">
        <v>9630</v>
      </c>
      <c r="C299" s="108" t="s">
        <v>1068</v>
      </c>
      <c r="E299" t="s">
        <v>5148</v>
      </c>
      <c r="F299" t="s">
        <v>309</v>
      </c>
      <c r="G299" t="s">
        <v>5149</v>
      </c>
      <c r="H299" s="108">
        <v>74249</v>
      </c>
      <c r="I299" t="s">
        <v>314</v>
      </c>
      <c r="J299" t="s">
        <v>1212</v>
      </c>
      <c r="K299" s="153">
        <v>45006</v>
      </c>
      <c r="L299" s="131">
        <v>999840</v>
      </c>
      <c r="M299" s="131">
        <f t="shared" ref="M299:M300" si="135">L299/1000</f>
        <v>999.84</v>
      </c>
      <c r="N299" s="131"/>
      <c r="O299" s="131"/>
      <c r="Q299" s="153"/>
    </row>
    <row r="300" spans="1:17" ht="14.25">
      <c r="A300" t="s">
        <v>1213</v>
      </c>
      <c r="B300" s="108">
        <v>9630</v>
      </c>
      <c r="C300" s="108" t="s">
        <v>1068</v>
      </c>
      <c r="D300" t="s">
        <v>5013</v>
      </c>
      <c r="E300" t="s">
        <v>5014</v>
      </c>
      <c r="F300" t="s">
        <v>309</v>
      </c>
      <c r="G300" t="s">
        <v>5189</v>
      </c>
      <c r="H300" s="108">
        <v>74252</v>
      </c>
      <c r="I300" t="s">
        <v>314</v>
      </c>
      <c r="J300" t="s">
        <v>1212</v>
      </c>
      <c r="K300" s="153">
        <v>45036</v>
      </c>
      <c r="L300" s="131">
        <v>793251</v>
      </c>
      <c r="M300" s="131">
        <f t="shared" si="135"/>
        <v>793.25099999999998</v>
      </c>
      <c r="N300" s="131">
        <f>O300*1000</f>
        <v>555276</v>
      </c>
      <c r="O300" s="131">
        <v>555.27599999999995</v>
      </c>
      <c r="P300" s="154">
        <f t="shared" ref="P300:P302" si="136">O300/M300</f>
        <v>0.70000037819050964</v>
      </c>
      <c r="Q300" s="153">
        <v>48689</v>
      </c>
    </row>
    <row r="301" spans="1:17" ht="14.25">
      <c r="A301" t="s">
        <v>1213</v>
      </c>
      <c r="B301" s="108">
        <v>9630</v>
      </c>
      <c r="C301" s="108" t="s">
        <v>1068</v>
      </c>
      <c r="E301" t="s">
        <v>5016</v>
      </c>
      <c r="F301" t="s">
        <v>309</v>
      </c>
      <c r="G301" t="s">
        <v>5017</v>
      </c>
      <c r="H301" s="108">
        <v>74254</v>
      </c>
      <c r="I301" t="s">
        <v>314</v>
      </c>
      <c r="J301" t="s">
        <v>1215</v>
      </c>
      <c r="K301" s="153">
        <v>45124</v>
      </c>
      <c r="L301" s="131">
        <v>84429</v>
      </c>
      <c r="M301" s="131">
        <f>L301*3.718/1000</f>
        <v>313.90702199999998</v>
      </c>
      <c r="N301" s="131">
        <f>O301*1000/3.718</f>
        <v>56582.999999999993</v>
      </c>
      <c r="O301" s="131">
        <v>210.37559399999998</v>
      </c>
      <c r="P301" s="154">
        <f t="shared" si="136"/>
        <v>0.67018441530753647</v>
      </c>
      <c r="Q301" s="153">
        <v>46220</v>
      </c>
    </row>
    <row r="302" spans="1:17" ht="14.25">
      <c r="A302" t="s">
        <v>1213</v>
      </c>
      <c r="B302" s="108">
        <v>9630</v>
      </c>
      <c r="C302" s="108" t="s">
        <v>1068</v>
      </c>
      <c r="D302" t="s">
        <v>5077</v>
      </c>
      <c r="E302" t="s">
        <v>5078</v>
      </c>
      <c r="F302" t="s">
        <v>309</v>
      </c>
      <c r="G302" t="s">
        <v>5079</v>
      </c>
      <c r="H302" s="108">
        <v>74255</v>
      </c>
      <c r="I302" t="s">
        <v>314</v>
      </c>
      <c r="J302" t="s">
        <v>1227</v>
      </c>
      <c r="K302" s="153">
        <v>45208</v>
      </c>
      <c r="L302" s="131">
        <v>113523</v>
      </c>
      <c r="M302" s="131">
        <f>L302*4.8108/1000</f>
        <v>546.13644839999995</v>
      </c>
      <c r="N302" s="131">
        <f>O302*1000/4.8108</f>
        <v>50775.999999999993</v>
      </c>
      <c r="O302" s="131">
        <v>244.27318079999998</v>
      </c>
      <c r="P302" s="154">
        <f t="shared" si="136"/>
        <v>0.44727500154153782</v>
      </c>
      <c r="Q302" s="153">
        <v>46235</v>
      </c>
    </row>
    <row r="303" spans="1:17" ht="14.25">
      <c r="A303" t="s">
        <v>1213</v>
      </c>
      <c r="B303" s="108">
        <v>9630</v>
      </c>
      <c r="C303" s="108" t="s">
        <v>1068</v>
      </c>
      <c r="D303" t="s">
        <v>5216</v>
      </c>
      <c r="E303" t="s">
        <v>5217</v>
      </c>
      <c r="F303" t="s">
        <v>310</v>
      </c>
      <c r="G303" t="s">
        <v>5218</v>
      </c>
      <c r="H303" s="108">
        <v>74256</v>
      </c>
      <c r="I303" t="s">
        <v>314</v>
      </c>
      <c r="J303" t="s">
        <v>1216</v>
      </c>
      <c r="K303" s="153">
        <v>45166</v>
      </c>
      <c r="L303" s="131">
        <v>176740</v>
      </c>
      <c r="M303" s="131">
        <f>L303*4.0219/1000</f>
        <v>710.83060599999988</v>
      </c>
      <c r="N303" s="131"/>
      <c r="O303" s="131"/>
      <c r="Q303" s="153"/>
    </row>
    <row r="304" spans="1:17" ht="14.25">
      <c r="A304" t="s">
        <v>1213</v>
      </c>
      <c r="B304" s="108">
        <v>9630</v>
      </c>
      <c r="C304" s="108" t="s">
        <v>1068</v>
      </c>
      <c r="D304" t="s">
        <v>5080</v>
      </c>
      <c r="E304" t="s">
        <v>5081</v>
      </c>
      <c r="F304" t="s">
        <v>311</v>
      </c>
      <c r="G304" t="s">
        <v>5084</v>
      </c>
      <c r="H304" s="108">
        <v>74266</v>
      </c>
      <c r="I304" t="s">
        <v>314</v>
      </c>
      <c r="J304" t="s">
        <v>1215</v>
      </c>
      <c r="K304" s="153">
        <v>45400</v>
      </c>
      <c r="L304" s="131">
        <v>42567</v>
      </c>
      <c r="M304" s="131">
        <f>L304*3.718/1000</f>
        <v>158.264106</v>
      </c>
      <c r="N304" s="131">
        <f>O304*1000/3.718</f>
        <v>29309</v>
      </c>
      <c r="O304" s="131">
        <v>108.970862</v>
      </c>
      <c r="P304" s="154">
        <f t="shared" ref="P304:P307" si="137">O304/M304</f>
        <v>0.68853806939648088</v>
      </c>
      <c r="Q304" s="153">
        <v>46495</v>
      </c>
    </row>
    <row r="305" spans="1:17" ht="14.25">
      <c r="A305" t="s">
        <v>1213</v>
      </c>
      <c r="B305" s="108">
        <v>9630</v>
      </c>
      <c r="C305" s="108" t="s">
        <v>1068</v>
      </c>
      <c r="D305" t="s">
        <v>5228</v>
      </c>
      <c r="E305" t="s">
        <v>5229</v>
      </c>
      <c r="F305" t="s">
        <v>311</v>
      </c>
      <c r="G305" t="s">
        <v>5230</v>
      </c>
      <c r="H305" s="108">
        <v>74270</v>
      </c>
      <c r="I305" t="s">
        <v>314</v>
      </c>
      <c r="J305" t="s">
        <v>1216</v>
      </c>
      <c r="K305" s="153">
        <v>45484</v>
      </c>
      <c r="L305" s="131">
        <v>77617</v>
      </c>
      <c r="M305" s="131">
        <f>L305*4.0219/1000</f>
        <v>312.16781229999998</v>
      </c>
      <c r="N305" s="131">
        <f>O305*1000/4.0219</f>
        <v>43287.000000000007</v>
      </c>
      <c r="O305" s="131">
        <v>174.0959853</v>
      </c>
      <c r="P305" s="154">
        <f t="shared" si="137"/>
        <v>0.55769998840460211</v>
      </c>
      <c r="Q305" s="153">
        <v>47118</v>
      </c>
    </row>
    <row r="306" spans="1:17" ht="14.25">
      <c r="A306" t="s">
        <v>1213</v>
      </c>
      <c r="B306" s="108">
        <v>9630</v>
      </c>
      <c r="C306" s="108" t="s">
        <v>1068</v>
      </c>
      <c r="D306" t="s">
        <v>5085</v>
      </c>
      <c r="E306" t="s">
        <v>5086</v>
      </c>
      <c r="F306" t="s">
        <v>311</v>
      </c>
      <c r="G306" t="s">
        <v>5085</v>
      </c>
      <c r="H306" s="108">
        <v>74271</v>
      </c>
      <c r="I306" t="s">
        <v>314</v>
      </c>
      <c r="J306" t="s">
        <v>1227</v>
      </c>
      <c r="K306" s="153">
        <v>45495</v>
      </c>
      <c r="L306" s="131">
        <v>73000</v>
      </c>
      <c r="M306" s="131">
        <f>L306*4.8108/1000</f>
        <v>351.1884</v>
      </c>
      <c r="N306" s="131">
        <f>O306*1000/4.8108</f>
        <v>82400</v>
      </c>
      <c r="O306" s="131">
        <v>396.40992000000006</v>
      </c>
      <c r="P306" s="154">
        <f t="shared" si="137"/>
        <v>1.1287671232876715</v>
      </c>
      <c r="Q306" s="153">
        <v>46295</v>
      </c>
    </row>
    <row r="307" spans="1:17" ht="14.25">
      <c r="A307" t="s">
        <v>1213</v>
      </c>
      <c r="B307" s="108">
        <v>9630</v>
      </c>
      <c r="C307" s="108" t="s">
        <v>1068</v>
      </c>
      <c r="D307" t="s">
        <v>5080</v>
      </c>
      <c r="E307" t="s">
        <v>5081</v>
      </c>
      <c r="F307" t="s">
        <v>311</v>
      </c>
      <c r="G307" t="s">
        <v>5082</v>
      </c>
      <c r="H307" s="108">
        <v>74272</v>
      </c>
      <c r="I307" t="s">
        <v>314</v>
      </c>
      <c r="J307" t="s">
        <v>1215</v>
      </c>
      <c r="K307" s="153">
        <v>45505</v>
      </c>
      <c r="L307" s="131">
        <v>44278</v>
      </c>
      <c r="M307" s="131">
        <f>L307*3.718/1000</f>
        <v>164.62560399999998</v>
      </c>
      <c r="N307" s="131">
        <f>O307*1000/3.718</f>
        <v>31895</v>
      </c>
      <c r="O307" s="131">
        <v>118.58561</v>
      </c>
      <c r="P307" s="154">
        <f t="shared" si="137"/>
        <v>0.7203351551560595</v>
      </c>
      <c r="Q307" s="153">
        <v>46295</v>
      </c>
    </row>
    <row r="308" spans="1:17" ht="14.25">
      <c r="A308" t="s">
        <v>1213</v>
      </c>
      <c r="B308" s="108">
        <v>9631</v>
      </c>
      <c r="C308" s="108" t="s">
        <v>1068</v>
      </c>
      <c r="D308" t="s">
        <v>5133</v>
      </c>
      <c r="E308" t="s">
        <v>5134</v>
      </c>
      <c r="F308" t="s">
        <v>309</v>
      </c>
      <c r="G308" t="s">
        <v>5135</v>
      </c>
      <c r="H308" s="108" t="s">
        <v>5136</v>
      </c>
      <c r="I308" t="s">
        <v>321</v>
      </c>
      <c r="J308" t="s">
        <v>1212</v>
      </c>
      <c r="K308" s="153">
        <v>45565</v>
      </c>
      <c r="L308" s="131">
        <v>268549</v>
      </c>
      <c r="M308" s="131">
        <f t="shared" ref="M308:M310" si="138">L308/1000</f>
        <v>268.54899999999998</v>
      </c>
      <c r="N308" s="131"/>
      <c r="O308" s="131"/>
      <c r="Q308" s="153"/>
    </row>
    <row r="309" spans="1:17" ht="14.25">
      <c r="A309" t="s">
        <v>1213</v>
      </c>
      <c r="B309" s="108">
        <v>9631</v>
      </c>
      <c r="C309" s="108" t="s">
        <v>1068</v>
      </c>
      <c r="D309" t="s">
        <v>5099</v>
      </c>
      <c r="E309" t="s">
        <v>5100</v>
      </c>
      <c r="F309" t="s">
        <v>309</v>
      </c>
      <c r="G309" t="s">
        <v>5101</v>
      </c>
      <c r="H309" s="108">
        <v>74176</v>
      </c>
      <c r="I309" t="s">
        <v>314</v>
      </c>
      <c r="J309" t="s">
        <v>1212</v>
      </c>
      <c r="K309" s="153">
        <v>43306</v>
      </c>
      <c r="L309" s="131">
        <v>227000</v>
      </c>
      <c r="M309" s="131">
        <f t="shared" si="138"/>
        <v>227</v>
      </c>
      <c r="N309" s="131"/>
      <c r="O309" s="131"/>
      <c r="Q309" s="153"/>
    </row>
    <row r="310" spans="1:17" ht="14.25">
      <c r="A310" t="s">
        <v>1213</v>
      </c>
      <c r="B310" s="108">
        <v>9631</v>
      </c>
      <c r="C310" s="108" t="s">
        <v>1068</v>
      </c>
      <c r="D310" t="s">
        <v>5102</v>
      </c>
      <c r="E310" t="s">
        <v>5103</v>
      </c>
      <c r="F310" t="s">
        <v>309</v>
      </c>
      <c r="G310" t="s">
        <v>5104</v>
      </c>
      <c r="H310" s="108">
        <v>74177</v>
      </c>
      <c r="I310" t="s">
        <v>314</v>
      </c>
      <c r="J310" t="s">
        <v>1212</v>
      </c>
      <c r="K310" s="153">
        <v>43312</v>
      </c>
      <c r="L310" s="131">
        <v>290000</v>
      </c>
      <c r="M310" s="131">
        <f t="shared" si="138"/>
        <v>290</v>
      </c>
      <c r="N310" s="131"/>
      <c r="O310" s="131"/>
      <c r="Q310" s="153"/>
    </row>
    <row r="311" spans="1:17" ht="14.25">
      <c r="A311" t="s">
        <v>1213</v>
      </c>
      <c r="B311" s="108">
        <v>9631</v>
      </c>
      <c r="C311" s="108" t="s">
        <v>1068</v>
      </c>
      <c r="D311" t="s">
        <v>5118</v>
      </c>
      <c r="E311" t="s">
        <v>5119</v>
      </c>
      <c r="F311" t="s">
        <v>311</v>
      </c>
      <c r="G311" t="s">
        <v>5120</v>
      </c>
      <c r="H311" s="108">
        <v>74178</v>
      </c>
      <c r="I311" t="s">
        <v>314</v>
      </c>
      <c r="J311" t="s">
        <v>1215</v>
      </c>
      <c r="K311" s="153">
        <v>43321</v>
      </c>
      <c r="L311" s="131">
        <v>160000</v>
      </c>
      <c r="M311" s="131">
        <f>L311*3.718/1000</f>
        <v>594.88</v>
      </c>
      <c r="N311" s="131"/>
      <c r="O311" s="131"/>
      <c r="Q311" s="153"/>
    </row>
    <row r="312" spans="1:17" ht="14.25">
      <c r="A312" t="s">
        <v>1213</v>
      </c>
      <c r="B312" s="108">
        <v>9631</v>
      </c>
      <c r="C312" s="108" t="s">
        <v>1068</v>
      </c>
      <c r="D312" t="s">
        <v>5174</v>
      </c>
      <c r="E312" t="s">
        <v>5175</v>
      </c>
      <c r="F312" t="s">
        <v>309</v>
      </c>
      <c r="G312" t="s">
        <v>5176</v>
      </c>
      <c r="H312" s="108">
        <v>74179</v>
      </c>
      <c r="I312" t="s">
        <v>314</v>
      </c>
      <c r="J312" t="s">
        <v>1212</v>
      </c>
      <c r="K312" s="153">
        <v>43394</v>
      </c>
      <c r="L312" s="131">
        <v>401500</v>
      </c>
      <c r="M312" s="131">
        <f>L312/1000</f>
        <v>401.5</v>
      </c>
      <c r="N312" s="131">
        <f>O312*1000</f>
        <v>98175</v>
      </c>
      <c r="O312" s="131">
        <v>98.174999999999997</v>
      </c>
      <c r="P312" s="154">
        <f>O312/M312</f>
        <v>0.24452054794520547</v>
      </c>
      <c r="Q312" s="153">
        <v>47044</v>
      </c>
    </row>
    <row r="313" spans="1:17" ht="14.25">
      <c r="A313" t="s">
        <v>1213</v>
      </c>
      <c r="B313" s="108">
        <v>9631</v>
      </c>
      <c r="C313" s="108" t="s">
        <v>1068</v>
      </c>
      <c r="E313" t="s">
        <v>5110</v>
      </c>
      <c r="F313" t="s">
        <v>311</v>
      </c>
      <c r="G313" t="s">
        <v>5111</v>
      </c>
      <c r="H313" s="108">
        <v>74180</v>
      </c>
      <c r="I313" t="s">
        <v>314</v>
      </c>
      <c r="J313" t="s">
        <v>1215</v>
      </c>
      <c r="K313" s="153">
        <v>43411</v>
      </c>
      <c r="L313" s="131">
        <v>60000</v>
      </c>
      <c r="M313" s="131">
        <f t="shared" ref="M313:M315" si="139">L313*3.718/1000</f>
        <v>223.08</v>
      </c>
      <c r="N313" s="131"/>
      <c r="O313" s="131"/>
      <c r="Q313" s="153"/>
    </row>
    <row r="314" spans="1:17" ht="14.25">
      <c r="A314" t="s">
        <v>1213</v>
      </c>
      <c r="B314" s="108">
        <v>9631</v>
      </c>
      <c r="C314" s="108" t="s">
        <v>1068</v>
      </c>
      <c r="E314" t="s">
        <v>5115</v>
      </c>
      <c r="F314" t="s">
        <v>309</v>
      </c>
      <c r="G314" t="s">
        <v>5116</v>
      </c>
      <c r="H314" s="108">
        <v>74181</v>
      </c>
      <c r="I314" t="s">
        <v>314</v>
      </c>
      <c r="J314" t="s">
        <v>1215</v>
      </c>
      <c r="K314" s="153">
        <v>43412</v>
      </c>
      <c r="L314" s="131">
        <v>122647</v>
      </c>
      <c r="M314" s="131">
        <f t="shared" si="139"/>
        <v>456.00154599999996</v>
      </c>
      <c r="N314" s="131"/>
      <c r="O314" s="131"/>
      <c r="Q314" s="153"/>
    </row>
    <row r="315" spans="1:17" ht="14.25">
      <c r="A315" t="s">
        <v>1213</v>
      </c>
      <c r="B315" s="108">
        <v>9631</v>
      </c>
      <c r="C315" s="108" t="s">
        <v>1068</v>
      </c>
      <c r="E315" t="s">
        <v>5124</v>
      </c>
      <c r="F315" t="s">
        <v>311</v>
      </c>
      <c r="G315" t="s">
        <v>5125</v>
      </c>
      <c r="H315" s="108">
        <v>74183</v>
      </c>
      <c r="I315" t="s">
        <v>314</v>
      </c>
      <c r="J315" t="s">
        <v>1215</v>
      </c>
      <c r="K315" s="153">
        <v>43482</v>
      </c>
      <c r="L315" s="131">
        <v>113217.083649229</v>
      </c>
      <c r="M315" s="131">
        <f t="shared" si="139"/>
        <v>420.94111700783338</v>
      </c>
      <c r="N315" s="131"/>
      <c r="O315" s="131"/>
      <c r="Q315" s="153"/>
    </row>
    <row r="316" spans="1:17" ht="14.25">
      <c r="A316" t="s">
        <v>1213</v>
      </c>
      <c r="B316" s="108">
        <v>9631</v>
      </c>
      <c r="C316" s="108" t="s">
        <v>1068</v>
      </c>
      <c r="D316" t="s">
        <v>5091</v>
      </c>
      <c r="E316" t="s">
        <v>5092</v>
      </c>
      <c r="F316" t="s">
        <v>309</v>
      </c>
      <c r="G316" t="s">
        <v>5093</v>
      </c>
      <c r="H316" s="108">
        <v>74185</v>
      </c>
      <c r="I316" t="s">
        <v>314</v>
      </c>
      <c r="J316" t="s">
        <v>1212</v>
      </c>
      <c r="K316" s="153">
        <v>43524</v>
      </c>
      <c r="L316" s="131">
        <v>838303</v>
      </c>
      <c r="M316" s="131">
        <f t="shared" ref="M316:M317" si="140">L316/1000</f>
        <v>838.303</v>
      </c>
      <c r="N316" s="131"/>
      <c r="O316" s="131"/>
      <c r="Q316" s="153"/>
    </row>
    <row r="317" spans="1:17" ht="14.25">
      <c r="A317" t="s">
        <v>1213</v>
      </c>
      <c r="B317" s="108">
        <v>9631</v>
      </c>
      <c r="C317" s="108" t="s">
        <v>1068</v>
      </c>
      <c r="D317" t="s">
        <v>5087</v>
      </c>
      <c r="E317" t="s">
        <v>5088</v>
      </c>
      <c r="F317" t="s">
        <v>310</v>
      </c>
      <c r="G317" t="s">
        <v>5089</v>
      </c>
      <c r="H317" s="108">
        <v>74186</v>
      </c>
      <c r="I317" t="s">
        <v>314</v>
      </c>
      <c r="J317" t="s">
        <v>1212</v>
      </c>
      <c r="K317" s="153">
        <v>43542</v>
      </c>
      <c r="L317" s="131">
        <v>1130000</v>
      </c>
      <c r="M317" s="131">
        <f t="shared" si="140"/>
        <v>1130</v>
      </c>
      <c r="N317" s="131">
        <f>O317*1000</f>
        <v>12675</v>
      </c>
      <c r="O317" s="131">
        <v>12.675000000000001</v>
      </c>
      <c r="P317" s="154">
        <f t="shared" ref="P317:P318" si="141">O317/M317</f>
        <v>1.1216814159292036E-2</v>
      </c>
      <c r="Q317" s="153">
        <v>46462</v>
      </c>
    </row>
    <row r="318" spans="1:17" ht="14.25">
      <c r="A318" t="s">
        <v>1213</v>
      </c>
      <c r="B318" s="108">
        <v>9631</v>
      </c>
      <c r="C318" s="108" t="s">
        <v>1068</v>
      </c>
      <c r="D318" t="s">
        <v>5129</v>
      </c>
      <c r="E318" t="s">
        <v>5130</v>
      </c>
      <c r="F318" t="s">
        <v>310</v>
      </c>
      <c r="G318" t="s">
        <v>5131</v>
      </c>
      <c r="H318" s="108">
        <v>74187</v>
      </c>
      <c r="I318" t="s">
        <v>314</v>
      </c>
      <c r="J318" t="s">
        <v>1215</v>
      </c>
      <c r="K318" s="153">
        <v>43571</v>
      </c>
      <c r="L318" s="131">
        <v>74447</v>
      </c>
      <c r="M318" s="131">
        <f t="shared" ref="M318:M321" si="142">L318*3.718/1000</f>
        <v>276.79394600000001</v>
      </c>
      <c r="N318" s="131">
        <f>O318*1000/3.718</f>
        <v>34243</v>
      </c>
      <c r="O318" s="131">
        <v>127.31547399999998</v>
      </c>
      <c r="P318" s="154">
        <f t="shared" si="141"/>
        <v>0.45996480717826099</v>
      </c>
      <c r="Q318" s="153">
        <v>46126</v>
      </c>
    </row>
    <row r="319" spans="1:17" ht="14.25">
      <c r="A319" t="s">
        <v>1213</v>
      </c>
      <c r="B319" s="108">
        <v>9631</v>
      </c>
      <c r="C319" s="108" t="s">
        <v>1068</v>
      </c>
      <c r="D319" t="s">
        <v>5112</v>
      </c>
      <c r="E319" t="s">
        <v>5113</v>
      </c>
      <c r="F319" t="s">
        <v>309</v>
      </c>
      <c r="G319" t="s">
        <v>5114</v>
      </c>
      <c r="H319" s="108">
        <v>74189</v>
      </c>
      <c r="I319" t="s">
        <v>314</v>
      </c>
      <c r="J319" t="s">
        <v>1215</v>
      </c>
      <c r="K319" s="153">
        <v>43586</v>
      </c>
      <c r="L319" s="131">
        <v>100000</v>
      </c>
      <c r="M319" s="131">
        <f t="shared" si="142"/>
        <v>371.8</v>
      </c>
      <c r="N319" s="131"/>
      <c r="O319" s="131"/>
      <c r="Q319" s="153"/>
    </row>
    <row r="320" spans="1:17" ht="14.25">
      <c r="A320" t="s">
        <v>1213</v>
      </c>
      <c r="B320" s="108">
        <v>9631</v>
      </c>
      <c r="C320" s="108" t="s">
        <v>1068</v>
      </c>
      <c r="D320" t="s">
        <v>5094</v>
      </c>
      <c r="E320" t="s">
        <v>2205</v>
      </c>
      <c r="F320" t="s">
        <v>309</v>
      </c>
      <c r="G320" t="s">
        <v>5095</v>
      </c>
      <c r="H320" s="108">
        <v>74190</v>
      </c>
      <c r="I320" t="s">
        <v>314</v>
      </c>
      <c r="J320" t="s">
        <v>1215</v>
      </c>
      <c r="K320" s="153">
        <v>43691</v>
      </c>
      <c r="L320" s="131">
        <v>166563</v>
      </c>
      <c r="M320" s="131">
        <f t="shared" si="142"/>
        <v>619.28123399999993</v>
      </c>
      <c r="N320" s="131">
        <f t="shared" ref="N320:N321" si="143">O320*1000/3.718</f>
        <v>26803.999999999985</v>
      </c>
      <c r="O320" s="131">
        <v>99.657271999999935</v>
      </c>
      <c r="P320" s="154">
        <f t="shared" ref="P320:P321" si="144">O320/M320</f>
        <v>0.16092409478695741</v>
      </c>
      <c r="Q320" s="153">
        <v>46248</v>
      </c>
    </row>
    <row r="321" spans="1:17" ht="14.25">
      <c r="A321" t="s">
        <v>1213</v>
      </c>
      <c r="B321" s="108">
        <v>9631</v>
      </c>
      <c r="C321" s="108" t="s">
        <v>1068</v>
      </c>
      <c r="E321" t="s">
        <v>5226</v>
      </c>
      <c r="F321" t="s">
        <v>311</v>
      </c>
      <c r="G321" t="s">
        <v>5227</v>
      </c>
      <c r="H321" s="108">
        <v>74193</v>
      </c>
      <c r="I321" t="s">
        <v>314</v>
      </c>
      <c r="J321" t="s">
        <v>1215</v>
      </c>
      <c r="K321" s="153">
        <v>43790</v>
      </c>
      <c r="L321" s="131">
        <v>71800</v>
      </c>
      <c r="M321" s="131">
        <f t="shared" si="142"/>
        <v>266.95240000000001</v>
      </c>
      <c r="N321" s="131">
        <f t="shared" si="143"/>
        <v>26342.000000000011</v>
      </c>
      <c r="O321" s="131">
        <v>97.939556000000039</v>
      </c>
      <c r="P321" s="154">
        <f t="shared" si="144"/>
        <v>0.36688022284122573</v>
      </c>
      <c r="Q321" s="153">
        <v>46347</v>
      </c>
    </row>
    <row r="322" spans="1:17" ht="14.25">
      <c r="A322" t="s">
        <v>1213</v>
      </c>
      <c r="B322" s="108">
        <v>9631</v>
      </c>
      <c r="C322" s="108" t="s">
        <v>1068</v>
      </c>
      <c r="D322" t="s">
        <v>5137</v>
      </c>
      <c r="E322" t="s">
        <v>5138</v>
      </c>
      <c r="F322" t="s">
        <v>309</v>
      </c>
      <c r="G322" t="s">
        <v>5139</v>
      </c>
      <c r="H322" s="108">
        <v>74196</v>
      </c>
      <c r="I322" t="s">
        <v>314</v>
      </c>
      <c r="J322" t="s">
        <v>1212</v>
      </c>
      <c r="K322" s="153">
        <v>43831</v>
      </c>
      <c r="L322" s="131">
        <v>636820</v>
      </c>
      <c r="M322" s="131">
        <f>L322/1000</f>
        <v>636.82000000000005</v>
      </c>
      <c r="N322" s="131"/>
      <c r="O322" s="131"/>
      <c r="Q322" s="153"/>
    </row>
    <row r="323" spans="1:17" ht="14.25">
      <c r="A323" t="s">
        <v>1213</v>
      </c>
      <c r="B323" s="108">
        <v>9631</v>
      </c>
      <c r="C323" s="108" t="s">
        <v>1068</v>
      </c>
      <c r="E323" t="s">
        <v>5121</v>
      </c>
      <c r="F323" t="s">
        <v>311</v>
      </c>
      <c r="G323" t="s">
        <v>5122</v>
      </c>
      <c r="H323" s="108">
        <v>74197</v>
      </c>
      <c r="I323" t="s">
        <v>314</v>
      </c>
      <c r="J323" t="s">
        <v>1215</v>
      </c>
      <c r="K323" s="153">
        <v>43857</v>
      </c>
      <c r="L323" s="131">
        <v>67219</v>
      </c>
      <c r="M323" s="131">
        <f t="shared" ref="M323:M325" si="145">L323*3.718/1000</f>
        <v>249.920242</v>
      </c>
      <c r="N323" s="131"/>
      <c r="O323" s="131"/>
      <c r="Q323" s="153"/>
    </row>
    <row r="324" spans="1:17" ht="14.25">
      <c r="A324" t="s">
        <v>1213</v>
      </c>
      <c r="B324" s="108">
        <v>9631</v>
      </c>
      <c r="C324" s="108" t="s">
        <v>1068</v>
      </c>
      <c r="D324" t="s">
        <v>5210</v>
      </c>
      <c r="E324" t="s">
        <v>5211</v>
      </c>
      <c r="F324" t="s">
        <v>311</v>
      </c>
      <c r="G324" t="s">
        <v>5212</v>
      </c>
      <c r="H324" s="108">
        <v>74199</v>
      </c>
      <c r="I324" t="s">
        <v>314</v>
      </c>
      <c r="J324" t="s">
        <v>1215</v>
      </c>
      <c r="K324" s="153">
        <v>43881</v>
      </c>
      <c r="L324" s="131">
        <v>107696</v>
      </c>
      <c r="M324" s="131">
        <f t="shared" si="145"/>
        <v>400.41372799999999</v>
      </c>
      <c r="N324" s="131"/>
      <c r="O324" s="131"/>
      <c r="Q324" s="153"/>
    </row>
    <row r="325" spans="1:17" ht="14.25">
      <c r="A325" t="s">
        <v>1213</v>
      </c>
      <c r="B325" s="108">
        <v>9631</v>
      </c>
      <c r="C325" s="108" t="s">
        <v>1068</v>
      </c>
      <c r="E325" t="s">
        <v>5110</v>
      </c>
      <c r="F325" t="s">
        <v>311</v>
      </c>
      <c r="G325" t="s">
        <v>5200</v>
      </c>
      <c r="H325" s="108">
        <v>74200</v>
      </c>
      <c r="I325" t="s">
        <v>314</v>
      </c>
      <c r="J325" t="s">
        <v>1215</v>
      </c>
      <c r="K325" s="153">
        <v>43891</v>
      </c>
      <c r="L325" s="131">
        <v>104712.04</v>
      </c>
      <c r="M325" s="131">
        <f t="shared" si="145"/>
        <v>389.31936471999995</v>
      </c>
      <c r="N325" s="131"/>
      <c r="O325" s="131"/>
      <c r="Q325" s="153"/>
    </row>
    <row r="326" spans="1:17" ht="14.25">
      <c r="A326" t="s">
        <v>1213</v>
      </c>
      <c r="B326" s="108">
        <v>9631</v>
      </c>
      <c r="C326" s="108" t="s">
        <v>1068</v>
      </c>
      <c r="D326" t="s">
        <v>5091</v>
      </c>
      <c r="E326" t="s">
        <v>5097</v>
      </c>
      <c r="F326" t="s">
        <v>309</v>
      </c>
      <c r="G326" t="s">
        <v>5098</v>
      </c>
      <c r="H326" s="108">
        <v>74202</v>
      </c>
      <c r="I326" t="s">
        <v>314</v>
      </c>
      <c r="J326" t="s">
        <v>1212</v>
      </c>
      <c r="K326" s="153">
        <v>43913</v>
      </c>
      <c r="L326" s="131">
        <v>310053</v>
      </c>
      <c r="M326" s="131">
        <f>L326/1000</f>
        <v>310.053</v>
      </c>
      <c r="N326" s="131"/>
      <c r="O326" s="131"/>
      <c r="Q326" s="153"/>
    </row>
    <row r="327" spans="1:17" ht="14.25">
      <c r="A327" t="s">
        <v>1213</v>
      </c>
      <c r="B327" s="108">
        <v>9631</v>
      </c>
      <c r="C327" s="108" t="s">
        <v>1068</v>
      </c>
      <c r="E327" t="s">
        <v>5070</v>
      </c>
      <c r="F327" t="s">
        <v>311</v>
      </c>
      <c r="G327" t="s">
        <v>5071</v>
      </c>
      <c r="H327" s="108">
        <v>74203</v>
      </c>
      <c r="I327" t="s">
        <v>314</v>
      </c>
      <c r="J327" t="s">
        <v>1215</v>
      </c>
      <c r="K327" s="153">
        <v>43770</v>
      </c>
      <c r="L327" s="131">
        <v>146829</v>
      </c>
      <c r="M327" s="131">
        <f>L327*3.718/1000</f>
        <v>545.91022199999998</v>
      </c>
      <c r="N327" s="131"/>
      <c r="O327" s="131"/>
      <c r="Q327" s="153"/>
    </row>
    <row r="328" spans="1:17" ht="14.25">
      <c r="A328" t="s">
        <v>1213</v>
      </c>
      <c r="B328" s="108">
        <v>9631</v>
      </c>
      <c r="C328" s="108" t="s">
        <v>1068</v>
      </c>
      <c r="D328" t="s">
        <v>5087</v>
      </c>
      <c r="E328" t="s">
        <v>5088</v>
      </c>
      <c r="F328" t="s">
        <v>310</v>
      </c>
      <c r="G328" t="s">
        <v>5143</v>
      </c>
      <c r="H328" s="108">
        <v>74204</v>
      </c>
      <c r="I328" t="s">
        <v>314</v>
      </c>
      <c r="J328" t="s">
        <v>1212</v>
      </c>
      <c r="K328" s="153">
        <v>44084</v>
      </c>
      <c r="L328" s="131">
        <v>333199</v>
      </c>
      <c r="M328" s="131">
        <f>L328/1000</f>
        <v>333.19900000000001</v>
      </c>
      <c r="N328" s="131">
        <f>O328*1000</f>
        <v>45646</v>
      </c>
      <c r="O328" s="131">
        <v>45.646000000000001</v>
      </c>
      <c r="P328" s="154">
        <f>O328/M328</f>
        <v>0.13699320826292996</v>
      </c>
      <c r="Q328" s="153">
        <v>46462</v>
      </c>
    </row>
    <row r="329" spans="1:17" ht="14.25">
      <c r="A329" t="s">
        <v>1213</v>
      </c>
      <c r="B329" s="108">
        <v>9631</v>
      </c>
      <c r="C329" s="108" t="s">
        <v>1068</v>
      </c>
      <c r="D329" t="s">
        <v>5204</v>
      </c>
      <c r="E329" t="s">
        <v>5205</v>
      </c>
      <c r="F329" t="s">
        <v>310</v>
      </c>
      <c r="G329" t="s">
        <v>5206</v>
      </c>
      <c r="H329" s="108">
        <v>74205</v>
      </c>
      <c r="I329" t="s">
        <v>314</v>
      </c>
      <c r="J329" t="s">
        <v>1216</v>
      </c>
      <c r="K329" s="153">
        <v>44159</v>
      </c>
      <c r="L329" s="131">
        <v>59765.211779580648</v>
      </c>
      <c r="M329" s="131">
        <f>L329*4.0219/1000</f>
        <v>240.36970525629539</v>
      </c>
      <c r="N329" s="131"/>
      <c r="O329" s="131"/>
      <c r="Q329" s="153"/>
    </row>
    <row r="330" spans="1:17" ht="14.25">
      <c r="A330" t="s">
        <v>1213</v>
      </c>
      <c r="B330" s="108">
        <v>9631</v>
      </c>
      <c r="C330" s="108" t="s">
        <v>1068</v>
      </c>
      <c r="E330" t="s">
        <v>5208</v>
      </c>
      <c r="F330" t="s">
        <v>311</v>
      </c>
      <c r="G330" t="s">
        <v>5209</v>
      </c>
      <c r="H330" s="108">
        <v>74207</v>
      </c>
      <c r="I330" t="s">
        <v>314</v>
      </c>
      <c r="J330" t="s">
        <v>1215</v>
      </c>
      <c r="K330" s="153">
        <v>44166</v>
      </c>
      <c r="L330" s="131">
        <v>135579.70000000001</v>
      </c>
      <c r="M330" s="131">
        <f t="shared" ref="M330:M333" si="146">L330*3.718/1000</f>
        <v>504.08532460000004</v>
      </c>
      <c r="N330" s="131">
        <f>O330*1000/3.718</f>
        <v>55814.190000000017</v>
      </c>
      <c r="O330" s="131">
        <v>207.51715842000004</v>
      </c>
      <c r="P330" s="154">
        <f>O330/M330</f>
        <v>0.41167069996467026</v>
      </c>
      <c r="Q330" s="153">
        <v>45748</v>
      </c>
    </row>
    <row r="331" spans="1:17" ht="14.25">
      <c r="A331" t="s">
        <v>1213</v>
      </c>
      <c r="B331" s="108">
        <v>9631</v>
      </c>
      <c r="C331" s="108" t="s">
        <v>1068</v>
      </c>
      <c r="D331" t="s">
        <v>5126</v>
      </c>
      <c r="E331" t="s">
        <v>5127</v>
      </c>
      <c r="F331" t="s">
        <v>311</v>
      </c>
      <c r="G331" t="s">
        <v>5128</v>
      </c>
      <c r="H331" s="108">
        <v>74208</v>
      </c>
      <c r="I331" t="s">
        <v>314</v>
      </c>
      <c r="J331" t="s">
        <v>1215</v>
      </c>
      <c r="K331" s="153">
        <v>44186</v>
      </c>
      <c r="L331" s="131">
        <v>51000</v>
      </c>
      <c r="M331" s="131">
        <f t="shared" si="146"/>
        <v>189.61799999999999</v>
      </c>
      <c r="N331" s="131"/>
      <c r="O331" s="131"/>
      <c r="Q331" s="153"/>
    </row>
    <row r="332" spans="1:17" ht="14.25">
      <c r="A332" t="s">
        <v>1213</v>
      </c>
      <c r="B332" s="108">
        <v>9631</v>
      </c>
      <c r="C332" s="108" t="s">
        <v>1068</v>
      </c>
      <c r="E332" t="s">
        <v>5110</v>
      </c>
      <c r="F332" t="s">
        <v>311</v>
      </c>
      <c r="G332" t="s">
        <v>5222</v>
      </c>
      <c r="H332" s="108">
        <v>74215</v>
      </c>
      <c r="I332" t="s">
        <v>314</v>
      </c>
      <c r="J332" t="s">
        <v>1215</v>
      </c>
      <c r="K332" s="153">
        <v>44308</v>
      </c>
      <c r="L332" s="131">
        <v>73000</v>
      </c>
      <c r="M332" s="131">
        <f t="shared" si="146"/>
        <v>271.41399999999999</v>
      </c>
      <c r="N332" s="131"/>
      <c r="O332" s="131"/>
      <c r="Q332" s="153"/>
    </row>
    <row r="333" spans="1:17" ht="14.25">
      <c r="A333" t="s">
        <v>1213</v>
      </c>
      <c r="B333" s="108">
        <v>9631</v>
      </c>
      <c r="C333" s="108" t="s">
        <v>1068</v>
      </c>
      <c r="E333" t="s">
        <v>5124</v>
      </c>
      <c r="F333" t="s">
        <v>311</v>
      </c>
      <c r="G333" t="s">
        <v>5221</v>
      </c>
      <c r="H333" s="108">
        <v>74216</v>
      </c>
      <c r="I333" t="s">
        <v>314</v>
      </c>
      <c r="J333" t="s">
        <v>1215</v>
      </c>
      <c r="K333" s="153">
        <v>44371</v>
      </c>
      <c r="L333" s="131">
        <v>110000</v>
      </c>
      <c r="M333" s="131">
        <f t="shared" si="146"/>
        <v>408.98</v>
      </c>
      <c r="N333" s="131">
        <f>O333*1000/3.718</f>
        <v>39273.000000000007</v>
      </c>
      <c r="O333" s="131">
        <v>146.01701400000002</v>
      </c>
      <c r="P333" s="154">
        <f t="shared" ref="P333:P337" si="147">O333/M333</f>
        <v>0.35702727272727275</v>
      </c>
      <c r="Q333" s="153">
        <v>46197</v>
      </c>
    </row>
    <row r="334" spans="1:17" ht="14.25">
      <c r="A334" t="s">
        <v>1213</v>
      </c>
      <c r="B334" s="108">
        <v>9631</v>
      </c>
      <c r="C334" s="108" t="s">
        <v>1068</v>
      </c>
      <c r="D334" t="s">
        <v>5145</v>
      </c>
      <c r="E334" t="s">
        <v>5146</v>
      </c>
      <c r="F334" t="s">
        <v>309</v>
      </c>
      <c r="G334" t="s">
        <v>5147</v>
      </c>
      <c r="H334" s="108">
        <v>74217</v>
      </c>
      <c r="I334" t="s">
        <v>314</v>
      </c>
      <c r="J334" t="s">
        <v>1212</v>
      </c>
      <c r="K334" s="153">
        <v>44370</v>
      </c>
      <c r="L334" s="131">
        <v>690108</v>
      </c>
      <c r="M334" s="131">
        <f>L334/1000</f>
        <v>690.10799999999995</v>
      </c>
      <c r="N334" s="131">
        <f>O334*1000</f>
        <v>86799</v>
      </c>
      <c r="O334" s="131">
        <v>86.799000000000007</v>
      </c>
      <c r="P334" s="154">
        <f t="shared" si="147"/>
        <v>0.12577596550105202</v>
      </c>
      <c r="Q334" s="153">
        <v>46196</v>
      </c>
    </row>
    <row r="335" spans="1:17" ht="14.25">
      <c r="A335" t="s">
        <v>1213</v>
      </c>
      <c r="B335" s="108">
        <v>9631</v>
      </c>
      <c r="C335" s="108" t="s">
        <v>1068</v>
      </c>
      <c r="D335" t="s">
        <v>5165</v>
      </c>
      <c r="E335" t="s">
        <v>5166</v>
      </c>
      <c r="F335" t="s">
        <v>309</v>
      </c>
      <c r="G335" t="s">
        <v>5167</v>
      </c>
      <c r="H335" s="108">
        <v>74221</v>
      </c>
      <c r="I335" t="s">
        <v>314</v>
      </c>
      <c r="J335" t="s">
        <v>1215</v>
      </c>
      <c r="K335" s="153">
        <v>44409</v>
      </c>
      <c r="L335" s="131">
        <v>103334</v>
      </c>
      <c r="M335" s="131">
        <f t="shared" ref="M335:M336" si="148">L335*3.718/1000</f>
        <v>384.19581199999999</v>
      </c>
      <c r="N335" s="131">
        <f t="shared" ref="N335:N336" si="149">O335*1000/3.718</f>
        <v>28931.999999999993</v>
      </c>
      <c r="O335" s="131">
        <v>107.56917599999998</v>
      </c>
      <c r="P335" s="154">
        <f t="shared" si="147"/>
        <v>0.27998529041748116</v>
      </c>
      <c r="Q335" s="153">
        <v>47150</v>
      </c>
    </row>
    <row r="336" spans="1:17" ht="14.25">
      <c r="A336" t="s">
        <v>1213</v>
      </c>
      <c r="B336" s="108">
        <v>9631</v>
      </c>
      <c r="C336" s="108" t="s">
        <v>1068</v>
      </c>
      <c r="D336" t="s">
        <v>5156</v>
      </c>
      <c r="E336" t="s">
        <v>5157</v>
      </c>
      <c r="F336" t="s">
        <v>309</v>
      </c>
      <c r="G336" t="s">
        <v>5158</v>
      </c>
      <c r="H336" s="108">
        <v>74228</v>
      </c>
      <c r="I336" t="s">
        <v>314</v>
      </c>
      <c r="J336" t="s">
        <v>1215</v>
      </c>
      <c r="K336" s="153">
        <v>44560</v>
      </c>
      <c r="L336" s="131">
        <v>120180</v>
      </c>
      <c r="M336" s="131">
        <f t="shared" si="148"/>
        <v>446.82923999999997</v>
      </c>
      <c r="N336" s="131">
        <f t="shared" si="149"/>
        <v>21029.999999999993</v>
      </c>
      <c r="O336" s="131">
        <v>78.18953999999998</v>
      </c>
      <c r="P336" s="154">
        <f t="shared" si="147"/>
        <v>0.17498751872191709</v>
      </c>
      <c r="Q336" s="153">
        <v>46751</v>
      </c>
    </row>
    <row r="337" spans="1:17" ht="14.25">
      <c r="A337" t="s">
        <v>1213</v>
      </c>
      <c r="B337" s="108">
        <v>9631</v>
      </c>
      <c r="C337" s="108" t="s">
        <v>1068</v>
      </c>
      <c r="D337" t="s">
        <v>5153</v>
      </c>
      <c r="E337" t="s">
        <v>5154</v>
      </c>
      <c r="F337" t="s">
        <v>309</v>
      </c>
      <c r="G337" t="s">
        <v>5155</v>
      </c>
      <c r="H337" s="108">
        <v>74231</v>
      </c>
      <c r="I337" t="s">
        <v>314</v>
      </c>
      <c r="J337" t="s">
        <v>1212</v>
      </c>
      <c r="K337" s="153">
        <v>44591</v>
      </c>
      <c r="L337" s="131">
        <v>633531</v>
      </c>
      <c r="M337" s="131">
        <f t="shared" ref="M337:M338" si="150">L337/1000</f>
        <v>633.53099999999995</v>
      </c>
      <c r="N337" s="131">
        <f>O337*1000</f>
        <v>383408.4</v>
      </c>
      <c r="O337" s="131">
        <v>383.40840000000003</v>
      </c>
      <c r="P337" s="154">
        <f t="shared" si="147"/>
        <v>0.60519280035231116</v>
      </c>
      <c r="Q337" s="153">
        <v>46204</v>
      </c>
    </row>
    <row r="338" spans="1:17" ht="14.25">
      <c r="A338" t="s">
        <v>1213</v>
      </c>
      <c r="B338" s="108">
        <v>9631</v>
      </c>
      <c r="C338" s="108" t="s">
        <v>1068</v>
      </c>
      <c r="D338" t="s">
        <v>5168</v>
      </c>
      <c r="E338" t="s">
        <v>5169</v>
      </c>
      <c r="F338" t="s">
        <v>309</v>
      </c>
      <c r="G338" t="s">
        <v>5170</v>
      </c>
      <c r="H338" s="108">
        <v>74233</v>
      </c>
      <c r="I338" t="s">
        <v>314</v>
      </c>
      <c r="J338" t="s">
        <v>1212</v>
      </c>
      <c r="K338" s="153">
        <v>44622</v>
      </c>
      <c r="L338" s="131">
        <v>346383</v>
      </c>
      <c r="M338" s="131">
        <f t="shared" si="150"/>
        <v>346.38299999999998</v>
      </c>
      <c r="N338" s="131"/>
      <c r="O338" s="131"/>
      <c r="Q338" s="153"/>
    </row>
    <row r="339" spans="1:17" ht="14.25">
      <c r="A339" t="s">
        <v>1213</v>
      </c>
      <c r="B339" s="108">
        <v>9631</v>
      </c>
      <c r="C339" s="108" t="s">
        <v>1068</v>
      </c>
      <c r="E339" t="s">
        <v>5110</v>
      </c>
      <c r="F339" t="s">
        <v>311</v>
      </c>
      <c r="G339" t="s">
        <v>5220</v>
      </c>
      <c r="H339" s="108">
        <v>74235</v>
      </c>
      <c r="I339" t="s">
        <v>314</v>
      </c>
      <c r="J339" t="s">
        <v>1215</v>
      </c>
      <c r="K339" s="153">
        <v>44712</v>
      </c>
      <c r="L339" s="131">
        <v>78754</v>
      </c>
      <c r="M339" s="131">
        <f>L339*3.718/1000</f>
        <v>292.80737199999999</v>
      </c>
      <c r="N339" s="131">
        <f>O339*1000/3.718</f>
        <v>968.9999999999917</v>
      </c>
      <c r="O339" s="131">
        <v>3.6027419999999695</v>
      </c>
      <c r="P339" s="154">
        <f t="shared" ref="P339:P344" si="151">O339/M339</f>
        <v>1.2304136932727123E-2</v>
      </c>
      <c r="Q339" s="153">
        <v>47269</v>
      </c>
    </row>
    <row r="340" spans="1:17" ht="14.25">
      <c r="A340" t="s">
        <v>1213</v>
      </c>
      <c r="B340" s="108">
        <v>9631</v>
      </c>
      <c r="C340" s="108" t="s">
        <v>1068</v>
      </c>
      <c r="D340" t="s">
        <v>5213</v>
      </c>
      <c r="E340" t="s">
        <v>5214</v>
      </c>
      <c r="F340" t="s">
        <v>311</v>
      </c>
      <c r="G340" t="s">
        <v>5215</v>
      </c>
      <c r="H340" s="108">
        <v>74237</v>
      </c>
      <c r="I340" t="s">
        <v>314</v>
      </c>
      <c r="J340" t="s">
        <v>1227</v>
      </c>
      <c r="K340" s="153">
        <v>44721</v>
      </c>
      <c r="L340" s="131">
        <v>84197</v>
      </c>
      <c r="M340" s="131">
        <f>L340*4.8108/1000</f>
        <v>405.05492760000004</v>
      </c>
      <c r="N340" s="131">
        <f>O340*1000/4.8108</f>
        <v>144.99999999999824</v>
      </c>
      <c r="O340" s="131">
        <v>0.69756599999999158</v>
      </c>
      <c r="P340" s="154">
        <f t="shared" si="151"/>
        <v>1.7221516206040385E-3</v>
      </c>
      <c r="Q340" s="153">
        <v>47635</v>
      </c>
    </row>
    <row r="341" spans="1:17" ht="14.25">
      <c r="A341" t="s">
        <v>1213</v>
      </c>
      <c r="B341" s="108">
        <v>9631</v>
      </c>
      <c r="C341" s="108" t="s">
        <v>1068</v>
      </c>
      <c r="D341" t="s">
        <v>5150</v>
      </c>
      <c r="E341" t="s">
        <v>5151</v>
      </c>
      <c r="F341" t="s">
        <v>310</v>
      </c>
      <c r="G341" t="s">
        <v>5152</v>
      </c>
      <c r="H341" s="108">
        <v>74238</v>
      </c>
      <c r="I341" t="s">
        <v>314</v>
      </c>
      <c r="J341" t="s">
        <v>1212</v>
      </c>
      <c r="K341" s="153">
        <v>44721</v>
      </c>
      <c r="L341" s="131">
        <v>490000</v>
      </c>
      <c r="M341" s="131">
        <f t="shared" ref="M341:M342" si="152">L341/1000</f>
        <v>490</v>
      </c>
      <c r="N341" s="131">
        <f t="shared" ref="N341:N342" si="153">O341*1000</f>
        <v>68390</v>
      </c>
      <c r="O341" s="131">
        <v>68.39</v>
      </c>
      <c r="P341" s="154">
        <f t="shared" si="151"/>
        <v>0.13957142857142857</v>
      </c>
      <c r="Q341" s="153">
        <v>46182</v>
      </c>
    </row>
    <row r="342" spans="1:17" ht="14.25">
      <c r="A342" t="s">
        <v>1213</v>
      </c>
      <c r="B342" s="108">
        <v>9631</v>
      </c>
      <c r="C342" s="108" t="s">
        <v>1068</v>
      </c>
      <c r="D342" t="s">
        <v>5171</v>
      </c>
      <c r="E342" t="s">
        <v>5172</v>
      </c>
      <c r="F342" t="s">
        <v>309</v>
      </c>
      <c r="G342" t="s">
        <v>5173</v>
      </c>
      <c r="H342" s="108">
        <v>74239</v>
      </c>
      <c r="I342" t="s">
        <v>314</v>
      </c>
      <c r="J342" t="s">
        <v>1212</v>
      </c>
      <c r="K342" s="153">
        <v>44741</v>
      </c>
      <c r="L342" s="131">
        <v>510000</v>
      </c>
      <c r="M342" s="131">
        <f t="shared" si="152"/>
        <v>510</v>
      </c>
      <c r="N342" s="131">
        <f t="shared" si="153"/>
        <v>129400</v>
      </c>
      <c r="O342" s="131">
        <v>129.4</v>
      </c>
      <c r="P342" s="154">
        <f t="shared" si="151"/>
        <v>0.25372549019607843</v>
      </c>
      <c r="Q342" s="153">
        <v>46202</v>
      </c>
    </row>
    <row r="343" spans="1:17" ht="14.25">
      <c r="A343" t="s">
        <v>1213</v>
      </c>
      <c r="B343" s="108">
        <v>9631</v>
      </c>
      <c r="C343" s="108" t="s">
        <v>1068</v>
      </c>
      <c r="E343" t="s">
        <v>5201</v>
      </c>
      <c r="F343" t="s">
        <v>309</v>
      </c>
      <c r="G343" t="s">
        <v>5202</v>
      </c>
      <c r="H343" s="108">
        <v>74240</v>
      </c>
      <c r="I343" t="s">
        <v>314</v>
      </c>
      <c r="J343" t="s">
        <v>1216</v>
      </c>
      <c r="K343" s="153">
        <v>44748</v>
      </c>
      <c r="L343" s="131">
        <v>118220.00000000001</v>
      </c>
      <c r="M343" s="131">
        <f>L343*4.0219/1000</f>
        <v>475.46901800000001</v>
      </c>
      <c r="N343" s="131">
        <f>O343*1000/4.0219</f>
        <v>3787.9999999999868</v>
      </c>
      <c r="O343" s="131">
        <v>15.234957199999947</v>
      </c>
      <c r="P343" s="154">
        <f t="shared" si="151"/>
        <v>3.2041955675858456E-2</v>
      </c>
      <c r="Q343" s="153">
        <v>45844</v>
      </c>
    </row>
    <row r="344" spans="1:17" ht="14.25">
      <c r="A344" t="s">
        <v>1213</v>
      </c>
      <c r="B344" s="108">
        <v>9631</v>
      </c>
      <c r="C344" s="108" t="s">
        <v>1068</v>
      </c>
      <c r="D344" t="s">
        <v>5160</v>
      </c>
      <c r="E344" t="s">
        <v>5161</v>
      </c>
      <c r="F344" t="s">
        <v>309</v>
      </c>
      <c r="G344" t="s">
        <v>5162</v>
      </c>
      <c r="H344" s="108">
        <v>74241</v>
      </c>
      <c r="I344" t="s">
        <v>314</v>
      </c>
      <c r="J344" t="s">
        <v>1212</v>
      </c>
      <c r="K344" s="153">
        <v>44752</v>
      </c>
      <c r="L344" s="131">
        <v>630000</v>
      </c>
      <c r="M344" s="131">
        <f>L344/1000</f>
        <v>630</v>
      </c>
      <c r="N344" s="131">
        <f>O344*1000</f>
        <v>125805</v>
      </c>
      <c r="O344" s="131">
        <v>125.80500000000001</v>
      </c>
      <c r="P344" s="154">
        <f t="shared" si="151"/>
        <v>0.1996904761904762</v>
      </c>
      <c r="Q344" s="153">
        <v>46213</v>
      </c>
    </row>
    <row r="345" spans="1:17" ht="14.25">
      <c r="A345" t="s">
        <v>1213</v>
      </c>
      <c r="B345" s="108">
        <v>9631</v>
      </c>
      <c r="C345" s="108" t="s">
        <v>1068</v>
      </c>
      <c r="E345" t="s">
        <v>3925</v>
      </c>
      <c r="F345" t="s">
        <v>311</v>
      </c>
      <c r="G345" t="s">
        <v>3924</v>
      </c>
      <c r="H345" s="108">
        <v>74242</v>
      </c>
      <c r="I345" t="s">
        <v>314</v>
      </c>
      <c r="J345" t="s">
        <v>1216</v>
      </c>
      <c r="K345" s="153">
        <v>44812</v>
      </c>
      <c r="L345" s="131">
        <v>70435</v>
      </c>
      <c r="M345" s="131">
        <f>L345*4.0219/1000</f>
        <v>283.28252649999996</v>
      </c>
      <c r="N345" s="131"/>
      <c r="O345" s="131"/>
      <c r="Q345" s="153"/>
    </row>
    <row r="346" spans="1:17" ht="14.25">
      <c r="A346" t="s">
        <v>1213</v>
      </c>
      <c r="B346" s="108">
        <v>9631</v>
      </c>
      <c r="C346" s="108" t="s">
        <v>1068</v>
      </c>
      <c r="D346" t="s">
        <v>5186</v>
      </c>
      <c r="E346" t="s">
        <v>5187</v>
      </c>
      <c r="F346" t="s">
        <v>311</v>
      </c>
      <c r="G346" t="s">
        <v>5188</v>
      </c>
      <c r="H346" s="108">
        <v>74243</v>
      </c>
      <c r="I346" t="s">
        <v>314</v>
      </c>
      <c r="J346" t="s">
        <v>1215</v>
      </c>
      <c r="K346" s="153">
        <v>44823</v>
      </c>
      <c r="L346" s="131">
        <v>86254</v>
      </c>
      <c r="M346" s="131">
        <f t="shared" ref="M346:M347" si="154">L346*3.718/1000</f>
        <v>320.69237199999998</v>
      </c>
      <c r="N346" s="131">
        <f t="shared" ref="N346:N347" si="155">O346*1000/3.718</f>
        <v>12937.000000000002</v>
      </c>
      <c r="O346" s="131">
        <v>48.099766000000002</v>
      </c>
      <c r="P346" s="154">
        <f t="shared" ref="P346:P348" si="156">O346/M346</f>
        <v>0.14998724696825655</v>
      </c>
      <c r="Q346" s="153">
        <v>46284</v>
      </c>
    </row>
    <row r="347" spans="1:17" ht="14.25">
      <c r="A347" t="s">
        <v>1213</v>
      </c>
      <c r="B347" s="108">
        <v>9631</v>
      </c>
      <c r="C347" s="108" t="s">
        <v>1068</v>
      </c>
      <c r="D347" t="s">
        <v>5232</v>
      </c>
      <c r="E347" t="s">
        <v>5233</v>
      </c>
      <c r="F347" t="s">
        <v>311</v>
      </c>
      <c r="G347" t="s">
        <v>5234</v>
      </c>
      <c r="H347" s="108">
        <v>74244</v>
      </c>
      <c r="I347" t="s">
        <v>314</v>
      </c>
      <c r="J347" t="s">
        <v>1215</v>
      </c>
      <c r="K347" s="153">
        <v>44881</v>
      </c>
      <c r="L347" s="131">
        <v>213525</v>
      </c>
      <c r="M347" s="131">
        <f t="shared" si="154"/>
        <v>793.88594999999998</v>
      </c>
      <c r="N347" s="131">
        <f t="shared" si="155"/>
        <v>5337.0000000000036</v>
      </c>
      <c r="O347" s="131">
        <v>19.842966000000015</v>
      </c>
      <c r="P347" s="154">
        <f t="shared" si="156"/>
        <v>2.4994731296101177E-2</v>
      </c>
      <c r="Q347" s="153">
        <v>46707</v>
      </c>
    </row>
    <row r="348" spans="1:17" ht="14.25">
      <c r="A348" t="s">
        <v>1213</v>
      </c>
      <c r="B348" s="108">
        <v>9631</v>
      </c>
      <c r="C348" s="108" t="s">
        <v>1068</v>
      </c>
      <c r="E348" t="s">
        <v>5224</v>
      </c>
      <c r="F348" t="s">
        <v>311</v>
      </c>
      <c r="G348" t="s">
        <v>5225</v>
      </c>
      <c r="H348" s="108">
        <v>74247</v>
      </c>
      <c r="I348" t="s">
        <v>314</v>
      </c>
      <c r="J348" t="s">
        <v>1227</v>
      </c>
      <c r="K348" s="153">
        <v>44938</v>
      </c>
      <c r="L348" s="131">
        <v>104393</v>
      </c>
      <c r="M348" s="131">
        <f>L348*4.8108/1000</f>
        <v>502.21384440000008</v>
      </c>
      <c r="N348" s="131">
        <f>O348*1000/4.8108</f>
        <v>82366</v>
      </c>
      <c r="O348" s="131">
        <v>396.24635280000007</v>
      </c>
      <c r="P348" s="154">
        <f t="shared" si="156"/>
        <v>0.7889992624026515</v>
      </c>
      <c r="Q348" s="153">
        <v>46022</v>
      </c>
    </row>
    <row r="349" spans="1:17" ht="14.25">
      <c r="A349" t="s">
        <v>1213</v>
      </c>
      <c r="B349" s="108">
        <v>9631</v>
      </c>
      <c r="C349" s="108" t="s">
        <v>1068</v>
      </c>
      <c r="E349" t="s">
        <v>5148</v>
      </c>
      <c r="F349" t="s">
        <v>309</v>
      </c>
      <c r="G349" t="s">
        <v>5149</v>
      </c>
      <c r="H349" s="108">
        <v>74249</v>
      </c>
      <c r="I349" t="s">
        <v>314</v>
      </c>
      <c r="J349" t="s">
        <v>1212</v>
      </c>
      <c r="K349" s="153">
        <v>45006</v>
      </c>
      <c r="L349" s="131">
        <v>791873</v>
      </c>
      <c r="M349" s="131">
        <f t="shared" ref="M349:M350" si="157">L349/1000</f>
        <v>791.87300000000005</v>
      </c>
      <c r="N349" s="131"/>
      <c r="O349" s="131"/>
      <c r="Q349" s="153"/>
    </row>
    <row r="350" spans="1:17" ht="14.25">
      <c r="A350" t="s">
        <v>1213</v>
      </c>
      <c r="B350" s="108">
        <v>9631</v>
      </c>
      <c r="C350" s="108" t="s">
        <v>1068</v>
      </c>
      <c r="D350" t="s">
        <v>5013</v>
      </c>
      <c r="E350" t="s">
        <v>5014</v>
      </c>
      <c r="F350" t="s">
        <v>309</v>
      </c>
      <c r="G350" t="s">
        <v>5189</v>
      </c>
      <c r="H350" s="108">
        <v>74252</v>
      </c>
      <c r="I350" t="s">
        <v>314</v>
      </c>
      <c r="J350" t="s">
        <v>1212</v>
      </c>
      <c r="K350" s="153">
        <v>45036</v>
      </c>
      <c r="L350" s="131">
        <v>651177</v>
      </c>
      <c r="M350" s="131">
        <f t="shared" si="157"/>
        <v>651.17700000000002</v>
      </c>
      <c r="N350" s="131">
        <f>O350*1000</f>
        <v>455824</v>
      </c>
      <c r="O350" s="131">
        <v>455.82400000000001</v>
      </c>
      <c r="P350" s="154">
        <f t="shared" ref="P350:P352" si="158">O350/M350</f>
        <v>0.70000015356807754</v>
      </c>
      <c r="Q350" s="153">
        <v>48689</v>
      </c>
    </row>
    <row r="351" spans="1:17" ht="14.25">
      <c r="A351" t="s">
        <v>1213</v>
      </c>
      <c r="B351" s="108">
        <v>9631</v>
      </c>
      <c r="C351" s="108" t="s">
        <v>1068</v>
      </c>
      <c r="E351" t="s">
        <v>5016</v>
      </c>
      <c r="F351" t="s">
        <v>309</v>
      </c>
      <c r="G351" t="s">
        <v>5017</v>
      </c>
      <c r="H351" s="108">
        <v>74254</v>
      </c>
      <c r="I351" t="s">
        <v>314</v>
      </c>
      <c r="J351" t="s">
        <v>1215</v>
      </c>
      <c r="K351" s="153">
        <v>45124</v>
      </c>
      <c r="L351" s="131">
        <v>66028</v>
      </c>
      <c r="M351" s="131">
        <f>L351*3.718/1000</f>
        <v>245.49210399999998</v>
      </c>
      <c r="N351" s="131">
        <f>O351*1000/3.718</f>
        <v>44252</v>
      </c>
      <c r="O351" s="131">
        <v>164.52893599999999</v>
      </c>
      <c r="P351" s="154">
        <f t="shared" si="158"/>
        <v>0.67020052099109473</v>
      </c>
      <c r="Q351" s="153">
        <v>46220</v>
      </c>
    </row>
    <row r="352" spans="1:17" ht="14.25">
      <c r="A352" t="s">
        <v>1213</v>
      </c>
      <c r="B352" s="108">
        <v>9631</v>
      </c>
      <c r="C352" s="108" t="s">
        <v>1068</v>
      </c>
      <c r="D352" t="s">
        <v>5077</v>
      </c>
      <c r="E352" t="s">
        <v>5078</v>
      </c>
      <c r="F352" t="s">
        <v>309</v>
      </c>
      <c r="G352" t="s">
        <v>5079</v>
      </c>
      <c r="H352" s="108">
        <v>74255</v>
      </c>
      <c r="I352" t="s">
        <v>314</v>
      </c>
      <c r="J352" t="s">
        <v>1227</v>
      </c>
      <c r="K352" s="153">
        <v>45208</v>
      </c>
      <c r="L352" s="131">
        <v>88375</v>
      </c>
      <c r="M352" s="131">
        <f>L352*4.8108/1000</f>
        <v>425.15445</v>
      </c>
      <c r="N352" s="131">
        <f>O352*1000/4.8108</f>
        <v>39527.999999999993</v>
      </c>
      <c r="O352" s="131">
        <v>190.16130239999998</v>
      </c>
      <c r="P352" s="154">
        <f t="shared" si="158"/>
        <v>0.44727581329561522</v>
      </c>
      <c r="Q352" s="153">
        <v>46235</v>
      </c>
    </row>
    <row r="353" spans="1:17" ht="14.25">
      <c r="A353" t="s">
        <v>1213</v>
      </c>
      <c r="B353" s="108">
        <v>9631</v>
      </c>
      <c r="C353" s="108" t="s">
        <v>1068</v>
      </c>
      <c r="D353" t="s">
        <v>5216</v>
      </c>
      <c r="E353" t="s">
        <v>5217</v>
      </c>
      <c r="F353" t="s">
        <v>310</v>
      </c>
      <c r="G353" t="s">
        <v>5218</v>
      </c>
      <c r="H353" s="108">
        <v>74256</v>
      </c>
      <c r="I353" t="s">
        <v>314</v>
      </c>
      <c r="J353" t="s">
        <v>1216</v>
      </c>
      <c r="K353" s="153">
        <v>45166</v>
      </c>
      <c r="L353" s="131">
        <v>145179</v>
      </c>
      <c r="M353" s="131">
        <f>L353*4.0219/1000</f>
        <v>583.89542010000002</v>
      </c>
      <c r="N353" s="131"/>
      <c r="O353" s="131"/>
      <c r="Q353" s="153"/>
    </row>
    <row r="354" spans="1:17" ht="14.25">
      <c r="A354" t="s">
        <v>1213</v>
      </c>
      <c r="B354" s="108">
        <v>9631</v>
      </c>
      <c r="C354" s="108" t="s">
        <v>1068</v>
      </c>
      <c r="D354" t="s">
        <v>5080</v>
      </c>
      <c r="E354" t="s">
        <v>5081</v>
      </c>
      <c r="F354" t="s">
        <v>311</v>
      </c>
      <c r="G354" t="s">
        <v>5084</v>
      </c>
      <c r="H354" s="108">
        <v>74266</v>
      </c>
      <c r="I354" t="s">
        <v>314</v>
      </c>
      <c r="J354" t="s">
        <v>1215</v>
      </c>
      <c r="K354" s="153">
        <v>45400</v>
      </c>
      <c r="L354" s="131">
        <v>104674</v>
      </c>
      <c r="M354" s="131">
        <f>L354*3.718/1000</f>
        <v>389.177932</v>
      </c>
      <c r="N354" s="131">
        <f>O354*1000/3.718</f>
        <v>21284</v>
      </c>
      <c r="O354" s="131">
        <v>79.133911999999995</v>
      </c>
      <c r="P354" s="154">
        <f t="shared" ref="P354:P357" si="159">O354/M354</f>
        <v>0.20333607199495576</v>
      </c>
      <c r="Q354" s="153">
        <v>46495</v>
      </c>
    </row>
    <row r="355" spans="1:17" ht="14.25">
      <c r="A355" t="s">
        <v>1213</v>
      </c>
      <c r="B355" s="108">
        <v>9631</v>
      </c>
      <c r="C355" s="108" t="s">
        <v>1068</v>
      </c>
      <c r="D355" t="s">
        <v>5228</v>
      </c>
      <c r="E355" t="s">
        <v>5229</v>
      </c>
      <c r="F355" t="s">
        <v>311</v>
      </c>
      <c r="G355" t="s">
        <v>5230</v>
      </c>
      <c r="H355" s="108">
        <v>74270</v>
      </c>
      <c r="I355" t="s">
        <v>314</v>
      </c>
      <c r="J355" t="s">
        <v>1216</v>
      </c>
      <c r="K355" s="153">
        <v>45484</v>
      </c>
      <c r="L355" s="131">
        <v>57860.000000000007</v>
      </c>
      <c r="M355" s="131">
        <f>L355*4.0219/1000</f>
        <v>232.707134</v>
      </c>
      <c r="N355" s="131">
        <f>O355*1000/4.0219</f>
        <v>32268.999999999996</v>
      </c>
      <c r="O355" s="131">
        <v>129.78269109999997</v>
      </c>
      <c r="P355" s="154">
        <f t="shared" si="159"/>
        <v>0.5577082613204285</v>
      </c>
      <c r="Q355" s="153">
        <v>47118</v>
      </c>
    </row>
    <row r="356" spans="1:17" ht="14.25">
      <c r="A356" t="s">
        <v>1213</v>
      </c>
      <c r="B356" s="108">
        <v>9631</v>
      </c>
      <c r="C356" s="108" t="s">
        <v>1068</v>
      </c>
      <c r="D356" t="s">
        <v>5085</v>
      </c>
      <c r="E356" t="s">
        <v>5086</v>
      </c>
      <c r="F356" t="s">
        <v>311</v>
      </c>
      <c r="G356" t="s">
        <v>5085</v>
      </c>
      <c r="H356" s="108">
        <v>74271</v>
      </c>
      <c r="I356" t="s">
        <v>314</v>
      </c>
      <c r="J356" t="s">
        <v>1227</v>
      </c>
      <c r="K356" s="153">
        <v>45495</v>
      </c>
      <c r="L356" s="131">
        <v>180000</v>
      </c>
      <c r="M356" s="131">
        <f>L356*4.8108/1000</f>
        <v>865.94400000000007</v>
      </c>
      <c r="N356" s="131">
        <f>O356*1000/4.8108</f>
        <v>58400</v>
      </c>
      <c r="O356" s="131">
        <v>280.95072000000005</v>
      </c>
      <c r="P356" s="154">
        <f t="shared" si="159"/>
        <v>0.32444444444444448</v>
      </c>
      <c r="Q356" s="153">
        <v>46295</v>
      </c>
    </row>
    <row r="357" spans="1:17" ht="14.25">
      <c r="A357" t="s">
        <v>1213</v>
      </c>
      <c r="B357" s="108">
        <v>9631</v>
      </c>
      <c r="C357" s="108" t="s">
        <v>1068</v>
      </c>
      <c r="D357" t="s">
        <v>5080</v>
      </c>
      <c r="E357" t="s">
        <v>5081</v>
      </c>
      <c r="F357" t="s">
        <v>311</v>
      </c>
      <c r="G357" t="s">
        <v>5082</v>
      </c>
      <c r="H357" s="108">
        <v>74272</v>
      </c>
      <c r="I357" t="s">
        <v>314</v>
      </c>
      <c r="J357" t="s">
        <v>1215</v>
      </c>
      <c r="K357" s="153">
        <v>45505</v>
      </c>
      <c r="L357" s="131">
        <v>112570</v>
      </c>
      <c r="M357" s="131">
        <f>L357*3.718/1000</f>
        <v>418.53525999999999</v>
      </c>
      <c r="N357" s="131">
        <f>O357*1000/3.718</f>
        <v>22139</v>
      </c>
      <c r="O357" s="131">
        <v>82.312801999999991</v>
      </c>
      <c r="P357" s="154">
        <f t="shared" si="159"/>
        <v>0.19666873945100824</v>
      </c>
      <c r="Q357" s="153">
        <v>46295</v>
      </c>
    </row>
    <row r="358" spans="1:17" ht="14.25">
      <c r="A358" t="s">
        <v>1213</v>
      </c>
      <c r="B358" s="108">
        <v>9888</v>
      </c>
      <c r="C358" s="108" t="s">
        <v>1068</v>
      </c>
      <c r="D358" t="s">
        <v>5133</v>
      </c>
      <c r="E358" t="s">
        <v>5134</v>
      </c>
      <c r="F358" t="s">
        <v>309</v>
      </c>
      <c r="G358" t="s">
        <v>5135</v>
      </c>
      <c r="H358" s="108" t="s">
        <v>5136</v>
      </c>
      <c r="I358" t="s">
        <v>321</v>
      </c>
      <c r="J358" t="s">
        <v>1212</v>
      </c>
      <c r="K358" s="153">
        <v>45565</v>
      </c>
      <c r="L358" s="131">
        <v>682749</v>
      </c>
      <c r="M358" s="131">
        <f>L358/1000</f>
        <v>682.74900000000002</v>
      </c>
      <c r="N358" s="131"/>
      <c r="O358" s="131"/>
      <c r="Q358" s="153"/>
    </row>
    <row r="359" spans="1:17" ht="14.25">
      <c r="A359" t="s">
        <v>1213</v>
      </c>
      <c r="B359" s="108">
        <v>9888</v>
      </c>
      <c r="C359" s="108" t="s">
        <v>1068</v>
      </c>
      <c r="D359" t="s">
        <v>5106</v>
      </c>
      <c r="E359" t="s">
        <v>5107</v>
      </c>
      <c r="F359" t="s">
        <v>309</v>
      </c>
      <c r="G359" t="s">
        <v>5108</v>
      </c>
      <c r="H359" s="108">
        <v>74173</v>
      </c>
      <c r="I359" t="s">
        <v>314</v>
      </c>
      <c r="J359" t="s">
        <v>1215</v>
      </c>
      <c r="K359" s="153">
        <v>43157</v>
      </c>
      <c r="L359" s="131">
        <v>22764</v>
      </c>
      <c r="M359" s="131">
        <f>L359*3.718/1000</f>
        <v>84.636551999999995</v>
      </c>
      <c r="N359" s="131">
        <f>O359*1000/3.718</f>
        <v>156.99999999999869</v>
      </c>
      <c r="O359" s="131">
        <v>0.58372599999999508</v>
      </c>
      <c r="P359" s="154">
        <f>O359/M359</f>
        <v>6.896854682832485E-3</v>
      </c>
      <c r="Q359" s="153">
        <v>45347</v>
      </c>
    </row>
    <row r="360" spans="1:17" ht="14.25">
      <c r="A360" t="s">
        <v>1213</v>
      </c>
      <c r="B360" s="108">
        <v>9888</v>
      </c>
      <c r="C360" s="108" t="s">
        <v>1068</v>
      </c>
      <c r="D360" t="s">
        <v>5099</v>
      </c>
      <c r="E360" t="s">
        <v>5100</v>
      </c>
      <c r="F360" t="s">
        <v>309</v>
      </c>
      <c r="G360" t="s">
        <v>5101</v>
      </c>
      <c r="H360" s="108">
        <v>74176</v>
      </c>
      <c r="I360" t="s">
        <v>314</v>
      </c>
      <c r="J360" t="s">
        <v>1212</v>
      </c>
      <c r="K360" s="153">
        <v>43306</v>
      </c>
      <c r="L360" s="131">
        <v>67000</v>
      </c>
      <c r="M360" s="131">
        <f t="shared" ref="M360:M361" si="160">L360/1000</f>
        <v>67</v>
      </c>
      <c r="N360" s="131"/>
      <c r="O360" s="131"/>
      <c r="Q360" s="153"/>
    </row>
    <row r="361" spans="1:17" ht="14.25">
      <c r="A361" t="s">
        <v>1213</v>
      </c>
      <c r="B361" s="108">
        <v>9888</v>
      </c>
      <c r="C361" s="108" t="s">
        <v>1068</v>
      </c>
      <c r="D361" t="s">
        <v>5102</v>
      </c>
      <c r="E361" t="s">
        <v>5103</v>
      </c>
      <c r="F361" t="s">
        <v>309</v>
      </c>
      <c r="G361" t="s">
        <v>5104</v>
      </c>
      <c r="H361" s="108">
        <v>74177</v>
      </c>
      <c r="I361" t="s">
        <v>314</v>
      </c>
      <c r="J361" t="s">
        <v>1212</v>
      </c>
      <c r="K361" s="153">
        <v>43312</v>
      </c>
      <c r="L361" s="131">
        <v>80000</v>
      </c>
      <c r="M361" s="131">
        <f t="shared" si="160"/>
        <v>80</v>
      </c>
      <c r="N361" s="131"/>
      <c r="O361" s="131"/>
      <c r="Q361" s="153"/>
    </row>
    <row r="362" spans="1:17" ht="14.25">
      <c r="A362" t="s">
        <v>1213</v>
      </c>
      <c r="B362" s="108">
        <v>9888</v>
      </c>
      <c r="C362" s="108" t="s">
        <v>1068</v>
      </c>
      <c r="D362" t="s">
        <v>5118</v>
      </c>
      <c r="E362" t="s">
        <v>5119</v>
      </c>
      <c r="F362" t="s">
        <v>311</v>
      </c>
      <c r="G362" t="s">
        <v>5120</v>
      </c>
      <c r="H362" s="108">
        <v>74178</v>
      </c>
      <c r="I362" t="s">
        <v>314</v>
      </c>
      <c r="J362" t="s">
        <v>1215</v>
      </c>
      <c r="K362" s="153">
        <v>43321</v>
      </c>
      <c r="L362" s="131">
        <v>50000</v>
      </c>
      <c r="M362" s="131">
        <f>L362*3.718/1000</f>
        <v>185.9</v>
      </c>
      <c r="N362" s="131"/>
      <c r="O362" s="131"/>
      <c r="Q362" s="153"/>
    </row>
    <row r="363" spans="1:17" ht="14.25">
      <c r="A363" t="s">
        <v>1213</v>
      </c>
      <c r="B363" s="108">
        <v>9888</v>
      </c>
      <c r="C363" s="108" t="s">
        <v>1068</v>
      </c>
      <c r="D363" t="s">
        <v>5174</v>
      </c>
      <c r="E363" t="s">
        <v>5175</v>
      </c>
      <c r="F363" t="s">
        <v>309</v>
      </c>
      <c r="G363" t="s">
        <v>5176</v>
      </c>
      <c r="H363" s="108">
        <v>74179</v>
      </c>
      <c r="I363" t="s">
        <v>314</v>
      </c>
      <c r="J363" t="s">
        <v>1212</v>
      </c>
      <c r="K363" s="153">
        <v>43394</v>
      </c>
      <c r="L363" s="131">
        <v>100000</v>
      </c>
      <c r="M363" s="131">
        <f>L363/1000</f>
        <v>100</v>
      </c>
      <c r="N363" s="131">
        <f>O363*1000</f>
        <v>24450</v>
      </c>
      <c r="O363" s="131">
        <v>24.45</v>
      </c>
      <c r="P363" s="154">
        <f>O363/M363</f>
        <v>0.2445</v>
      </c>
      <c r="Q363" s="153">
        <v>47044</v>
      </c>
    </row>
    <row r="364" spans="1:17" ht="14.25">
      <c r="A364" t="s">
        <v>1213</v>
      </c>
      <c r="B364" s="108">
        <v>9888</v>
      </c>
      <c r="C364" s="108" t="s">
        <v>1068</v>
      </c>
      <c r="E364" t="s">
        <v>5110</v>
      </c>
      <c r="F364" t="s">
        <v>311</v>
      </c>
      <c r="G364" t="s">
        <v>5111</v>
      </c>
      <c r="H364" s="108">
        <v>74180</v>
      </c>
      <c r="I364" t="s">
        <v>314</v>
      </c>
      <c r="J364" t="s">
        <v>1215</v>
      </c>
      <c r="K364" s="153">
        <v>43411</v>
      </c>
      <c r="L364" s="131">
        <v>20000</v>
      </c>
      <c r="M364" s="131">
        <f t="shared" ref="M364:M366" si="161">L364*3.718/1000</f>
        <v>74.36</v>
      </c>
      <c r="N364" s="131"/>
      <c r="O364" s="131"/>
      <c r="Q364" s="153"/>
    </row>
    <row r="365" spans="1:17" ht="14.25">
      <c r="A365" t="s">
        <v>1213</v>
      </c>
      <c r="B365" s="108">
        <v>9888</v>
      </c>
      <c r="C365" s="108" t="s">
        <v>1068</v>
      </c>
      <c r="E365" t="s">
        <v>5115</v>
      </c>
      <c r="F365" t="s">
        <v>309</v>
      </c>
      <c r="G365" t="s">
        <v>5116</v>
      </c>
      <c r="H365" s="108">
        <v>74181</v>
      </c>
      <c r="I365" t="s">
        <v>314</v>
      </c>
      <c r="J365" t="s">
        <v>1215</v>
      </c>
      <c r="K365" s="153">
        <v>43412</v>
      </c>
      <c r="L365" s="131">
        <v>42368</v>
      </c>
      <c r="M365" s="131">
        <f t="shared" si="161"/>
        <v>157.52422399999998</v>
      </c>
      <c r="N365" s="131"/>
      <c r="O365" s="131"/>
      <c r="Q365" s="153"/>
    </row>
    <row r="366" spans="1:17" ht="14.25">
      <c r="A366" t="s">
        <v>1213</v>
      </c>
      <c r="B366" s="108">
        <v>9888</v>
      </c>
      <c r="C366" s="108" t="s">
        <v>1068</v>
      </c>
      <c r="E366" t="s">
        <v>5124</v>
      </c>
      <c r="F366" t="s">
        <v>311</v>
      </c>
      <c r="G366" t="s">
        <v>5125</v>
      </c>
      <c r="H366" s="108">
        <v>74183</v>
      </c>
      <c r="I366" t="s">
        <v>314</v>
      </c>
      <c r="J366" t="s">
        <v>1215</v>
      </c>
      <c r="K366" s="153">
        <v>43482</v>
      </c>
      <c r="L366" s="131">
        <v>48521.607278241099</v>
      </c>
      <c r="M366" s="131">
        <f t="shared" si="161"/>
        <v>180.40333586050039</v>
      </c>
      <c r="N366" s="131"/>
      <c r="O366" s="131"/>
      <c r="Q366" s="153"/>
    </row>
    <row r="367" spans="1:17" ht="14.25">
      <c r="A367" t="s">
        <v>1213</v>
      </c>
      <c r="B367" s="108">
        <v>9888</v>
      </c>
      <c r="C367" s="108" t="s">
        <v>1068</v>
      </c>
      <c r="D367" t="s">
        <v>5091</v>
      </c>
      <c r="E367" t="s">
        <v>5092</v>
      </c>
      <c r="F367" t="s">
        <v>309</v>
      </c>
      <c r="G367" t="s">
        <v>5093</v>
      </c>
      <c r="H367" s="108">
        <v>74185</v>
      </c>
      <c r="I367" t="s">
        <v>314</v>
      </c>
      <c r="J367" t="s">
        <v>1212</v>
      </c>
      <c r="K367" s="153">
        <v>43524</v>
      </c>
      <c r="L367" s="131">
        <v>327462</v>
      </c>
      <c r="M367" s="131">
        <f t="shared" ref="M367:M368" si="162">L367/1000</f>
        <v>327.46199999999999</v>
      </c>
      <c r="N367" s="131"/>
      <c r="O367" s="131"/>
      <c r="Q367" s="153"/>
    </row>
    <row r="368" spans="1:17" ht="14.25">
      <c r="A368" t="s">
        <v>1213</v>
      </c>
      <c r="B368" s="108">
        <v>9888</v>
      </c>
      <c r="C368" s="108" t="s">
        <v>1068</v>
      </c>
      <c r="D368" t="s">
        <v>5087</v>
      </c>
      <c r="E368" t="s">
        <v>5088</v>
      </c>
      <c r="F368" t="s">
        <v>310</v>
      </c>
      <c r="G368" t="s">
        <v>5089</v>
      </c>
      <c r="H368" s="108">
        <v>74186</v>
      </c>
      <c r="I368" t="s">
        <v>314</v>
      </c>
      <c r="J368" t="s">
        <v>1212</v>
      </c>
      <c r="K368" s="153">
        <v>43542</v>
      </c>
      <c r="L368" s="131">
        <v>490000</v>
      </c>
      <c r="M368" s="131">
        <f t="shared" si="162"/>
        <v>490</v>
      </c>
      <c r="N368" s="131">
        <f>O368*1000</f>
        <v>21431</v>
      </c>
      <c r="O368" s="131">
        <v>21.431000000000001</v>
      </c>
      <c r="P368" s="154">
        <f t="shared" ref="P368:P369" si="163">O368/M368</f>
        <v>4.3736734693877552E-2</v>
      </c>
      <c r="Q368" s="153">
        <v>46462</v>
      </c>
    </row>
    <row r="369" spans="1:17" ht="14.25">
      <c r="A369" t="s">
        <v>1213</v>
      </c>
      <c r="B369" s="108">
        <v>9888</v>
      </c>
      <c r="C369" s="108" t="s">
        <v>1068</v>
      </c>
      <c r="D369" t="s">
        <v>5129</v>
      </c>
      <c r="E369" t="s">
        <v>5130</v>
      </c>
      <c r="F369" t="s">
        <v>310</v>
      </c>
      <c r="G369" t="s">
        <v>5131</v>
      </c>
      <c r="H369" s="108">
        <v>74187</v>
      </c>
      <c r="I369" t="s">
        <v>314</v>
      </c>
      <c r="J369" t="s">
        <v>1215</v>
      </c>
      <c r="K369" s="153">
        <v>43571</v>
      </c>
      <c r="L369" s="131">
        <v>32421</v>
      </c>
      <c r="M369" s="131">
        <f t="shared" ref="M369:M372" si="164">L369*3.718/1000</f>
        <v>120.54127800000001</v>
      </c>
      <c r="N369" s="131">
        <f>O369*1000/3.718</f>
        <v>14915.000000000002</v>
      </c>
      <c r="O369" s="131">
        <v>55.453970000000005</v>
      </c>
      <c r="P369" s="154">
        <f t="shared" si="163"/>
        <v>0.46004133123592733</v>
      </c>
      <c r="Q369" s="153">
        <v>46126</v>
      </c>
    </row>
    <row r="370" spans="1:17" ht="14.25">
      <c r="A370" t="s">
        <v>1213</v>
      </c>
      <c r="B370" s="108">
        <v>9888</v>
      </c>
      <c r="C370" s="108" t="s">
        <v>1068</v>
      </c>
      <c r="D370" t="s">
        <v>5112</v>
      </c>
      <c r="E370" t="s">
        <v>5113</v>
      </c>
      <c r="F370" t="s">
        <v>309</v>
      </c>
      <c r="G370" t="s">
        <v>5114</v>
      </c>
      <c r="H370" s="108">
        <v>74189</v>
      </c>
      <c r="I370" t="s">
        <v>314</v>
      </c>
      <c r="J370" t="s">
        <v>1215</v>
      </c>
      <c r="K370" s="153">
        <v>43586</v>
      </c>
      <c r="L370" s="131">
        <v>415000</v>
      </c>
      <c r="M370" s="131">
        <f t="shared" si="164"/>
        <v>1542.97</v>
      </c>
      <c r="N370" s="131"/>
      <c r="O370" s="131"/>
      <c r="Q370" s="153"/>
    </row>
    <row r="371" spans="1:17" ht="14.25">
      <c r="A371" t="s">
        <v>1213</v>
      </c>
      <c r="B371" s="108">
        <v>9888</v>
      </c>
      <c r="C371" s="108" t="s">
        <v>1068</v>
      </c>
      <c r="D371" t="s">
        <v>5094</v>
      </c>
      <c r="E371" t="s">
        <v>2205</v>
      </c>
      <c r="F371" t="s">
        <v>309</v>
      </c>
      <c r="G371" t="s">
        <v>5095</v>
      </c>
      <c r="H371" s="108">
        <v>74190</v>
      </c>
      <c r="I371" t="s">
        <v>314</v>
      </c>
      <c r="J371" t="s">
        <v>1215</v>
      </c>
      <c r="K371" s="153">
        <v>43691</v>
      </c>
      <c r="L371" s="131">
        <v>65092</v>
      </c>
      <c r="M371" s="131">
        <f t="shared" si="164"/>
        <v>242.012056</v>
      </c>
      <c r="N371" s="131">
        <f t="shared" ref="N371:N372" si="165">O371*1000/3.718</f>
        <v>10474.000000000007</v>
      </c>
      <c r="O371" s="131">
        <v>38.942332000000022</v>
      </c>
      <c r="P371" s="154">
        <f t="shared" ref="P371:P372" si="166">O371/M371</f>
        <v>0.16091071099367057</v>
      </c>
      <c r="Q371" s="153">
        <v>46248</v>
      </c>
    </row>
    <row r="372" spans="1:17" ht="14.25">
      <c r="A372" t="s">
        <v>1213</v>
      </c>
      <c r="B372" s="108">
        <v>9888</v>
      </c>
      <c r="C372" s="108" t="s">
        <v>1068</v>
      </c>
      <c r="E372" t="s">
        <v>5226</v>
      </c>
      <c r="F372" t="s">
        <v>311</v>
      </c>
      <c r="G372" t="s">
        <v>5227</v>
      </c>
      <c r="H372" s="108">
        <v>74193</v>
      </c>
      <c r="I372" t="s">
        <v>314</v>
      </c>
      <c r="J372" t="s">
        <v>1215</v>
      </c>
      <c r="K372" s="153">
        <v>43790</v>
      </c>
      <c r="L372" s="131">
        <v>35900</v>
      </c>
      <c r="M372" s="131">
        <f t="shared" si="164"/>
        <v>133.47620000000001</v>
      </c>
      <c r="N372" s="131">
        <f t="shared" si="165"/>
        <v>13150</v>
      </c>
      <c r="O372" s="131">
        <v>48.8917</v>
      </c>
      <c r="P372" s="154">
        <f t="shared" si="166"/>
        <v>0.3662952646239554</v>
      </c>
      <c r="Q372" s="153">
        <v>46347</v>
      </c>
    </row>
    <row r="373" spans="1:17" ht="14.25">
      <c r="A373" t="s">
        <v>1213</v>
      </c>
      <c r="B373" s="108">
        <v>9888</v>
      </c>
      <c r="C373" s="108" t="s">
        <v>1068</v>
      </c>
      <c r="D373" t="s">
        <v>5137</v>
      </c>
      <c r="E373" t="s">
        <v>5138</v>
      </c>
      <c r="F373" t="s">
        <v>309</v>
      </c>
      <c r="G373" t="s">
        <v>5139</v>
      </c>
      <c r="H373" s="108">
        <v>74196</v>
      </c>
      <c r="I373" t="s">
        <v>314</v>
      </c>
      <c r="J373" t="s">
        <v>1212</v>
      </c>
      <c r="K373" s="153">
        <v>43831</v>
      </c>
      <c r="L373" s="131">
        <v>343683</v>
      </c>
      <c r="M373" s="131">
        <f>L373/1000</f>
        <v>343.68299999999999</v>
      </c>
      <c r="N373" s="131"/>
      <c r="O373" s="131"/>
      <c r="Q373" s="153"/>
    </row>
    <row r="374" spans="1:17" ht="14.25">
      <c r="A374" t="s">
        <v>1213</v>
      </c>
      <c r="B374" s="108">
        <v>9888</v>
      </c>
      <c r="C374" s="108" t="s">
        <v>1068</v>
      </c>
      <c r="E374" t="s">
        <v>5121</v>
      </c>
      <c r="F374" t="s">
        <v>311</v>
      </c>
      <c r="G374" t="s">
        <v>5122</v>
      </c>
      <c r="H374" s="108">
        <v>74197</v>
      </c>
      <c r="I374" t="s">
        <v>314</v>
      </c>
      <c r="J374" t="s">
        <v>1215</v>
      </c>
      <c r="K374" s="153">
        <v>43857</v>
      </c>
      <c r="L374" s="131">
        <v>31369</v>
      </c>
      <c r="M374" s="131">
        <f t="shared" ref="M374:M376" si="167">L374*3.718/1000</f>
        <v>116.629942</v>
      </c>
      <c r="N374" s="131"/>
      <c r="O374" s="131"/>
      <c r="Q374" s="153"/>
    </row>
    <row r="375" spans="1:17" ht="14.25">
      <c r="A375" t="s">
        <v>1213</v>
      </c>
      <c r="B375" s="108">
        <v>9888</v>
      </c>
      <c r="C375" s="108" t="s">
        <v>1068</v>
      </c>
      <c r="D375" t="s">
        <v>5210</v>
      </c>
      <c r="E375" t="s">
        <v>5211</v>
      </c>
      <c r="F375" t="s">
        <v>311</v>
      </c>
      <c r="G375" t="s">
        <v>5212</v>
      </c>
      <c r="H375" s="108">
        <v>74199</v>
      </c>
      <c r="I375" t="s">
        <v>314</v>
      </c>
      <c r="J375" t="s">
        <v>1215</v>
      </c>
      <c r="K375" s="153">
        <v>43881</v>
      </c>
      <c r="L375" s="131">
        <v>58896</v>
      </c>
      <c r="M375" s="131">
        <f t="shared" si="167"/>
        <v>218.97532800000002</v>
      </c>
      <c r="N375" s="131"/>
      <c r="O375" s="131"/>
      <c r="Q375" s="153"/>
    </row>
    <row r="376" spans="1:17" ht="14.25">
      <c r="A376" t="s">
        <v>1213</v>
      </c>
      <c r="B376" s="108">
        <v>9888</v>
      </c>
      <c r="C376" s="108" t="s">
        <v>1068</v>
      </c>
      <c r="E376" t="s">
        <v>5110</v>
      </c>
      <c r="F376" t="s">
        <v>311</v>
      </c>
      <c r="G376" t="s">
        <v>5200</v>
      </c>
      <c r="H376" s="108">
        <v>74200</v>
      </c>
      <c r="I376" t="s">
        <v>314</v>
      </c>
      <c r="J376" t="s">
        <v>1215</v>
      </c>
      <c r="K376" s="153">
        <v>43891</v>
      </c>
      <c r="L376" s="131">
        <v>58900.52</v>
      </c>
      <c r="M376" s="131">
        <f t="shared" si="167"/>
        <v>218.99213335999997</v>
      </c>
      <c r="N376" s="131"/>
      <c r="O376" s="131"/>
      <c r="Q376" s="153"/>
    </row>
    <row r="377" spans="1:17" ht="14.25">
      <c r="A377" t="s">
        <v>1213</v>
      </c>
      <c r="B377" s="108">
        <v>9888</v>
      </c>
      <c r="C377" s="108" t="s">
        <v>1068</v>
      </c>
      <c r="D377" t="s">
        <v>5091</v>
      </c>
      <c r="E377" t="s">
        <v>5097</v>
      </c>
      <c r="F377" t="s">
        <v>309</v>
      </c>
      <c r="G377" t="s">
        <v>5098</v>
      </c>
      <c r="H377" s="108">
        <v>74202</v>
      </c>
      <c r="I377" t="s">
        <v>314</v>
      </c>
      <c r="J377" t="s">
        <v>1212</v>
      </c>
      <c r="K377" s="153">
        <v>43913</v>
      </c>
      <c r="L377" s="131">
        <v>179504</v>
      </c>
      <c r="M377" s="131">
        <f>L377/1000</f>
        <v>179.50399999999999</v>
      </c>
      <c r="N377" s="131"/>
      <c r="O377" s="131"/>
      <c r="Q377" s="153"/>
    </row>
    <row r="378" spans="1:17" ht="14.25">
      <c r="A378" t="s">
        <v>1213</v>
      </c>
      <c r="B378" s="108">
        <v>9888</v>
      </c>
      <c r="C378" s="108" t="s">
        <v>1068</v>
      </c>
      <c r="E378" t="s">
        <v>5070</v>
      </c>
      <c r="F378" t="s">
        <v>311</v>
      </c>
      <c r="G378" t="s">
        <v>5071</v>
      </c>
      <c r="H378" s="108">
        <v>74203</v>
      </c>
      <c r="I378" t="s">
        <v>314</v>
      </c>
      <c r="J378" t="s">
        <v>1215</v>
      </c>
      <c r="K378" s="153">
        <v>43770</v>
      </c>
      <c r="L378" s="131">
        <v>259912</v>
      </c>
      <c r="M378" s="131">
        <f>L378*3.718/1000</f>
        <v>966.35281599999996</v>
      </c>
      <c r="N378" s="131"/>
      <c r="O378" s="131"/>
      <c r="Q378" s="153"/>
    </row>
    <row r="379" spans="1:17" ht="14.25">
      <c r="A379" t="s">
        <v>1213</v>
      </c>
      <c r="B379" s="108">
        <v>9888</v>
      </c>
      <c r="C379" s="108" t="s">
        <v>1068</v>
      </c>
      <c r="D379" t="s">
        <v>5087</v>
      </c>
      <c r="E379" t="s">
        <v>5088</v>
      </c>
      <c r="F379" t="s">
        <v>310</v>
      </c>
      <c r="G379" t="s">
        <v>5143</v>
      </c>
      <c r="H379" s="108">
        <v>74204</v>
      </c>
      <c r="I379" t="s">
        <v>314</v>
      </c>
      <c r="J379" t="s">
        <v>1212</v>
      </c>
      <c r="K379" s="153">
        <v>44084</v>
      </c>
      <c r="L379" s="131">
        <v>519992</v>
      </c>
      <c r="M379" s="131">
        <f>L379/1000</f>
        <v>519.99199999999996</v>
      </c>
      <c r="N379" s="131">
        <f>O379*1000</f>
        <v>71236</v>
      </c>
      <c r="O379" s="131">
        <v>71.236000000000004</v>
      </c>
      <c r="P379" s="154">
        <f>O379/M379</f>
        <v>0.13699441529869691</v>
      </c>
      <c r="Q379" s="153">
        <v>46462</v>
      </c>
    </row>
    <row r="380" spans="1:17" ht="14.25">
      <c r="A380" t="s">
        <v>1213</v>
      </c>
      <c r="B380" s="108">
        <v>9888</v>
      </c>
      <c r="C380" s="108" t="s">
        <v>1068</v>
      </c>
      <c r="D380" t="s">
        <v>5204</v>
      </c>
      <c r="E380" t="s">
        <v>5205</v>
      </c>
      <c r="F380" t="s">
        <v>310</v>
      </c>
      <c r="G380" t="s">
        <v>5206</v>
      </c>
      <c r="H380" s="108">
        <v>74205</v>
      </c>
      <c r="I380" t="s">
        <v>314</v>
      </c>
      <c r="J380" t="s">
        <v>1216</v>
      </c>
      <c r="K380" s="153">
        <v>44159</v>
      </c>
      <c r="L380" s="131">
        <v>137919.23664524287</v>
      </c>
      <c r="M380" s="131">
        <f>L380*4.0219/1000</f>
        <v>554.6973778635022</v>
      </c>
      <c r="N380" s="131"/>
      <c r="O380" s="131"/>
      <c r="Q380" s="153"/>
    </row>
    <row r="381" spans="1:17" ht="14.25">
      <c r="A381" t="s">
        <v>1213</v>
      </c>
      <c r="B381" s="108">
        <v>9888</v>
      </c>
      <c r="C381" s="108" t="s">
        <v>1068</v>
      </c>
      <c r="E381" t="s">
        <v>5208</v>
      </c>
      <c r="F381" t="s">
        <v>311</v>
      </c>
      <c r="G381" t="s">
        <v>5209</v>
      </c>
      <c r="H381" s="108">
        <v>74207</v>
      </c>
      <c r="I381" t="s">
        <v>314</v>
      </c>
      <c r="J381" t="s">
        <v>1215</v>
      </c>
      <c r="K381" s="153">
        <v>44166</v>
      </c>
      <c r="L381" s="131">
        <v>498454.79</v>
      </c>
      <c r="M381" s="131">
        <f t="shared" ref="M381:M384" si="168">L381*3.718/1000</f>
        <v>1853.2549092199997</v>
      </c>
      <c r="N381" s="131">
        <f>O381*1000/3.718</f>
        <v>205202.83</v>
      </c>
      <c r="O381" s="131">
        <v>762.94412193999995</v>
      </c>
      <c r="P381" s="154">
        <f>O381/M381</f>
        <v>0.41167791767032674</v>
      </c>
      <c r="Q381" s="153">
        <v>45748</v>
      </c>
    </row>
    <row r="382" spans="1:17" ht="14.25">
      <c r="A382" t="s">
        <v>1213</v>
      </c>
      <c r="B382" s="108">
        <v>9888</v>
      </c>
      <c r="C382" s="108" t="s">
        <v>1068</v>
      </c>
      <c r="D382" t="s">
        <v>5126</v>
      </c>
      <c r="E382" t="s">
        <v>5127</v>
      </c>
      <c r="F382" t="s">
        <v>311</v>
      </c>
      <c r="G382" t="s">
        <v>5128</v>
      </c>
      <c r="H382" s="108">
        <v>74208</v>
      </c>
      <c r="I382" t="s">
        <v>314</v>
      </c>
      <c r="J382" t="s">
        <v>1215</v>
      </c>
      <c r="K382" s="153">
        <v>44186</v>
      </c>
      <c r="L382" s="131">
        <v>1120372</v>
      </c>
      <c r="M382" s="131">
        <f t="shared" si="168"/>
        <v>4165.5430960000003</v>
      </c>
      <c r="N382" s="131"/>
      <c r="O382" s="131"/>
      <c r="Q382" s="153"/>
    </row>
    <row r="383" spans="1:17" ht="14.25">
      <c r="A383" t="s">
        <v>1213</v>
      </c>
      <c r="B383" s="108">
        <v>9888</v>
      </c>
      <c r="C383" s="108" t="s">
        <v>1068</v>
      </c>
      <c r="E383" t="s">
        <v>5110</v>
      </c>
      <c r="F383" t="s">
        <v>311</v>
      </c>
      <c r="G383" t="s">
        <v>5222</v>
      </c>
      <c r="H383" s="108">
        <v>74215</v>
      </c>
      <c r="I383" t="s">
        <v>314</v>
      </c>
      <c r="J383" t="s">
        <v>1215</v>
      </c>
      <c r="K383" s="153">
        <v>44308</v>
      </c>
      <c r="L383" s="131">
        <v>297000</v>
      </c>
      <c r="M383" s="131">
        <f t="shared" si="168"/>
        <v>1104.2460000000001</v>
      </c>
      <c r="N383" s="131"/>
      <c r="O383" s="131"/>
      <c r="Q383" s="153"/>
    </row>
    <row r="384" spans="1:17" ht="14.25">
      <c r="A384" t="s">
        <v>1213</v>
      </c>
      <c r="B384" s="108">
        <v>9888</v>
      </c>
      <c r="C384" s="108" t="s">
        <v>1068</v>
      </c>
      <c r="E384" t="s">
        <v>5124</v>
      </c>
      <c r="F384" t="s">
        <v>311</v>
      </c>
      <c r="G384" t="s">
        <v>5221</v>
      </c>
      <c r="H384" s="108">
        <v>74216</v>
      </c>
      <c r="I384" t="s">
        <v>314</v>
      </c>
      <c r="J384" t="s">
        <v>1215</v>
      </c>
      <c r="K384" s="153">
        <v>44371</v>
      </c>
      <c r="L384" s="131">
        <v>350000</v>
      </c>
      <c r="M384" s="131">
        <f t="shared" si="168"/>
        <v>1301.3</v>
      </c>
      <c r="N384" s="131">
        <f>O384*1000/3.718</f>
        <v>120376</v>
      </c>
      <c r="O384" s="131">
        <v>447.55796800000002</v>
      </c>
      <c r="P384" s="154">
        <f t="shared" ref="P384:P388" si="169">O384/M384</f>
        <v>0.34393142857142861</v>
      </c>
      <c r="Q384" s="153">
        <v>46197</v>
      </c>
    </row>
    <row r="385" spans="1:17" ht="14.25">
      <c r="A385" t="s">
        <v>1213</v>
      </c>
      <c r="B385" s="108">
        <v>9888</v>
      </c>
      <c r="C385" s="108" t="s">
        <v>1068</v>
      </c>
      <c r="D385" t="s">
        <v>5145</v>
      </c>
      <c r="E385" t="s">
        <v>5146</v>
      </c>
      <c r="F385" t="s">
        <v>309</v>
      </c>
      <c r="G385" t="s">
        <v>5147</v>
      </c>
      <c r="H385" s="108">
        <v>74217</v>
      </c>
      <c r="I385" t="s">
        <v>314</v>
      </c>
      <c r="J385" t="s">
        <v>1212</v>
      </c>
      <c r="K385" s="153">
        <v>44370</v>
      </c>
      <c r="L385" s="131">
        <v>2183883</v>
      </c>
      <c r="M385" s="131">
        <f>L385/1000</f>
        <v>2183.8829999999998</v>
      </c>
      <c r="N385" s="131">
        <f>O385*1000</f>
        <v>274682</v>
      </c>
      <c r="O385" s="131">
        <v>274.68200000000002</v>
      </c>
      <c r="P385" s="154">
        <f t="shared" si="169"/>
        <v>0.12577688456753408</v>
      </c>
      <c r="Q385" s="153">
        <v>46196</v>
      </c>
    </row>
    <row r="386" spans="1:17" ht="14.25">
      <c r="A386" t="s">
        <v>1213</v>
      </c>
      <c r="B386" s="108">
        <v>9888</v>
      </c>
      <c r="C386" s="108" t="s">
        <v>1068</v>
      </c>
      <c r="D386" t="s">
        <v>5165</v>
      </c>
      <c r="E386" t="s">
        <v>5166</v>
      </c>
      <c r="F386" t="s">
        <v>309</v>
      </c>
      <c r="G386" t="s">
        <v>5167</v>
      </c>
      <c r="H386" s="108">
        <v>74221</v>
      </c>
      <c r="I386" t="s">
        <v>314</v>
      </c>
      <c r="J386" t="s">
        <v>1215</v>
      </c>
      <c r="K386" s="153">
        <v>44409</v>
      </c>
      <c r="L386" s="131">
        <v>322919</v>
      </c>
      <c r="M386" s="131">
        <f t="shared" ref="M386:M387" si="170">L386*3.718/1000</f>
        <v>1200.612842</v>
      </c>
      <c r="N386" s="131">
        <f t="shared" ref="N386:N387" si="171">O386*1000/3.718</f>
        <v>90416.999999999985</v>
      </c>
      <c r="O386" s="131">
        <v>336.17040599999996</v>
      </c>
      <c r="P386" s="154">
        <f t="shared" si="169"/>
        <v>0.27999900903941854</v>
      </c>
      <c r="Q386" s="153">
        <v>47150</v>
      </c>
    </row>
    <row r="387" spans="1:17" ht="14.25">
      <c r="A387" t="s">
        <v>1213</v>
      </c>
      <c r="B387" s="108">
        <v>9888</v>
      </c>
      <c r="C387" s="108" t="s">
        <v>1068</v>
      </c>
      <c r="D387" t="s">
        <v>5156</v>
      </c>
      <c r="E387" t="s">
        <v>5157</v>
      </c>
      <c r="F387" t="s">
        <v>309</v>
      </c>
      <c r="G387" t="s">
        <v>5158</v>
      </c>
      <c r="H387" s="108">
        <v>74228</v>
      </c>
      <c r="I387" t="s">
        <v>314</v>
      </c>
      <c r="J387" t="s">
        <v>1215</v>
      </c>
      <c r="K387" s="153">
        <v>44560</v>
      </c>
      <c r="L387" s="131">
        <v>353469</v>
      </c>
      <c r="M387" s="131">
        <f t="shared" si="170"/>
        <v>1314.1977420000001</v>
      </c>
      <c r="N387" s="131">
        <f t="shared" si="171"/>
        <v>61858</v>
      </c>
      <c r="O387" s="131">
        <v>229.988044</v>
      </c>
      <c r="P387" s="154">
        <f t="shared" si="169"/>
        <v>0.17500261691972988</v>
      </c>
      <c r="Q387" s="153">
        <v>46751</v>
      </c>
    </row>
    <row r="388" spans="1:17" ht="14.25">
      <c r="A388" t="s">
        <v>1213</v>
      </c>
      <c r="B388" s="108">
        <v>9888</v>
      </c>
      <c r="C388" s="108" t="s">
        <v>1068</v>
      </c>
      <c r="D388" t="s">
        <v>5153</v>
      </c>
      <c r="E388" t="s">
        <v>5154</v>
      </c>
      <c r="F388" t="s">
        <v>309</v>
      </c>
      <c r="G388" t="s">
        <v>5155</v>
      </c>
      <c r="H388" s="108">
        <v>74231</v>
      </c>
      <c r="I388" t="s">
        <v>314</v>
      </c>
      <c r="J388" t="s">
        <v>1212</v>
      </c>
      <c r="K388" s="153">
        <v>44591</v>
      </c>
      <c r="L388" s="131">
        <v>1885512</v>
      </c>
      <c r="M388" s="131">
        <f t="shared" ref="M388:M389" si="172">L388/1000</f>
        <v>1885.5119999999999</v>
      </c>
      <c r="N388" s="131">
        <f>O388*1000</f>
        <v>1026860.8200000001</v>
      </c>
      <c r="O388" s="131">
        <v>1026.8608200000001</v>
      </c>
      <c r="P388" s="154">
        <f t="shared" si="169"/>
        <v>0.54460582589768725</v>
      </c>
      <c r="Q388" s="153">
        <v>46204</v>
      </c>
    </row>
    <row r="389" spans="1:17" ht="14.25">
      <c r="A389" t="s">
        <v>1213</v>
      </c>
      <c r="B389" s="108">
        <v>9888</v>
      </c>
      <c r="C389" s="108" t="s">
        <v>1068</v>
      </c>
      <c r="D389" t="s">
        <v>5168</v>
      </c>
      <c r="E389" t="s">
        <v>5169</v>
      </c>
      <c r="F389" t="s">
        <v>309</v>
      </c>
      <c r="G389" t="s">
        <v>5170</v>
      </c>
      <c r="H389" s="108">
        <v>74233</v>
      </c>
      <c r="I389" t="s">
        <v>314</v>
      </c>
      <c r="J389" t="s">
        <v>1212</v>
      </c>
      <c r="K389" s="153">
        <v>44622</v>
      </c>
      <c r="L389" s="131">
        <v>995355</v>
      </c>
      <c r="M389" s="131">
        <f t="shared" si="172"/>
        <v>995.35500000000002</v>
      </c>
      <c r="N389" s="131"/>
      <c r="O389" s="131"/>
      <c r="Q389" s="153"/>
    </row>
    <row r="390" spans="1:17" ht="14.25">
      <c r="A390" t="s">
        <v>1213</v>
      </c>
      <c r="B390" s="108">
        <v>9888</v>
      </c>
      <c r="C390" s="108" t="s">
        <v>1068</v>
      </c>
      <c r="E390" t="s">
        <v>5110</v>
      </c>
      <c r="F390" t="s">
        <v>311</v>
      </c>
      <c r="G390" t="s">
        <v>5220</v>
      </c>
      <c r="H390" s="108">
        <v>74235</v>
      </c>
      <c r="I390" t="s">
        <v>314</v>
      </c>
      <c r="J390" t="s">
        <v>1215</v>
      </c>
      <c r="K390" s="153">
        <v>44712</v>
      </c>
      <c r="L390" s="131">
        <v>231632</v>
      </c>
      <c r="M390" s="131">
        <f>L390*3.718/1000</f>
        <v>861.20777599999997</v>
      </c>
      <c r="N390" s="131">
        <f>O390*1000/3.718</f>
        <v>2844.99999999999</v>
      </c>
      <c r="O390" s="131">
        <v>10.577709999999962</v>
      </c>
      <c r="P390" s="154">
        <f t="shared" ref="P390:P395" si="173">O390/M390</f>
        <v>1.2282413483456473E-2</v>
      </c>
      <c r="Q390" s="153">
        <v>47269</v>
      </c>
    </row>
    <row r="391" spans="1:17" ht="14.25">
      <c r="A391" t="s">
        <v>1213</v>
      </c>
      <c r="B391" s="108">
        <v>9888</v>
      </c>
      <c r="C391" s="108" t="s">
        <v>1068</v>
      </c>
      <c r="D391" t="s">
        <v>5213</v>
      </c>
      <c r="E391" t="s">
        <v>5214</v>
      </c>
      <c r="F391" t="s">
        <v>311</v>
      </c>
      <c r="G391" t="s">
        <v>5215</v>
      </c>
      <c r="H391" s="108">
        <v>74237</v>
      </c>
      <c r="I391" t="s">
        <v>314</v>
      </c>
      <c r="J391" t="s">
        <v>1227</v>
      </c>
      <c r="K391" s="153">
        <v>44721</v>
      </c>
      <c r="L391" s="131">
        <v>247639</v>
      </c>
      <c r="M391" s="131">
        <f>L391*4.8108/1000</f>
        <v>1191.3417012</v>
      </c>
      <c r="N391" s="131">
        <f>O391*1000/4.8108</f>
        <v>428.99999999999864</v>
      </c>
      <c r="O391" s="131">
        <v>2.0638331999999937</v>
      </c>
      <c r="P391" s="154">
        <f t="shared" si="173"/>
        <v>1.7323604117283574E-3</v>
      </c>
      <c r="Q391" s="153">
        <v>47635</v>
      </c>
    </row>
    <row r="392" spans="1:17" ht="14.25">
      <c r="A392" t="s">
        <v>1213</v>
      </c>
      <c r="B392" s="108">
        <v>9888</v>
      </c>
      <c r="C392" s="108" t="s">
        <v>1068</v>
      </c>
      <c r="D392" t="s">
        <v>5150</v>
      </c>
      <c r="E392" t="s">
        <v>5151</v>
      </c>
      <c r="F392" t="s">
        <v>310</v>
      </c>
      <c r="G392" t="s">
        <v>5152</v>
      </c>
      <c r="H392" s="108">
        <v>74238</v>
      </c>
      <c r="I392" t="s">
        <v>314</v>
      </c>
      <c r="J392" t="s">
        <v>1212</v>
      </c>
      <c r="K392" s="153">
        <v>44721</v>
      </c>
      <c r="L392" s="131">
        <v>1400000</v>
      </c>
      <c r="M392" s="131">
        <f t="shared" ref="M392:M393" si="174">L392/1000</f>
        <v>1400</v>
      </c>
      <c r="N392" s="131">
        <f t="shared" ref="N392:N393" si="175">O392*1000</f>
        <v>202248</v>
      </c>
      <c r="O392" s="131">
        <v>202.24799999999999</v>
      </c>
      <c r="P392" s="154">
        <f t="shared" si="173"/>
        <v>0.14446285714285714</v>
      </c>
      <c r="Q392" s="153">
        <v>46182</v>
      </c>
    </row>
    <row r="393" spans="1:17" ht="14.25">
      <c r="A393" t="s">
        <v>1213</v>
      </c>
      <c r="B393" s="108">
        <v>9888</v>
      </c>
      <c r="C393" s="108" t="s">
        <v>1068</v>
      </c>
      <c r="D393" t="s">
        <v>5171</v>
      </c>
      <c r="E393" t="s">
        <v>5172</v>
      </c>
      <c r="F393" t="s">
        <v>309</v>
      </c>
      <c r="G393" t="s">
        <v>5173</v>
      </c>
      <c r="H393" s="108">
        <v>74239</v>
      </c>
      <c r="I393" t="s">
        <v>314</v>
      </c>
      <c r="J393" t="s">
        <v>1212</v>
      </c>
      <c r="K393" s="153">
        <v>44741</v>
      </c>
      <c r="L393" s="131">
        <v>1490000</v>
      </c>
      <c r="M393" s="131">
        <f t="shared" si="174"/>
        <v>1490</v>
      </c>
      <c r="N393" s="131">
        <f t="shared" si="175"/>
        <v>370599</v>
      </c>
      <c r="O393" s="131">
        <v>370.59899999999999</v>
      </c>
      <c r="P393" s="154">
        <f t="shared" si="173"/>
        <v>0.2487241610738255</v>
      </c>
      <c r="Q393" s="153">
        <v>46202</v>
      </c>
    </row>
    <row r="394" spans="1:17" ht="14.25">
      <c r="A394" t="s">
        <v>1213</v>
      </c>
      <c r="B394" s="108">
        <v>9888</v>
      </c>
      <c r="C394" s="108" t="s">
        <v>1068</v>
      </c>
      <c r="E394" t="s">
        <v>5201</v>
      </c>
      <c r="F394" t="s">
        <v>309</v>
      </c>
      <c r="G394" t="s">
        <v>5202</v>
      </c>
      <c r="H394" s="108">
        <v>74240</v>
      </c>
      <c r="I394" t="s">
        <v>314</v>
      </c>
      <c r="J394" t="s">
        <v>1216</v>
      </c>
      <c r="K394" s="153">
        <v>44748</v>
      </c>
      <c r="L394" s="131">
        <v>347705</v>
      </c>
      <c r="M394" s="131">
        <f>L394*4.0219/1000</f>
        <v>1398.4347395</v>
      </c>
      <c r="N394" s="131">
        <f>O394*1000/4.0219</f>
        <v>11133.000000000033</v>
      </c>
      <c r="O394" s="131">
        <v>44.775812700000124</v>
      </c>
      <c r="P394" s="154">
        <f t="shared" si="173"/>
        <v>3.20185214477791E-2</v>
      </c>
      <c r="Q394" s="153">
        <v>45844</v>
      </c>
    </row>
    <row r="395" spans="1:17" ht="14.25">
      <c r="A395" t="s">
        <v>1213</v>
      </c>
      <c r="B395" s="108">
        <v>9888</v>
      </c>
      <c r="C395" s="108" t="s">
        <v>1068</v>
      </c>
      <c r="D395" t="s">
        <v>5160</v>
      </c>
      <c r="E395" t="s">
        <v>5161</v>
      </c>
      <c r="F395" t="s">
        <v>309</v>
      </c>
      <c r="G395" t="s">
        <v>5162</v>
      </c>
      <c r="H395" s="108">
        <v>74241</v>
      </c>
      <c r="I395" t="s">
        <v>314</v>
      </c>
      <c r="J395" t="s">
        <v>1212</v>
      </c>
      <c r="K395" s="153">
        <v>44752</v>
      </c>
      <c r="L395" s="131">
        <v>1870000</v>
      </c>
      <c r="M395" s="131">
        <f>L395/1000</f>
        <v>1870</v>
      </c>
      <c r="N395" s="131">
        <f>O395*1000</f>
        <v>387082</v>
      </c>
      <c r="O395" s="131">
        <v>387.08199999999999</v>
      </c>
      <c r="P395" s="154">
        <f t="shared" si="173"/>
        <v>0.20699572192513369</v>
      </c>
      <c r="Q395" s="153">
        <v>46213</v>
      </c>
    </row>
    <row r="396" spans="1:17" ht="14.25">
      <c r="A396" t="s">
        <v>1213</v>
      </c>
      <c r="B396" s="108">
        <v>9888</v>
      </c>
      <c r="C396" s="108" t="s">
        <v>1068</v>
      </c>
      <c r="E396" t="s">
        <v>3925</v>
      </c>
      <c r="F396" t="s">
        <v>311</v>
      </c>
      <c r="G396" t="s">
        <v>3924</v>
      </c>
      <c r="H396" s="108">
        <v>74242</v>
      </c>
      <c r="I396" t="s">
        <v>314</v>
      </c>
      <c r="J396" t="s">
        <v>1216</v>
      </c>
      <c r="K396" s="153">
        <v>44812</v>
      </c>
      <c r="L396" s="131">
        <v>209676</v>
      </c>
      <c r="M396" s="131">
        <f>L396*4.0219/1000</f>
        <v>843.29590439999993</v>
      </c>
      <c r="N396" s="131"/>
      <c r="O396" s="131"/>
      <c r="Q396" s="153"/>
    </row>
    <row r="397" spans="1:17" ht="14.25">
      <c r="A397" t="s">
        <v>1213</v>
      </c>
      <c r="B397" s="108">
        <v>9888</v>
      </c>
      <c r="C397" s="108" t="s">
        <v>1068</v>
      </c>
      <c r="D397" t="s">
        <v>5186</v>
      </c>
      <c r="E397" t="s">
        <v>5187</v>
      </c>
      <c r="F397" t="s">
        <v>311</v>
      </c>
      <c r="G397" t="s">
        <v>5188</v>
      </c>
      <c r="H397" s="108">
        <v>74243</v>
      </c>
      <c r="I397" t="s">
        <v>314</v>
      </c>
      <c r="J397" t="s">
        <v>1215</v>
      </c>
      <c r="K397" s="153">
        <v>44823</v>
      </c>
      <c r="L397" s="131">
        <v>242286.99999999997</v>
      </c>
      <c r="M397" s="131">
        <f t="shared" ref="M397:M398" si="176">L397*3.718/1000</f>
        <v>900.82306599999993</v>
      </c>
      <c r="N397" s="131">
        <f t="shared" ref="N397:N398" si="177">O397*1000/3.718</f>
        <v>36343.999999999993</v>
      </c>
      <c r="O397" s="131">
        <v>135.12699199999997</v>
      </c>
      <c r="P397" s="154">
        <f t="shared" ref="P397:P399" si="178">O397/M397</f>
        <v>0.15000392096975898</v>
      </c>
      <c r="Q397" s="153">
        <v>46284</v>
      </c>
    </row>
    <row r="398" spans="1:17" ht="14.25">
      <c r="A398" t="s">
        <v>1213</v>
      </c>
      <c r="B398" s="108">
        <v>9888</v>
      </c>
      <c r="C398" s="108" t="s">
        <v>1068</v>
      </c>
      <c r="D398" t="s">
        <v>5232</v>
      </c>
      <c r="E398" t="s">
        <v>5233</v>
      </c>
      <c r="F398" t="s">
        <v>311</v>
      </c>
      <c r="G398" t="s">
        <v>5234</v>
      </c>
      <c r="H398" s="108">
        <v>74244</v>
      </c>
      <c r="I398" t="s">
        <v>314</v>
      </c>
      <c r="J398" t="s">
        <v>1215</v>
      </c>
      <c r="K398" s="153">
        <v>44881</v>
      </c>
      <c r="L398" s="131">
        <v>105358</v>
      </c>
      <c r="M398" s="131">
        <f t="shared" si="176"/>
        <v>391.72104400000001</v>
      </c>
      <c r="N398" s="131">
        <f t="shared" si="177"/>
        <v>2634</v>
      </c>
      <c r="O398" s="131">
        <v>9.7932119999999987</v>
      </c>
      <c r="P398" s="154">
        <f t="shared" si="178"/>
        <v>2.5000474572410256E-2</v>
      </c>
      <c r="Q398" s="153">
        <v>46707</v>
      </c>
    </row>
    <row r="399" spans="1:17" ht="14.25">
      <c r="A399" t="s">
        <v>1213</v>
      </c>
      <c r="B399" s="108">
        <v>9888</v>
      </c>
      <c r="C399" s="108" t="s">
        <v>1068</v>
      </c>
      <c r="E399" t="s">
        <v>5224</v>
      </c>
      <c r="F399" t="s">
        <v>311</v>
      </c>
      <c r="G399" t="s">
        <v>5225</v>
      </c>
      <c r="H399" s="108">
        <v>74247</v>
      </c>
      <c r="I399" t="s">
        <v>314</v>
      </c>
      <c r="J399" t="s">
        <v>1227</v>
      </c>
      <c r="K399" s="153">
        <v>44938</v>
      </c>
      <c r="L399" s="131">
        <v>280626</v>
      </c>
      <c r="M399" s="131">
        <f>L399*4.8108/1000</f>
        <v>1350.0355608</v>
      </c>
      <c r="N399" s="131">
        <f>O399*1000/4.8108</f>
        <v>221414</v>
      </c>
      <c r="O399" s="131">
        <v>1065.1784712000001</v>
      </c>
      <c r="P399" s="154">
        <f t="shared" si="178"/>
        <v>0.78900030645770536</v>
      </c>
      <c r="Q399" s="153">
        <v>46022</v>
      </c>
    </row>
    <row r="400" spans="1:17" ht="14.25">
      <c r="A400" t="s">
        <v>1213</v>
      </c>
      <c r="B400" s="108">
        <v>9888</v>
      </c>
      <c r="C400" s="108" t="s">
        <v>1068</v>
      </c>
      <c r="E400" t="s">
        <v>5148</v>
      </c>
      <c r="F400" t="s">
        <v>309</v>
      </c>
      <c r="G400" t="s">
        <v>5149</v>
      </c>
      <c r="H400" s="108">
        <v>74249</v>
      </c>
      <c r="I400" t="s">
        <v>314</v>
      </c>
      <c r="J400" t="s">
        <v>1212</v>
      </c>
      <c r="K400" s="153">
        <v>45006</v>
      </c>
      <c r="L400" s="131">
        <v>1999680</v>
      </c>
      <c r="M400" s="131">
        <f t="shared" ref="M400:M401" si="179">L400/1000</f>
        <v>1999.68</v>
      </c>
      <c r="N400" s="131"/>
      <c r="O400" s="131"/>
      <c r="Q400" s="153"/>
    </row>
    <row r="401" spans="1:17" ht="14.25">
      <c r="A401" t="s">
        <v>1213</v>
      </c>
      <c r="B401" s="108">
        <v>9888</v>
      </c>
      <c r="C401" s="108" t="s">
        <v>1068</v>
      </c>
      <c r="D401" t="s">
        <v>5013</v>
      </c>
      <c r="E401" t="s">
        <v>5014</v>
      </c>
      <c r="F401" t="s">
        <v>309</v>
      </c>
      <c r="G401" t="s">
        <v>5189</v>
      </c>
      <c r="H401" s="108">
        <v>74252</v>
      </c>
      <c r="I401" t="s">
        <v>314</v>
      </c>
      <c r="J401" t="s">
        <v>1212</v>
      </c>
      <c r="K401" s="153">
        <v>45036</v>
      </c>
      <c r="L401" s="131">
        <v>1479947</v>
      </c>
      <c r="M401" s="131">
        <f t="shared" si="179"/>
        <v>1479.9469999999999</v>
      </c>
      <c r="N401" s="131">
        <f>O401*1000</f>
        <v>1035963</v>
      </c>
      <c r="O401" s="131">
        <v>1035.963</v>
      </c>
      <c r="P401" s="154">
        <f t="shared" ref="P401:P403" si="180">O401/M401</f>
        <v>0.70000006756998734</v>
      </c>
      <c r="Q401" s="153">
        <v>48689</v>
      </c>
    </row>
    <row r="402" spans="1:17" ht="14.25">
      <c r="A402" t="s">
        <v>1213</v>
      </c>
      <c r="B402" s="108">
        <v>9888</v>
      </c>
      <c r="C402" s="108" t="s">
        <v>1068</v>
      </c>
      <c r="E402" t="s">
        <v>5016</v>
      </c>
      <c r="F402" t="s">
        <v>309</v>
      </c>
      <c r="G402" t="s">
        <v>5017</v>
      </c>
      <c r="H402" s="108">
        <v>74254</v>
      </c>
      <c r="I402" t="s">
        <v>314</v>
      </c>
      <c r="J402" t="s">
        <v>1215</v>
      </c>
      <c r="K402" s="153">
        <v>45124</v>
      </c>
      <c r="L402" s="131">
        <v>135302</v>
      </c>
      <c r="M402" s="131">
        <f>L402*3.718/1000</f>
        <v>503.05283600000001</v>
      </c>
      <c r="N402" s="131">
        <f>O402*1000/3.718</f>
        <v>90680</v>
      </c>
      <c r="O402" s="131">
        <v>337.14823999999999</v>
      </c>
      <c r="P402" s="154">
        <f t="shared" si="180"/>
        <v>0.67020443156789988</v>
      </c>
      <c r="Q402" s="153">
        <v>46220</v>
      </c>
    </row>
    <row r="403" spans="1:17" ht="14.25">
      <c r="A403" t="s">
        <v>1213</v>
      </c>
      <c r="B403" s="108">
        <v>9888</v>
      </c>
      <c r="C403" s="108" t="s">
        <v>1068</v>
      </c>
      <c r="D403" t="s">
        <v>5077</v>
      </c>
      <c r="E403" t="s">
        <v>5078</v>
      </c>
      <c r="F403" t="s">
        <v>309</v>
      </c>
      <c r="G403" t="s">
        <v>5079</v>
      </c>
      <c r="H403" s="108">
        <v>74255</v>
      </c>
      <c r="I403" t="s">
        <v>314</v>
      </c>
      <c r="J403" t="s">
        <v>1227</v>
      </c>
      <c r="K403" s="153">
        <v>45208</v>
      </c>
      <c r="L403" s="131">
        <v>179625</v>
      </c>
      <c r="M403" s="131">
        <f>L403*4.8108/1000</f>
        <v>864.13995000000011</v>
      </c>
      <c r="N403" s="131">
        <f>O403*1000/4.8108</f>
        <v>80341</v>
      </c>
      <c r="O403" s="131">
        <v>386.50448280000006</v>
      </c>
      <c r="P403" s="154">
        <f t="shared" si="180"/>
        <v>0.44727070285316634</v>
      </c>
      <c r="Q403" s="153">
        <v>46235</v>
      </c>
    </row>
    <row r="404" spans="1:17" ht="14.25">
      <c r="A404" t="s">
        <v>1213</v>
      </c>
      <c r="B404" s="108">
        <v>9888</v>
      </c>
      <c r="C404" s="108" t="s">
        <v>1068</v>
      </c>
      <c r="D404" t="s">
        <v>5216</v>
      </c>
      <c r="E404" t="s">
        <v>5217</v>
      </c>
      <c r="F404" t="s">
        <v>310</v>
      </c>
      <c r="G404" t="s">
        <v>5218</v>
      </c>
      <c r="H404" s="108">
        <v>74256</v>
      </c>
      <c r="I404" t="s">
        <v>314</v>
      </c>
      <c r="J404" t="s">
        <v>1216</v>
      </c>
      <c r="K404" s="153">
        <v>45166</v>
      </c>
      <c r="L404" s="131">
        <v>315607</v>
      </c>
      <c r="M404" s="131">
        <f>L404*4.0219/1000</f>
        <v>1269.3397932999999</v>
      </c>
      <c r="N404" s="131"/>
      <c r="O404" s="131"/>
      <c r="Q404" s="153"/>
    </row>
    <row r="405" spans="1:17" ht="14.25">
      <c r="A405" t="s">
        <v>1213</v>
      </c>
      <c r="B405" s="108">
        <v>9888</v>
      </c>
      <c r="C405" s="108" t="s">
        <v>1068</v>
      </c>
      <c r="D405" t="s">
        <v>5080</v>
      </c>
      <c r="E405" t="s">
        <v>5081</v>
      </c>
      <c r="F405" t="s">
        <v>311</v>
      </c>
      <c r="G405" t="s">
        <v>5084</v>
      </c>
      <c r="H405" s="108">
        <v>74266</v>
      </c>
      <c r="I405" t="s">
        <v>314</v>
      </c>
      <c r="J405" t="s">
        <v>1215</v>
      </c>
      <c r="K405" s="153">
        <v>45400</v>
      </c>
      <c r="L405" s="131">
        <v>116537</v>
      </c>
      <c r="M405" s="131">
        <f>L405*3.718/1000</f>
        <v>433.28456599999998</v>
      </c>
      <c r="N405" s="131">
        <f>O405*1000/3.718</f>
        <v>52337</v>
      </c>
      <c r="O405" s="131">
        <v>194.588966</v>
      </c>
      <c r="P405" s="154">
        <f t="shared" ref="P405:P408" si="181">O405/M405</f>
        <v>0.44910200193929828</v>
      </c>
      <c r="Q405" s="153">
        <v>46495</v>
      </c>
    </row>
    <row r="406" spans="1:17" ht="14.25">
      <c r="A406" t="s">
        <v>1213</v>
      </c>
      <c r="B406" s="108">
        <v>9888</v>
      </c>
      <c r="C406" s="108" t="s">
        <v>1068</v>
      </c>
      <c r="D406" t="s">
        <v>5228</v>
      </c>
      <c r="E406" t="s">
        <v>5229</v>
      </c>
      <c r="F406" t="s">
        <v>311</v>
      </c>
      <c r="G406" t="s">
        <v>5230</v>
      </c>
      <c r="H406" s="108">
        <v>74270</v>
      </c>
      <c r="I406" t="s">
        <v>314</v>
      </c>
      <c r="J406" t="s">
        <v>1216</v>
      </c>
      <c r="K406" s="153">
        <v>45484</v>
      </c>
      <c r="L406" s="131">
        <v>117601</v>
      </c>
      <c r="M406" s="131">
        <f>L406*4.0219/1000</f>
        <v>472.97946189999993</v>
      </c>
      <c r="N406" s="131">
        <f>O406*1000/4.0219</f>
        <v>65586</v>
      </c>
      <c r="O406" s="131">
        <v>263.78033339999996</v>
      </c>
      <c r="P406" s="154">
        <f t="shared" si="181"/>
        <v>0.55769933929133253</v>
      </c>
      <c r="Q406" s="153">
        <v>47118</v>
      </c>
    </row>
    <row r="407" spans="1:17" ht="14.25">
      <c r="A407" t="s">
        <v>1213</v>
      </c>
      <c r="B407" s="108">
        <v>9888</v>
      </c>
      <c r="C407" s="108" t="s">
        <v>1068</v>
      </c>
      <c r="D407" t="s">
        <v>5085</v>
      </c>
      <c r="E407" t="s">
        <v>5086</v>
      </c>
      <c r="F407" t="s">
        <v>311</v>
      </c>
      <c r="G407" t="s">
        <v>5085</v>
      </c>
      <c r="H407" s="108">
        <v>74271</v>
      </c>
      <c r="I407" t="s">
        <v>314</v>
      </c>
      <c r="J407" t="s">
        <v>1227</v>
      </c>
      <c r="K407" s="153">
        <v>45495</v>
      </c>
      <c r="L407" s="131">
        <v>214000</v>
      </c>
      <c r="M407" s="131">
        <f>L407*4.8108/1000</f>
        <v>1029.5112000000001</v>
      </c>
      <c r="N407" s="131">
        <f>O407*1000/4.8108</f>
        <v>144000</v>
      </c>
      <c r="O407" s="131">
        <v>692.75520000000006</v>
      </c>
      <c r="P407" s="154">
        <f t="shared" si="181"/>
        <v>0.67289719626168221</v>
      </c>
      <c r="Q407" s="153">
        <v>46295</v>
      </c>
    </row>
    <row r="408" spans="1:17" ht="14.25">
      <c r="A408" t="s">
        <v>1213</v>
      </c>
      <c r="B408" s="108">
        <v>9888</v>
      </c>
      <c r="C408" s="108" t="s">
        <v>1068</v>
      </c>
      <c r="D408" t="s">
        <v>5080</v>
      </c>
      <c r="E408" t="s">
        <v>5081</v>
      </c>
      <c r="F408" t="s">
        <v>311</v>
      </c>
      <c r="G408" t="s">
        <v>5082</v>
      </c>
      <c r="H408" s="108">
        <v>74272</v>
      </c>
      <c r="I408" t="s">
        <v>314</v>
      </c>
      <c r="J408" t="s">
        <v>1215</v>
      </c>
      <c r="K408" s="153">
        <v>45505</v>
      </c>
      <c r="L408" s="131">
        <v>131332</v>
      </c>
      <c r="M408" s="131">
        <f>L408*3.718/1000</f>
        <v>488.29237599999999</v>
      </c>
      <c r="N408" s="131">
        <f>O408*1000/3.718</f>
        <v>56285</v>
      </c>
      <c r="O408" s="131">
        <v>209.26763</v>
      </c>
      <c r="P408" s="154">
        <f t="shared" si="181"/>
        <v>0.42857034081564283</v>
      </c>
      <c r="Q408" s="153">
        <v>46295</v>
      </c>
    </row>
    <row r="409" spans="1:17" ht="14.25">
      <c r="A409" t="s">
        <v>1213</v>
      </c>
      <c r="B409" s="108">
        <v>13498</v>
      </c>
      <c r="L409" s="131"/>
      <c r="M409" s="131"/>
      <c r="N409" s="131"/>
      <c r="O409" s="131"/>
    </row>
    <row r="410" spans="1:17" ht="14.25">
      <c r="A410" t="s">
        <v>1213</v>
      </c>
      <c r="B410" s="108">
        <v>13499</v>
      </c>
      <c r="L410" s="131"/>
      <c r="M410" s="131"/>
      <c r="N410" s="131"/>
      <c r="O410" s="131"/>
    </row>
    <row r="411" spans="1:17" ht="14.25">
      <c r="A411" t="s">
        <v>1213</v>
      </c>
      <c r="B411" s="108">
        <v>13500</v>
      </c>
      <c r="L411" s="131"/>
      <c r="M411" s="131"/>
      <c r="N411" s="131"/>
      <c r="O411" s="131"/>
    </row>
    <row r="412" spans="1:17" ht="14.25">
      <c r="A412" t="s">
        <v>1213</v>
      </c>
      <c r="B412" s="108">
        <v>141</v>
      </c>
      <c r="L412" s="131"/>
      <c r="M412" s="131"/>
      <c r="N412" s="131"/>
      <c r="O412" s="131"/>
    </row>
    <row r="413" spans="1:17" ht="14.25">
      <c r="A413" t="s">
        <v>1213</v>
      </c>
      <c r="B413" s="108">
        <v>142</v>
      </c>
      <c r="L413" s="131"/>
      <c r="M413" s="131"/>
      <c r="N413" s="131"/>
      <c r="O413" s="131"/>
    </row>
    <row r="414" spans="1:17" ht="14.25">
      <c r="A414" t="s">
        <v>1213</v>
      </c>
      <c r="B414" s="108">
        <v>143</v>
      </c>
      <c r="L414" s="131"/>
      <c r="M414" s="131"/>
      <c r="N414" s="131"/>
      <c r="O414" s="131"/>
    </row>
    <row r="415" spans="1:17" ht="14.25">
      <c r="A415" t="s">
        <v>1213</v>
      </c>
      <c r="B415" s="108">
        <v>14318</v>
      </c>
      <c r="L415" s="131"/>
      <c r="M415" s="131"/>
      <c r="N415" s="131"/>
      <c r="O415" s="131"/>
    </row>
    <row r="416" spans="1:17" ht="14.25">
      <c r="A416" t="s">
        <v>1213</v>
      </c>
      <c r="B416" s="108">
        <v>14406</v>
      </c>
      <c r="L416" s="131"/>
      <c r="M416" s="131"/>
      <c r="N416" s="131"/>
      <c r="O416" s="131"/>
    </row>
    <row r="417" spans="1:15" ht="14.25">
      <c r="A417" t="s">
        <v>1213</v>
      </c>
      <c r="B417" s="108">
        <v>15108</v>
      </c>
      <c r="L417" s="131"/>
      <c r="M417" s="131"/>
      <c r="N417" s="131"/>
      <c r="O417" s="131"/>
    </row>
    <row r="418" spans="1:15" ht="14.25">
      <c r="A418" t="s">
        <v>1213</v>
      </c>
      <c r="B418" s="108">
        <v>15373</v>
      </c>
      <c r="L418" s="131"/>
      <c r="M418" s="131"/>
      <c r="N418" s="131"/>
      <c r="O418" s="131"/>
    </row>
    <row r="419" spans="1:15" ht="14.25">
      <c r="A419" t="s">
        <v>1213</v>
      </c>
      <c r="B419" s="108">
        <v>8530</v>
      </c>
      <c r="L419" s="131"/>
      <c r="M419" s="131"/>
      <c r="N419" s="131"/>
      <c r="O419" s="131"/>
    </row>
    <row r="420" spans="1:15" ht="14.25">
      <c r="A420" t="s">
        <v>1213</v>
      </c>
      <c r="B420" s="108">
        <v>9301</v>
      </c>
      <c r="L420" s="131"/>
      <c r="M420" s="131"/>
      <c r="N420" s="131"/>
      <c r="O420" s="131"/>
    </row>
    <row r="421" spans="1:15" ht="14.25">
      <c r="A421" t="s">
        <v>1213</v>
      </c>
      <c r="B421" s="108">
        <v>9719</v>
      </c>
      <c r="L421" s="131"/>
      <c r="M421" s="131"/>
      <c r="N421" s="131"/>
      <c r="O421" s="131"/>
    </row>
    <row r="422" spans="1:15" ht="14.25">
      <c r="A422" t="s">
        <v>1213</v>
      </c>
      <c r="B422" s="108">
        <v>9720</v>
      </c>
      <c r="L422" s="131"/>
      <c r="M422" s="131"/>
      <c r="N422" s="131"/>
      <c r="O422" s="131"/>
    </row>
    <row r="423" spans="1:15" ht="14.25">
      <c r="A423" t="s">
        <v>1213</v>
      </c>
      <c r="B423" s="108">
        <v>9721</v>
      </c>
      <c r="L423" s="131"/>
      <c r="M423" s="131"/>
      <c r="N423" s="131"/>
      <c r="O423" s="131"/>
    </row>
  </sheetData>
  <sheetProtection formatColumns="0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C2:C408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23" activePane="bottomLeft" state="frozen"/>
      <selection pane="bottomLeft" activeCell="C50" sqref="C50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198</v>
      </c>
      <c r="B1" s="42" t="s">
        <v>199</v>
      </c>
      <c r="C1" s="42" t="s">
        <v>200</v>
      </c>
      <c r="D1" s="42" t="s">
        <v>201</v>
      </c>
      <c r="E1" s="107" t="s">
        <v>202</v>
      </c>
      <c r="F1"/>
      <c r="G1"/>
      <c r="H1"/>
    </row>
    <row r="2" spans="1:8">
      <c r="A2" s="69"/>
      <c r="B2" s="69" t="s">
        <v>203</v>
      </c>
      <c r="C2" s="18" t="s">
        <v>204</v>
      </c>
      <c r="D2" s="18"/>
    </row>
    <row r="3" spans="1:8">
      <c r="A3" s="70"/>
      <c r="B3" s="70"/>
      <c r="C3" s="18" t="s">
        <v>205</v>
      </c>
      <c r="D3" s="18"/>
    </row>
    <row r="4" spans="1:8" ht="42.75">
      <c r="A4" s="112"/>
      <c r="B4" s="79" t="s">
        <v>206</v>
      </c>
      <c r="C4" s="19" t="s">
        <v>204</v>
      </c>
      <c r="D4" s="19"/>
    </row>
    <row r="5" spans="1:8">
      <c r="A5" s="113"/>
      <c r="B5" s="80"/>
      <c r="C5" s="19" t="s">
        <v>207</v>
      </c>
      <c r="D5" s="19"/>
    </row>
    <row r="6" spans="1:8">
      <c r="A6" s="113"/>
      <c r="B6" s="80"/>
      <c r="C6" s="19" t="s">
        <v>208</v>
      </c>
      <c r="D6" s="19"/>
    </row>
    <row r="7" spans="1:8">
      <c r="A7" s="113"/>
      <c r="B7" s="80"/>
      <c r="C7" s="19" t="s">
        <v>209</v>
      </c>
      <c r="D7" s="19"/>
    </row>
    <row r="8" spans="1:8">
      <c r="A8" s="113"/>
      <c r="B8" s="80"/>
      <c r="C8" s="19" t="s">
        <v>210</v>
      </c>
      <c r="D8" s="19"/>
    </row>
    <row r="9" spans="1:8">
      <c r="A9" s="113"/>
      <c r="B9" s="80"/>
      <c r="C9" s="19" t="s">
        <v>211</v>
      </c>
      <c r="D9" s="19"/>
    </row>
    <row r="10" spans="1:8">
      <c r="A10" s="113"/>
      <c r="B10" s="80"/>
      <c r="C10" s="19" t="s">
        <v>212</v>
      </c>
      <c r="D10" s="19"/>
    </row>
    <row r="11" spans="1:8">
      <c r="A11" s="113"/>
      <c r="B11" s="80"/>
      <c r="C11" s="19" t="s">
        <v>213</v>
      </c>
      <c r="D11" s="19"/>
      <c r="E11" t="s">
        <v>214</v>
      </c>
    </row>
    <row r="12" spans="1:8">
      <c r="A12" s="113"/>
      <c r="B12" s="80"/>
      <c r="C12" s="19" t="s">
        <v>215</v>
      </c>
      <c r="D12" s="19"/>
      <c r="E12" t="s">
        <v>214</v>
      </c>
    </row>
    <row r="13" spans="1:8">
      <c r="A13" s="113"/>
      <c r="B13" s="80"/>
      <c r="C13" s="19" t="s">
        <v>216</v>
      </c>
      <c r="D13" s="19"/>
    </row>
    <row r="14" spans="1:8">
      <c r="A14" s="113"/>
      <c r="B14" s="80"/>
      <c r="C14" s="19" t="s">
        <v>217</v>
      </c>
      <c r="D14" s="19"/>
    </row>
    <row r="15" spans="1:8">
      <c r="A15" s="113"/>
      <c r="B15" s="80"/>
      <c r="C15" s="19" t="s">
        <v>218</v>
      </c>
      <c r="D15" s="19"/>
    </row>
    <row r="16" spans="1:8">
      <c r="A16" s="113"/>
      <c r="B16" s="80"/>
      <c r="C16" s="19" t="s">
        <v>219</v>
      </c>
      <c r="D16" s="19"/>
    </row>
    <row r="17" spans="1:4">
      <c r="A17" s="113"/>
      <c r="B17" s="80"/>
      <c r="C17" s="19" t="s">
        <v>220</v>
      </c>
      <c r="D17" s="19"/>
    </row>
    <row r="18" spans="1:4">
      <c r="A18" s="113"/>
      <c r="B18" s="80"/>
      <c r="C18" s="19" t="s">
        <v>221</v>
      </c>
      <c r="D18" s="19"/>
    </row>
    <row r="19" spans="1:4">
      <c r="A19" s="113"/>
      <c r="B19" s="80"/>
      <c r="C19" s="19" t="s">
        <v>222</v>
      </c>
      <c r="D19" s="19"/>
    </row>
    <row r="20" spans="1:4">
      <c r="A20" s="113"/>
      <c r="B20" s="80"/>
      <c r="C20" s="19" t="s">
        <v>223</v>
      </c>
      <c r="D20" s="19"/>
    </row>
    <row r="21" spans="1:4">
      <c r="A21" s="113"/>
      <c r="B21" s="80"/>
      <c r="C21" s="19" t="s">
        <v>224</v>
      </c>
      <c r="D21" s="19"/>
    </row>
    <row r="22" spans="1:4">
      <c r="A22" s="113"/>
      <c r="B22" s="80"/>
      <c r="C22" s="19" t="s">
        <v>225</v>
      </c>
      <c r="D22" s="19"/>
    </row>
    <row r="23" spans="1:4">
      <c r="A23" s="113"/>
      <c r="B23" s="80"/>
      <c r="C23" s="19" t="s">
        <v>226</v>
      </c>
      <c r="D23" s="19"/>
    </row>
    <row r="24" spans="1:4">
      <c r="A24" s="113"/>
      <c r="B24" s="80"/>
      <c r="C24" s="19" t="s">
        <v>227</v>
      </c>
      <c r="D24" s="19"/>
    </row>
    <row r="25" spans="1:4">
      <c r="A25" s="113"/>
      <c r="B25" s="80"/>
      <c r="C25" s="19" t="s">
        <v>228</v>
      </c>
      <c r="D25" s="19"/>
    </row>
    <row r="26" spans="1:4">
      <c r="A26" s="113"/>
      <c r="B26" s="80"/>
      <c r="C26" s="19" t="s">
        <v>229</v>
      </c>
      <c r="D26" s="19"/>
    </row>
    <row r="27" spans="1:4">
      <c r="A27" s="113"/>
      <c r="B27" s="80"/>
      <c r="C27" s="19" t="s">
        <v>230</v>
      </c>
      <c r="D27" s="19"/>
    </row>
    <row r="28" spans="1:4">
      <c r="A28" s="113"/>
      <c r="B28" s="80"/>
      <c r="C28" s="19" t="s">
        <v>231</v>
      </c>
      <c r="D28" s="19"/>
    </row>
    <row r="29" spans="1:4">
      <c r="A29" s="113"/>
      <c r="B29" s="80"/>
      <c r="C29" s="19" t="s">
        <v>232</v>
      </c>
      <c r="D29" s="19"/>
    </row>
    <row r="30" spans="1:4">
      <c r="A30" s="113"/>
      <c r="B30" s="80"/>
      <c r="C30" s="19" t="s">
        <v>233</v>
      </c>
      <c r="D30" s="19"/>
    </row>
    <row r="31" spans="1:4">
      <c r="A31" s="113"/>
      <c r="B31" s="80"/>
      <c r="C31" s="19" t="s">
        <v>234</v>
      </c>
      <c r="D31" s="19"/>
    </row>
    <row r="32" spans="1:4">
      <c r="A32" s="113"/>
      <c r="B32" s="80"/>
      <c r="C32" s="19" t="s">
        <v>235</v>
      </c>
      <c r="D32" s="19"/>
    </row>
    <row r="33" spans="1:5">
      <c r="A33" s="113"/>
      <c r="B33" s="80"/>
      <c r="C33" s="19" t="s">
        <v>236</v>
      </c>
      <c r="D33" s="19"/>
    </row>
    <row r="34" spans="1:5">
      <c r="A34" s="113"/>
      <c r="B34" s="80"/>
      <c r="C34" s="19" t="s">
        <v>237</v>
      </c>
      <c r="D34" s="19"/>
    </row>
    <row r="35" spans="1:5">
      <c r="A35" s="113"/>
      <c r="B35" s="80"/>
      <c r="C35" s="19" t="s">
        <v>238</v>
      </c>
      <c r="D35" s="19"/>
    </row>
    <row r="36" spans="1:5">
      <c r="A36" s="113"/>
      <c r="B36" s="80"/>
      <c r="C36" s="19" t="s">
        <v>239</v>
      </c>
      <c r="D36" s="19"/>
      <c r="E36" t="s">
        <v>214</v>
      </c>
    </row>
    <row r="37" spans="1:5">
      <c r="A37" s="113"/>
      <c r="B37" s="80"/>
      <c r="C37" s="108" t="s">
        <v>240</v>
      </c>
      <c r="D37" s="19"/>
      <c r="E37" t="s">
        <v>214</v>
      </c>
    </row>
    <row r="38" spans="1:5">
      <c r="A38" s="113"/>
      <c r="B38" s="80"/>
      <c r="C38" s="19" t="s">
        <v>241</v>
      </c>
      <c r="D38" s="19"/>
    </row>
    <row r="39" spans="1:5">
      <c r="A39" s="113"/>
      <c r="B39" s="80"/>
      <c r="C39" s="19" t="s">
        <v>242</v>
      </c>
      <c r="D39" s="19"/>
    </row>
    <row r="40" spans="1:5">
      <c r="A40" s="113"/>
      <c r="B40" s="80"/>
      <c r="C40" s="19" t="s">
        <v>243</v>
      </c>
      <c r="D40" s="19"/>
      <c r="E40" t="s">
        <v>214</v>
      </c>
    </row>
    <row r="41" spans="1:5">
      <c r="A41" s="113"/>
      <c r="B41" s="80"/>
      <c r="C41" s="19" t="s">
        <v>244</v>
      </c>
      <c r="D41" s="19"/>
    </row>
    <row r="42" spans="1:5">
      <c r="A42" s="113"/>
      <c r="B42" s="80"/>
      <c r="C42" s="19" t="s">
        <v>245</v>
      </c>
      <c r="D42" s="19"/>
    </row>
    <row r="43" spans="1:5">
      <c r="A43" s="113"/>
      <c r="B43" s="80"/>
      <c r="C43" s="19" t="s">
        <v>246</v>
      </c>
      <c r="D43" s="19"/>
    </row>
    <row r="44" spans="1:5">
      <c r="A44" s="113"/>
      <c r="B44" s="80"/>
      <c r="C44" s="19" t="s">
        <v>247</v>
      </c>
      <c r="D44" s="19"/>
    </row>
    <row r="45" spans="1:5">
      <c r="A45" s="113"/>
      <c r="B45" s="80"/>
      <c r="C45" s="19" t="s">
        <v>248</v>
      </c>
      <c r="D45" s="19"/>
    </row>
    <row r="46" spans="1:5">
      <c r="A46" s="113"/>
      <c r="B46" s="80"/>
      <c r="C46" s="19" t="s">
        <v>249</v>
      </c>
      <c r="D46" s="19"/>
      <c r="E46" t="s">
        <v>214</v>
      </c>
    </row>
    <row r="47" spans="1:5">
      <c r="A47" s="113"/>
      <c r="B47" s="80"/>
      <c r="C47" s="19" t="s">
        <v>250</v>
      </c>
      <c r="D47" s="19"/>
    </row>
    <row r="48" spans="1:5">
      <c r="A48" s="113"/>
      <c r="B48" s="80"/>
      <c r="C48" s="19" t="s">
        <v>251</v>
      </c>
      <c r="D48" s="19"/>
    </row>
    <row r="49" spans="1:5">
      <c r="A49" s="113"/>
      <c r="B49" s="80"/>
      <c r="C49" s="19" t="s">
        <v>252</v>
      </c>
      <c r="D49" s="19"/>
    </row>
    <row r="50" spans="1:5">
      <c r="A50" s="113"/>
      <c r="B50" s="80"/>
      <c r="C50" s="19" t="s">
        <v>253</v>
      </c>
      <c r="D50" s="19"/>
    </row>
    <row r="51" spans="1:5">
      <c r="A51" s="113"/>
      <c r="B51" s="80"/>
      <c r="C51" s="19" t="s">
        <v>254</v>
      </c>
      <c r="D51" s="19"/>
    </row>
    <row r="52" spans="1:5">
      <c r="A52" s="113"/>
      <c r="B52" s="80"/>
      <c r="C52" s="19" t="s">
        <v>255</v>
      </c>
      <c r="D52" s="19"/>
    </row>
    <row r="53" spans="1:5">
      <c r="A53" s="113"/>
      <c r="B53" s="80"/>
      <c r="C53" s="19" t="s">
        <v>256</v>
      </c>
      <c r="D53" s="19"/>
    </row>
    <row r="54" spans="1:5">
      <c r="A54" s="113"/>
      <c r="B54" s="80"/>
      <c r="C54" s="19" t="s">
        <v>257</v>
      </c>
      <c r="D54" s="19"/>
    </row>
    <row r="55" spans="1:5">
      <c r="A55" s="113"/>
      <c r="B55" s="80"/>
      <c r="C55" s="19" t="s">
        <v>258</v>
      </c>
      <c r="D55" s="19"/>
    </row>
    <row r="56" spans="1:5">
      <c r="A56" s="113"/>
      <c r="B56" s="80"/>
      <c r="C56" s="19" t="s">
        <v>259</v>
      </c>
      <c r="D56" s="19"/>
    </row>
    <row r="57" spans="1:5">
      <c r="A57" s="113"/>
      <c r="B57" s="80"/>
      <c r="C57" s="19" t="s">
        <v>260</v>
      </c>
      <c r="D57" s="19"/>
    </row>
    <row r="58" spans="1:5">
      <c r="A58" s="113"/>
      <c r="B58" s="80"/>
      <c r="C58" s="19" t="s">
        <v>261</v>
      </c>
      <c r="D58" s="19"/>
    </row>
    <row r="59" spans="1:5">
      <c r="A59" s="113"/>
      <c r="B59" s="80"/>
      <c r="C59" s="19" t="s">
        <v>262</v>
      </c>
      <c r="D59" s="19"/>
    </row>
    <row r="60" spans="1:5">
      <c r="A60" s="113"/>
      <c r="B60" s="80"/>
      <c r="C60" s="19" t="s">
        <v>263</v>
      </c>
      <c r="D60" s="19"/>
    </row>
    <row r="61" spans="1:5">
      <c r="A61" s="113"/>
      <c r="B61" s="80"/>
      <c r="C61" s="19" t="s">
        <v>264</v>
      </c>
      <c r="D61" s="19"/>
    </row>
    <row r="62" spans="1:5">
      <c r="A62" s="113"/>
      <c r="B62" s="80"/>
      <c r="C62" s="19" t="s">
        <v>265</v>
      </c>
      <c r="D62" s="19"/>
    </row>
    <row r="63" spans="1:5">
      <c r="A63" s="113"/>
      <c r="B63" s="80"/>
      <c r="C63" s="19" t="s">
        <v>266</v>
      </c>
      <c r="D63" s="19"/>
      <c r="E63" t="s">
        <v>214</v>
      </c>
    </row>
    <row r="64" spans="1:5">
      <c r="A64" s="113"/>
      <c r="B64" s="80"/>
      <c r="C64" s="19" t="s">
        <v>267</v>
      </c>
      <c r="D64" s="19"/>
    </row>
    <row r="65" spans="1:4">
      <c r="A65" s="113"/>
      <c r="B65" s="80"/>
      <c r="C65" s="19" t="s">
        <v>268</v>
      </c>
      <c r="D65" s="19"/>
    </row>
    <row r="66" spans="1:4">
      <c r="A66" s="113"/>
      <c r="B66" s="80"/>
      <c r="C66" s="19" t="s">
        <v>269</v>
      </c>
      <c r="D66" s="19"/>
    </row>
    <row r="67" spans="1:4">
      <c r="A67" s="113"/>
      <c r="B67" s="80"/>
      <c r="C67" s="19" t="s">
        <v>270</v>
      </c>
      <c r="D67" s="19"/>
    </row>
    <row r="68" spans="1:4">
      <c r="A68" s="113"/>
      <c r="B68" s="80"/>
      <c r="C68" s="19" t="s">
        <v>271</v>
      </c>
      <c r="D68" s="19"/>
    </row>
    <row r="69" spans="1:4">
      <c r="A69" s="113"/>
      <c r="B69" s="80"/>
      <c r="C69" s="19" t="s">
        <v>272</v>
      </c>
      <c r="D69" s="19"/>
    </row>
    <row r="70" spans="1:4">
      <c r="A70" s="113"/>
      <c r="B70" s="80"/>
      <c r="C70" s="19" t="s">
        <v>273</v>
      </c>
      <c r="D70" s="19"/>
    </row>
    <row r="71" spans="1:4">
      <c r="A71" s="113"/>
      <c r="B71" s="80"/>
      <c r="C71" s="19" t="s">
        <v>274</v>
      </c>
      <c r="D71" s="19"/>
    </row>
    <row r="72" spans="1:4">
      <c r="A72" s="113"/>
      <c r="B72" s="80"/>
      <c r="C72" s="19" t="s">
        <v>275</v>
      </c>
      <c r="D72" s="19"/>
    </row>
    <row r="73" spans="1:4">
      <c r="A73" s="113"/>
      <c r="B73" s="80"/>
      <c r="C73" s="19" t="s">
        <v>276</v>
      </c>
      <c r="D73" s="19"/>
    </row>
    <row r="74" spans="1:4">
      <c r="A74" s="113"/>
      <c r="B74" s="80"/>
      <c r="C74" s="19" t="s">
        <v>277</v>
      </c>
      <c r="D74" s="19"/>
    </row>
    <row r="75" spans="1:4">
      <c r="A75" s="113"/>
      <c r="B75" s="80"/>
      <c r="C75" s="19" t="s">
        <v>278</v>
      </c>
      <c r="D75" s="19"/>
    </row>
    <row r="76" spans="1:4">
      <c r="A76" s="113"/>
      <c r="B76" s="80"/>
      <c r="C76" s="19" t="s">
        <v>279</v>
      </c>
      <c r="D76" s="19"/>
    </row>
    <row r="77" spans="1:4">
      <c r="A77" s="113"/>
      <c r="B77" s="80"/>
      <c r="C77" s="19" t="s">
        <v>280</v>
      </c>
      <c r="D77" s="19"/>
    </row>
    <row r="78" spans="1:4">
      <c r="A78" s="113"/>
      <c r="B78" s="80"/>
      <c r="C78" s="19" t="s">
        <v>281</v>
      </c>
      <c r="D78" s="19"/>
    </row>
    <row r="79" spans="1:4">
      <c r="A79" s="113"/>
      <c r="B79" s="80"/>
      <c r="C79" s="19" t="s">
        <v>282</v>
      </c>
      <c r="D79" s="19"/>
    </row>
    <row r="80" spans="1:4">
      <c r="A80" s="113"/>
      <c r="B80" s="80"/>
      <c r="C80" s="19" t="s">
        <v>283</v>
      </c>
      <c r="D80" s="19"/>
    </row>
    <row r="81" spans="1:5">
      <c r="A81" s="113"/>
      <c r="B81" s="80"/>
      <c r="C81" s="19" t="s">
        <v>284</v>
      </c>
      <c r="D81" s="19"/>
    </row>
    <row r="82" spans="1:5">
      <c r="A82" s="113"/>
      <c r="B82" s="80"/>
      <c r="C82" s="19" t="s">
        <v>285</v>
      </c>
      <c r="D82" s="19"/>
    </row>
    <row r="83" spans="1:5">
      <c r="A83" s="113"/>
      <c r="B83" s="80"/>
      <c r="C83" s="19" t="s">
        <v>286</v>
      </c>
      <c r="D83" s="19"/>
    </row>
    <row r="84" spans="1:5">
      <c r="A84" s="113"/>
      <c r="B84" s="80"/>
      <c r="C84" s="19" t="s">
        <v>287</v>
      </c>
      <c r="D84" s="19"/>
    </row>
    <row r="85" spans="1:5">
      <c r="A85" s="113"/>
      <c r="B85" s="80"/>
      <c r="C85" s="19" t="s">
        <v>288</v>
      </c>
      <c r="D85" s="19"/>
    </row>
    <row r="86" spans="1:5">
      <c r="A86" s="113"/>
      <c r="B86" s="80"/>
      <c r="C86" s="19" t="s">
        <v>289</v>
      </c>
      <c r="D86" s="19"/>
    </row>
    <row r="87" spans="1:5">
      <c r="A87" s="113"/>
      <c r="B87" s="80"/>
      <c r="C87" s="19" t="s">
        <v>290</v>
      </c>
      <c r="D87" s="19"/>
    </row>
    <row r="88" spans="1:5">
      <c r="A88" s="113"/>
      <c r="B88" s="80"/>
      <c r="C88" s="19" t="s">
        <v>291</v>
      </c>
      <c r="D88" s="19"/>
    </row>
    <row r="89" spans="1:5">
      <c r="A89" s="113"/>
      <c r="B89" s="80"/>
      <c r="C89" s="19" t="s">
        <v>292</v>
      </c>
      <c r="D89" s="19"/>
    </row>
    <row r="90" spans="1:5">
      <c r="A90" s="113"/>
      <c r="B90" s="80"/>
      <c r="C90" s="19" t="s">
        <v>293</v>
      </c>
      <c r="D90" s="19"/>
    </row>
    <row r="91" spans="1:5">
      <c r="A91" s="113"/>
      <c r="B91" s="80"/>
      <c r="C91" s="19" t="s">
        <v>294</v>
      </c>
      <c r="D91" s="19"/>
    </row>
    <row r="92" spans="1:5">
      <c r="A92" s="113"/>
      <c r="B92" s="80"/>
      <c r="C92" s="19" t="s">
        <v>295</v>
      </c>
      <c r="D92" s="19"/>
    </row>
    <row r="93" spans="1:5">
      <c r="A93" s="113"/>
      <c r="B93" s="80"/>
      <c r="C93" s="19" t="s">
        <v>296</v>
      </c>
      <c r="D93" s="19"/>
    </row>
    <row r="94" spans="1:5">
      <c r="A94" s="113"/>
      <c r="B94" s="80"/>
      <c r="C94" s="19" t="s">
        <v>297</v>
      </c>
      <c r="D94" s="19" t="s">
        <v>298</v>
      </c>
      <c r="E94" t="s">
        <v>214</v>
      </c>
    </row>
    <row r="95" spans="1:5">
      <c r="A95" s="113"/>
      <c r="B95" s="80"/>
      <c r="C95" s="19" t="s">
        <v>299</v>
      </c>
      <c r="D95" s="19" t="s">
        <v>300</v>
      </c>
      <c r="E95" t="s">
        <v>214</v>
      </c>
    </row>
    <row r="96" spans="1:5">
      <c r="A96" s="113"/>
      <c r="B96" s="80"/>
      <c r="C96" s="19" t="s">
        <v>301</v>
      </c>
      <c r="D96" s="19" t="s">
        <v>300</v>
      </c>
      <c r="E96" t="s">
        <v>214</v>
      </c>
    </row>
    <row r="97" spans="1:5">
      <c r="A97" s="113"/>
      <c r="B97" s="80"/>
      <c r="C97" s="19" t="s">
        <v>302</v>
      </c>
      <c r="D97" s="19" t="s">
        <v>300</v>
      </c>
      <c r="E97" t="s">
        <v>214</v>
      </c>
    </row>
    <row r="98" spans="1:5">
      <c r="A98" s="113"/>
      <c r="B98" s="80"/>
      <c r="C98" s="19" t="s">
        <v>303</v>
      </c>
      <c r="D98" s="19" t="s">
        <v>300</v>
      </c>
      <c r="E98" t="s">
        <v>214</v>
      </c>
    </row>
    <row r="99" spans="1:5">
      <c r="A99" s="113"/>
      <c r="B99" s="80"/>
      <c r="C99" s="19" t="s">
        <v>304</v>
      </c>
      <c r="D99" s="19" t="s">
        <v>300</v>
      </c>
      <c r="E99" t="s">
        <v>214</v>
      </c>
    </row>
    <row r="100" spans="1:5">
      <c r="A100" s="113"/>
      <c r="B100" s="80"/>
      <c r="C100" s="19" t="s">
        <v>305</v>
      </c>
      <c r="D100" s="19" t="s">
        <v>300</v>
      </c>
      <c r="E100" t="s">
        <v>214</v>
      </c>
    </row>
    <row r="101" spans="1:5">
      <c r="A101" s="113"/>
      <c r="B101" s="80"/>
      <c r="C101" s="19" t="s">
        <v>306</v>
      </c>
      <c r="D101" s="19" t="s">
        <v>300</v>
      </c>
      <c r="E101" t="s">
        <v>214</v>
      </c>
    </row>
    <row r="102" spans="1:5">
      <c r="A102" s="113"/>
      <c r="B102" s="80"/>
      <c r="C102" s="19" t="s">
        <v>307</v>
      </c>
      <c r="D102" s="19" t="s">
        <v>300</v>
      </c>
      <c r="E102" t="s">
        <v>214</v>
      </c>
    </row>
    <row r="103" spans="1:5">
      <c r="A103" s="113"/>
      <c r="B103" s="80"/>
      <c r="C103" s="19" t="s">
        <v>308</v>
      </c>
      <c r="D103" s="19" t="s">
        <v>300</v>
      </c>
      <c r="E103" t="s">
        <v>214</v>
      </c>
    </row>
    <row r="104" spans="1:5">
      <c r="A104" s="61"/>
      <c r="B104" s="61" t="s">
        <v>81</v>
      </c>
      <c r="C104" s="18" t="s">
        <v>309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310</v>
      </c>
      <c r="D106" s="18"/>
    </row>
    <row r="107" spans="1:5">
      <c r="A107" s="62"/>
      <c r="B107" s="62"/>
      <c r="C107" s="18" t="s">
        <v>311</v>
      </c>
      <c r="D107" s="18"/>
    </row>
    <row r="108" spans="1:5">
      <c r="A108" s="62"/>
      <c r="B108" s="62"/>
      <c r="C108" s="18" t="s">
        <v>312</v>
      </c>
      <c r="D108" s="18"/>
    </row>
    <row r="109" spans="1:5">
      <c r="A109" s="62"/>
      <c r="B109" s="62"/>
      <c r="C109" s="18" t="s">
        <v>313</v>
      </c>
      <c r="D109" s="18"/>
    </row>
    <row r="110" spans="1:5">
      <c r="A110" s="63"/>
      <c r="B110" s="63"/>
      <c r="C110" s="18" t="s">
        <v>314</v>
      </c>
      <c r="D110" s="18"/>
    </row>
    <row r="111" spans="1:5">
      <c r="A111" s="113"/>
      <c r="B111" s="55" t="s">
        <v>53</v>
      </c>
      <c r="C111" s="19" t="s">
        <v>309</v>
      </c>
      <c r="D111" s="19"/>
    </row>
    <row r="112" spans="1:5">
      <c r="A112" s="113"/>
      <c r="B112" s="56"/>
      <c r="C112" s="19" t="s">
        <v>315</v>
      </c>
      <c r="D112" s="19"/>
    </row>
    <row r="113" spans="1:4">
      <c r="A113" s="113"/>
      <c r="B113" s="57"/>
      <c r="C113" s="19" t="s">
        <v>316</v>
      </c>
      <c r="D113" s="19"/>
    </row>
    <row r="114" spans="1:4">
      <c r="A114" s="114"/>
      <c r="B114" s="114" t="s">
        <v>317</v>
      </c>
      <c r="C114" s="18" t="s">
        <v>309</v>
      </c>
      <c r="D114" s="18"/>
    </row>
    <row r="115" spans="1:4">
      <c r="A115" s="114"/>
      <c r="B115" s="114"/>
      <c r="C115" s="18" t="s">
        <v>310</v>
      </c>
      <c r="D115" s="18"/>
    </row>
    <row r="116" spans="1:4">
      <c r="A116" s="114"/>
      <c r="B116" s="114"/>
      <c r="C116" s="18" t="s">
        <v>311</v>
      </c>
      <c r="D116" s="18"/>
    </row>
    <row r="117" spans="1:4">
      <c r="A117" s="114"/>
      <c r="B117" s="114"/>
      <c r="C117" s="18" t="s">
        <v>313</v>
      </c>
      <c r="D117" s="18"/>
    </row>
    <row r="118" spans="1:4">
      <c r="A118" s="112"/>
      <c r="B118" s="73" t="s">
        <v>151</v>
      </c>
      <c r="C118" s="19" t="s">
        <v>309</v>
      </c>
      <c r="D118" s="19"/>
    </row>
    <row r="119" spans="1:4">
      <c r="A119" s="111"/>
      <c r="B119" s="93"/>
      <c r="C119" s="19" t="s">
        <v>318</v>
      </c>
      <c r="D119" s="19"/>
    </row>
    <row r="120" spans="1:4">
      <c r="A120" s="111"/>
      <c r="B120" s="93"/>
      <c r="C120" s="19" t="s">
        <v>311</v>
      </c>
      <c r="D120" s="19"/>
    </row>
    <row r="121" spans="1:4">
      <c r="A121" s="111"/>
      <c r="B121" s="93"/>
      <c r="C121" s="19" t="s">
        <v>312</v>
      </c>
      <c r="D121" s="19"/>
    </row>
    <row r="122" spans="1:4">
      <c r="A122" s="111"/>
      <c r="B122" s="93"/>
      <c r="C122" s="19" t="s">
        <v>310</v>
      </c>
      <c r="D122" s="19"/>
    </row>
    <row r="123" spans="1:4">
      <c r="A123" s="111"/>
      <c r="B123" s="93"/>
      <c r="C123" s="19" t="s">
        <v>319</v>
      </c>
      <c r="D123" s="19"/>
    </row>
    <row r="124" spans="1:4">
      <c r="A124" s="111"/>
      <c r="B124" s="93"/>
      <c r="C124" s="19" t="s">
        <v>320</v>
      </c>
      <c r="D124" s="19"/>
    </row>
    <row r="125" spans="1:4">
      <c r="A125" s="111"/>
      <c r="B125" s="93"/>
      <c r="C125" s="19" t="s">
        <v>313</v>
      </c>
      <c r="D125" s="19"/>
    </row>
    <row r="126" spans="1:4">
      <c r="A126" s="113"/>
      <c r="B126" s="74"/>
      <c r="C126" s="19" t="s">
        <v>314</v>
      </c>
      <c r="D126" s="19"/>
    </row>
    <row r="127" spans="1:4">
      <c r="A127" s="61"/>
      <c r="B127" s="61" t="s">
        <v>82</v>
      </c>
      <c r="C127" s="18" t="s">
        <v>321</v>
      </c>
      <c r="D127" s="18"/>
    </row>
    <row r="128" spans="1:4">
      <c r="A128" s="62"/>
      <c r="B128" s="62"/>
      <c r="C128" s="18" t="s">
        <v>322</v>
      </c>
      <c r="D128" s="18"/>
    </row>
    <row r="129" spans="1:5">
      <c r="A129" s="62"/>
      <c r="B129" s="62"/>
      <c r="C129" s="18" t="s">
        <v>323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312</v>
      </c>
      <c r="D131" s="18"/>
    </row>
    <row r="132" spans="1:5">
      <c r="A132" s="113"/>
      <c r="B132" s="56" t="s">
        <v>324</v>
      </c>
      <c r="C132" s="19" t="s">
        <v>321</v>
      </c>
      <c r="D132" s="19"/>
    </row>
    <row r="133" spans="1:5">
      <c r="A133" s="113"/>
      <c r="B133" s="56"/>
      <c r="C133" s="19" t="s">
        <v>312</v>
      </c>
      <c r="D133" s="19"/>
    </row>
    <row r="134" spans="1:5">
      <c r="A134" s="115"/>
      <c r="B134" s="57"/>
      <c r="C134" s="19" t="s">
        <v>314</v>
      </c>
      <c r="D134" s="19"/>
    </row>
    <row r="135" spans="1:5">
      <c r="A135" s="65"/>
      <c r="B135" s="65" t="s">
        <v>89</v>
      </c>
      <c r="C135" s="18" t="s">
        <v>325</v>
      </c>
      <c r="D135" s="18"/>
    </row>
    <row r="136" spans="1:5">
      <c r="A136" s="66"/>
      <c r="B136" s="66"/>
      <c r="C136" s="18" t="s">
        <v>326</v>
      </c>
      <c r="D136" s="18"/>
      <c r="E136" t="s">
        <v>214</v>
      </c>
    </row>
    <row r="137" spans="1:5">
      <c r="A137" s="66"/>
      <c r="B137" s="66"/>
      <c r="C137" s="18" t="s">
        <v>327</v>
      </c>
      <c r="D137" s="18" t="s">
        <v>328</v>
      </c>
    </row>
    <row r="138" spans="1:5">
      <c r="A138" s="66"/>
      <c r="B138" s="66"/>
      <c r="C138" s="18" t="s">
        <v>329</v>
      </c>
      <c r="D138" s="18" t="s">
        <v>330</v>
      </c>
    </row>
    <row r="139" spans="1:5">
      <c r="A139" s="66"/>
      <c r="B139" s="66"/>
      <c r="C139" s="18" t="s">
        <v>331</v>
      </c>
      <c r="D139" s="18"/>
    </row>
    <row r="140" spans="1:5">
      <c r="A140" s="66"/>
      <c r="B140" s="66"/>
      <c r="C140" s="18" t="s">
        <v>332</v>
      </c>
      <c r="D140" s="18"/>
    </row>
    <row r="141" spans="1:5">
      <c r="A141" s="66"/>
      <c r="B141" s="66"/>
      <c r="C141" s="18" t="s">
        <v>333</v>
      </c>
      <c r="D141" s="18"/>
    </row>
    <row r="142" spans="1:5">
      <c r="A142" s="66"/>
      <c r="B142" s="66"/>
      <c r="C142" s="18" t="s">
        <v>334</v>
      </c>
      <c r="D142" s="18"/>
    </row>
    <row r="143" spans="1:5">
      <c r="A143" s="66"/>
      <c r="B143" s="66"/>
      <c r="C143" s="18" t="s">
        <v>335</v>
      </c>
      <c r="D143" s="18"/>
    </row>
    <row r="144" spans="1:5">
      <c r="A144" s="66"/>
      <c r="B144" s="66"/>
      <c r="C144" s="18" t="s">
        <v>336</v>
      </c>
      <c r="D144" s="18"/>
    </row>
    <row r="145" spans="1:4">
      <c r="A145" s="66"/>
      <c r="B145" s="66"/>
      <c r="C145" s="18" t="s">
        <v>314</v>
      </c>
      <c r="D145" s="18"/>
    </row>
    <row r="146" spans="1:4">
      <c r="A146" s="112"/>
      <c r="B146" s="58" t="s">
        <v>337</v>
      </c>
      <c r="C146" s="19" t="s">
        <v>338</v>
      </c>
      <c r="D146" s="19"/>
    </row>
    <row r="147" spans="1:4">
      <c r="A147" s="115"/>
      <c r="B147" s="60"/>
      <c r="C147" s="19" t="s">
        <v>339</v>
      </c>
      <c r="D147" s="19"/>
    </row>
    <row r="148" spans="1:4">
      <c r="A148" s="116"/>
      <c r="B148" s="117" t="s">
        <v>70</v>
      </c>
      <c r="C148" s="18" t="s">
        <v>340</v>
      </c>
      <c r="D148" s="18" t="s">
        <v>341</v>
      </c>
    </row>
    <row r="149" spans="1:4">
      <c r="A149" s="118"/>
      <c r="B149" s="118"/>
      <c r="C149" s="18" t="s">
        <v>342</v>
      </c>
      <c r="D149" s="18" t="s">
        <v>343</v>
      </c>
    </row>
    <row r="150" spans="1:4">
      <c r="A150" s="118"/>
      <c r="B150" s="118"/>
      <c r="C150" s="18" t="s">
        <v>344</v>
      </c>
      <c r="D150" s="18" t="s">
        <v>345</v>
      </c>
    </row>
    <row r="151" spans="1:4">
      <c r="A151" s="118"/>
      <c r="B151" s="118"/>
      <c r="C151" s="18" t="s">
        <v>346</v>
      </c>
      <c r="D151" s="18" t="s">
        <v>347</v>
      </c>
    </row>
    <row r="152" spans="1:4">
      <c r="A152" s="118"/>
      <c r="B152" s="118"/>
      <c r="C152" s="18" t="s">
        <v>348</v>
      </c>
      <c r="D152" s="18" t="s">
        <v>349</v>
      </c>
    </row>
    <row r="153" spans="1:4">
      <c r="A153" s="118"/>
      <c r="B153" s="118"/>
      <c r="C153" s="18" t="s">
        <v>350</v>
      </c>
      <c r="D153" s="18" t="s">
        <v>351</v>
      </c>
    </row>
    <row r="154" spans="1:4">
      <c r="A154" s="118"/>
      <c r="B154" s="118"/>
      <c r="C154" s="18" t="s">
        <v>352</v>
      </c>
      <c r="D154" s="18" t="s">
        <v>353</v>
      </c>
    </row>
    <row r="155" spans="1:4">
      <c r="A155" s="118"/>
      <c r="B155" s="118"/>
      <c r="C155" s="18" t="s">
        <v>354</v>
      </c>
      <c r="D155" s="18" t="s">
        <v>355</v>
      </c>
    </row>
    <row r="156" spans="1:4">
      <c r="A156" s="118"/>
      <c r="B156" s="118"/>
      <c r="C156" s="18" t="s">
        <v>356</v>
      </c>
      <c r="D156" s="18" t="s">
        <v>357</v>
      </c>
    </row>
    <row r="157" spans="1:4">
      <c r="A157" s="118"/>
      <c r="B157" s="118"/>
      <c r="C157" s="18" t="s">
        <v>358</v>
      </c>
      <c r="D157" s="18" t="s">
        <v>359</v>
      </c>
    </row>
    <row r="158" spans="1:4">
      <c r="A158" s="118"/>
      <c r="B158" s="118"/>
      <c r="C158" s="18" t="s">
        <v>360</v>
      </c>
      <c r="D158" s="18" t="s">
        <v>361</v>
      </c>
    </row>
    <row r="159" spans="1:4">
      <c r="A159" s="118"/>
      <c r="B159" s="118"/>
      <c r="C159" s="18" t="s">
        <v>362</v>
      </c>
      <c r="D159" s="18" t="s">
        <v>363</v>
      </c>
    </row>
    <row r="160" spans="1:4">
      <c r="A160" s="118"/>
      <c r="B160" s="118"/>
      <c r="C160" s="18" t="s">
        <v>364</v>
      </c>
      <c r="D160" s="18" t="s">
        <v>365</v>
      </c>
    </row>
    <row r="161" spans="1:4">
      <c r="A161" s="118"/>
      <c r="B161" s="118"/>
      <c r="C161" s="18" t="s">
        <v>366</v>
      </c>
      <c r="D161" s="18" t="s">
        <v>367</v>
      </c>
    </row>
    <row r="162" spans="1:4">
      <c r="A162" s="118"/>
      <c r="B162" s="118"/>
      <c r="C162" s="18" t="s">
        <v>368</v>
      </c>
      <c r="D162" s="18" t="s">
        <v>369</v>
      </c>
    </row>
    <row r="163" spans="1:4">
      <c r="A163" s="118"/>
      <c r="B163" s="118"/>
      <c r="C163" s="18" t="s">
        <v>370</v>
      </c>
      <c r="D163" s="18" t="s">
        <v>371</v>
      </c>
    </row>
    <row r="164" spans="1:4">
      <c r="A164" s="118"/>
      <c r="B164" s="118"/>
      <c r="C164" s="18" t="s">
        <v>372</v>
      </c>
      <c r="D164" s="18" t="s">
        <v>373</v>
      </c>
    </row>
    <row r="165" spans="1:4">
      <c r="A165" s="118"/>
      <c r="B165" s="118"/>
      <c r="C165" s="18" t="s">
        <v>374</v>
      </c>
      <c r="D165" s="18" t="s">
        <v>375</v>
      </c>
    </row>
    <row r="166" spans="1:4">
      <c r="A166" s="118"/>
      <c r="B166" s="118"/>
      <c r="C166" s="18" t="s">
        <v>376</v>
      </c>
      <c r="D166" s="18" t="s">
        <v>377</v>
      </c>
    </row>
    <row r="167" spans="1:4">
      <c r="A167" s="118"/>
      <c r="B167" s="118"/>
      <c r="C167" s="18" t="s">
        <v>378</v>
      </c>
      <c r="D167" s="18" t="s">
        <v>379</v>
      </c>
    </row>
    <row r="168" spans="1:4">
      <c r="A168" s="118"/>
      <c r="B168" s="118"/>
      <c r="C168" s="18" t="s">
        <v>380</v>
      </c>
      <c r="D168" s="18" t="s">
        <v>381</v>
      </c>
    </row>
    <row r="169" spans="1:4">
      <c r="A169" s="118"/>
      <c r="B169" s="118"/>
      <c r="C169" s="18" t="s">
        <v>382</v>
      </c>
      <c r="D169" s="18" t="s">
        <v>383</v>
      </c>
    </row>
    <row r="170" spans="1:4">
      <c r="A170" s="118"/>
      <c r="B170" s="118"/>
      <c r="C170" s="18" t="s">
        <v>384</v>
      </c>
      <c r="D170" s="18" t="s">
        <v>385</v>
      </c>
    </row>
    <row r="171" spans="1:4">
      <c r="A171" s="118"/>
      <c r="B171" s="118"/>
      <c r="C171" s="18" t="s">
        <v>386</v>
      </c>
      <c r="D171" s="18" t="s">
        <v>387</v>
      </c>
    </row>
    <row r="172" spans="1:4">
      <c r="A172" s="118"/>
      <c r="B172" s="118"/>
      <c r="C172" s="18" t="s">
        <v>388</v>
      </c>
      <c r="D172" s="18" t="s">
        <v>389</v>
      </c>
    </row>
    <row r="173" spans="1:4">
      <c r="A173" s="118"/>
      <c r="B173" s="118"/>
      <c r="C173" s="18" t="s">
        <v>390</v>
      </c>
      <c r="D173" s="18" t="s">
        <v>391</v>
      </c>
    </row>
    <row r="174" spans="1:4">
      <c r="A174" s="118"/>
      <c r="B174" s="118"/>
      <c r="C174" s="18" t="s">
        <v>392</v>
      </c>
      <c r="D174" s="18" t="s">
        <v>393</v>
      </c>
    </row>
    <row r="175" spans="1:4">
      <c r="A175" s="118"/>
      <c r="B175" s="118"/>
      <c r="C175" s="18" t="s">
        <v>394</v>
      </c>
      <c r="D175" s="18" t="s">
        <v>395</v>
      </c>
    </row>
    <row r="176" spans="1:4">
      <c r="A176" s="118"/>
      <c r="B176" s="118"/>
      <c r="C176" s="18" t="s">
        <v>396</v>
      </c>
      <c r="D176" s="18" t="s">
        <v>397</v>
      </c>
    </row>
    <row r="177" spans="1:5">
      <c r="A177" s="118"/>
      <c r="B177" s="118"/>
      <c r="C177" s="18" t="s">
        <v>398</v>
      </c>
      <c r="D177" s="18" t="s">
        <v>399</v>
      </c>
    </row>
    <row r="178" spans="1:5">
      <c r="A178" s="118"/>
      <c r="B178" s="118"/>
      <c r="C178" s="18" t="s">
        <v>400</v>
      </c>
      <c r="D178" s="18" t="s">
        <v>401</v>
      </c>
    </row>
    <row r="179" spans="1:5">
      <c r="A179" s="118"/>
      <c r="B179" s="118"/>
      <c r="C179" s="18" t="s">
        <v>402</v>
      </c>
      <c r="D179" s="18" t="s">
        <v>403</v>
      </c>
    </row>
    <row r="180" spans="1:5">
      <c r="A180" s="118"/>
      <c r="B180" s="118"/>
      <c r="C180" s="18" t="s">
        <v>404</v>
      </c>
      <c r="D180" s="18" t="s">
        <v>405</v>
      </c>
      <c r="E180" t="s">
        <v>214</v>
      </c>
    </row>
    <row r="181" spans="1:5">
      <c r="A181" s="118"/>
      <c r="B181" s="118"/>
      <c r="C181" s="18" t="s">
        <v>314</v>
      </c>
      <c r="D181" s="18" t="s">
        <v>314</v>
      </c>
    </row>
    <row r="182" spans="1:5">
      <c r="A182" s="112"/>
      <c r="B182" s="58" t="s">
        <v>406</v>
      </c>
      <c r="C182" s="45" t="s">
        <v>407</v>
      </c>
      <c r="D182" s="45"/>
    </row>
    <row r="183" spans="1:5">
      <c r="A183" s="113"/>
      <c r="B183" s="59"/>
      <c r="C183" s="45" t="s">
        <v>408</v>
      </c>
      <c r="D183" s="45"/>
    </row>
    <row r="184" spans="1:5">
      <c r="A184" s="113"/>
      <c r="B184" s="59"/>
      <c r="C184" s="45" t="s">
        <v>409</v>
      </c>
      <c r="D184" s="45"/>
    </row>
    <row r="185" spans="1:5">
      <c r="A185" s="115"/>
      <c r="B185" s="60"/>
      <c r="C185" s="46" t="s">
        <v>410</v>
      </c>
      <c r="D185" s="46"/>
    </row>
    <row r="186" spans="1:5">
      <c r="A186" s="61"/>
      <c r="B186" s="61" t="s">
        <v>86</v>
      </c>
      <c r="C186" s="44" t="s">
        <v>411</v>
      </c>
      <c r="D186" s="44"/>
    </row>
    <row r="187" spans="1:5">
      <c r="A187" s="62"/>
      <c r="B187" s="62"/>
      <c r="C187" s="44" t="s">
        <v>412</v>
      </c>
      <c r="D187" s="44"/>
    </row>
    <row r="188" spans="1:5">
      <c r="A188" s="112"/>
      <c r="B188" s="58" t="s">
        <v>58</v>
      </c>
      <c r="C188" s="46" t="s">
        <v>413</v>
      </c>
      <c r="D188" s="46" t="s">
        <v>414</v>
      </c>
    </row>
    <row r="189" spans="1:5">
      <c r="A189" s="113"/>
      <c r="B189" s="59"/>
      <c r="C189" s="46" t="s">
        <v>415</v>
      </c>
      <c r="D189" s="46" t="s">
        <v>416</v>
      </c>
    </row>
    <row r="190" spans="1:5">
      <c r="A190" s="113"/>
      <c r="B190" s="59"/>
      <c r="C190" s="46" t="s">
        <v>312</v>
      </c>
      <c r="D190" s="46" t="s">
        <v>312</v>
      </c>
    </row>
    <row r="191" spans="1:5">
      <c r="A191" s="113"/>
      <c r="B191" s="59"/>
      <c r="C191" s="46" t="s">
        <v>417</v>
      </c>
      <c r="D191" s="46" t="s">
        <v>418</v>
      </c>
    </row>
    <row r="192" spans="1:5">
      <c r="A192" s="113"/>
      <c r="B192" s="59"/>
      <c r="C192" s="46" t="s">
        <v>419</v>
      </c>
      <c r="D192" s="46" t="s">
        <v>420</v>
      </c>
    </row>
    <row r="193" spans="1:4">
      <c r="A193" s="113"/>
      <c r="B193" s="59"/>
      <c r="C193" s="46" t="s">
        <v>421</v>
      </c>
      <c r="D193" s="46" t="s">
        <v>422</v>
      </c>
    </row>
    <row r="194" spans="1:4">
      <c r="A194" s="113"/>
      <c r="B194" s="59"/>
      <c r="C194" s="46" t="s">
        <v>423</v>
      </c>
      <c r="D194" s="46" t="s">
        <v>424</v>
      </c>
    </row>
    <row r="195" spans="1:4">
      <c r="A195" s="113"/>
      <c r="B195" s="59"/>
      <c r="C195" s="46" t="s">
        <v>425</v>
      </c>
      <c r="D195" s="46" t="s">
        <v>426</v>
      </c>
    </row>
    <row r="196" spans="1:4">
      <c r="A196" s="113"/>
      <c r="B196" s="59"/>
      <c r="C196" s="46" t="s">
        <v>427</v>
      </c>
      <c r="D196" s="46" t="s">
        <v>428</v>
      </c>
    </row>
    <row r="197" spans="1:4">
      <c r="A197" s="113"/>
      <c r="B197" s="59"/>
      <c r="C197" s="46" t="s">
        <v>429</v>
      </c>
      <c r="D197" s="46" t="s">
        <v>430</v>
      </c>
    </row>
    <row r="198" spans="1:4">
      <c r="A198" s="113"/>
      <c r="B198" s="59"/>
      <c r="C198" s="46" t="s">
        <v>431</v>
      </c>
      <c r="D198" s="46" t="s">
        <v>432</v>
      </c>
    </row>
    <row r="199" spans="1:4">
      <c r="A199" s="113"/>
      <c r="B199" s="59"/>
      <c r="C199" s="46" t="s">
        <v>433</v>
      </c>
      <c r="D199" s="46" t="s">
        <v>434</v>
      </c>
    </row>
    <row r="200" spans="1:4">
      <c r="A200" s="113"/>
      <c r="B200" s="59"/>
      <c r="C200" s="46" t="s">
        <v>314</v>
      </c>
      <c r="D200" s="46" t="s">
        <v>314</v>
      </c>
    </row>
    <row r="201" spans="1:4">
      <c r="A201" s="115"/>
      <c r="B201" s="60"/>
      <c r="C201" s="46" t="s">
        <v>410</v>
      </c>
      <c r="D201" s="46" t="s">
        <v>435</v>
      </c>
    </row>
    <row r="202" spans="1:4">
      <c r="A202" s="117"/>
      <c r="B202" s="117" t="s">
        <v>83</v>
      </c>
      <c r="C202" s="18" t="s">
        <v>436</v>
      </c>
      <c r="D202" s="18"/>
    </row>
    <row r="203" spans="1:4">
      <c r="A203" s="118"/>
      <c r="B203" s="118"/>
      <c r="C203" s="18" t="s">
        <v>437</v>
      </c>
      <c r="D203" s="18"/>
    </row>
    <row r="204" spans="1:4">
      <c r="A204" s="118"/>
      <c r="B204" s="118"/>
      <c r="C204" s="18" t="s">
        <v>438</v>
      </c>
      <c r="D204" s="18"/>
    </row>
    <row r="205" spans="1:4">
      <c r="A205" s="118"/>
      <c r="B205" s="118"/>
      <c r="C205" s="18" t="s">
        <v>439</v>
      </c>
      <c r="D205" s="18"/>
    </row>
    <row r="206" spans="1:4">
      <c r="A206" s="118"/>
      <c r="B206" s="118"/>
      <c r="C206" s="18" t="s">
        <v>440</v>
      </c>
      <c r="D206" s="18"/>
    </row>
    <row r="207" spans="1:4">
      <c r="A207" s="118"/>
      <c r="B207" s="118"/>
      <c r="C207" s="18" t="s">
        <v>441</v>
      </c>
      <c r="D207" s="18"/>
    </row>
    <row r="208" spans="1:4">
      <c r="A208" s="118"/>
      <c r="B208" s="118"/>
      <c r="C208" s="18" t="s">
        <v>442</v>
      </c>
      <c r="D208" s="18"/>
    </row>
    <row r="209" spans="1:5">
      <c r="A209" s="118"/>
      <c r="B209" s="118"/>
      <c r="C209" s="18" t="s">
        <v>443</v>
      </c>
      <c r="D209" s="18"/>
    </row>
    <row r="210" spans="1:5">
      <c r="A210" s="118"/>
      <c r="B210" s="118"/>
      <c r="C210" s="18" t="s">
        <v>444</v>
      </c>
      <c r="D210" s="18"/>
    </row>
    <row r="211" spans="1:5">
      <c r="A211" s="118"/>
      <c r="B211" s="118"/>
      <c r="C211" s="18" t="s">
        <v>445</v>
      </c>
      <c r="D211" s="18"/>
    </row>
    <row r="212" spans="1:5">
      <c r="A212" s="118"/>
      <c r="B212" s="118"/>
      <c r="C212" s="18" t="s">
        <v>446</v>
      </c>
      <c r="D212" s="18"/>
    </row>
    <row r="213" spans="1:5">
      <c r="A213" s="118"/>
      <c r="B213" s="118"/>
      <c r="C213" s="18" t="s">
        <v>447</v>
      </c>
      <c r="D213" s="18"/>
    </row>
    <row r="214" spans="1:5">
      <c r="A214" s="118"/>
      <c r="B214" s="118"/>
      <c r="C214" s="18" t="s">
        <v>448</v>
      </c>
      <c r="D214" s="18"/>
    </row>
    <row r="215" spans="1:5">
      <c r="A215" s="118"/>
      <c r="B215" s="118"/>
      <c r="C215" s="18" t="s">
        <v>449</v>
      </c>
      <c r="D215" s="18"/>
    </row>
    <row r="216" spans="1:5">
      <c r="A216" s="118"/>
      <c r="B216" s="118"/>
      <c r="C216" s="18" t="s">
        <v>450</v>
      </c>
      <c r="D216" s="18"/>
    </row>
    <row r="217" spans="1:5">
      <c r="A217" s="118"/>
      <c r="B217" s="118"/>
      <c r="C217" s="18" t="s">
        <v>451</v>
      </c>
      <c r="D217" s="18"/>
    </row>
    <row r="218" spans="1:5">
      <c r="A218" s="118"/>
      <c r="B218" s="118"/>
      <c r="C218" s="18" t="s">
        <v>452</v>
      </c>
      <c r="D218" s="18" t="s">
        <v>453</v>
      </c>
      <c r="E218" t="s">
        <v>214</v>
      </c>
    </row>
    <row r="219" spans="1:5">
      <c r="A219" s="118"/>
      <c r="B219" s="118"/>
      <c r="C219" s="18" t="s">
        <v>454</v>
      </c>
      <c r="D219" s="18"/>
    </row>
    <row r="220" spans="1:5">
      <c r="A220" s="118"/>
      <c r="B220" s="118"/>
      <c r="C220" s="18" t="s">
        <v>455</v>
      </c>
      <c r="D220" s="18"/>
    </row>
    <row r="221" spans="1:5">
      <c r="A221" s="118"/>
      <c r="B221" s="118"/>
      <c r="C221" s="18" t="s">
        <v>456</v>
      </c>
      <c r="D221" s="18"/>
    </row>
    <row r="222" spans="1:5">
      <c r="A222" s="118"/>
      <c r="B222" s="118"/>
      <c r="C222" s="18" t="s">
        <v>457</v>
      </c>
      <c r="D222" s="18"/>
    </row>
    <row r="223" spans="1:5">
      <c r="A223" s="118"/>
      <c r="B223" s="118"/>
      <c r="C223" s="18" t="s">
        <v>458</v>
      </c>
      <c r="D223" s="18"/>
    </row>
    <row r="224" spans="1:5">
      <c r="A224" s="118"/>
      <c r="B224" s="118"/>
      <c r="C224" s="18" t="s">
        <v>459</v>
      </c>
      <c r="D224" s="18"/>
    </row>
    <row r="225" spans="1:4">
      <c r="A225" s="118"/>
      <c r="B225" s="118"/>
      <c r="C225" s="18" t="s">
        <v>460</v>
      </c>
      <c r="D225" s="18"/>
    </row>
    <row r="226" spans="1:4">
      <c r="A226" s="118"/>
      <c r="B226" s="118"/>
      <c r="C226" s="18" t="s">
        <v>461</v>
      </c>
      <c r="D226" s="18"/>
    </row>
    <row r="227" spans="1:4">
      <c r="A227" s="118"/>
      <c r="B227" s="118"/>
      <c r="C227" s="18" t="s">
        <v>462</v>
      </c>
      <c r="D227" s="18"/>
    </row>
    <row r="228" spans="1:4">
      <c r="A228" s="118"/>
      <c r="B228" s="118"/>
      <c r="C228" s="18" t="s">
        <v>463</v>
      </c>
      <c r="D228" s="18"/>
    </row>
    <row r="229" spans="1:4">
      <c r="A229" s="118"/>
      <c r="B229" s="118"/>
      <c r="C229" s="18" t="s">
        <v>464</v>
      </c>
      <c r="D229" s="18"/>
    </row>
    <row r="230" spans="1:4">
      <c r="A230" s="118"/>
      <c r="B230" s="118"/>
      <c r="C230" s="18" t="s">
        <v>465</v>
      </c>
      <c r="D230" s="18"/>
    </row>
    <row r="231" spans="1:4">
      <c r="A231" s="118"/>
      <c r="B231" s="118"/>
      <c r="C231" s="18" t="s">
        <v>466</v>
      </c>
      <c r="D231" s="18"/>
    </row>
    <row r="232" spans="1:4">
      <c r="A232" s="118"/>
      <c r="B232" s="118"/>
      <c r="C232" s="18" t="s">
        <v>467</v>
      </c>
      <c r="D232" s="18"/>
    </row>
    <row r="233" spans="1:4">
      <c r="A233" s="118"/>
      <c r="B233" s="118"/>
      <c r="C233" s="18" t="s">
        <v>468</v>
      </c>
      <c r="D233" s="18"/>
    </row>
    <row r="234" spans="1:4">
      <c r="A234" s="118"/>
      <c r="B234" s="118"/>
      <c r="C234" s="18" t="s">
        <v>469</v>
      </c>
      <c r="D234" s="18"/>
    </row>
    <row r="235" spans="1:4">
      <c r="A235" s="118"/>
      <c r="B235" s="118"/>
      <c r="C235" s="18" t="s">
        <v>470</v>
      </c>
      <c r="D235" s="18"/>
    </row>
    <row r="236" spans="1:4">
      <c r="A236" s="118"/>
      <c r="B236" s="118"/>
      <c r="C236" s="18" t="s">
        <v>471</v>
      </c>
      <c r="D236" s="18"/>
    </row>
    <row r="237" spans="1:4">
      <c r="A237" s="118"/>
      <c r="B237" s="118"/>
      <c r="C237" s="18" t="s">
        <v>472</v>
      </c>
      <c r="D237" s="18"/>
    </row>
    <row r="238" spans="1:4">
      <c r="A238" s="118"/>
      <c r="B238" s="118"/>
      <c r="C238" s="18" t="s">
        <v>24</v>
      </c>
      <c r="D238" s="18"/>
    </row>
    <row r="239" spans="1:4">
      <c r="A239" s="118"/>
      <c r="B239" s="118"/>
      <c r="C239" s="18" t="s">
        <v>473</v>
      </c>
      <c r="D239" s="18"/>
    </row>
    <row r="240" spans="1:4">
      <c r="A240" s="118"/>
      <c r="B240" s="118"/>
      <c r="C240" s="18" t="s">
        <v>474</v>
      </c>
      <c r="D240" s="18"/>
    </row>
    <row r="241" spans="1:4">
      <c r="A241" s="118"/>
      <c r="B241" s="118"/>
      <c r="C241" s="18" t="s">
        <v>475</v>
      </c>
      <c r="D241" s="18"/>
    </row>
    <row r="242" spans="1:4">
      <c r="A242" s="118"/>
      <c r="B242" s="118"/>
      <c r="C242" s="18" t="s">
        <v>476</v>
      </c>
      <c r="D242" s="18"/>
    </row>
    <row r="243" spans="1:4">
      <c r="A243" s="118"/>
      <c r="B243" s="118"/>
      <c r="C243" s="18" t="s">
        <v>477</v>
      </c>
      <c r="D243" s="18"/>
    </row>
    <row r="244" spans="1:4">
      <c r="A244" s="118"/>
      <c r="B244" s="118"/>
      <c r="C244" s="18" t="s">
        <v>478</v>
      </c>
      <c r="D244" s="18"/>
    </row>
    <row r="245" spans="1:4">
      <c r="A245" s="118"/>
      <c r="B245" s="118"/>
      <c r="C245" s="18" t="s">
        <v>479</v>
      </c>
      <c r="D245" s="18"/>
    </row>
    <row r="246" spans="1:4">
      <c r="A246" s="118"/>
      <c r="B246" s="118"/>
      <c r="C246" s="18" t="s">
        <v>480</v>
      </c>
      <c r="D246" s="18"/>
    </row>
    <row r="247" spans="1:4">
      <c r="A247" s="118"/>
      <c r="B247" s="118"/>
      <c r="C247" s="18" t="s">
        <v>481</v>
      </c>
      <c r="D247" s="18"/>
    </row>
    <row r="248" spans="1:4">
      <c r="A248" s="118"/>
      <c r="B248" s="118"/>
      <c r="C248" s="18" t="s">
        <v>482</v>
      </c>
      <c r="D248" s="18"/>
    </row>
    <row r="249" spans="1:4">
      <c r="A249" s="118"/>
      <c r="B249" s="118"/>
      <c r="C249" s="18" t="s">
        <v>483</v>
      </c>
      <c r="D249" s="18"/>
    </row>
    <row r="250" spans="1:4">
      <c r="A250" s="118"/>
      <c r="B250" s="118"/>
      <c r="C250" s="18" t="s">
        <v>484</v>
      </c>
      <c r="D250" s="18"/>
    </row>
    <row r="251" spans="1:4">
      <c r="A251" s="118"/>
      <c r="B251" s="118"/>
      <c r="C251" s="18" t="s">
        <v>485</v>
      </c>
      <c r="D251" s="18"/>
    </row>
    <row r="252" spans="1:4">
      <c r="A252" s="118"/>
      <c r="B252" s="118"/>
      <c r="C252" s="18" t="s">
        <v>314</v>
      </c>
      <c r="D252" s="18"/>
    </row>
    <row r="253" spans="1:4">
      <c r="A253" s="118"/>
      <c r="B253" s="118"/>
      <c r="C253" s="18" t="s">
        <v>486</v>
      </c>
      <c r="D253" s="18"/>
    </row>
    <row r="254" spans="1:4">
      <c r="A254" s="118"/>
      <c r="B254" s="118"/>
      <c r="C254" s="18" t="s">
        <v>487</v>
      </c>
      <c r="D254" s="18"/>
    </row>
    <row r="255" spans="1:4">
      <c r="A255" s="118"/>
      <c r="B255" s="118"/>
      <c r="C255" s="18" t="s">
        <v>488</v>
      </c>
      <c r="D255" s="18"/>
    </row>
    <row r="256" spans="1:4">
      <c r="A256" s="118"/>
      <c r="B256" s="118"/>
      <c r="C256" s="18" t="s">
        <v>489</v>
      </c>
      <c r="D256" s="18"/>
    </row>
    <row r="257" spans="1:5">
      <c r="A257" s="118"/>
      <c r="B257" s="118"/>
      <c r="C257" s="18" t="s">
        <v>490</v>
      </c>
      <c r="D257" s="18"/>
    </row>
    <row r="258" spans="1:5">
      <c r="A258" s="118"/>
      <c r="B258" s="118"/>
      <c r="C258" s="18" t="s">
        <v>491</v>
      </c>
      <c r="D258" s="18"/>
    </row>
    <row r="259" spans="1:5">
      <c r="A259" s="118"/>
      <c r="B259" s="118"/>
      <c r="C259" s="18" t="s">
        <v>492</v>
      </c>
      <c r="D259" s="18"/>
    </row>
    <row r="260" spans="1:5">
      <c r="A260" s="118"/>
      <c r="B260" s="118"/>
      <c r="C260" s="18" t="s">
        <v>493</v>
      </c>
      <c r="D260" s="18"/>
    </row>
    <row r="261" spans="1:5">
      <c r="A261" s="118"/>
      <c r="B261" s="118"/>
      <c r="C261" s="18" t="s">
        <v>494</v>
      </c>
      <c r="D261" s="18"/>
    </row>
    <row r="262" spans="1:5">
      <c r="A262" s="118"/>
      <c r="B262" s="118"/>
      <c r="C262" s="18" t="s">
        <v>495</v>
      </c>
      <c r="D262" s="18"/>
    </row>
    <row r="263" spans="1:5">
      <c r="A263" s="118"/>
      <c r="B263" s="118"/>
      <c r="C263" s="18" t="s">
        <v>496</v>
      </c>
      <c r="D263" s="18"/>
    </row>
    <row r="264" spans="1:5">
      <c r="A264" s="118"/>
      <c r="B264" s="118"/>
      <c r="C264" s="18" t="s">
        <v>497</v>
      </c>
      <c r="D264" s="18"/>
    </row>
    <row r="265" spans="1:5">
      <c r="A265" s="118"/>
      <c r="B265" s="118"/>
      <c r="C265" s="18" t="s">
        <v>498</v>
      </c>
      <c r="D265" s="18"/>
    </row>
    <row r="266" spans="1:5">
      <c r="A266" s="118"/>
      <c r="B266" s="118"/>
      <c r="C266" s="18" t="s">
        <v>499</v>
      </c>
      <c r="D266" s="18"/>
    </row>
    <row r="267" spans="1:5">
      <c r="A267" s="118"/>
      <c r="B267" s="118"/>
      <c r="C267" s="18" t="s">
        <v>500</v>
      </c>
      <c r="D267" s="18"/>
    </row>
    <row r="268" spans="1:5">
      <c r="A268" s="118"/>
      <c r="B268" s="118"/>
      <c r="C268" s="18" t="s">
        <v>501</v>
      </c>
      <c r="D268" s="18"/>
    </row>
    <row r="269" spans="1:5">
      <c r="A269" s="118"/>
      <c r="B269" s="118"/>
      <c r="C269" s="18" t="s">
        <v>502</v>
      </c>
      <c r="D269" s="18"/>
    </row>
    <row r="270" spans="1:5">
      <c r="A270" s="118"/>
      <c r="B270" s="118"/>
      <c r="C270" s="18" t="s">
        <v>503</v>
      </c>
      <c r="D270" s="18" t="s">
        <v>504</v>
      </c>
      <c r="E270" t="s">
        <v>214</v>
      </c>
    </row>
    <row r="271" spans="1:5">
      <c r="A271" s="118"/>
      <c r="B271" s="118"/>
      <c r="C271" s="18" t="s">
        <v>505</v>
      </c>
      <c r="D271" s="18" t="s">
        <v>506</v>
      </c>
      <c r="E271" t="s">
        <v>214</v>
      </c>
    </row>
    <row r="272" spans="1:5">
      <c r="A272" s="118"/>
      <c r="B272" s="118"/>
      <c r="C272" s="18" t="s">
        <v>507</v>
      </c>
      <c r="D272" s="18" t="s">
        <v>508</v>
      </c>
      <c r="E272" t="s">
        <v>214</v>
      </c>
    </row>
    <row r="273" spans="1:5">
      <c r="A273" s="118"/>
      <c r="B273" s="118"/>
      <c r="C273" s="18" t="s">
        <v>509</v>
      </c>
      <c r="D273" s="18"/>
    </row>
    <row r="274" spans="1:5">
      <c r="A274" s="118"/>
      <c r="B274" s="118"/>
      <c r="C274" s="18" t="s">
        <v>510</v>
      </c>
      <c r="D274" s="18" t="s">
        <v>511</v>
      </c>
      <c r="E274" t="s">
        <v>214</v>
      </c>
    </row>
    <row r="275" spans="1:5">
      <c r="A275" s="118"/>
      <c r="B275" s="118"/>
      <c r="C275" s="18" t="s">
        <v>512</v>
      </c>
      <c r="D275" s="18"/>
    </row>
    <row r="276" spans="1:5">
      <c r="A276" s="118"/>
      <c r="B276" s="118"/>
      <c r="C276" s="18" t="s">
        <v>513</v>
      </c>
      <c r="D276" s="18"/>
    </row>
    <row r="277" spans="1:5">
      <c r="A277" s="118"/>
      <c r="B277" s="118"/>
      <c r="C277" s="18" t="s">
        <v>514</v>
      </c>
      <c r="D277" s="18"/>
    </row>
    <row r="278" spans="1:5">
      <c r="A278" s="118"/>
      <c r="B278" s="118"/>
      <c r="C278" s="18" t="s">
        <v>515</v>
      </c>
      <c r="D278" s="18"/>
    </row>
    <row r="279" spans="1:5">
      <c r="A279" s="118"/>
      <c r="B279" s="118"/>
      <c r="C279" s="18" t="s">
        <v>516</v>
      </c>
      <c r="D279" s="18"/>
    </row>
    <row r="280" spans="1:5">
      <c r="A280" s="118"/>
      <c r="B280" s="118"/>
      <c r="C280" s="18" t="s">
        <v>517</v>
      </c>
      <c r="D280" s="18"/>
    </row>
    <row r="281" spans="1:5">
      <c r="A281" s="118"/>
      <c r="B281" s="118"/>
      <c r="C281" s="18" t="s">
        <v>518</v>
      </c>
      <c r="D281" s="18"/>
    </row>
    <row r="282" spans="1:5">
      <c r="A282" s="118"/>
      <c r="B282" s="118"/>
      <c r="C282" s="18" t="s">
        <v>519</v>
      </c>
      <c r="D282" s="18" t="s">
        <v>520</v>
      </c>
      <c r="E282" t="s">
        <v>214</v>
      </c>
    </row>
    <row r="283" spans="1:5">
      <c r="A283" s="118"/>
      <c r="B283" s="118"/>
      <c r="C283" s="18" t="s">
        <v>521</v>
      </c>
      <c r="D283" s="18"/>
    </row>
    <row r="284" spans="1:5">
      <c r="A284" s="118"/>
      <c r="B284" s="118"/>
      <c r="C284" s="18" t="s">
        <v>522</v>
      </c>
      <c r="D284" s="18" t="s">
        <v>523</v>
      </c>
      <c r="E284" t="s">
        <v>214</v>
      </c>
    </row>
    <row r="285" spans="1:5">
      <c r="A285" s="118"/>
      <c r="B285" s="118"/>
      <c r="C285" s="18" t="s">
        <v>524</v>
      </c>
      <c r="D285" s="18"/>
    </row>
    <row r="286" spans="1:5">
      <c r="A286" s="118"/>
      <c r="B286" s="118"/>
      <c r="C286" s="18" t="s">
        <v>525</v>
      </c>
      <c r="D286" s="18"/>
    </row>
    <row r="287" spans="1:5">
      <c r="A287" s="118"/>
      <c r="B287" s="118"/>
      <c r="C287" s="18" t="s">
        <v>526</v>
      </c>
      <c r="D287" s="18"/>
    </row>
    <row r="288" spans="1:5">
      <c r="A288" s="118"/>
      <c r="B288" s="118"/>
      <c r="C288" s="18" t="s">
        <v>527</v>
      </c>
      <c r="D288" s="18"/>
    </row>
    <row r="289" spans="1:5">
      <c r="A289" s="118"/>
      <c r="B289" s="118"/>
      <c r="C289" s="18" t="s">
        <v>528</v>
      </c>
      <c r="D289" s="18" t="s">
        <v>529</v>
      </c>
      <c r="E289" t="s">
        <v>214</v>
      </c>
    </row>
    <row r="290" spans="1:5">
      <c r="A290" s="118"/>
      <c r="B290" s="118"/>
      <c r="C290" s="18" t="s">
        <v>530</v>
      </c>
      <c r="D290" s="18"/>
    </row>
    <row r="291" spans="1:5">
      <c r="A291" s="118"/>
      <c r="B291" s="118"/>
      <c r="C291" s="18" t="s">
        <v>531</v>
      </c>
      <c r="D291" s="18"/>
    </row>
    <row r="292" spans="1:5">
      <c r="A292" s="118"/>
      <c r="B292" s="118"/>
      <c r="C292" s="18" t="s">
        <v>532</v>
      </c>
      <c r="D292" s="18"/>
    </row>
    <row r="293" spans="1:5">
      <c r="A293" s="118"/>
      <c r="B293" s="118"/>
      <c r="C293" s="18" t="s">
        <v>533</v>
      </c>
      <c r="D293" s="18"/>
    </row>
    <row r="294" spans="1:5">
      <c r="A294" s="118"/>
      <c r="B294" s="118"/>
      <c r="C294" s="18" t="s">
        <v>534</v>
      </c>
      <c r="D294" s="18"/>
    </row>
    <row r="295" spans="1:5">
      <c r="A295" s="118"/>
      <c r="B295" s="118"/>
      <c r="C295" s="18" t="s">
        <v>535</v>
      </c>
      <c r="D295" s="18"/>
    </row>
    <row r="296" spans="1:5">
      <c r="A296" s="118"/>
      <c r="B296" s="118"/>
      <c r="C296" s="18" t="s">
        <v>536</v>
      </c>
      <c r="D296" s="18"/>
    </row>
    <row r="297" spans="1:5">
      <c r="A297" s="118"/>
      <c r="B297" s="118"/>
      <c r="C297" s="18" t="s">
        <v>537</v>
      </c>
      <c r="D297" s="18" t="s">
        <v>538</v>
      </c>
      <c r="E297" t="s">
        <v>214</v>
      </c>
    </row>
    <row r="298" spans="1:5">
      <c r="A298" s="118"/>
      <c r="B298" s="118"/>
      <c r="C298" s="18" t="s">
        <v>539</v>
      </c>
      <c r="D298" s="18"/>
    </row>
    <row r="299" spans="1:5">
      <c r="A299" s="118"/>
      <c r="B299" s="118"/>
      <c r="C299" s="18" t="s">
        <v>540</v>
      </c>
      <c r="D299" s="18"/>
    </row>
    <row r="300" spans="1:5">
      <c r="A300" s="118"/>
      <c r="B300" s="118"/>
      <c r="C300" s="18" t="s">
        <v>541</v>
      </c>
      <c r="D300" s="18"/>
      <c r="E300" t="s">
        <v>214</v>
      </c>
    </row>
    <row r="301" spans="1:5">
      <c r="A301" s="118"/>
      <c r="B301" s="118"/>
      <c r="C301" s="18" t="s">
        <v>542</v>
      </c>
      <c r="D301" s="18"/>
    </row>
    <row r="302" spans="1:5">
      <c r="A302" s="118"/>
      <c r="B302" s="118"/>
      <c r="C302" s="18" t="s">
        <v>543</v>
      </c>
      <c r="D302" s="18"/>
    </row>
    <row r="303" spans="1:5">
      <c r="A303" s="118"/>
      <c r="B303" s="118"/>
      <c r="C303" s="18" t="s">
        <v>544</v>
      </c>
      <c r="D303" s="18"/>
    </row>
    <row r="304" spans="1:5">
      <c r="A304" s="118"/>
      <c r="B304" s="118"/>
      <c r="C304" s="18" t="s">
        <v>545</v>
      </c>
      <c r="D304" s="18"/>
    </row>
    <row r="305" spans="1:5">
      <c r="A305" s="118"/>
      <c r="B305" s="118"/>
      <c r="C305" s="18" t="s">
        <v>546</v>
      </c>
      <c r="D305" s="18"/>
    </row>
    <row r="306" spans="1:5">
      <c r="A306" s="118"/>
      <c r="B306" s="118"/>
      <c r="C306" s="18" t="s">
        <v>547</v>
      </c>
      <c r="D306" s="18"/>
    </row>
    <row r="307" spans="1:5">
      <c r="A307" s="118"/>
      <c r="B307" s="118"/>
      <c r="C307" s="18" t="s">
        <v>548</v>
      </c>
      <c r="D307" s="18"/>
    </row>
    <row r="308" spans="1:5">
      <c r="A308" s="118"/>
      <c r="B308" s="118"/>
      <c r="C308" s="18" t="s">
        <v>549</v>
      </c>
      <c r="D308" s="18"/>
    </row>
    <row r="309" spans="1:5">
      <c r="A309" s="118"/>
      <c r="B309" s="118"/>
      <c r="C309" s="18" t="s">
        <v>550</v>
      </c>
      <c r="D309" s="18"/>
    </row>
    <row r="310" spans="1:5">
      <c r="A310" s="118"/>
      <c r="B310" s="118"/>
      <c r="C310" s="18" t="s">
        <v>551</v>
      </c>
      <c r="D310" s="18"/>
      <c r="E310" t="s">
        <v>214</v>
      </c>
    </row>
    <row r="311" spans="1:5">
      <c r="A311" s="118"/>
      <c r="B311" s="118"/>
      <c r="C311" s="18" t="s">
        <v>552</v>
      </c>
      <c r="D311" s="18"/>
      <c r="E311" t="s">
        <v>214</v>
      </c>
    </row>
    <row r="312" spans="1:5">
      <c r="A312" s="118"/>
      <c r="B312" s="118"/>
      <c r="C312" s="18" t="s">
        <v>553</v>
      </c>
      <c r="D312" s="18"/>
      <c r="E312" t="s">
        <v>214</v>
      </c>
    </row>
    <row r="313" spans="1:5">
      <c r="A313" s="118"/>
      <c r="B313" s="118"/>
      <c r="C313" s="18" t="s">
        <v>554</v>
      </c>
      <c r="D313" s="18"/>
    </row>
    <row r="314" spans="1:5">
      <c r="A314" s="118"/>
      <c r="B314" s="118"/>
      <c r="C314" s="18" t="s">
        <v>555</v>
      </c>
      <c r="D314" s="18"/>
    </row>
    <row r="315" spans="1:5">
      <c r="A315" s="118"/>
      <c r="B315" s="118"/>
      <c r="C315" s="18" t="s">
        <v>556</v>
      </c>
      <c r="D315" s="18"/>
    </row>
    <row r="316" spans="1:5">
      <c r="A316" s="118"/>
      <c r="B316" s="118"/>
      <c r="C316" s="18" t="s">
        <v>557</v>
      </c>
      <c r="D316" s="18"/>
    </row>
    <row r="317" spans="1:5">
      <c r="A317" s="118"/>
      <c r="B317" s="118"/>
      <c r="C317" s="18" t="s">
        <v>558</v>
      </c>
      <c r="D317" s="18"/>
    </row>
    <row r="318" spans="1:5">
      <c r="A318" s="118"/>
      <c r="B318" s="118"/>
      <c r="C318" s="18" t="s">
        <v>559</v>
      </c>
      <c r="D318" s="103" t="s">
        <v>560</v>
      </c>
      <c r="E318" t="s">
        <v>214</v>
      </c>
    </row>
    <row r="319" spans="1:5">
      <c r="A319" s="118"/>
      <c r="B319" s="118"/>
      <c r="C319" s="18" t="s">
        <v>561</v>
      </c>
      <c r="D319" s="18"/>
    </row>
    <row r="320" spans="1:5">
      <c r="A320" s="118"/>
      <c r="B320" s="118"/>
      <c r="C320" s="18" t="s">
        <v>562</v>
      </c>
      <c r="D320" s="18"/>
    </row>
    <row r="321" spans="1:5">
      <c r="A321" s="118"/>
      <c r="B321" s="118"/>
      <c r="C321" s="18" t="s">
        <v>563</v>
      </c>
      <c r="D321" s="18"/>
    </row>
    <row r="322" spans="1:5">
      <c r="A322" s="118"/>
      <c r="B322" s="118"/>
      <c r="C322" s="18" t="s">
        <v>564</v>
      </c>
      <c r="D322" s="18"/>
    </row>
    <row r="323" spans="1:5">
      <c r="A323" s="118"/>
      <c r="B323" s="118"/>
      <c r="C323" s="18" t="s">
        <v>565</v>
      </c>
      <c r="D323" s="18"/>
    </row>
    <row r="324" spans="1:5">
      <c r="A324" s="118"/>
      <c r="B324" s="118"/>
      <c r="C324" s="18" t="s">
        <v>566</v>
      </c>
      <c r="D324" s="18"/>
    </row>
    <row r="325" spans="1:5">
      <c r="A325" s="118"/>
      <c r="B325" s="118"/>
      <c r="C325" s="18" t="s">
        <v>567</v>
      </c>
      <c r="D325" s="18"/>
    </row>
    <row r="326" spans="1:5">
      <c r="A326" s="118"/>
      <c r="B326" s="118"/>
      <c r="C326" s="18" t="s">
        <v>568</v>
      </c>
      <c r="D326" s="18"/>
    </row>
    <row r="327" spans="1:5">
      <c r="A327" s="118"/>
      <c r="B327" s="118"/>
      <c r="C327" s="18" t="s">
        <v>569</v>
      </c>
      <c r="D327" s="18"/>
    </row>
    <row r="328" spans="1:5">
      <c r="A328" s="112"/>
      <c r="B328" s="119" t="s">
        <v>90</v>
      </c>
      <c r="C328" s="46" t="s">
        <v>570</v>
      </c>
      <c r="D328" s="46"/>
      <c r="E328" t="s">
        <v>214</v>
      </c>
    </row>
    <row r="329" spans="1:5">
      <c r="A329" s="113"/>
      <c r="B329" s="120"/>
      <c r="C329" s="46" t="s">
        <v>571</v>
      </c>
      <c r="D329" s="46"/>
      <c r="E329" t="s">
        <v>214</v>
      </c>
    </row>
    <row r="330" spans="1:5">
      <c r="A330" s="113"/>
      <c r="B330" s="120"/>
      <c r="C330" s="105" t="s">
        <v>572</v>
      </c>
      <c r="D330" s="46"/>
      <c r="E330" t="s">
        <v>214</v>
      </c>
    </row>
    <row r="331" spans="1:5">
      <c r="A331" s="113"/>
      <c r="B331" s="120"/>
      <c r="C331" s="104" t="s">
        <v>573</v>
      </c>
      <c r="D331" s="46"/>
      <c r="E331" t="s">
        <v>214</v>
      </c>
    </row>
    <row r="332" spans="1:5">
      <c r="A332" s="113"/>
      <c r="B332" s="120"/>
      <c r="C332" s="104" t="s">
        <v>574</v>
      </c>
      <c r="D332" s="46"/>
      <c r="E332" t="s">
        <v>214</v>
      </c>
    </row>
    <row r="333" spans="1:5">
      <c r="A333" s="113"/>
      <c r="B333" s="120"/>
      <c r="C333" s="104" t="s">
        <v>575</v>
      </c>
      <c r="D333" s="46"/>
      <c r="E333" t="s">
        <v>214</v>
      </c>
    </row>
    <row r="334" spans="1:5">
      <c r="A334" s="113"/>
      <c r="B334" s="120"/>
      <c r="C334" s="104" t="s">
        <v>576</v>
      </c>
      <c r="D334" s="46"/>
      <c r="E334" t="s">
        <v>214</v>
      </c>
    </row>
    <row r="335" spans="1:5">
      <c r="A335" s="113"/>
      <c r="B335" s="120"/>
      <c r="C335" s="46" t="s">
        <v>577</v>
      </c>
      <c r="D335" s="46"/>
      <c r="E335" t="s">
        <v>214</v>
      </c>
    </row>
    <row r="336" spans="1:5">
      <c r="A336" s="113"/>
      <c r="B336" s="120"/>
      <c r="C336" s="46" t="s">
        <v>578</v>
      </c>
      <c r="D336" s="46"/>
      <c r="E336" t="s">
        <v>214</v>
      </c>
    </row>
    <row r="337" spans="1:5">
      <c r="A337" s="113"/>
      <c r="B337" s="120"/>
      <c r="C337" s="46" t="s">
        <v>579</v>
      </c>
      <c r="D337" s="46"/>
      <c r="E337" t="s">
        <v>214</v>
      </c>
    </row>
    <row r="338" spans="1:5">
      <c r="A338" s="113"/>
      <c r="B338" s="120"/>
      <c r="C338" s="46" t="s">
        <v>580</v>
      </c>
      <c r="D338" s="46"/>
      <c r="E338" t="s">
        <v>214</v>
      </c>
    </row>
    <row r="339" spans="1:5">
      <c r="A339" s="113"/>
      <c r="B339" s="120"/>
      <c r="C339" s="46" t="s">
        <v>581</v>
      </c>
      <c r="D339" s="46"/>
      <c r="E339" t="s">
        <v>214</v>
      </c>
    </row>
    <row r="340" spans="1:5">
      <c r="A340" s="113"/>
      <c r="B340" s="120"/>
      <c r="C340" s="46" t="s">
        <v>582</v>
      </c>
      <c r="D340" s="46"/>
      <c r="E340" t="s">
        <v>214</v>
      </c>
    </row>
    <row r="341" spans="1:5">
      <c r="A341" s="113"/>
      <c r="B341" s="120"/>
      <c r="C341" s="46" t="s">
        <v>583</v>
      </c>
      <c r="D341" s="46"/>
      <c r="E341" t="s">
        <v>214</v>
      </c>
    </row>
    <row r="342" spans="1:5">
      <c r="A342" s="113"/>
      <c r="B342" s="120"/>
      <c r="C342" s="46" t="s">
        <v>584</v>
      </c>
      <c r="D342" s="46"/>
      <c r="E342" t="s">
        <v>214</v>
      </c>
    </row>
    <row r="343" spans="1:5">
      <c r="A343" s="113"/>
      <c r="B343" s="120"/>
      <c r="C343" s="46" t="s">
        <v>585</v>
      </c>
      <c r="D343" s="46"/>
      <c r="E343" t="s">
        <v>214</v>
      </c>
    </row>
    <row r="344" spans="1:5">
      <c r="A344" s="113"/>
      <c r="B344" s="120"/>
      <c r="C344" s="46" t="s">
        <v>586</v>
      </c>
      <c r="D344" s="46"/>
      <c r="E344" t="s">
        <v>214</v>
      </c>
    </row>
    <row r="345" spans="1:5">
      <c r="A345" s="113"/>
      <c r="B345" s="120"/>
      <c r="C345" s="46" t="s">
        <v>587</v>
      </c>
      <c r="D345" s="46"/>
      <c r="E345" t="s">
        <v>214</v>
      </c>
    </row>
    <row r="346" spans="1:5">
      <c r="A346" s="113"/>
      <c r="B346" s="120"/>
      <c r="C346" s="46" t="s">
        <v>588</v>
      </c>
      <c r="D346" s="46"/>
      <c r="E346" t="s">
        <v>214</v>
      </c>
    </row>
    <row r="347" spans="1:5">
      <c r="A347" s="113"/>
      <c r="B347" s="120"/>
      <c r="C347" s="46" t="s">
        <v>589</v>
      </c>
      <c r="D347" s="46"/>
      <c r="E347" t="s">
        <v>214</v>
      </c>
    </row>
    <row r="348" spans="1:5">
      <c r="A348" s="113"/>
      <c r="B348" s="120"/>
      <c r="C348" s="46" t="s">
        <v>590</v>
      </c>
      <c r="D348" s="46"/>
      <c r="E348" t="s">
        <v>214</v>
      </c>
    </row>
    <row r="349" spans="1:5">
      <c r="A349" s="113"/>
      <c r="B349" s="120"/>
      <c r="C349" s="46" t="s">
        <v>591</v>
      </c>
      <c r="D349" s="46"/>
      <c r="E349" t="s">
        <v>214</v>
      </c>
    </row>
    <row r="350" spans="1:5">
      <c r="A350" s="113"/>
      <c r="B350" s="120"/>
      <c r="C350" s="46" t="s">
        <v>592</v>
      </c>
      <c r="D350" s="46"/>
      <c r="E350" t="s">
        <v>214</v>
      </c>
    </row>
    <row r="351" spans="1:5">
      <c r="A351" s="113"/>
      <c r="B351" s="120"/>
      <c r="C351" s="46" t="s">
        <v>593</v>
      </c>
      <c r="D351" s="46"/>
      <c r="E351" t="s">
        <v>214</v>
      </c>
    </row>
    <row r="352" spans="1:5">
      <c r="A352" s="113"/>
      <c r="B352" s="120"/>
      <c r="C352" s="46" t="s">
        <v>594</v>
      </c>
      <c r="D352" s="46"/>
      <c r="E352" t="s">
        <v>214</v>
      </c>
    </row>
    <row r="353" spans="1:5">
      <c r="A353" s="113"/>
      <c r="B353" s="120"/>
      <c r="C353" s="46" t="s">
        <v>595</v>
      </c>
      <c r="D353" s="46"/>
      <c r="E353" t="s">
        <v>214</v>
      </c>
    </row>
    <row r="354" spans="1:5">
      <c r="A354" s="113"/>
      <c r="B354" s="120"/>
      <c r="C354" s="46" t="s">
        <v>596</v>
      </c>
      <c r="D354" s="46"/>
      <c r="E354" t="s">
        <v>214</v>
      </c>
    </row>
    <row r="355" spans="1:5">
      <c r="A355" s="113"/>
      <c r="B355" s="120"/>
      <c r="C355" s="46" t="s">
        <v>597</v>
      </c>
      <c r="D355" s="46"/>
      <c r="E355" t="s">
        <v>214</v>
      </c>
    </row>
    <row r="356" spans="1:5">
      <c r="A356" s="113"/>
      <c r="B356" s="120"/>
      <c r="C356" s="46" t="s">
        <v>598</v>
      </c>
      <c r="D356" s="46"/>
      <c r="E356" t="s">
        <v>214</v>
      </c>
    </row>
    <row r="357" spans="1:5">
      <c r="A357" s="113"/>
      <c r="B357" s="120"/>
      <c r="C357" s="46" t="s">
        <v>599</v>
      </c>
      <c r="D357" s="46"/>
      <c r="E357" t="s">
        <v>214</v>
      </c>
    </row>
    <row r="358" spans="1:5">
      <c r="A358" s="113"/>
      <c r="B358" s="120"/>
      <c r="C358" s="46" t="s">
        <v>600</v>
      </c>
      <c r="D358" s="46"/>
      <c r="E358" t="s">
        <v>214</v>
      </c>
    </row>
    <row r="359" spans="1:5">
      <c r="A359" s="113"/>
      <c r="B359" s="120"/>
      <c r="C359" s="46" t="s">
        <v>601</v>
      </c>
      <c r="D359" s="46"/>
      <c r="E359" t="s">
        <v>214</v>
      </c>
    </row>
    <row r="360" spans="1:5">
      <c r="A360" s="113"/>
      <c r="B360" s="120"/>
      <c r="C360" s="46" t="s">
        <v>602</v>
      </c>
      <c r="D360" s="46"/>
      <c r="E360" t="s">
        <v>214</v>
      </c>
    </row>
    <row r="361" spans="1:5">
      <c r="A361" s="113"/>
      <c r="B361" s="120"/>
      <c r="C361" s="46" t="s">
        <v>603</v>
      </c>
      <c r="D361" s="46"/>
      <c r="E361" t="s">
        <v>214</v>
      </c>
    </row>
    <row r="362" spans="1:5">
      <c r="A362" s="113"/>
      <c r="B362" s="120"/>
      <c r="C362" s="46" t="s">
        <v>604</v>
      </c>
      <c r="D362" s="46"/>
      <c r="E362" t="s">
        <v>214</v>
      </c>
    </row>
    <row r="363" spans="1:5">
      <c r="A363" s="113"/>
      <c r="B363" s="120"/>
      <c r="C363" s="46" t="s">
        <v>605</v>
      </c>
      <c r="D363" s="46"/>
      <c r="E363" t="s">
        <v>214</v>
      </c>
    </row>
    <row r="364" spans="1:5">
      <c r="A364" s="113"/>
      <c r="B364" s="120"/>
      <c r="C364" s="46" t="s">
        <v>606</v>
      </c>
      <c r="D364" s="46"/>
      <c r="E364" t="s">
        <v>214</v>
      </c>
    </row>
    <row r="365" spans="1:5">
      <c r="A365" s="113"/>
      <c r="B365" s="120"/>
      <c r="C365" s="46" t="s">
        <v>607</v>
      </c>
      <c r="D365" s="46"/>
      <c r="E365" t="s">
        <v>214</v>
      </c>
    </row>
    <row r="366" spans="1:5">
      <c r="A366" s="113"/>
      <c r="B366" s="120"/>
      <c r="C366" s="46" t="s">
        <v>608</v>
      </c>
      <c r="D366" s="46"/>
      <c r="E366" t="s">
        <v>214</v>
      </c>
    </row>
    <row r="367" spans="1:5">
      <c r="A367" s="113"/>
      <c r="B367" s="120"/>
      <c r="C367" s="46" t="s">
        <v>609</v>
      </c>
      <c r="D367" s="46"/>
      <c r="E367" t="s">
        <v>214</v>
      </c>
    </row>
    <row r="368" spans="1:5">
      <c r="A368" s="113"/>
      <c r="B368" s="120"/>
      <c r="C368" s="46" t="s">
        <v>610</v>
      </c>
      <c r="D368" s="46"/>
      <c r="E368" t="s">
        <v>214</v>
      </c>
    </row>
    <row r="369" spans="1:5">
      <c r="A369" s="113"/>
      <c r="B369" s="120"/>
      <c r="C369" s="46" t="s">
        <v>611</v>
      </c>
      <c r="D369" s="46"/>
      <c r="E369" t="s">
        <v>214</v>
      </c>
    </row>
    <row r="370" spans="1:5">
      <c r="A370" s="113"/>
      <c r="B370" s="120"/>
      <c r="C370" s="46" t="s">
        <v>612</v>
      </c>
      <c r="D370" s="46"/>
      <c r="E370" t="s">
        <v>214</v>
      </c>
    </row>
    <row r="371" spans="1:5">
      <c r="A371" s="113"/>
      <c r="B371" s="120"/>
      <c r="C371" s="46" t="s">
        <v>613</v>
      </c>
      <c r="D371" s="46"/>
      <c r="E371" t="s">
        <v>214</v>
      </c>
    </row>
    <row r="372" spans="1:5">
      <c r="A372" s="113"/>
      <c r="B372" s="120"/>
      <c r="C372" s="46" t="s">
        <v>614</v>
      </c>
      <c r="D372" s="46"/>
      <c r="E372" t="s">
        <v>214</v>
      </c>
    </row>
    <row r="373" spans="1:5">
      <c r="A373" s="113"/>
      <c r="B373" s="120"/>
      <c r="C373" s="46" t="s">
        <v>615</v>
      </c>
      <c r="D373" s="46"/>
      <c r="E373" t="s">
        <v>214</v>
      </c>
    </row>
    <row r="374" spans="1:5">
      <c r="A374" s="113"/>
      <c r="B374" s="120"/>
      <c r="C374" s="46" t="s">
        <v>616</v>
      </c>
      <c r="D374" s="46"/>
      <c r="E374" t="s">
        <v>214</v>
      </c>
    </row>
    <row r="375" spans="1:5">
      <c r="A375" s="113"/>
      <c r="B375" s="120"/>
      <c r="C375" s="46" t="s">
        <v>617</v>
      </c>
      <c r="D375" s="46"/>
      <c r="E375" t="s">
        <v>214</v>
      </c>
    </row>
    <row r="376" spans="1:5">
      <c r="A376" s="113"/>
      <c r="B376" s="120"/>
      <c r="C376" s="46" t="s">
        <v>618</v>
      </c>
      <c r="D376" s="46"/>
      <c r="E376" t="s">
        <v>214</v>
      </c>
    </row>
    <row r="377" spans="1:5">
      <c r="A377" s="113"/>
      <c r="B377" s="120"/>
      <c r="C377" s="46" t="s">
        <v>619</v>
      </c>
      <c r="D377" s="46"/>
      <c r="E377" t="s">
        <v>214</v>
      </c>
    </row>
    <row r="378" spans="1:5">
      <c r="A378" s="113"/>
      <c r="B378" s="120"/>
      <c r="C378" s="46" t="s">
        <v>620</v>
      </c>
      <c r="D378" s="46"/>
      <c r="E378" t="s">
        <v>214</v>
      </c>
    </row>
    <row r="379" spans="1:5">
      <c r="A379" s="113"/>
      <c r="B379" s="120"/>
      <c r="C379" s="46" t="s">
        <v>621</v>
      </c>
      <c r="D379" s="46"/>
      <c r="E379" t="s">
        <v>214</v>
      </c>
    </row>
    <row r="380" spans="1:5">
      <c r="A380" s="113"/>
      <c r="B380" s="120"/>
      <c r="C380" s="46" t="s">
        <v>622</v>
      </c>
      <c r="D380" s="46"/>
      <c r="E380" t="s">
        <v>214</v>
      </c>
    </row>
    <row r="381" spans="1:5">
      <c r="A381" s="113"/>
      <c r="B381" s="120"/>
      <c r="C381" s="46" t="s">
        <v>623</v>
      </c>
      <c r="D381" s="46"/>
      <c r="E381" t="s">
        <v>214</v>
      </c>
    </row>
    <row r="382" spans="1:5">
      <c r="A382" s="113"/>
      <c r="B382" s="120"/>
      <c r="C382" s="46" t="s">
        <v>624</v>
      </c>
      <c r="D382" s="46"/>
      <c r="E382" t="s">
        <v>214</v>
      </c>
    </row>
    <row r="383" spans="1:5">
      <c r="A383" s="113"/>
      <c r="B383" s="120"/>
      <c r="C383" s="46" t="s">
        <v>625</v>
      </c>
      <c r="D383" s="46"/>
      <c r="E383" t="s">
        <v>214</v>
      </c>
    </row>
    <row r="384" spans="1:5">
      <c r="A384" s="113"/>
      <c r="B384" s="120"/>
      <c r="C384" s="46" t="s">
        <v>626</v>
      </c>
      <c r="D384" s="46"/>
      <c r="E384" t="s">
        <v>214</v>
      </c>
    </row>
    <row r="385" spans="1:5">
      <c r="A385" s="113"/>
      <c r="B385" s="120"/>
      <c r="C385" s="46" t="s">
        <v>627</v>
      </c>
      <c r="D385" s="46"/>
      <c r="E385" t="s">
        <v>214</v>
      </c>
    </row>
    <row r="386" spans="1:5">
      <c r="A386" s="113"/>
      <c r="B386" s="120"/>
      <c r="C386" s="46" t="s">
        <v>628</v>
      </c>
      <c r="D386" s="46"/>
      <c r="E386" t="s">
        <v>214</v>
      </c>
    </row>
    <row r="387" spans="1:5">
      <c r="A387" s="113"/>
      <c r="B387" s="120"/>
      <c r="C387" s="46" t="s">
        <v>629</v>
      </c>
      <c r="D387" s="46"/>
      <c r="E387" t="s">
        <v>214</v>
      </c>
    </row>
    <row r="388" spans="1:5">
      <c r="A388" s="113"/>
      <c r="B388" s="120"/>
      <c r="C388" s="46" t="s">
        <v>630</v>
      </c>
      <c r="D388" s="46"/>
      <c r="E388" t="s">
        <v>214</v>
      </c>
    </row>
    <row r="389" spans="1:5">
      <c r="A389" s="113"/>
      <c r="B389" s="120"/>
      <c r="C389" s="46" t="s">
        <v>631</v>
      </c>
      <c r="D389" s="46"/>
      <c r="E389" t="s">
        <v>214</v>
      </c>
    </row>
    <row r="390" spans="1:5">
      <c r="A390" s="113"/>
      <c r="B390" s="120"/>
      <c r="C390" s="46" t="s">
        <v>632</v>
      </c>
      <c r="D390" s="46"/>
      <c r="E390" t="s">
        <v>214</v>
      </c>
    </row>
    <row r="391" spans="1:5">
      <c r="A391" s="113"/>
      <c r="B391" s="120"/>
      <c r="C391" s="46" t="s">
        <v>633</v>
      </c>
      <c r="D391" s="46"/>
      <c r="E391" t="s">
        <v>214</v>
      </c>
    </row>
    <row r="392" spans="1:5">
      <c r="A392" s="113"/>
      <c r="B392" s="120"/>
      <c r="C392" s="46" t="s">
        <v>634</v>
      </c>
      <c r="D392" s="46"/>
      <c r="E392" t="s">
        <v>214</v>
      </c>
    </row>
    <row r="393" spans="1:5">
      <c r="A393" s="113"/>
      <c r="B393" s="120"/>
      <c r="C393" s="46" t="s">
        <v>635</v>
      </c>
      <c r="D393" s="46"/>
      <c r="E393" t="s">
        <v>214</v>
      </c>
    </row>
    <row r="394" spans="1:5">
      <c r="A394" s="113"/>
      <c r="B394" s="120"/>
      <c r="C394" s="46" t="s">
        <v>636</v>
      </c>
      <c r="D394" s="46"/>
      <c r="E394" t="s">
        <v>214</v>
      </c>
    </row>
    <row r="395" spans="1:5">
      <c r="A395" s="113"/>
      <c r="B395" s="120"/>
      <c r="C395" s="46" t="s">
        <v>637</v>
      </c>
      <c r="D395" s="46"/>
      <c r="E395" t="s">
        <v>214</v>
      </c>
    </row>
    <row r="396" spans="1:5">
      <c r="A396" s="113"/>
      <c r="B396" s="120"/>
      <c r="C396" s="46" t="s">
        <v>638</v>
      </c>
      <c r="D396" s="46"/>
      <c r="E396" t="s">
        <v>214</v>
      </c>
    </row>
    <row r="397" spans="1:5">
      <c r="A397" s="113"/>
      <c r="B397" s="120"/>
      <c r="C397" s="46" t="s">
        <v>639</v>
      </c>
      <c r="D397" s="46"/>
      <c r="E397" t="s">
        <v>214</v>
      </c>
    </row>
    <row r="398" spans="1:5">
      <c r="A398" s="113"/>
      <c r="B398" s="120"/>
      <c r="C398" s="46" t="s">
        <v>640</v>
      </c>
      <c r="D398" s="46"/>
      <c r="E398" t="s">
        <v>214</v>
      </c>
    </row>
    <row r="399" spans="1:5">
      <c r="A399" s="113"/>
      <c r="B399" s="120"/>
      <c r="C399" s="46" t="s">
        <v>641</v>
      </c>
      <c r="D399" s="46"/>
      <c r="E399" t="s">
        <v>214</v>
      </c>
    </row>
    <row r="400" spans="1:5">
      <c r="A400" s="113"/>
      <c r="B400" s="120"/>
      <c r="C400" s="46" t="s">
        <v>642</v>
      </c>
      <c r="D400" s="46"/>
      <c r="E400" t="s">
        <v>214</v>
      </c>
    </row>
    <row r="401" spans="1:5">
      <c r="A401" s="113"/>
      <c r="B401" s="120"/>
      <c r="C401" s="46" t="s">
        <v>643</v>
      </c>
      <c r="D401" s="46"/>
      <c r="E401" t="s">
        <v>214</v>
      </c>
    </row>
    <row r="402" spans="1:5">
      <c r="A402" s="113"/>
      <c r="B402" s="120"/>
      <c r="C402" s="46" t="s">
        <v>644</v>
      </c>
      <c r="D402" s="46"/>
      <c r="E402" t="s">
        <v>214</v>
      </c>
    </row>
    <row r="403" spans="1:5">
      <c r="A403" s="113"/>
      <c r="B403" s="120"/>
      <c r="C403" s="46" t="s">
        <v>645</v>
      </c>
      <c r="D403" s="46"/>
      <c r="E403" t="s">
        <v>214</v>
      </c>
    </row>
    <row r="404" spans="1:5">
      <c r="A404" s="113"/>
      <c r="B404" s="120"/>
      <c r="C404" s="46" t="s">
        <v>646</v>
      </c>
      <c r="D404" s="46"/>
      <c r="E404" t="s">
        <v>214</v>
      </c>
    </row>
    <row r="405" spans="1:5">
      <c r="A405" s="113"/>
      <c r="B405" s="120"/>
      <c r="C405" s="46" t="s">
        <v>647</v>
      </c>
      <c r="D405" s="46"/>
      <c r="E405" t="s">
        <v>214</v>
      </c>
    </row>
    <row r="406" spans="1:5">
      <c r="A406" s="113"/>
      <c r="B406" s="120"/>
      <c r="C406" s="46" t="s">
        <v>648</v>
      </c>
      <c r="D406" s="46"/>
      <c r="E406" t="s">
        <v>214</v>
      </c>
    </row>
    <row r="407" spans="1:5">
      <c r="A407" s="113"/>
      <c r="B407" s="120"/>
      <c r="C407" s="46" t="s">
        <v>649</v>
      </c>
      <c r="D407" s="46"/>
      <c r="E407" t="s">
        <v>214</v>
      </c>
    </row>
    <row r="408" spans="1:5">
      <c r="A408" s="113"/>
      <c r="B408" s="120"/>
      <c r="C408" s="46" t="s">
        <v>650</v>
      </c>
      <c r="D408" s="46"/>
      <c r="E408" t="s">
        <v>214</v>
      </c>
    </row>
    <row r="409" spans="1:5">
      <c r="A409" s="113"/>
      <c r="B409" s="120"/>
      <c r="C409" s="46" t="s">
        <v>651</v>
      </c>
      <c r="D409" s="46"/>
      <c r="E409" t="s">
        <v>214</v>
      </c>
    </row>
    <row r="410" spans="1:5">
      <c r="A410" s="113"/>
      <c r="B410" s="120"/>
      <c r="C410" s="46" t="s">
        <v>652</v>
      </c>
      <c r="D410" s="46"/>
      <c r="E410" t="s">
        <v>214</v>
      </c>
    </row>
    <row r="411" spans="1:5">
      <c r="A411" s="113"/>
      <c r="B411" s="120"/>
      <c r="C411" s="46" t="s">
        <v>653</v>
      </c>
      <c r="D411" s="46"/>
      <c r="E411" t="s">
        <v>214</v>
      </c>
    </row>
    <row r="412" spans="1:5">
      <c r="A412" s="113"/>
      <c r="B412" s="120"/>
      <c r="C412" s="46" t="s">
        <v>654</v>
      </c>
      <c r="D412" s="46"/>
      <c r="E412" t="s">
        <v>214</v>
      </c>
    </row>
    <row r="413" spans="1:5">
      <c r="A413" s="113"/>
      <c r="B413" s="120"/>
      <c r="C413" s="46" t="s">
        <v>655</v>
      </c>
      <c r="D413" s="46"/>
      <c r="E413" t="s">
        <v>214</v>
      </c>
    </row>
    <row r="414" spans="1:5">
      <c r="A414" s="113"/>
      <c r="B414" s="120"/>
      <c r="C414" s="46" t="s">
        <v>656</v>
      </c>
      <c r="D414" s="46"/>
      <c r="E414" t="s">
        <v>214</v>
      </c>
    </row>
    <row r="415" spans="1:5">
      <c r="A415" s="113"/>
      <c r="B415" s="120"/>
      <c r="C415" s="46" t="s">
        <v>657</v>
      </c>
      <c r="D415" s="46"/>
      <c r="E415" t="s">
        <v>214</v>
      </c>
    </row>
    <row r="416" spans="1:5">
      <c r="A416" s="113"/>
      <c r="B416" s="120"/>
      <c r="C416" s="46" t="s">
        <v>658</v>
      </c>
      <c r="D416" s="46"/>
      <c r="E416" t="s">
        <v>214</v>
      </c>
    </row>
    <row r="417" spans="1:5">
      <c r="A417" s="113"/>
      <c r="B417" s="120"/>
      <c r="C417" s="46" t="s">
        <v>659</v>
      </c>
      <c r="D417" s="46"/>
      <c r="E417" t="s">
        <v>214</v>
      </c>
    </row>
    <row r="418" spans="1:5">
      <c r="A418" s="113"/>
      <c r="B418" s="120"/>
      <c r="C418" s="46" t="s">
        <v>660</v>
      </c>
      <c r="D418" s="46"/>
      <c r="E418" t="s">
        <v>214</v>
      </c>
    </row>
    <row r="419" spans="1:5">
      <c r="A419" s="113"/>
      <c r="B419" s="120"/>
      <c r="C419" s="46" t="s">
        <v>661</v>
      </c>
      <c r="D419" s="46"/>
      <c r="E419" t="s">
        <v>214</v>
      </c>
    </row>
    <row r="420" spans="1:5">
      <c r="A420" s="113"/>
      <c r="B420" s="120"/>
      <c r="C420" s="46" t="s">
        <v>662</v>
      </c>
      <c r="D420" s="46"/>
      <c r="E420" t="s">
        <v>214</v>
      </c>
    </row>
    <row r="421" spans="1:5">
      <c r="A421" s="113"/>
      <c r="B421" s="120"/>
      <c r="C421" s="46" t="s">
        <v>663</v>
      </c>
      <c r="D421" s="46"/>
      <c r="E421" t="s">
        <v>214</v>
      </c>
    </row>
    <row r="422" spans="1:5">
      <c r="A422" s="113"/>
      <c r="B422" s="120"/>
      <c r="C422" s="46" t="s">
        <v>664</v>
      </c>
      <c r="D422" s="46"/>
      <c r="E422" t="s">
        <v>214</v>
      </c>
    </row>
    <row r="423" spans="1:5">
      <c r="A423" s="113"/>
      <c r="B423" s="120"/>
      <c r="C423" s="46" t="s">
        <v>665</v>
      </c>
      <c r="D423" s="46"/>
      <c r="E423" t="s">
        <v>214</v>
      </c>
    </row>
    <row r="424" spans="1:5">
      <c r="A424" s="113"/>
      <c r="B424" s="120"/>
      <c r="C424" s="46" t="s">
        <v>666</v>
      </c>
      <c r="D424" s="46"/>
      <c r="E424" t="s">
        <v>214</v>
      </c>
    </row>
    <row r="425" spans="1:5">
      <c r="A425" s="113"/>
      <c r="B425" s="120"/>
      <c r="C425" s="46" t="s">
        <v>667</v>
      </c>
      <c r="D425" s="46"/>
      <c r="E425" t="s">
        <v>214</v>
      </c>
    </row>
    <row r="426" spans="1:5">
      <c r="A426" s="113"/>
      <c r="B426" s="120"/>
      <c r="C426" s="46" t="s">
        <v>668</v>
      </c>
      <c r="D426" s="46"/>
      <c r="E426" t="s">
        <v>214</v>
      </c>
    </row>
    <row r="427" spans="1:5">
      <c r="A427" s="113"/>
      <c r="B427" s="120"/>
      <c r="C427" s="46" t="s">
        <v>669</v>
      </c>
      <c r="D427" s="46"/>
      <c r="E427" t="s">
        <v>214</v>
      </c>
    </row>
    <row r="428" spans="1:5">
      <c r="A428" s="113"/>
      <c r="B428" s="120"/>
      <c r="C428" s="46" t="s">
        <v>670</v>
      </c>
      <c r="D428" s="46"/>
      <c r="E428" t="s">
        <v>214</v>
      </c>
    </row>
    <row r="429" spans="1:5">
      <c r="A429" s="113"/>
      <c r="B429" s="120"/>
      <c r="C429" s="46" t="s">
        <v>671</v>
      </c>
      <c r="D429" s="46"/>
      <c r="E429" t="s">
        <v>214</v>
      </c>
    </row>
    <row r="430" spans="1:5">
      <c r="A430" s="113"/>
      <c r="B430" s="120"/>
      <c r="C430" s="46" t="s">
        <v>672</v>
      </c>
      <c r="D430" s="46"/>
      <c r="E430" t="s">
        <v>214</v>
      </c>
    </row>
    <row r="431" spans="1:5">
      <c r="A431" s="113"/>
      <c r="B431" s="120"/>
      <c r="C431" s="46" t="s">
        <v>673</v>
      </c>
      <c r="D431" s="46"/>
      <c r="E431" t="s">
        <v>214</v>
      </c>
    </row>
    <row r="432" spans="1:5">
      <c r="A432" s="113"/>
      <c r="B432" s="120"/>
      <c r="C432" s="46" t="s">
        <v>674</v>
      </c>
      <c r="D432" s="46"/>
      <c r="E432" t="s">
        <v>214</v>
      </c>
    </row>
    <row r="433" spans="1:5">
      <c r="A433" s="113"/>
      <c r="B433" s="120"/>
      <c r="C433" s="46" t="s">
        <v>675</v>
      </c>
      <c r="D433" s="46"/>
      <c r="E433" t="s">
        <v>214</v>
      </c>
    </row>
    <row r="434" spans="1:5">
      <c r="A434" s="113"/>
      <c r="B434" s="120"/>
      <c r="C434" s="46" t="s">
        <v>676</v>
      </c>
      <c r="D434" s="46"/>
      <c r="E434" t="s">
        <v>214</v>
      </c>
    </row>
    <row r="435" spans="1:5">
      <c r="A435" s="113"/>
      <c r="B435" s="120"/>
      <c r="C435" s="46" t="s">
        <v>677</v>
      </c>
      <c r="D435" s="46"/>
      <c r="E435" t="s">
        <v>214</v>
      </c>
    </row>
    <row r="436" spans="1:5">
      <c r="A436" s="113"/>
      <c r="B436" s="120"/>
      <c r="C436" s="46" t="s">
        <v>678</v>
      </c>
      <c r="D436" s="46"/>
      <c r="E436" t="s">
        <v>214</v>
      </c>
    </row>
    <row r="437" spans="1:5">
      <c r="A437" s="113"/>
      <c r="B437" s="120"/>
      <c r="C437" s="46" t="s">
        <v>679</v>
      </c>
      <c r="D437" s="46"/>
      <c r="E437" t="s">
        <v>214</v>
      </c>
    </row>
    <row r="438" spans="1:5">
      <c r="A438" s="113"/>
      <c r="B438" s="120"/>
      <c r="C438" s="46" t="s">
        <v>680</v>
      </c>
      <c r="D438" s="46"/>
      <c r="E438" t="s">
        <v>214</v>
      </c>
    </row>
    <row r="439" spans="1:5">
      <c r="A439" s="113"/>
      <c r="B439" s="120"/>
      <c r="C439" s="46" t="s">
        <v>681</v>
      </c>
      <c r="D439" s="46"/>
      <c r="E439" t="s">
        <v>214</v>
      </c>
    </row>
    <row r="440" spans="1:5">
      <c r="A440" s="113"/>
      <c r="B440" s="120"/>
      <c r="C440" s="46" t="s">
        <v>682</v>
      </c>
      <c r="D440" s="46"/>
      <c r="E440" t="s">
        <v>214</v>
      </c>
    </row>
    <row r="441" spans="1:5">
      <c r="A441" s="113"/>
      <c r="B441" s="120"/>
      <c r="C441" s="46" t="s">
        <v>683</v>
      </c>
      <c r="D441" s="46"/>
      <c r="E441" t="s">
        <v>214</v>
      </c>
    </row>
    <row r="442" spans="1:5">
      <c r="A442" s="113"/>
      <c r="B442" s="120"/>
      <c r="C442" s="46" t="s">
        <v>684</v>
      </c>
      <c r="D442" s="46"/>
      <c r="E442" t="s">
        <v>214</v>
      </c>
    </row>
    <row r="443" spans="1:5">
      <c r="A443" s="113"/>
      <c r="B443" s="120"/>
      <c r="C443" s="46" t="s">
        <v>685</v>
      </c>
      <c r="D443" s="46"/>
      <c r="E443" t="s">
        <v>214</v>
      </c>
    </row>
    <row r="444" spans="1:5">
      <c r="A444" s="113"/>
      <c r="B444" s="120"/>
      <c r="C444" s="46" t="s">
        <v>686</v>
      </c>
      <c r="D444" s="46"/>
      <c r="E444" t="s">
        <v>214</v>
      </c>
    </row>
    <row r="445" spans="1:5">
      <c r="A445" s="113"/>
      <c r="B445" s="120"/>
      <c r="C445" s="46" t="s">
        <v>687</v>
      </c>
      <c r="D445" s="46"/>
      <c r="E445" t="s">
        <v>214</v>
      </c>
    </row>
    <row r="446" spans="1:5">
      <c r="A446" s="113"/>
      <c r="B446" s="120"/>
      <c r="C446" s="46" t="s">
        <v>688</v>
      </c>
      <c r="D446" s="46"/>
      <c r="E446" t="s">
        <v>214</v>
      </c>
    </row>
    <row r="447" spans="1:5">
      <c r="A447" s="113"/>
      <c r="B447" s="120"/>
      <c r="C447" s="46" t="s">
        <v>689</v>
      </c>
      <c r="D447" s="46"/>
      <c r="E447" t="s">
        <v>214</v>
      </c>
    </row>
    <row r="448" spans="1:5">
      <c r="A448" s="113"/>
      <c r="B448" s="120"/>
      <c r="C448" s="46" t="s">
        <v>690</v>
      </c>
      <c r="D448" s="46"/>
      <c r="E448" t="s">
        <v>214</v>
      </c>
    </row>
    <row r="449" spans="1:5">
      <c r="A449" s="113"/>
      <c r="B449" s="120"/>
      <c r="C449" s="46" t="s">
        <v>691</v>
      </c>
      <c r="D449" s="46"/>
      <c r="E449" t="s">
        <v>214</v>
      </c>
    </row>
    <row r="450" spans="1:5">
      <c r="A450" s="113"/>
      <c r="B450" s="120"/>
      <c r="C450" s="46" t="s">
        <v>692</v>
      </c>
      <c r="D450" s="46"/>
      <c r="E450" t="s">
        <v>214</v>
      </c>
    </row>
    <row r="451" spans="1:5">
      <c r="A451" s="113"/>
      <c r="B451" s="120"/>
      <c r="C451" s="46" t="s">
        <v>693</v>
      </c>
      <c r="D451" s="46"/>
      <c r="E451" t="s">
        <v>214</v>
      </c>
    </row>
    <row r="452" spans="1:5">
      <c r="A452" s="113"/>
      <c r="B452" s="120"/>
      <c r="C452" s="46" t="s">
        <v>694</v>
      </c>
      <c r="D452" s="46"/>
      <c r="E452" t="s">
        <v>214</v>
      </c>
    </row>
    <row r="453" spans="1:5">
      <c r="A453" s="113"/>
      <c r="B453" s="120"/>
      <c r="C453" s="46" t="s">
        <v>695</v>
      </c>
      <c r="D453" s="46"/>
      <c r="E453" t="s">
        <v>214</v>
      </c>
    </row>
    <row r="454" spans="1:5">
      <c r="A454" s="113"/>
      <c r="B454" s="120"/>
      <c r="C454" s="46" t="s">
        <v>696</v>
      </c>
      <c r="D454" s="46"/>
      <c r="E454" t="s">
        <v>214</v>
      </c>
    </row>
    <row r="455" spans="1:5">
      <c r="A455" s="113"/>
      <c r="B455" s="120"/>
      <c r="C455" s="46" t="s">
        <v>697</v>
      </c>
      <c r="D455" s="46"/>
      <c r="E455" t="s">
        <v>214</v>
      </c>
    </row>
    <row r="456" spans="1:5">
      <c r="A456" s="113"/>
      <c r="B456" s="120"/>
      <c r="C456" s="46" t="s">
        <v>698</v>
      </c>
      <c r="D456" s="46"/>
      <c r="E456" t="s">
        <v>214</v>
      </c>
    </row>
    <row r="457" spans="1:5">
      <c r="A457" s="113"/>
      <c r="B457" s="120"/>
      <c r="C457" s="46" t="s">
        <v>699</v>
      </c>
      <c r="D457" s="46"/>
      <c r="E457" t="s">
        <v>214</v>
      </c>
    </row>
    <row r="458" spans="1:5">
      <c r="A458" s="113"/>
      <c r="B458" s="120"/>
      <c r="C458" s="46" t="s">
        <v>700</v>
      </c>
      <c r="D458" s="46"/>
      <c r="E458" t="s">
        <v>214</v>
      </c>
    </row>
    <row r="459" spans="1:5">
      <c r="A459" s="113"/>
      <c r="B459" s="120"/>
      <c r="C459" s="46" t="s">
        <v>701</v>
      </c>
      <c r="D459" s="46"/>
      <c r="E459" t="s">
        <v>214</v>
      </c>
    </row>
    <row r="460" spans="1:5">
      <c r="A460" s="113"/>
      <c r="B460" s="120"/>
      <c r="C460" s="46" t="s">
        <v>702</v>
      </c>
      <c r="D460" s="46"/>
      <c r="E460" t="s">
        <v>214</v>
      </c>
    </row>
    <row r="461" spans="1:5">
      <c r="A461" s="113"/>
      <c r="B461" s="120"/>
      <c r="C461" s="46" t="s">
        <v>703</v>
      </c>
      <c r="D461" s="46"/>
      <c r="E461" t="s">
        <v>214</v>
      </c>
    </row>
    <row r="462" spans="1:5">
      <c r="A462" s="113"/>
      <c r="B462" s="120"/>
      <c r="C462" s="46" t="s">
        <v>704</v>
      </c>
      <c r="D462" s="46"/>
      <c r="E462" t="s">
        <v>214</v>
      </c>
    </row>
    <row r="463" spans="1:5">
      <c r="A463" s="113"/>
      <c r="B463" s="120"/>
      <c r="C463" s="46" t="s">
        <v>705</v>
      </c>
      <c r="D463" s="46"/>
      <c r="E463" t="s">
        <v>214</v>
      </c>
    </row>
    <row r="464" spans="1:5">
      <c r="A464" s="113"/>
      <c r="B464" s="120"/>
      <c r="C464" s="46" t="s">
        <v>706</v>
      </c>
      <c r="D464" s="46"/>
      <c r="E464" t="s">
        <v>214</v>
      </c>
    </row>
    <row r="465" spans="1:5">
      <c r="A465" s="113"/>
      <c r="B465" s="120"/>
      <c r="C465" s="46" t="s">
        <v>707</v>
      </c>
      <c r="D465" s="46"/>
      <c r="E465" t="s">
        <v>214</v>
      </c>
    </row>
    <row r="466" spans="1:5">
      <c r="A466" s="113"/>
      <c r="B466" s="120"/>
      <c r="C466" s="46" t="s">
        <v>708</v>
      </c>
      <c r="D466" s="46"/>
      <c r="E466" t="s">
        <v>214</v>
      </c>
    </row>
    <row r="467" spans="1:5">
      <c r="A467" s="113"/>
      <c r="B467" s="120"/>
      <c r="C467" s="46" t="s">
        <v>709</v>
      </c>
      <c r="D467" s="46"/>
      <c r="E467" t="s">
        <v>214</v>
      </c>
    </row>
    <row r="468" spans="1:5">
      <c r="A468" s="113"/>
      <c r="B468" s="120"/>
      <c r="C468" s="46" t="s">
        <v>710</v>
      </c>
      <c r="D468" s="46"/>
      <c r="E468" t="s">
        <v>214</v>
      </c>
    </row>
    <row r="469" spans="1:5">
      <c r="A469" s="113"/>
      <c r="B469" s="120"/>
      <c r="C469" s="46" t="s">
        <v>711</v>
      </c>
      <c r="D469" s="46"/>
      <c r="E469" t="s">
        <v>214</v>
      </c>
    </row>
    <row r="470" spans="1:5">
      <c r="A470" s="113"/>
      <c r="B470" s="120"/>
      <c r="C470" s="46" t="s">
        <v>712</v>
      </c>
      <c r="D470" s="46"/>
      <c r="E470" t="s">
        <v>214</v>
      </c>
    </row>
    <row r="471" spans="1:5">
      <c r="A471" s="113"/>
      <c r="B471" s="120"/>
      <c r="C471" s="46" t="s">
        <v>713</v>
      </c>
      <c r="D471" s="46"/>
      <c r="E471" t="s">
        <v>214</v>
      </c>
    </row>
    <row r="472" spans="1:5">
      <c r="A472" s="113"/>
      <c r="B472" s="120"/>
      <c r="C472" s="46" t="s">
        <v>714</v>
      </c>
      <c r="D472" s="46"/>
      <c r="E472" t="s">
        <v>214</v>
      </c>
    </row>
    <row r="473" spans="1:5">
      <c r="A473" s="113"/>
      <c r="B473" s="120"/>
      <c r="C473" s="46" t="s">
        <v>715</v>
      </c>
      <c r="D473" s="46"/>
      <c r="E473" t="s">
        <v>214</v>
      </c>
    </row>
    <row r="474" spans="1:5">
      <c r="A474" s="113"/>
      <c r="B474" s="120"/>
      <c r="C474" s="46" t="s">
        <v>716</v>
      </c>
      <c r="D474" s="46"/>
      <c r="E474" t="s">
        <v>214</v>
      </c>
    </row>
    <row r="475" spans="1:5">
      <c r="A475" s="113"/>
      <c r="B475" s="120"/>
      <c r="C475" s="46" t="s">
        <v>717</v>
      </c>
      <c r="D475" s="46"/>
      <c r="E475" t="s">
        <v>214</v>
      </c>
    </row>
    <row r="476" spans="1:5">
      <c r="A476" s="113"/>
      <c r="B476" s="120"/>
      <c r="C476" s="46" t="s">
        <v>718</v>
      </c>
      <c r="D476" s="46"/>
      <c r="E476" t="s">
        <v>214</v>
      </c>
    </row>
    <row r="477" spans="1:5">
      <c r="A477" s="113"/>
      <c r="B477" s="120"/>
      <c r="C477" s="46" t="s">
        <v>719</v>
      </c>
      <c r="D477" s="46"/>
      <c r="E477" t="s">
        <v>214</v>
      </c>
    </row>
    <row r="478" spans="1:5">
      <c r="A478" s="113"/>
      <c r="B478" s="120"/>
      <c r="C478" s="46" t="s">
        <v>720</v>
      </c>
      <c r="D478" s="46"/>
      <c r="E478" t="s">
        <v>214</v>
      </c>
    </row>
    <row r="479" spans="1:5">
      <c r="A479" s="113"/>
      <c r="B479" s="120"/>
      <c r="C479" s="46" t="s">
        <v>721</v>
      </c>
      <c r="D479" s="46"/>
      <c r="E479" t="s">
        <v>214</v>
      </c>
    </row>
    <row r="480" spans="1:5">
      <c r="A480" s="113"/>
      <c r="B480" s="120"/>
      <c r="C480" s="46" t="s">
        <v>722</v>
      </c>
      <c r="D480" s="46"/>
      <c r="E480" t="s">
        <v>214</v>
      </c>
    </row>
    <row r="481" spans="1:5">
      <c r="A481" s="113"/>
      <c r="B481" s="120"/>
      <c r="C481" s="46" t="s">
        <v>723</v>
      </c>
      <c r="D481" s="46"/>
      <c r="E481" t="s">
        <v>214</v>
      </c>
    </row>
    <row r="482" spans="1:5">
      <c r="A482" s="113"/>
      <c r="B482" s="120"/>
      <c r="C482" s="46" t="s">
        <v>724</v>
      </c>
      <c r="D482" s="46"/>
      <c r="E482" t="s">
        <v>214</v>
      </c>
    </row>
    <row r="483" spans="1:5">
      <c r="A483" s="113"/>
      <c r="B483" s="120"/>
      <c r="C483" s="46" t="s">
        <v>725</v>
      </c>
      <c r="D483" s="46"/>
      <c r="E483" t="s">
        <v>214</v>
      </c>
    </row>
    <row r="484" spans="1:5">
      <c r="A484" s="113"/>
      <c r="B484" s="120"/>
      <c r="C484" s="46" t="s">
        <v>726</v>
      </c>
      <c r="D484" s="46"/>
      <c r="E484" t="s">
        <v>214</v>
      </c>
    </row>
    <row r="485" spans="1:5">
      <c r="A485" s="113"/>
      <c r="B485" s="120"/>
      <c r="C485" s="46" t="s">
        <v>727</v>
      </c>
      <c r="D485" s="46"/>
      <c r="E485" t="s">
        <v>214</v>
      </c>
    </row>
    <row r="486" spans="1:5">
      <c r="A486" s="113"/>
      <c r="B486" s="120"/>
      <c r="C486" s="46" t="s">
        <v>728</v>
      </c>
      <c r="D486" s="46"/>
      <c r="E486" t="s">
        <v>214</v>
      </c>
    </row>
    <row r="487" spans="1:5">
      <c r="A487" s="113"/>
      <c r="B487" s="120"/>
      <c r="C487" s="46" t="s">
        <v>729</v>
      </c>
      <c r="D487" s="46"/>
      <c r="E487" t="s">
        <v>214</v>
      </c>
    </row>
    <row r="488" spans="1:5">
      <c r="A488" s="113"/>
      <c r="B488" s="120"/>
      <c r="C488" s="46" t="s">
        <v>730</v>
      </c>
      <c r="D488" s="46"/>
      <c r="E488" t="s">
        <v>214</v>
      </c>
    </row>
    <row r="489" spans="1:5">
      <c r="A489" s="113"/>
      <c r="B489" s="120"/>
      <c r="C489" s="46" t="s">
        <v>314</v>
      </c>
      <c r="D489" s="46"/>
    </row>
    <row r="490" spans="1:5">
      <c r="A490" s="113"/>
      <c r="B490" s="120"/>
      <c r="C490" s="46" t="s">
        <v>731</v>
      </c>
      <c r="D490" s="46"/>
    </row>
    <row r="491" spans="1:5">
      <c r="A491" s="113"/>
      <c r="B491" s="120"/>
      <c r="C491" s="46" t="s">
        <v>732</v>
      </c>
      <c r="D491" s="46"/>
    </row>
    <row r="492" spans="1:5">
      <c r="A492" s="113"/>
      <c r="B492" s="120"/>
      <c r="C492" s="46" t="s">
        <v>733</v>
      </c>
      <c r="D492" s="46"/>
    </row>
    <row r="493" spans="1:5">
      <c r="A493" s="113"/>
      <c r="B493" s="120"/>
      <c r="C493" s="46" t="s">
        <v>734</v>
      </c>
      <c r="D493" s="46"/>
    </row>
    <row r="494" spans="1:5">
      <c r="A494" s="113"/>
      <c r="B494" s="120"/>
      <c r="C494" s="46" t="s">
        <v>735</v>
      </c>
      <c r="D494" s="46"/>
    </row>
    <row r="495" spans="1:5">
      <c r="A495" s="113"/>
      <c r="B495" s="120"/>
      <c r="C495" s="46" t="s">
        <v>736</v>
      </c>
      <c r="D495" s="46"/>
    </row>
    <row r="496" spans="1:5">
      <c r="A496" s="113"/>
      <c r="B496" s="120"/>
      <c r="C496" s="46" t="s">
        <v>737</v>
      </c>
      <c r="D496" s="46"/>
    </row>
    <row r="497" spans="1:4">
      <c r="A497" s="113"/>
      <c r="B497" s="120"/>
      <c r="C497" s="46" t="s">
        <v>738</v>
      </c>
      <c r="D497" s="46"/>
    </row>
    <row r="498" spans="1:4">
      <c r="A498" s="115"/>
      <c r="B498" s="121"/>
      <c r="C498" s="46" t="s">
        <v>569</v>
      </c>
      <c r="D498" s="46"/>
    </row>
    <row r="499" spans="1:4">
      <c r="A499" s="117"/>
      <c r="B499" s="122" t="s">
        <v>739</v>
      </c>
      <c r="C499" s="44" t="s">
        <v>440</v>
      </c>
      <c r="D499" s="44"/>
    </row>
    <row r="500" spans="1:4">
      <c r="A500" s="118"/>
      <c r="B500" s="122"/>
      <c r="C500" s="44" t="s">
        <v>740</v>
      </c>
      <c r="D500" s="44"/>
    </row>
    <row r="501" spans="1:4">
      <c r="A501" s="118"/>
      <c r="B501" s="122"/>
      <c r="C501" s="44" t="s">
        <v>741</v>
      </c>
      <c r="D501" s="44"/>
    </row>
    <row r="502" spans="1:4">
      <c r="A502" s="118"/>
      <c r="B502" s="122"/>
      <c r="C502" s="44" t="s">
        <v>742</v>
      </c>
      <c r="D502" s="44"/>
    </row>
    <row r="503" spans="1:4">
      <c r="A503" s="118"/>
      <c r="B503" s="122"/>
      <c r="C503" s="44" t="s">
        <v>743</v>
      </c>
      <c r="D503" s="44"/>
    </row>
    <row r="504" spans="1:4">
      <c r="A504" s="118"/>
      <c r="B504" s="122"/>
      <c r="C504" s="44" t="s">
        <v>744</v>
      </c>
      <c r="D504" s="44"/>
    </row>
    <row r="505" spans="1:4">
      <c r="A505" s="118"/>
      <c r="B505" s="122"/>
      <c r="C505" s="44" t="s">
        <v>745</v>
      </c>
      <c r="D505" s="44"/>
    </row>
    <row r="506" spans="1:4">
      <c r="A506" s="118"/>
      <c r="B506" s="122"/>
      <c r="C506" s="44" t="s">
        <v>746</v>
      </c>
      <c r="D506" s="44"/>
    </row>
    <row r="507" spans="1:4">
      <c r="A507" s="118"/>
      <c r="B507" s="122"/>
      <c r="C507" s="44" t="s">
        <v>747</v>
      </c>
      <c r="D507" s="44"/>
    </row>
    <row r="508" spans="1:4">
      <c r="A508" s="118"/>
      <c r="B508" s="122"/>
      <c r="C508" s="44" t="s">
        <v>748</v>
      </c>
      <c r="D508" s="44"/>
    </row>
    <row r="509" spans="1:4">
      <c r="A509" s="118"/>
      <c r="B509" s="122"/>
      <c r="C509" s="44" t="s">
        <v>749</v>
      </c>
      <c r="D509" s="44"/>
    </row>
    <row r="510" spans="1:4">
      <c r="A510" s="118"/>
      <c r="B510" s="122"/>
      <c r="C510" s="44" t="s">
        <v>750</v>
      </c>
      <c r="D510" s="44"/>
    </row>
    <row r="511" spans="1:4">
      <c r="A511" s="118"/>
      <c r="B511" s="122"/>
      <c r="C511" s="44" t="s">
        <v>751</v>
      </c>
      <c r="D511" s="44"/>
    </row>
    <row r="512" spans="1:4">
      <c r="A512" s="118"/>
      <c r="B512" s="122"/>
      <c r="C512" s="44" t="s">
        <v>485</v>
      </c>
      <c r="D512" s="44"/>
    </row>
    <row r="513" spans="1:4">
      <c r="A513" s="118"/>
      <c r="B513" s="122"/>
      <c r="C513" s="44" t="s">
        <v>314</v>
      </c>
      <c r="D513" s="44"/>
    </row>
    <row r="514" spans="1:4">
      <c r="A514" s="113"/>
      <c r="B514" s="55" t="s">
        <v>752</v>
      </c>
      <c r="C514" s="46" t="s">
        <v>338</v>
      </c>
      <c r="D514" s="46"/>
    </row>
    <row r="515" spans="1:4">
      <c r="A515" s="115"/>
      <c r="B515" s="57"/>
      <c r="C515" s="46" t="s">
        <v>339</v>
      </c>
      <c r="D515" s="46"/>
    </row>
    <row r="516" spans="1:4">
      <c r="A516" s="118"/>
      <c r="B516" s="122" t="s">
        <v>98</v>
      </c>
      <c r="C516" s="44" t="s">
        <v>753</v>
      </c>
      <c r="D516" s="44"/>
    </row>
    <row r="517" spans="1:4">
      <c r="A517" s="118"/>
      <c r="B517" s="122"/>
      <c r="C517" s="44" t="s">
        <v>754</v>
      </c>
      <c r="D517" s="44"/>
    </row>
    <row r="518" spans="1:4">
      <c r="A518" s="118"/>
      <c r="B518" s="122"/>
      <c r="C518" s="44" t="s">
        <v>755</v>
      </c>
      <c r="D518" s="44"/>
    </row>
    <row r="519" spans="1:4">
      <c r="A519" s="118"/>
      <c r="B519" s="122"/>
      <c r="C519" s="44" t="s">
        <v>756</v>
      </c>
      <c r="D519" s="44"/>
    </row>
    <row r="520" spans="1:4">
      <c r="A520" s="94"/>
      <c r="B520" s="55" t="s">
        <v>161</v>
      </c>
      <c r="C520" s="46" t="s">
        <v>757</v>
      </c>
      <c r="D520" s="46"/>
    </row>
    <row r="521" spans="1:4">
      <c r="A521" s="64"/>
      <c r="B521" s="56"/>
      <c r="C521" s="46" t="s">
        <v>758</v>
      </c>
      <c r="D521" s="46"/>
    </row>
    <row r="522" spans="1:4">
      <c r="A522" s="64"/>
      <c r="B522" s="56"/>
      <c r="C522" s="46" t="s">
        <v>759</v>
      </c>
      <c r="D522" s="46"/>
    </row>
    <row r="523" spans="1:4">
      <c r="A523" s="64"/>
      <c r="B523" s="56"/>
      <c r="C523" s="46" t="s">
        <v>760</v>
      </c>
      <c r="D523" s="46"/>
    </row>
    <row r="524" spans="1:4">
      <c r="A524" s="64"/>
      <c r="B524" s="56"/>
      <c r="C524" s="46" t="s">
        <v>761</v>
      </c>
      <c r="D524" s="46"/>
    </row>
    <row r="525" spans="1:4">
      <c r="A525" s="64"/>
      <c r="B525" s="56"/>
      <c r="C525" s="46" t="s">
        <v>762</v>
      </c>
      <c r="D525" s="46"/>
    </row>
    <row r="526" spans="1:4">
      <c r="A526" s="64"/>
      <c r="B526" s="56"/>
      <c r="C526" s="46" t="s">
        <v>763</v>
      </c>
      <c r="D526" s="46"/>
    </row>
    <row r="527" spans="1:4">
      <c r="A527" s="64"/>
      <c r="B527" s="56"/>
      <c r="C527" s="46" t="s">
        <v>764</v>
      </c>
      <c r="D527" s="46"/>
    </row>
    <row r="528" spans="1:4">
      <c r="A528" s="64"/>
      <c r="B528" s="56"/>
      <c r="C528" s="46" t="s">
        <v>765</v>
      </c>
      <c r="D528" s="46"/>
    </row>
    <row r="529" spans="1:4">
      <c r="A529" s="64"/>
      <c r="B529" s="56"/>
      <c r="C529" s="46" t="s">
        <v>748</v>
      </c>
      <c r="D529" s="46"/>
    </row>
    <row r="530" spans="1:4">
      <c r="A530" s="108"/>
      <c r="B530" s="56"/>
      <c r="C530" s="46" t="s">
        <v>766</v>
      </c>
      <c r="D530" s="46"/>
    </row>
    <row r="531" spans="1:4" ht="15">
      <c r="A531" s="64"/>
      <c r="B531" s="56"/>
      <c r="C531" s="46" t="s">
        <v>767</v>
      </c>
      <c r="D531" s="46" t="s">
        <v>768</v>
      </c>
    </row>
    <row r="532" spans="1:4" ht="15">
      <c r="A532" s="64"/>
      <c r="B532" s="56"/>
      <c r="C532" s="46" t="s">
        <v>769</v>
      </c>
      <c r="D532" s="46" t="s">
        <v>768</v>
      </c>
    </row>
    <row r="533" spans="1:4" ht="15">
      <c r="A533" s="64"/>
      <c r="B533" s="56"/>
      <c r="C533" s="46" t="s">
        <v>770</v>
      </c>
      <c r="D533" s="46" t="s">
        <v>768</v>
      </c>
    </row>
    <row r="534" spans="1:4">
      <c r="A534" s="64"/>
      <c r="B534" s="56"/>
      <c r="C534" s="46" t="s">
        <v>771</v>
      </c>
      <c r="D534" s="46"/>
    </row>
    <row r="535" spans="1:4">
      <c r="A535" s="64"/>
      <c r="B535" s="56"/>
      <c r="C535" s="46" t="s">
        <v>772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773</v>
      </c>
      <c r="D537" s="46"/>
    </row>
    <row r="538" spans="1:4">
      <c r="A538" s="64"/>
      <c r="B538" s="56"/>
      <c r="C538" s="46" t="s">
        <v>774</v>
      </c>
      <c r="D538" s="46"/>
    </row>
    <row r="539" spans="1:4">
      <c r="A539" s="64"/>
      <c r="B539" s="56"/>
      <c r="C539" s="46" t="s">
        <v>775</v>
      </c>
      <c r="D539" s="46"/>
    </row>
    <row r="540" spans="1:4">
      <c r="A540" s="64"/>
      <c r="B540" s="56"/>
      <c r="C540" s="46" t="s">
        <v>776</v>
      </c>
      <c r="D540" s="46"/>
    </row>
    <row r="541" spans="1:4">
      <c r="A541" s="64"/>
      <c r="B541" s="56"/>
      <c r="C541" s="46" t="s">
        <v>777</v>
      </c>
      <c r="D541" s="46"/>
    </row>
    <row r="542" spans="1:4">
      <c r="A542" s="64"/>
      <c r="B542" s="56"/>
      <c r="C542" s="46" t="s">
        <v>485</v>
      </c>
      <c r="D542" s="46"/>
    </row>
    <row r="543" spans="1:4">
      <c r="A543" s="64"/>
      <c r="B543" s="56"/>
      <c r="C543" s="46" t="s">
        <v>314</v>
      </c>
      <c r="D543" s="47"/>
    </row>
    <row r="544" spans="1:4">
      <c r="A544" s="67"/>
      <c r="B544" s="48" t="s">
        <v>165</v>
      </c>
      <c r="C544" s="44" t="s">
        <v>338</v>
      </c>
      <c r="D544" s="44"/>
    </row>
    <row r="545" spans="1:4">
      <c r="A545" s="68"/>
      <c r="B545" s="95"/>
      <c r="C545" s="44" t="s">
        <v>339</v>
      </c>
      <c r="D545" s="44"/>
    </row>
    <row r="546" spans="1:4">
      <c r="A546" s="64"/>
      <c r="B546" s="55" t="s">
        <v>166</v>
      </c>
      <c r="C546" s="46" t="s">
        <v>778</v>
      </c>
      <c r="D546" s="46"/>
    </row>
    <row r="547" spans="1:4">
      <c r="A547" s="64"/>
      <c r="B547" s="56"/>
      <c r="C547" s="46" t="s">
        <v>779</v>
      </c>
      <c r="D547" s="46"/>
    </row>
    <row r="548" spans="1:4">
      <c r="A548" s="64"/>
      <c r="B548" s="56"/>
      <c r="C548" s="46" t="s">
        <v>780</v>
      </c>
      <c r="D548" s="46"/>
    </row>
    <row r="549" spans="1:4">
      <c r="A549" s="64"/>
      <c r="B549" s="56"/>
      <c r="C549" s="46" t="s">
        <v>781</v>
      </c>
      <c r="D549" s="46"/>
    </row>
    <row r="550" spans="1:4">
      <c r="A550" s="64"/>
      <c r="B550" s="56"/>
      <c r="C550" s="46" t="s">
        <v>782</v>
      </c>
      <c r="D550" s="46"/>
    </row>
    <row r="551" spans="1:4">
      <c r="A551" s="67"/>
      <c r="B551" s="48" t="s">
        <v>168</v>
      </c>
      <c r="C551" s="44" t="s">
        <v>338</v>
      </c>
      <c r="D551" s="44"/>
    </row>
    <row r="552" spans="1:4">
      <c r="A552" s="68"/>
      <c r="B552" s="95"/>
      <c r="C552" s="44" t="s">
        <v>339</v>
      </c>
      <c r="D552" s="44"/>
    </row>
    <row r="553" spans="1:4">
      <c r="A553" s="52"/>
      <c r="B553" s="55" t="s">
        <v>783</v>
      </c>
      <c r="C553" s="46" t="s">
        <v>784</v>
      </c>
      <c r="D553" s="46"/>
    </row>
    <row r="554" spans="1:4">
      <c r="A554" s="53"/>
      <c r="B554" s="53"/>
      <c r="C554" s="46" t="s">
        <v>785</v>
      </c>
      <c r="D554" s="46"/>
    </row>
    <row r="555" spans="1:4">
      <c r="A555" s="53"/>
      <c r="B555" s="53"/>
      <c r="C555" s="46" t="s">
        <v>786</v>
      </c>
      <c r="D555" s="46"/>
    </row>
    <row r="556" spans="1:4">
      <c r="A556" s="53"/>
      <c r="B556" s="53"/>
      <c r="C556" s="46" t="s">
        <v>787</v>
      </c>
      <c r="D556" s="46"/>
    </row>
    <row r="557" spans="1:4">
      <c r="A557" s="53"/>
      <c r="B557" s="53"/>
      <c r="C557" s="46" t="s">
        <v>788</v>
      </c>
      <c r="D557" s="46"/>
    </row>
    <row r="558" spans="1:4">
      <c r="A558" s="53"/>
      <c r="B558" s="53"/>
      <c r="C558" s="46" t="s">
        <v>789</v>
      </c>
      <c r="D558" s="46"/>
    </row>
    <row r="559" spans="1:4">
      <c r="A559" s="53"/>
      <c r="B559" s="53"/>
      <c r="C559" s="46" t="s">
        <v>790</v>
      </c>
      <c r="D559" s="46"/>
    </row>
    <row r="560" spans="1:4">
      <c r="A560" s="53"/>
      <c r="B560" s="53"/>
      <c r="C560" s="46" t="s">
        <v>791</v>
      </c>
      <c r="D560" s="46"/>
    </row>
    <row r="561" spans="1:4">
      <c r="A561" s="53"/>
      <c r="B561" s="53"/>
      <c r="C561" s="46" t="s">
        <v>792</v>
      </c>
      <c r="D561" s="46"/>
    </row>
    <row r="562" spans="1:4">
      <c r="A562" s="53"/>
      <c r="B562" s="53"/>
      <c r="C562" s="46" t="s">
        <v>793</v>
      </c>
      <c r="D562" s="46"/>
    </row>
    <row r="563" spans="1:4">
      <c r="A563" s="53"/>
      <c r="B563" s="53"/>
      <c r="C563" s="46" t="s">
        <v>794</v>
      </c>
      <c r="D563" s="46"/>
    </row>
    <row r="564" spans="1:4">
      <c r="A564" s="53"/>
      <c r="B564" s="53"/>
      <c r="C564" s="46" t="s">
        <v>795</v>
      </c>
      <c r="D564" s="46"/>
    </row>
    <row r="565" spans="1:4">
      <c r="A565" s="53"/>
      <c r="B565" s="53"/>
      <c r="C565" s="46" t="s">
        <v>796</v>
      </c>
      <c r="D565" s="46"/>
    </row>
    <row r="566" spans="1:4">
      <c r="A566" s="53"/>
      <c r="B566" s="53"/>
      <c r="C566" s="46" t="s">
        <v>797</v>
      </c>
      <c r="D566" s="46"/>
    </row>
    <row r="567" spans="1:4">
      <c r="A567" s="53"/>
      <c r="B567" s="53"/>
      <c r="C567" s="46" t="s">
        <v>798</v>
      </c>
      <c r="D567" s="46"/>
    </row>
    <row r="568" spans="1:4">
      <c r="A568" s="53"/>
      <c r="B568" s="53"/>
      <c r="C568" s="46" t="s">
        <v>799</v>
      </c>
      <c r="D568" s="46"/>
    </row>
    <row r="569" spans="1:4">
      <c r="A569" s="53"/>
      <c r="B569" s="53"/>
      <c r="C569" s="46" t="s">
        <v>800</v>
      </c>
      <c r="D569" s="46"/>
    </row>
    <row r="570" spans="1:4">
      <c r="A570" s="53"/>
      <c r="B570" s="53"/>
      <c r="C570" s="46" t="s">
        <v>801</v>
      </c>
      <c r="D570" s="46"/>
    </row>
    <row r="571" spans="1:4">
      <c r="A571" s="53"/>
      <c r="B571" s="53"/>
      <c r="C571" s="46" t="s">
        <v>802</v>
      </c>
      <c r="D571" s="46"/>
    </row>
    <row r="572" spans="1:4">
      <c r="A572" s="53"/>
      <c r="B572" s="53"/>
      <c r="C572" s="46" t="s">
        <v>803</v>
      </c>
      <c r="D572" s="46"/>
    </row>
    <row r="573" spans="1:4">
      <c r="A573" s="53"/>
      <c r="B573" s="53"/>
      <c r="C573" s="46" t="s">
        <v>804</v>
      </c>
      <c r="D573" s="46"/>
    </row>
    <row r="574" spans="1:4">
      <c r="A574" s="53"/>
      <c r="B574" s="53"/>
      <c r="C574" s="46" t="s">
        <v>805</v>
      </c>
      <c r="D574" s="46"/>
    </row>
    <row r="575" spans="1:4">
      <c r="A575" s="53"/>
      <c r="B575" s="53"/>
      <c r="C575" s="46" t="s">
        <v>806</v>
      </c>
      <c r="D575" s="46"/>
    </row>
    <row r="576" spans="1:4">
      <c r="A576" s="53"/>
      <c r="B576" s="53"/>
      <c r="C576" s="46" t="s">
        <v>807</v>
      </c>
      <c r="D576" s="46"/>
    </row>
    <row r="577" spans="1:5">
      <c r="A577" s="53"/>
      <c r="B577" s="53"/>
      <c r="C577" s="46" t="s">
        <v>808</v>
      </c>
      <c r="D577" s="46"/>
    </row>
    <row r="578" spans="1:5">
      <c r="A578" s="53"/>
      <c r="B578" s="53"/>
      <c r="C578" s="46" t="s">
        <v>809</v>
      </c>
      <c r="D578" s="46"/>
    </row>
    <row r="579" spans="1:5">
      <c r="A579" s="53"/>
      <c r="B579" s="53"/>
      <c r="C579" s="46" t="s">
        <v>810</v>
      </c>
      <c r="D579" s="46"/>
    </row>
    <row r="580" spans="1:5">
      <c r="A580" s="53"/>
      <c r="B580" s="53"/>
      <c r="C580" s="46" t="s">
        <v>811</v>
      </c>
      <c r="D580" s="46"/>
      <c r="E580" t="s">
        <v>214</v>
      </c>
    </row>
    <row r="581" spans="1:5">
      <c r="A581" s="53"/>
      <c r="B581" s="53"/>
      <c r="C581" s="46" t="s">
        <v>812</v>
      </c>
      <c r="D581" s="46"/>
      <c r="E581" t="s">
        <v>214</v>
      </c>
    </row>
    <row r="582" spans="1:5">
      <c r="A582" s="53"/>
      <c r="B582" s="53"/>
      <c r="C582" s="46" t="s">
        <v>813</v>
      </c>
      <c r="D582" s="46"/>
    </row>
    <row r="583" spans="1:5">
      <c r="A583" s="53"/>
      <c r="B583" s="53"/>
      <c r="C583" s="46" t="s">
        <v>814</v>
      </c>
      <c r="D583" s="46"/>
    </row>
    <row r="584" spans="1:5">
      <c r="A584" s="53"/>
      <c r="B584" s="53"/>
      <c r="C584" s="46" t="s">
        <v>815</v>
      </c>
      <c r="D584" s="46"/>
    </row>
    <row r="585" spans="1:5">
      <c r="A585" s="53"/>
      <c r="B585" s="53"/>
      <c r="C585" s="46" t="s">
        <v>816</v>
      </c>
      <c r="D585" s="46"/>
    </row>
    <row r="586" spans="1:5">
      <c r="A586" s="53"/>
      <c r="B586" s="53"/>
      <c r="C586" s="46" t="s">
        <v>817</v>
      </c>
      <c r="D586" s="46"/>
    </row>
    <row r="587" spans="1:5">
      <c r="A587" s="53"/>
      <c r="B587" s="53"/>
      <c r="C587" s="46" t="s">
        <v>818</v>
      </c>
      <c r="D587" s="46"/>
    </row>
    <row r="588" spans="1:5">
      <c r="A588" s="53"/>
      <c r="B588" s="53"/>
      <c r="C588" s="46" t="s">
        <v>819</v>
      </c>
      <c r="D588" s="46"/>
    </row>
    <row r="589" spans="1:5">
      <c r="A589" s="53"/>
      <c r="B589" s="53"/>
      <c r="C589" s="46" t="s">
        <v>820</v>
      </c>
      <c r="D589" s="46"/>
    </row>
    <row r="590" spans="1:5">
      <c r="A590" s="53"/>
      <c r="B590" s="53"/>
      <c r="C590" s="46" t="s">
        <v>821</v>
      </c>
      <c r="D590" s="46"/>
    </row>
    <row r="591" spans="1:5">
      <c r="A591" s="54"/>
      <c r="B591" s="54"/>
      <c r="C591" s="46" t="s">
        <v>822</v>
      </c>
      <c r="D591" s="46"/>
    </row>
    <row r="592" spans="1:5">
      <c r="A592" s="118"/>
      <c r="B592" s="122" t="s">
        <v>159</v>
      </c>
      <c r="C592" s="44" t="s">
        <v>823</v>
      </c>
      <c r="D592" s="44"/>
    </row>
    <row r="593" spans="1:4">
      <c r="A593" s="118"/>
      <c r="B593" s="122"/>
      <c r="C593" s="44" t="s">
        <v>824</v>
      </c>
      <c r="D593" s="44"/>
    </row>
    <row r="594" spans="1:4">
      <c r="A594" s="118"/>
      <c r="B594" s="122"/>
      <c r="C594" s="44" t="s">
        <v>314</v>
      </c>
      <c r="D594" s="44"/>
    </row>
    <row r="595" spans="1:4">
      <c r="A595" s="55"/>
      <c r="B595" s="58" t="s">
        <v>87</v>
      </c>
      <c r="C595" s="46" t="s">
        <v>338</v>
      </c>
      <c r="D595" s="46"/>
    </row>
    <row r="596" spans="1:4">
      <c r="A596" s="96"/>
      <c r="B596" s="98"/>
      <c r="C596" s="97" t="s">
        <v>339</v>
      </c>
      <c r="D596" s="46"/>
    </row>
    <row r="597" spans="1:4">
      <c r="A597" s="117"/>
      <c r="B597" s="117" t="s">
        <v>114</v>
      </c>
      <c r="C597" s="44" t="s">
        <v>825</v>
      </c>
      <c r="D597" s="44"/>
    </row>
    <row r="598" spans="1:4">
      <c r="A598" s="118"/>
      <c r="B598" s="118"/>
      <c r="C598" s="44" t="s">
        <v>826</v>
      </c>
      <c r="D598" s="44"/>
    </row>
    <row r="599" spans="1:4">
      <c r="A599" s="118"/>
      <c r="B599" s="118"/>
      <c r="C599" s="44" t="s">
        <v>827</v>
      </c>
      <c r="D599" s="44"/>
    </row>
    <row r="600" spans="1:4">
      <c r="A600" s="118"/>
      <c r="B600" s="118"/>
      <c r="C600" s="44" t="s">
        <v>828</v>
      </c>
      <c r="D600" s="44"/>
    </row>
    <row r="601" spans="1:4">
      <c r="A601" s="118"/>
      <c r="B601" s="118"/>
      <c r="C601" s="44" t="s">
        <v>829</v>
      </c>
      <c r="D601" s="44"/>
    </row>
    <row r="602" spans="1:4">
      <c r="A602" s="118"/>
      <c r="B602" s="118"/>
      <c r="C602" s="44" t="s">
        <v>830</v>
      </c>
      <c r="D602" s="44"/>
    </row>
    <row r="603" spans="1:4">
      <c r="A603" s="118"/>
      <c r="B603" s="118"/>
      <c r="C603" s="44" t="s">
        <v>831</v>
      </c>
      <c r="D603" s="44"/>
    </row>
    <row r="604" spans="1:4">
      <c r="A604" s="118"/>
      <c r="B604" s="118"/>
      <c r="C604" s="44" t="s">
        <v>832</v>
      </c>
      <c r="D604" s="44"/>
    </row>
    <row r="605" spans="1:4">
      <c r="A605" s="118"/>
      <c r="B605" s="118"/>
      <c r="C605" s="44" t="s">
        <v>833</v>
      </c>
      <c r="D605" s="44"/>
    </row>
    <row r="606" spans="1:4">
      <c r="A606" s="118"/>
      <c r="B606" s="118"/>
      <c r="C606" s="44" t="s">
        <v>834</v>
      </c>
      <c r="D606" s="44"/>
    </row>
    <row r="607" spans="1:4">
      <c r="A607" s="118"/>
      <c r="B607" s="118"/>
      <c r="C607" s="44" t="s">
        <v>835</v>
      </c>
      <c r="D607" s="44"/>
    </row>
    <row r="608" spans="1:4">
      <c r="A608" s="118"/>
      <c r="B608" s="118"/>
      <c r="C608" s="44" t="s">
        <v>836</v>
      </c>
      <c r="D608" s="44"/>
    </row>
    <row r="609" spans="1:5">
      <c r="A609" s="118"/>
      <c r="B609" s="118"/>
      <c r="C609" s="44" t="s">
        <v>837</v>
      </c>
      <c r="D609" s="44"/>
    </row>
    <row r="610" spans="1:5">
      <c r="A610" s="118"/>
      <c r="B610" s="118"/>
      <c r="C610" s="44" t="s">
        <v>838</v>
      </c>
      <c r="D610" s="44"/>
    </row>
    <row r="611" spans="1:5">
      <c r="A611" s="118"/>
      <c r="B611" s="118"/>
      <c r="C611" s="44" t="s">
        <v>839</v>
      </c>
      <c r="D611" s="44"/>
    </row>
    <row r="612" spans="1:5">
      <c r="A612" s="118"/>
      <c r="B612" s="118"/>
      <c r="C612" s="44" t="s">
        <v>840</v>
      </c>
      <c r="D612" s="44"/>
    </row>
    <row r="613" spans="1:5">
      <c r="A613" s="118"/>
      <c r="B613" s="118"/>
      <c r="C613" s="44" t="s">
        <v>841</v>
      </c>
      <c r="D613" s="44"/>
    </row>
    <row r="614" spans="1:5">
      <c r="A614" s="118"/>
      <c r="B614" s="118"/>
      <c r="C614" s="44" t="s">
        <v>842</v>
      </c>
      <c r="D614" s="44"/>
    </row>
    <row r="615" spans="1:5">
      <c r="A615" s="118"/>
      <c r="B615" s="118"/>
      <c r="C615" s="44" t="s">
        <v>843</v>
      </c>
      <c r="D615" s="44"/>
    </row>
    <row r="616" spans="1:5">
      <c r="A616" s="118"/>
      <c r="B616" s="118"/>
      <c r="C616" s="44" t="s">
        <v>844</v>
      </c>
      <c r="D616" s="44"/>
    </row>
    <row r="617" spans="1:5">
      <c r="A617" s="118"/>
      <c r="B617" s="118"/>
      <c r="C617" s="44" t="s">
        <v>845</v>
      </c>
      <c r="D617" s="44"/>
    </row>
    <row r="618" spans="1:5">
      <c r="A618" s="118"/>
      <c r="B618" s="118"/>
      <c r="C618" s="44" t="s">
        <v>846</v>
      </c>
      <c r="D618" s="44"/>
    </row>
    <row r="619" spans="1:5">
      <c r="A619" s="118"/>
      <c r="B619" s="118"/>
      <c r="C619" s="44" t="s">
        <v>847</v>
      </c>
      <c r="D619" s="44"/>
    </row>
    <row r="620" spans="1:5">
      <c r="A620" s="118"/>
      <c r="B620" s="118"/>
      <c r="C620" s="44" t="s">
        <v>569</v>
      </c>
      <c r="D620" s="44"/>
    </row>
    <row r="621" spans="1:5">
      <c r="A621" s="118"/>
      <c r="B621" s="118"/>
      <c r="C621" s="44" t="s">
        <v>848</v>
      </c>
      <c r="D621" s="44"/>
      <c r="E621" t="s">
        <v>214</v>
      </c>
    </row>
    <row r="622" spans="1:5">
      <c r="A622" s="55"/>
      <c r="B622" s="55" t="s">
        <v>177</v>
      </c>
      <c r="C622" s="46" t="s">
        <v>849</v>
      </c>
      <c r="D622" s="46"/>
    </row>
    <row r="623" spans="1:5">
      <c r="A623" s="56"/>
      <c r="B623" s="56"/>
      <c r="C623" s="46" t="s">
        <v>850</v>
      </c>
      <c r="D623" s="46"/>
    </row>
    <row r="624" spans="1:5">
      <c r="A624" s="56"/>
      <c r="B624" s="56"/>
      <c r="C624" s="46" t="s">
        <v>851</v>
      </c>
      <c r="D624" s="46"/>
    </row>
    <row r="625" spans="1:5">
      <c r="A625" s="56"/>
      <c r="B625" s="56"/>
      <c r="C625" s="46" t="s">
        <v>852</v>
      </c>
      <c r="D625" s="46"/>
    </row>
    <row r="626" spans="1:5">
      <c r="A626" s="56"/>
      <c r="B626" s="56"/>
      <c r="C626" s="46" t="s">
        <v>853</v>
      </c>
      <c r="D626" s="46"/>
      <c r="E626" t="s">
        <v>214</v>
      </c>
    </row>
    <row r="627" spans="1:5">
      <c r="A627" s="56"/>
      <c r="B627" s="56"/>
      <c r="C627" s="46" t="s">
        <v>854</v>
      </c>
      <c r="D627" s="46"/>
    </row>
    <row r="628" spans="1:5">
      <c r="A628" s="56"/>
      <c r="B628" s="56"/>
      <c r="C628" s="46" t="s">
        <v>855</v>
      </c>
      <c r="D628" s="46"/>
    </row>
    <row r="629" spans="1:5">
      <c r="A629" s="56"/>
      <c r="B629" s="56"/>
      <c r="C629" s="46" t="s">
        <v>462</v>
      </c>
      <c r="D629" s="46"/>
    </row>
    <row r="630" spans="1:5">
      <c r="A630" s="56"/>
      <c r="B630" s="56"/>
      <c r="C630" s="46" t="s">
        <v>856</v>
      </c>
      <c r="D630" s="46"/>
    </row>
    <row r="631" spans="1:5">
      <c r="A631" s="56"/>
      <c r="B631" s="56"/>
      <c r="C631" s="46" t="s">
        <v>857</v>
      </c>
      <c r="D631" s="46"/>
    </row>
    <row r="632" spans="1:5">
      <c r="A632" s="56"/>
      <c r="B632" s="56"/>
      <c r="C632" s="46" t="s">
        <v>858</v>
      </c>
      <c r="D632" s="46"/>
    </row>
    <row r="633" spans="1:5">
      <c r="A633" s="57"/>
      <c r="B633" s="57"/>
      <c r="C633" s="46" t="s">
        <v>314</v>
      </c>
      <c r="D633" s="46"/>
    </row>
    <row r="634" spans="1:5">
      <c r="A634" s="118"/>
      <c r="B634" s="122" t="s">
        <v>178</v>
      </c>
      <c r="C634" s="44" t="s">
        <v>859</v>
      </c>
      <c r="D634" s="44" t="s">
        <v>860</v>
      </c>
    </row>
    <row r="635" spans="1:5">
      <c r="A635" s="118"/>
      <c r="B635" s="122"/>
      <c r="C635" s="44" t="s">
        <v>861</v>
      </c>
      <c r="D635" s="44" t="s">
        <v>862</v>
      </c>
    </row>
    <row r="636" spans="1:5">
      <c r="A636" s="118"/>
      <c r="B636" s="122"/>
      <c r="C636" s="44" t="s">
        <v>863</v>
      </c>
      <c r="D636" s="44" t="s">
        <v>864</v>
      </c>
    </row>
    <row r="637" spans="1:5">
      <c r="A637" s="118"/>
      <c r="B637" s="122"/>
      <c r="C637" s="44" t="s">
        <v>865</v>
      </c>
      <c r="D637" s="44" t="s">
        <v>866</v>
      </c>
    </row>
    <row r="638" spans="1:5">
      <c r="A638" s="118"/>
      <c r="B638" s="122"/>
      <c r="C638" s="44" t="s">
        <v>867</v>
      </c>
      <c r="D638" s="44" t="s">
        <v>868</v>
      </c>
    </row>
    <row r="639" spans="1:5">
      <c r="A639" s="118"/>
      <c r="B639" s="122"/>
      <c r="C639" s="44" t="s">
        <v>869</v>
      </c>
      <c r="D639" s="44" t="s">
        <v>870</v>
      </c>
    </row>
    <row r="640" spans="1:5">
      <c r="A640" s="118"/>
      <c r="B640" s="122"/>
      <c r="C640" s="44" t="s">
        <v>871</v>
      </c>
      <c r="D640" s="44" t="s">
        <v>872</v>
      </c>
    </row>
    <row r="641" spans="1:4">
      <c r="A641" s="118"/>
      <c r="B641" s="122"/>
      <c r="C641" s="44" t="s">
        <v>873</v>
      </c>
      <c r="D641" s="44" t="s">
        <v>873</v>
      </c>
    </row>
    <row r="642" spans="1:4">
      <c r="A642" s="118"/>
      <c r="B642" s="122"/>
      <c r="C642" s="44" t="s">
        <v>314</v>
      </c>
      <c r="D642" s="44"/>
    </row>
    <row r="643" spans="1:4">
      <c r="A643" s="119"/>
      <c r="B643" s="119" t="s">
        <v>874</v>
      </c>
      <c r="C643" s="46" t="s">
        <v>875</v>
      </c>
      <c r="D643" s="46" t="s">
        <v>876</v>
      </c>
    </row>
    <row r="644" spans="1:4">
      <c r="A644" s="120"/>
      <c r="B644" s="120"/>
      <c r="C644" s="46" t="s">
        <v>877</v>
      </c>
      <c r="D644" s="46" t="s">
        <v>878</v>
      </c>
    </row>
    <row r="645" spans="1:4">
      <c r="A645" s="120"/>
      <c r="B645" s="120"/>
      <c r="C645" s="46" t="s">
        <v>879</v>
      </c>
      <c r="D645" s="46" t="s">
        <v>880</v>
      </c>
    </row>
    <row r="646" spans="1:4">
      <c r="A646" s="120"/>
      <c r="B646" s="120"/>
      <c r="C646" s="46" t="s">
        <v>881</v>
      </c>
      <c r="D646" s="46" t="s">
        <v>882</v>
      </c>
    </row>
    <row r="647" spans="1:4">
      <c r="A647" s="120"/>
      <c r="B647" s="120"/>
      <c r="C647" s="46" t="s">
        <v>883</v>
      </c>
      <c r="D647" s="46"/>
    </row>
    <row r="648" spans="1:4">
      <c r="A648" s="121"/>
      <c r="B648" s="121"/>
      <c r="C648" s="46" t="s">
        <v>314</v>
      </c>
      <c r="D648" s="46"/>
    </row>
    <row r="649" spans="1:4">
      <c r="A649" s="118"/>
      <c r="B649" s="122" t="s">
        <v>103</v>
      </c>
      <c r="C649" s="44" t="s">
        <v>884</v>
      </c>
      <c r="D649" s="44"/>
    </row>
    <row r="650" spans="1:4">
      <c r="A650" s="118"/>
      <c r="B650" s="122"/>
      <c r="C650" s="44" t="s">
        <v>885</v>
      </c>
      <c r="D650" s="44"/>
    </row>
    <row r="651" spans="1:4">
      <c r="A651" s="118"/>
      <c r="B651" s="122"/>
      <c r="C651" s="44" t="s">
        <v>886</v>
      </c>
      <c r="D651" s="44"/>
    </row>
    <row r="652" spans="1:4">
      <c r="A652" s="118"/>
      <c r="B652" s="122"/>
      <c r="C652" s="44" t="s">
        <v>887</v>
      </c>
      <c r="D652" s="44"/>
    </row>
    <row r="653" spans="1:4">
      <c r="A653" s="118"/>
      <c r="B653" s="122"/>
      <c r="C653" s="44" t="s">
        <v>314</v>
      </c>
      <c r="D653" s="44"/>
    </row>
    <row r="654" spans="1:4">
      <c r="A654" s="119"/>
      <c r="B654" s="119" t="s">
        <v>104</v>
      </c>
      <c r="C654" s="46" t="s">
        <v>888</v>
      </c>
      <c r="D654" s="46"/>
    </row>
    <row r="655" spans="1:4">
      <c r="A655" s="120"/>
      <c r="B655" s="120"/>
      <c r="C655" s="46" t="s">
        <v>889</v>
      </c>
      <c r="D655" s="46"/>
    </row>
    <row r="656" spans="1:4">
      <c r="A656" s="118"/>
      <c r="B656" s="122" t="s">
        <v>17</v>
      </c>
      <c r="C656" s="44" t="s">
        <v>15</v>
      </c>
      <c r="D656" s="44"/>
    </row>
    <row r="657" spans="1:6">
      <c r="A657" s="118"/>
      <c r="B657" s="122"/>
      <c r="C657" s="44" t="s">
        <v>16</v>
      </c>
      <c r="D657" s="44"/>
    </row>
    <row r="658" spans="1:6">
      <c r="A658" s="119"/>
      <c r="B658" s="119" t="s">
        <v>139</v>
      </c>
      <c r="C658" s="46" t="s">
        <v>890</v>
      </c>
      <c r="D658" s="46"/>
    </row>
    <row r="659" spans="1:6">
      <c r="A659" s="120"/>
      <c r="B659" s="120"/>
      <c r="C659" s="46" t="s">
        <v>891</v>
      </c>
      <c r="D659" s="46"/>
    </row>
    <row r="660" spans="1:6">
      <c r="A660" s="120"/>
      <c r="B660" s="120"/>
      <c r="C660" s="46" t="s">
        <v>892</v>
      </c>
      <c r="D660" s="46"/>
    </row>
    <row r="661" spans="1:6">
      <c r="A661" s="120"/>
      <c r="B661" s="120"/>
      <c r="C661" s="46" t="s">
        <v>893</v>
      </c>
      <c r="D661" s="46"/>
    </row>
    <row r="662" spans="1:6">
      <c r="A662" s="120"/>
      <c r="B662" s="120"/>
      <c r="C662" s="46" t="s">
        <v>894</v>
      </c>
      <c r="D662" s="46"/>
    </row>
    <row r="663" spans="1:6">
      <c r="A663" s="120"/>
      <c r="B663" s="120"/>
      <c r="C663" s="46" t="s">
        <v>895</v>
      </c>
      <c r="D663" s="46"/>
    </row>
    <row r="664" spans="1:6">
      <c r="A664" s="120"/>
      <c r="B664" s="120"/>
      <c r="C664" s="46" t="s">
        <v>314</v>
      </c>
      <c r="D664" s="46"/>
    </row>
    <row r="665" spans="1:6">
      <c r="A665" s="121"/>
      <c r="B665" s="121"/>
      <c r="C665" s="46" t="s">
        <v>896</v>
      </c>
      <c r="D665" s="46"/>
    </row>
    <row r="666" spans="1:6">
      <c r="A666" s="118"/>
      <c r="B666" s="122" t="s">
        <v>140</v>
      </c>
      <c r="C666" s="44" t="s">
        <v>897</v>
      </c>
      <c r="D666" s="44"/>
    </row>
    <row r="667" spans="1:6">
      <c r="A667" s="118"/>
      <c r="B667" s="122"/>
      <c r="C667" s="44" t="s">
        <v>898</v>
      </c>
      <c r="D667" s="44"/>
      <c r="F667" s="7"/>
    </row>
    <row r="668" spans="1:6">
      <c r="A668" s="119"/>
      <c r="B668" s="119" t="s">
        <v>85</v>
      </c>
      <c r="C668" s="46" t="s">
        <v>899</v>
      </c>
      <c r="D668" s="46"/>
    </row>
    <row r="669" spans="1:6">
      <c r="A669" s="120"/>
      <c r="B669" s="120"/>
      <c r="C669" s="46" t="s">
        <v>900</v>
      </c>
      <c r="D669" s="46"/>
    </row>
    <row r="670" spans="1:6">
      <c r="A670" s="120"/>
      <c r="B670" s="120"/>
      <c r="C670" s="46" t="s">
        <v>901</v>
      </c>
      <c r="D670" s="46"/>
    </row>
    <row r="671" spans="1:6">
      <c r="A671" s="120"/>
      <c r="B671" s="120"/>
      <c r="C671" s="46" t="s">
        <v>902</v>
      </c>
      <c r="D671" s="46"/>
    </row>
    <row r="672" spans="1:6">
      <c r="A672" s="120"/>
      <c r="B672" s="120"/>
      <c r="C672" s="46" t="s">
        <v>903</v>
      </c>
      <c r="D672" s="46"/>
    </row>
    <row r="673" spans="1:4">
      <c r="A673" s="120"/>
      <c r="B673" s="120"/>
      <c r="C673" s="46" t="s">
        <v>904</v>
      </c>
      <c r="D673" s="46"/>
    </row>
    <row r="674" spans="1:4">
      <c r="A674" s="120"/>
      <c r="B674" s="120"/>
      <c r="C674" s="46" t="s">
        <v>905</v>
      </c>
      <c r="D674" s="46"/>
    </row>
    <row r="675" spans="1:4">
      <c r="A675" s="120"/>
      <c r="B675" s="120"/>
      <c r="C675" s="46" t="s">
        <v>906</v>
      </c>
      <c r="D675" s="46"/>
    </row>
    <row r="676" spans="1:4">
      <c r="A676" s="120"/>
      <c r="B676" s="120"/>
      <c r="C676" s="46" t="s">
        <v>907</v>
      </c>
      <c r="D676" s="46"/>
    </row>
    <row r="677" spans="1:4">
      <c r="A677" s="120"/>
      <c r="B677" s="120"/>
      <c r="C677" s="46" t="s">
        <v>908</v>
      </c>
      <c r="D677" s="46"/>
    </row>
    <row r="678" spans="1:4">
      <c r="A678" s="120"/>
      <c r="B678" s="120"/>
      <c r="C678" s="46" t="s">
        <v>569</v>
      </c>
      <c r="D678" s="46"/>
    </row>
    <row r="679" spans="1:4">
      <c r="A679" s="121"/>
      <c r="B679" s="121"/>
      <c r="C679" s="46" t="s">
        <v>896</v>
      </c>
      <c r="D679" s="46"/>
    </row>
    <row r="680" spans="1:4">
      <c r="A680" s="123"/>
      <c r="B680" s="123" t="s">
        <v>143</v>
      </c>
      <c r="C680" s="44" t="s">
        <v>890</v>
      </c>
      <c r="D680" s="44"/>
    </row>
    <row r="681" spans="1:4">
      <c r="A681" s="114"/>
      <c r="B681" s="114"/>
      <c r="C681" s="44" t="s">
        <v>891</v>
      </c>
      <c r="D681" s="44"/>
    </row>
    <row r="682" spans="1:4">
      <c r="A682" s="114"/>
      <c r="B682" s="114"/>
      <c r="C682" s="44" t="s">
        <v>892</v>
      </c>
      <c r="D682" s="44"/>
    </row>
    <row r="683" spans="1:4">
      <c r="A683" s="114"/>
      <c r="B683" s="114"/>
      <c r="C683" s="44" t="s">
        <v>893</v>
      </c>
      <c r="D683" s="44"/>
    </row>
    <row r="684" spans="1:4">
      <c r="A684" s="114"/>
      <c r="B684" s="114"/>
      <c r="C684" s="44" t="s">
        <v>894</v>
      </c>
      <c r="D684" s="44"/>
    </row>
    <row r="685" spans="1:4">
      <c r="A685" s="114"/>
      <c r="B685" s="114"/>
      <c r="C685" s="44" t="s">
        <v>895</v>
      </c>
      <c r="D685" s="44"/>
    </row>
    <row r="686" spans="1:4">
      <c r="A686" s="114"/>
      <c r="B686" s="114"/>
      <c r="C686" s="44" t="s">
        <v>314</v>
      </c>
      <c r="D686" s="44"/>
    </row>
    <row r="687" spans="1:4">
      <c r="A687" s="114"/>
      <c r="B687" s="114"/>
      <c r="C687" s="44" t="s">
        <v>896</v>
      </c>
      <c r="D687" s="44"/>
    </row>
    <row r="688" spans="1:4">
      <c r="A688" s="119"/>
      <c r="B688" s="55" t="s">
        <v>909</v>
      </c>
      <c r="C688" s="46" t="s">
        <v>910</v>
      </c>
      <c r="D688" s="46"/>
    </row>
    <row r="689" spans="1:4">
      <c r="A689" s="120"/>
      <c r="B689" s="57"/>
      <c r="C689" s="46" t="s">
        <v>911</v>
      </c>
      <c r="D689" s="46"/>
    </row>
    <row r="690" spans="1:4">
      <c r="A690" s="123"/>
      <c r="B690" s="123" t="s">
        <v>142</v>
      </c>
      <c r="C690" s="44" t="s">
        <v>912</v>
      </c>
      <c r="D690" s="44"/>
    </row>
    <row r="691" spans="1:4">
      <c r="A691" s="114"/>
      <c r="B691" s="114"/>
      <c r="C691" s="44" t="s">
        <v>913</v>
      </c>
      <c r="D691" s="44"/>
    </row>
    <row r="692" spans="1:4">
      <c r="A692" s="119"/>
      <c r="B692" s="119" t="s">
        <v>134</v>
      </c>
      <c r="C692" s="46" t="s">
        <v>914</v>
      </c>
      <c r="D692" s="46"/>
    </row>
    <row r="693" spans="1:4">
      <c r="A693" s="120"/>
      <c r="B693" s="120"/>
      <c r="C693" s="46" t="s">
        <v>745</v>
      </c>
      <c r="D693" s="46"/>
    </row>
    <row r="694" spans="1:4">
      <c r="A694" s="120"/>
      <c r="B694" s="120"/>
      <c r="C694" s="46" t="s">
        <v>915</v>
      </c>
      <c r="D694" s="46"/>
    </row>
    <row r="695" spans="1:4">
      <c r="A695" s="120"/>
      <c r="B695" s="120"/>
      <c r="C695" s="46" t="s">
        <v>916</v>
      </c>
      <c r="D695" s="46"/>
    </row>
    <row r="696" spans="1:4">
      <c r="A696" s="120"/>
      <c r="B696" s="120"/>
      <c r="C696" s="46" t="s">
        <v>917</v>
      </c>
      <c r="D696" s="46"/>
    </row>
    <row r="697" spans="1:4">
      <c r="A697" s="120"/>
      <c r="B697" s="120"/>
      <c r="C697" s="46" t="s">
        <v>83</v>
      </c>
      <c r="D697" s="46"/>
    </row>
    <row r="698" spans="1:4">
      <c r="A698" s="120"/>
      <c r="B698" s="120"/>
      <c r="C698" s="46" t="s">
        <v>918</v>
      </c>
      <c r="D698" s="46"/>
    </row>
    <row r="699" spans="1:4">
      <c r="A699" s="120"/>
      <c r="B699" s="120"/>
      <c r="C699" s="46" t="s">
        <v>919</v>
      </c>
      <c r="D699" s="46"/>
    </row>
    <row r="700" spans="1:4">
      <c r="A700" s="120"/>
      <c r="B700" s="120"/>
      <c r="C700" s="46" t="s">
        <v>314</v>
      </c>
      <c r="D700" s="46"/>
    </row>
    <row r="701" spans="1:4">
      <c r="A701" s="123"/>
      <c r="B701" s="123" t="s">
        <v>135</v>
      </c>
      <c r="C701" s="44" t="s">
        <v>436</v>
      </c>
      <c r="D701" s="44"/>
    </row>
    <row r="702" spans="1:4">
      <c r="A702" s="114"/>
      <c r="B702" s="114"/>
      <c r="C702" s="44" t="s">
        <v>437</v>
      </c>
      <c r="D702" s="44"/>
    </row>
    <row r="703" spans="1:4">
      <c r="A703" s="114"/>
      <c r="B703" s="114"/>
      <c r="C703" s="44" t="s">
        <v>438</v>
      </c>
      <c r="D703" s="44"/>
    </row>
    <row r="704" spans="1:4">
      <c r="A704" s="114"/>
      <c r="B704" s="114"/>
      <c r="C704" s="44" t="s">
        <v>439</v>
      </c>
      <c r="D704" s="44"/>
    </row>
    <row r="705" spans="1:5">
      <c r="A705" s="114"/>
      <c r="B705" s="114"/>
      <c r="C705" s="44" t="s">
        <v>440</v>
      </c>
      <c r="D705" s="44"/>
    </row>
    <row r="706" spans="1:5">
      <c r="A706" s="114"/>
      <c r="B706" s="114"/>
      <c r="C706" s="44" t="s">
        <v>441</v>
      </c>
      <c r="D706" s="44"/>
    </row>
    <row r="707" spans="1:5">
      <c r="A707" s="114"/>
      <c r="B707" s="114"/>
      <c r="C707" s="44" t="s">
        <v>443</v>
      </c>
      <c r="D707" s="44"/>
    </row>
    <row r="708" spans="1:5">
      <c r="A708" s="114"/>
      <c r="B708" s="114"/>
      <c r="C708" s="44" t="s">
        <v>444</v>
      </c>
      <c r="D708" s="44"/>
    </row>
    <row r="709" spans="1:5">
      <c r="A709" s="114"/>
      <c r="B709" s="114"/>
      <c r="C709" s="44" t="s">
        <v>445</v>
      </c>
      <c r="D709" s="44"/>
    </row>
    <row r="710" spans="1:5">
      <c r="A710" s="114"/>
      <c r="B710" s="114"/>
      <c r="C710" s="44" t="s">
        <v>446</v>
      </c>
      <c r="D710" s="44"/>
    </row>
    <row r="711" spans="1:5">
      <c r="A711" s="114"/>
      <c r="B711" s="114"/>
      <c r="C711" s="44" t="s">
        <v>447</v>
      </c>
      <c r="D711" s="44"/>
    </row>
    <row r="712" spans="1:5">
      <c r="A712" s="114"/>
      <c r="B712" s="114"/>
      <c r="C712" s="44" t="s">
        <v>448</v>
      </c>
      <c r="D712" s="44"/>
    </row>
    <row r="713" spans="1:5">
      <c r="A713" s="114"/>
      <c r="B713" s="114"/>
      <c r="C713" s="44" t="s">
        <v>449</v>
      </c>
      <c r="D713" s="44"/>
    </row>
    <row r="714" spans="1:5">
      <c r="A714" s="114"/>
      <c r="B714" s="114"/>
      <c r="C714" s="44" t="s">
        <v>450</v>
      </c>
      <c r="D714" s="44"/>
    </row>
    <row r="715" spans="1:5">
      <c r="A715" s="114"/>
      <c r="B715" s="114"/>
      <c r="C715" s="44" t="s">
        <v>451</v>
      </c>
      <c r="D715" s="44"/>
    </row>
    <row r="716" spans="1:5">
      <c r="A716" s="114"/>
      <c r="B716" s="114"/>
      <c r="C716" s="44" t="s">
        <v>452</v>
      </c>
      <c r="D716" s="44" t="s">
        <v>453</v>
      </c>
      <c r="E716" t="s">
        <v>214</v>
      </c>
    </row>
    <row r="717" spans="1:5">
      <c r="A717" s="114"/>
      <c r="B717" s="114"/>
      <c r="C717" s="44" t="s">
        <v>454</v>
      </c>
      <c r="D717" s="44"/>
    </row>
    <row r="718" spans="1:5">
      <c r="A718" s="114"/>
      <c r="B718" s="114"/>
      <c r="C718" s="44" t="s">
        <v>455</v>
      </c>
      <c r="D718" s="44"/>
    </row>
    <row r="719" spans="1:5">
      <c r="A719" s="114"/>
      <c r="B719" s="114"/>
      <c r="C719" s="44" t="s">
        <v>456</v>
      </c>
      <c r="D719" s="44"/>
    </row>
    <row r="720" spans="1:5">
      <c r="A720" s="114"/>
      <c r="B720" s="114"/>
      <c r="C720" s="44" t="s">
        <v>457</v>
      </c>
      <c r="D720" s="44"/>
    </row>
    <row r="721" spans="1:4">
      <c r="A721" s="114"/>
      <c r="B721" s="114"/>
      <c r="C721" s="44" t="s">
        <v>458</v>
      </c>
      <c r="D721" s="44"/>
    </row>
    <row r="722" spans="1:4">
      <c r="A722" s="114"/>
      <c r="B722" s="114"/>
      <c r="C722" s="44" t="s">
        <v>459</v>
      </c>
      <c r="D722" s="44"/>
    </row>
    <row r="723" spans="1:4">
      <c r="A723" s="114"/>
      <c r="B723" s="114"/>
      <c r="C723" s="44" t="s">
        <v>460</v>
      </c>
      <c r="D723" s="44"/>
    </row>
    <row r="724" spans="1:4">
      <c r="A724" s="114"/>
      <c r="B724" s="114"/>
      <c r="C724" s="44" t="s">
        <v>461</v>
      </c>
      <c r="D724" s="44"/>
    </row>
    <row r="725" spans="1:4">
      <c r="A725" s="114"/>
      <c r="B725" s="114"/>
      <c r="C725" s="44" t="s">
        <v>462</v>
      </c>
      <c r="D725" s="44"/>
    </row>
    <row r="726" spans="1:4">
      <c r="A726" s="114"/>
      <c r="B726" s="114"/>
      <c r="C726" s="44" t="s">
        <v>463</v>
      </c>
      <c r="D726" s="44"/>
    </row>
    <row r="727" spans="1:4">
      <c r="A727" s="114"/>
      <c r="B727" s="114"/>
      <c r="C727" s="44" t="s">
        <v>464</v>
      </c>
      <c r="D727" s="44"/>
    </row>
    <row r="728" spans="1:4">
      <c r="A728" s="114"/>
      <c r="B728" s="114"/>
      <c r="C728" s="44" t="s">
        <v>465</v>
      </c>
      <c r="D728" s="44"/>
    </row>
    <row r="729" spans="1:4">
      <c r="A729" s="114"/>
      <c r="B729" s="114"/>
      <c r="C729" s="44" t="s">
        <v>466</v>
      </c>
      <c r="D729" s="44"/>
    </row>
    <row r="730" spans="1:4">
      <c r="A730" s="114"/>
      <c r="B730" s="114"/>
      <c r="C730" s="44" t="s">
        <v>467</v>
      </c>
      <c r="D730" s="44"/>
    </row>
    <row r="731" spans="1:4">
      <c r="A731" s="114"/>
      <c r="B731" s="114"/>
      <c r="C731" s="44" t="s">
        <v>468</v>
      </c>
      <c r="D731" s="44"/>
    </row>
    <row r="732" spans="1:4">
      <c r="A732" s="114"/>
      <c r="B732" s="114"/>
      <c r="C732" s="44" t="s">
        <v>469</v>
      </c>
      <c r="D732" s="44"/>
    </row>
    <row r="733" spans="1:4">
      <c r="A733" s="114"/>
      <c r="B733" s="114"/>
      <c r="C733" s="44" t="s">
        <v>470</v>
      </c>
      <c r="D733" s="44"/>
    </row>
    <row r="734" spans="1:4">
      <c r="A734" s="114"/>
      <c r="B734" s="114"/>
      <c r="C734" s="44" t="s">
        <v>471</v>
      </c>
      <c r="D734" s="44"/>
    </row>
    <row r="735" spans="1:4">
      <c r="A735" s="114"/>
      <c r="B735" s="114"/>
      <c r="C735" s="44" t="s">
        <v>472</v>
      </c>
      <c r="D735" s="44"/>
    </row>
    <row r="736" spans="1:4">
      <c r="A736" s="114"/>
      <c r="B736" s="114"/>
      <c r="C736" s="44" t="s">
        <v>24</v>
      </c>
      <c r="D736" s="44"/>
    </row>
    <row r="737" spans="1:4">
      <c r="A737" s="114"/>
      <c r="B737" s="114"/>
      <c r="C737" s="44" t="s">
        <v>473</v>
      </c>
      <c r="D737" s="44"/>
    </row>
    <row r="738" spans="1:4">
      <c r="A738" s="114"/>
      <c r="B738" s="114"/>
      <c r="C738" s="44" t="s">
        <v>474</v>
      </c>
      <c r="D738" s="44"/>
    </row>
    <row r="739" spans="1:4">
      <c r="A739" s="114"/>
      <c r="B739" s="114"/>
      <c r="C739" s="44" t="s">
        <v>475</v>
      </c>
      <c r="D739" s="44"/>
    </row>
    <row r="740" spans="1:4">
      <c r="A740" s="114"/>
      <c r="B740" s="114"/>
      <c r="C740" s="44" t="s">
        <v>476</v>
      </c>
      <c r="D740" s="44"/>
    </row>
    <row r="741" spans="1:4">
      <c r="A741" s="114"/>
      <c r="B741" s="114"/>
      <c r="C741" s="44" t="s">
        <v>477</v>
      </c>
      <c r="D741" s="44"/>
    </row>
    <row r="742" spans="1:4">
      <c r="A742" s="114"/>
      <c r="B742" s="114"/>
      <c r="C742" s="44" t="s">
        <v>478</v>
      </c>
      <c r="D742" s="44"/>
    </row>
    <row r="743" spans="1:4">
      <c r="A743" s="114"/>
      <c r="B743" s="114"/>
      <c r="C743" s="44" t="s">
        <v>479</v>
      </c>
      <c r="D743" s="44"/>
    </row>
    <row r="744" spans="1:4">
      <c r="A744" s="114"/>
      <c r="B744" s="114"/>
      <c r="C744" s="44" t="s">
        <v>480</v>
      </c>
      <c r="D744" s="44"/>
    </row>
    <row r="745" spans="1:4">
      <c r="A745" s="114"/>
      <c r="B745" s="114"/>
      <c r="C745" s="44" t="s">
        <v>481</v>
      </c>
      <c r="D745" s="44"/>
    </row>
    <row r="746" spans="1:4">
      <c r="A746" s="114"/>
      <c r="B746" s="114"/>
      <c r="C746" s="44" t="s">
        <v>482</v>
      </c>
      <c r="D746" s="44"/>
    </row>
    <row r="747" spans="1:4">
      <c r="A747" s="114"/>
      <c r="B747" s="114"/>
      <c r="C747" s="44" t="s">
        <v>483</v>
      </c>
      <c r="D747" s="44"/>
    </row>
    <row r="748" spans="1:4">
      <c r="A748" s="114"/>
      <c r="B748" s="114"/>
      <c r="C748" s="44" t="s">
        <v>484</v>
      </c>
      <c r="D748" s="44"/>
    </row>
    <row r="749" spans="1:4">
      <c r="A749" s="114"/>
      <c r="B749" s="114"/>
      <c r="C749" s="44" t="s">
        <v>485</v>
      </c>
      <c r="D749" s="44"/>
    </row>
    <row r="750" spans="1:4">
      <c r="A750" s="114"/>
      <c r="B750" s="114"/>
      <c r="C750" s="44" t="s">
        <v>204</v>
      </c>
      <c r="D750" s="44"/>
    </row>
    <row r="751" spans="1:4">
      <c r="A751" s="114"/>
      <c r="B751" s="114"/>
      <c r="C751" s="44" t="s">
        <v>207</v>
      </c>
      <c r="D751" s="44"/>
    </row>
    <row r="752" spans="1:4">
      <c r="A752" s="114"/>
      <c r="B752" s="114"/>
      <c r="C752" s="44" t="s">
        <v>208</v>
      </c>
      <c r="D752" s="44"/>
    </row>
    <row r="753" spans="1:4">
      <c r="A753" s="114"/>
      <c r="B753" s="114"/>
      <c r="C753" s="44" t="s">
        <v>209</v>
      </c>
      <c r="D753" s="44"/>
    </row>
    <row r="754" spans="1:4">
      <c r="A754" s="114"/>
      <c r="B754" s="114"/>
      <c r="C754" s="44" t="s">
        <v>210</v>
      </c>
      <c r="D754" s="44"/>
    </row>
    <row r="755" spans="1:4">
      <c r="A755" s="114"/>
      <c r="B755" s="114"/>
      <c r="C755" s="44" t="s">
        <v>211</v>
      </c>
      <c r="D755" s="44"/>
    </row>
    <row r="756" spans="1:4">
      <c r="A756" s="114"/>
      <c r="B756" s="114"/>
      <c r="C756" s="44" t="s">
        <v>212</v>
      </c>
      <c r="D756" s="44"/>
    </row>
    <row r="757" spans="1:4">
      <c r="A757" s="114"/>
      <c r="B757" s="114"/>
      <c r="C757" s="44" t="s">
        <v>213</v>
      </c>
      <c r="D757" s="44"/>
    </row>
    <row r="758" spans="1:4">
      <c r="A758" s="114"/>
      <c r="B758" s="114"/>
      <c r="C758" s="44" t="s">
        <v>215</v>
      </c>
      <c r="D758" s="44"/>
    </row>
    <row r="759" spans="1:4">
      <c r="A759" s="114"/>
      <c r="B759" s="114"/>
      <c r="C759" s="44" t="s">
        <v>216</v>
      </c>
      <c r="D759" s="44"/>
    </row>
    <row r="760" spans="1:4">
      <c r="A760" s="114"/>
      <c r="B760" s="114"/>
      <c r="C760" s="44" t="s">
        <v>217</v>
      </c>
      <c r="D760" s="44"/>
    </row>
    <row r="761" spans="1:4">
      <c r="A761" s="114"/>
      <c r="B761" s="114"/>
      <c r="C761" s="44" t="s">
        <v>218</v>
      </c>
      <c r="D761" s="44"/>
    </row>
    <row r="762" spans="1:4">
      <c r="A762" s="114"/>
      <c r="B762" s="114"/>
      <c r="C762" s="44" t="s">
        <v>219</v>
      </c>
      <c r="D762" s="44"/>
    </row>
    <row r="763" spans="1:4">
      <c r="A763" s="114"/>
      <c r="B763" s="114"/>
      <c r="C763" s="44" t="s">
        <v>220</v>
      </c>
      <c r="D763" s="44"/>
    </row>
    <row r="764" spans="1:4">
      <c r="A764" s="114"/>
      <c r="B764" s="114"/>
      <c r="C764" s="44" t="s">
        <v>221</v>
      </c>
      <c r="D764" s="44"/>
    </row>
    <row r="765" spans="1:4">
      <c r="A765" s="114"/>
      <c r="B765" s="114"/>
      <c r="C765" s="44" t="s">
        <v>222</v>
      </c>
      <c r="D765" s="44"/>
    </row>
    <row r="766" spans="1:4">
      <c r="A766" s="114"/>
      <c r="B766" s="114"/>
      <c r="C766" s="44" t="s">
        <v>223</v>
      </c>
      <c r="D766" s="44"/>
    </row>
    <row r="767" spans="1:4">
      <c r="A767" s="114"/>
      <c r="B767" s="114"/>
      <c r="C767" s="44" t="s">
        <v>224</v>
      </c>
      <c r="D767" s="44"/>
    </row>
    <row r="768" spans="1:4">
      <c r="A768" s="114"/>
      <c r="B768" s="114"/>
      <c r="C768" s="44" t="s">
        <v>225</v>
      </c>
      <c r="D768" s="44"/>
    </row>
    <row r="769" spans="1:5">
      <c r="A769" s="114"/>
      <c r="B769" s="114"/>
      <c r="C769" s="44" t="s">
        <v>226</v>
      </c>
      <c r="D769" s="44"/>
    </row>
    <row r="770" spans="1:5">
      <c r="A770" s="114"/>
      <c r="B770" s="114"/>
      <c r="C770" s="44" t="s">
        <v>227</v>
      </c>
      <c r="D770" s="44"/>
    </row>
    <row r="771" spans="1:5">
      <c r="A771" s="114"/>
      <c r="B771" s="114"/>
      <c r="C771" s="44" t="s">
        <v>228</v>
      </c>
      <c r="D771" s="44"/>
    </row>
    <row r="772" spans="1:5">
      <c r="A772" s="114"/>
      <c r="B772" s="114"/>
      <c r="C772" s="44" t="s">
        <v>229</v>
      </c>
      <c r="D772" s="44"/>
    </row>
    <row r="773" spans="1:5">
      <c r="A773" s="114"/>
      <c r="B773" s="114"/>
      <c r="C773" s="44" t="s">
        <v>230</v>
      </c>
      <c r="D773" s="44"/>
    </row>
    <row r="774" spans="1:5">
      <c r="A774" s="114"/>
      <c r="B774" s="114"/>
      <c r="C774" s="44" t="s">
        <v>231</v>
      </c>
      <c r="D774" s="44"/>
    </row>
    <row r="775" spans="1:5">
      <c r="A775" s="114"/>
      <c r="B775" s="114"/>
      <c r="C775" s="44" t="s">
        <v>232</v>
      </c>
      <c r="D775" s="44"/>
    </row>
    <row r="776" spans="1:5">
      <c r="A776" s="114"/>
      <c r="B776" s="114"/>
      <c r="C776" s="44" t="s">
        <v>233</v>
      </c>
      <c r="D776" s="44"/>
    </row>
    <row r="777" spans="1:5">
      <c r="A777" s="114"/>
      <c r="B777" s="114"/>
      <c r="C777" s="44" t="s">
        <v>234</v>
      </c>
      <c r="D777" s="44"/>
    </row>
    <row r="778" spans="1:5">
      <c r="A778" s="114"/>
      <c r="B778" s="114"/>
      <c r="C778" s="44" t="s">
        <v>235</v>
      </c>
      <c r="D778" s="44"/>
    </row>
    <row r="779" spans="1:5">
      <c r="A779" s="114"/>
      <c r="B779" s="114"/>
      <c r="C779" s="44" t="s">
        <v>236</v>
      </c>
      <c r="D779" s="44"/>
    </row>
    <row r="780" spans="1:5">
      <c r="A780" s="114"/>
      <c r="B780" s="114"/>
      <c r="C780" s="44" t="s">
        <v>237</v>
      </c>
      <c r="D780" s="44"/>
    </row>
    <row r="781" spans="1:5">
      <c r="A781" s="114"/>
      <c r="B781" s="114"/>
      <c r="C781" s="44" t="s">
        <v>238</v>
      </c>
      <c r="D781" s="44"/>
    </row>
    <row r="782" spans="1:5">
      <c r="A782" s="114"/>
      <c r="B782" s="114"/>
      <c r="C782" s="44" t="s">
        <v>239</v>
      </c>
      <c r="D782" s="44"/>
      <c r="E782" t="s">
        <v>214</v>
      </c>
    </row>
    <row r="783" spans="1:5">
      <c r="A783" s="114"/>
      <c r="B783" s="114"/>
      <c r="C783" s="44" t="s">
        <v>240</v>
      </c>
      <c r="D783" s="44"/>
      <c r="E783" t="s">
        <v>214</v>
      </c>
    </row>
    <row r="784" spans="1:5">
      <c r="A784" s="114"/>
      <c r="B784" s="114"/>
      <c r="C784" s="44" t="s">
        <v>243</v>
      </c>
      <c r="D784" s="44"/>
      <c r="E784" t="s">
        <v>214</v>
      </c>
    </row>
    <row r="785" spans="1:5">
      <c r="A785" s="114"/>
      <c r="B785" s="114"/>
      <c r="C785" s="44" t="s">
        <v>244</v>
      </c>
      <c r="D785" s="44"/>
    </row>
    <row r="786" spans="1:5">
      <c r="A786" s="114"/>
      <c r="B786" s="114"/>
      <c r="C786" s="44" t="s">
        <v>245</v>
      </c>
      <c r="D786" s="44"/>
    </row>
    <row r="787" spans="1:5">
      <c r="A787" s="114"/>
      <c r="B787" s="114"/>
      <c r="C787" s="44" t="s">
        <v>246</v>
      </c>
      <c r="D787" s="44"/>
    </row>
    <row r="788" spans="1:5">
      <c r="A788" s="114"/>
      <c r="B788" s="114"/>
      <c r="C788" s="44" t="s">
        <v>247</v>
      </c>
      <c r="D788" s="44"/>
    </row>
    <row r="789" spans="1:5">
      <c r="A789" s="114"/>
      <c r="B789" s="114"/>
      <c r="C789" s="44" t="s">
        <v>248</v>
      </c>
      <c r="D789" s="44"/>
    </row>
    <row r="790" spans="1:5">
      <c r="A790" s="114"/>
      <c r="B790" s="114"/>
      <c r="C790" s="44" t="s">
        <v>249</v>
      </c>
      <c r="D790" s="44"/>
      <c r="E790" t="s">
        <v>214</v>
      </c>
    </row>
    <row r="791" spans="1:5">
      <c r="A791" s="114"/>
      <c r="B791" s="114"/>
      <c r="C791" s="44" t="s">
        <v>250</v>
      </c>
      <c r="D791" s="44"/>
    </row>
    <row r="792" spans="1:5">
      <c r="A792" s="114"/>
      <c r="B792" s="114"/>
      <c r="C792" s="44" t="s">
        <v>251</v>
      </c>
      <c r="D792" s="44"/>
    </row>
    <row r="793" spans="1:5">
      <c r="A793" s="114"/>
      <c r="B793" s="114"/>
      <c r="C793" s="44" t="s">
        <v>252</v>
      </c>
      <c r="D793" s="44"/>
    </row>
    <row r="794" spans="1:5">
      <c r="A794" s="114"/>
      <c r="B794" s="114"/>
      <c r="C794" s="44" t="s">
        <v>920</v>
      </c>
      <c r="D794" s="44"/>
    </row>
    <row r="795" spans="1:5">
      <c r="A795" s="114"/>
      <c r="B795" s="114"/>
      <c r="C795" s="44" t="s">
        <v>253</v>
      </c>
      <c r="D795" s="44"/>
    </row>
    <row r="796" spans="1:5">
      <c r="A796" s="114"/>
      <c r="B796" s="114"/>
      <c r="C796" s="44" t="s">
        <v>254</v>
      </c>
      <c r="D796" s="44"/>
    </row>
    <row r="797" spans="1:5">
      <c r="A797" s="114"/>
      <c r="B797" s="114"/>
      <c r="C797" s="44" t="s">
        <v>255</v>
      </c>
      <c r="D797" s="44"/>
    </row>
    <row r="798" spans="1:5">
      <c r="A798" s="114"/>
      <c r="B798" s="114"/>
      <c r="C798" s="44" t="s">
        <v>256</v>
      </c>
      <c r="D798" s="44"/>
    </row>
    <row r="799" spans="1:5">
      <c r="A799" s="114"/>
      <c r="B799" s="114"/>
      <c r="C799" s="44" t="s">
        <v>257</v>
      </c>
      <c r="D799" s="44"/>
    </row>
    <row r="800" spans="1:5">
      <c r="A800" s="114"/>
      <c r="B800" s="114"/>
      <c r="C800" s="44" t="s">
        <v>258</v>
      </c>
      <c r="D800" s="44"/>
    </row>
    <row r="801" spans="1:5">
      <c r="A801" s="114"/>
      <c r="B801" s="114"/>
      <c r="C801" s="44" t="s">
        <v>259</v>
      </c>
      <c r="D801" s="44"/>
    </row>
    <row r="802" spans="1:5">
      <c r="A802" s="114"/>
      <c r="B802" s="114"/>
      <c r="C802" s="44" t="s">
        <v>260</v>
      </c>
      <c r="D802" s="44"/>
    </row>
    <row r="803" spans="1:5">
      <c r="A803" s="114"/>
      <c r="B803" s="114"/>
      <c r="C803" s="44" t="s">
        <v>261</v>
      </c>
      <c r="D803" s="44"/>
    </row>
    <row r="804" spans="1:5">
      <c r="A804" s="114"/>
      <c r="B804" s="114"/>
      <c r="C804" s="44" t="s">
        <v>262</v>
      </c>
      <c r="D804" s="44"/>
    </row>
    <row r="805" spans="1:5">
      <c r="A805" s="114"/>
      <c r="B805" s="114"/>
      <c r="C805" s="44" t="s">
        <v>263</v>
      </c>
      <c r="D805" s="44"/>
    </row>
    <row r="806" spans="1:5">
      <c r="A806" s="114"/>
      <c r="B806" s="114"/>
      <c r="C806" s="44" t="s">
        <v>264</v>
      </c>
      <c r="D806" s="44"/>
    </row>
    <row r="807" spans="1:5">
      <c r="A807" s="114"/>
      <c r="B807" s="114"/>
      <c r="C807" s="44" t="s">
        <v>265</v>
      </c>
      <c r="D807" s="44"/>
    </row>
    <row r="808" spans="1:5">
      <c r="A808" s="114"/>
      <c r="B808" s="114"/>
      <c r="C808" s="44" t="s">
        <v>267</v>
      </c>
      <c r="D808" s="44"/>
    </row>
    <row r="809" spans="1:5">
      <c r="A809" s="114"/>
      <c r="B809" s="114"/>
      <c r="C809" s="44" t="s">
        <v>266</v>
      </c>
      <c r="D809" s="44"/>
      <c r="E809" t="s">
        <v>214</v>
      </c>
    </row>
    <row r="810" spans="1:5">
      <c r="A810" s="114"/>
      <c r="B810" s="114"/>
      <c r="C810" s="44" t="s">
        <v>268</v>
      </c>
      <c r="D810" s="44"/>
    </row>
    <row r="811" spans="1:5">
      <c r="A811" s="114"/>
      <c r="B811" s="114"/>
      <c r="C811" s="44" t="s">
        <v>269</v>
      </c>
      <c r="D811" s="44"/>
    </row>
    <row r="812" spans="1:5">
      <c r="A812" s="114"/>
      <c r="B812" s="114"/>
      <c r="C812" s="44" t="s">
        <v>270</v>
      </c>
      <c r="D812" s="44"/>
    </row>
    <row r="813" spans="1:5">
      <c r="A813" s="114"/>
      <c r="B813" s="114"/>
      <c r="C813" s="44" t="s">
        <v>271</v>
      </c>
      <c r="D813" s="44"/>
    </row>
    <row r="814" spans="1:5">
      <c r="A814" s="114"/>
      <c r="B814" s="114"/>
      <c r="C814" s="44" t="s">
        <v>272</v>
      </c>
      <c r="D814" s="44"/>
    </row>
    <row r="815" spans="1:5">
      <c r="A815" s="114"/>
      <c r="B815" s="114"/>
      <c r="C815" s="44" t="s">
        <v>273</v>
      </c>
      <c r="D815" s="44"/>
    </row>
    <row r="816" spans="1:5">
      <c r="A816" s="114"/>
      <c r="B816" s="114"/>
      <c r="C816" s="44" t="s">
        <v>274</v>
      </c>
      <c r="D816" s="44"/>
    </row>
    <row r="817" spans="1:4">
      <c r="A817" s="114"/>
      <c r="B817" s="114"/>
      <c r="C817" s="44" t="s">
        <v>275</v>
      </c>
      <c r="D817" s="44"/>
    </row>
    <row r="818" spans="1:4">
      <c r="A818" s="114"/>
      <c r="B818" s="114"/>
      <c r="C818" s="44" t="s">
        <v>276</v>
      </c>
      <c r="D818" s="44"/>
    </row>
    <row r="819" spans="1:4">
      <c r="A819" s="114"/>
      <c r="B819" s="114"/>
      <c r="C819" s="44" t="s">
        <v>277</v>
      </c>
      <c r="D819" s="44"/>
    </row>
    <row r="820" spans="1:4">
      <c r="A820" s="114"/>
      <c r="B820" s="114"/>
      <c r="C820" s="44" t="s">
        <v>278</v>
      </c>
      <c r="D820" s="44"/>
    </row>
    <row r="821" spans="1:4">
      <c r="A821" s="114"/>
      <c r="B821" s="114"/>
      <c r="C821" s="44" t="s">
        <v>279</v>
      </c>
      <c r="D821" s="44"/>
    </row>
    <row r="822" spans="1:4">
      <c r="A822" s="114"/>
      <c r="B822" s="114"/>
      <c r="C822" s="44" t="s">
        <v>280</v>
      </c>
      <c r="D822" s="44"/>
    </row>
    <row r="823" spans="1:4">
      <c r="A823" s="114"/>
      <c r="B823" s="114"/>
      <c r="C823" s="44" t="s">
        <v>281</v>
      </c>
      <c r="D823" s="44"/>
    </row>
    <row r="824" spans="1:4">
      <c r="A824" s="114"/>
      <c r="B824" s="114"/>
      <c r="C824" s="44" t="s">
        <v>282</v>
      </c>
      <c r="D824" s="44"/>
    </row>
    <row r="825" spans="1:4">
      <c r="A825" s="114"/>
      <c r="B825" s="114"/>
      <c r="C825" s="44" t="s">
        <v>283</v>
      </c>
      <c r="D825" s="44"/>
    </row>
    <row r="826" spans="1:4">
      <c r="A826" s="114"/>
      <c r="B826" s="114"/>
      <c r="C826" s="44" t="s">
        <v>284</v>
      </c>
      <c r="D826" s="44"/>
    </row>
    <row r="827" spans="1:4">
      <c r="A827" s="114"/>
      <c r="B827" s="114"/>
      <c r="C827" s="44" t="s">
        <v>285</v>
      </c>
      <c r="D827" s="44"/>
    </row>
    <row r="828" spans="1:4">
      <c r="A828" s="114"/>
      <c r="B828" s="114"/>
      <c r="C828" s="44" t="s">
        <v>286</v>
      </c>
      <c r="D828" s="44"/>
    </row>
    <row r="829" spans="1:4">
      <c r="A829" s="114"/>
      <c r="B829" s="114"/>
      <c r="C829" s="44" t="s">
        <v>287</v>
      </c>
      <c r="D829" s="44"/>
    </row>
    <row r="830" spans="1:4">
      <c r="A830" s="114"/>
      <c r="B830" s="114"/>
      <c r="C830" s="44" t="s">
        <v>288</v>
      </c>
      <c r="D830" s="44"/>
    </row>
    <row r="831" spans="1:4">
      <c r="A831" s="114"/>
      <c r="B831" s="114"/>
      <c r="C831" s="44" t="s">
        <v>921</v>
      </c>
      <c r="D831" s="124" t="s">
        <v>922</v>
      </c>
    </row>
    <row r="832" spans="1:4">
      <c r="A832" s="114"/>
      <c r="B832" s="114"/>
      <c r="C832" s="44" t="s">
        <v>923</v>
      </c>
      <c r="D832" s="124" t="s">
        <v>300</v>
      </c>
    </row>
    <row r="833" spans="1:4">
      <c r="A833" s="114"/>
      <c r="B833" s="114"/>
      <c r="C833" s="44" t="s">
        <v>924</v>
      </c>
      <c r="D833" s="124" t="s">
        <v>300</v>
      </c>
    </row>
    <row r="834" spans="1:4" ht="15">
      <c r="A834" s="114"/>
      <c r="B834" s="114"/>
      <c r="C834" s="44" t="s">
        <v>925</v>
      </c>
      <c r="D834" s="101"/>
    </row>
    <row r="835" spans="1:4">
      <c r="A835" s="114"/>
      <c r="B835" s="114"/>
      <c r="C835" s="44" t="s">
        <v>296</v>
      </c>
      <c r="D835" s="44"/>
    </row>
    <row r="836" spans="1:4">
      <c r="A836" s="114"/>
      <c r="B836" s="114"/>
      <c r="C836" s="44" t="s">
        <v>291</v>
      </c>
      <c r="D836" s="44"/>
    </row>
    <row r="837" spans="1:4">
      <c r="A837" s="114"/>
      <c r="B837" s="114"/>
      <c r="C837" s="44" t="s">
        <v>292</v>
      </c>
      <c r="D837" s="44"/>
    </row>
    <row r="838" spans="1:4">
      <c r="A838" s="114"/>
      <c r="B838" s="114"/>
      <c r="C838" s="44" t="s">
        <v>289</v>
      </c>
      <c r="D838" s="44"/>
    </row>
    <row r="839" spans="1:4">
      <c r="A839" s="114"/>
      <c r="B839" s="114"/>
      <c r="C839" s="44" t="s">
        <v>293</v>
      </c>
      <c r="D839" s="44"/>
    </row>
    <row r="840" spans="1:4">
      <c r="A840" s="114"/>
      <c r="B840" s="114"/>
      <c r="C840" s="44" t="s">
        <v>290</v>
      </c>
      <c r="D840" s="44"/>
    </row>
    <row r="841" spans="1:4">
      <c r="A841" s="114"/>
      <c r="B841" s="114"/>
      <c r="C841" s="44" t="s">
        <v>294</v>
      </c>
      <c r="D841" s="44"/>
    </row>
    <row r="842" spans="1:4">
      <c r="A842" s="114"/>
      <c r="B842" s="114"/>
      <c r="C842" s="44" t="s">
        <v>926</v>
      </c>
      <c r="D842" s="44"/>
    </row>
    <row r="843" spans="1:4">
      <c r="A843" s="114"/>
      <c r="B843" s="114"/>
      <c r="C843" s="44" t="s">
        <v>927</v>
      </c>
      <c r="D843" s="44"/>
    </row>
    <row r="844" spans="1:4">
      <c r="A844" s="114"/>
      <c r="B844" s="114"/>
      <c r="C844" s="44" t="s">
        <v>928</v>
      </c>
      <c r="D844" s="44"/>
    </row>
    <row r="845" spans="1:4">
      <c r="A845" s="114"/>
      <c r="B845" s="114"/>
      <c r="C845" s="44" t="s">
        <v>929</v>
      </c>
      <c r="D845" s="44"/>
    </row>
    <row r="846" spans="1:4">
      <c r="A846" s="114"/>
      <c r="B846" s="114"/>
      <c r="C846" s="44" t="s">
        <v>930</v>
      </c>
      <c r="D846" s="44"/>
    </row>
    <row r="847" spans="1:4">
      <c r="A847" s="114"/>
      <c r="B847" s="114"/>
      <c r="C847" s="44" t="s">
        <v>931</v>
      </c>
      <c r="D847" s="44"/>
    </row>
    <row r="848" spans="1:4">
      <c r="A848" s="114"/>
      <c r="B848" s="114"/>
      <c r="C848" s="44" t="s">
        <v>932</v>
      </c>
      <c r="D848" s="44"/>
    </row>
    <row r="849" spans="1:4">
      <c r="A849" s="114"/>
      <c r="B849" s="114"/>
      <c r="C849" s="44" t="s">
        <v>933</v>
      </c>
      <c r="D849" s="44"/>
    </row>
    <row r="850" spans="1:4">
      <c r="A850" s="114"/>
      <c r="B850" s="114"/>
      <c r="C850" s="44" t="s">
        <v>314</v>
      </c>
      <c r="D850" s="44"/>
    </row>
    <row r="851" spans="1:4">
      <c r="A851" s="55" t="s">
        <v>147</v>
      </c>
      <c r="B851" s="55"/>
      <c r="C851" s="46" t="s">
        <v>338</v>
      </c>
      <c r="D851" s="46"/>
    </row>
    <row r="852" spans="1:4">
      <c r="A852" s="56"/>
      <c r="B852" s="56"/>
      <c r="C852" s="46" t="s">
        <v>339</v>
      </c>
      <c r="D852" s="46"/>
    </row>
    <row r="853" spans="1:4">
      <c r="A853" s="114" t="s">
        <v>19</v>
      </c>
      <c r="B853" s="114" t="s">
        <v>54</v>
      </c>
      <c r="C853" s="44" t="s">
        <v>934</v>
      </c>
      <c r="D853" s="44"/>
    </row>
    <row r="854" spans="1:4">
      <c r="A854" s="114"/>
      <c r="B854" s="114"/>
      <c r="C854" s="44" t="s">
        <v>935</v>
      </c>
      <c r="D854" s="44"/>
    </row>
    <row r="855" spans="1:4">
      <c r="A855" s="114"/>
      <c r="B855" s="114"/>
      <c r="C855" s="44" t="s">
        <v>936</v>
      </c>
      <c r="D855" s="44"/>
    </row>
    <row r="856" spans="1:4">
      <c r="A856" s="114"/>
      <c r="B856" s="114"/>
      <c r="C856" s="44" t="s">
        <v>937</v>
      </c>
      <c r="D856" s="44"/>
    </row>
    <row r="857" spans="1:4">
      <c r="A857" s="114"/>
      <c r="B857" s="114"/>
      <c r="C857" s="44" t="s">
        <v>938</v>
      </c>
      <c r="D857" s="44"/>
    </row>
    <row r="858" spans="1:4">
      <c r="A858" s="114"/>
      <c r="B858" s="114"/>
      <c r="C858" s="44" t="s">
        <v>939</v>
      </c>
      <c r="D858" s="44"/>
    </row>
    <row r="859" spans="1:4">
      <c r="A859" s="114"/>
      <c r="B859" s="114"/>
      <c r="C859" s="44" t="s">
        <v>940</v>
      </c>
      <c r="D859" s="44"/>
    </row>
    <row r="860" spans="1:4">
      <c r="A860" s="114"/>
      <c r="B860" s="114"/>
      <c r="C860" s="44" t="s">
        <v>941</v>
      </c>
      <c r="D860" s="44"/>
    </row>
    <row r="861" spans="1:4">
      <c r="A861" s="114"/>
      <c r="B861" s="114"/>
      <c r="C861" s="44" t="s">
        <v>942</v>
      </c>
      <c r="D861" s="44"/>
    </row>
    <row r="862" spans="1:4">
      <c r="A862" s="55" t="s">
        <v>20</v>
      </c>
      <c r="B862" s="55" t="s">
        <v>54</v>
      </c>
      <c r="C862" s="46" t="s">
        <v>943</v>
      </c>
      <c r="D862" s="46"/>
    </row>
    <row r="863" spans="1:4">
      <c r="A863" s="56"/>
      <c r="B863" s="56"/>
      <c r="C863" s="46" t="s">
        <v>944</v>
      </c>
      <c r="D863" s="46"/>
    </row>
    <row r="864" spans="1:4">
      <c r="A864" s="56"/>
      <c r="B864" s="56"/>
      <c r="C864" s="46" t="s">
        <v>945</v>
      </c>
      <c r="D864" s="46"/>
    </row>
    <row r="865" spans="1:4">
      <c r="A865" s="56"/>
      <c r="B865" s="56"/>
      <c r="C865" s="46" t="s">
        <v>946</v>
      </c>
      <c r="D865" s="46"/>
    </row>
    <row r="866" spans="1:4">
      <c r="A866" s="56"/>
      <c r="B866" s="56"/>
      <c r="C866" s="46" t="s">
        <v>947</v>
      </c>
      <c r="D866" s="46"/>
    </row>
    <row r="867" spans="1:4">
      <c r="A867" s="56"/>
      <c r="B867" s="56"/>
      <c r="C867" s="46" t="s">
        <v>948</v>
      </c>
      <c r="D867" s="46"/>
    </row>
    <row r="868" spans="1:4">
      <c r="A868" s="56"/>
      <c r="B868" s="56"/>
      <c r="C868" s="46" t="s">
        <v>949</v>
      </c>
      <c r="D868" s="46"/>
    </row>
    <row r="869" spans="1:4">
      <c r="A869" s="56"/>
      <c r="B869" s="56"/>
      <c r="C869" s="46" t="s">
        <v>950</v>
      </c>
      <c r="D869" s="46"/>
    </row>
    <row r="870" spans="1:4">
      <c r="A870" s="114" t="s">
        <v>21</v>
      </c>
      <c r="B870" s="114" t="s">
        <v>54</v>
      </c>
      <c r="C870" s="44" t="s">
        <v>943</v>
      </c>
      <c r="D870" s="44"/>
    </row>
    <row r="871" spans="1:4">
      <c r="A871" s="114"/>
      <c r="B871" s="114"/>
      <c r="C871" s="44" t="s">
        <v>945</v>
      </c>
      <c r="D871" s="44"/>
    </row>
    <row r="872" spans="1:4">
      <c r="A872" s="114"/>
      <c r="B872" s="114"/>
      <c r="C872" s="44" t="s">
        <v>947</v>
      </c>
      <c r="D872" s="44"/>
    </row>
    <row r="873" spans="1:4">
      <c r="A873" s="114"/>
      <c r="B873" s="114"/>
      <c r="C873" s="44" t="s">
        <v>314</v>
      </c>
      <c r="D873" s="44"/>
    </row>
    <row r="874" spans="1:4">
      <c r="A874" s="55" t="s">
        <v>22</v>
      </c>
      <c r="B874" s="55" t="s">
        <v>54</v>
      </c>
      <c r="C874" s="46" t="s">
        <v>951</v>
      </c>
      <c r="D874" s="46"/>
    </row>
    <row r="875" spans="1:4">
      <c r="A875" s="56"/>
      <c r="B875" s="56"/>
      <c r="C875" s="46" t="s">
        <v>754</v>
      </c>
      <c r="D875" s="46"/>
    </row>
    <row r="876" spans="1:4">
      <c r="A876" s="56"/>
      <c r="B876" s="56"/>
      <c r="C876" s="46" t="s">
        <v>755</v>
      </c>
      <c r="D876" s="46"/>
    </row>
    <row r="877" spans="1:4">
      <c r="A877" s="56"/>
      <c r="B877" s="56"/>
      <c r="C877" s="46" t="s">
        <v>756</v>
      </c>
      <c r="D877" s="46"/>
    </row>
    <row r="878" spans="1:4">
      <c r="A878" s="56"/>
      <c r="B878" s="56"/>
      <c r="C878" s="46" t="s">
        <v>952</v>
      </c>
      <c r="D878" s="46"/>
    </row>
    <row r="879" spans="1:4">
      <c r="A879" s="56"/>
      <c r="B879" s="56"/>
      <c r="C879" s="46" t="s">
        <v>953</v>
      </c>
      <c r="D879" s="46"/>
    </row>
    <row r="880" spans="1:4">
      <c r="A880" s="56"/>
      <c r="B880" s="56"/>
      <c r="C880" s="46" t="s">
        <v>954</v>
      </c>
      <c r="D880" s="46"/>
    </row>
    <row r="881" spans="1:5">
      <c r="A881" s="56"/>
      <c r="B881" s="56"/>
      <c r="C881" s="46" t="s">
        <v>955</v>
      </c>
      <c r="D881" s="46"/>
    </row>
    <row r="882" spans="1:5">
      <c r="A882" s="56"/>
      <c r="B882" s="56"/>
      <c r="C882" s="46" t="s">
        <v>956</v>
      </c>
      <c r="D882" s="46" t="s">
        <v>956</v>
      </c>
      <c r="E882" t="s">
        <v>214</v>
      </c>
    </row>
    <row r="883" spans="1:5">
      <c r="A883" s="57"/>
      <c r="B883" s="57"/>
      <c r="C883" s="46" t="s">
        <v>314</v>
      </c>
      <c r="D883" s="46"/>
    </row>
    <row r="884" spans="1:5">
      <c r="A884" s="65" t="s">
        <v>23</v>
      </c>
      <c r="B884" s="65" t="s">
        <v>54</v>
      </c>
      <c r="C884" s="44" t="s">
        <v>917</v>
      </c>
      <c r="D884" s="44"/>
    </row>
    <row r="885" spans="1:5">
      <c r="A885" s="66"/>
      <c r="B885" s="66"/>
      <c r="C885" s="44" t="s">
        <v>957</v>
      </c>
      <c r="D885" s="44"/>
    </row>
    <row r="886" spans="1:5">
      <c r="A886" s="66"/>
      <c r="B886" s="66"/>
      <c r="C886" s="44" t="s">
        <v>958</v>
      </c>
      <c r="D886" s="44"/>
    </row>
    <row r="887" spans="1:5">
      <c r="A887" s="66"/>
      <c r="B887" s="66"/>
      <c r="C887" s="44" t="s">
        <v>959</v>
      </c>
      <c r="D887" s="44"/>
    </row>
    <row r="888" spans="1:5">
      <c r="A888" s="66"/>
      <c r="B888" s="66"/>
      <c r="C888" s="44" t="s">
        <v>960</v>
      </c>
      <c r="D888" s="44"/>
    </row>
    <row r="889" spans="1:5">
      <c r="A889" s="66"/>
      <c r="B889" s="66"/>
      <c r="C889" s="44" t="s">
        <v>961</v>
      </c>
      <c r="D889" s="44" t="s">
        <v>962</v>
      </c>
    </row>
    <row r="890" spans="1:5">
      <c r="A890" s="66"/>
      <c r="B890" s="66"/>
      <c r="C890" s="44" t="s">
        <v>963</v>
      </c>
      <c r="D890" s="44"/>
    </row>
    <row r="891" spans="1:5">
      <c r="A891" s="55" t="s">
        <v>24</v>
      </c>
      <c r="B891" s="55" t="s">
        <v>54</v>
      </c>
      <c r="C891" s="46" t="s">
        <v>964</v>
      </c>
      <c r="D891" s="46"/>
    </row>
    <row r="892" spans="1:5">
      <c r="A892" s="56"/>
      <c r="B892" s="56"/>
      <c r="C892" s="46" t="s">
        <v>965</v>
      </c>
      <c r="D892" s="46"/>
    </row>
    <row r="893" spans="1:5">
      <c r="A893" s="56"/>
      <c r="B893" s="56"/>
      <c r="C893" s="46" t="s">
        <v>966</v>
      </c>
      <c r="D893" s="46"/>
    </row>
    <row r="894" spans="1:5">
      <c r="A894" s="56"/>
      <c r="B894" s="56"/>
      <c r="C894" s="46" t="s">
        <v>967</v>
      </c>
      <c r="D894" s="46"/>
    </row>
    <row r="895" spans="1:5">
      <c r="A895" s="56"/>
      <c r="B895" s="56"/>
      <c r="C895" s="46" t="s">
        <v>968</v>
      </c>
      <c r="D895" s="46"/>
    </row>
    <row r="896" spans="1:5">
      <c r="A896" s="56"/>
      <c r="B896" s="56"/>
      <c r="C896" s="46" t="s">
        <v>314</v>
      </c>
      <c r="D896" s="46"/>
    </row>
    <row r="897" spans="1:4">
      <c r="A897" s="65" t="s">
        <v>25</v>
      </c>
      <c r="B897" s="65" t="s">
        <v>54</v>
      </c>
      <c r="C897" s="44" t="s">
        <v>969</v>
      </c>
      <c r="D897" s="44"/>
    </row>
    <row r="898" spans="1:4">
      <c r="A898" s="66"/>
      <c r="B898" s="66"/>
      <c r="C898" s="44" t="s">
        <v>970</v>
      </c>
      <c r="D898" s="44"/>
    </row>
    <row r="899" spans="1:4">
      <c r="A899" s="66"/>
      <c r="B899" s="66"/>
      <c r="C899" s="44" t="s">
        <v>917</v>
      </c>
      <c r="D899" s="44"/>
    </row>
    <row r="900" spans="1:4">
      <c r="A900" s="66"/>
      <c r="B900" s="66"/>
      <c r="C900" s="44" t="s">
        <v>314</v>
      </c>
      <c r="D900" s="44"/>
    </row>
    <row r="901" spans="1:4">
      <c r="A901" s="55" t="s">
        <v>27</v>
      </c>
      <c r="B901" s="55" t="s">
        <v>54</v>
      </c>
      <c r="C901" s="46" t="s">
        <v>971</v>
      </c>
      <c r="D901" s="46"/>
    </row>
    <row r="902" spans="1:4">
      <c r="A902" s="56"/>
      <c r="B902" s="56"/>
      <c r="C902" s="46" t="s">
        <v>972</v>
      </c>
      <c r="D902" s="46"/>
    </row>
    <row r="903" spans="1:4">
      <c r="A903" s="56"/>
      <c r="B903" s="56"/>
      <c r="C903" s="46" t="s">
        <v>746</v>
      </c>
      <c r="D903" s="46"/>
    </row>
    <row r="904" spans="1:4">
      <c r="A904" s="56"/>
      <c r="B904" s="56"/>
      <c r="C904" s="46" t="s">
        <v>973</v>
      </c>
      <c r="D904" s="46"/>
    </row>
    <row r="905" spans="1:4">
      <c r="A905" s="56"/>
      <c r="B905" s="56"/>
      <c r="C905" s="46" t="s">
        <v>974</v>
      </c>
      <c r="D905" s="46"/>
    </row>
    <row r="906" spans="1:4">
      <c r="A906" s="125" t="s">
        <v>29</v>
      </c>
      <c r="B906" s="125" t="s">
        <v>54</v>
      </c>
      <c r="C906" s="49" t="s">
        <v>975</v>
      </c>
      <c r="D906" s="49"/>
    </row>
    <row r="907" spans="1:4">
      <c r="A907" s="114"/>
      <c r="B907" s="114"/>
      <c r="C907" s="49" t="s">
        <v>976</v>
      </c>
      <c r="D907" s="49"/>
    </row>
    <row r="908" spans="1:4">
      <c r="A908" s="114"/>
      <c r="B908" s="114"/>
      <c r="C908" s="44" t="s">
        <v>977</v>
      </c>
      <c r="D908" s="44"/>
    </row>
    <row r="909" spans="1:4">
      <c r="A909" s="114"/>
      <c r="B909" s="114"/>
      <c r="C909" s="44" t="s">
        <v>978</v>
      </c>
      <c r="D909" s="44"/>
    </row>
    <row r="910" spans="1:4">
      <c r="A910" s="114"/>
      <c r="B910" s="114"/>
      <c r="C910" s="44" t="s">
        <v>979</v>
      </c>
      <c r="D910" s="44"/>
    </row>
    <row r="911" spans="1:4">
      <c r="A911" s="114"/>
      <c r="B911" s="114"/>
      <c r="C911" s="44" t="s">
        <v>980</v>
      </c>
      <c r="D911" s="44"/>
    </row>
    <row r="912" spans="1:4">
      <c r="A912" s="126" t="s">
        <v>30</v>
      </c>
      <c r="B912" s="126" t="s">
        <v>54</v>
      </c>
      <c r="C912" s="51" t="s">
        <v>943</v>
      </c>
      <c r="D912" s="51"/>
    </row>
    <row r="913" spans="1:5">
      <c r="A913" s="120"/>
      <c r="B913" s="120"/>
      <c r="C913" s="51" t="s">
        <v>944</v>
      </c>
      <c r="D913" s="51"/>
    </row>
    <row r="914" spans="1:5">
      <c r="A914" s="120"/>
      <c r="B914" s="120"/>
      <c r="C914" s="46" t="s">
        <v>945</v>
      </c>
      <c r="D914" s="46"/>
    </row>
    <row r="915" spans="1:5">
      <c r="A915" s="120"/>
      <c r="B915" s="120"/>
      <c r="C915" s="46" t="s">
        <v>946</v>
      </c>
      <c r="D915" s="46"/>
    </row>
    <row r="916" spans="1:5">
      <c r="A916" s="120"/>
      <c r="B916" s="120"/>
      <c r="C916" s="46" t="s">
        <v>947</v>
      </c>
      <c r="D916" s="46"/>
    </row>
    <row r="917" spans="1:5">
      <c r="A917" s="120"/>
      <c r="B917" s="120"/>
      <c r="C917" s="46" t="s">
        <v>948</v>
      </c>
      <c r="D917" s="46"/>
    </row>
    <row r="918" spans="1:5">
      <c r="A918" s="120"/>
      <c r="B918" s="120"/>
      <c r="C918" s="51" t="s">
        <v>949</v>
      </c>
      <c r="D918" s="51"/>
    </row>
    <row r="919" spans="1:5">
      <c r="A919" s="120"/>
      <c r="B919" s="120"/>
      <c r="C919" s="51" t="s">
        <v>950</v>
      </c>
      <c r="D919" s="51"/>
    </row>
    <row r="920" spans="1:5" ht="15">
      <c r="A920" s="125" t="s">
        <v>31</v>
      </c>
      <c r="B920" s="125" t="s">
        <v>54</v>
      </c>
      <c r="C920" s="49" t="s">
        <v>981</v>
      </c>
      <c r="D920" s="49"/>
      <c r="E920" s="50"/>
    </row>
    <row r="921" spans="1:5" ht="15">
      <c r="A921" s="114"/>
      <c r="B921" s="114"/>
      <c r="C921" s="49" t="s">
        <v>982</v>
      </c>
      <c r="D921" s="49"/>
      <c r="E921" s="50"/>
    </row>
    <row r="922" spans="1:5" ht="15">
      <c r="A922" s="114"/>
      <c r="B922" s="114"/>
      <c r="C922" s="44" t="s">
        <v>983</v>
      </c>
      <c r="D922" s="44"/>
      <c r="E922" s="50"/>
    </row>
    <row r="923" spans="1:5" ht="15">
      <c r="A923" s="114"/>
      <c r="B923" s="114"/>
      <c r="C923" s="44" t="s">
        <v>984</v>
      </c>
      <c r="D923" s="44"/>
      <c r="E923" s="50"/>
    </row>
    <row r="924" spans="1:5" ht="15">
      <c r="A924" s="114"/>
      <c r="B924" s="114"/>
      <c r="C924" s="44" t="s">
        <v>985</v>
      </c>
      <c r="D924" s="44"/>
      <c r="E924" s="50"/>
    </row>
    <row r="925" spans="1:5">
      <c r="A925" s="114"/>
      <c r="B925" s="114"/>
      <c r="C925" s="44" t="s">
        <v>314</v>
      </c>
      <c r="D925" s="44"/>
    </row>
    <row r="926" spans="1:5">
      <c r="A926" s="126" t="s">
        <v>32</v>
      </c>
      <c r="B926" s="126" t="s">
        <v>54</v>
      </c>
      <c r="C926" s="46" t="s">
        <v>986</v>
      </c>
      <c r="D926" s="46"/>
    </row>
    <row r="927" spans="1:5">
      <c r="A927" s="120"/>
      <c r="B927" s="120"/>
      <c r="C927" s="46" t="s">
        <v>987</v>
      </c>
      <c r="D927" s="46"/>
    </row>
    <row r="928" spans="1:5">
      <c r="A928" s="120"/>
      <c r="B928" s="120"/>
      <c r="C928" s="46" t="s">
        <v>988</v>
      </c>
      <c r="D928" s="46"/>
    </row>
    <row r="929" spans="1:5">
      <c r="A929" s="71" t="s">
        <v>33</v>
      </c>
      <c r="B929" s="71" t="s">
        <v>54</v>
      </c>
      <c r="C929" s="49" t="s">
        <v>989</v>
      </c>
      <c r="D929" s="49"/>
    </row>
    <row r="930" spans="1:5">
      <c r="A930" s="72"/>
      <c r="B930" s="72"/>
      <c r="C930" s="49" t="s">
        <v>754</v>
      </c>
      <c r="D930" s="49"/>
    </row>
    <row r="931" spans="1:5">
      <c r="A931" s="72"/>
      <c r="B931" s="72"/>
      <c r="C931" s="44" t="s">
        <v>951</v>
      </c>
      <c r="D931" s="44"/>
    </row>
    <row r="932" spans="1:5">
      <c r="A932" s="72"/>
      <c r="B932" s="72"/>
      <c r="C932" s="44" t="s">
        <v>755</v>
      </c>
      <c r="D932" s="44"/>
    </row>
    <row r="933" spans="1:5">
      <c r="A933" s="72"/>
      <c r="B933" s="72"/>
      <c r="C933" s="44" t="s">
        <v>314</v>
      </c>
      <c r="D933" s="44"/>
    </row>
    <row r="934" spans="1:5">
      <c r="A934" s="75" t="s">
        <v>34</v>
      </c>
      <c r="B934" s="75" t="s">
        <v>54</v>
      </c>
      <c r="C934" s="51" t="s">
        <v>951</v>
      </c>
      <c r="D934" s="51"/>
    </row>
    <row r="935" spans="1:5">
      <c r="A935" s="76"/>
      <c r="B935" s="76"/>
      <c r="C935" s="51" t="s">
        <v>754</v>
      </c>
      <c r="D935" s="51"/>
    </row>
    <row r="936" spans="1:5">
      <c r="A936" s="76"/>
      <c r="B936" s="76"/>
      <c r="C936" s="46" t="s">
        <v>755</v>
      </c>
      <c r="D936" s="46"/>
    </row>
    <row r="937" spans="1:5">
      <c r="A937" s="76"/>
      <c r="B937" s="76"/>
      <c r="C937" s="46" t="s">
        <v>756</v>
      </c>
      <c r="D937" s="46"/>
    </row>
    <row r="938" spans="1:5">
      <c r="A938" s="76"/>
      <c r="B938" s="76"/>
      <c r="C938" s="46" t="s">
        <v>990</v>
      </c>
      <c r="D938" s="46"/>
    </row>
    <row r="939" spans="1:5">
      <c r="A939" s="76"/>
      <c r="B939" s="76"/>
      <c r="C939" s="51" t="s">
        <v>990</v>
      </c>
      <c r="D939" s="51"/>
    </row>
    <row r="940" spans="1:5">
      <c r="A940" s="76"/>
      <c r="B940" s="76"/>
      <c r="C940" s="51" t="s">
        <v>953</v>
      </c>
      <c r="D940" s="51"/>
    </row>
    <row r="941" spans="1:5">
      <c r="A941" s="76"/>
      <c r="B941" s="76"/>
      <c r="C941" s="46" t="s">
        <v>954</v>
      </c>
      <c r="D941" s="46"/>
    </row>
    <row r="942" spans="1:5">
      <c r="A942" s="76"/>
      <c r="B942" s="76"/>
      <c r="C942" s="51" t="s">
        <v>955</v>
      </c>
      <c r="D942" s="51"/>
    </row>
    <row r="943" spans="1:5">
      <c r="A943" s="76"/>
      <c r="B943" s="76"/>
      <c r="C943" s="51" t="s">
        <v>989</v>
      </c>
      <c r="D943" s="51"/>
    </row>
    <row r="944" spans="1:5">
      <c r="A944" s="76"/>
      <c r="B944" s="76"/>
      <c r="C944" s="46" t="s">
        <v>991</v>
      </c>
      <c r="D944" s="46" t="s">
        <v>991</v>
      </c>
      <c r="E944" t="s">
        <v>214</v>
      </c>
    </row>
    <row r="945" spans="1:4">
      <c r="A945" s="99"/>
      <c r="B945" s="99"/>
      <c r="C945" s="46" t="s">
        <v>314</v>
      </c>
      <c r="D945" s="46"/>
    </row>
    <row r="946" spans="1:4" ht="14.25" customHeight="1">
      <c r="A946" s="71" t="s">
        <v>35</v>
      </c>
      <c r="B946" s="71" t="s">
        <v>54</v>
      </c>
      <c r="C946" s="49" t="s">
        <v>992</v>
      </c>
      <c r="D946" s="49"/>
    </row>
    <row r="947" spans="1:4">
      <c r="A947" s="72"/>
      <c r="B947" s="72"/>
      <c r="C947" s="49" t="s">
        <v>993</v>
      </c>
      <c r="D947" s="49"/>
    </row>
    <row r="948" spans="1:4">
      <c r="A948" s="72"/>
      <c r="B948" s="72"/>
      <c r="C948" s="44" t="s">
        <v>994</v>
      </c>
      <c r="D948" s="44"/>
    </row>
    <row r="949" spans="1:4">
      <c r="A949" s="72"/>
      <c r="B949" s="72"/>
      <c r="C949" s="44" t="s">
        <v>995</v>
      </c>
      <c r="D949" s="44"/>
    </row>
    <row r="950" spans="1:4">
      <c r="A950" s="72"/>
      <c r="B950" s="72"/>
      <c r="C950" s="44" t="s">
        <v>996</v>
      </c>
      <c r="D950" s="44"/>
    </row>
    <row r="951" spans="1:4">
      <c r="A951" s="72"/>
      <c r="B951" s="72"/>
      <c r="C951" s="49" t="s">
        <v>765</v>
      </c>
      <c r="D951" s="49"/>
    </row>
    <row r="952" spans="1:4">
      <c r="A952" s="72"/>
      <c r="B952" s="72"/>
      <c r="C952" s="49" t="s">
        <v>989</v>
      </c>
      <c r="D952" s="49"/>
    </row>
    <row r="953" spans="1:4">
      <c r="A953" s="72"/>
      <c r="B953" s="72"/>
      <c r="C953" s="44" t="s">
        <v>997</v>
      </c>
      <c r="D953" s="44" t="s">
        <v>998</v>
      </c>
    </row>
    <row r="954" spans="1:4">
      <c r="A954" s="72"/>
      <c r="B954" s="72"/>
      <c r="C954" s="44" t="s">
        <v>961</v>
      </c>
      <c r="D954" s="44" t="s">
        <v>962</v>
      </c>
    </row>
    <row r="955" spans="1:4">
      <c r="A955" s="72"/>
      <c r="B955" s="72"/>
      <c r="C955" s="44" t="s">
        <v>314</v>
      </c>
      <c r="D955" s="44"/>
    </row>
    <row r="956" spans="1:4">
      <c r="A956" s="75" t="s">
        <v>36</v>
      </c>
      <c r="B956" s="75" t="s">
        <v>54</v>
      </c>
      <c r="C956" s="46" t="s">
        <v>999</v>
      </c>
      <c r="D956" s="46"/>
    </row>
    <row r="957" spans="1:4">
      <c r="A957" s="76"/>
      <c r="B957" s="76"/>
      <c r="C957" s="46" t="s">
        <v>1000</v>
      </c>
      <c r="D957" s="46"/>
    </row>
    <row r="958" spans="1:4">
      <c r="A958" s="76"/>
      <c r="B958" s="76"/>
      <c r="C958" s="46" t="s">
        <v>1001</v>
      </c>
      <c r="D958" s="46"/>
    </row>
    <row r="959" spans="1:4">
      <c r="A959" s="76"/>
      <c r="B959" s="76"/>
      <c r="C959" s="46" t="s">
        <v>1002</v>
      </c>
      <c r="D959" s="46"/>
    </row>
    <row r="960" spans="1:4">
      <c r="A960" s="76"/>
      <c r="B960" s="76"/>
      <c r="C960" s="46" t="s">
        <v>1003</v>
      </c>
      <c r="D960" s="46"/>
    </row>
    <row r="961" spans="1:5">
      <c r="A961" s="76"/>
      <c r="B961" s="76"/>
      <c r="C961" s="46" t="s">
        <v>1004</v>
      </c>
      <c r="D961" s="46"/>
    </row>
    <row r="962" spans="1:5">
      <c r="A962" s="76"/>
      <c r="B962" s="76"/>
      <c r="C962" s="46" t="s">
        <v>1005</v>
      </c>
      <c r="D962" s="46"/>
    </row>
    <row r="963" spans="1:5">
      <c r="A963" s="76"/>
      <c r="B963" s="76"/>
      <c r="C963" s="46" t="s">
        <v>848</v>
      </c>
      <c r="D963" s="46"/>
      <c r="E963" t="s">
        <v>214</v>
      </c>
    </row>
    <row r="964" spans="1:5">
      <c r="A964" s="77" t="s">
        <v>38</v>
      </c>
      <c r="B964" s="71" t="s">
        <v>54</v>
      </c>
      <c r="C964" s="44" t="s">
        <v>971</v>
      </c>
      <c r="D964" s="44"/>
    </row>
    <row r="965" spans="1:5">
      <c r="A965" s="78"/>
      <c r="B965" s="72"/>
      <c r="C965" s="44" t="s">
        <v>972</v>
      </c>
      <c r="D965" s="44"/>
    </row>
    <row r="966" spans="1:5">
      <c r="A966" s="78"/>
      <c r="B966" s="72"/>
      <c r="C966" s="44" t="s">
        <v>746</v>
      </c>
      <c r="D966" s="44"/>
    </row>
    <row r="967" spans="1:5">
      <c r="A967" s="78"/>
      <c r="B967" s="72"/>
      <c r="C967" s="44" t="s">
        <v>973</v>
      </c>
      <c r="D967" s="44"/>
    </row>
    <row r="968" spans="1:5">
      <c r="A968" s="78"/>
      <c r="B968" s="72"/>
      <c r="C968" s="44" t="s">
        <v>974</v>
      </c>
      <c r="D968" s="44"/>
    </row>
    <row r="969" spans="1:5">
      <c r="A969" s="78"/>
      <c r="B969" s="72"/>
      <c r="C969" s="44" t="s">
        <v>1006</v>
      </c>
      <c r="D969" s="44"/>
      <c r="E969" t="s">
        <v>214</v>
      </c>
    </row>
    <row r="970" spans="1:5">
      <c r="A970" s="79" t="s">
        <v>40</v>
      </c>
      <c r="B970" s="75" t="s">
        <v>54</v>
      </c>
      <c r="C970" s="46" t="s">
        <v>1007</v>
      </c>
      <c r="D970" s="46"/>
    </row>
    <row r="971" spans="1:5">
      <c r="A971" s="80"/>
      <c r="B971" s="76"/>
      <c r="C971" s="46" t="s">
        <v>1008</v>
      </c>
      <c r="D971" s="46"/>
    </row>
    <row r="972" spans="1:5">
      <c r="A972" s="80"/>
      <c r="B972" s="76"/>
      <c r="C972" s="46" t="s">
        <v>1009</v>
      </c>
      <c r="D972" s="46"/>
    </row>
    <row r="973" spans="1:5">
      <c r="A973" s="80"/>
      <c r="B973" s="76"/>
      <c r="C973" s="46" t="s">
        <v>1010</v>
      </c>
      <c r="D973" s="46"/>
    </row>
    <row r="974" spans="1:5">
      <c r="A974" s="80"/>
      <c r="B974" s="76"/>
      <c r="C974" s="46" t="s">
        <v>1011</v>
      </c>
      <c r="D974" s="46"/>
    </row>
    <row r="975" spans="1:5">
      <c r="A975" s="80"/>
      <c r="B975" s="76"/>
      <c r="C975" s="46" t="s">
        <v>1012</v>
      </c>
      <c r="D975" s="46"/>
    </row>
    <row r="976" spans="1:5">
      <c r="A976" s="100"/>
      <c r="B976" s="99"/>
      <c r="C976" s="46" t="s">
        <v>314</v>
      </c>
      <c r="D976" s="46"/>
    </row>
    <row r="977" spans="1:5">
      <c r="A977" s="71" t="s">
        <v>39</v>
      </c>
      <c r="B977" s="71" t="s">
        <v>54</v>
      </c>
      <c r="C977" s="44" t="s">
        <v>1013</v>
      </c>
      <c r="D977" s="44"/>
      <c r="E977" t="s">
        <v>1014</v>
      </c>
    </row>
    <row r="978" spans="1:5">
      <c r="A978" s="72"/>
      <c r="B978" s="72"/>
      <c r="C978" s="44" t="s">
        <v>1015</v>
      </c>
      <c r="D978" s="44"/>
    </row>
    <row r="979" spans="1:5">
      <c r="A979" s="72"/>
      <c r="B979" s="72"/>
      <c r="C979" s="44" t="s">
        <v>1016</v>
      </c>
      <c r="D979" s="44"/>
    </row>
    <row r="980" spans="1:5">
      <c r="A980" s="72"/>
      <c r="B980" s="72"/>
      <c r="C980" s="44" t="s">
        <v>1017</v>
      </c>
      <c r="D980" s="44"/>
    </row>
    <row r="981" spans="1:5">
      <c r="A981" s="72"/>
      <c r="B981" s="72"/>
      <c r="C981" s="44" t="s">
        <v>1018</v>
      </c>
      <c r="D981" s="44"/>
    </row>
    <row r="982" spans="1:5">
      <c r="A982" s="72"/>
      <c r="B982" s="72"/>
      <c r="C982" s="44" t="s">
        <v>1019</v>
      </c>
      <c r="D982" s="44"/>
    </row>
    <row r="983" spans="1:5">
      <c r="A983" s="72"/>
      <c r="B983" s="72"/>
      <c r="C983" s="44" t="s">
        <v>1020</v>
      </c>
      <c r="D983" s="44"/>
    </row>
    <row r="984" spans="1:5">
      <c r="A984" s="72"/>
      <c r="B984" s="72"/>
      <c r="C984" s="44" t="s">
        <v>1021</v>
      </c>
      <c r="D984" s="44"/>
    </row>
    <row r="985" spans="1:5">
      <c r="A985" s="72"/>
      <c r="B985" s="72"/>
      <c r="C985" s="44" t="s">
        <v>1022</v>
      </c>
      <c r="D985" s="44" t="s">
        <v>1023</v>
      </c>
      <c r="E985" t="s">
        <v>214</v>
      </c>
    </row>
    <row r="986" spans="1:5">
      <c r="A986" s="79" t="s">
        <v>41</v>
      </c>
      <c r="B986" s="75" t="s">
        <v>54</v>
      </c>
      <c r="C986" s="46" t="s">
        <v>975</v>
      </c>
      <c r="D986" s="46"/>
    </row>
    <row r="987" spans="1:5">
      <c r="A987" s="80"/>
      <c r="B987" s="76"/>
      <c r="C987" s="46" t="s">
        <v>976</v>
      </c>
      <c r="D987" s="46"/>
    </row>
    <row r="988" spans="1:5">
      <c r="A988" s="80"/>
      <c r="B988" s="76"/>
      <c r="C988" s="46" t="s">
        <v>1024</v>
      </c>
      <c r="D988" s="46"/>
    </row>
    <row r="989" spans="1:5">
      <c r="A989" s="80"/>
      <c r="B989" s="76"/>
      <c r="C989" s="46" t="s">
        <v>1025</v>
      </c>
      <c r="D989" s="46"/>
    </row>
    <row r="990" spans="1:5">
      <c r="A990" s="80"/>
      <c r="B990" s="76"/>
      <c r="C990" s="46" t="s">
        <v>1026</v>
      </c>
      <c r="D990" s="46"/>
    </row>
    <row r="991" spans="1:5">
      <c r="A991" s="80"/>
      <c r="B991" s="76"/>
      <c r="C991" s="46" t="s">
        <v>1027</v>
      </c>
      <c r="D991" s="46"/>
    </row>
    <row r="992" spans="1:5">
      <c r="A992" s="71" t="s">
        <v>42</v>
      </c>
      <c r="B992" s="71" t="s">
        <v>54</v>
      </c>
      <c r="C992" s="44" t="s">
        <v>754</v>
      </c>
      <c r="D992" s="44"/>
    </row>
    <row r="993" spans="1:5">
      <c r="A993" s="72"/>
      <c r="B993" s="72"/>
      <c r="C993" s="44" t="s">
        <v>951</v>
      </c>
      <c r="D993" s="44"/>
    </row>
    <row r="994" spans="1:5">
      <c r="A994" s="72"/>
      <c r="B994" s="72"/>
      <c r="C994" s="44" t="s">
        <v>950</v>
      </c>
      <c r="D994" s="44"/>
    </row>
    <row r="995" spans="1:5">
      <c r="A995" s="72"/>
      <c r="B995" s="72"/>
      <c r="C995" s="44" t="s">
        <v>755</v>
      </c>
      <c r="D995" s="44"/>
    </row>
    <row r="996" spans="1:5">
      <c r="A996" s="72"/>
      <c r="B996" s="72"/>
      <c r="C996" s="44" t="s">
        <v>1028</v>
      </c>
      <c r="D996" s="44" t="s">
        <v>1029</v>
      </c>
    </row>
    <row r="997" spans="1:5">
      <c r="A997" s="72"/>
      <c r="B997" s="72"/>
      <c r="C997" s="44" t="s">
        <v>314</v>
      </c>
      <c r="D997" s="44"/>
    </row>
    <row r="998" spans="1:5">
      <c r="A998" s="75" t="s">
        <v>43</v>
      </c>
      <c r="B998" s="75" t="s">
        <v>54</v>
      </c>
      <c r="C998" s="46" t="s">
        <v>1030</v>
      </c>
      <c r="D998" s="46"/>
      <c r="E998" t="s">
        <v>1014</v>
      </c>
    </row>
    <row r="999" spans="1:5">
      <c r="A999" s="76"/>
      <c r="B999" s="76"/>
      <c r="C999" s="46" t="s">
        <v>1031</v>
      </c>
      <c r="D999" s="46"/>
    </row>
    <row r="1000" spans="1:5">
      <c r="A1000" s="71" t="s">
        <v>45</v>
      </c>
      <c r="B1000" s="71" t="s">
        <v>54</v>
      </c>
      <c r="C1000" s="44" t="s">
        <v>1032</v>
      </c>
      <c r="D1000" s="44"/>
    </row>
    <row r="1001" spans="1:5">
      <c r="A1001" s="72"/>
      <c r="B1001" s="72"/>
      <c r="C1001" s="44" t="s">
        <v>1033</v>
      </c>
      <c r="D1001" s="44"/>
    </row>
    <row r="1002" spans="1:5">
      <c r="A1002" s="72"/>
      <c r="B1002" s="72"/>
      <c r="C1002" s="44" t="s">
        <v>1034</v>
      </c>
      <c r="D1002" s="44"/>
    </row>
    <row r="1003" spans="1:5">
      <c r="A1003" s="72"/>
      <c r="B1003" s="72"/>
      <c r="C1003" s="44" t="s">
        <v>1035</v>
      </c>
      <c r="D1003" s="44"/>
      <c r="E1003" t="s">
        <v>214</v>
      </c>
    </row>
    <row r="1004" spans="1:5">
      <c r="A1004" s="72"/>
      <c r="B1004" s="72"/>
      <c r="C1004" s="44" t="s">
        <v>1036</v>
      </c>
      <c r="D1004" s="44"/>
    </row>
    <row r="1005" spans="1:5">
      <c r="A1005" s="72"/>
      <c r="B1005" s="72"/>
      <c r="C1005" s="44" t="s">
        <v>1037</v>
      </c>
      <c r="D1005" s="44"/>
    </row>
    <row r="1006" spans="1:5">
      <c r="A1006" s="72"/>
      <c r="B1006" s="72"/>
      <c r="C1006" s="44" t="s">
        <v>1038</v>
      </c>
      <c r="D1006" s="44"/>
      <c r="E1006" t="s">
        <v>214</v>
      </c>
    </row>
    <row r="1007" spans="1:5">
      <c r="A1007" s="72"/>
      <c r="B1007" s="72"/>
      <c r="C1007" s="44" t="s">
        <v>1039</v>
      </c>
      <c r="D1007" s="44"/>
    </row>
    <row r="1008" spans="1:5">
      <c r="A1008" s="72"/>
      <c r="B1008" s="72"/>
      <c r="C1008" s="44" t="s">
        <v>1040</v>
      </c>
      <c r="D1008" s="44"/>
    </row>
    <row r="1009" spans="1:4">
      <c r="A1009" s="72"/>
      <c r="B1009" s="72"/>
      <c r="C1009" s="44" t="s">
        <v>1041</v>
      </c>
      <c r="D1009" s="44"/>
    </row>
    <row r="1010" spans="1:4">
      <c r="A1010" s="72"/>
      <c r="B1010" s="72"/>
      <c r="C1010" s="44" t="s">
        <v>1042</v>
      </c>
      <c r="D1010" s="44"/>
    </row>
    <row r="1011" spans="1:4">
      <c r="A1011" s="72"/>
      <c r="B1011" s="72"/>
      <c r="C1011" s="44" t="s">
        <v>1043</v>
      </c>
      <c r="D1011" s="44"/>
    </row>
    <row r="1012" spans="1:4">
      <c r="A1012" s="72"/>
      <c r="B1012" s="72"/>
      <c r="C1012" s="44" t="s">
        <v>1044</v>
      </c>
      <c r="D1012" s="44"/>
    </row>
    <row r="1013" spans="1:4">
      <c r="A1013" s="72"/>
      <c r="B1013" s="72"/>
      <c r="C1013" s="44" t="s">
        <v>1045</v>
      </c>
      <c r="D1013" s="44"/>
    </row>
    <row r="1014" spans="1:4">
      <c r="A1014" s="72"/>
      <c r="B1014" s="72"/>
      <c r="C1014" s="44" t="s">
        <v>1046</v>
      </c>
      <c r="D1014" s="44"/>
    </row>
    <row r="1015" spans="1:4">
      <c r="A1015" s="72"/>
      <c r="B1015" s="72"/>
      <c r="C1015" s="44" t="s">
        <v>1047</v>
      </c>
      <c r="D1015" s="44"/>
    </row>
    <row r="1016" spans="1:4">
      <c r="A1016" s="72"/>
      <c r="B1016" s="72"/>
      <c r="C1016" s="44" t="s">
        <v>1048</v>
      </c>
      <c r="D1016" s="44"/>
    </row>
    <row r="1017" spans="1:4">
      <c r="A1017" s="72"/>
      <c r="B1017" s="72"/>
      <c r="C1017" s="44" t="s">
        <v>1049</v>
      </c>
      <c r="D1017" s="44"/>
    </row>
    <row r="1018" spans="1:4">
      <c r="A1018" s="72"/>
      <c r="B1018" s="72"/>
      <c r="C1018" s="44" t="s">
        <v>1050</v>
      </c>
      <c r="D1018" s="44"/>
    </row>
    <row r="1019" spans="1:4">
      <c r="A1019" s="72"/>
      <c r="B1019" s="72"/>
      <c r="C1019" s="44" t="s">
        <v>1051</v>
      </c>
      <c r="D1019" s="44"/>
    </row>
    <row r="1020" spans="1:4">
      <c r="A1020" s="72"/>
      <c r="B1020" s="72"/>
      <c r="C1020" s="44" t="s">
        <v>1052</v>
      </c>
      <c r="D1020" s="44"/>
    </row>
    <row r="1021" spans="1:4">
      <c r="A1021" s="72"/>
      <c r="B1021" s="72"/>
      <c r="C1021" s="44" t="s">
        <v>1053</v>
      </c>
      <c r="D1021" s="44"/>
    </row>
    <row r="1022" spans="1:4">
      <c r="A1022" s="72"/>
      <c r="B1022" s="72"/>
      <c r="C1022" s="44" t="s">
        <v>1054</v>
      </c>
      <c r="D1022" s="44"/>
    </row>
    <row r="1023" spans="1:4">
      <c r="A1023" s="72"/>
      <c r="B1023" s="72"/>
      <c r="C1023" s="44" t="s">
        <v>1055</v>
      </c>
      <c r="D1023" s="44"/>
    </row>
    <row r="1024" spans="1:4">
      <c r="A1024" s="72"/>
      <c r="B1024" s="72"/>
      <c r="C1024" s="44" t="s">
        <v>1056</v>
      </c>
      <c r="D1024" s="44"/>
    </row>
    <row r="1025" spans="1:5">
      <c r="A1025" s="72"/>
      <c r="B1025" s="72"/>
      <c r="C1025" s="44" t="s">
        <v>1057</v>
      </c>
      <c r="D1025" s="44"/>
    </row>
    <row r="1026" spans="1:5">
      <c r="A1026" s="72"/>
      <c r="B1026" s="72"/>
      <c r="C1026" s="44" t="s">
        <v>1058</v>
      </c>
      <c r="D1026" s="44"/>
    </row>
    <row r="1027" spans="1:5">
      <c r="A1027" s="72"/>
      <c r="B1027" s="72"/>
      <c r="C1027" s="44" t="s">
        <v>1059</v>
      </c>
      <c r="D1027" s="44"/>
    </row>
    <row r="1028" spans="1:5">
      <c r="A1028" s="72"/>
      <c r="B1028" s="72"/>
      <c r="C1028" s="44" t="s">
        <v>1060</v>
      </c>
      <c r="D1028" s="44"/>
    </row>
    <row r="1029" spans="1:5">
      <c r="A1029" s="72"/>
      <c r="B1029" s="72"/>
      <c r="C1029" s="44" t="s">
        <v>1061</v>
      </c>
      <c r="D1029" s="44"/>
    </row>
    <row r="1030" spans="1:5">
      <c r="A1030" s="72"/>
      <c r="B1030" s="72"/>
      <c r="C1030" s="44" t="s">
        <v>1062</v>
      </c>
      <c r="D1030" s="44"/>
    </row>
    <row r="1031" spans="1:5">
      <c r="A1031" s="72"/>
      <c r="B1031" s="72"/>
      <c r="C1031" s="106" t="s">
        <v>1063</v>
      </c>
      <c r="D1031" s="44"/>
      <c r="E1031" t="s">
        <v>214</v>
      </c>
    </row>
    <row r="1032" spans="1:5">
      <c r="A1032" s="72"/>
      <c r="B1032" s="72"/>
      <c r="C1032" s="44" t="s">
        <v>1064</v>
      </c>
      <c r="D1032" s="44"/>
    </row>
    <row r="1033" spans="1:5">
      <c r="A1033" s="72"/>
      <c r="B1033" s="72"/>
      <c r="C1033" s="44" t="s">
        <v>314</v>
      </c>
      <c r="D1033" s="44"/>
    </row>
    <row r="1034" spans="1:5">
      <c r="A1034" s="55" t="s">
        <v>44</v>
      </c>
      <c r="B1034" s="55" t="s">
        <v>54</v>
      </c>
      <c r="C1034" s="46" t="s">
        <v>1065</v>
      </c>
      <c r="D1034" s="46"/>
      <c r="E1034" t="s">
        <v>1014</v>
      </c>
    </row>
    <row r="1035" spans="1:5">
      <c r="A1035" s="56"/>
      <c r="B1035" s="56"/>
      <c r="C1035" s="46" t="s">
        <v>1066</v>
      </c>
      <c r="D1035" s="46"/>
    </row>
    <row r="1036" spans="1:5">
      <c r="A1036" s="56"/>
      <c r="B1036" s="56"/>
      <c r="C1036" s="46" t="s">
        <v>314</v>
      </c>
      <c r="D1036" s="46"/>
    </row>
    <row r="1037" spans="1:5">
      <c r="A1037" s="71" t="s">
        <v>1067</v>
      </c>
      <c r="B1037" s="71" t="s">
        <v>54</v>
      </c>
      <c r="C1037" s="44" t="s">
        <v>1068</v>
      </c>
      <c r="D1037" s="44"/>
    </row>
    <row r="1038" spans="1:5">
      <c r="A1038" s="72"/>
      <c r="B1038" s="72"/>
      <c r="C1038" s="44" t="s">
        <v>1069</v>
      </c>
      <c r="D1038" s="44" t="s">
        <v>1070</v>
      </c>
    </row>
    <row r="1039" spans="1:5">
      <c r="A1039" s="72"/>
      <c r="B1039" s="72"/>
      <c r="C1039" s="44" t="s">
        <v>1071</v>
      </c>
      <c r="D1039" s="44" t="s">
        <v>1072</v>
      </c>
    </row>
    <row r="1040" spans="1:5">
      <c r="A1040" s="72"/>
      <c r="B1040" s="72"/>
      <c r="C1040" s="44" t="s">
        <v>1073</v>
      </c>
      <c r="D1040" s="44" t="s">
        <v>1074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08"/>
      <c r="B1073"/>
      <c r="C1073"/>
      <c r="D1073" s="108"/>
      <c r="E1073"/>
      <c r="F1073"/>
      <c r="G1073"/>
      <c r="H1073"/>
    </row>
    <row r="1074" spans="1:8" s="10" customFormat="1">
      <c r="A1074" s="127"/>
      <c r="B1074"/>
      <c r="C1074"/>
      <c r="D1074" s="108"/>
      <c r="E1074"/>
      <c r="F1074"/>
      <c r="G1074"/>
      <c r="H1074"/>
    </row>
    <row r="1075" spans="1:8" s="10" customFormat="1">
      <c r="A1075" s="108"/>
      <c r="B1075"/>
      <c r="C1075" s="13"/>
      <c r="D1075" s="108"/>
      <c r="E1075"/>
      <c r="F1075"/>
      <c r="G1075"/>
      <c r="H1075"/>
    </row>
    <row r="1076" spans="1:8" s="10" customFormat="1">
      <c r="A1076" s="108"/>
      <c r="B1076"/>
      <c r="C1076" s="13" t="s">
        <v>309</v>
      </c>
      <c r="D1076" s="108"/>
      <c r="E1076"/>
      <c r="F1076"/>
      <c r="G1076"/>
      <c r="H1076"/>
    </row>
    <row r="1077" spans="1:8" s="10" customFormat="1">
      <c r="A1077" s="108"/>
      <c r="B1077"/>
      <c r="C1077" s="13" t="s">
        <v>80</v>
      </c>
      <c r="D1077" s="108"/>
      <c r="E1077"/>
      <c r="F1077"/>
      <c r="G1077"/>
      <c r="H1077"/>
    </row>
    <row r="1078" spans="1:8" s="10" customFormat="1">
      <c r="A1078" s="108"/>
      <c r="B1078"/>
      <c r="C1078" s="13" t="s">
        <v>310</v>
      </c>
      <c r="D1078" s="108"/>
      <c r="E1078"/>
      <c r="F1078"/>
      <c r="G1078"/>
      <c r="H1078"/>
    </row>
    <row r="1079" spans="1:8" s="10" customFormat="1">
      <c r="A1079" s="108"/>
      <c r="B1079"/>
      <c r="C1079" s="13" t="s">
        <v>313</v>
      </c>
      <c r="D1079" s="108"/>
      <c r="E1079"/>
      <c r="F1079"/>
      <c r="G1079"/>
      <c r="H1079"/>
    </row>
    <row r="1080" spans="1:8" s="10" customFormat="1">
      <c r="A1080" s="108"/>
      <c r="B1080"/>
      <c r="C1080" s="13"/>
      <c r="D1080" s="108"/>
      <c r="E1080"/>
      <c r="F1080"/>
      <c r="G1080"/>
      <c r="H1080"/>
    </row>
    <row r="1081" spans="1:8" s="10" customFormat="1">
      <c r="A1081" s="108"/>
      <c r="B1081"/>
      <c r="C1081" s="13" t="s">
        <v>309</v>
      </c>
      <c r="D1081" s="108"/>
      <c r="E1081"/>
      <c r="F1081"/>
      <c r="G1081"/>
      <c r="H1081"/>
    </row>
    <row r="1082" spans="1:8" s="10" customFormat="1">
      <c r="A1082" s="108"/>
      <c r="B1082"/>
      <c r="C1082" s="13" t="s">
        <v>80</v>
      </c>
      <c r="D1082" s="108"/>
      <c r="E1082"/>
      <c r="F1082"/>
      <c r="G1082"/>
      <c r="H1082"/>
    </row>
    <row r="1083" spans="1:8" s="10" customFormat="1">
      <c r="A1083" s="108"/>
      <c r="B1083"/>
      <c r="C1083" s="13" t="s">
        <v>310</v>
      </c>
      <c r="D1083" s="108"/>
      <c r="E1083"/>
      <c r="F1083"/>
      <c r="G1083"/>
      <c r="H1083"/>
    </row>
    <row r="1084" spans="1:8" s="10" customFormat="1">
      <c r="A1084" s="108"/>
      <c r="B1084"/>
      <c r="C1084" s="13" t="s">
        <v>313</v>
      </c>
      <c r="D1084" s="108"/>
      <c r="E1084"/>
      <c r="F1084"/>
      <c r="G1084"/>
      <c r="H1084"/>
    </row>
    <row r="1085" spans="1:8" s="10" customFormat="1">
      <c r="A1085" s="108"/>
      <c r="B1085"/>
      <c r="C1085" s="13" t="s">
        <v>311</v>
      </c>
      <c r="D1085" s="108"/>
      <c r="E1085"/>
      <c r="F1085"/>
      <c r="G1085"/>
      <c r="H1085"/>
    </row>
    <row r="1086" spans="1:8" s="10" customFormat="1">
      <c r="A1086" s="108"/>
      <c r="B1086"/>
      <c r="C1086" s="13"/>
      <c r="D1086" s="108"/>
      <c r="E1086"/>
      <c r="F1086"/>
      <c r="G1086"/>
      <c r="H1086"/>
    </row>
    <row r="1087" spans="1:8" s="10" customFormat="1">
      <c r="A1087" s="108"/>
      <c r="B1087"/>
      <c r="C1087" s="13" t="s">
        <v>309</v>
      </c>
      <c r="D1087" s="108"/>
      <c r="E1087"/>
      <c r="F1087"/>
      <c r="G1087"/>
      <c r="H1087"/>
    </row>
    <row r="1088" spans="1:8" s="10" customFormat="1">
      <c r="A1088" s="108"/>
      <c r="B1088"/>
      <c r="C1088" s="13" t="s">
        <v>80</v>
      </c>
      <c r="D1088" s="108"/>
      <c r="E1088"/>
      <c r="F1088"/>
      <c r="G1088"/>
      <c r="H1088"/>
    </row>
    <row r="1089" spans="2:8" s="10" customFormat="1">
      <c r="B1089"/>
      <c r="C1089" s="13" t="s">
        <v>313</v>
      </c>
      <c r="D1089" s="108"/>
      <c r="E1089"/>
      <c r="F1089"/>
      <c r="G1089"/>
      <c r="H1089"/>
    </row>
    <row r="1090" spans="2:8" s="10" customFormat="1">
      <c r="B1090"/>
      <c r="C1090" s="13"/>
      <c r="D1090" s="108"/>
      <c r="E1090"/>
      <c r="F1090"/>
      <c r="G1090"/>
      <c r="H1090"/>
    </row>
    <row r="1091" spans="2:8" s="10" customFormat="1">
      <c r="B1091"/>
      <c r="C1091" s="13" t="s">
        <v>886</v>
      </c>
      <c r="D1091" s="108"/>
      <c r="E1091"/>
      <c r="F1091"/>
      <c r="G1091"/>
      <c r="H1091"/>
    </row>
    <row r="1092" spans="2:8" s="10" customFormat="1">
      <c r="B1092"/>
      <c r="C1092" s="13" t="s">
        <v>314</v>
      </c>
      <c r="D1092" s="108"/>
      <c r="E1092"/>
      <c r="F1092"/>
      <c r="G1092"/>
      <c r="H1092"/>
    </row>
    <row r="1093" spans="2:8" s="10" customFormat="1">
      <c r="B1093"/>
      <c r="C1093" s="13"/>
      <c r="D1093" s="108"/>
      <c r="E1093"/>
      <c r="F1093"/>
      <c r="G1093"/>
      <c r="H1093"/>
    </row>
    <row r="1094" spans="2:8" s="10" customFormat="1">
      <c r="B1094"/>
      <c r="C1094" s="13" t="s">
        <v>440</v>
      </c>
      <c r="D1094" s="108"/>
      <c r="E1094"/>
      <c r="F1094"/>
      <c r="G1094"/>
      <c r="H1094"/>
    </row>
    <row r="1095" spans="2:8" s="10" customFormat="1">
      <c r="B1095"/>
      <c r="C1095" s="13" t="s">
        <v>740</v>
      </c>
      <c r="D1095" s="108"/>
      <c r="E1095"/>
      <c r="F1095"/>
      <c r="G1095"/>
      <c r="H1095"/>
    </row>
    <row r="1096" spans="2:8" s="10" customFormat="1">
      <c r="B1096"/>
      <c r="C1096" s="13" t="s">
        <v>741</v>
      </c>
      <c r="D1096" s="108"/>
      <c r="E1096"/>
      <c r="F1096"/>
      <c r="G1096"/>
      <c r="H1096"/>
    </row>
    <row r="1097" spans="2:8" s="10" customFormat="1">
      <c r="B1097"/>
      <c r="C1097" s="13" t="s">
        <v>744</v>
      </c>
      <c r="D1097" s="108"/>
      <c r="E1097"/>
      <c r="F1097"/>
      <c r="G1097"/>
      <c r="H1097"/>
    </row>
    <row r="1098" spans="2:8" s="10" customFormat="1">
      <c r="B1098"/>
      <c r="C1098" s="13" t="s">
        <v>745</v>
      </c>
      <c r="D1098" s="108"/>
      <c r="E1098"/>
      <c r="F1098"/>
      <c r="G1098"/>
      <c r="H1098"/>
    </row>
    <row r="1099" spans="2:8" s="10" customFormat="1">
      <c r="B1099"/>
      <c r="C1099" s="13" t="s">
        <v>746</v>
      </c>
      <c r="D1099" s="108"/>
      <c r="E1099"/>
      <c r="F1099"/>
      <c r="G1099"/>
      <c r="H1099"/>
    </row>
    <row r="1100" spans="2:8" s="10" customFormat="1">
      <c r="B1100"/>
      <c r="C1100" s="13" t="s">
        <v>747</v>
      </c>
      <c r="D1100" s="108"/>
      <c r="E1100"/>
      <c r="F1100"/>
      <c r="G1100"/>
      <c r="H1100"/>
    </row>
    <row r="1101" spans="2:8" s="10" customFormat="1">
      <c r="B1101"/>
      <c r="C1101" s="13" t="s">
        <v>748</v>
      </c>
      <c r="D1101" s="108"/>
      <c r="E1101"/>
      <c r="F1101"/>
      <c r="G1101"/>
      <c r="H1101"/>
    </row>
    <row r="1102" spans="2:8" s="10" customFormat="1">
      <c r="B1102"/>
      <c r="C1102" s="13" t="s">
        <v>749</v>
      </c>
      <c r="D1102" s="108"/>
      <c r="E1102"/>
      <c r="F1102"/>
      <c r="G1102"/>
      <c r="H1102"/>
    </row>
    <row r="1103" spans="2:8" s="10" customFormat="1">
      <c r="B1103"/>
      <c r="C1103" s="13" t="s">
        <v>751</v>
      </c>
      <c r="D1103" s="108"/>
      <c r="E1103"/>
      <c r="F1103"/>
      <c r="G1103"/>
      <c r="H1103"/>
    </row>
    <row r="1104" spans="2:8" s="10" customFormat="1">
      <c r="B1104"/>
      <c r="C1104" s="13" t="s">
        <v>485</v>
      </c>
      <c r="D1104" s="108"/>
      <c r="E1104"/>
      <c r="F1104"/>
      <c r="G1104"/>
      <c r="H1104"/>
    </row>
    <row r="1105" spans="2:8" s="10" customFormat="1">
      <c r="B1105"/>
      <c r="C1105" s="13" t="s">
        <v>314</v>
      </c>
      <c r="D1105" s="108"/>
      <c r="E1105"/>
      <c r="F1105"/>
      <c r="G1105"/>
      <c r="H1105"/>
    </row>
    <row r="1106" spans="2:8" s="10" customFormat="1">
      <c r="B1106"/>
      <c r="C1106" s="13"/>
      <c r="D1106" s="108"/>
      <c r="E1106"/>
      <c r="F1106"/>
      <c r="G1106"/>
      <c r="H1106"/>
    </row>
    <row r="1107" spans="2:8" s="10" customFormat="1">
      <c r="B1107"/>
      <c r="C1107" s="13"/>
      <c r="D1107" s="108"/>
      <c r="E1107"/>
      <c r="F1107"/>
      <c r="G1107"/>
      <c r="H1107"/>
    </row>
    <row r="1108" spans="2:8">
      <c r="C1108" s="13" t="s">
        <v>884</v>
      </c>
      <c r="D1108" s="108"/>
    </row>
    <row r="1109" spans="2:8" s="10" customFormat="1">
      <c r="B1109"/>
      <c r="C1109" s="13" t="s">
        <v>885</v>
      </c>
      <c r="D1109" s="108"/>
      <c r="E1109"/>
      <c r="F1109"/>
      <c r="G1109"/>
      <c r="H1109"/>
    </row>
    <row r="1110" spans="2:8" s="10" customFormat="1">
      <c r="B1110"/>
      <c r="C1110" s="13" t="s">
        <v>887</v>
      </c>
      <c r="D1110" s="108"/>
      <c r="E1110"/>
      <c r="F1110"/>
      <c r="G1110"/>
      <c r="H1110"/>
    </row>
    <row r="1111" spans="2:8" s="10" customFormat="1">
      <c r="B1111"/>
      <c r="C1111" s="13" t="s">
        <v>314</v>
      </c>
      <c r="D1111" s="108"/>
      <c r="E1111"/>
      <c r="F1111"/>
      <c r="G1111"/>
      <c r="H1111"/>
    </row>
    <row r="1112" spans="2:8" s="10" customFormat="1">
      <c r="B1112"/>
      <c r="C1112" s="13"/>
      <c r="D1112" s="108"/>
      <c r="E1112"/>
      <c r="F1112"/>
      <c r="G1112"/>
      <c r="H1112"/>
    </row>
    <row r="1113" spans="2:8" s="10" customFormat="1">
      <c r="B1113"/>
      <c r="C1113" s="13" t="s">
        <v>321</v>
      </c>
      <c r="D1113" s="108"/>
      <c r="E1113"/>
      <c r="F1113"/>
      <c r="G1113"/>
      <c r="H1113"/>
    </row>
    <row r="1114" spans="2:8" s="10" customFormat="1">
      <c r="B1114"/>
      <c r="C1114" s="13" t="s">
        <v>322</v>
      </c>
      <c r="D1114" s="108"/>
      <c r="E1114"/>
      <c r="F1114"/>
      <c r="G1114"/>
      <c r="H1114"/>
    </row>
    <row r="1115" spans="2:8" s="10" customFormat="1">
      <c r="B1115"/>
      <c r="C1115" s="13" t="s">
        <v>312</v>
      </c>
      <c r="D1115" s="108"/>
      <c r="E1115"/>
      <c r="F1115"/>
      <c r="G1115"/>
      <c r="H1115"/>
    </row>
    <row r="1116" spans="2:8" s="10" customFormat="1">
      <c r="B1116"/>
      <c r="C1116" s="13" t="s">
        <v>314</v>
      </c>
      <c r="D1116" s="108"/>
      <c r="E1116"/>
      <c r="F1116"/>
      <c r="G1116"/>
      <c r="H1116"/>
    </row>
    <row r="1117" spans="2:8" s="10" customFormat="1">
      <c r="B1117"/>
      <c r="C1117" s="13"/>
      <c r="D1117" s="108"/>
      <c r="E1117"/>
      <c r="F1117"/>
      <c r="G1117"/>
      <c r="H1117"/>
    </row>
    <row r="1118" spans="2:8" s="10" customFormat="1">
      <c r="B1118"/>
      <c r="C1118" s="13" t="s">
        <v>325</v>
      </c>
      <c r="D1118" s="108"/>
      <c r="E1118"/>
      <c r="F1118"/>
      <c r="G1118"/>
      <c r="H1118"/>
    </row>
    <row r="1119" spans="2:8" s="10" customFormat="1">
      <c r="B1119"/>
      <c r="C1119" s="13" t="s">
        <v>1075</v>
      </c>
      <c r="D1119" s="108"/>
      <c r="E1119"/>
      <c r="F1119"/>
      <c r="G1119"/>
      <c r="H1119"/>
    </row>
    <row r="1120" spans="2:8" s="10" customFormat="1">
      <c r="B1120"/>
      <c r="C1120" s="13"/>
      <c r="D1120" s="108"/>
      <c r="E1120"/>
      <c r="F1120"/>
      <c r="G1120"/>
      <c r="H1120"/>
    </row>
    <row r="1121" spans="2:8">
      <c r="C1121" s="13" t="s">
        <v>325</v>
      </c>
      <c r="D1121" s="108"/>
    </row>
    <row r="1122" spans="2:8" s="10" customFormat="1">
      <c r="B1122"/>
      <c r="C1122" s="13" t="s">
        <v>327</v>
      </c>
      <c r="D1122" s="108"/>
      <c r="E1122"/>
      <c r="F1122"/>
      <c r="G1122"/>
      <c r="H1122"/>
    </row>
    <row r="1123" spans="2:8" s="10" customFormat="1">
      <c r="B1123"/>
      <c r="C1123" s="13" t="s">
        <v>329</v>
      </c>
      <c r="D1123" s="108"/>
      <c r="E1123"/>
      <c r="F1123"/>
      <c r="G1123"/>
      <c r="H1123"/>
    </row>
    <row r="1124" spans="2:8" s="10" customFormat="1">
      <c r="B1124"/>
      <c r="C1124" s="13" t="s">
        <v>331</v>
      </c>
      <c r="D1124" s="108"/>
      <c r="E1124"/>
      <c r="F1124"/>
      <c r="G1124"/>
      <c r="H1124"/>
    </row>
    <row r="1125" spans="2:8">
      <c r="C1125" s="13" t="s">
        <v>336</v>
      </c>
      <c r="D1125" s="108"/>
    </row>
    <row r="1126" spans="2:8">
      <c r="C1126" s="13" t="s">
        <v>314</v>
      </c>
      <c r="D1126" s="108"/>
    </row>
    <row r="1129" spans="2:8">
      <c r="C1129" s="13" t="s">
        <v>436</v>
      </c>
      <c r="D1129" s="108"/>
    </row>
    <row r="1130" spans="2:8">
      <c r="C1130" s="13" t="s">
        <v>437</v>
      </c>
      <c r="D1130" s="108"/>
    </row>
    <row r="1131" spans="2:8">
      <c r="C1131" s="13" t="s">
        <v>439</v>
      </c>
      <c r="D1131" s="108"/>
    </row>
    <row r="1132" spans="2:8">
      <c r="C1132" s="13" t="s">
        <v>440</v>
      </c>
      <c r="D1132" s="108"/>
    </row>
    <row r="1133" spans="2:8">
      <c r="C1133" s="13" t="s">
        <v>441</v>
      </c>
      <c r="D1133" s="108"/>
    </row>
    <row r="1134" spans="2:8">
      <c r="C1134" s="13" t="s">
        <v>443</v>
      </c>
      <c r="D1134" s="108"/>
    </row>
    <row r="1135" spans="2:8">
      <c r="C1135" s="13" t="s">
        <v>444</v>
      </c>
      <c r="D1135" s="108"/>
    </row>
    <row r="1136" spans="2:8">
      <c r="C1136" s="13" t="s">
        <v>445</v>
      </c>
      <c r="D1136" s="108"/>
    </row>
    <row r="1137" spans="3:3">
      <c r="C1137" s="13" t="s">
        <v>446</v>
      </c>
    </row>
    <row r="1138" spans="3:3">
      <c r="C1138" s="13" t="s">
        <v>447</v>
      </c>
    </row>
    <row r="1139" spans="3:3">
      <c r="C1139" s="13" t="s">
        <v>448</v>
      </c>
    </row>
    <row r="1140" spans="3:3">
      <c r="C1140" s="13" t="s">
        <v>449</v>
      </c>
    </row>
    <row r="1141" spans="3:3">
      <c r="C1141" s="13" t="s">
        <v>450</v>
      </c>
    </row>
    <row r="1142" spans="3:3">
      <c r="C1142" s="13" t="s">
        <v>451</v>
      </c>
    </row>
    <row r="1143" spans="3:3">
      <c r="C1143" s="13" t="s">
        <v>452</v>
      </c>
    </row>
    <row r="1144" spans="3:3">
      <c r="C1144" s="13" t="s">
        <v>454</v>
      </c>
    </row>
    <row r="1145" spans="3:3">
      <c r="C1145" s="13" t="s">
        <v>455</v>
      </c>
    </row>
    <row r="1146" spans="3:3">
      <c r="C1146" s="13" t="s">
        <v>456</v>
      </c>
    </row>
    <row r="1147" spans="3:3">
      <c r="C1147" s="13" t="s">
        <v>458</v>
      </c>
    </row>
    <row r="1148" spans="3:3">
      <c r="C1148" s="13" t="s">
        <v>459</v>
      </c>
    </row>
    <row r="1149" spans="3:3">
      <c r="C1149" s="13" t="s">
        <v>460</v>
      </c>
    </row>
    <row r="1150" spans="3:3">
      <c r="C1150" s="13" t="s">
        <v>461</v>
      </c>
    </row>
    <row r="1151" spans="3:3">
      <c r="C1151" s="13" t="s">
        <v>462</v>
      </c>
    </row>
    <row r="1152" spans="3:3">
      <c r="C1152" s="13" t="s">
        <v>463</v>
      </c>
    </row>
    <row r="1153" spans="3:3">
      <c r="C1153" s="13" t="s">
        <v>464</v>
      </c>
    </row>
    <row r="1154" spans="3:3">
      <c r="C1154" s="13" t="s">
        <v>465</v>
      </c>
    </row>
    <row r="1155" spans="3:3">
      <c r="C1155" s="13" t="s">
        <v>466</v>
      </c>
    </row>
    <row r="1156" spans="3:3">
      <c r="C1156" s="13" t="s">
        <v>467</v>
      </c>
    </row>
    <row r="1157" spans="3:3">
      <c r="C1157" s="13" t="s">
        <v>468</v>
      </c>
    </row>
    <row r="1158" spans="3:3">
      <c r="C1158" s="13" t="s">
        <v>469</v>
      </c>
    </row>
    <row r="1159" spans="3:3">
      <c r="C1159" s="13" t="s">
        <v>470</v>
      </c>
    </row>
    <row r="1160" spans="3:3">
      <c r="C1160" s="13" t="s">
        <v>471</v>
      </c>
    </row>
    <row r="1161" spans="3:3">
      <c r="C1161" s="13" t="s">
        <v>472</v>
      </c>
    </row>
    <row r="1162" spans="3:3">
      <c r="C1162" s="13" t="s">
        <v>24</v>
      </c>
    </row>
    <row r="1163" spans="3:3" ht="14.45" customHeight="1">
      <c r="C1163" s="13" t="s">
        <v>473</v>
      </c>
    </row>
    <row r="1164" spans="3:3">
      <c r="C1164" s="13" t="s">
        <v>475</v>
      </c>
    </row>
    <row r="1165" spans="3:3">
      <c r="C1165" s="13" t="s">
        <v>476</v>
      </c>
    </row>
    <row r="1166" spans="3:3">
      <c r="C1166" s="13" t="s">
        <v>477</v>
      </c>
    </row>
    <row r="1167" spans="3:3">
      <c r="C1167" s="13" t="s">
        <v>478</v>
      </c>
    </row>
    <row r="1168" spans="3:3">
      <c r="C1168" s="13" t="s">
        <v>480</v>
      </c>
    </row>
    <row r="1169" spans="3:3">
      <c r="C1169" s="13" t="s">
        <v>484</v>
      </c>
    </row>
    <row r="1170" spans="3:3">
      <c r="C1170" s="13" t="s">
        <v>314</v>
      </c>
    </row>
    <row r="1171" spans="3:3">
      <c r="C1171" s="13" t="s">
        <v>486</v>
      </c>
    </row>
    <row r="1172" spans="3:3">
      <c r="C1172" s="13" t="s">
        <v>487</v>
      </c>
    </row>
    <row r="1173" spans="3:3">
      <c r="C1173" s="13" t="s">
        <v>488</v>
      </c>
    </row>
    <row r="1174" spans="3:3">
      <c r="C1174" s="13" t="s">
        <v>489</v>
      </c>
    </row>
    <row r="1175" spans="3:3">
      <c r="C1175" s="13" t="s">
        <v>490</v>
      </c>
    </row>
    <row r="1176" spans="3:3">
      <c r="C1176" s="13" t="s">
        <v>491</v>
      </c>
    </row>
    <row r="1177" spans="3:3">
      <c r="C1177" s="13" t="s">
        <v>492</v>
      </c>
    </row>
    <row r="1178" spans="3:3">
      <c r="C1178" s="13" t="s">
        <v>493</v>
      </c>
    </row>
    <row r="1179" spans="3:3">
      <c r="C1179" s="13" t="s">
        <v>494</v>
      </c>
    </row>
    <row r="1180" spans="3:3">
      <c r="C1180" s="13" t="s">
        <v>495</v>
      </c>
    </row>
    <row r="1181" spans="3:3">
      <c r="C1181" s="13" t="s">
        <v>496</v>
      </c>
    </row>
    <row r="1182" spans="3:3">
      <c r="C1182" s="13" t="s">
        <v>497</v>
      </c>
    </row>
    <row r="1183" spans="3:3">
      <c r="C1183" s="13" t="s">
        <v>498</v>
      </c>
    </row>
    <row r="1184" spans="3:3">
      <c r="C1184" s="13" t="s">
        <v>499</v>
      </c>
    </row>
    <row r="1185" spans="3:3">
      <c r="C1185" s="13" t="s">
        <v>500</v>
      </c>
    </row>
    <row r="1186" spans="3:3">
      <c r="C1186" s="13" t="s">
        <v>501</v>
      </c>
    </row>
    <row r="1187" spans="3:3">
      <c r="C1187" s="13" t="s">
        <v>502</v>
      </c>
    </row>
    <row r="1188" spans="3:3">
      <c r="C1188" s="13" t="s">
        <v>503</v>
      </c>
    </row>
    <row r="1189" spans="3:3">
      <c r="C1189" s="13" t="s">
        <v>505</v>
      </c>
    </row>
    <row r="1190" spans="3:3">
      <c r="C1190" s="13" t="s">
        <v>507</v>
      </c>
    </row>
    <row r="1191" spans="3:3">
      <c r="C1191" s="13" t="s">
        <v>509</v>
      </c>
    </row>
    <row r="1192" spans="3:3">
      <c r="C1192" s="128" t="s">
        <v>510</v>
      </c>
    </row>
    <row r="1193" spans="3:3">
      <c r="C1193" s="13" t="s">
        <v>512</v>
      </c>
    </row>
    <row r="1194" spans="3:3">
      <c r="C1194" s="13" t="s">
        <v>513</v>
      </c>
    </row>
    <row r="1195" spans="3:3">
      <c r="C1195" s="13" t="s">
        <v>514</v>
      </c>
    </row>
    <row r="1196" spans="3:3">
      <c r="C1196" s="13" t="s">
        <v>515</v>
      </c>
    </row>
    <row r="1197" spans="3:3">
      <c r="C1197" s="13" t="s">
        <v>516</v>
      </c>
    </row>
    <row r="1198" spans="3:3">
      <c r="C1198" s="13" t="s">
        <v>517</v>
      </c>
    </row>
    <row r="1199" spans="3:3">
      <c r="C1199" s="13" t="s">
        <v>518</v>
      </c>
    </row>
    <row r="1200" spans="3:3">
      <c r="C1200" s="13" t="s">
        <v>519</v>
      </c>
    </row>
    <row r="1201" spans="3:3">
      <c r="C1201" s="13" t="s">
        <v>521</v>
      </c>
    </row>
    <row r="1202" spans="3:3">
      <c r="C1202" s="13" t="s">
        <v>522</v>
      </c>
    </row>
    <row r="1203" spans="3:3">
      <c r="C1203" s="13" t="s">
        <v>524</v>
      </c>
    </row>
    <row r="1204" spans="3:3">
      <c r="C1204" s="13" t="s">
        <v>525</v>
      </c>
    </row>
    <row r="1205" spans="3:3">
      <c r="C1205" s="13" t="s">
        <v>526</v>
      </c>
    </row>
    <row r="1206" spans="3:3">
      <c r="C1206" s="13" t="s">
        <v>527</v>
      </c>
    </row>
    <row r="1207" spans="3:3">
      <c r="C1207" s="13" t="s">
        <v>528</v>
      </c>
    </row>
    <row r="1208" spans="3:3">
      <c r="C1208" s="13" t="s">
        <v>530</v>
      </c>
    </row>
    <row r="1209" spans="3:3">
      <c r="C1209" s="13" t="s">
        <v>531</v>
      </c>
    </row>
    <row r="1210" spans="3:3">
      <c r="C1210" s="13" t="s">
        <v>532</v>
      </c>
    </row>
    <row r="1211" spans="3:3">
      <c r="C1211" s="13" t="s">
        <v>533</v>
      </c>
    </row>
    <row r="1212" spans="3:3">
      <c r="C1212" s="13" t="s">
        <v>534</v>
      </c>
    </row>
    <row r="1213" spans="3:3">
      <c r="C1213" s="13" t="s">
        <v>535</v>
      </c>
    </row>
    <row r="1214" spans="3:3">
      <c r="C1214" s="13" t="s">
        <v>536</v>
      </c>
    </row>
    <row r="1215" spans="3:3">
      <c r="C1215" s="13" t="s">
        <v>537</v>
      </c>
    </row>
    <row r="1216" spans="3:3">
      <c r="C1216" s="13" t="s">
        <v>539</v>
      </c>
    </row>
    <row r="1217" spans="3:3">
      <c r="C1217" s="13" t="s">
        <v>540</v>
      </c>
    </row>
    <row r="1218" spans="3:3">
      <c r="C1218" s="13" t="s">
        <v>541</v>
      </c>
    </row>
    <row r="1219" spans="3:3">
      <c r="C1219" s="13" t="s">
        <v>542</v>
      </c>
    </row>
    <row r="1220" spans="3:3">
      <c r="C1220" s="13" t="s">
        <v>543</v>
      </c>
    </row>
    <row r="1221" spans="3:3">
      <c r="C1221" s="13" t="s">
        <v>544</v>
      </c>
    </row>
    <row r="1222" spans="3:3">
      <c r="C1222" s="13" t="s">
        <v>545</v>
      </c>
    </row>
    <row r="1223" spans="3:3">
      <c r="C1223" s="13" t="s">
        <v>546</v>
      </c>
    </row>
    <row r="1224" spans="3:3">
      <c r="C1224" s="13" t="s">
        <v>547</v>
      </c>
    </row>
    <row r="1225" spans="3:3">
      <c r="C1225" s="13" t="s">
        <v>548</v>
      </c>
    </row>
    <row r="1226" spans="3:3">
      <c r="C1226" s="13" t="s">
        <v>549</v>
      </c>
    </row>
    <row r="1227" spans="3:3">
      <c r="C1227" s="13" t="s">
        <v>550</v>
      </c>
    </row>
    <row r="1228" spans="3:3">
      <c r="C1228" s="13" t="s">
        <v>551</v>
      </c>
    </row>
    <row r="1229" spans="3:3">
      <c r="C1229" s="13" t="s">
        <v>552</v>
      </c>
    </row>
    <row r="1230" spans="3:3">
      <c r="C1230" s="13" t="s">
        <v>553</v>
      </c>
    </row>
    <row r="1231" spans="3:3">
      <c r="C1231" s="13" t="s">
        <v>554</v>
      </c>
    </row>
    <row r="1232" spans="3:3">
      <c r="C1232" s="13" t="s">
        <v>555</v>
      </c>
    </row>
    <row r="1233" spans="3:3">
      <c r="C1233" s="13" t="s">
        <v>556</v>
      </c>
    </row>
    <row r="1234" spans="3:3">
      <c r="C1234" s="13" t="s">
        <v>557</v>
      </c>
    </row>
    <row r="1235" spans="3:3">
      <c r="C1235" s="13" t="s">
        <v>558</v>
      </c>
    </row>
    <row r="1236" spans="3:3">
      <c r="C1236" s="13" t="s">
        <v>559</v>
      </c>
    </row>
    <row r="1237" spans="3:3">
      <c r="C1237" s="13" t="s">
        <v>561</v>
      </c>
    </row>
    <row r="1238" spans="3:3">
      <c r="C1238" s="13" t="s">
        <v>562</v>
      </c>
    </row>
    <row r="1239" spans="3:3">
      <c r="C1239" s="13" t="s">
        <v>563</v>
      </c>
    </row>
    <row r="1240" spans="3:3">
      <c r="C1240" s="13" t="s">
        <v>564</v>
      </c>
    </row>
    <row r="1241" spans="3:3">
      <c r="C1241" s="13" t="s">
        <v>565</v>
      </c>
    </row>
    <row r="1242" spans="3:3">
      <c r="C1242" s="13" t="s">
        <v>566</v>
      </c>
    </row>
    <row r="1243" spans="3:3">
      <c r="C1243" s="13" t="s">
        <v>567</v>
      </c>
    </row>
    <row r="1244" spans="3:3">
      <c r="C1244" s="13" t="s">
        <v>568</v>
      </c>
    </row>
    <row r="1245" spans="3:3">
      <c r="C1245" s="13" t="s">
        <v>569</v>
      </c>
    </row>
    <row r="1248" spans="3:3">
      <c r="C1248" s="13" t="s">
        <v>326</v>
      </c>
    </row>
    <row r="1249" spans="3:3">
      <c r="C1249" s="13" t="s">
        <v>327</v>
      </c>
    </row>
    <row r="1250" spans="3:3">
      <c r="C1250" s="13" t="s">
        <v>329</v>
      </c>
    </row>
    <row r="1251" spans="3:3">
      <c r="C1251" s="13" t="s">
        <v>332</v>
      </c>
    </row>
    <row r="1252" spans="3:3">
      <c r="C1252" s="13" t="s">
        <v>334</v>
      </c>
    </row>
    <row r="1253" spans="3:3">
      <c r="C1253" s="13" t="s">
        <v>314</v>
      </c>
    </row>
    <row r="1255" spans="3:3">
      <c r="C1255" s="13" t="s">
        <v>326</v>
      </c>
    </row>
    <row r="1256" spans="3:3">
      <c r="C1256" s="13" t="s">
        <v>331</v>
      </c>
    </row>
    <row r="1257" spans="3:3">
      <c r="C1257" s="13" t="s">
        <v>336</v>
      </c>
    </row>
    <row r="1258" spans="3:3">
      <c r="C1258" s="13" t="s">
        <v>327</v>
      </c>
    </row>
    <row r="1259" spans="3:3">
      <c r="C1259" s="13" t="s">
        <v>314</v>
      </c>
    </row>
    <row r="1261" spans="3:3">
      <c r="C1261" s="13" t="s">
        <v>325</v>
      </c>
    </row>
    <row r="1262" spans="3:3">
      <c r="C1262" s="13" t="s">
        <v>327</v>
      </c>
    </row>
    <row r="1263" spans="3:3">
      <c r="C1263" s="13" t="s">
        <v>334</v>
      </c>
    </row>
    <row r="1264" spans="3:3">
      <c r="C1264" s="13" t="s">
        <v>332</v>
      </c>
    </row>
    <row r="1265" spans="3:3">
      <c r="C1265" s="13" t="s">
        <v>314</v>
      </c>
    </row>
    <row r="1267" spans="3:3">
      <c r="C1267" s="13" t="s">
        <v>326</v>
      </c>
    </row>
    <row r="1268" spans="3:3">
      <c r="C1268" s="13" t="s">
        <v>327</v>
      </c>
    </row>
    <row r="1269" spans="3:3">
      <c r="C1269" s="13" t="s">
        <v>314</v>
      </c>
    </row>
    <row r="1272" spans="3:3">
      <c r="C1272" s="13" t="s">
        <v>325</v>
      </c>
    </row>
    <row r="1273" spans="3:3">
      <c r="C1273" s="13" t="s">
        <v>327</v>
      </c>
    </row>
    <row r="1274" spans="3:3">
      <c r="C1274" s="13" t="s">
        <v>329</v>
      </c>
    </row>
    <row r="1275" spans="3:3">
      <c r="C1275" s="13" t="s">
        <v>331</v>
      </c>
    </row>
    <row r="1276" spans="3:3">
      <c r="C1276" s="13" t="s">
        <v>332</v>
      </c>
    </row>
    <row r="1277" spans="3:3">
      <c r="C1277" s="13" t="s">
        <v>333</v>
      </c>
    </row>
    <row r="1278" spans="3:3">
      <c r="C1278" s="13" t="s">
        <v>334</v>
      </c>
    </row>
    <row r="1279" spans="3:3">
      <c r="C1279" s="13" t="s">
        <v>335</v>
      </c>
    </row>
    <row r="1280" spans="3:3">
      <c r="C1280" s="13" t="s">
        <v>336</v>
      </c>
    </row>
    <row r="1281" spans="3:3">
      <c r="C1281" s="13" t="s">
        <v>314</v>
      </c>
    </row>
    <row r="1283" spans="3:3">
      <c r="C1283" s="13" t="s">
        <v>340</v>
      </c>
    </row>
    <row r="1284" spans="3:3">
      <c r="C1284" s="13" t="s">
        <v>342</v>
      </c>
    </row>
    <row r="1285" spans="3:3">
      <c r="C1285" s="13" t="s">
        <v>344</v>
      </c>
    </row>
    <row r="1286" spans="3:3">
      <c r="C1286" s="13" t="s">
        <v>346</v>
      </c>
    </row>
    <row r="1287" spans="3:3">
      <c r="C1287" s="13" t="s">
        <v>348</v>
      </c>
    </row>
    <row r="1288" spans="3:3">
      <c r="C1288" s="13" t="s">
        <v>350</v>
      </c>
    </row>
    <row r="1289" spans="3:3">
      <c r="C1289" s="13" t="s">
        <v>352</v>
      </c>
    </row>
    <row r="1290" spans="3:3">
      <c r="C1290" s="13" t="s">
        <v>354</v>
      </c>
    </row>
    <row r="1291" spans="3:3">
      <c r="C1291" s="13" t="s">
        <v>356</v>
      </c>
    </row>
    <row r="1292" spans="3:3">
      <c r="C1292" s="13" t="s">
        <v>358</v>
      </c>
    </row>
    <row r="1293" spans="3:3">
      <c r="C1293" s="13" t="s">
        <v>360</v>
      </c>
    </row>
    <row r="1294" spans="3:3">
      <c r="C1294" s="13" t="s">
        <v>362</v>
      </c>
    </row>
    <row r="1295" spans="3:3">
      <c r="C1295" s="13" t="s">
        <v>364</v>
      </c>
    </row>
    <row r="1296" spans="3:3">
      <c r="C1296" s="13" t="s">
        <v>366</v>
      </c>
    </row>
    <row r="1297" spans="3:3">
      <c r="C1297" s="13" t="s">
        <v>368</v>
      </c>
    </row>
    <row r="1298" spans="3:3">
      <c r="C1298" s="13" t="s">
        <v>370</v>
      </c>
    </row>
    <row r="1299" spans="3:3">
      <c r="C1299" s="13" t="s">
        <v>372</v>
      </c>
    </row>
    <row r="1300" spans="3:3">
      <c r="C1300" s="13" t="s">
        <v>374</v>
      </c>
    </row>
    <row r="1301" spans="3:3">
      <c r="C1301" s="13" t="s">
        <v>376</v>
      </c>
    </row>
    <row r="1302" spans="3:3">
      <c r="C1302" s="13" t="s">
        <v>378</v>
      </c>
    </row>
    <row r="1303" spans="3:3">
      <c r="C1303" s="13" t="s">
        <v>380</v>
      </c>
    </row>
    <row r="1304" spans="3:3">
      <c r="C1304" s="13" t="s">
        <v>382</v>
      </c>
    </row>
    <row r="1305" spans="3:3">
      <c r="C1305" s="13" t="s">
        <v>384</v>
      </c>
    </row>
    <row r="1306" spans="3:3">
      <c r="C1306" s="13" t="s">
        <v>386</v>
      </c>
    </row>
    <row r="1307" spans="3:3">
      <c r="C1307" s="13" t="s">
        <v>388</v>
      </c>
    </row>
    <row r="1308" spans="3:3">
      <c r="C1308" s="13" t="s">
        <v>390</v>
      </c>
    </row>
    <row r="1309" spans="3:3">
      <c r="C1309" s="13" t="s">
        <v>392</v>
      </c>
    </row>
    <row r="1310" spans="3:3">
      <c r="C1310" s="13" t="s">
        <v>394</v>
      </c>
    </row>
    <row r="1311" spans="3:3">
      <c r="C1311" s="13" t="s">
        <v>396</v>
      </c>
    </row>
    <row r="1312" spans="3:3">
      <c r="C1312" s="13" t="s">
        <v>398</v>
      </c>
    </row>
    <row r="1313" spans="3:3">
      <c r="C1313" s="13" t="s">
        <v>400</v>
      </c>
    </row>
    <row r="1314" spans="3:3">
      <c r="C1314" s="13" t="s">
        <v>402</v>
      </c>
    </row>
    <row r="1315" spans="3:3">
      <c r="C1315" s="13" t="s">
        <v>314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1076</v>
      </c>
      <c r="B1" s="89" t="s">
        <v>1077</v>
      </c>
      <c r="C1" s="89" t="s">
        <v>1078</v>
      </c>
      <c r="D1" s="90" t="s">
        <v>1079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1080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1081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1082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1080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1081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1082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1080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1083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1083</v>
      </c>
      <c r="B121" s="32" t="s">
        <v>50</v>
      </c>
      <c r="C121" s="31">
        <v>5.2</v>
      </c>
      <c r="D121" s="92"/>
    </row>
    <row r="122" spans="1:4" ht="15.75" outlineLevel="1">
      <c r="A122" s="31" t="s">
        <v>1083</v>
      </c>
      <c r="B122" s="32" t="s">
        <v>66</v>
      </c>
      <c r="C122" s="31">
        <v>5.3</v>
      </c>
      <c r="D122" s="92"/>
    </row>
    <row r="123" spans="1:4" ht="15.75" outlineLevel="1">
      <c r="A123" s="31" t="s">
        <v>1083</v>
      </c>
      <c r="B123" s="32" t="s">
        <v>80</v>
      </c>
      <c r="C123" s="31">
        <v>5.6</v>
      </c>
      <c r="D123" s="92"/>
    </row>
    <row r="124" spans="1:4" ht="15.75" outlineLevel="1">
      <c r="A124" s="31" t="s">
        <v>1083</v>
      </c>
      <c r="B124" s="32" t="s">
        <v>1081</v>
      </c>
      <c r="C124" s="33">
        <v>5.0999999999999996</v>
      </c>
      <c r="D124" s="92"/>
    </row>
    <row r="125" spans="1:4" ht="15.75" outlineLevel="1">
      <c r="A125" s="31" t="s">
        <v>1083</v>
      </c>
      <c r="B125" s="32" t="s">
        <v>91</v>
      </c>
      <c r="C125" s="31">
        <v>5.14</v>
      </c>
      <c r="D125" s="92"/>
    </row>
    <row r="126" spans="1:4" ht="15.75" outlineLevel="1">
      <c r="A126" s="31" t="s">
        <v>1083</v>
      </c>
      <c r="B126" s="32" t="s">
        <v>68</v>
      </c>
      <c r="C126" s="31">
        <v>5.19</v>
      </c>
      <c r="D126" s="92"/>
    </row>
    <row r="127" spans="1:4" ht="15.75" outlineLevel="1">
      <c r="A127" s="31" t="s">
        <v>1083</v>
      </c>
      <c r="B127" s="32" t="s">
        <v>82</v>
      </c>
      <c r="C127" s="31">
        <v>5.24</v>
      </c>
      <c r="D127" s="92"/>
    </row>
    <row r="128" spans="1:4" ht="15.75" outlineLevel="1">
      <c r="A128" s="31" t="s">
        <v>1083</v>
      </c>
      <c r="B128" s="32" t="s">
        <v>54</v>
      </c>
      <c r="C128" s="31">
        <v>5.26</v>
      </c>
      <c r="D128" s="92"/>
    </row>
    <row r="129" spans="1:4" ht="15.75" outlineLevel="1">
      <c r="A129" s="31" t="s">
        <v>1083</v>
      </c>
      <c r="B129" s="32" t="s">
        <v>55</v>
      </c>
      <c r="C129" s="31">
        <v>5.27</v>
      </c>
      <c r="D129" s="92"/>
    </row>
    <row r="130" spans="1:4" ht="15.75" outlineLevel="1">
      <c r="A130" s="31" t="s">
        <v>1083</v>
      </c>
      <c r="B130" s="32" t="s">
        <v>69</v>
      </c>
      <c r="C130" s="31">
        <v>5.28</v>
      </c>
      <c r="D130" s="92"/>
    </row>
    <row r="131" spans="1:4" ht="15.75" outlineLevel="1">
      <c r="A131" s="31" t="s">
        <v>1083</v>
      </c>
      <c r="B131" s="32" t="s">
        <v>89</v>
      </c>
      <c r="C131" s="31">
        <v>5.29</v>
      </c>
      <c r="D131" s="92"/>
    </row>
    <row r="132" spans="1:4" ht="15.75" outlineLevel="1">
      <c r="A132" s="31" t="s">
        <v>1083</v>
      </c>
      <c r="B132" s="32" t="s">
        <v>70</v>
      </c>
      <c r="C132" s="33">
        <v>5.3</v>
      </c>
      <c r="D132" s="92"/>
    </row>
    <row r="133" spans="1:4" ht="15.75" outlineLevel="1">
      <c r="A133" s="31" t="s">
        <v>1083</v>
      </c>
      <c r="B133" s="32" t="s">
        <v>83</v>
      </c>
      <c r="C133" s="31">
        <v>5.31</v>
      </c>
      <c r="D133" s="92"/>
    </row>
    <row r="134" spans="1:4" ht="15.75" outlineLevel="1">
      <c r="A134" s="31" t="s">
        <v>1083</v>
      </c>
      <c r="B134" s="32" t="s">
        <v>56</v>
      </c>
      <c r="C134" s="31">
        <v>5.36</v>
      </c>
      <c r="D134" s="92"/>
    </row>
    <row r="135" spans="1:4" ht="15.75" outlineLevel="1">
      <c r="A135" s="31" t="s">
        <v>1083</v>
      </c>
      <c r="B135" s="32" t="s">
        <v>59</v>
      </c>
      <c r="C135" s="31">
        <v>5.53</v>
      </c>
      <c r="D135" s="92"/>
    </row>
    <row r="136" spans="1:4" ht="15.75" outlineLevel="1">
      <c r="A136" s="31" t="s">
        <v>1083</v>
      </c>
      <c r="B136" s="32" t="s">
        <v>76</v>
      </c>
      <c r="C136" s="31">
        <v>5.58</v>
      </c>
      <c r="D136" s="92"/>
    </row>
    <row r="137" spans="1:4" ht="15.75" outlineLevel="1">
      <c r="A137" s="31" t="s">
        <v>1083</v>
      </c>
      <c r="B137" s="32" t="s">
        <v>75</v>
      </c>
      <c r="C137" s="31">
        <v>5.62</v>
      </c>
      <c r="D137" s="92"/>
    </row>
    <row r="138" spans="1:4" ht="15.75" outlineLevel="1">
      <c r="A138" s="31" t="s">
        <v>1083</v>
      </c>
      <c r="B138" s="32" t="s">
        <v>61</v>
      </c>
      <c r="C138" s="31">
        <v>5.54</v>
      </c>
      <c r="D138" s="92"/>
    </row>
    <row r="139" spans="1:4" ht="15.75" outlineLevel="1">
      <c r="A139" s="31" t="s">
        <v>1083</v>
      </c>
      <c r="B139" s="32" t="s">
        <v>77</v>
      </c>
      <c r="C139" s="31">
        <v>5.55</v>
      </c>
      <c r="D139" s="92"/>
    </row>
    <row r="140" spans="1:4" ht="15.75" outlineLevel="1">
      <c r="A140" s="31" t="s">
        <v>1083</v>
      </c>
      <c r="B140" s="32" t="s">
        <v>63</v>
      </c>
      <c r="C140" s="31">
        <v>5.63</v>
      </c>
      <c r="D140" s="92"/>
    </row>
    <row r="141" spans="1:4" ht="15.75" outlineLevel="1">
      <c r="A141" s="31" t="s">
        <v>1083</v>
      </c>
      <c r="B141" s="32" t="s">
        <v>79</v>
      </c>
      <c r="C141" s="31">
        <v>5.45</v>
      </c>
      <c r="D141" s="92"/>
    </row>
    <row r="142" spans="1:4" ht="15.75" outlineLevel="1">
      <c r="A142" s="31" t="s">
        <v>1083</v>
      </c>
      <c r="B142" s="32" t="s">
        <v>64</v>
      </c>
      <c r="C142" s="31">
        <v>5.47</v>
      </c>
      <c r="D142" s="92"/>
    </row>
    <row r="143" spans="1:4" ht="15.75" outlineLevel="1">
      <c r="A143" s="31" t="s">
        <v>1083</v>
      </c>
      <c r="B143" s="32" t="s">
        <v>65</v>
      </c>
      <c r="C143" s="31">
        <v>5.48</v>
      </c>
      <c r="D143" s="92"/>
    </row>
    <row r="144" spans="1:4" ht="15.75">
      <c r="A144" s="36" t="s">
        <v>1083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1081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1084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1081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1081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1081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1081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1081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1082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1081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1082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1080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1085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1081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1082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1080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1085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1086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1086</v>
      </c>
      <c r="B428" s="32" t="s">
        <v>50</v>
      </c>
      <c r="C428" s="31">
        <v>5.2</v>
      </c>
      <c r="D428" s="92"/>
    </row>
    <row r="429" spans="1:4" ht="15.75" outlineLevel="1">
      <c r="A429" s="31" t="s">
        <v>1086</v>
      </c>
      <c r="B429" s="32" t="s">
        <v>66</v>
      </c>
      <c r="C429" s="31">
        <v>5.3</v>
      </c>
      <c r="D429" s="92"/>
    </row>
    <row r="430" spans="1:4" ht="15.75" outlineLevel="1">
      <c r="A430" s="31" t="s">
        <v>1086</v>
      </c>
      <c r="B430" s="32" t="s">
        <v>80</v>
      </c>
      <c r="C430" s="31">
        <v>5.6</v>
      </c>
      <c r="D430" s="92"/>
    </row>
    <row r="431" spans="1:4" ht="15.75" outlineLevel="1">
      <c r="A431" s="31" t="s">
        <v>1086</v>
      </c>
      <c r="B431" s="32" t="s">
        <v>1081</v>
      </c>
      <c r="C431" s="33">
        <v>5.0999999999999996</v>
      </c>
      <c r="D431" s="92"/>
    </row>
    <row r="432" spans="1:4" ht="15.75" outlineLevel="1">
      <c r="A432" s="31" t="s">
        <v>1086</v>
      </c>
      <c r="B432" s="32" t="s">
        <v>91</v>
      </c>
      <c r="C432" s="31">
        <v>5.14</v>
      </c>
      <c r="D432" s="92"/>
    </row>
    <row r="433" spans="1:4" ht="15.75" outlineLevel="1">
      <c r="A433" s="31" t="s">
        <v>1086</v>
      </c>
      <c r="B433" s="32" t="s">
        <v>68</v>
      </c>
      <c r="C433" s="31">
        <v>5.19</v>
      </c>
      <c r="D433" s="92"/>
    </row>
    <row r="434" spans="1:4" ht="15.75" outlineLevel="1">
      <c r="A434" s="31" t="s">
        <v>1086</v>
      </c>
      <c r="B434" s="32" t="s">
        <v>82</v>
      </c>
      <c r="C434" s="31">
        <v>5.24</v>
      </c>
      <c r="D434" s="92"/>
    </row>
    <row r="435" spans="1:4" ht="15.75" outlineLevel="1">
      <c r="A435" s="31" t="s">
        <v>1086</v>
      </c>
      <c r="B435" s="32" t="s">
        <v>54</v>
      </c>
      <c r="C435" s="31">
        <v>5.26</v>
      </c>
      <c r="D435" s="92"/>
    </row>
    <row r="436" spans="1:4" ht="15.75" outlineLevel="1">
      <c r="A436" s="31" t="s">
        <v>1086</v>
      </c>
      <c r="B436" s="32" t="s">
        <v>55</v>
      </c>
      <c r="C436" s="31">
        <v>5.27</v>
      </c>
      <c r="D436" s="92"/>
    </row>
    <row r="437" spans="1:4" ht="15.75" outlineLevel="1">
      <c r="A437" s="31" t="s">
        <v>1086</v>
      </c>
      <c r="B437" s="32" t="s">
        <v>69</v>
      </c>
      <c r="C437" s="31">
        <v>5.28</v>
      </c>
      <c r="D437" s="92"/>
    </row>
    <row r="438" spans="1:4" ht="15.75" outlineLevel="1">
      <c r="A438" s="31" t="s">
        <v>1086</v>
      </c>
      <c r="B438" s="32" t="s">
        <v>89</v>
      </c>
      <c r="C438" s="31">
        <v>5.29</v>
      </c>
      <c r="D438" s="92"/>
    </row>
    <row r="439" spans="1:4" ht="15.75" outlineLevel="1">
      <c r="A439" s="31" t="s">
        <v>1086</v>
      </c>
      <c r="B439" s="32" t="s">
        <v>83</v>
      </c>
      <c r="C439" s="31">
        <v>5.31</v>
      </c>
      <c r="D439" s="92"/>
    </row>
    <row r="440" spans="1:4" ht="15.75" outlineLevel="1">
      <c r="A440" s="31" t="s">
        <v>1086</v>
      </c>
      <c r="B440" s="32" t="s">
        <v>56</v>
      </c>
      <c r="C440" s="31">
        <v>5.36</v>
      </c>
      <c r="D440" s="92"/>
    </row>
    <row r="441" spans="1:4" ht="15.75" outlineLevel="1">
      <c r="A441" s="31" t="s">
        <v>1086</v>
      </c>
      <c r="B441" s="32" t="s">
        <v>97</v>
      </c>
      <c r="C441" s="31">
        <v>5.37</v>
      </c>
      <c r="D441" s="92"/>
    </row>
    <row r="442" spans="1:4" ht="15.75" outlineLevel="1">
      <c r="A442" s="31" t="s">
        <v>1086</v>
      </c>
      <c r="B442" s="32" t="s">
        <v>59</v>
      </c>
      <c r="C442" s="31">
        <v>5.53</v>
      </c>
      <c r="D442" s="92"/>
    </row>
    <row r="443" spans="1:4" ht="15.75" outlineLevel="1">
      <c r="A443" s="31" t="s">
        <v>1086</v>
      </c>
      <c r="B443" s="32" t="s">
        <v>103</v>
      </c>
      <c r="C443" s="31">
        <v>5.109</v>
      </c>
      <c r="D443" s="92"/>
    </row>
    <row r="444" spans="1:4" ht="15.75" outlineLevel="1">
      <c r="A444" s="31" t="s">
        <v>1086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1086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1086</v>
      </c>
      <c r="B446" s="32" t="s">
        <v>1085</v>
      </c>
      <c r="C446" s="31">
        <v>5.1130000000000004</v>
      </c>
      <c r="D446" s="92"/>
    </row>
    <row r="447" spans="1:4" ht="15.75" outlineLevel="1">
      <c r="A447" s="31" t="s">
        <v>1086</v>
      </c>
      <c r="B447" s="32" t="s">
        <v>76</v>
      </c>
      <c r="C447" s="31">
        <v>5.58</v>
      </c>
      <c r="D447" s="92"/>
    </row>
    <row r="448" spans="1:4" ht="15.75" outlineLevel="1">
      <c r="A448" s="31" t="s">
        <v>1086</v>
      </c>
      <c r="B448" s="32" t="s">
        <v>61</v>
      </c>
      <c r="C448" s="31">
        <v>5.54</v>
      </c>
      <c r="D448" s="92"/>
    </row>
    <row r="449" spans="1:4" ht="15.75" outlineLevel="1">
      <c r="A449" s="31" t="s">
        <v>1086</v>
      </c>
      <c r="B449" s="32" t="s">
        <v>77</v>
      </c>
      <c r="C449" s="31">
        <v>5.55</v>
      </c>
      <c r="D449" s="92"/>
    </row>
    <row r="450" spans="1:4" ht="15.75" outlineLevel="1">
      <c r="A450" s="31" t="s">
        <v>1086</v>
      </c>
      <c r="B450" s="32" t="s">
        <v>63</v>
      </c>
      <c r="C450" s="31">
        <v>5.63</v>
      </c>
      <c r="D450" s="92"/>
    </row>
    <row r="451" spans="1:4" ht="15.75" outlineLevel="1">
      <c r="A451" s="31" t="s">
        <v>1086</v>
      </c>
      <c r="B451" s="32" t="s">
        <v>64</v>
      </c>
      <c r="C451" s="31">
        <v>5.47</v>
      </c>
      <c r="D451" s="92"/>
    </row>
    <row r="452" spans="1:4" ht="15.75" outlineLevel="1">
      <c r="A452" s="31" t="s">
        <v>1086</v>
      </c>
      <c r="B452" s="32" t="s">
        <v>65</v>
      </c>
      <c r="C452" s="31">
        <v>5.48</v>
      </c>
      <c r="D452" s="92"/>
    </row>
    <row r="453" spans="1:4" ht="15.75">
      <c r="A453" s="36" t="s">
        <v>1086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1080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1080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1080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1080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1080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1087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1081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1081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1088</v>
      </c>
      <c r="C554" s="31">
        <v>5.47</v>
      </c>
      <c r="D554" s="92"/>
    </row>
    <row r="555" spans="1:4" ht="15.75" outlineLevel="1">
      <c r="A555" s="31" t="s">
        <v>39</v>
      </c>
      <c r="B555" s="32" t="s">
        <v>1089</v>
      </c>
      <c r="C555" s="31">
        <v>5.48</v>
      </c>
      <c r="D555" s="92"/>
    </row>
    <row r="556" spans="1:4" ht="15.75" outlineLevel="1">
      <c r="A556" s="31" t="s">
        <v>39</v>
      </c>
      <c r="B556" s="32" t="s">
        <v>1090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1080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1080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1080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1080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1080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1080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1080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1080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1080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1091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1080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1080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1080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1080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1080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1080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1080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1080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1080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1080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1085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1080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1080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1081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1082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173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1080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174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175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176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177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178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179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180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874</v>
      </c>
      <c r="C700" s="31">
        <v>5.1079999999999997</v>
      </c>
      <c r="D700" s="91" t="s">
        <v>1080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1080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1092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1092</v>
      </c>
      <c r="B715" s="32" t="s">
        <v>50</v>
      </c>
      <c r="C715" s="31">
        <v>5.2</v>
      </c>
      <c r="D715" s="92"/>
    </row>
    <row r="716" spans="1:4" ht="15.75" outlineLevel="1">
      <c r="A716" s="31" t="s">
        <v>1092</v>
      </c>
      <c r="B716" s="32" t="s">
        <v>66</v>
      </c>
      <c r="C716" s="31">
        <v>5.3</v>
      </c>
      <c r="D716" s="92"/>
    </row>
    <row r="717" spans="1:4" ht="15.75" outlineLevel="1">
      <c r="A717" s="31" t="s">
        <v>1092</v>
      </c>
      <c r="B717" s="32" t="s">
        <v>80</v>
      </c>
      <c r="C717" s="31">
        <v>5.6</v>
      </c>
      <c r="D717" s="92"/>
    </row>
    <row r="718" spans="1:4" ht="15.75" outlineLevel="1">
      <c r="A718" s="31" t="s">
        <v>1092</v>
      </c>
      <c r="B718" s="32" t="s">
        <v>1081</v>
      </c>
      <c r="C718" s="33">
        <v>5.0999999999999996</v>
      </c>
      <c r="D718" s="92"/>
    </row>
    <row r="719" spans="1:4" ht="15.75" outlineLevel="1">
      <c r="A719" s="31" t="s">
        <v>1092</v>
      </c>
      <c r="B719" s="32" t="s">
        <v>91</v>
      </c>
      <c r="C719" s="31">
        <v>5.14</v>
      </c>
      <c r="D719" s="92"/>
    </row>
    <row r="720" spans="1:4" ht="15.75" outlineLevel="1">
      <c r="A720" s="31" t="s">
        <v>1092</v>
      </c>
      <c r="B720" s="32" t="s">
        <v>68</v>
      </c>
      <c r="C720" s="31">
        <v>5.19</v>
      </c>
      <c r="D720" s="92"/>
    </row>
    <row r="721" spans="1:4" ht="15.75" outlineLevel="1">
      <c r="A721" s="31" t="s">
        <v>1092</v>
      </c>
      <c r="B721" s="32" t="s">
        <v>82</v>
      </c>
      <c r="C721" s="31">
        <v>5.24</v>
      </c>
      <c r="D721" s="92"/>
    </row>
    <row r="722" spans="1:4" ht="15.75" outlineLevel="1">
      <c r="A722" s="31" t="s">
        <v>1092</v>
      </c>
      <c r="B722" s="32" t="s">
        <v>54</v>
      </c>
      <c r="C722" s="31">
        <v>5.26</v>
      </c>
      <c r="D722" s="92"/>
    </row>
    <row r="723" spans="1:4" ht="15.75" outlineLevel="1">
      <c r="A723" s="31" t="s">
        <v>1092</v>
      </c>
      <c r="B723" s="32" t="s">
        <v>55</v>
      </c>
      <c r="C723" s="31">
        <v>5.27</v>
      </c>
      <c r="D723" s="92"/>
    </row>
    <row r="724" spans="1:4" ht="15.75" outlineLevel="1">
      <c r="A724" s="31" t="s">
        <v>1092</v>
      </c>
      <c r="B724" s="32" t="s">
        <v>69</v>
      </c>
      <c r="C724" s="31">
        <v>5.28</v>
      </c>
      <c r="D724" s="92"/>
    </row>
    <row r="725" spans="1:4" ht="15.75" outlineLevel="1">
      <c r="A725" s="31" t="s">
        <v>1092</v>
      </c>
      <c r="B725" s="32" t="s">
        <v>83</v>
      </c>
      <c r="C725" s="31">
        <v>5.31</v>
      </c>
      <c r="D725" s="92"/>
    </row>
    <row r="726" spans="1:4" ht="15.75" outlineLevel="1">
      <c r="A726" s="31" t="s">
        <v>1092</v>
      </c>
      <c r="B726" s="32" t="s">
        <v>56</v>
      </c>
      <c r="C726" s="31">
        <v>5.36</v>
      </c>
      <c r="D726" s="92"/>
    </row>
    <row r="727" spans="1:4" ht="15.75" outlineLevel="1">
      <c r="A727" s="31" t="s">
        <v>1092</v>
      </c>
      <c r="B727" s="32" t="s">
        <v>59</v>
      </c>
      <c r="C727" s="31">
        <v>5.53</v>
      </c>
      <c r="D727" s="92"/>
    </row>
    <row r="728" spans="1:4" ht="15.75" outlineLevel="1">
      <c r="A728" s="31" t="s">
        <v>1092</v>
      </c>
      <c r="B728" s="32" t="s">
        <v>103</v>
      </c>
      <c r="C728" s="31">
        <v>5.109</v>
      </c>
      <c r="D728" s="92"/>
    </row>
    <row r="729" spans="1:4" ht="15.75" outlineLevel="1">
      <c r="A729" s="31" t="s">
        <v>1092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1092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1092</v>
      </c>
      <c r="B731" s="32" t="s">
        <v>1085</v>
      </c>
      <c r="C731" s="31">
        <v>5.1130000000000004</v>
      </c>
      <c r="D731" s="92"/>
    </row>
    <row r="732" spans="1:4" ht="15.75" outlineLevel="1">
      <c r="A732" s="31" t="s">
        <v>1092</v>
      </c>
      <c r="B732" s="32" t="s">
        <v>182</v>
      </c>
      <c r="C732" s="31">
        <v>5.117</v>
      </c>
      <c r="D732" s="92"/>
    </row>
    <row r="733" spans="1:4" ht="15.75" outlineLevel="1">
      <c r="A733" s="31" t="s">
        <v>1092</v>
      </c>
      <c r="B733" s="32" t="s">
        <v>183</v>
      </c>
      <c r="C733" s="31">
        <v>5.67</v>
      </c>
      <c r="D733" s="92"/>
    </row>
    <row r="734" spans="1:4" ht="15.75" outlineLevel="1">
      <c r="A734" s="31" t="s">
        <v>1092</v>
      </c>
      <c r="B734" s="32" t="s">
        <v>63</v>
      </c>
      <c r="C734" s="31">
        <v>5.63</v>
      </c>
      <c r="D734" s="92"/>
    </row>
    <row r="735" spans="1:4" ht="15.75" outlineLevel="1">
      <c r="A735" s="31" t="s">
        <v>1092</v>
      </c>
      <c r="B735" s="32" t="s">
        <v>64</v>
      </c>
      <c r="C735" s="31">
        <v>5.47</v>
      </c>
      <c r="D735" s="92"/>
    </row>
    <row r="736" spans="1:4" ht="15.75" outlineLevel="1">
      <c r="A736" s="31" t="s">
        <v>1092</v>
      </c>
      <c r="B736" s="32" t="s">
        <v>65</v>
      </c>
      <c r="C736" s="31">
        <v>5.48</v>
      </c>
      <c r="D736" s="92"/>
    </row>
    <row r="737" spans="1:4" ht="15.75">
      <c r="A737" s="36" t="s">
        <v>1093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184</v>
      </c>
      <c r="C740" s="31">
        <v>5.18</v>
      </c>
      <c r="D740" s="92"/>
    </row>
    <row r="741" spans="1:4" ht="15.75" outlineLevel="1">
      <c r="A741" s="31" t="s">
        <v>45</v>
      </c>
      <c r="B741" s="32" t="s">
        <v>185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186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1080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1080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187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1080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1091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188</v>
      </c>
      <c r="C774" s="33">
        <v>5.9</v>
      </c>
      <c r="D774" s="92"/>
    </row>
    <row r="775" spans="1:4" ht="15.75" outlineLevel="1">
      <c r="A775" s="31" t="s">
        <v>47</v>
      </c>
      <c r="B775" s="32" t="s">
        <v>189</v>
      </c>
      <c r="C775" s="31">
        <v>5.91</v>
      </c>
      <c r="D775" s="92"/>
    </row>
    <row r="776" spans="1:4" ht="15.75" outlineLevel="1">
      <c r="A776" s="31" t="s">
        <v>47</v>
      </c>
      <c r="B776" s="32" t="s">
        <v>190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1067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1067</v>
      </c>
      <c r="B779" s="32" t="s">
        <v>50</v>
      </c>
      <c r="C779" s="31">
        <v>5.2</v>
      </c>
      <c r="D779" s="92"/>
    </row>
    <row r="780" spans="1:4" ht="15.75" outlineLevel="1">
      <c r="A780" s="31" t="s">
        <v>1067</v>
      </c>
      <c r="B780" s="32" t="s">
        <v>54</v>
      </c>
      <c r="C780" s="31">
        <v>5.26</v>
      </c>
      <c r="D780" s="92"/>
    </row>
    <row r="781" spans="1:4" ht="15.75" outlineLevel="1">
      <c r="A781" s="31" t="s">
        <v>1067</v>
      </c>
      <c r="B781" s="32" t="s">
        <v>108</v>
      </c>
      <c r="C781" s="31">
        <v>5.5</v>
      </c>
      <c r="D781" s="92"/>
    </row>
    <row r="782" spans="1:4" ht="15.75" outlineLevel="1">
      <c r="A782" s="31" t="s">
        <v>1067</v>
      </c>
      <c r="B782" s="32" t="s">
        <v>109</v>
      </c>
      <c r="C782" s="31">
        <v>5.8</v>
      </c>
      <c r="D782" s="91" t="s">
        <v>1080</v>
      </c>
    </row>
    <row r="783" spans="1:4" ht="15.75" outlineLevel="1">
      <c r="A783" s="31" t="s">
        <v>1067</v>
      </c>
      <c r="B783" s="32" t="s">
        <v>110</v>
      </c>
      <c r="C783" s="31">
        <v>5.12</v>
      </c>
      <c r="D783" s="31"/>
    </row>
    <row r="784" spans="1:4" ht="15.75" outlineLevel="1">
      <c r="A784" s="31" t="s">
        <v>1067</v>
      </c>
      <c r="B784" s="32" t="s">
        <v>111</v>
      </c>
      <c r="C784" s="31">
        <v>5.15</v>
      </c>
      <c r="D784" s="31"/>
    </row>
    <row r="785" spans="1:4" ht="15.75" outlineLevel="1">
      <c r="A785" s="31" t="s">
        <v>1067</v>
      </c>
      <c r="B785" s="32" t="s">
        <v>112</v>
      </c>
      <c r="C785" s="33">
        <v>5.2</v>
      </c>
      <c r="D785" s="91"/>
    </row>
    <row r="786" spans="1:4" ht="15.75" outlineLevel="1">
      <c r="A786" s="31" t="s">
        <v>1067</v>
      </c>
      <c r="B786" s="32" t="s">
        <v>113</v>
      </c>
      <c r="C786" s="31">
        <v>5.25</v>
      </c>
      <c r="D786" s="31"/>
    </row>
    <row r="787" spans="1:4" ht="15.75" outlineLevel="1">
      <c r="A787" s="31" t="s">
        <v>1067</v>
      </c>
      <c r="B787" s="32" t="s">
        <v>59</v>
      </c>
      <c r="C787" s="31">
        <v>5.53</v>
      </c>
      <c r="D787" s="31"/>
    </row>
    <row r="788" spans="1:4" ht="15.75" outlineLevel="1">
      <c r="A788" s="31" t="s">
        <v>1067</v>
      </c>
      <c r="B788" s="32" t="s">
        <v>191</v>
      </c>
      <c r="C788" s="33">
        <v>5.4</v>
      </c>
      <c r="D788" s="31"/>
    </row>
    <row r="789" spans="1:4" ht="15.75" outlineLevel="1">
      <c r="A789" s="31" t="s">
        <v>1067</v>
      </c>
      <c r="B789" s="32" t="s">
        <v>192</v>
      </c>
      <c r="C789" s="31">
        <v>5.92</v>
      </c>
      <c r="D789" s="31"/>
    </row>
    <row r="790" spans="1:4" ht="15.75" outlineLevel="1">
      <c r="A790" s="31" t="s">
        <v>1067</v>
      </c>
      <c r="B790" s="32" t="s">
        <v>193</v>
      </c>
      <c r="C790" s="31">
        <v>5.93</v>
      </c>
      <c r="D790" s="31"/>
    </row>
    <row r="791" spans="1:4" ht="31.5" outlineLevel="1">
      <c r="A791" s="31" t="s">
        <v>1067</v>
      </c>
      <c r="B791" s="32" t="s">
        <v>194</v>
      </c>
      <c r="C791" s="31">
        <v>5.94</v>
      </c>
      <c r="D791" s="31"/>
    </row>
    <row r="792" spans="1:4" ht="15.75" outlineLevel="1">
      <c r="A792" s="31" t="s">
        <v>1067</v>
      </c>
      <c r="B792" s="32" t="s">
        <v>195</v>
      </c>
      <c r="C792" s="31">
        <v>5.95</v>
      </c>
      <c r="D792" s="31"/>
    </row>
    <row r="793" spans="1:4" ht="15.75" outlineLevel="1">
      <c r="A793" s="31" t="s">
        <v>1067</v>
      </c>
      <c r="B793" s="32" t="s">
        <v>196</v>
      </c>
      <c r="C793" s="31">
        <v>5.98</v>
      </c>
      <c r="D793" s="31"/>
    </row>
    <row r="794" spans="1:4" ht="15.75" outlineLevel="1">
      <c r="A794" s="31" t="s">
        <v>1067</v>
      </c>
      <c r="B794" s="32" t="s">
        <v>197</v>
      </c>
      <c r="C794" s="31">
        <v>5.96</v>
      </c>
      <c r="D794" s="31"/>
    </row>
    <row r="795" spans="1:4" ht="15.75">
      <c r="A795" s="36" t="s">
        <v>1067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1094</v>
      </c>
    </row>
    <row r="3" spans="1:2">
      <c r="A3" t="s">
        <v>1095</v>
      </c>
      <c r="B3" t="s">
        <v>1096</v>
      </c>
    </row>
    <row r="4" spans="1:2">
      <c r="A4" t="s">
        <v>1097</v>
      </c>
      <c r="B4" t="s">
        <v>1098</v>
      </c>
    </row>
    <row r="5" spans="1:2">
      <c r="A5" t="s">
        <v>1099</v>
      </c>
      <c r="B5" t="s">
        <v>1100</v>
      </c>
    </row>
    <row r="6" spans="1:2">
      <c r="A6" t="s">
        <v>1101</v>
      </c>
      <c r="B6" t="s">
        <v>1102</v>
      </c>
    </row>
    <row r="7" spans="1:2">
      <c r="A7" t="s">
        <v>1103</v>
      </c>
      <c r="B7" t="s">
        <v>1104</v>
      </c>
    </row>
    <row r="8" spans="1:2">
      <c r="A8" t="s">
        <v>1105</v>
      </c>
      <c r="B8" t="s">
        <v>1106</v>
      </c>
    </row>
    <row r="10" spans="1:2" ht="15">
      <c r="A10" s="20" t="s">
        <v>1107</v>
      </c>
    </row>
    <row r="11" spans="1:2">
      <c r="A11" t="s">
        <v>1108</v>
      </c>
    </row>
    <row r="12" spans="1:2">
      <c r="A12" t="s">
        <v>1109</v>
      </c>
      <c r="B12" t="s">
        <v>1110</v>
      </c>
    </row>
    <row r="14" spans="1:2">
      <c r="A14" s="30"/>
    </row>
    <row r="15" spans="1:2" ht="15">
      <c r="A15" s="20" t="s">
        <v>1111</v>
      </c>
    </row>
    <row r="16" spans="1:2">
      <c r="A16" s="28" t="s">
        <v>1112</v>
      </c>
    </row>
    <row r="17" spans="1:2">
      <c r="A17" s="28" t="s">
        <v>1113</v>
      </c>
    </row>
    <row r="18" spans="1:2">
      <c r="A18" s="28" t="s">
        <v>1114</v>
      </c>
    </row>
    <row r="19" spans="1:2">
      <c r="A19" s="28" t="s">
        <v>1115</v>
      </c>
    </row>
    <row r="21" spans="1:2" ht="15">
      <c r="A21" s="29" t="s">
        <v>1116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1117</v>
      </c>
      <c r="B34" s="20" t="s">
        <v>309</v>
      </c>
    </row>
    <row r="35" spans="1:2">
      <c r="A35" s="13" t="s">
        <v>1118</v>
      </c>
      <c r="B35" s="35">
        <v>512310509</v>
      </c>
    </row>
    <row r="36" spans="1:2">
      <c r="A36" t="s">
        <v>1119</v>
      </c>
      <c r="B36" s="35">
        <v>513910703</v>
      </c>
    </row>
    <row r="37" spans="1:2">
      <c r="A37" t="s">
        <v>1120</v>
      </c>
      <c r="B37" s="35">
        <v>512304882</v>
      </c>
    </row>
    <row r="38" spans="1:2">
      <c r="A38" t="s">
        <v>1121</v>
      </c>
      <c r="B38" s="35">
        <v>520030677</v>
      </c>
    </row>
    <row r="39" spans="1:2">
      <c r="A39" t="s">
        <v>1122</v>
      </c>
      <c r="B39" s="35">
        <v>513621110</v>
      </c>
    </row>
    <row r="40" spans="1:2">
      <c r="A40" t="s">
        <v>1123</v>
      </c>
      <c r="B40" s="13">
        <v>513173393</v>
      </c>
    </row>
    <row r="41" spans="1:2">
      <c r="A41" t="s">
        <v>1124</v>
      </c>
      <c r="B41" s="13">
        <v>511880460</v>
      </c>
    </row>
    <row r="42" spans="1:2">
      <c r="A42" t="s">
        <v>1125</v>
      </c>
      <c r="B42" s="13">
        <v>510773922</v>
      </c>
    </row>
    <row r="43" spans="1:2">
      <c r="A43" t="s">
        <v>1126</v>
      </c>
      <c r="B43">
        <v>520021916</v>
      </c>
    </row>
    <row r="44" spans="1:2">
      <c r="A44" t="s">
        <v>1127</v>
      </c>
      <c r="B44">
        <v>520044025</v>
      </c>
    </row>
    <row r="45" spans="1:2">
      <c r="A45" t="s">
        <v>1128</v>
      </c>
      <c r="B45">
        <v>570003152</v>
      </c>
    </row>
    <row r="46" spans="1:2">
      <c r="A46" t="s">
        <v>1129</v>
      </c>
      <c r="B46" s="13">
        <v>520023094</v>
      </c>
    </row>
    <row r="47" spans="1:2">
      <c r="A47" t="s">
        <v>1130</v>
      </c>
      <c r="B47" s="13">
        <v>512711409</v>
      </c>
    </row>
    <row r="48" spans="1:2">
      <c r="A48" t="s">
        <v>1131</v>
      </c>
      <c r="B48">
        <v>515859379</v>
      </c>
    </row>
    <row r="49" spans="1:2">
      <c r="A49" t="s">
        <v>1132</v>
      </c>
      <c r="B49" s="13">
        <v>520030990</v>
      </c>
    </row>
    <row r="50" spans="1:2">
      <c r="A50" t="s">
        <v>1133</v>
      </c>
      <c r="B50" s="13">
        <v>520028812</v>
      </c>
    </row>
    <row r="51" spans="1:2">
      <c r="A51" t="s">
        <v>1134</v>
      </c>
      <c r="B51" s="13">
        <v>520034968</v>
      </c>
    </row>
    <row r="52" spans="1:2">
      <c r="A52" t="s">
        <v>1135</v>
      </c>
      <c r="B52" s="13">
        <v>520031824</v>
      </c>
    </row>
    <row r="53" spans="1:2">
      <c r="A53" t="s">
        <v>1136</v>
      </c>
      <c r="B53" s="13">
        <v>520005497</v>
      </c>
    </row>
    <row r="54" spans="1:2">
      <c r="A54" t="s">
        <v>1137</v>
      </c>
      <c r="B54" s="13">
        <v>520022518</v>
      </c>
    </row>
    <row r="55" spans="1:2">
      <c r="A55" t="s">
        <v>1138</v>
      </c>
      <c r="B55" s="13">
        <v>520028556</v>
      </c>
    </row>
    <row r="56" spans="1:2">
      <c r="A56" t="s">
        <v>1139</v>
      </c>
      <c r="B56" s="13">
        <v>520032269</v>
      </c>
    </row>
    <row r="57" spans="1:2">
      <c r="A57" t="s">
        <v>1140</v>
      </c>
      <c r="B57" s="13">
        <v>520027954</v>
      </c>
    </row>
    <row r="58" spans="1:2">
      <c r="A58" t="s">
        <v>1141</v>
      </c>
      <c r="B58">
        <v>520029620</v>
      </c>
    </row>
    <row r="59" spans="1:2">
      <c r="A59" t="s">
        <v>1142</v>
      </c>
      <c r="B59" s="13">
        <v>520028861</v>
      </c>
    </row>
    <row r="60" spans="1:2">
      <c r="A60" t="s">
        <v>1143</v>
      </c>
      <c r="B60" s="13">
        <v>520030743</v>
      </c>
    </row>
    <row r="61" spans="1:2">
      <c r="A61" t="s">
        <v>1144</v>
      </c>
      <c r="B61">
        <v>520042177</v>
      </c>
    </row>
    <row r="62" spans="1:2">
      <c r="A62" t="s">
        <v>1145</v>
      </c>
      <c r="B62" s="13">
        <v>515447035</v>
      </c>
    </row>
    <row r="63" spans="1:2">
      <c r="A63" t="s">
        <v>1146</v>
      </c>
      <c r="B63" s="13">
        <v>520042607</v>
      </c>
    </row>
    <row r="64" spans="1:2">
      <c r="A64" t="s">
        <v>1147</v>
      </c>
      <c r="B64" s="13">
        <v>513026484</v>
      </c>
    </row>
    <row r="65" spans="1:2">
      <c r="A65" t="s">
        <v>1148</v>
      </c>
      <c r="B65">
        <v>520023185</v>
      </c>
    </row>
    <row r="66" spans="1:2">
      <c r="A66" t="s">
        <v>1149</v>
      </c>
      <c r="B66">
        <v>520004078</v>
      </c>
    </row>
    <row r="67" spans="1:2">
      <c r="A67" t="s">
        <v>1150</v>
      </c>
      <c r="B67" s="13">
        <v>512267592</v>
      </c>
    </row>
    <row r="68" spans="1:2">
      <c r="A68" t="s">
        <v>1151</v>
      </c>
      <c r="B68">
        <v>515764868</v>
      </c>
    </row>
    <row r="69" spans="1:2">
      <c r="A69" t="s">
        <v>1152</v>
      </c>
      <c r="B69" s="13">
        <v>513452003</v>
      </c>
    </row>
    <row r="70" spans="1:2">
      <c r="A70" t="s">
        <v>1153</v>
      </c>
      <c r="B70" s="13">
        <v>510142789</v>
      </c>
    </row>
    <row r="71" spans="1:2">
      <c r="A71" t="s">
        <v>1154</v>
      </c>
      <c r="B71" s="13">
        <v>510960586</v>
      </c>
    </row>
    <row r="72" spans="1:2">
      <c r="A72" t="s">
        <v>1155</v>
      </c>
      <c r="B72" s="13">
        <v>510930670</v>
      </c>
    </row>
    <row r="73" spans="1:2">
      <c r="A73" t="s">
        <v>1156</v>
      </c>
      <c r="B73" s="13">
        <v>510927536</v>
      </c>
    </row>
    <row r="74" spans="1:2">
      <c r="A74" t="s">
        <v>1157</v>
      </c>
      <c r="B74" s="13">
        <v>510930654</v>
      </c>
    </row>
    <row r="75" spans="1:2">
      <c r="A75" t="s">
        <v>1158</v>
      </c>
      <c r="B75" s="13">
        <v>520032566</v>
      </c>
    </row>
    <row r="76" spans="1:2">
      <c r="A76" t="s">
        <v>1159</v>
      </c>
      <c r="B76" s="13">
        <v>513611509</v>
      </c>
    </row>
    <row r="77" spans="1:2">
      <c r="A77" t="s">
        <v>1160</v>
      </c>
      <c r="B77">
        <v>510888985</v>
      </c>
    </row>
    <row r="78" spans="1:2">
      <c r="A78" t="s">
        <v>1161</v>
      </c>
      <c r="B78">
        <v>520024647</v>
      </c>
    </row>
    <row r="79" spans="1:2">
      <c r="A79" t="s">
        <v>1162</v>
      </c>
      <c r="B79" s="13">
        <v>512244146</v>
      </c>
    </row>
    <row r="80" spans="1:2">
      <c r="A80" t="s">
        <v>1163</v>
      </c>
      <c r="B80" s="13">
        <v>510694821</v>
      </c>
    </row>
    <row r="81" spans="1:2">
      <c r="A81" t="s">
        <v>1164</v>
      </c>
      <c r="B81">
        <v>515761625</v>
      </c>
    </row>
    <row r="82" spans="1:2">
      <c r="A82" t="s">
        <v>1165</v>
      </c>
      <c r="B82" s="13">
        <v>511423048</v>
      </c>
    </row>
    <row r="83" spans="1:2">
      <c r="A83" t="s">
        <v>1166</v>
      </c>
      <c r="B83" s="13">
        <v>520019688</v>
      </c>
    </row>
    <row r="84" spans="1:2">
      <c r="A84" t="s">
        <v>1167</v>
      </c>
      <c r="B84">
        <v>520004896</v>
      </c>
    </row>
    <row r="85" spans="1:2">
      <c r="A85" t="s">
        <v>1168</v>
      </c>
      <c r="B85" s="13">
        <v>512237744</v>
      </c>
    </row>
    <row r="86" spans="1:2">
      <c r="A86" t="s">
        <v>1169</v>
      </c>
      <c r="B86" s="13">
        <v>514956465</v>
      </c>
    </row>
    <row r="87" spans="1:2">
      <c r="A87" t="s">
        <v>1170</v>
      </c>
      <c r="B87" s="13">
        <v>512362914</v>
      </c>
    </row>
    <row r="88" spans="1:2">
      <c r="A88" t="s">
        <v>1171</v>
      </c>
      <c r="B88" s="13">
        <v>520042615</v>
      </c>
    </row>
    <row r="89" spans="1:2">
      <c r="A89" t="s">
        <v>1172</v>
      </c>
      <c r="B89" s="13">
        <v>512065202</v>
      </c>
    </row>
    <row r="90" spans="1:2">
      <c r="A90" t="s">
        <v>1173</v>
      </c>
      <c r="B90">
        <v>520042540</v>
      </c>
    </row>
    <row r="91" spans="1:2">
      <c r="A91" t="s">
        <v>1174</v>
      </c>
      <c r="B91" s="13">
        <v>520027715</v>
      </c>
    </row>
    <row r="92" spans="1:2">
      <c r="A92" t="s">
        <v>1175</v>
      </c>
      <c r="B92" s="13">
        <v>512245812</v>
      </c>
    </row>
    <row r="93" spans="1:2">
      <c r="A93" t="s">
        <v>1176</v>
      </c>
      <c r="B93" s="13">
        <v>520022351</v>
      </c>
    </row>
    <row r="94" spans="1:2">
      <c r="A94" t="s">
        <v>1177</v>
      </c>
      <c r="B94" s="13">
        <v>514767490</v>
      </c>
    </row>
    <row r="95" spans="1:2">
      <c r="A95" t="s">
        <v>1178</v>
      </c>
      <c r="B95" s="13">
        <v>520024985</v>
      </c>
    </row>
    <row r="96" spans="1:2">
      <c r="A96" t="s">
        <v>1179</v>
      </c>
      <c r="B96" s="13">
        <v>520042573</v>
      </c>
    </row>
    <row r="97" spans="1:2">
      <c r="A97" t="s">
        <v>1180</v>
      </c>
      <c r="B97" s="13">
        <v>570009449</v>
      </c>
    </row>
    <row r="98" spans="1:2">
      <c r="A98" t="s">
        <v>1181</v>
      </c>
      <c r="B98" s="13">
        <v>520031659</v>
      </c>
    </row>
    <row r="99" spans="1:2">
      <c r="A99" t="s">
        <v>1182</v>
      </c>
      <c r="B99" s="13">
        <v>520042581</v>
      </c>
    </row>
    <row r="100" spans="1:2">
      <c r="A100" t="s">
        <v>1183</v>
      </c>
      <c r="B100">
        <v>520031030</v>
      </c>
    </row>
    <row r="101" spans="1:2">
      <c r="A101" t="s">
        <v>1184</v>
      </c>
      <c r="B101" s="13">
        <v>520030941</v>
      </c>
    </row>
    <row r="102" spans="1:2">
      <c r="A102" t="s">
        <v>1185</v>
      </c>
      <c r="B102" s="13">
        <v>512008335</v>
      </c>
    </row>
    <row r="103" spans="1:2">
      <c r="A103" t="s">
        <v>1186</v>
      </c>
      <c r="B103" s="13">
        <v>520022963</v>
      </c>
    </row>
    <row r="104" spans="1:2">
      <c r="A104" t="s">
        <v>1187</v>
      </c>
      <c r="B104" s="13">
        <v>570011767</v>
      </c>
    </row>
    <row r="105" spans="1:2">
      <c r="A105" t="s">
        <v>1188</v>
      </c>
      <c r="B105" s="13">
        <v>570014928</v>
      </c>
    </row>
    <row r="106" spans="1:2">
      <c r="A106" t="s">
        <v>1189</v>
      </c>
      <c r="B106" s="13">
        <v>570005959</v>
      </c>
    </row>
    <row r="107" spans="1:2">
      <c r="A107" t="s">
        <v>1190</v>
      </c>
      <c r="B107" s="13">
        <v>510800402</v>
      </c>
    </row>
    <row r="108" spans="1:2">
      <c r="A108" t="s">
        <v>1191</v>
      </c>
      <c r="B108" s="13">
        <v>570007476</v>
      </c>
    </row>
    <row r="109" spans="1:2">
      <c r="A109" t="s">
        <v>1192</v>
      </c>
      <c r="B109" s="13">
        <v>570005850</v>
      </c>
    </row>
    <row r="110" spans="1:2">
      <c r="A110" t="s">
        <v>1193</v>
      </c>
      <c r="B110" s="13">
        <v>520020504</v>
      </c>
    </row>
    <row r="111" spans="1:2">
      <c r="A111" t="s">
        <v>1194</v>
      </c>
      <c r="B111" s="13">
        <v>520020447</v>
      </c>
    </row>
    <row r="112" spans="1:2">
      <c r="A112" t="s">
        <v>1195</v>
      </c>
      <c r="B112" s="13">
        <v>511033060</v>
      </c>
    </row>
    <row r="113" spans="1:2">
      <c r="A113" t="s">
        <v>1196</v>
      </c>
      <c r="B113">
        <v>520027848</v>
      </c>
    </row>
    <row r="114" spans="1:2">
      <c r="A114" t="s">
        <v>1197</v>
      </c>
      <c r="B114" s="13">
        <v>570009852</v>
      </c>
    </row>
    <row r="115" spans="1:2">
      <c r="A115" t="s">
        <v>1198</v>
      </c>
      <c r="B115" s="13">
        <v>520027251</v>
      </c>
    </row>
    <row r="116" spans="1:2">
      <c r="A116" t="s">
        <v>1199</v>
      </c>
      <c r="B116" s="13">
        <v>520028390</v>
      </c>
    </row>
    <row r="117" spans="1:2">
      <c r="A117" t="s">
        <v>1200</v>
      </c>
      <c r="B117" s="13">
        <v>510806870</v>
      </c>
    </row>
    <row r="118" spans="1:2">
      <c r="A118" t="s">
        <v>1201</v>
      </c>
      <c r="B118">
        <v>513879189</v>
      </c>
    </row>
    <row r="119" spans="1:2">
      <c r="A119" t="s">
        <v>1202</v>
      </c>
      <c r="B119">
        <v>510015951</v>
      </c>
    </row>
    <row r="120" spans="1:2">
      <c r="A120" t="s">
        <v>1203</v>
      </c>
      <c r="B120" s="13">
        <v>520030693</v>
      </c>
    </row>
    <row r="121" spans="1:2">
      <c r="A121" t="s">
        <v>1204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91"/>
  <sheetViews>
    <sheetView rightToLeft="1" topLeftCell="B539" workbookViewId="0">
      <selection activeCell="R577" sqref="R577"/>
    </sheetView>
  </sheetViews>
  <sheetFormatPr defaultColWidth="9" defaultRowHeight="14.25"/>
  <cols>
    <col min="1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1213</v>
      </c>
      <c r="B2" t="s">
        <v>1214</v>
      </c>
      <c r="C2" t="s">
        <v>1258</v>
      </c>
      <c r="D2" t="s">
        <v>1259</v>
      </c>
      <c r="E2" t="s">
        <v>1260</v>
      </c>
      <c r="F2" t="s">
        <v>943</v>
      </c>
      <c r="G2" t="s">
        <v>204</v>
      </c>
      <c r="H2" t="s">
        <v>204</v>
      </c>
      <c r="I2" t="s">
        <v>340</v>
      </c>
      <c r="J2" t="s">
        <v>1261</v>
      </c>
      <c r="K2" t="s">
        <v>413</v>
      </c>
      <c r="L2" t="s">
        <v>1212</v>
      </c>
      <c r="M2" s="131">
        <v>0.57999999999999996</v>
      </c>
      <c r="N2" t="s">
        <v>1262</v>
      </c>
      <c r="O2" s="132">
        <v>5.0400000000000002E-3</v>
      </c>
      <c r="P2" s="132">
        <v>1.24E-2</v>
      </c>
      <c r="Q2"/>
      <c r="R2" s="131">
        <v>19500000</v>
      </c>
      <c r="S2" s="131">
        <v>1</v>
      </c>
      <c r="T2" s="131">
        <v>116.16</v>
      </c>
      <c r="U2" s="131">
        <v>22651.200000000001</v>
      </c>
      <c r="V2"/>
      <c r="W2" s="16"/>
      <c r="X2" s="132">
        <v>8.9999999999999998E-4</v>
      </c>
      <c r="Y2" s="132">
        <v>0.25600000000000001</v>
      </c>
      <c r="Z2" s="132">
        <v>0.19231000000000001</v>
      </c>
    </row>
    <row r="3" spans="1:26">
      <c r="A3" t="s">
        <v>1213</v>
      </c>
      <c r="B3" t="s">
        <v>1214</v>
      </c>
      <c r="C3" t="s">
        <v>1258</v>
      </c>
      <c r="D3" t="s">
        <v>1263</v>
      </c>
      <c r="E3" t="s">
        <v>1264</v>
      </c>
      <c r="F3" t="s">
        <v>943</v>
      </c>
      <c r="G3" t="s">
        <v>204</v>
      </c>
      <c r="H3" t="s">
        <v>204</v>
      </c>
      <c r="I3" t="s">
        <v>340</v>
      </c>
      <c r="J3" t="s">
        <v>1265</v>
      </c>
      <c r="K3" t="s">
        <v>415</v>
      </c>
      <c r="L3" t="s">
        <v>1212</v>
      </c>
      <c r="M3" s="131">
        <v>3.52</v>
      </c>
      <c r="N3" t="s">
        <v>1266</v>
      </c>
      <c r="O3" s="132">
        <v>1.026E-2</v>
      </c>
      <c r="P3" s="132">
        <v>1.9800000000000002E-2</v>
      </c>
      <c r="Q3"/>
      <c r="R3" s="131">
        <v>12500000</v>
      </c>
      <c r="S3" s="131">
        <v>1</v>
      </c>
      <c r="T3" s="131">
        <v>101.93</v>
      </c>
      <c r="U3" s="131">
        <v>12741.25</v>
      </c>
      <c r="V3"/>
      <c r="W3" s="16"/>
      <c r="X3" s="132">
        <v>4.2000000000000002E-4</v>
      </c>
      <c r="Y3" s="132">
        <v>0.14399999999999999</v>
      </c>
      <c r="Z3" s="132">
        <v>0.10818</v>
      </c>
    </row>
    <row r="4" spans="1:26">
      <c r="A4" t="s">
        <v>1213</v>
      </c>
      <c r="B4" t="s">
        <v>1214</v>
      </c>
      <c r="C4" t="s">
        <v>1267</v>
      </c>
      <c r="D4" t="s">
        <v>1268</v>
      </c>
      <c r="E4" t="s">
        <v>1269</v>
      </c>
      <c r="F4" t="s">
        <v>945</v>
      </c>
      <c r="G4" t="s">
        <v>204</v>
      </c>
      <c r="H4" t="s">
        <v>204</v>
      </c>
      <c r="I4" t="s">
        <v>340</v>
      </c>
      <c r="J4" t="s">
        <v>1261</v>
      </c>
      <c r="K4" t="s">
        <v>413</v>
      </c>
      <c r="L4" t="s">
        <v>1212</v>
      </c>
      <c r="M4" s="131">
        <v>11.55</v>
      </c>
      <c r="N4" t="s">
        <v>1270</v>
      </c>
      <c r="O4" s="132">
        <v>3.6740000000000002E-2</v>
      </c>
      <c r="P4" s="132">
        <v>4.7300000000000002E-2</v>
      </c>
      <c r="Q4"/>
      <c r="R4" s="131">
        <v>9670442</v>
      </c>
      <c r="S4" s="131">
        <v>1</v>
      </c>
      <c r="T4" s="131">
        <v>109.69</v>
      </c>
      <c r="U4" s="131">
        <v>10607.508</v>
      </c>
      <c r="V4"/>
      <c r="W4" s="16"/>
      <c r="X4" s="132">
        <v>3.6000000000000002E-4</v>
      </c>
      <c r="Y4" s="132">
        <v>0.11988</v>
      </c>
      <c r="Z4" s="132">
        <v>9.0060000000000001E-2</v>
      </c>
    </row>
    <row r="5" spans="1:26">
      <c r="A5" t="s">
        <v>1213</v>
      </c>
      <c r="B5" t="s">
        <v>1214</v>
      </c>
      <c r="C5" t="s">
        <v>1271</v>
      </c>
      <c r="D5" t="s">
        <v>1272</v>
      </c>
      <c r="E5" t="s">
        <v>1273</v>
      </c>
      <c r="F5" t="s">
        <v>949</v>
      </c>
      <c r="G5" t="s">
        <v>204</v>
      </c>
      <c r="H5" t="s">
        <v>204</v>
      </c>
      <c r="I5" t="s">
        <v>340</v>
      </c>
      <c r="J5" t="s">
        <v>1261</v>
      </c>
      <c r="K5" t="s">
        <v>413</v>
      </c>
      <c r="L5" t="s">
        <v>1212</v>
      </c>
      <c r="M5" s="131">
        <v>0.92</v>
      </c>
      <c r="N5" t="s">
        <v>1274</v>
      </c>
      <c r="O5" s="132">
        <v>4.1950000000000001E-2</v>
      </c>
      <c r="P5" s="132">
        <v>4.2599999999999999E-2</v>
      </c>
      <c r="Q5"/>
      <c r="R5" s="131">
        <v>6715000</v>
      </c>
      <c r="S5" s="131">
        <v>1</v>
      </c>
      <c r="T5" s="131">
        <v>96.22</v>
      </c>
      <c r="U5" s="131">
        <v>6461.1729999999998</v>
      </c>
      <c r="V5"/>
      <c r="W5" s="16"/>
      <c r="X5" s="132">
        <v>3.6999999999999999E-4</v>
      </c>
      <c r="Y5" s="132">
        <v>7.3020000000000002E-2</v>
      </c>
      <c r="Z5" s="132">
        <v>5.4859999999999999E-2</v>
      </c>
    </row>
    <row r="6" spans="1:26">
      <c r="A6" t="s">
        <v>1213</v>
      </c>
      <c r="B6" t="s">
        <v>1214</v>
      </c>
      <c r="C6" t="s">
        <v>1271</v>
      </c>
      <c r="D6" t="s">
        <v>1275</v>
      </c>
      <c r="E6" t="s">
        <v>1276</v>
      </c>
      <c r="F6" t="s">
        <v>949</v>
      </c>
      <c r="G6" t="s">
        <v>204</v>
      </c>
      <c r="H6" t="s">
        <v>204</v>
      </c>
      <c r="I6" t="s">
        <v>340</v>
      </c>
      <c r="J6" t="s">
        <v>1261</v>
      </c>
      <c r="K6" t="s">
        <v>413</v>
      </c>
      <c r="L6" t="s">
        <v>1212</v>
      </c>
      <c r="M6" s="131">
        <v>0.6</v>
      </c>
      <c r="N6" t="s">
        <v>1277</v>
      </c>
      <c r="O6" s="132">
        <v>4.2909999999999997E-2</v>
      </c>
      <c r="P6" s="132">
        <v>4.2599999999999999E-2</v>
      </c>
      <c r="Q6"/>
      <c r="R6" s="131">
        <v>6339864</v>
      </c>
      <c r="S6" s="131">
        <v>1</v>
      </c>
      <c r="T6" s="131">
        <v>97.54</v>
      </c>
      <c r="U6" s="131">
        <v>6183.9030000000002</v>
      </c>
      <c r="V6"/>
      <c r="W6" s="16"/>
      <c r="X6" s="132">
        <v>4.4999999999999999E-4</v>
      </c>
      <c r="Y6" s="132">
        <v>6.9889999999999994E-2</v>
      </c>
      <c r="Z6" s="132">
        <v>5.2499999999999998E-2</v>
      </c>
    </row>
    <row r="7" spans="1:26">
      <c r="A7" t="s">
        <v>1213</v>
      </c>
      <c r="B7" t="s">
        <v>1214</v>
      </c>
      <c r="C7" t="s">
        <v>1267</v>
      </c>
      <c r="D7" t="s">
        <v>1278</v>
      </c>
      <c r="E7" t="s">
        <v>1279</v>
      </c>
      <c r="F7" t="s">
        <v>945</v>
      </c>
      <c r="G7" t="s">
        <v>204</v>
      </c>
      <c r="H7" t="s">
        <v>204</v>
      </c>
      <c r="I7" t="s">
        <v>340</v>
      </c>
      <c r="J7" t="s">
        <v>1261</v>
      </c>
      <c r="K7" t="s">
        <v>413</v>
      </c>
      <c r="L7" t="s">
        <v>1212</v>
      </c>
      <c r="M7" s="131">
        <v>0.91</v>
      </c>
      <c r="N7" t="s">
        <v>1280</v>
      </c>
      <c r="O7" s="132">
        <v>3.9660000000000001E-2</v>
      </c>
      <c r="P7" s="132">
        <v>4.1599999999999998E-2</v>
      </c>
      <c r="Q7"/>
      <c r="R7" s="131">
        <v>4685000</v>
      </c>
      <c r="S7" s="131">
        <v>1</v>
      </c>
      <c r="T7" s="131">
        <v>96.84</v>
      </c>
      <c r="U7" s="131">
        <v>4536.9539999999997</v>
      </c>
      <c r="V7"/>
      <c r="W7" s="16"/>
      <c r="X7" s="132">
        <v>1.7000000000000001E-4</v>
      </c>
      <c r="Y7" s="132">
        <v>5.1279999999999999E-2</v>
      </c>
      <c r="Z7" s="132">
        <v>3.8519999999999999E-2</v>
      </c>
    </row>
    <row r="8" spans="1:26">
      <c r="A8" t="s">
        <v>1213</v>
      </c>
      <c r="B8" t="s">
        <v>1214</v>
      </c>
      <c r="C8" t="s">
        <v>1281</v>
      </c>
      <c r="D8" t="s">
        <v>1282</v>
      </c>
      <c r="E8" t="s">
        <v>1283</v>
      </c>
      <c r="F8" t="s">
        <v>946</v>
      </c>
      <c r="G8" t="s">
        <v>204</v>
      </c>
      <c r="H8" t="s">
        <v>204</v>
      </c>
      <c r="I8" t="s">
        <v>340</v>
      </c>
      <c r="J8" t="s">
        <v>1261</v>
      </c>
      <c r="K8" t="s">
        <v>413</v>
      </c>
      <c r="L8" t="s">
        <v>1212</v>
      </c>
      <c r="M8" s="131">
        <v>5.04</v>
      </c>
      <c r="N8" t="s">
        <v>1284</v>
      </c>
      <c r="O8" s="132">
        <v>4.8900000000000002E-3</v>
      </c>
      <c r="P8" s="132">
        <v>4.7800000000000002E-2</v>
      </c>
      <c r="Q8"/>
      <c r="R8" s="131">
        <v>4529500</v>
      </c>
      <c r="S8" s="131">
        <v>1</v>
      </c>
      <c r="T8" s="131">
        <v>98.2</v>
      </c>
      <c r="U8" s="131">
        <v>4447.9690000000001</v>
      </c>
      <c r="V8"/>
      <c r="W8" s="16"/>
      <c r="X8" s="132">
        <v>1.3999999999999999E-4</v>
      </c>
      <c r="Y8" s="132">
        <v>5.0270000000000002E-2</v>
      </c>
      <c r="Z8" s="132">
        <v>3.7760000000000002E-2</v>
      </c>
    </row>
    <row r="9" spans="1:26">
      <c r="A9" t="s">
        <v>1213</v>
      </c>
      <c r="B9" t="s">
        <v>1214</v>
      </c>
      <c r="C9" t="s">
        <v>1271</v>
      </c>
      <c r="D9" t="s">
        <v>1285</v>
      </c>
      <c r="E9" t="s">
        <v>1286</v>
      </c>
      <c r="F9" t="s">
        <v>949</v>
      </c>
      <c r="G9" t="s">
        <v>204</v>
      </c>
      <c r="H9" t="s">
        <v>204</v>
      </c>
      <c r="I9" t="s">
        <v>340</v>
      </c>
      <c r="J9" t="s">
        <v>1261</v>
      </c>
      <c r="K9" t="s">
        <v>413</v>
      </c>
      <c r="L9" t="s">
        <v>1212</v>
      </c>
      <c r="M9" s="131">
        <v>0.77</v>
      </c>
      <c r="N9" t="s">
        <v>1287</v>
      </c>
      <c r="O9" s="132">
        <v>4.1860000000000001E-2</v>
      </c>
      <c r="P9" s="132">
        <v>4.2599999999999999E-2</v>
      </c>
      <c r="Q9"/>
      <c r="R9" s="131">
        <v>3460200</v>
      </c>
      <c r="S9" s="131">
        <v>1</v>
      </c>
      <c r="T9" s="131">
        <v>96.84</v>
      </c>
      <c r="U9" s="131">
        <v>3350.8580000000002</v>
      </c>
      <c r="V9"/>
      <c r="W9" s="16"/>
      <c r="X9" s="132">
        <v>2.2000000000000001E-4</v>
      </c>
      <c r="Y9" s="132">
        <v>3.7870000000000001E-2</v>
      </c>
      <c r="Z9" s="132">
        <v>2.845E-2</v>
      </c>
    </row>
    <row r="10" spans="1:26">
      <c r="A10" t="s">
        <v>1213</v>
      </c>
      <c r="B10" t="s">
        <v>1214</v>
      </c>
      <c r="C10" t="s">
        <v>1281</v>
      </c>
      <c r="D10" t="s">
        <v>1288</v>
      </c>
      <c r="E10" t="s">
        <v>1289</v>
      </c>
      <c r="F10" t="s">
        <v>946</v>
      </c>
      <c r="G10" t="s">
        <v>204</v>
      </c>
      <c r="H10" t="s">
        <v>204</v>
      </c>
      <c r="I10" t="s">
        <v>340</v>
      </c>
      <c r="J10" t="s">
        <v>1261</v>
      </c>
      <c r="K10" t="s">
        <v>413</v>
      </c>
      <c r="L10" t="s">
        <v>1212</v>
      </c>
      <c r="M10" s="131">
        <v>1.1399999999999999</v>
      </c>
      <c r="N10" t="s">
        <v>1290</v>
      </c>
      <c r="O10" s="132">
        <v>3.8000000000000002E-4</v>
      </c>
      <c r="P10" s="132">
        <v>4.5100000000000001E-2</v>
      </c>
      <c r="Q10"/>
      <c r="R10" s="131">
        <v>3274000</v>
      </c>
      <c r="S10" s="131">
        <v>1</v>
      </c>
      <c r="T10" s="131">
        <v>100.16</v>
      </c>
      <c r="U10" s="131">
        <v>3279.2379999999998</v>
      </c>
      <c r="V10"/>
      <c r="W10" s="16"/>
      <c r="X10" s="132">
        <v>1.4999999999999999E-4</v>
      </c>
      <c r="Y10" s="132">
        <v>3.7060000000000003E-2</v>
      </c>
      <c r="Z10" s="132">
        <v>2.784E-2</v>
      </c>
    </row>
    <row r="11" spans="1:26">
      <c r="A11" t="s">
        <v>1213</v>
      </c>
      <c r="B11" t="s">
        <v>1214</v>
      </c>
      <c r="C11" t="s">
        <v>1267</v>
      </c>
      <c r="D11" t="s">
        <v>1291</v>
      </c>
      <c r="E11" t="s">
        <v>1292</v>
      </c>
      <c r="F11" t="s">
        <v>945</v>
      </c>
      <c r="G11" t="s">
        <v>204</v>
      </c>
      <c r="H11" t="s">
        <v>204</v>
      </c>
      <c r="I11" t="s">
        <v>340</v>
      </c>
      <c r="J11" t="s">
        <v>1261</v>
      </c>
      <c r="K11" t="s">
        <v>413</v>
      </c>
      <c r="L11" t="s">
        <v>1212</v>
      </c>
      <c r="M11" s="131">
        <v>0.42</v>
      </c>
      <c r="N11" t="s">
        <v>1293</v>
      </c>
      <c r="O11" s="132">
        <v>-3.65E-3</v>
      </c>
      <c r="P11" s="132">
        <v>3.9899999999999998E-2</v>
      </c>
      <c r="Q11"/>
      <c r="R11" s="131">
        <v>1958268</v>
      </c>
      <c r="S11" s="131">
        <v>1</v>
      </c>
      <c r="T11" s="131">
        <v>100.11</v>
      </c>
      <c r="U11" s="131">
        <v>1960.422</v>
      </c>
      <c r="V11"/>
      <c r="W11" s="16"/>
      <c r="X11" s="132">
        <v>1.3999999999999999E-4</v>
      </c>
      <c r="Y11" s="132">
        <v>2.2159999999999999E-2</v>
      </c>
      <c r="Z11" s="132">
        <v>1.6639999999999999E-2</v>
      </c>
    </row>
    <row r="12" spans="1:26">
      <c r="A12" t="s">
        <v>1213</v>
      </c>
      <c r="B12" t="s">
        <v>1214</v>
      </c>
      <c r="C12" t="s">
        <v>1271</v>
      </c>
      <c r="D12" t="s">
        <v>1294</v>
      </c>
      <c r="E12" t="s">
        <v>1295</v>
      </c>
      <c r="F12" t="s">
        <v>949</v>
      </c>
      <c r="G12" t="s">
        <v>204</v>
      </c>
      <c r="H12" t="s">
        <v>204</v>
      </c>
      <c r="I12" t="s">
        <v>340</v>
      </c>
      <c r="J12" t="s">
        <v>1261</v>
      </c>
      <c r="K12" t="s">
        <v>413</v>
      </c>
      <c r="L12" t="s">
        <v>1212</v>
      </c>
      <c r="M12" s="131">
        <v>0.67</v>
      </c>
      <c r="N12" t="s">
        <v>1296</v>
      </c>
      <c r="O12" s="132">
        <v>4.2410000000000003E-2</v>
      </c>
      <c r="P12" s="132">
        <v>4.24E-2</v>
      </c>
      <c r="Q12"/>
      <c r="R12" s="131">
        <v>1675000</v>
      </c>
      <c r="S12" s="131">
        <v>1</v>
      </c>
      <c r="T12" s="131">
        <v>97.24</v>
      </c>
      <c r="U12" s="131">
        <v>1628.77</v>
      </c>
      <c r="V12"/>
      <c r="W12" s="16"/>
      <c r="X12" s="132">
        <v>1.2E-4</v>
      </c>
      <c r="Y12" s="132">
        <v>1.8409999999999999E-2</v>
      </c>
      <c r="Z12" s="132">
        <v>1.383E-2</v>
      </c>
    </row>
    <row r="13" spans="1:26">
      <c r="A13" t="s">
        <v>1213</v>
      </c>
      <c r="B13" t="s">
        <v>1214</v>
      </c>
      <c r="C13" t="s">
        <v>1271</v>
      </c>
      <c r="D13" t="s">
        <v>1297</v>
      </c>
      <c r="E13" t="s">
        <v>1298</v>
      </c>
      <c r="F13" t="s">
        <v>949</v>
      </c>
      <c r="G13" t="s">
        <v>204</v>
      </c>
      <c r="H13" t="s">
        <v>204</v>
      </c>
      <c r="I13" t="s">
        <v>340</v>
      </c>
      <c r="J13" t="s">
        <v>1261</v>
      </c>
      <c r="K13" t="s">
        <v>413</v>
      </c>
      <c r="L13" t="s">
        <v>1212</v>
      </c>
      <c r="M13" s="131">
        <v>0.85</v>
      </c>
      <c r="N13" t="s">
        <v>1299</v>
      </c>
      <c r="O13" s="132">
        <v>4.2009999999999999E-2</v>
      </c>
      <c r="P13" s="132">
        <v>4.2599999999999999E-2</v>
      </c>
      <c r="Q13"/>
      <c r="R13" s="131">
        <v>1649000</v>
      </c>
      <c r="S13" s="131">
        <v>1</v>
      </c>
      <c r="T13" s="131">
        <v>96.53</v>
      </c>
      <c r="U13" s="131">
        <v>1591.78</v>
      </c>
      <c r="V13"/>
      <c r="W13" s="16"/>
      <c r="X13" s="132">
        <v>9.0000000000000006E-5</v>
      </c>
      <c r="Y13" s="132">
        <v>1.7989999999999999E-2</v>
      </c>
      <c r="Z13" s="132">
        <v>1.3509999999999999E-2</v>
      </c>
    </row>
    <row r="14" spans="1:26">
      <c r="A14" t="s">
        <v>1213</v>
      </c>
      <c r="B14" t="s">
        <v>1214</v>
      </c>
      <c r="C14" t="s">
        <v>1258</v>
      </c>
      <c r="D14" t="s">
        <v>1300</v>
      </c>
      <c r="E14" t="s">
        <v>1301</v>
      </c>
      <c r="F14" t="s">
        <v>943</v>
      </c>
      <c r="G14" t="s">
        <v>204</v>
      </c>
      <c r="H14" t="s">
        <v>204</v>
      </c>
      <c r="I14" t="s">
        <v>340</v>
      </c>
      <c r="J14" t="s">
        <v>1261</v>
      </c>
      <c r="K14" t="s">
        <v>413</v>
      </c>
      <c r="L14" t="s">
        <v>1212</v>
      </c>
      <c r="M14" s="131">
        <v>6.65</v>
      </c>
      <c r="N14" t="s">
        <v>1302</v>
      </c>
      <c r="O14" s="132">
        <v>-9.1400000000000006E-3</v>
      </c>
      <c r="P14" s="132">
        <v>2.0299999999999999E-2</v>
      </c>
      <c r="Q14"/>
      <c r="R14" s="131">
        <v>1120000</v>
      </c>
      <c r="S14" s="131">
        <v>1</v>
      </c>
      <c r="T14" s="131">
        <v>101.91</v>
      </c>
      <c r="U14" s="131">
        <v>1141.3920000000001</v>
      </c>
      <c r="V14"/>
      <c r="W14" s="16"/>
      <c r="X14" s="132">
        <v>4.0000000000000003E-5</v>
      </c>
      <c r="Y14" s="132">
        <v>1.29E-2</v>
      </c>
      <c r="Z14" s="132">
        <v>9.6900000000000007E-3</v>
      </c>
    </row>
    <row r="15" spans="1:26">
      <c r="A15" t="s">
        <v>1213</v>
      </c>
      <c r="B15" t="s">
        <v>1214</v>
      </c>
      <c r="C15" t="s">
        <v>1258</v>
      </c>
      <c r="D15" t="s">
        <v>1303</v>
      </c>
      <c r="E15" t="s">
        <v>1304</v>
      </c>
      <c r="F15" t="s">
        <v>943</v>
      </c>
      <c r="G15" t="s">
        <v>204</v>
      </c>
      <c r="H15" t="s">
        <v>204</v>
      </c>
      <c r="I15" t="s">
        <v>340</v>
      </c>
      <c r="J15" t="s">
        <v>1265</v>
      </c>
      <c r="K15" t="s">
        <v>415</v>
      </c>
      <c r="L15" t="s">
        <v>1212</v>
      </c>
      <c r="M15" s="131">
        <v>4.12</v>
      </c>
      <c r="N15" t="s">
        <v>1305</v>
      </c>
      <c r="O15" s="132">
        <v>-1.7350000000000001E-2</v>
      </c>
      <c r="P15" s="132">
        <v>1.9699999999999999E-2</v>
      </c>
      <c r="Q15"/>
      <c r="R15" s="131">
        <v>969270</v>
      </c>
      <c r="S15" s="131">
        <v>1</v>
      </c>
      <c r="T15" s="131">
        <v>109.42</v>
      </c>
      <c r="U15" s="131">
        <v>1060.575</v>
      </c>
      <c r="V15"/>
      <c r="W15" s="16"/>
      <c r="X15" s="132">
        <v>4.0000000000000003E-5</v>
      </c>
      <c r="Y15" s="132">
        <v>1.1990000000000001E-2</v>
      </c>
      <c r="Z15" s="132">
        <v>8.9999999999999993E-3</v>
      </c>
    </row>
    <row r="16" spans="1:26">
      <c r="A16" t="s">
        <v>1213</v>
      </c>
      <c r="B16" t="s">
        <v>1214</v>
      </c>
      <c r="C16" t="s">
        <v>1267</v>
      </c>
      <c r="D16" t="s">
        <v>1306</v>
      </c>
      <c r="E16" t="s">
        <v>1307</v>
      </c>
      <c r="F16" t="s">
        <v>945</v>
      </c>
      <c r="G16" t="s">
        <v>204</v>
      </c>
      <c r="H16" t="s">
        <v>204</v>
      </c>
      <c r="I16" t="s">
        <v>340</v>
      </c>
      <c r="J16" t="s">
        <v>1261</v>
      </c>
      <c r="K16" t="s">
        <v>413</v>
      </c>
      <c r="L16" t="s">
        <v>1212</v>
      </c>
      <c r="M16" s="131">
        <v>4.8899999999999997</v>
      </c>
      <c r="N16" t="s">
        <v>1308</v>
      </c>
      <c r="O16" s="132">
        <v>3.4610000000000002E-2</v>
      </c>
      <c r="P16" s="132">
        <v>4.2900000000000001E-2</v>
      </c>
      <c r="Q16"/>
      <c r="R16" s="131">
        <v>1200000</v>
      </c>
      <c r="S16" s="131">
        <v>1</v>
      </c>
      <c r="T16" s="131">
        <v>85.48</v>
      </c>
      <c r="U16" s="131">
        <v>1025.76</v>
      </c>
      <c r="V16"/>
      <c r="W16" s="16"/>
      <c r="X16" s="132">
        <v>3.0000000000000001E-5</v>
      </c>
      <c r="Y16" s="132">
        <v>1.159E-2</v>
      </c>
      <c r="Z16" s="132">
        <v>8.7100000000000007E-3</v>
      </c>
    </row>
    <row r="17" spans="1:26">
      <c r="A17" t="s">
        <v>1213</v>
      </c>
      <c r="B17" t="s">
        <v>1214</v>
      </c>
      <c r="C17" t="s">
        <v>1271</v>
      </c>
      <c r="D17" t="s">
        <v>1309</v>
      </c>
      <c r="E17" t="s">
        <v>1310</v>
      </c>
      <c r="F17" t="s">
        <v>949</v>
      </c>
      <c r="G17" t="s">
        <v>204</v>
      </c>
      <c r="H17" t="s">
        <v>204</v>
      </c>
      <c r="I17" t="s">
        <v>340</v>
      </c>
      <c r="J17" t="s">
        <v>1261</v>
      </c>
      <c r="K17" t="s">
        <v>413</v>
      </c>
      <c r="L17" t="s">
        <v>1212</v>
      </c>
      <c r="M17" s="131">
        <v>0.42</v>
      </c>
      <c r="N17" t="s">
        <v>1311</v>
      </c>
      <c r="O17" s="132">
        <v>4.2529999999999998E-2</v>
      </c>
      <c r="P17" s="132">
        <v>4.2700000000000002E-2</v>
      </c>
      <c r="Q17"/>
      <c r="R17" s="131">
        <v>780000</v>
      </c>
      <c r="S17" s="131">
        <v>1</v>
      </c>
      <c r="T17" s="131">
        <v>98.24</v>
      </c>
      <c r="U17" s="131">
        <v>766.27200000000005</v>
      </c>
      <c r="V17"/>
      <c r="W17" s="16"/>
      <c r="X17" s="132">
        <v>6.0000000000000002E-5</v>
      </c>
      <c r="Y17" s="132">
        <v>8.6599999999999993E-3</v>
      </c>
      <c r="Z17" s="132">
        <v>6.5100000000000002E-3</v>
      </c>
    </row>
    <row r="18" spans="1:26">
      <c r="A18" t="s">
        <v>1213</v>
      </c>
      <c r="B18" t="s">
        <v>1214</v>
      </c>
      <c r="C18" t="s">
        <v>1258</v>
      </c>
      <c r="D18" t="s">
        <v>1312</v>
      </c>
      <c r="E18" t="s">
        <v>1313</v>
      </c>
      <c r="F18" t="s">
        <v>943</v>
      </c>
      <c r="G18" t="s">
        <v>204</v>
      </c>
      <c r="H18" t="s">
        <v>204</v>
      </c>
      <c r="I18" t="s">
        <v>340</v>
      </c>
      <c r="J18" t="s">
        <v>1261</v>
      </c>
      <c r="K18" t="s">
        <v>413</v>
      </c>
      <c r="L18" t="s">
        <v>1212</v>
      </c>
      <c r="M18" s="131">
        <v>1.33</v>
      </c>
      <c r="N18" t="s">
        <v>1314</v>
      </c>
      <c r="O18" s="132">
        <v>1.508E-2</v>
      </c>
      <c r="P18" s="132">
        <v>1.9599999999999999E-2</v>
      </c>
      <c r="Q18"/>
      <c r="R18" s="131">
        <v>500000</v>
      </c>
      <c r="S18" s="131">
        <v>1</v>
      </c>
      <c r="T18" s="131">
        <v>112.95</v>
      </c>
      <c r="U18" s="131">
        <v>564.75</v>
      </c>
      <c r="V18"/>
      <c r="W18" s="16"/>
      <c r="X18" s="132">
        <v>2.0000000000000002E-5</v>
      </c>
      <c r="Y18" s="132">
        <v>6.3800000000000003E-3</v>
      </c>
      <c r="Z18" s="132">
        <v>4.79E-3</v>
      </c>
    </row>
    <row r="19" spans="1:26">
      <c r="A19" t="s">
        <v>1213</v>
      </c>
      <c r="B19" t="s">
        <v>1214</v>
      </c>
      <c r="C19" t="s">
        <v>1267</v>
      </c>
      <c r="D19" t="s">
        <v>1315</v>
      </c>
      <c r="E19" t="s">
        <v>1316</v>
      </c>
      <c r="F19" t="s">
        <v>945</v>
      </c>
      <c r="G19" t="s">
        <v>204</v>
      </c>
      <c r="H19" t="s">
        <v>204</v>
      </c>
      <c r="I19" t="s">
        <v>340</v>
      </c>
      <c r="J19" t="s">
        <v>1261</v>
      </c>
      <c r="K19" t="s">
        <v>413</v>
      </c>
      <c r="L19" t="s">
        <v>1212</v>
      </c>
      <c r="M19" s="131">
        <v>4.03</v>
      </c>
      <c r="N19" t="s">
        <v>1317</v>
      </c>
      <c r="O19" s="132">
        <v>4.5199999999999997E-2</v>
      </c>
      <c r="P19" s="132">
        <v>4.2700000000000002E-2</v>
      </c>
      <c r="Q19"/>
      <c r="R19" s="131">
        <v>523000</v>
      </c>
      <c r="S19" s="131">
        <v>1</v>
      </c>
      <c r="T19" s="131">
        <v>103.16</v>
      </c>
      <c r="U19" s="131">
        <v>539.52700000000004</v>
      </c>
      <c r="V19"/>
      <c r="W19" s="16"/>
      <c r="X19" s="132">
        <v>5.0000000000000002E-5</v>
      </c>
      <c r="Y19" s="132">
        <v>6.1000000000000004E-3</v>
      </c>
      <c r="Z19" s="132">
        <v>4.5799999999999999E-3</v>
      </c>
    </row>
    <row r="20" spans="1:26">
      <c r="A20" t="s">
        <v>1213</v>
      </c>
      <c r="B20" t="s">
        <v>1214</v>
      </c>
      <c r="C20" t="s">
        <v>1267</v>
      </c>
      <c r="D20" t="s">
        <v>1318</v>
      </c>
      <c r="E20" t="s">
        <v>1319</v>
      </c>
      <c r="F20" t="s">
        <v>945</v>
      </c>
      <c r="G20" t="s">
        <v>204</v>
      </c>
      <c r="H20" t="s">
        <v>204</v>
      </c>
      <c r="I20" t="s">
        <v>340</v>
      </c>
      <c r="J20" t="s">
        <v>1261</v>
      </c>
      <c r="K20" t="s">
        <v>413</v>
      </c>
      <c r="L20" t="s">
        <v>1212</v>
      </c>
      <c r="M20" s="131">
        <v>1.52</v>
      </c>
      <c r="N20" t="s">
        <v>1320</v>
      </c>
      <c r="O20" s="132">
        <v>4.2529999999999998E-2</v>
      </c>
      <c r="P20" s="132">
        <v>4.1700000000000001E-2</v>
      </c>
      <c r="Q20"/>
      <c r="R20" s="131">
        <v>482000</v>
      </c>
      <c r="S20" s="131">
        <v>1</v>
      </c>
      <c r="T20" s="131">
        <v>105.69</v>
      </c>
      <c r="U20" s="131">
        <v>509.42599999999999</v>
      </c>
      <c r="V20"/>
      <c r="W20" s="16"/>
      <c r="X20" s="132">
        <v>3.0000000000000001E-5</v>
      </c>
      <c r="Y20" s="132">
        <v>5.7600000000000004E-3</v>
      </c>
      <c r="Z20" s="132">
        <v>4.3299999999999996E-3</v>
      </c>
    </row>
    <row r="21" spans="1:26">
      <c r="A21" t="s">
        <v>1213</v>
      </c>
      <c r="B21" t="s">
        <v>1214</v>
      </c>
      <c r="C21" t="s">
        <v>1267</v>
      </c>
      <c r="D21" t="s">
        <v>1321</v>
      </c>
      <c r="E21" t="s">
        <v>1322</v>
      </c>
      <c r="F21" t="s">
        <v>945</v>
      </c>
      <c r="G21" t="s">
        <v>204</v>
      </c>
      <c r="H21" t="s">
        <v>204</v>
      </c>
      <c r="I21" t="s">
        <v>340</v>
      </c>
      <c r="J21" t="s">
        <v>1265</v>
      </c>
      <c r="K21" t="s">
        <v>415</v>
      </c>
      <c r="L21" t="s">
        <v>1212</v>
      </c>
      <c r="M21" s="131">
        <v>6.68</v>
      </c>
      <c r="N21" t="s">
        <v>1323</v>
      </c>
      <c r="O21" s="132">
        <v>4.3560000000000001E-2</v>
      </c>
      <c r="P21" s="132">
        <v>4.3799999999999999E-2</v>
      </c>
      <c r="R21" s="131">
        <v>427000</v>
      </c>
      <c r="S21" s="131">
        <v>1</v>
      </c>
      <c r="T21" s="131">
        <v>82.78</v>
      </c>
      <c r="U21" s="131">
        <v>353.471</v>
      </c>
      <c r="X21" s="132">
        <v>1.0000000000000001E-5</v>
      </c>
      <c r="Y21" s="132">
        <v>3.9899999999999996E-3</v>
      </c>
      <c r="Z21" s="132">
        <v>3.0000000000000001E-3</v>
      </c>
    </row>
    <row r="22" spans="1:26">
      <c r="A22" t="s">
        <v>1213</v>
      </c>
      <c r="B22" t="s">
        <v>1214</v>
      </c>
      <c r="C22" t="s">
        <v>1267</v>
      </c>
      <c r="D22" t="s">
        <v>1324</v>
      </c>
      <c r="E22" t="s">
        <v>1325</v>
      </c>
      <c r="F22" t="s">
        <v>945</v>
      </c>
      <c r="G22" t="s">
        <v>204</v>
      </c>
      <c r="H22" t="s">
        <v>204</v>
      </c>
      <c r="I22" t="s">
        <v>340</v>
      </c>
      <c r="J22" t="s">
        <v>1265</v>
      </c>
      <c r="K22" t="s">
        <v>415</v>
      </c>
      <c r="L22" t="s">
        <v>1212</v>
      </c>
      <c r="M22" s="131">
        <v>8.4</v>
      </c>
      <c r="N22" t="s">
        <v>1326</v>
      </c>
      <c r="O22" s="132">
        <v>4.045E-2</v>
      </c>
      <c r="P22" s="132">
        <v>4.48E-2</v>
      </c>
      <c r="R22" s="131">
        <v>255000</v>
      </c>
      <c r="S22" s="131">
        <v>1</v>
      </c>
      <c r="T22" s="131">
        <v>96.17</v>
      </c>
      <c r="U22" s="131">
        <v>245.23400000000001</v>
      </c>
      <c r="X22" s="132">
        <v>1.0000000000000001E-5</v>
      </c>
      <c r="Y22" s="132">
        <v>2.7699999999999999E-3</v>
      </c>
      <c r="Z22" s="132">
        <v>2.0799999999999998E-3</v>
      </c>
    </row>
    <row r="23" spans="1:26">
      <c r="A23" t="s">
        <v>1213</v>
      </c>
      <c r="B23" t="s">
        <v>1214</v>
      </c>
      <c r="C23" t="s">
        <v>1271</v>
      </c>
      <c r="D23" t="s">
        <v>1327</v>
      </c>
      <c r="E23" t="s">
        <v>1328</v>
      </c>
      <c r="F23" t="s">
        <v>949</v>
      </c>
      <c r="G23" t="s">
        <v>204</v>
      </c>
      <c r="H23" t="s">
        <v>204</v>
      </c>
      <c r="I23" t="s">
        <v>340</v>
      </c>
      <c r="J23" t="s">
        <v>1261</v>
      </c>
      <c r="K23" t="s">
        <v>413</v>
      </c>
      <c r="L23" t="s">
        <v>1212</v>
      </c>
      <c r="M23" s="131">
        <v>0.35</v>
      </c>
      <c r="N23" t="s">
        <v>1329</v>
      </c>
      <c r="O23" s="132">
        <v>4.1209999999999997E-2</v>
      </c>
      <c r="P23" s="132">
        <v>4.2900000000000001E-2</v>
      </c>
      <c r="R23" s="131">
        <v>156671</v>
      </c>
      <c r="S23" s="131">
        <v>1</v>
      </c>
      <c r="T23" s="131">
        <v>98.55</v>
      </c>
      <c r="U23" s="131">
        <v>154.399</v>
      </c>
      <c r="X23" s="132">
        <v>1.0000000000000001E-5</v>
      </c>
      <c r="Y23" s="132">
        <v>1.74E-3</v>
      </c>
      <c r="Z23" s="132">
        <v>1.31E-3</v>
      </c>
    </row>
    <row r="24" spans="1:26">
      <c r="A24" t="s">
        <v>1213</v>
      </c>
      <c r="B24" t="s">
        <v>1214</v>
      </c>
      <c r="C24" t="s">
        <v>1330</v>
      </c>
      <c r="D24" t="s">
        <v>1331</v>
      </c>
      <c r="E24" t="s">
        <v>1332</v>
      </c>
      <c r="F24" t="s">
        <v>950</v>
      </c>
      <c r="G24" t="s">
        <v>205</v>
      </c>
      <c r="H24" t="s">
        <v>204</v>
      </c>
      <c r="I24" t="s">
        <v>314</v>
      </c>
      <c r="J24" t="s">
        <v>1333</v>
      </c>
      <c r="K24" t="s">
        <v>431</v>
      </c>
      <c r="L24" t="s">
        <v>1215</v>
      </c>
      <c r="M24" s="131">
        <v>6.9589999999999996</v>
      </c>
      <c r="N24" t="s">
        <v>1334</v>
      </c>
      <c r="O24" s="132">
        <v>5.8430000000000003E-2</v>
      </c>
      <c r="P24" s="132">
        <v>5.6910000000000002E-2</v>
      </c>
      <c r="R24" s="131">
        <v>727000</v>
      </c>
      <c r="S24" s="131">
        <v>3.718</v>
      </c>
      <c r="T24" s="131">
        <v>99.156999999999996</v>
      </c>
      <c r="U24" s="131">
        <v>2680.2</v>
      </c>
      <c r="X24" s="132">
        <v>2.4000000000000001E-4</v>
      </c>
      <c r="Y24" s="132">
        <v>3.0290000000000001E-2</v>
      </c>
      <c r="Z24" s="132">
        <v>2.2759999999999999E-2</v>
      </c>
    </row>
    <row r="25" spans="1:26">
      <c r="A25" t="s">
        <v>1213</v>
      </c>
      <c r="B25" t="s">
        <v>1217</v>
      </c>
      <c r="C25" t="s">
        <v>1258</v>
      </c>
      <c r="D25" t="s">
        <v>1259</v>
      </c>
      <c r="E25" t="s">
        <v>1260</v>
      </c>
      <c r="F25" t="s">
        <v>943</v>
      </c>
      <c r="G25" t="s">
        <v>204</v>
      </c>
      <c r="H25" t="s">
        <v>204</v>
      </c>
      <c r="I25" t="s">
        <v>340</v>
      </c>
      <c r="J25" t="s">
        <v>1261</v>
      </c>
      <c r="K25" t="s">
        <v>413</v>
      </c>
      <c r="L25" t="s">
        <v>1212</v>
      </c>
      <c r="M25" s="131">
        <v>0.57999999999999996</v>
      </c>
      <c r="N25" t="s">
        <v>1262</v>
      </c>
      <c r="O25" s="132">
        <v>1.31E-3</v>
      </c>
      <c r="P25" s="132">
        <v>1.24E-2</v>
      </c>
      <c r="R25" s="131">
        <v>75148594</v>
      </c>
      <c r="S25" s="131">
        <v>1</v>
      </c>
      <c r="T25" s="131">
        <v>116.16</v>
      </c>
      <c r="U25" s="131">
        <v>87292.607000000004</v>
      </c>
      <c r="X25" s="132">
        <v>3.46E-3</v>
      </c>
      <c r="Y25" s="132">
        <v>0.26106000000000001</v>
      </c>
      <c r="Z25" s="132">
        <v>5.8740000000000001E-2</v>
      </c>
    </row>
    <row r="26" spans="1:26">
      <c r="A26" t="s">
        <v>1213</v>
      </c>
      <c r="B26" t="s">
        <v>1217</v>
      </c>
      <c r="C26" t="s">
        <v>1281</v>
      </c>
      <c r="D26" t="s">
        <v>1288</v>
      </c>
      <c r="E26" t="s">
        <v>1289</v>
      </c>
      <c r="F26" t="s">
        <v>946</v>
      </c>
      <c r="G26" t="s">
        <v>204</v>
      </c>
      <c r="H26" t="s">
        <v>204</v>
      </c>
      <c r="I26" t="s">
        <v>340</v>
      </c>
      <c r="J26" t="s">
        <v>1261</v>
      </c>
      <c r="K26" t="s">
        <v>413</v>
      </c>
      <c r="L26" t="s">
        <v>1212</v>
      </c>
      <c r="M26" s="131">
        <v>1.1399999999999999</v>
      </c>
      <c r="N26" t="s">
        <v>1290</v>
      </c>
      <c r="O26" s="132">
        <v>3.6000000000000002E-4</v>
      </c>
      <c r="P26" s="132">
        <v>4.5100000000000001E-2</v>
      </c>
      <c r="R26" s="131">
        <v>47000000</v>
      </c>
      <c r="S26" s="131">
        <v>1</v>
      </c>
      <c r="T26" s="131">
        <v>100.16</v>
      </c>
      <c r="U26" s="131">
        <v>47075.199999999997</v>
      </c>
      <c r="X26" s="132">
        <v>2.2200000000000002E-3</v>
      </c>
      <c r="Y26" s="132">
        <v>0.14077999999999999</v>
      </c>
      <c r="Z26" s="132">
        <v>3.168E-2</v>
      </c>
    </row>
    <row r="27" spans="1:26">
      <c r="A27" t="s">
        <v>1213</v>
      </c>
      <c r="B27" t="s">
        <v>1217</v>
      </c>
      <c r="C27" t="s">
        <v>1271</v>
      </c>
      <c r="D27" t="s">
        <v>1309</v>
      </c>
      <c r="E27" t="s">
        <v>1310</v>
      </c>
      <c r="F27" t="s">
        <v>949</v>
      </c>
      <c r="G27" t="s">
        <v>204</v>
      </c>
      <c r="H27" t="s">
        <v>204</v>
      </c>
      <c r="I27" t="s">
        <v>340</v>
      </c>
      <c r="J27" t="s">
        <v>1261</v>
      </c>
      <c r="K27" t="s">
        <v>413</v>
      </c>
      <c r="L27" t="s">
        <v>1212</v>
      </c>
      <c r="M27" s="131">
        <v>0.42</v>
      </c>
      <c r="N27" t="s">
        <v>1311</v>
      </c>
      <c r="O27" s="132">
        <v>4.2410000000000003E-2</v>
      </c>
      <c r="P27" s="132">
        <v>4.2700000000000002E-2</v>
      </c>
      <c r="R27" s="131">
        <v>35153000</v>
      </c>
      <c r="S27" s="131">
        <v>1</v>
      </c>
      <c r="T27" s="131">
        <v>98.24</v>
      </c>
      <c r="U27" s="131">
        <v>34534.307000000001</v>
      </c>
      <c r="X27" s="132">
        <v>2.9299999999999999E-3</v>
      </c>
      <c r="Y27" s="132">
        <v>0.10328</v>
      </c>
      <c r="Z27" s="132">
        <v>2.324E-2</v>
      </c>
    </row>
    <row r="28" spans="1:26">
      <c r="A28" t="s">
        <v>1213</v>
      </c>
      <c r="B28" t="s">
        <v>1217</v>
      </c>
      <c r="C28" t="s">
        <v>1271</v>
      </c>
      <c r="D28" t="s">
        <v>1297</v>
      </c>
      <c r="E28" t="s">
        <v>1298</v>
      </c>
      <c r="F28" t="s">
        <v>949</v>
      </c>
      <c r="G28" t="s">
        <v>204</v>
      </c>
      <c r="H28" t="s">
        <v>204</v>
      </c>
      <c r="I28" t="s">
        <v>340</v>
      </c>
      <c r="J28" t="s">
        <v>1261</v>
      </c>
      <c r="K28" t="s">
        <v>413</v>
      </c>
      <c r="L28" t="s">
        <v>1212</v>
      </c>
      <c r="M28" s="131">
        <v>0.85</v>
      </c>
      <c r="N28" t="s">
        <v>1299</v>
      </c>
      <c r="O28" s="132">
        <v>4.2040000000000001E-2</v>
      </c>
      <c r="P28" s="132">
        <v>4.2599999999999999E-2</v>
      </c>
      <c r="R28" s="131">
        <v>32723000</v>
      </c>
      <c r="S28" s="131">
        <v>1</v>
      </c>
      <c r="T28" s="131">
        <v>96.53</v>
      </c>
      <c r="U28" s="131">
        <v>31587.511999999999</v>
      </c>
      <c r="X28" s="132">
        <v>1.82E-3</v>
      </c>
      <c r="Y28" s="132">
        <v>9.4469999999999998E-2</v>
      </c>
      <c r="Z28" s="132">
        <v>2.1260000000000001E-2</v>
      </c>
    </row>
    <row r="29" spans="1:26">
      <c r="A29" t="s">
        <v>1213</v>
      </c>
      <c r="B29" t="s">
        <v>1217</v>
      </c>
      <c r="C29" t="s">
        <v>1271</v>
      </c>
      <c r="D29" t="s">
        <v>1294</v>
      </c>
      <c r="E29" t="s">
        <v>1295</v>
      </c>
      <c r="F29" t="s">
        <v>949</v>
      </c>
      <c r="G29" t="s">
        <v>204</v>
      </c>
      <c r="H29" t="s">
        <v>204</v>
      </c>
      <c r="I29" t="s">
        <v>340</v>
      </c>
      <c r="J29" t="s">
        <v>1261</v>
      </c>
      <c r="K29" t="s">
        <v>413</v>
      </c>
      <c r="L29" t="s">
        <v>1212</v>
      </c>
      <c r="M29" s="131">
        <v>0.67</v>
      </c>
      <c r="N29" t="s">
        <v>1296</v>
      </c>
      <c r="O29" s="132">
        <v>4.1950000000000001E-2</v>
      </c>
      <c r="P29" s="132">
        <v>4.24E-2</v>
      </c>
      <c r="R29" s="131">
        <v>19346000</v>
      </c>
      <c r="S29" s="131">
        <v>1</v>
      </c>
      <c r="T29" s="131">
        <v>97.24</v>
      </c>
      <c r="U29" s="131">
        <v>18812.05</v>
      </c>
      <c r="X29" s="132">
        <v>1.3799999999999999E-3</v>
      </c>
      <c r="Y29" s="132">
        <v>5.6259999999999998E-2</v>
      </c>
      <c r="Z29" s="132">
        <v>1.2659999999999999E-2</v>
      </c>
    </row>
    <row r="30" spans="1:26">
      <c r="A30" t="s">
        <v>1213</v>
      </c>
      <c r="B30" t="s">
        <v>1217</v>
      </c>
      <c r="C30" t="s">
        <v>1267</v>
      </c>
      <c r="D30" t="s">
        <v>1268</v>
      </c>
      <c r="E30" t="s">
        <v>1269</v>
      </c>
      <c r="F30" t="s">
        <v>945</v>
      </c>
      <c r="G30" t="s">
        <v>204</v>
      </c>
      <c r="H30" t="s">
        <v>204</v>
      </c>
      <c r="I30" t="s">
        <v>340</v>
      </c>
      <c r="J30" t="s">
        <v>1261</v>
      </c>
      <c r="K30" t="s">
        <v>413</v>
      </c>
      <c r="L30" t="s">
        <v>1212</v>
      </c>
      <c r="M30" s="131">
        <v>11.55</v>
      </c>
      <c r="N30" t="s">
        <v>1270</v>
      </c>
      <c r="O30" s="132">
        <v>3.8580000000000003E-2</v>
      </c>
      <c r="P30" s="132">
        <v>4.7300000000000002E-2</v>
      </c>
      <c r="R30" s="131">
        <v>14015998</v>
      </c>
      <c r="S30" s="131">
        <v>1</v>
      </c>
      <c r="T30" s="131">
        <v>109.69</v>
      </c>
      <c r="U30" s="131">
        <v>15374.147999999999</v>
      </c>
      <c r="X30" s="132">
        <v>5.1999999999999995E-4</v>
      </c>
      <c r="Y30" s="132">
        <v>4.598E-2</v>
      </c>
      <c r="Z30" s="132">
        <v>1.035E-2</v>
      </c>
    </row>
    <row r="31" spans="1:26">
      <c r="A31" t="s">
        <v>1213</v>
      </c>
      <c r="B31" t="s">
        <v>1217</v>
      </c>
      <c r="C31" t="s">
        <v>1271</v>
      </c>
      <c r="D31" t="s">
        <v>1335</v>
      </c>
      <c r="E31" t="s">
        <v>1336</v>
      </c>
      <c r="F31" t="s">
        <v>949</v>
      </c>
      <c r="G31" t="s">
        <v>204</v>
      </c>
      <c r="H31" t="s">
        <v>204</v>
      </c>
      <c r="I31" t="s">
        <v>340</v>
      </c>
      <c r="J31" t="s">
        <v>1261</v>
      </c>
      <c r="K31" t="s">
        <v>413</v>
      </c>
      <c r="L31" t="s">
        <v>1212</v>
      </c>
      <c r="M31" s="131">
        <v>0.1</v>
      </c>
      <c r="N31" t="s">
        <v>1337</v>
      </c>
      <c r="O31" s="132">
        <v>4.2180000000000002E-2</v>
      </c>
      <c r="P31" s="132">
        <v>4.2500000000000003E-2</v>
      </c>
      <c r="R31" s="131">
        <v>13163000</v>
      </c>
      <c r="S31" s="131">
        <v>1</v>
      </c>
      <c r="T31" s="131">
        <v>99.59</v>
      </c>
      <c r="U31" s="131">
        <v>13109.031999999999</v>
      </c>
      <c r="X31" s="132">
        <v>3.6000000000000002E-4</v>
      </c>
      <c r="Y31" s="132">
        <v>3.9199999999999999E-2</v>
      </c>
      <c r="Z31" s="132">
        <v>8.8199999999999997E-3</v>
      </c>
    </row>
    <row r="32" spans="1:26">
      <c r="A32" t="s">
        <v>1213</v>
      </c>
      <c r="B32" t="s">
        <v>1217</v>
      </c>
      <c r="C32" t="s">
        <v>1267</v>
      </c>
      <c r="D32" t="s">
        <v>1291</v>
      </c>
      <c r="E32" t="s">
        <v>1292</v>
      </c>
      <c r="F32" t="s">
        <v>945</v>
      </c>
      <c r="G32" t="s">
        <v>204</v>
      </c>
      <c r="H32" t="s">
        <v>204</v>
      </c>
      <c r="I32" t="s">
        <v>340</v>
      </c>
      <c r="J32" t="s">
        <v>1261</v>
      </c>
      <c r="K32" t="s">
        <v>413</v>
      </c>
      <c r="L32" t="s">
        <v>1212</v>
      </c>
      <c r="M32" s="131">
        <v>0.42</v>
      </c>
      <c r="N32" t="s">
        <v>1293</v>
      </c>
      <c r="O32" s="132">
        <v>3.1730000000000001E-2</v>
      </c>
      <c r="P32" s="132">
        <v>3.9899999999999998E-2</v>
      </c>
      <c r="R32" s="131">
        <v>12745000</v>
      </c>
      <c r="S32" s="131">
        <v>1</v>
      </c>
      <c r="T32" s="131">
        <v>100.11</v>
      </c>
      <c r="U32" s="131">
        <v>12759.02</v>
      </c>
      <c r="X32" s="132">
        <v>8.9999999999999998E-4</v>
      </c>
      <c r="Y32" s="132">
        <v>3.8159999999999999E-2</v>
      </c>
      <c r="Z32" s="132">
        <v>8.5900000000000004E-3</v>
      </c>
    </row>
    <row r="33" spans="1:26">
      <c r="A33" t="s">
        <v>1213</v>
      </c>
      <c r="B33" t="s">
        <v>1217</v>
      </c>
      <c r="C33" t="s">
        <v>1258</v>
      </c>
      <c r="D33" t="s">
        <v>1338</v>
      </c>
      <c r="E33" t="s">
        <v>1339</v>
      </c>
      <c r="F33" t="s">
        <v>943</v>
      </c>
      <c r="G33" t="s">
        <v>204</v>
      </c>
      <c r="H33" t="s">
        <v>204</v>
      </c>
      <c r="I33" t="s">
        <v>340</v>
      </c>
      <c r="J33" t="s">
        <v>1265</v>
      </c>
      <c r="K33" t="s">
        <v>415</v>
      </c>
      <c r="L33" t="s">
        <v>1212</v>
      </c>
      <c r="M33" s="131">
        <v>2.14</v>
      </c>
      <c r="N33" t="s">
        <v>1340</v>
      </c>
      <c r="O33" s="132">
        <v>-3.6069999999999998E-2</v>
      </c>
      <c r="P33" s="132">
        <v>1.9400000000000001E-2</v>
      </c>
      <c r="R33" s="131">
        <v>10000000</v>
      </c>
      <c r="S33" s="131">
        <v>1</v>
      </c>
      <c r="T33" s="131">
        <v>114.63</v>
      </c>
      <c r="U33" s="131">
        <v>11463</v>
      </c>
      <c r="X33" s="132">
        <v>4.0999999999999999E-4</v>
      </c>
      <c r="Y33" s="132">
        <v>3.4279999999999998E-2</v>
      </c>
      <c r="Z33" s="132">
        <v>7.7099999999999998E-3</v>
      </c>
    </row>
    <row r="34" spans="1:26">
      <c r="A34" t="s">
        <v>1213</v>
      </c>
      <c r="B34" t="s">
        <v>1217</v>
      </c>
      <c r="C34" t="s">
        <v>1267</v>
      </c>
      <c r="D34" t="s">
        <v>1306</v>
      </c>
      <c r="E34" t="s">
        <v>1307</v>
      </c>
      <c r="F34" t="s">
        <v>945</v>
      </c>
      <c r="G34" t="s">
        <v>204</v>
      </c>
      <c r="H34" t="s">
        <v>204</v>
      </c>
      <c r="I34" t="s">
        <v>340</v>
      </c>
      <c r="J34" t="s">
        <v>1261</v>
      </c>
      <c r="K34" t="s">
        <v>413</v>
      </c>
      <c r="L34" t="s">
        <v>1212</v>
      </c>
      <c r="M34" s="131">
        <v>4.8899999999999997</v>
      </c>
      <c r="N34" t="s">
        <v>1308</v>
      </c>
      <c r="O34" s="132">
        <v>4.3819999999999998E-2</v>
      </c>
      <c r="P34" s="132">
        <v>4.2900000000000001E-2</v>
      </c>
      <c r="R34" s="131">
        <v>11000000</v>
      </c>
      <c r="S34" s="131">
        <v>1</v>
      </c>
      <c r="T34" s="131">
        <v>85.48</v>
      </c>
      <c r="U34" s="131">
        <v>9402.7999999999993</v>
      </c>
      <c r="X34" s="132">
        <v>2.9E-4</v>
      </c>
      <c r="Y34" s="132">
        <v>2.8119999999999999E-2</v>
      </c>
      <c r="Z34" s="132">
        <v>6.3299999999999997E-3</v>
      </c>
    </row>
    <row r="35" spans="1:26">
      <c r="A35" t="s">
        <v>1213</v>
      </c>
      <c r="B35" t="s">
        <v>1217</v>
      </c>
      <c r="C35" t="s">
        <v>1281</v>
      </c>
      <c r="D35" t="s">
        <v>1282</v>
      </c>
      <c r="E35" t="s">
        <v>1283</v>
      </c>
      <c r="F35" t="s">
        <v>946</v>
      </c>
      <c r="G35" t="s">
        <v>204</v>
      </c>
      <c r="H35" t="s">
        <v>204</v>
      </c>
      <c r="I35" t="s">
        <v>340</v>
      </c>
      <c r="J35" t="s">
        <v>1261</v>
      </c>
      <c r="K35" t="s">
        <v>413</v>
      </c>
      <c r="L35" t="s">
        <v>1212</v>
      </c>
      <c r="M35" s="131">
        <v>5.04</v>
      </c>
      <c r="N35" t="s">
        <v>1284</v>
      </c>
      <c r="O35" s="132">
        <v>3.5799999999999998E-3</v>
      </c>
      <c r="P35" s="132">
        <v>4.7800000000000002E-2</v>
      </c>
      <c r="R35" s="131">
        <v>8000000</v>
      </c>
      <c r="S35" s="131">
        <v>1</v>
      </c>
      <c r="T35" s="131">
        <v>98.2</v>
      </c>
      <c r="U35" s="131">
        <v>7856</v>
      </c>
      <c r="X35" s="132">
        <v>2.4000000000000001E-4</v>
      </c>
      <c r="Y35" s="132">
        <v>2.349E-2</v>
      </c>
      <c r="Z35" s="132">
        <v>5.2900000000000004E-3</v>
      </c>
    </row>
    <row r="36" spans="1:26">
      <c r="A36" t="s">
        <v>1213</v>
      </c>
      <c r="B36" t="s">
        <v>1217</v>
      </c>
      <c r="C36" t="s">
        <v>1267</v>
      </c>
      <c r="D36" t="s">
        <v>1341</v>
      </c>
      <c r="E36" t="s">
        <v>1342</v>
      </c>
      <c r="F36" t="s">
        <v>945</v>
      </c>
      <c r="G36" t="s">
        <v>204</v>
      </c>
      <c r="H36" t="s">
        <v>204</v>
      </c>
      <c r="I36" t="s">
        <v>340</v>
      </c>
      <c r="J36" t="s">
        <v>1265</v>
      </c>
      <c r="K36" t="s">
        <v>415</v>
      </c>
      <c r="L36" t="s">
        <v>1212</v>
      </c>
      <c r="M36" s="131">
        <v>3.7</v>
      </c>
      <c r="N36" t="s">
        <v>1343</v>
      </c>
      <c r="O36" s="132">
        <v>3.8649999999999997E-2</v>
      </c>
      <c r="P36" s="132">
        <v>4.2700000000000002E-2</v>
      </c>
      <c r="R36" s="131">
        <v>7281000</v>
      </c>
      <c r="S36" s="131">
        <v>1</v>
      </c>
      <c r="T36" s="131">
        <v>98.49</v>
      </c>
      <c r="U36" s="131">
        <v>7171.0569999999998</v>
      </c>
      <c r="X36" s="132">
        <v>2.1000000000000001E-4</v>
      </c>
      <c r="Y36" s="132">
        <v>2.145E-2</v>
      </c>
      <c r="Z36" s="132">
        <v>4.8300000000000001E-3</v>
      </c>
    </row>
    <row r="37" spans="1:26">
      <c r="A37" t="s">
        <v>1213</v>
      </c>
      <c r="B37" t="s">
        <v>1217</v>
      </c>
      <c r="C37" t="s">
        <v>1258</v>
      </c>
      <c r="D37" t="s">
        <v>1312</v>
      </c>
      <c r="E37" t="s">
        <v>1313</v>
      </c>
      <c r="F37" t="s">
        <v>943</v>
      </c>
      <c r="G37" t="s">
        <v>204</v>
      </c>
      <c r="H37" t="s">
        <v>204</v>
      </c>
      <c r="I37" t="s">
        <v>340</v>
      </c>
      <c r="J37" t="s">
        <v>1261</v>
      </c>
      <c r="K37" t="s">
        <v>413</v>
      </c>
      <c r="L37" t="s">
        <v>1212</v>
      </c>
      <c r="M37" s="131">
        <v>1.33</v>
      </c>
      <c r="N37" t="s">
        <v>1314</v>
      </c>
      <c r="O37" s="132">
        <v>2.0070000000000001E-2</v>
      </c>
      <c r="P37" s="132">
        <v>1.9599999999999999E-2</v>
      </c>
      <c r="R37" s="131">
        <v>5000000</v>
      </c>
      <c r="S37" s="131">
        <v>1</v>
      </c>
      <c r="T37" s="131">
        <v>112.95</v>
      </c>
      <c r="U37" s="131">
        <v>5647.5</v>
      </c>
      <c r="X37" s="132">
        <v>2.5000000000000001E-4</v>
      </c>
      <c r="Y37" s="132">
        <v>1.6889999999999999E-2</v>
      </c>
      <c r="Z37" s="132">
        <v>3.8E-3</v>
      </c>
    </row>
    <row r="38" spans="1:26">
      <c r="A38" t="s">
        <v>1213</v>
      </c>
      <c r="B38" t="s">
        <v>1217</v>
      </c>
      <c r="C38" t="s">
        <v>1267</v>
      </c>
      <c r="D38" t="s">
        <v>1278</v>
      </c>
      <c r="E38" t="s">
        <v>1279</v>
      </c>
      <c r="F38" t="s">
        <v>945</v>
      </c>
      <c r="G38" t="s">
        <v>204</v>
      </c>
      <c r="H38" t="s">
        <v>204</v>
      </c>
      <c r="I38" t="s">
        <v>340</v>
      </c>
      <c r="J38" t="s">
        <v>1261</v>
      </c>
      <c r="K38" t="s">
        <v>413</v>
      </c>
      <c r="L38" t="s">
        <v>1212</v>
      </c>
      <c r="M38" s="131">
        <v>0.91</v>
      </c>
      <c r="N38" t="s">
        <v>1280</v>
      </c>
      <c r="O38" s="132">
        <v>4.2619999999999998E-2</v>
      </c>
      <c r="P38" s="132">
        <v>4.1599999999999998E-2</v>
      </c>
      <c r="R38" s="131">
        <v>4890000</v>
      </c>
      <c r="S38" s="131">
        <v>1</v>
      </c>
      <c r="T38" s="131">
        <v>96.84</v>
      </c>
      <c r="U38" s="131">
        <v>4735.4759999999997</v>
      </c>
      <c r="X38" s="132">
        <v>1.8000000000000001E-4</v>
      </c>
      <c r="Y38" s="132">
        <v>1.4160000000000001E-2</v>
      </c>
      <c r="Z38" s="132">
        <v>3.1900000000000001E-3</v>
      </c>
    </row>
    <row r="39" spans="1:26">
      <c r="A39" t="s">
        <v>1213</v>
      </c>
      <c r="B39" t="s">
        <v>1217</v>
      </c>
      <c r="C39" t="s">
        <v>1271</v>
      </c>
      <c r="D39" t="s">
        <v>1285</v>
      </c>
      <c r="E39" t="s">
        <v>1286</v>
      </c>
      <c r="F39" t="s">
        <v>949</v>
      </c>
      <c r="G39" t="s">
        <v>204</v>
      </c>
      <c r="H39" t="s">
        <v>204</v>
      </c>
      <c r="I39" t="s">
        <v>340</v>
      </c>
      <c r="J39" t="s">
        <v>1261</v>
      </c>
      <c r="K39" t="s">
        <v>413</v>
      </c>
      <c r="L39" t="s">
        <v>1212</v>
      </c>
      <c r="M39" s="131">
        <v>0.77</v>
      </c>
      <c r="N39" t="s">
        <v>1287</v>
      </c>
      <c r="O39" s="132">
        <v>4.2000000000000003E-2</v>
      </c>
      <c r="P39" s="132">
        <v>4.2599999999999999E-2</v>
      </c>
      <c r="R39" s="131">
        <v>4182000</v>
      </c>
      <c r="S39" s="131">
        <v>1</v>
      </c>
      <c r="T39" s="131">
        <v>96.84</v>
      </c>
      <c r="U39" s="131">
        <v>4049.8490000000002</v>
      </c>
      <c r="X39" s="132">
        <v>2.5999999999999998E-4</v>
      </c>
      <c r="Y39" s="132">
        <v>1.2109999999999999E-2</v>
      </c>
      <c r="Z39" s="132">
        <v>2.7299999999999998E-3</v>
      </c>
    </row>
    <row r="40" spans="1:26">
      <c r="A40" t="s">
        <v>1213</v>
      </c>
      <c r="B40" t="s">
        <v>1217</v>
      </c>
      <c r="C40" t="s">
        <v>1258</v>
      </c>
      <c r="D40" t="s">
        <v>1344</v>
      </c>
      <c r="E40" t="s">
        <v>1345</v>
      </c>
      <c r="F40" t="s">
        <v>943</v>
      </c>
      <c r="G40" t="s">
        <v>204</v>
      </c>
      <c r="H40" t="s">
        <v>204</v>
      </c>
      <c r="I40" t="s">
        <v>340</v>
      </c>
      <c r="J40" t="s">
        <v>1265</v>
      </c>
      <c r="K40" t="s">
        <v>415</v>
      </c>
      <c r="L40" t="s">
        <v>1212</v>
      </c>
      <c r="M40" s="131">
        <v>8.0299999999999994</v>
      </c>
      <c r="N40" t="s">
        <v>1346</v>
      </c>
      <c r="O40" s="132">
        <v>1.7999999999999999E-2</v>
      </c>
      <c r="P40" s="132">
        <v>2.1000000000000001E-2</v>
      </c>
      <c r="R40" s="131">
        <v>2800000</v>
      </c>
      <c r="S40" s="131">
        <v>1</v>
      </c>
      <c r="T40" s="131">
        <v>100.49</v>
      </c>
      <c r="U40" s="131">
        <v>2813.72</v>
      </c>
      <c r="X40" s="132">
        <v>1.3999999999999999E-4</v>
      </c>
      <c r="Y40" s="132">
        <v>8.4100000000000008E-3</v>
      </c>
      <c r="Z40" s="132">
        <v>1.89E-3</v>
      </c>
    </row>
    <row r="41" spans="1:26">
      <c r="A41" t="s">
        <v>1213</v>
      </c>
      <c r="B41" t="s">
        <v>1217</v>
      </c>
      <c r="C41" t="s">
        <v>1267</v>
      </c>
      <c r="D41" t="s">
        <v>1324</v>
      </c>
      <c r="E41" t="s">
        <v>1325</v>
      </c>
      <c r="F41" t="s">
        <v>945</v>
      </c>
      <c r="G41" t="s">
        <v>204</v>
      </c>
      <c r="H41" t="s">
        <v>204</v>
      </c>
      <c r="I41" t="s">
        <v>340</v>
      </c>
      <c r="J41" t="s">
        <v>1265</v>
      </c>
      <c r="K41" t="s">
        <v>415</v>
      </c>
      <c r="L41" t="s">
        <v>1212</v>
      </c>
      <c r="M41" s="131">
        <v>8.4</v>
      </c>
      <c r="N41" t="s">
        <v>1326</v>
      </c>
      <c r="O41" s="132">
        <v>3.8870000000000002E-2</v>
      </c>
      <c r="P41" s="132">
        <v>4.48E-2</v>
      </c>
      <c r="R41" s="131">
        <v>2900000</v>
      </c>
      <c r="S41" s="131">
        <v>1</v>
      </c>
      <c r="T41" s="131">
        <v>96.17</v>
      </c>
      <c r="U41" s="131">
        <v>2788.93</v>
      </c>
      <c r="X41" s="132">
        <v>1E-4</v>
      </c>
      <c r="Y41" s="132">
        <v>8.3400000000000002E-3</v>
      </c>
      <c r="Z41" s="132">
        <v>1.8799999999999999E-3</v>
      </c>
    </row>
    <row r="42" spans="1:26">
      <c r="A42" t="s">
        <v>1213</v>
      </c>
      <c r="B42" t="s">
        <v>1217</v>
      </c>
      <c r="C42" t="s">
        <v>1258</v>
      </c>
      <c r="D42" t="s">
        <v>1263</v>
      </c>
      <c r="E42" t="s">
        <v>1264</v>
      </c>
      <c r="F42" t="s">
        <v>943</v>
      </c>
      <c r="G42" t="s">
        <v>204</v>
      </c>
      <c r="H42" t="s">
        <v>204</v>
      </c>
      <c r="I42" t="s">
        <v>340</v>
      </c>
      <c r="J42" t="s">
        <v>1265</v>
      </c>
      <c r="K42" t="s">
        <v>415</v>
      </c>
      <c r="L42" t="s">
        <v>1212</v>
      </c>
      <c r="M42" s="131">
        <v>3.52</v>
      </c>
      <c r="N42" t="s">
        <v>1266</v>
      </c>
      <c r="O42" s="132">
        <v>9.1800000000000007E-3</v>
      </c>
      <c r="P42" s="132">
        <v>1.9800000000000002E-2</v>
      </c>
      <c r="R42" s="131">
        <v>2235000</v>
      </c>
      <c r="S42" s="131">
        <v>1</v>
      </c>
      <c r="T42" s="131">
        <v>101.93</v>
      </c>
      <c r="U42" s="131">
        <v>2278.136</v>
      </c>
      <c r="X42" s="132">
        <v>8.0000000000000007E-5</v>
      </c>
      <c r="Y42" s="132">
        <v>6.8100000000000001E-3</v>
      </c>
      <c r="Z42" s="132">
        <v>1.5299999999999999E-3</v>
      </c>
    </row>
    <row r="43" spans="1:26">
      <c r="A43" t="s">
        <v>1213</v>
      </c>
      <c r="B43" t="s">
        <v>1217</v>
      </c>
      <c r="C43" t="s">
        <v>1267</v>
      </c>
      <c r="D43" t="s">
        <v>1321</v>
      </c>
      <c r="E43" t="s">
        <v>1322</v>
      </c>
      <c r="F43" t="s">
        <v>945</v>
      </c>
      <c r="G43" t="s">
        <v>204</v>
      </c>
      <c r="H43" t="s">
        <v>204</v>
      </c>
      <c r="I43" t="s">
        <v>340</v>
      </c>
      <c r="J43" t="s">
        <v>1265</v>
      </c>
      <c r="K43" t="s">
        <v>415</v>
      </c>
      <c r="L43" t="s">
        <v>1212</v>
      </c>
      <c r="M43" s="131">
        <v>6.68</v>
      </c>
      <c r="N43" t="s">
        <v>1323</v>
      </c>
      <c r="O43" s="132">
        <v>4.3119999999999999E-2</v>
      </c>
      <c r="P43" s="132">
        <v>4.3799999999999999E-2</v>
      </c>
      <c r="R43" s="131">
        <v>2224000</v>
      </c>
      <c r="S43" s="131">
        <v>1</v>
      </c>
      <c r="T43" s="131">
        <v>82.78</v>
      </c>
      <c r="U43" s="131">
        <v>1841.027</v>
      </c>
      <c r="X43" s="132">
        <v>6.0000000000000002E-5</v>
      </c>
      <c r="Y43" s="132">
        <v>5.5100000000000001E-3</v>
      </c>
      <c r="Z43" s="132">
        <v>1.24E-3</v>
      </c>
    </row>
    <row r="44" spans="1:26">
      <c r="A44" t="s">
        <v>1213</v>
      </c>
      <c r="B44" t="s">
        <v>1217</v>
      </c>
      <c r="C44" t="s">
        <v>1330</v>
      </c>
      <c r="D44" t="s">
        <v>1331</v>
      </c>
      <c r="E44" t="s">
        <v>1332</v>
      </c>
      <c r="F44" t="s">
        <v>950</v>
      </c>
      <c r="G44" t="s">
        <v>205</v>
      </c>
      <c r="H44" t="s">
        <v>204</v>
      </c>
      <c r="I44" t="s">
        <v>314</v>
      </c>
      <c r="J44" t="s">
        <v>1333</v>
      </c>
      <c r="K44" t="s">
        <v>431</v>
      </c>
      <c r="L44" t="s">
        <v>1215</v>
      </c>
      <c r="M44" s="131">
        <v>6.9589999999999996</v>
      </c>
      <c r="N44" t="s">
        <v>1334</v>
      </c>
      <c r="O44" s="132">
        <v>5.8430000000000003E-2</v>
      </c>
      <c r="P44" s="132">
        <v>5.6910000000000002E-2</v>
      </c>
      <c r="R44" s="131">
        <v>3740000</v>
      </c>
      <c r="S44" s="131">
        <v>3.718</v>
      </c>
      <c r="T44" s="131">
        <v>99.156999999999996</v>
      </c>
      <c r="U44" s="131">
        <v>13788.098</v>
      </c>
      <c r="X44" s="132">
        <v>1.25E-3</v>
      </c>
      <c r="Y44" s="132">
        <v>4.1230000000000003E-2</v>
      </c>
      <c r="Z44" s="132">
        <v>9.2800000000000001E-3</v>
      </c>
    </row>
    <row r="45" spans="1:26">
      <c r="A45" t="s">
        <v>1213</v>
      </c>
      <c r="B45" t="s">
        <v>1218</v>
      </c>
      <c r="C45" t="s">
        <v>1271</v>
      </c>
      <c r="D45" t="s">
        <v>1285</v>
      </c>
      <c r="E45" t="s">
        <v>1286</v>
      </c>
      <c r="F45" t="s">
        <v>949</v>
      </c>
      <c r="G45" t="s">
        <v>204</v>
      </c>
      <c r="H45" t="s">
        <v>204</v>
      </c>
      <c r="I45" t="s">
        <v>340</v>
      </c>
      <c r="J45" t="s">
        <v>1261</v>
      </c>
      <c r="K45" t="s">
        <v>413</v>
      </c>
      <c r="L45" t="s">
        <v>1212</v>
      </c>
      <c r="M45" s="131">
        <v>0.77</v>
      </c>
      <c r="N45" t="s">
        <v>1287</v>
      </c>
      <c r="O45" s="132">
        <v>4.1869999999999997E-2</v>
      </c>
      <c r="P45" s="132">
        <v>4.2599999999999999E-2</v>
      </c>
      <c r="R45" s="131">
        <v>1303000</v>
      </c>
      <c r="S45" s="131">
        <v>1</v>
      </c>
      <c r="T45" s="131">
        <v>96.84</v>
      </c>
      <c r="U45" s="131">
        <v>1261.825</v>
      </c>
      <c r="X45" s="132">
        <v>8.0000000000000007E-5</v>
      </c>
      <c r="Y45" s="132">
        <v>0.28444000000000003</v>
      </c>
      <c r="Z45" s="132">
        <v>3.5500000000000002E-3</v>
      </c>
    </row>
    <row r="46" spans="1:26">
      <c r="A46" t="s">
        <v>1213</v>
      </c>
      <c r="B46" t="s">
        <v>1218</v>
      </c>
      <c r="C46" t="s">
        <v>1271</v>
      </c>
      <c r="D46" t="s">
        <v>1297</v>
      </c>
      <c r="E46" t="s">
        <v>1298</v>
      </c>
      <c r="F46" t="s">
        <v>949</v>
      </c>
      <c r="G46" t="s">
        <v>204</v>
      </c>
      <c r="H46" t="s">
        <v>204</v>
      </c>
      <c r="I46" t="s">
        <v>340</v>
      </c>
      <c r="J46" t="s">
        <v>1261</v>
      </c>
      <c r="K46" t="s">
        <v>413</v>
      </c>
      <c r="L46" t="s">
        <v>1212</v>
      </c>
      <c r="M46" s="131">
        <v>0.85</v>
      </c>
      <c r="N46" t="s">
        <v>1299</v>
      </c>
      <c r="O46" s="132">
        <v>4.2000000000000003E-2</v>
      </c>
      <c r="P46" s="132">
        <v>4.2599999999999999E-2</v>
      </c>
      <c r="R46" s="131">
        <v>1297000</v>
      </c>
      <c r="S46" s="131">
        <v>1</v>
      </c>
      <c r="T46" s="131">
        <v>96.53</v>
      </c>
      <c r="U46" s="131">
        <v>1251.9939999999999</v>
      </c>
      <c r="X46" s="132">
        <v>6.9999999999999994E-5</v>
      </c>
      <c r="Y46" s="132">
        <v>0.28222000000000003</v>
      </c>
      <c r="Z46" s="132">
        <v>3.5200000000000001E-3</v>
      </c>
    </row>
    <row r="47" spans="1:26">
      <c r="A47" t="s">
        <v>1213</v>
      </c>
      <c r="B47" t="s">
        <v>1218</v>
      </c>
      <c r="C47" t="s">
        <v>1271</v>
      </c>
      <c r="D47" t="s">
        <v>1335</v>
      </c>
      <c r="E47" t="s">
        <v>1336</v>
      </c>
      <c r="F47" t="s">
        <v>949</v>
      </c>
      <c r="G47" t="s">
        <v>204</v>
      </c>
      <c r="H47" t="s">
        <v>204</v>
      </c>
      <c r="I47" t="s">
        <v>340</v>
      </c>
      <c r="J47" t="s">
        <v>1261</v>
      </c>
      <c r="K47" t="s">
        <v>413</v>
      </c>
      <c r="L47" t="s">
        <v>1212</v>
      </c>
      <c r="M47" s="131">
        <v>0.1</v>
      </c>
      <c r="N47" t="s">
        <v>1337</v>
      </c>
      <c r="O47" s="132">
        <v>4.2180000000000002E-2</v>
      </c>
      <c r="P47" s="132">
        <v>4.2500000000000003E-2</v>
      </c>
      <c r="R47" s="131">
        <v>1032000</v>
      </c>
      <c r="S47" s="131">
        <v>1</v>
      </c>
      <c r="T47" s="131">
        <v>99.59</v>
      </c>
      <c r="U47" s="131">
        <v>1027.769</v>
      </c>
      <c r="X47" s="132">
        <v>3.0000000000000001E-5</v>
      </c>
      <c r="Y47" s="132">
        <v>0.23168</v>
      </c>
      <c r="Z47" s="132">
        <v>2.8900000000000002E-3</v>
      </c>
    </row>
    <row r="48" spans="1:26">
      <c r="A48" t="s">
        <v>1213</v>
      </c>
      <c r="B48" t="s">
        <v>1218</v>
      </c>
      <c r="C48" t="s">
        <v>1271</v>
      </c>
      <c r="D48" t="s">
        <v>1294</v>
      </c>
      <c r="E48" t="s">
        <v>1295</v>
      </c>
      <c r="F48" t="s">
        <v>949</v>
      </c>
      <c r="G48" t="s">
        <v>204</v>
      </c>
      <c r="H48" t="s">
        <v>204</v>
      </c>
      <c r="I48" t="s">
        <v>340</v>
      </c>
      <c r="J48" t="s">
        <v>1261</v>
      </c>
      <c r="K48" t="s">
        <v>413</v>
      </c>
      <c r="L48" t="s">
        <v>1212</v>
      </c>
      <c r="M48" s="131">
        <v>0.67</v>
      </c>
      <c r="N48" t="s">
        <v>1296</v>
      </c>
      <c r="O48" s="132">
        <v>4.1930000000000002E-2</v>
      </c>
      <c r="P48" s="132">
        <v>4.24E-2</v>
      </c>
      <c r="R48" s="131">
        <v>920000</v>
      </c>
      <c r="S48" s="131">
        <v>1</v>
      </c>
      <c r="T48" s="131">
        <v>97.24</v>
      </c>
      <c r="U48" s="131">
        <v>894.60799999999995</v>
      </c>
      <c r="X48" s="132">
        <v>6.9999999999999994E-5</v>
      </c>
      <c r="Y48" s="132">
        <v>0.20166000000000001</v>
      </c>
      <c r="Z48" s="132">
        <v>2.5100000000000001E-3</v>
      </c>
    </row>
    <row r="49" spans="1:26">
      <c r="A49" t="s">
        <v>1213</v>
      </c>
      <c r="B49" t="s">
        <v>1219</v>
      </c>
      <c r="C49" t="s">
        <v>1258</v>
      </c>
      <c r="D49" t="s">
        <v>1263</v>
      </c>
      <c r="E49" t="s">
        <v>1264</v>
      </c>
      <c r="F49" t="s">
        <v>943</v>
      </c>
      <c r="G49" t="s">
        <v>204</v>
      </c>
      <c r="H49" t="s">
        <v>204</v>
      </c>
      <c r="I49" t="s">
        <v>340</v>
      </c>
      <c r="J49" t="s">
        <v>1265</v>
      </c>
      <c r="K49" t="s">
        <v>415</v>
      </c>
      <c r="L49" t="s">
        <v>1212</v>
      </c>
      <c r="M49" s="131">
        <v>3.52</v>
      </c>
      <c r="N49" t="s">
        <v>1266</v>
      </c>
      <c r="O49" s="132">
        <v>1.3899999999999999E-2</v>
      </c>
      <c r="P49" s="132">
        <v>1.9800000000000002E-2</v>
      </c>
      <c r="R49" s="131">
        <v>30000000</v>
      </c>
      <c r="S49" s="131">
        <v>1</v>
      </c>
      <c r="T49" s="131">
        <v>101.93</v>
      </c>
      <c r="U49" s="131">
        <v>30579</v>
      </c>
      <c r="X49" s="132">
        <v>1.01E-3</v>
      </c>
      <c r="Y49" s="132">
        <v>9.2770000000000005E-2</v>
      </c>
      <c r="Z49" s="132">
        <v>2.828E-2</v>
      </c>
    </row>
    <row r="50" spans="1:26">
      <c r="A50" t="s">
        <v>1213</v>
      </c>
      <c r="B50" t="s">
        <v>1219</v>
      </c>
      <c r="C50" t="s">
        <v>1271</v>
      </c>
      <c r="D50" t="s">
        <v>1285</v>
      </c>
      <c r="E50" t="s">
        <v>1286</v>
      </c>
      <c r="F50" t="s">
        <v>949</v>
      </c>
      <c r="G50" t="s">
        <v>204</v>
      </c>
      <c r="H50" t="s">
        <v>204</v>
      </c>
      <c r="I50" t="s">
        <v>340</v>
      </c>
      <c r="J50" t="s">
        <v>1261</v>
      </c>
      <c r="K50" t="s">
        <v>413</v>
      </c>
      <c r="L50" t="s">
        <v>1212</v>
      </c>
      <c r="M50" s="131">
        <v>0.77</v>
      </c>
      <c r="N50" t="s">
        <v>1287</v>
      </c>
      <c r="O50" s="132">
        <v>4.2009999999999999E-2</v>
      </c>
      <c r="P50" s="132">
        <v>4.2599999999999999E-2</v>
      </c>
      <c r="R50" s="131">
        <v>24000000</v>
      </c>
      <c r="S50" s="131">
        <v>1</v>
      </c>
      <c r="T50" s="131">
        <v>96.84</v>
      </c>
      <c r="U50" s="131">
        <v>23241.599999999999</v>
      </c>
      <c r="X50" s="132">
        <v>1.5E-3</v>
      </c>
      <c r="Y50" s="132">
        <v>7.0510000000000003E-2</v>
      </c>
      <c r="Z50" s="132">
        <v>2.1489999999999999E-2</v>
      </c>
    </row>
    <row r="51" spans="1:26">
      <c r="A51" t="s">
        <v>1213</v>
      </c>
      <c r="B51" t="s">
        <v>1219</v>
      </c>
      <c r="C51" t="s">
        <v>1258</v>
      </c>
      <c r="D51" t="s">
        <v>1344</v>
      </c>
      <c r="E51" t="s">
        <v>1345</v>
      </c>
      <c r="F51" t="s">
        <v>943</v>
      </c>
      <c r="G51" t="s">
        <v>204</v>
      </c>
      <c r="H51" t="s">
        <v>204</v>
      </c>
      <c r="I51" t="s">
        <v>340</v>
      </c>
      <c r="J51" t="s">
        <v>1265</v>
      </c>
      <c r="K51" t="s">
        <v>415</v>
      </c>
      <c r="L51" t="s">
        <v>1212</v>
      </c>
      <c r="M51" s="131">
        <v>8.0299999999999994</v>
      </c>
      <c r="N51" t="s">
        <v>1346</v>
      </c>
      <c r="O51" s="132">
        <v>1.686E-2</v>
      </c>
      <c r="P51" s="132">
        <v>2.1000000000000001E-2</v>
      </c>
      <c r="R51" s="131">
        <v>20299421</v>
      </c>
      <c r="S51" s="131">
        <v>1</v>
      </c>
      <c r="T51" s="131">
        <v>100.49</v>
      </c>
      <c r="U51" s="131">
        <v>20398.887999999999</v>
      </c>
      <c r="X51" s="132">
        <v>1.01E-3</v>
      </c>
      <c r="Y51" s="132">
        <v>6.1890000000000001E-2</v>
      </c>
      <c r="Z51" s="132">
        <v>1.8859999999999998E-2</v>
      </c>
    </row>
    <row r="52" spans="1:26">
      <c r="A52" t="s">
        <v>1213</v>
      </c>
      <c r="B52" t="s">
        <v>1219</v>
      </c>
      <c r="C52" t="s">
        <v>1271</v>
      </c>
      <c r="D52" t="s">
        <v>1297</v>
      </c>
      <c r="E52" t="s">
        <v>1298</v>
      </c>
      <c r="F52" t="s">
        <v>949</v>
      </c>
      <c r="G52" t="s">
        <v>204</v>
      </c>
      <c r="H52" t="s">
        <v>204</v>
      </c>
      <c r="I52" t="s">
        <v>340</v>
      </c>
      <c r="J52" t="s">
        <v>1261</v>
      </c>
      <c r="K52" t="s">
        <v>413</v>
      </c>
      <c r="L52" t="s">
        <v>1212</v>
      </c>
      <c r="M52" s="131">
        <v>0.85</v>
      </c>
      <c r="N52" t="s">
        <v>1299</v>
      </c>
      <c r="O52" s="132">
        <v>4.2139999999999997E-2</v>
      </c>
      <c r="P52" s="132">
        <v>4.2599999999999999E-2</v>
      </c>
      <c r="R52" s="131">
        <v>21000000</v>
      </c>
      <c r="S52" s="131">
        <v>1</v>
      </c>
      <c r="T52" s="131">
        <v>96.53</v>
      </c>
      <c r="U52" s="131">
        <v>20271.3</v>
      </c>
      <c r="X52" s="132">
        <v>1.17E-3</v>
      </c>
      <c r="Y52" s="132">
        <v>6.1499999999999999E-2</v>
      </c>
      <c r="Z52" s="132">
        <v>1.8749999999999999E-2</v>
      </c>
    </row>
    <row r="53" spans="1:26">
      <c r="A53" t="s">
        <v>1213</v>
      </c>
      <c r="B53" t="s">
        <v>1219</v>
      </c>
      <c r="C53" t="s">
        <v>1258</v>
      </c>
      <c r="D53" t="s">
        <v>1303</v>
      </c>
      <c r="E53" t="s">
        <v>1304</v>
      </c>
      <c r="F53" t="s">
        <v>943</v>
      </c>
      <c r="G53" t="s">
        <v>204</v>
      </c>
      <c r="H53" t="s">
        <v>204</v>
      </c>
      <c r="I53" t="s">
        <v>340</v>
      </c>
      <c r="J53" t="s">
        <v>1265</v>
      </c>
      <c r="K53" t="s">
        <v>415</v>
      </c>
      <c r="L53" t="s">
        <v>1212</v>
      </c>
      <c r="M53" s="131">
        <v>4.12</v>
      </c>
      <c r="N53" t="s">
        <v>1305</v>
      </c>
      <c r="O53" s="132">
        <v>1.2829999999999999E-2</v>
      </c>
      <c r="P53" s="132">
        <v>1.9699999999999999E-2</v>
      </c>
      <c r="R53" s="131">
        <v>15420343</v>
      </c>
      <c r="S53" s="131">
        <v>1</v>
      </c>
      <c r="T53" s="131">
        <v>109.42</v>
      </c>
      <c r="U53" s="131">
        <v>16872.938999999998</v>
      </c>
      <c r="X53" s="132">
        <v>5.5999999999999995E-4</v>
      </c>
      <c r="Y53" s="132">
        <v>5.1189999999999999E-2</v>
      </c>
      <c r="Z53" s="132">
        <v>1.5599999999999999E-2</v>
      </c>
    </row>
    <row r="54" spans="1:26">
      <c r="A54" t="s">
        <v>1213</v>
      </c>
      <c r="B54" t="s">
        <v>1219</v>
      </c>
      <c r="C54" t="s">
        <v>1258</v>
      </c>
      <c r="D54" t="s">
        <v>1338</v>
      </c>
      <c r="E54" t="s">
        <v>1339</v>
      </c>
      <c r="F54" t="s">
        <v>943</v>
      </c>
      <c r="G54" t="s">
        <v>204</v>
      </c>
      <c r="H54" t="s">
        <v>204</v>
      </c>
      <c r="I54" t="s">
        <v>340</v>
      </c>
      <c r="J54" t="s">
        <v>1265</v>
      </c>
      <c r="K54" t="s">
        <v>415</v>
      </c>
      <c r="L54" t="s">
        <v>1212</v>
      </c>
      <c r="M54" s="131">
        <v>2.14</v>
      </c>
      <c r="N54" t="s">
        <v>1340</v>
      </c>
      <c r="O54" s="132">
        <v>-2.349E-2</v>
      </c>
      <c r="P54" s="132">
        <v>1.9400000000000001E-2</v>
      </c>
      <c r="R54" s="131">
        <v>13546687</v>
      </c>
      <c r="S54" s="131">
        <v>1</v>
      </c>
      <c r="T54" s="131">
        <v>114.63</v>
      </c>
      <c r="U54" s="131">
        <v>15528.566999999999</v>
      </c>
      <c r="X54" s="132">
        <v>5.5999999999999995E-4</v>
      </c>
      <c r="Y54" s="132">
        <v>4.7109999999999999E-2</v>
      </c>
      <c r="Z54" s="132">
        <v>1.436E-2</v>
      </c>
    </row>
    <row r="55" spans="1:26">
      <c r="A55" t="s">
        <v>1213</v>
      </c>
      <c r="B55" t="s">
        <v>1219</v>
      </c>
      <c r="C55" t="s">
        <v>1267</v>
      </c>
      <c r="D55" t="s">
        <v>1268</v>
      </c>
      <c r="E55" t="s">
        <v>1269</v>
      </c>
      <c r="F55" t="s">
        <v>945</v>
      </c>
      <c r="G55" t="s">
        <v>204</v>
      </c>
      <c r="H55" t="s">
        <v>204</v>
      </c>
      <c r="I55" t="s">
        <v>340</v>
      </c>
      <c r="J55" t="s">
        <v>1261</v>
      </c>
      <c r="K55" t="s">
        <v>413</v>
      </c>
      <c r="L55" t="s">
        <v>1212</v>
      </c>
      <c r="M55" s="131">
        <v>11.55</v>
      </c>
      <c r="N55" t="s">
        <v>1270</v>
      </c>
      <c r="O55" s="132">
        <v>3.4810000000000001E-2</v>
      </c>
      <c r="P55" s="132">
        <v>4.7300000000000002E-2</v>
      </c>
      <c r="R55" s="131">
        <v>12356434</v>
      </c>
      <c r="S55" s="131">
        <v>1</v>
      </c>
      <c r="T55" s="131">
        <v>109.69</v>
      </c>
      <c r="U55" s="131">
        <v>13553.772000000001</v>
      </c>
      <c r="X55" s="132">
        <v>4.6000000000000001E-4</v>
      </c>
      <c r="Y55" s="132">
        <v>4.1119999999999997E-2</v>
      </c>
      <c r="Z55" s="132">
        <v>1.2529999999999999E-2</v>
      </c>
    </row>
    <row r="56" spans="1:26">
      <c r="A56" t="s">
        <v>1213</v>
      </c>
      <c r="B56" t="s">
        <v>1219</v>
      </c>
      <c r="C56" t="s">
        <v>1271</v>
      </c>
      <c r="D56" t="s">
        <v>1294</v>
      </c>
      <c r="E56" t="s">
        <v>1295</v>
      </c>
      <c r="F56" t="s">
        <v>949</v>
      </c>
      <c r="G56" t="s">
        <v>204</v>
      </c>
      <c r="H56" t="s">
        <v>204</v>
      </c>
      <c r="I56" t="s">
        <v>340</v>
      </c>
      <c r="J56" t="s">
        <v>1261</v>
      </c>
      <c r="K56" t="s">
        <v>413</v>
      </c>
      <c r="L56" t="s">
        <v>1212</v>
      </c>
      <c r="M56" s="131">
        <v>0.67</v>
      </c>
      <c r="N56" t="s">
        <v>1296</v>
      </c>
      <c r="O56" s="132">
        <v>4.2790000000000002E-2</v>
      </c>
      <c r="P56" s="132">
        <v>4.24E-2</v>
      </c>
      <c r="R56" s="131">
        <v>13000000</v>
      </c>
      <c r="S56" s="131">
        <v>1</v>
      </c>
      <c r="T56" s="131">
        <v>97.24</v>
      </c>
      <c r="U56" s="131">
        <v>12641.2</v>
      </c>
      <c r="X56" s="132">
        <v>9.3000000000000005E-4</v>
      </c>
      <c r="Y56" s="132">
        <v>3.8350000000000002E-2</v>
      </c>
      <c r="Z56" s="132">
        <v>1.1690000000000001E-2</v>
      </c>
    </row>
    <row r="57" spans="1:26">
      <c r="A57" t="s">
        <v>1213</v>
      </c>
      <c r="B57" t="s">
        <v>1219</v>
      </c>
      <c r="C57" t="s">
        <v>1258</v>
      </c>
      <c r="D57" t="s">
        <v>1300</v>
      </c>
      <c r="E57" t="s">
        <v>1301</v>
      </c>
      <c r="F57" t="s">
        <v>943</v>
      </c>
      <c r="G57" t="s">
        <v>204</v>
      </c>
      <c r="H57" t="s">
        <v>204</v>
      </c>
      <c r="I57" t="s">
        <v>340</v>
      </c>
      <c r="J57" t="s">
        <v>1261</v>
      </c>
      <c r="K57" t="s">
        <v>413</v>
      </c>
      <c r="L57" t="s">
        <v>1212</v>
      </c>
      <c r="M57" s="131">
        <v>6.65</v>
      </c>
      <c r="N57" t="s">
        <v>1302</v>
      </c>
      <c r="O57" s="132">
        <v>1.521E-2</v>
      </c>
      <c r="P57" s="132">
        <v>2.0299999999999999E-2</v>
      </c>
      <c r="R57" s="131">
        <v>12317002</v>
      </c>
      <c r="S57" s="131">
        <v>1</v>
      </c>
      <c r="T57" s="131">
        <v>101.91</v>
      </c>
      <c r="U57" s="131">
        <v>12552.257</v>
      </c>
      <c r="X57" s="132">
        <v>4.0000000000000002E-4</v>
      </c>
      <c r="Y57" s="132">
        <v>3.8080000000000003E-2</v>
      </c>
      <c r="Z57" s="132">
        <v>1.1610000000000001E-2</v>
      </c>
    </row>
    <row r="58" spans="1:26">
      <c r="A58" t="s">
        <v>1213</v>
      </c>
      <c r="B58" t="s">
        <v>1219</v>
      </c>
      <c r="C58" t="s">
        <v>1271</v>
      </c>
      <c r="D58" t="s">
        <v>1309</v>
      </c>
      <c r="E58" t="s">
        <v>1310</v>
      </c>
      <c r="F58" t="s">
        <v>949</v>
      </c>
      <c r="G58" t="s">
        <v>204</v>
      </c>
      <c r="H58" t="s">
        <v>204</v>
      </c>
      <c r="I58" t="s">
        <v>340</v>
      </c>
      <c r="J58" t="s">
        <v>1261</v>
      </c>
      <c r="K58" t="s">
        <v>413</v>
      </c>
      <c r="L58" t="s">
        <v>1212</v>
      </c>
      <c r="M58" s="131">
        <v>0.42</v>
      </c>
      <c r="N58" t="s">
        <v>1311</v>
      </c>
      <c r="O58" s="132">
        <v>4.1669999999999999E-2</v>
      </c>
      <c r="P58" s="132">
        <v>4.2700000000000002E-2</v>
      </c>
      <c r="R58" s="131">
        <v>12000000</v>
      </c>
      <c r="S58" s="131">
        <v>1</v>
      </c>
      <c r="T58" s="131">
        <v>98.24</v>
      </c>
      <c r="U58" s="131">
        <v>11788.8</v>
      </c>
      <c r="X58" s="132">
        <v>1E-3</v>
      </c>
      <c r="Y58" s="132">
        <v>3.5770000000000003E-2</v>
      </c>
      <c r="Z58" s="132">
        <v>1.09E-2</v>
      </c>
    </row>
    <row r="59" spans="1:26">
      <c r="A59" t="s">
        <v>1213</v>
      </c>
      <c r="B59" t="s">
        <v>1219</v>
      </c>
      <c r="C59" t="s">
        <v>1267</v>
      </c>
      <c r="D59" t="s">
        <v>1306</v>
      </c>
      <c r="E59" t="s">
        <v>1307</v>
      </c>
      <c r="F59" t="s">
        <v>945</v>
      </c>
      <c r="G59" t="s">
        <v>204</v>
      </c>
      <c r="H59" t="s">
        <v>204</v>
      </c>
      <c r="I59" t="s">
        <v>340</v>
      </c>
      <c r="J59" t="s">
        <v>1261</v>
      </c>
      <c r="K59" t="s">
        <v>413</v>
      </c>
      <c r="L59" t="s">
        <v>1212</v>
      </c>
      <c r="M59" s="131">
        <v>4.8899999999999997</v>
      </c>
      <c r="N59" t="s">
        <v>1308</v>
      </c>
      <c r="O59" s="132">
        <v>3.848E-2</v>
      </c>
      <c r="P59" s="132">
        <v>4.2900000000000001E-2</v>
      </c>
      <c r="R59" s="131">
        <v>13282859</v>
      </c>
      <c r="S59" s="131">
        <v>1</v>
      </c>
      <c r="T59" s="131">
        <v>85.48</v>
      </c>
      <c r="U59" s="131">
        <v>11354.188</v>
      </c>
      <c r="X59" s="132">
        <v>3.5E-4</v>
      </c>
      <c r="Y59" s="132">
        <v>3.4450000000000001E-2</v>
      </c>
      <c r="Z59" s="132">
        <v>1.0500000000000001E-2</v>
      </c>
    </row>
    <row r="60" spans="1:26">
      <c r="A60" t="s">
        <v>1213</v>
      </c>
      <c r="B60" t="s">
        <v>1219</v>
      </c>
      <c r="C60" t="s">
        <v>1267</v>
      </c>
      <c r="D60" t="s">
        <v>1278</v>
      </c>
      <c r="E60" t="s">
        <v>1279</v>
      </c>
      <c r="F60" t="s">
        <v>945</v>
      </c>
      <c r="G60" t="s">
        <v>204</v>
      </c>
      <c r="H60" t="s">
        <v>204</v>
      </c>
      <c r="I60" t="s">
        <v>340</v>
      </c>
      <c r="J60" t="s">
        <v>1261</v>
      </c>
      <c r="K60" t="s">
        <v>413</v>
      </c>
      <c r="L60" t="s">
        <v>1212</v>
      </c>
      <c r="M60" s="131">
        <v>0.91</v>
      </c>
      <c r="N60" t="s">
        <v>1280</v>
      </c>
      <c r="O60" s="132">
        <v>3.2239999999999998E-2</v>
      </c>
      <c r="P60" s="132">
        <v>4.1599999999999998E-2</v>
      </c>
      <c r="R60" s="131">
        <v>11156712</v>
      </c>
      <c r="S60" s="131">
        <v>1</v>
      </c>
      <c r="T60" s="131">
        <v>96.84</v>
      </c>
      <c r="U60" s="131">
        <v>10804.16</v>
      </c>
      <c r="X60" s="132">
        <v>4.0000000000000002E-4</v>
      </c>
      <c r="Y60" s="132">
        <v>3.2779999999999997E-2</v>
      </c>
      <c r="Z60" s="132">
        <v>9.9900000000000006E-3</v>
      </c>
    </row>
    <row r="61" spans="1:26">
      <c r="A61" t="s">
        <v>1213</v>
      </c>
      <c r="B61" t="s">
        <v>1219</v>
      </c>
      <c r="C61" t="s">
        <v>1267</v>
      </c>
      <c r="D61" t="s">
        <v>1324</v>
      </c>
      <c r="E61" t="s">
        <v>1325</v>
      </c>
      <c r="F61" t="s">
        <v>945</v>
      </c>
      <c r="G61" t="s">
        <v>204</v>
      </c>
      <c r="H61" t="s">
        <v>204</v>
      </c>
      <c r="I61" t="s">
        <v>340</v>
      </c>
      <c r="J61" t="s">
        <v>1265</v>
      </c>
      <c r="K61" t="s">
        <v>415</v>
      </c>
      <c r="L61" t="s">
        <v>1212</v>
      </c>
      <c r="M61" s="131">
        <v>8.4</v>
      </c>
      <c r="N61" t="s">
        <v>1326</v>
      </c>
      <c r="O61" s="132">
        <v>4.0849999999999997E-2</v>
      </c>
      <c r="P61" s="132">
        <v>4.48E-2</v>
      </c>
      <c r="R61" s="131">
        <v>10958805</v>
      </c>
      <c r="S61" s="131">
        <v>1</v>
      </c>
      <c r="T61" s="131">
        <v>96.17</v>
      </c>
      <c r="U61" s="131">
        <v>10539.083000000001</v>
      </c>
      <c r="X61" s="132">
        <v>3.6999999999999999E-4</v>
      </c>
      <c r="Y61" s="132">
        <v>3.1969999999999998E-2</v>
      </c>
      <c r="Z61" s="132">
        <v>9.75E-3</v>
      </c>
    </row>
    <row r="62" spans="1:26">
      <c r="A62" t="s">
        <v>1213</v>
      </c>
      <c r="B62" t="s">
        <v>1219</v>
      </c>
      <c r="C62" t="s">
        <v>1267</v>
      </c>
      <c r="D62" t="s">
        <v>1347</v>
      </c>
      <c r="E62" t="s">
        <v>1348</v>
      </c>
      <c r="F62" t="s">
        <v>945</v>
      </c>
      <c r="G62" t="s">
        <v>204</v>
      </c>
      <c r="H62" t="s">
        <v>204</v>
      </c>
      <c r="I62" t="s">
        <v>340</v>
      </c>
      <c r="J62" t="s">
        <v>1261</v>
      </c>
      <c r="K62" t="s">
        <v>413</v>
      </c>
      <c r="L62" t="s">
        <v>1212</v>
      </c>
      <c r="M62" s="131">
        <v>1.98</v>
      </c>
      <c r="N62" t="s">
        <v>1349</v>
      </c>
      <c r="O62" s="132">
        <v>3.6330000000000001E-2</v>
      </c>
      <c r="P62" s="132">
        <v>4.2200000000000001E-2</v>
      </c>
      <c r="R62" s="131">
        <v>10850300</v>
      </c>
      <c r="S62" s="131">
        <v>1</v>
      </c>
      <c r="T62" s="131">
        <v>95.83</v>
      </c>
      <c r="U62" s="131">
        <v>10397.842000000001</v>
      </c>
      <c r="X62" s="132">
        <v>3.8000000000000002E-4</v>
      </c>
      <c r="Y62" s="132">
        <v>3.1550000000000002E-2</v>
      </c>
      <c r="Z62" s="132">
        <v>9.6200000000000001E-3</v>
      </c>
    </row>
    <row r="63" spans="1:26">
      <c r="A63" t="s">
        <v>1213</v>
      </c>
      <c r="B63" t="s">
        <v>1219</v>
      </c>
      <c r="C63" t="s">
        <v>1271</v>
      </c>
      <c r="D63" t="s">
        <v>1327</v>
      </c>
      <c r="E63" t="s">
        <v>1328</v>
      </c>
      <c r="F63" t="s">
        <v>949</v>
      </c>
      <c r="G63" t="s">
        <v>204</v>
      </c>
      <c r="H63" t="s">
        <v>204</v>
      </c>
      <c r="I63" t="s">
        <v>340</v>
      </c>
      <c r="J63" t="s">
        <v>1261</v>
      </c>
      <c r="K63" t="s">
        <v>413</v>
      </c>
      <c r="L63" t="s">
        <v>1212</v>
      </c>
      <c r="M63" s="131">
        <v>0.35</v>
      </c>
      <c r="N63" t="s">
        <v>1329</v>
      </c>
      <c r="O63" s="132">
        <v>4.0759999999999998E-2</v>
      </c>
      <c r="P63" s="132">
        <v>4.2900000000000001E-2</v>
      </c>
      <c r="R63" s="131">
        <v>10542400</v>
      </c>
      <c r="S63" s="131">
        <v>1</v>
      </c>
      <c r="T63" s="131">
        <v>98.55</v>
      </c>
      <c r="U63" s="131">
        <v>10389.535</v>
      </c>
      <c r="X63" s="132">
        <v>8.8000000000000003E-4</v>
      </c>
      <c r="Y63" s="132">
        <v>3.1519999999999999E-2</v>
      </c>
      <c r="Z63" s="132">
        <v>9.6100000000000005E-3</v>
      </c>
    </row>
    <row r="64" spans="1:26">
      <c r="A64" t="s">
        <v>1213</v>
      </c>
      <c r="B64" t="s">
        <v>1219</v>
      </c>
      <c r="C64" t="s">
        <v>1271</v>
      </c>
      <c r="D64" t="s">
        <v>1350</v>
      </c>
      <c r="E64" t="s">
        <v>1351</v>
      </c>
      <c r="F64" t="s">
        <v>949</v>
      </c>
      <c r="G64" t="s">
        <v>204</v>
      </c>
      <c r="H64" t="s">
        <v>204</v>
      </c>
      <c r="I64" t="s">
        <v>340</v>
      </c>
      <c r="J64" t="s">
        <v>1261</v>
      </c>
      <c r="K64" t="s">
        <v>413</v>
      </c>
      <c r="L64" t="s">
        <v>1212</v>
      </c>
      <c r="M64" s="131">
        <v>0.25</v>
      </c>
      <c r="N64" t="s">
        <v>1352</v>
      </c>
      <c r="O64" s="132">
        <v>4.3479999999999998E-2</v>
      </c>
      <c r="P64" s="132">
        <v>4.2799999999999998E-2</v>
      </c>
      <c r="R64" s="131">
        <v>10000000</v>
      </c>
      <c r="S64" s="131">
        <v>1</v>
      </c>
      <c r="T64" s="131">
        <v>98.95</v>
      </c>
      <c r="U64" s="131">
        <v>9895</v>
      </c>
      <c r="X64" s="132">
        <v>8.3000000000000001E-4</v>
      </c>
      <c r="Y64" s="132">
        <v>3.0020000000000002E-2</v>
      </c>
      <c r="Z64" s="132">
        <v>9.1500000000000001E-3</v>
      </c>
    </row>
    <row r="65" spans="1:26">
      <c r="A65" t="s">
        <v>1213</v>
      </c>
      <c r="B65" t="s">
        <v>1219</v>
      </c>
      <c r="C65" t="s">
        <v>1267</v>
      </c>
      <c r="D65" t="s">
        <v>1353</v>
      </c>
      <c r="E65" t="s">
        <v>1354</v>
      </c>
      <c r="F65" t="s">
        <v>945</v>
      </c>
      <c r="G65" t="s">
        <v>204</v>
      </c>
      <c r="H65" t="s">
        <v>204</v>
      </c>
      <c r="I65" t="s">
        <v>340</v>
      </c>
      <c r="J65" t="s">
        <v>1261</v>
      </c>
      <c r="K65" t="s">
        <v>413</v>
      </c>
      <c r="L65" t="s">
        <v>1212</v>
      </c>
      <c r="M65" s="131">
        <v>3.36</v>
      </c>
      <c r="N65" t="s">
        <v>1355</v>
      </c>
      <c r="O65" s="132">
        <v>3.4669999999999999E-2</v>
      </c>
      <c r="P65" s="132">
        <v>4.2599999999999999E-2</v>
      </c>
      <c r="R65" s="131">
        <v>9815842</v>
      </c>
      <c r="S65" s="131">
        <v>1</v>
      </c>
      <c r="T65" s="131">
        <v>94.71</v>
      </c>
      <c r="U65" s="131">
        <v>9296.5840000000007</v>
      </c>
      <c r="X65" s="132">
        <v>2.7999999999999998E-4</v>
      </c>
      <c r="Y65" s="132">
        <v>2.8199999999999999E-2</v>
      </c>
      <c r="Z65" s="132">
        <v>8.6E-3</v>
      </c>
    </row>
    <row r="66" spans="1:26">
      <c r="A66" t="s">
        <v>1213</v>
      </c>
      <c r="B66" t="s">
        <v>1219</v>
      </c>
      <c r="C66" t="s">
        <v>1271</v>
      </c>
      <c r="D66" t="s">
        <v>1356</v>
      </c>
      <c r="E66" t="s">
        <v>1357</v>
      </c>
      <c r="F66" t="s">
        <v>949</v>
      </c>
      <c r="G66" t="s">
        <v>204</v>
      </c>
      <c r="H66" t="s">
        <v>204</v>
      </c>
      <c r="I66" t="s">
        <v>340</v>
      </c>
      <c r="J66" t="s">
        <v>1265</v>
      </c>
      <c r="K66" t="s">
        <v>415</v>
      </c>
      <c r="L66" t="s">
        <v>1212</v>
      </c>
      <c r="M66" s="131">
        <v>0.01</v>
      </c>
      <c r="N66" t="s">
        <v>1358</v>
      </c>
      <c r="O66" s="132">
        <v>4.1459999999999997E-2</v>
      </c>
      <c r="P66" s="132">
        <v>0.1157</v>
      </c>
      <c r="R66" s="131">
        <v>8800000</v>
      </c>
      <c r="S66" s="131">
        <v>1</v>
      </c>
      <c r="T66" s="131">
        <v>99.97</v>
      </c>
      <c r="U66" s="131">
        <v>8797.36</v>
      </c>
      <c r="X66" s="132">
        <v>2.5000000000000001E-4</v>
      </c>
      <c r="Y66" s="132">
        <v>2.6689999999999998E-2</v>
      </c>
      <c r="Z66" s="132">
        <v>8.1399999999999997E-3</v>
      </c>
    </row>
    <row r="67" spans="1:26">
      <c r="A67" t="s">
        <v>1213</v>
      </c>
      <c r="B67" t="s">
        <v>1219</v>
      </c>
      <c r="C67" t="s">
        <v>1271</v>
      </c>
      <c r="D67" t="s">
        <v>1359</v>
      </c>
      <c r="E67" t="s">
        <v>1360</v>
      </c>
      <c r="F67" t="s">
        <v>949</v>
      </c>
      <c r="G67" t="s">
        <v>204</v>
      </c>
      <c r="H67" t="s">
        <v>204</v>
      </c>
      <c r="I67" t="s">
        <v>340</v>
      </c>
      <c r="J67" t="s">
        <v>1261</v>
      </c>
      <c r="K67" t="s">
        <v>413</v>
      </c>
      <c r="L67" t="s">
        <v>1212</v>
      </c>
      <c r="M67" s="131">
        <v>0.18</v>
      </c>
      <c r="N67" t="s">
        <v>1361</v>
      </c>
      <c r="O67" s="132">
        <v>4.3430000000000003E-2</v>
      </c>
      <c r="P67" s="132">
        <v>4.3299999999999998E-2</v>
      </c>
      <c r="R67" s="131">
        <v>8400000</v>
      </c>
      <c r="S67" s="131">
        <v>1</v>
      </c>
      <c r="T67" s="131">
        <v>99.26</v>
      </c>
      <c r="U67" s="131">
        <v>8337.84</v>
      </c>
      <c r="X67" s="132">
        <v>2.7999999999999998E-4</v>
      </c>
      <c r="Y67" s="132">
        <v>2.53E-2</v>
      </c>
      <c r="Z67" s="132">
        <v>7.7099999999999998E-3</v>
      </c>
    </row>
    <row r="68" spans="1:26">
      <c r="A68" t="s">
        <v>1213</v>
      </c>
      <c r="B68" t="s">
        <v>1219</v>
      </c>
      <c r="C68" t="s">
        <v>1271</v>
      </c>
      <c r="D68" t="s">
        <v>1275</v>
      </c>
      <c r="E68" t="s">
        <v>1276</v>
      </c>
      <c r="F68" t="s">
        <v>949</v>
      </c>
      <c r="G68" t="s">
        <v>204</v>
      </c>
      <c r="H68" t="s">
        <v>204</v>
      </c>
      <c r="I68" t="s">
        <v>340</v>
      </c>
      <c r="J68" t="s">
        <v>1261</v>
      </c>
      <c r="K68" t="s">
        <v>413</v>
      </c>
      <c r="L68" t="s">
        <v>1212</v>
      </c>
      <c r="M68" s="131">
        <v>0.6</v>
      </c>
      <c r="N68" t="s">
        <v>1277</v>
      </c>
      <c r="O68" s="132">
        <v>4.3499999999999997E-2</v>
      </c>
      <c r="P68" s="132">
        <v>4.2599999999999999E-2</v>
      </c>
      <c r="R68" s="131">
        <v>8000000</v>
      </c>
      <c r="S68" s="131">
        <v>1</v>
      </c>
      <c r="T68" s="131">
        <v>97.54</v>
      </c>
      <c r="U68" s="131">
        <v>7803.2</v>
      </c>
      <c r="X68" s="132">
        <v>5.6999999999999998E-4</v>
      </c>
      <c r="Y68" s="132">
        <v>2.367E-2</v>
      </c>
      <c r="Z68" s="132">
        <v>7.2199999999999999E-3</v>
      </c>
    </row>
    <row r="69" spans="1:26">
      <c r="A69" t="s">
        <v>1213</v>
      </c>
      <c r="B69" t="s">
        <v>1219</v>
      </c>
      <c r="C69" t="s">
        <v>1267</v>
      </c>
      <c r="D69" t="s">
        <v>1321</v>
      </c>
      <c r="E69" t="s">
        <v>1322</v>
      </c>
      <c r="F69" t="s">
        <v>945</v>
      </c>
      <c r="G69" t="s">
        <v>204</v>
      </c>
      <c r="H69" t="s">
        <v>204</v>
      </c>
      <c r="I69" t="s">
        <v>340</v>
      </c>
      <c r="J69" t="s">
        <v>1265</v>
      </c>
      <c r="K69" t="s">
        <v>415</v>
      </c>
      <c r="L69" t="s">
        <v>1212</v>
      </c>
      <c r="M69" s="131">
        <v>6.68</v>
      </c>
      <c r="N69" t="s">
        <v>1323</v>
      </c>
      <c r="O69" s="132">
        <v>4.0899999999999999E-2</v>
      </c>
      <c r="P69" s="132">
        <v>4.3799999999999999E-2</v>
      </c>
      <c r="R69" s="131">
        <v>9204669</v>
      </c>
      <c r="S69" s="131">
        <v>1</v>
      </c>
      <c r="T69" s="131">
        <v>82.78</v>
      </c>
      <c r="U69" s="131">
        <v>7619.625</v>
      </c>
      <c r="X69" s="132">
        <v>2.7E-4</v>
      </c>
      <c r="Y69" s="132">
        <v>2.3120000000000002E-2</v>
      </c>
      <c r="Z69" s="132">
        <v>7.0499999999999998E-3</v>
      </c>
    </row>
    <row r="70" spans="1:26">
      <c r="A70" t="s">
        <v>1213</v>
      </c>
      <c r="B70" t="s">
        <v>1219</v>
      </c>
      <c r="C70" t="s">
        <v>1258</v>
      </c>
      <c r="D70" t="s">
        <v>1259</v>
      </c>
      <c r="E70" t="s">
        <v>1260</v>
      </c>
      <c r="F70" t="s">
        <v>943</v>
      </c>
      <c r="G70" t="s">
        <v>204</v>
      </c>
      <c r="H70" t="s">
        <v>204</v>
      </c>
      <c r="I70" t="s">
        <v>340</v>
      </c>
      <c r="J70" t="s">
        <v>1261</v>
      </c>
      <c r="K70" t="s">
        <v>413</v>
      </c>
      <c r="L70" t="s">
        <v>1212</v>
      </c>
      <c r="M70" s="131">
        <v>0.57999999999999996</v>
      </c>
      <c r="N70" t="s">
        <v>1262</v>
      </c>
      <c r="O70" s="132">
        <v>1.8000000000000001E-4</v>
      </c>
      <c r="P70" s="132">
        <v>1.24E-2</v>
      </c>
      <c r="R70" s="131">
        <v>6431528</v>
      </c>
      <c r="S70" s="131">
        <v>1</v>
      </c>
      <c r="T70" s="131">
        <v>116.16</v>
      </c>
      <c r="U70" s="131">
        <v>7470.8630000000003</v>
      </c>
      <c r="X70" s="132">
        <v>2.9999999999999997E-4</v>
      </c>
      <c r="Y70" s="132">
        <v>2.2669999999999999E-2</v>
      </c>
      <c r="Z70" s="132">
        <v>6.9100000000000003E-3</v>
      </c>
    </row>
    <row r="71" spans="1:26">
      <c r="A71" t="s">
        <v>1213</v>
      </c>
      <c r="B71" t="s">
        <v>1219</v>
      </c>
      <c r="C71" t="s">
        <v>1267</v>
      </c>
      <c r="D71" t="s">
        <v>1362</v>
      </c>
      <c r="E71" t="s">
        <v>1363</v>
      </c>
      <c r="F71" t="s">
        <v>945</v>
      </c>
      <c r="G71" t="s">
        <v>204</v>
      </c>
      <c r="H71" t="s">
        <v>204</v>
      </c>
      <c r="I71" t="s">
        <v>340</v>
      </c>
      <c r="J71" t="s">
        <v>1261</v>
      </c>
      <c r="K71" t="s">
        <v>413</v>
      </c>
      <c r="L71" t="s">
        <v>1212</v>
      </c>
      <c r="M71" s="131">
        <v>10.81</v>
      </c>
      <c r="N71" t="s">
        <v>1364</v>
      </c>
      <c r="O71" s="132">
        <v>3.8460000000000001E-2</v>
      </c>
      <c r="P71" s="132">
        <v>4.6199999999999998E-2</v>
      </c>
      <c r="R71" s="131">
        <v>10008975</v>
      </c>
      <c r="S71" s="131">
        <v>1</v>
      </c>
      <c r="T71" s="131">
        <v>72.72</v>
      </c>
      <c r="U71" s="131">
        <v>7278.527</v>
      </c>
      <c r="X71" s="132">
        <v>3.1E-4</v>
      </c>
      <c r="Y71" s="132">
        <v>2.2079999999999999E-2</v>
      </c>
      <c r="Z71" s="132">
        <v>6.7299999999999999E-3</v>
      </c>
    </row>
    <row r="72" spans="1:26">
      <c r="A72" t="s">
        <v>1213</v>
      </c>
      <c r="B72" t="s">
        <v>1219</v>
      </c>
      <c r="C72" t="s">
        <v>1258</v>
      </c>
      <c r="D72" t="s">
        <v>1312</v>
      </c>
      <c r="E72" t="s">
        <v>1313</v>
      </c>
      <c r="F72" t="s">
        <v>943</v>
      </c>
      <c r="G72" t="s">
        <v>204</v>
      </c>
      <c r="H72" t="s">
        <v>204</v>
      </c>
      <c r="I72" t="s">
        <v>340</v>
      </c>
      <c r="J72" t="s">
        <v>1261</v>
      </c>
      <c r="K72" t="s">
        <v>413</v>
      </c>
      <c r="L72" t="s">
        <v>1212</v>
      </c>
      <c r="M72" s="131">
        <v>1.33</v>
      </c>
      <c r="N72" t="s">
        <v>1314</v>
      </c>
      <c r="O72" s="132">
        <v>7.5399999999999998E-3</v>
      </c>
      <c r="P72" s="132">
        <v>1.9599999999999999E-2</v>
      </c>
      <c r="R72" s="131">
        <v>5568755</v>
      </c>
      <c r="S72" s="131">
        <v>1</v>
      </c>
      <c r="T72" s="131">
        <v>112.95</v>
      </c>
      <c r="U72" s="131">
        <v>6289.9089999999997</v>
      </c>
      <c r="X72" s="132">
        <v>2.7999999999999998E-4</v>
      </c>
      <c r="Y72" s="132">
        <v>1.908E-2</v>
      </c>
      <c r="Z72" s="132">
        <v>5.8199999999999997E-3</v>
      </c>
    </row>
    <row r="73" spans="1:26">
      <c r="A73" t="s">
        <v>1213</v>
      </c>
      <c r="B73" t="s">
        <v>1219</v>
      </c>
      <c r="C73" t="s">
        <v>1267</v>
      </c>
      <c r="D73" t="s">
        <v>1341</v>
      </c>
      <c r="E73" t="s">
        <v>1342</v>
      </c>
      <c r="F73" t="s">
        <v>945</v>
      </c>
      <c r="G73" t="s">
        <v>204</v>
      </c>
      <c r="H73" t="s">
        <v>204</v>
      </c>
      <c r="I73" t="s">
        <v>340</v>
      </c>
      <c r="J73" t="s">
        <v>1265</v>
      </c>
      <c r="K73" t="s">
        <v>415</v>
      </c>
      <c r="L73" t="s">
        <v>1212</v>
      </c>
      <c r="M73" s="131">
        <v>3.7</v>
      </c>
      <c r="N73" t="s">
        <v>1343</v>
      </c>
      <c r="O73" s="132">
        <v>3.4810000000000001E-2</v>
      </c>
      <c r="P73" s="132">
        <v>4.2700000000000002E-2</v>
      </c>
      <c r="R73" s="131">
        <v>6000000</v>
      </c>
      <c r="S73" s="131">
        <v>1</v>
      </c>
      <c r="T73" s="131">
        <v>98.49</v>
      </c>
      <c r="U73" s="131">
        <v>5909.4</v>
      </c>
      <c r="X73" s="132">
        <v>1.7000000000000001E-4</v>
      </c>
      <c r="Y73" s="132">
        <v>1.7930000000000001E-2</v>
      </c>
      <c r="Z73" s="132">
        <v>5.4599999999999996E-3</v>
      </c>
    </row>
    <row r="74" spans="1:26">
      <c r="A74" t="s">
        <v>1213</v>
      </c>
      <c r="B74" t="s">
        <v>1219</v>
      </c>
      <c r="C74" t="s">
        <v>1271</v>
      </c>
      <c r="D74" t="s">
        <v>1272</v>
      </c>
      <c r="E74" t="s">
        <v>1273</v>
      </c>
      <c r="F74" t="s">
        <v>949</v>
      </c>
      <c r="G74" t="s">
        <v>204</v>
      </c>
      <c r="H74" t="s">
        <v>204</v>
      </c>
      <c r="I74" t="s">
        <v>340</v>
      </c>
      <c r="J74" t="s">
        <v>1261</v>
      </c>
      <c r="K74" t="s">
        <v>413</v>
      </c>
      <c r="L74" t="s">
        <v>1212</v>
      </c>
      <c r="M74" s="131">
        <v>0.92</v>
      </c>
      <c r="N74" t="s">
        <v>1274</v>
      </c>
      <c r="O74" s="132">
        <v>4.2200000000000001E-2</v>
      </c>
      <c r="P74" s="132">
        <v>4.2599999999999999E-2</v>
      </c>
      <c r="R74" s="131">
        <v>6000000</v>
      </c>
      <c r="S74" s="131">
        <v>1</v>
      </c>
      <c r="T74" s="131">
        <v>96.22</v>
      </c>
      <c r="U74" s="131">
        <v>5773.2</v>
      </c>
      <c r="X74" s="132">
        <v>3.3E-4</v>
      </c>
      <c r="Y74" s="132">
        <v>1.7510000000000001E-2</v>
      </c>
      <c r="Z74" s="132">
        <v>5.3400000000000001E-3</v>
      </c>
    </row>
    <row r="75" spans="1:26">
      <c r="A75" t="s">
        <v>1213</v>
      </c>
      <c r="B75" t="s">
        <v>1219</v>
      </c>
      <c r="C75" t="s">
        <v>1271</v>
      </c>
      <c r="D75" t="s">
        <v>1335</v>
      </c>
      <c r="E75" t="s">
        <v>1336</v>
      </c>
      <c r="F75" t="s">
        <v>949</v>
      </c>
      <c r="G75" t="s">
        <v>204</v>
      </c>
      <c r="H75" t="s">
        <v>204</v>
      </c>
      <c r="I75" t="s">
        <v>340</v>
      </c>
      <c r="J75" t="s">
        <v>1261</v>
      </c>
      <c r="K75" t="s">
        <v>413</v>
      </c>
      <c r="L75" t="s">
        <v>1212</v>
      </c>
      <c r="M75" s="131">
        <v>0.1</v>
      </c>
      <c r="N75" t="s">
        <v>1337</v>
      </c>
      <c r="O75" s="132">
        <v>4.2810000000000001E-2</v>
      </c>
      <c r="P75" s="132">
        <v>4.2500000000000003E-2</v>
      </c>
      <c r="R75" s="131">
        <v>3800000</v>
      </c>
      <c r="S75" s="131">
        <v>1</v>
      </c>
      <c r="T75" s="131">
        <v>99.59</v>
      </c>
      <c r="U75" s="131">
        <v>3784.42</v>
      </c>
      <c r="X75" s="132">
        <v>1E-4</v>
      </c>
      <c r="Y75" s="132">
        <v>1.1480000000000001E-2</v>
      </c>
      <c r="Z75" s="132">
        <v>3.5000000000000001E-3</v>
      </c>
    </row>
    <row r="76" spans="1:26">
      <c r="A76" t="s">
        <v>1213</v>
      </c>
      <c r="B76" t="s">
        <v>1219</v>
      </c>
      <c r="C76" t="s">
        <v>1267</v>
      </c>
      <c r="D76" t="s">
        <v>1291</v>
      </c>
      <c r="E76" t="s">
        <v>1292</v>
      </c>
      <c r="F76" t="s">
        <v>945</v>
      </c>
      <c r="G76" t="s">
        <v>204</v>
      </c>
      <c r="H76" t="s">
        <v>204</v>
      </c>
      <c r="I76" t="s">
        <v>340</v>
      </c>
      <c r="J76" t="s">
        <v>1261</v>
      </c>
      <c r="K76" t="s">
        <v>413</v>
      </c>
      <c r="L76" t="s">
        <v>1212</v>
      </c>
      <c r="M76" s="131">
        <v>0.42</v>
      </c>
      <c r="N76" t="s">
        <v>1293</v>
      </c>
      <c r="O76" s="132">
        <v>2.3619999999999999E-2</v>
      </c>
      <c r="P76" s="132">
        <v>3.9899999999999998E-2</v>
      </c>
      <c r="R76" s="131">
        <v>3444738</v>
      </c>
      <c r="S76" s="131">
        <v>1</v>
      </c>
      <c r="T76" s="131">
        <v>100.11</v>
      </c>
      <c r="U76" s="131">
        <v>3448.527</v>
      </c>
      <c r="X76" s="132">
        <v>2.4000000000000001E-4</v>
      </c>
      <c r="Y76" s="132">
        <v>1.0460000000000001E-2</v>
      </c>
      <c r="Z76" s="132">
        <v>3.1900000000000001E-3</v>
      </c>
    </row>
    <row r="77" spans="1:26">
      <c r="A77" t="s">
        <v>1213</v>
      </c>
      <c r="B77" t="s">
        <v>1219</v>
      </c>
      <c r="C77" t="s">
        <v>1258</v>
      </c>
      <c r="D77" t="s">
        <v>1365</v>
      </c>
      <c r="E77" t="s">
        <v>1366</v>
      </c>
      <c r="F77" t="s">
        <v>943</v>
      </c>
      <c r="G77" t="s">
        <v>204</v>
      </c>
      <c r="H77" t="s">
        <v>204</v>
      </c>
      <c r="I77" t="s">
        <v>340</v>
      </c>
      <c r="J77" t="s">
        <v>1261</v>
      </c>
      <c r="K77" t="s">
        <v>413</v>
      </c>
      <c r="L77" t="s">
        <v>1212</v>
      </c>
      <c r="M77" s="131">
        <v>9.15</v>
      </c>
      <c r="N77" t="s">
        <v>1367</v>
      </c>
      <c r="O77" s="132">
        <v>8.5400000000000007E-3</v>
      </c>
      <c r="P77" s="132">
        <v>2.12E-2</v>
      </c>
      <c r="R77" s="131">
        <v>1125981</v>
      </c>
      <c r="S77" s="131">
        <v>1</v>
      </c>
      <c r="T77" s="131">
        <v>167.49</v>
      </c>
      <c r="U77" s="131">
        <v>1885.9059999999999</v>
      </c>
      <c r="X77" s="132">
        <v>6.9999999999999994E-5</v>
      </c>
      <c r="Y77" s="132">
        <v>5.7200000000000003E-3</v>
      </c>
      <c r="Z77" s="132">
        <v>1.74E-3</v>
      </c>
    </row>
    <row r="78" spans="1:26">
      <c r="A78" t="s">
        <v>1213</v>
      </c>
      <c r="B78" t="s">
        <v>1219</v>
      </c>
      <c r="C78" t="s">
        <v>1267</v>
      </c>
      <c r="D78" t="s">
        <v>1315</v>
      </c>
      <c r="E78" t="s">
        <v>1316</v>
      </c>
      <c r="F78" t="s">
        <v>945</v>
      </c>
      <c r="G78" t="s">
        <v>204</v>
      </c>
      <c r="H78" t="s">
        <v>204</v>
      </c>
      <c r="I78" t="s">
        <v>340</v>
      </c>
      <c r="J78" t="s">
        <v>1261</v>
      </c>
      <c r="K78" t="s">
        <v>413</v>
      </c>
      <c r="L78" t="s">
        <v>1212</v>
      </c>
      <c r="M78" s="131">
        <v>4.03</v>
      </c>
      <c r="N78" t="s">
        <v>1317</v>
      </c>
      <c r="O78" s="132">
        <v>4.2349999999999999E-2</v>
      </c>
      <c r="P78" s="132">
        <v>4.2700000000000002E-2</v>
      </c>
      <c r="R78" s="131">
        <v>1600000</v>
      </c>
      <c r="S78" s="131">
        <v>1</v>
      </c>
      <c r="T78" s="131">
        <v>103.16</v>
      </c>
      <c r="U78" s="131">
        <v>1650.56</v>
      </c>
      <c r="X78" s="132">
        <v>1.4999999999999999E-4</v>
      </c>
      <c r="Y78" s="132">
        <v>5.0099999999999997E-3</v>
      </c>
      <c r="Z78" s="132">
        <v>1.5299999999999999E-3</v>
      </c>
    </row>
    <row r="79" spans="1:26">
      <c r="A79" t="s">
        <v>1213</v>
      </c>
      <c r="B79" t="s">
        <v>1219</v>
      </c>
      <c r="C79" t="s">
        <v>1267</v>
      </c>
      <c r="D79" t="s">
        <v>1368</v>
      </c>
      <c r="E79" t="s">
        <v>1369</v>
      </c>
      <c r="F79" t="s">
        <v>945</v>
      </c>
      <c r="G79" t="s">
        <v>204</v>
      </c>
      <c r="H79" t="s">
        <v>204</v>
      </c>
      <c r="I79" t="s">
        <v>340</v>
      </c>
      <c r="J79" t="s">
        <v>1265</v>
      </c>
      <c r="K79" t="s">
        <v>415</v>
      </c>
      <c r="L79" t="s">
        <v>1212</v>
      </c>
      <c r="M79" s="131">
        <v>2.39</v>
      </c>
      <c r="N79" t="s">
        <v>1370</v>
      </c>
      <c r="O79" s="132">
        <v>4.0829999999999998E-2</v>
      </c>
      <c r="P79" s="132">
        <v>4.2599999999999999E-2</v>
      </c>
      <c r="R79" s="131">
        <v>1550000</v>
      </c>
      <c r="S79" s="131">
        <v>1</v>
      </c>
      <c r="T79" s="131">
        <v>100.68</v>
      </c>
      <c r="U79" s="131">
        <v>1560.54</v>
      </c>
      <c r="X79" s="132">
        <v>5.0000000000000002E-5</v>
      </c>
      <c r="Y79" s="132">
        <v>4.7299999999999998E-3</v>
      </c>
      <c r="Z79" s="132">
        <v>1.4400000000000001E-3</v>
      </c>
    </row>
    <row r="80" spans="1:26">
      <c r="A80" t="s">
        <v>1213</v>
      </c>
      <c r="B80" t="s">
        <v>1219</v>
      </c>
      <c r="C80" t="s">
        <v>1267</v>
      </c>
      <c r="D80" t="s">
        <v>1371</v>
      </c>
      <c r="E80" t="s">
        <v>1372</v>
      </c>
      <c r="F80" t="s">
        <v>945</v>
      </c>
      <c r="G80" t="s">
        <v>204</v>
      </c>
      <c r="H80" t="s">
        <v>204</v>
      </c>
      <c r="I80" t="s">
        <v>340</v>
      </c>
      <c r="J80" t="s">
        <v>1261</v>
      </c>
      <c r="K80" t="s">
        <v>413</v>
      </c>
      <c r="L80" t="s">
        <v>1212</v>
      </c>
      <c r="M80" s="131">
        <v>14.74</v>
      </c>
      <c r="N80" t="s">
        <v>1373</v>
      </c>
      <c r="O80" s="132">
        <v>4.7759999999999997E-2</v>
      </c>
      <c r="P80" s="132">
        <v>4.8599999999999997E-2</v>
      </c>
      <c r="R80" s="131">
        <v>900000</v>
      </c>
      <c r="S80" s="131">
        <v>1</v>
      </c>
      <c r="T80" s="131">
        <v>85.21</v>
      </c>
      <c r="U80" s="131">
        <v>766.89</v>
      </c>
      <c r="X80" s="132">
        <v>3.0000000000000001E-5</v>
      </c>
      <c r="Y80" s="132">
        <v>2.33E-3</v>
      </c>
      <c r="Z80" s="132">
        <v>7.1000000000000002E-4</v>
      </c>
    </row>
    <row r="81" spans="1:26">
      <c r="A81" t="s">
        <v>1213</v>
      </c>
      <c r="B81" t="s">
        <v>1219</v>
      </c>
      <c r="C81" t="s">
        <v>1271</v>
      </c>
      <c r="D81" t="s">
        <v>1374</v>
      </c>
      <c r="E81" t="s">
        <v>1375</v>
      </c>
      <c r="F81" t="s">
        <v>949</v>
      </c>
      <c r="G81" t="s">
        <v>204</v>
      </c>
      <c r="H81" t="s">
        <v>204</v>
      </c>
      <c r="I81" t="s">
        <v>340</v>
      </c>
      <c r="J81" t="s">
        <v>1261</v>
      </c>
      <c r="K81" t="s">
        <v>413</v>
      </c>
      <c r="L81" t="s">
        <v>1212</v>
      </c>
      <c r="M81" s="131">
        <v>0.51</v>
      </c>
      <c r="N81" t="s">
        <v>1376</v>
      </c>
      <c r="O81" s="132">
        <v>4.3240000000000001E-2</v>
      </c>
      <c r="P81" s="132">
        <v>4.2799999999999998E-2</v>
      </c>
      <c r="R81" s="131">
        <v>500000</v>
      </c>
      <c r="S81" s="131">
        <v>1</v>
      </c>
      <c r="T81" s="131">
        <v>97.9</v>
      </c>
      <c r="U81" s="131">
        <v>489.5</v>
      </c>
      <c r="X81" s="132">
        <v>4.0000000000000003E-5</v>
      </c>
      <c r="Y81" s="132">
        <v>1.49E-3</v>
      </c>
      <c r="Z81" s="132">
        <v>4.4999999999999999E-4</v>
      </c>
    </row>
    <row r="82" spans="1:26">
      <c r="A82" t="s">
        <v>1213</v>
      </c>
      <c r="B82" t="s">
        <v>1219</v>
      </c>
      <c r="C82" t="s">
        <v>1267</v>
      </c>
      <c r="D82" t="s">
        <v>1318</v>
      </c>
      <c r="E82" t="s">
        <v>1319</v>
      </c>
      <c r="F82" t="s">
        <v>945</v>
      </c>
      <c r="G82" t="s">
        <v>204</v>
      </c>
      <c r="H82" t="s">
        <v>204</v>
      </c>
      <c r="I82" t="s">
        <v>340</v>
      </c>
      <c r="J82" t="s">
        <v>1261</v>
      </c>
      <c r="K82" t="s">
        <v>413</v>
      </c>
      <c r="L82" t="s">
        <v>1212</v>
      </c>
      <c r="M82" s="131">
        <v>1.52</v>
      </c>
      <c r="N82" t="s">
        <v>1320</v>
      </c>
      <c r="O82" s="132">
        <v>3.3419999999999998E-2</v>
      </c>
      <c r="P82" s="132">
        <v>4.1700000000000001E-2</v>
      </c>
      <c r="R82" s="131">
        <v>374089</v>
      </c>
      <c r="S82" s="131">
        <v>1</v>
      </c>
      <c r="T82" s="131">
        <v>105.69</v>
      </c>
      <c r="U82" s="131">
        <v>395.375</v>
      </c>
      <c r="X82" s="132">
        <v>3.0000000000000001E-5</v>
      </c>
      <c r="Y82" s="132">
        <v>1.1999999999999999E-3</v>
      </c>
      <c r="Z82" s="132">
        <v>3.6999999999999999E-4</v>
      </c>
    </row>
    <row r="83" spans="1:26">
      <c r="A83" t="s">
        <v>1213</v>
      </c>
      <c r="B83" t="s">
        <v>1219</v>
      </c>
      <c r="C83" t="s">
        <v>1267</v>
      </c>
      <c r="D83" t="s">
        <v>1377</v>
      </c>
      <c r="E83" t="s">
        <v>1378</v>
      </c>
      <c r="F83" t="s">
        <v>945</v>
      </c>
      <c r="G83" t="s">
        <v>204</v>
      </c>
      <c r="H83" t="s">
        <v>204</v>
      </c>
      <c r="I83" t="s">
        <v>340</v>
      </c>
      <c r="J83" t="s">
        <v>1261</v>
      </c>
      <c r="K83" t="s">
        <v>413</v>
      </c>
      <c r="L83" t="s">
        <v>1212</v>
      </c>
      <c r="M83" s="131">
        <v>0.08</v>
      </c>
      <c r="N83" t="s">
        <v>1379</v>
      </c>
      <c r="O83" s="132">
        <v>3.006E-2</v>
      </c>
      <c r="P83" s="132">
        <v>4.36E-2</v>
      </c>
      <c r="R83" s="131">
        <v>250000</v>
      </c>
      <c r="S83" s="131">
        <v>1</v>
      </c>
      <c r="T83" s="131">
        <v>100.16</v>
      </c>
      <c r="U83" s="131">
        <v>250.4</v>
      </c>
      <c r="X83" s="132">
        <v>2.0000000000000002E-5</v>
      </c>
      <c r="Y83" s="132">
        <v>7.6000000000000004E-4</v>
      </c>
      <c r="Z83" s="132">
        <v>2.3000000000000001E-4</v>
      </c>
    </row>
    <row r="84" spans="1:26">
      <c r="A84" t="s">
        <v>1213</v>
      </c>
      <c r="B84" t="s">
        <v>1220</v>
      </c>
      <c r="C84" t="s">
        <v>1258</v>
      </c>
      <c r="D84" t="s">
        <v>1303</v>
      </c>
      <c r="E84" t="s">
        <v>1304</v>
      </c>
      <c r="F84" t="s">
        <v>943</v>
      </c>
      <c r="G84" t="s">
        <v>204</v>
      </c>
      <c r="H84" t="s">
        <v>204</v>
      </c>
      <c r="I84" t="s">
        <v>340</v>
      </c>
      <c r="J84" t="s">
        <v>1265</v>
      </c>
      <c r="K84" t="s">
        <v>415</v>
      </c>
      <c r="L84" t="s">
        <v>1212</v>
      </c>
      <c r="M84" s="131">
        <v>4.12</v>
      </c>
      <c r="N84" t="s">
        <v>1305</v>
      </c>
      <c r="O84" s="132">
        <v>1.0999999999999999E-2</v>
      </c>
      <c r="P84" s="132">
        <v>1.9699999999999999E-2</v>
      </c>
      <c r="R84" s="131">
        <v>3572569</v>
      </c>
      <c r="S84" s="131">
        <v>1</v>
      </c>
      <c r="T84" s="131">
        <v>109.42</v>
      </c>
      <c r="U84" s="131">
        <v>3909.105</v>
      </c>
      <c r="X84" s="132">
        <v>1.2999999999999999E-4</v>
      </c>
      <c r="Y84" s="132">
        <v>0.10735</v>
      </c>
      <c r="Z84" s="132">
        <v>8.763E-2</v>
      </c>
    </row>
    <row r="85" spans="1:26">
      <c r="A85" t="s">
        <v>1213</v>
      </c>
      <c r="B85" t="s">
        <v>1220</v>
      </c>
      <c r="C85" t="s">
        <v>1258</v>
      </c>
      <c r="D85" t="s">
        <v>1263</v>
      </c>
      <c r="E85" t="s">
        <v>1264</v>
      </c>
      <c r="F85" t="s">
        <v>943</v>
      </c>
      <c r="G85" t="s">
        <v>204</v>
      </c>
      <c r="H85" t="s">
        <v>204</v>
      </c>
      <c r="I85" t="s">
        <v>340</v>
      </c>
      <c r="J85" t="s">
        <v>1265</v>
      </c>
      <c r="K85" t="s">
        <v>415</v>
      </c>
      <c r="L85" t="s">
        <v>1212</v>
      </c>
      <c r="M85" s="131">
        <v>3.52</v>
      </c>
      <c r="N85" t="s">
        <v>1266</v>
      </c>
      <c r="O85" s="132">
        <v>1.431E-2</v>
      </c>
      <c r="P85" s="132">
        <v>1.9800000000000002E-2</v>
      </c>
      <c r="R85" s="131">
        <v>3700000</v>
      </c>
      <c r="S85" s="131">
        <v>1</v>
      </c>
      <c r="T85" s="131">
        <v>101.93</v>
      </c>
      <c r="U85" s="131">
        <v>3771.41</v>
      </c>
      <c r="X85" s="132">
        <v>1.2E-4</v>
      </c>
      <c r="Y85" s="132">
        <v>0.10357</v>
      </c>
      <c r="Z85" s="132">
        <v>8.455E-2</v>
      </c>
    </row>
    <row r="86" spans="1:26">
      <c r="A86" t="s">
        <v>1213</v>
      </c>
      <c r="B86" t="s">
        <v>1220</v>
      </c>
      <c r="C86" t="s">
        <v>1258</v>
      </c>
      <c r="D86" t="s">
        <v>1338</v>
      </c>
      <c r="E86" t="s">
        <v>1339</v>
      </c>
      <c r="F86" t="s">
        <v>943</v>
      </c>
      <c r="G86" t="s">
        <v>204</v>
      </c>
      <c r="H86" t="s">
        <v>204</v>
      </c>
      <c r="I86" t="s">
        <v>340</v>
      </c>
      <c r="J86" t="s">
        <v>1265</v>
      </c>
      <c r="K86" t="s">
        <v>415</v>
      </c>
      <c r="L86" t="s">
        <v>1212</v>
      </c>
      <c r="M86" s="131">
        <v>2.14</v>
      </c>
      <c r="N86" t="s">
        <v>1340</v>
      </c>
      <c r="O86" s="132">
        <v>-2.375E-2</v>
      </c>
      <c r="P86" s="132">
        <v>1.9400000000000001E-2</v>
      </c>
      <c r="R86" s="131">
        <v>2630000</v>
      </c>
      <c r="S86" s="131">
        <v>1</v>
      </c>
      <c r="T86" s="131">
        <v>114.63</v>
      </c>
      <c r="U86" s="131">
        <v>3014.7689999999998</v>
      </c>
      <c r="X86" s="132">
        <v>1.1E-4</v>
      </c>
      <c r="Y86" s="132">
        <v>8.2790000000000002E-2</v>
      </c>
      <c r="Z86" s="132">
        <v>6.7580000000000001E-2</v>
      </c>
    </row>
    <row r="87" spans="1:26">
      <c r="A87" t="s">
        <v>1213</v>
      </c>
      <c r="B87" t="s">
        <v>1220</v>
      </c>
      <c r="C87" t="s">
        <v>1258</v>
      </c>
      <c r="D87" t="s">
        <v>1259</v>
      </c>
      <c r="E87" t="s">
        <v>1260</v>
      </c>
      <c r="F87" t="s">
        <v>943</v>
      </c>
      <c r="G87" t="s">
        <v>204</v>
      </c>
      <c r="H87" t="s">
        <v>204</v>
      </c>
      <c r="I87" t="s">
        <v>340</v>
      </c>
      <c r="J87" t="s">
        <v>1261</v>
      </c>
      <c r="K87" t="s">
        <v>413</v>
      </c>
      <c r="L87" t="s">
        <v>1212</v>
      </c>
      <c r="M87" s="131">
        <v>0.57999999999999996</v>
      </c>
      <c r="N87" t="s">
        <v>1262</v>
      </c>
      <c r="O87" s="132">
        <v>-1.4999999999999999E-4</v>
      </c>
      <c r="P87" s="132">
        <v>1.24E-2</v>
      </c>
      <c r="R87" s="131">
        <v>1768000</v>
      </c>
      <c r="S87" s="131">
        <v>1</v>
      </c>
      <c r="T87" s="131">
        <v>116.16</v>
      </c>
      <c r="U87" s="131">
        <v>2053.7089999999998</v>
      </c>
      <c r="X87" s="132">
        <v>8.0000000000000007E-5</v>
      </c>
      <c r="Y87" s="132">
        <v>5.6399999999999999E-2</v>
      </c>
      <c r="Z87" s="132">
        <v>4.6039999999999998E-2</v>
      </c>
    </row>
    <row r="88" spans="1:26">
      <c r="A88" t="s">
        <v>1213</v>
      </c>
      <c r="B88" t="s">
        <v>1220</v>
      </c>
      <c r="C88" t="s">
        <v>1258</v>
      </c>
      <c r="D88" t="s">
        <v>1300</v>
      </c>
      <c r="E88" t="s">
        <v>1301</v>
      </c>
      <c r="F88" t="s">
        <v>943</v>
      </c>
      <c r="G88" t="s">
        <v>204</v>
      </c>
      <c r="H88" t="s">
        <v>204</v>
      </c>
      <c r="I88" t="s">
        <v>340</v>
      </c>
      <c r="J88" t="s">
        <v>1261</v>
      </c>
      <c r="K88" t="s">
        <v>413</v>
      </c>
      <c r="L88" t="s">
        <v>1212</v>
      </c>
      <c r="M88" s="131">
        <v>6.65</v>
      </c>
      <c r="N88" t="s">
        <v>1302</v>
      </c>
      <c r="O88" s="132">
        <v>1.7010000000000001E-2</v>
      </c>
      <c r="P88" s="132">
        <v>2.0299999999999999E-2</v>
      </c>
      <c r="R88" s="131">
        <v>1900000</v>
      </c>
      <c r="S88" s="131">
        <v>1</v>
      </c>
      <c r="T88" s="131">
        <v>101.91</v>
      </c>
      <c r="U88" s="131">
        <v>1936.29</v>
      </c>
      <c r="X88" s="132">
        <v>6.0000000000000002E-5</v>
      </c>
      <c r="Y88" s="132">
        <v>5.3179999999999998E-2</v>
      </c>
      <c r="Z88" s="132">
        <v>4.3409999999999997E-2</v>
      </c>
    </row>
    <row r="89" spans="1:26">
      <c r="A89" t="s">
        <v>1213</v>
      </c>
      <c r="B89" t="s">
        <v>1220</v>
      </c>
      <c r="C89" t="s">
        <v>1258</v>
      </c>
      <c r="D89" t="s">
        <v>1312</v>
      </c>
      <c r="E89" t="s">
        <v>1313</v>
      </c>
      <c r="F89" t="s">
        <v>943</v>
      </c>
      <c r="G89" t="s">
        <v>204</v>
      </c>
      <c r="H89" t="s">
        <v>204</v>
      </c>
      <c r="I89" t="s">
        <v>340</v>
      </c>
      <c r="J89" t="s">
        <v>1261</v>
      </c>
      <c r="K89" t="s">
        <v>413</v>
      </c>
      <c r="L89" t="s">
        <v>1212</v>
      </c>
      <c r="M89" s="131">
        <v>1.33</v>
      </c>
      <c r="N89" t="s">
        <v>1314</v>
      </c>
      <c r="O89" s="132">
        <v>9.5200000000000007E-3</v>
      </c>
      <c r="P89" s="132">
        <v>1.9599999999999999E-2</v>
      </c>
      <c r="R89" s="131">
        <v>1614193</v>
      </c>
      <c r="S89" s="131">
        <v>1</v>
      </c>
      <c r="T89" s="131">
        <v>112.95</v>
      </c>
      <c r="U89" s="131">
        <v>1823.231</v>
      </c>
      <c r="X89" s="132">
        <v>8.0000000000000007E-5</v>
      </c>
      <c r="Y89" s="132">
        <v>5.0070000000000003E-2</v>
      </c>
      <c r="Z89" s="132">
        <v>4.0869999999999997E-2</v>
      </c>
    </row>
    <row r="90" spans="1:26">
      <c r="A90" t="s">
        <v>1213</v>
      </c>
      <c r="B90" t="s">
        <v>1220</v>
      </c>
      <c r="C90" t="s">
        <v>1267</v>
      </c>
      <c r="D90" t="s">
        <v>1353</v>
      </c>
      <c r="E90" t="s">
        <v>1354</v>
      </c>
      <c r="F90" t="s">
        <v>945</v>
      </c>
      <c r="G90" t="s">
        <v>204</v>
      </c>
      <c r="H90" t="s">
        <v>204</v>
      </c>
      <c r="I90" t="s">
        <v>340</v>
      </c>
      <c r="J90" t="s">
        <v>1261</v>
      </c>
      <c r="K90" t="s">
        <v>413</v>
      </c>
      <c r="L90" t="s">
        <v>1212</v>
      </c>
      <c r="M90" s="131">
        <v>3.36</v>
      </c>
      <c r="N90" t="s">
        <v>1355</v>
      </c>
      <c r="O90" s="132">
        <v>3.3989999999999999E-2</v>
      </c>
      <c r="P90" s="132">
        <v>4.2599999999999999E-2</v>
      </c>
      <c r="R90" s="131">
        <v>1850000</v>
      </c>
      <c r="S90" s="131">
        <v>1</v>
      </c>
      <c r="T90" s="131">
        <v>94.71</v>
      </c>
      <c r="U90" s="131">
        <v>1752.135</v>
      </c>
      <c r="X90" s="132">
        <v>5.0000000000000002E-5</v>
      </c>
      <c r="Y90" s="132">
        <v>4.8120000000000003E-2</v>
      </c>
      <c r="Z90" s="132">
        <v>3.9280000000000002E-2</v>
      </c>
    </row>
    <row r="91" spans="1:26">
      <c r="A91" t="s">
        <v>1213</v>
      </c>
      <c r="B91" t="s">
        <v>1220</v>
      </c>
      <c r="C91" t="s">
        <v>1267</v>
      </c>
      <c r="D91" t="s">
        <v>1347</v>
      </c>
      <c r="E91" t="s">
        <v>1348</v>
      </c>
      <c r="F91" t="s">
        <v>945</v>
      </c>
      <c r="G91" t="s">
        <v>204</v>
      </c>
      <c r="H91" t="s">
        <v>204</v>
      </c>
      <c r="I91" t="s">
        <v>340</v>
      </c>
      <c r="J91" t="s">
        <v>1261</v>
      </c>
      <c r="K91" t="s">
        <v>413</v>
      </c>
      <c r="L91" t="s">
        <v>1212</v>
      </c>
      <c r="M91" s="131">
        <v>1.98</v>
      </c>
      <c r="N91" t="s">
        <v>1349</v>
      </c>
      <c r="O91" s="132">
        <v>3.7440000000000001E-2</v>
      </c>
      <c r="P91" s="132">
        <v>4.2200000000000001E-2</v>
      </c>
      <c r="R91" s="131">
        <v>1350000</v>
      </c>
      <c r="S91" s="131">
        <v>1</v>
      </c>
      <c r="T91" s="131">
        <v>95.83</v>
      </c>
      <c r="U91" s="131">
        <v>1293.7049999999999</v>
      </c>
      <c r="X91" s="132">
        <v>5.0000000000000002E-5</v>
      </c>
      <c r="Y91" s="132">
        <v>3.5529999999999999E-2</v>
      </c>
      <c r="Z91" s="132">
        <v>2.9000000000000001E-2</v>
      </c>
    </row>
    <row r="92" spans="1:26">
      <c r="A92" t="s">
        <v>1213</v>
      </c>
      <c r="B92" t="s">
        <v>1220</v>
      </c>
      <c r="C92" t="s">
        <v>1258</v>
      </c>
      <c r="D92" t="s">
        <v>1344</v>
      </c>
      <c r="E92" t="s">
        <v>1345</v>
      </c>
      <c r="F92" t="s">
        <v>943</v>
      </c>
      <c r="G92" t="s">
        <v>204</v>
      </c>
      <c r="H92" t="s">
        <v>204</v>
      </c>
      <c r="I92" t="s">
        <v>340</v>
      </c>
      <c r="J92" t="s">
        <v>1265</v>
      </c>
      <c r="K92" t="s">
        <v>415</v>
      </c>
      <c r="L92" t="s">
        <v>1212</v>
      </c>
      <c r="M92" s="131">
        <v>8.0299999999999994</v>
      </c>
      <c r="N92" t="s">
        <v>1346</v>
      </c>
      <c r="O92" s="132">
        <v>1.8370000000000001E-2</v>
      </c>
      <c r="P92" s="132">
        <v>2.1000000000000001E-2</v>
      </c>
      <c r="R92" s="131">
        <v>1220000</v>
      </c>
      <c r="S92" s="131">
        <v>1</v>
      </c>
      <c r="T92" s="131">
        <v>100.49</v>
      </c>
      <c r="U92" s="131">
        <v>1225.9780000000001</v>
      </c>
      <c r="X92" s="132">
        <v>6.0000000000000002E-5</v>
      </c>
      <c r="Y92" s="132">
        <v>3.3669999999999999E-2</v>
      </c>
      <c r="Z92" s="132">
        <v>2.7480000000000001E-2</v>
      </c>
    </row>
    <row r="93" spans="1:26">
      <c r="A93" t="s">
        <v>1213</v>
      </c>
      <c r="B93" t="s">
        <v>1220</v>
      </c>
      <c r="C93" t="s">
        <v>1267</v>
      </c>
      <c r="D93" t="s">
        <v>1324</v>
      </c>
      <c r="E93" t="s">
        <v>1325</v>
      </c>
      <c r="F93" t="s">
        <v>945</v>
      </c>
      <c r="G93" t="s">
        <v>204</v>
      </c>
      <c r="H93" t="s">
        <v>204</v>
      </c>
      <c r="I93" t="s">
        <v>340</v>
      </c>
      <c r="J93" t="s">
        <v>1265</v>
      </c>
      <c r="K93" t="s">
        <v>415</v>
      </c>
      <c r="L93" t="s">
        <v>1212</v>
      </c>
      <c r="M93" s="131">
        <v>8.4</v>
      </c>
      <c r="N93" t="s">
        <v>1326</v>
      </c>
      <c r="O93" s="132">
        <v>4.0059999999999998E-2</v>
      </c>
      <c r="P93" s="132">
        <v>4.48E-2</v>
      </c>
      <c r="R93" s="131">
        <v>1211094</v>
      </c>
      <c r="S93" s="131">
        <v>1</v>
      </c>
      <c r="T93" s="131">
        <v>96.17</v>
      </c>
      <c r="U93" s="131">
        <v>1164.7090000000001</v>
      </c>
      <c r="X93" s="132">
        <v>4.0000000000000003E-5</v>
      </c>
      <c r="Y93" s="132">
        <v>3.1989999999999998E-2</v>
      </c>
      <c r="Z93" s="132">
        <v>2.6110000000000001E-2</v>
      </c>
    </row>
    <row r="94" spans="1:26">
      <c r="A94" t="s">
        <v>1213</v>
      </c>
      <c r="B94" t="s">
        <v>1220</v>
      </c>
      <c r="C94" t="s">
        <v>1271</v>
      </c>
      <c r="D94" t="s">
        <v>1272</v>
      </c>
      <c r="E94" t="s">
        <v>1273</v>
      </c>
      <c r="F94" t="s">
        <v>949</v>
      </c>
      <c r="G94" t="s">
        <v>204</v>
      </c>
      <c r="H94" t="s">
        <v>204</v>
      </c>
      <c r="I94" t="s">
        <v>340</v>
      </c>
      <c r="J94" t="s">
        <v>1261</v>
      </c>
      <c r="K94" t="s">
        <v>413</v>
      </c>
      <c r="L94" t="s">
        <v>1212</v>
      </c>
      <c r="M94" s="131">
        <v>0.92</v>
      </c>
      <c r="N94" t="s">
        <v>1274</v>
      </c>
      <c r="O94" s="132">
        <v>4.2200000000000001E-2</v>
      </c>
      <c r="P94" s="132">
        <v>4.2599999999999999E-2</v>
      </c>
      <c r="R94" s="131">
        <v>1200000</v>
      </c>
      <c r="S94" s="131">
        <v>1</v>
      </c>
      <c r="T94" s="131">
        <v>96.22</v>
      </c>
      <c r="U94" s="131">
        <v>1154.6400000000001</v>
      </c>
      <c r="X94" s="132">
        <v>6.9999999999999994E-5</v>
      </c>
      <c r="Y94" s="132">
        <v>3.1710000000000002E-2</v>
      </c>
      <c r="Z94" s="132">
        <v>2.588E-2</v>
      </c>
    </row>
    <row r="95" spans="1:26">
      <c r="A95" t="s">
        <v>1213</v>
      </c>
      <c r="B95" t="s">
        <v>1220</v>
      </c>
      <c r="C95" t="s">
        <v>1267</v>
      </c>
      <c r="D95" t="s">
        <v>1278</v>
      </c>
      <c r="E95" t="s">
        <v>1279</v>
      </c>
      <c r="F95" t="s">
        <v>945</v>
      </c>
      <c r="G95" t="s">
        <v>204</v>
      </c>
      <c r="H95" t="s">
        <v>204</v>
      </c>
      <c r="I95" t="s">
        <v>340</v>
      </c>
      <c r="J95" t="s">
        <v>1261</v>
      </c>
      <c r="K95" t="s">
        <v>413</v>
      </c>
      <c r="L95" t="s">
        <v>1212</v>
      </c>
      <c r="M95" s="131">
        <v>0.91</v>
      </c>
      <c r="N95" t="s">
        <v>1280</v>
      </c>
      <c r="O95" s="132">
        <v>3.3869999999999997E-2</v>
      </c>
      <c r="P95" s="132">
        <v>4.1599999999999998E-2</v>
      </c>
      <c r="R95" s="131">
        <v>1160000</v>
      </c>
      <c r="S95" s="131">
        <v>1</v>
      </c>
      <c r="T95" s="131">
        <v>96.84</v>
      </c>
      <c r="U95" s="131">
        <v>1123.3440000000001</v>
      </c>
      <c r="X95" s="132">
        <v>4.0000000000000003E-5</v>
      </c>
      <c r="Y95" s="132">
        <v>3.0849999999999999E-2</v>
      </c>
      <c r="Z95" s="132">
        <v>2.5180000000000001E-2</v>
      </c>
    </row>
    <row r="96" spans="1:26">
      <c r="A96" t="s">
        <v>1213</v>
      </c>
      <c r="B96" t="s">
        <v>1220</v>
      </c>
      <c r="C96" t="s">
        <v>1267</v>
      </c>
      <c r="D96" t="s">
        <v>1268</v>
      </c>
      <c r="E96" t="s">
        <v>1269</v>
      </c>
      <c r="F96" t="s">
        <v>945</v>
      </c>
      <c r="G96" t="s">
        <v>204</v>
      </c>
      <c r="H96" t="s">
        <v>204</v>
      </c>
      <c r="I96" t="s">
        <v>340</v>
      </c>
      <c r="J96" t="s">
        <v>1261</v>
      </c>
      <c r="K96" t="s">
        <v>413</v>
      </c>
      <c r="L96" t="s">
        <v>1212</v>
      </c>
      <c r="M96" s="131">
        <v>11.55</v>
      </c>
      <c r="N96" t="s">
        <v>1270</v>
      </c>
      <c r="O96" s="132">
        <v>3.5249999999999997E-2</v>
      </c>
      <c r="P96" s="132">
        <v>4.7300000000000002E-2</v>
      </c>
      <c r="R96" s="131">
        <v>1011874</v>
      </c>
      <c r="S96" s="131">
        <v>1</v>
      </c>
      <c r="T96" s="131">
        <v>109.69</v>
      </c>
      <c r="U96" s="131">
        <v>1109.925</v>
      </c>
      <c r="X96" s="132">
        <v>4.0000000000000003E-5</v>
      </c>
      <c r="Y96" s="132">
        <v>3.048E-2</v>
      </c>
      <c r="Z96" s="132">
        <v>2.4879999999999999E-2</v>
      </c>
    </row>
    <row r="97" spans="1:26">
      <c r="A97" t="s">
        <v>1213</v>
      </c>
      <c r="B97" t="s">
        <v>1220</v>
      </c>
      <c r="C97" t="s">
        <v>1267</v>
      </c>
      <c r="D97" t="s">
        <v>1321</v>
      </c>
      <c r="E97" t="s">
        <v>1322</v>
      </c>
      <c r="F97" t="s">
        <v>945</v>
      </c>
      <c r="G97" t="s">
        <v>204</v>
      </c>
      <c r="H97" t="s">
        <v>204</v>
      </c>
      <c r="I97" t="s">
        <v>340</v>
      </c>
      <c r="J97" t="s">
        <v>1265</v>
      </c>
      <c r="K97" t="s">
        <v>415</v>
      </c>
      <c r="L97" t="s">
        <v>1212</v>
      </c>
      <c r="M97" s="131">
        <v>6.68</v>
      </c>
      <c r="N97" t="s">
        <v>1323</v>
      </c>
      <c r="O97" s="132">
        <v>4.0599999999999997E-2</v>
      </c>
      <c r="P97" s="132">
        <v>4.3799999999999999E-2</v>
      </c>
      <c r="R97" s="131">
        <v>1260000</v>
      </c>
      <c r="S97" s="131">
        <v>1</v>
      </c>
      <c r="T97" s="131">
        <v>82.78</v>
      </c>
      <c r="U97" s="131">
        <v>1043.028</v>
      </c>
      <c r="X97" s="132">
        <v>4.0000000000000003E-5</v>
      </c>
      <c r="Y97" s="132">
        <v>2.8639999999999999E-2</v>
      </c>
      <c r="Z97" s="132">
        <v>2.3380000000000001E-2</v>
      </c>
    </row>
    <row r="98" spans="1:26">
      <c r="A98" t="s">
        <v>1213</v>
      </c>
      <c r="B98" t="s">
        <v>1220</v>
      </c>
      <c r="C98" t="s">
        <v>1271</v>
      </c>
      <c r="D98" t="s">
        <v>1285</v>
      </c>
      <c r="E98" t="s">
        <v>1286</v>
      </c>
      <c r="F98" t="s">
        <v>949</v>
      </c>
      <c r="G98" t="s">
        <v>204</v>
      </c>
      <c r="H98" t="s">
        <v>204</v>
      </c>
      <c r="I98" t="s">
        <v>340</v>
      </c>
      <c r="J98" t="s">
        <v>1261</v>
      </c>
      <c r="K98" t="s">
        <v>413</v>
      </c>
      <c r="L98" t="s">
        <v>1212</v>
      </c>
      <c r="M98" s="131">
        <v>0.77</v>
      </c>
      <c r="N98" t="s">
        <v>1287</v>
      </c>
      <c r="O98" s="132">
        <v>4.1869999999999997E-2</v>
      </c>
      <c r="P98" s="132">
        <v>4.2599999999999999E-2</v>
      </c>
      <c r="R98" s="131">
        <v>1050000</v>
      </c>
      <c r="S98" s="131">
        <v>1</v>
      </c>
      <c r="T98" s="131">
        <v>96.84</v>
      </c>
      <c r="U98" s="131">
        <v>1016.82</v>
      </c>
      <c r="X98" s="132">
        <v>6.9999999999999994E-5</v>
      </c>
      <c r="Y98" s="132">
        <v>2.792E-2</v>
      </c>
      <c r="Z98" s="132">
        <v>2.2790000000000001E-2</v>
      </c>
    </row>
    <row r="99" spans="1:26">
      <c r="A99" t="s">
        <v>1213</v>
      </c>
      <c r="B99" t="s">
        <v>1220</v>
      </c>
      <c r="C99" t="s">
        <v>1271</v>
      </c>
      <c r="D99" t="s">
        <v>1297</v>
      </c>
      <c r="E99" t="s">
        <v>1298</v>
      </c>
      <c r="F99" t="s">
        <v>949</v>
      </c>
      <c r="G99" t="s">
        <v>204</v>
      </c>
      <c r="H99" t="s">
        <v>204</v>
      </c>
      <c r="I99" t="s">
        <v>340</v>
      </c>
      <c r="J99" t="s">
        <v>1261</v>
      </c>
      <c r="K99" t="s">
        <v>413</v>
      </c>
      <c r="L99" t="s">
        <v>1212</v>
      </c>
      <c r="M99" s="131">
        <v>0.85</v>
      </c>
      <c r="N99" t="s">
        <v>1299</v>
      </c>
      <c r="O99" s="132">
        <v>4.2279999999999998E-2</v>
      </c>
      <c r="P99" s="132">
        <v>4.2599999999999999E-2</v>
      </c>
      <c r="R99" s="131">
        <v>1000000</v>
      </c>
      <c r="S99" s="131">
        <v>1</v>
      </c>
      <c r="T99" s="131">
        <v>96.53</v>
      </c>
      <c r="U99" s="131">
        <v>965.3</v>
      </c>
      <c r="X99" s="132">
        <v>6.0000000000000002E-5</v>
      </c>
      <c r="Y99" s="132">
        <v>2.6509999999999999E-2</v>
      </c>
      <c r="Z99" s="132">
        <v>2.164E-2</v>
      </c>
    </row>
    <row r="100" spans="1:26">
      <c r="A100" t="s">
        <v>1213</v>
      </c>
      <c r="B100" t="s">
        <v>1220</v>
      </c>
      <c r="C100" t="s">
        <v>1267</v>
      </c>
      <c r="D100" t="s">
        <v>1362</v>
      </c>
      <c r="E100" t="s">
        <v>1363</v>
      </c>
      <c r="F100" t="s">
        <v>945</v>
      </c>
      <c r="G100" t="s">
        <v>204</v>
      </c>
      <c r="H100" t="s">
        <v>204</v>
      </c>
      <c r="I100" t="s">
        <v>340</v>
      </c>
      <c r="J100" t="s">
        <v>1261</v>
      </c>
      <c r="K100" t="s">
        <v>413</v>
      </c>
      <c r="L100" t="s">
        <v>1212</v>
      </c>
      <c r="M100" s="131">
        <v>10.81</v>
      </c>
      <c r="N100" t="s">
        <v>1364</v>
      </c>
      <c r="O100" s="132">
        <v>3.993E-2</v>
      </c>
      <c r="P100" s="132">
        <v>4.6199999999999998E-2</v>
      </c>
      <c r="R100" s="131">
        <v>1316612</v>
      </c>
      <c r="S100" s="131">
        <v>1</v>
      </c>
      <c r="T100" s="131">
        <v>72.72</v>
      </c>
      <c r="U100" s="131">
        <v>957.44</v>
      </c>
      <c r="X100" s="132">
        <v>4.0000000000000003E-5</v>
      </c>
      <c r="Y100" s="132">
        <v>2.6290000000000001E-2</v>
      </c>
      <c r="Z100" s="132">
        <v>2.146E-2</v>
      </c>
    </row>
    <row r="101" spans="1:26">
      <c r="A101" t="s">
        <v>1213</v>
      </c>
      <c r="B101" t="s">
        <v>1220</v>
      </c>
      <c r="C101" t="s">
        <v>1267</v>
      </c>
      <c r="D101" t="s">
        <v>1341</v>
      </c>
      <c r="E101" t="s">
        <v>1342</v>
      </c>
      <c r="F101" t="s">
        <v>945</v>
      </c>
      <c r="G101" t="s">
        <v>204</v>
      </c>
      <c r="H101" t="s">
        <v>204</v>
      </c>
      <c r="I101" t="s">
        <v>340</v>
      </c>
      <c r="J101" t="s">
        <v>1265</v>
      </c>
      <c r="K101" t="s">
        <v>415</v>
      </c>
      <c r="L101" t="s">
        <v>1212</v>
      </c>
      <c r="M101" s="131">
        <v>3.7</v>
      </c>
      <c r="N101" t="s">
        <v>1343</v>
      </c>
      <c r="O101" s="132">
        <v>3.2779999999999997E-2</v>
      </c>
      <c r="P101" s="132">
        <v>4.2700000000000002E-2</v>
      </c>
      <c r="R101" s="131">
        <v>910000</v>
      </c>
      <c r="S101" s="131">
        <v>1</v>
      </c>
      <c r="T101" s="131">
        <v>98.49</v>
      </c>
      <c r="U101" s="131">
        <v>896.25900000000001</v>
      </c>
      <c r="X101" s="132">
        <v>3.0000000000000001E-5</v>
      </c>
      <c r="Y101" s="132">
        <v>2.461E-2</v>
      </c>
      <c r="Z101" s="132">
        <v>2.009E-2</v>
      </c>
    </row>
    <row r="102" spans="1:26">
      <c r="A102" t="s">
        <v>1213</v>
      </c>
      <c r="B102" t="s">
        <v>1220</v>
      </c>
      <c r="C102" t="s">
        <v>1267</v>
      </c>
      <c r="D102" t="s">
        <v>1291</v>
      </c>
      <c r="E102" t="s">
        <v>1292</v>
      </c>
      <c r="F102" t="s">
        <v>945</v>
      </c>
      <c r="G102" t="s">
        <v>204</v>
      </c>
      <c r="H102" t="s">
        <v>204</v>
      </c>
      <c r="I102" t="s">
        <v>340</v>
      </c>
      <c r="J102" t="s">
        <v>1261</v>
      </c>
      <c r="K102" t="s">
        <v>413</v>
      </c>
      <c r="L102" t="s">
        <v>1212</v>
      </c>
      <c r="M102" s="131">
        <v>0.42</v>
      </c>
      <c r="N102" t="s">
        <v>1293</v>
      </c>
      <c r="O102" s="132">
        <v>2.2790000000000001E-2</v>
      </c>
      <c r="P102" s="132">
        <v>3.9899999999999998E-2</v>
      </c>
      <c r="R102" s="131">
        <v>868160</v>
      </c>
      <c r="S102" s="131">
        <v>1</v>
      </c>
      <c r="T102" s="131">
        <v>100.11</v>
      </c>
      <c r="U102" s="131">
        <v>869.11500000000001</v>
      </c>
      <c r="X102" s="132">
        <v>6.0000000000000002E-5</v>
      </c>
      <c r="Y102" s="132">
        <v>2.3869999999999999E-2</v>
      </c>
      <c r="Z102" s="132">
        <v>1.9480000000000001E-2</v>
      </c>
    </row>
    <row r="103" spans="1:26">
      <c r="A103" t="s">
        <v>1213</v>
      </c>
      <c r="B103" t="s">
        <v>1220</v>
      </c>
      <c r="C103" t="s">
        <v>1267</v>
      </c>
      <c r="D103" t="s">
        <v>1306</v>
      </c>
      <c r="E103" t="s">
        <v>1307</v>
      </c>
      <c r="F103" t="s">
        <v>945</v>
      </c>
      <c r="G103" t="s">
        <v>204</v>
      </c>
      <c r="H103" t="s">
        <v>204</v>
      </c>
      <c r="I103" t="s">
        <v>340</v>
      </c>
      <c r="J103" t="s">
        <v>1261</v>
      </c>
      <c r="K103" t="s">
        <v>413</v>
      </c>
      <c r="L103" t="s">
        <v>1212</v>
      </c>
      <c r="M103" s="131">
        <v>4.8899999999999997</v>
      </c>
      <c r="N103" t="s">
        <v>1308</v>
      </c>
      <c r="O103" s="132">
        <v>3.8300000000000001E-2</v>
      </c>
      <c r="P103" s="132">
        <v>4.2900000000000001E-2</v>
      </c>
      <c r="R103" s="131">
        <v>1000000</v>
      </c>
      <c r="S103" s="131">
        <v>1</v>
      </c>
      <c r="T103" s="131">
        <v>85.48</v>
      </c>
      <c r="U103" s="131">
        <v>854.8</v>
      </c>
      <c r="X103" s="132">
        <v>3.0000000000000001E-5</v>
      </c>
      <c r="Y103" s="132">
        <v>2.3470000000000001E-2</v>
      </c>
      <c r="Z103" s="132">
        <v>1.916E-2</v>
      </c>
    </row>
    <row r="104" spans="1:26">
      <c r="A104" t="s">
        <v>1213</v>
      </c>
      <c r="B104" t="s">
        <v>1220</v>
      </c>
      <c r="C104" t="s">
        <v>1267</v>
      </c>
      <c r="D104" t="s">
        <v>1315</v>
      </c>
      <c r="E104" t="s">
        <v>1316</v>
      </c>
      <c r="F104" t="s">
        <v>945</v>
      </c>
      <c r="G104" t="s">
        <v>204</v>
      </c>
      <c r="H104" t="s">
        <v>204</v>
      </c>
      <c r="I104" t="s">
        <v>340</v>
      </c>
      <c r="J104" t="s">
        <v>1261</v>
      </c>
      <c r="K104" t="s">
        <v>413</v>
      </c>
      <c r="L104" t="s">
        <v>1212</v>
      </c>
      <c r="M104" s="131">
        <v>4.03</v>
      </c>
      <c r="N104" t="s">
        <v>1317</v>
      </c>
      <c r="O104" s="132">
        <v>4.2070000000000003E-2</v>
      </c>
      <c r="P104" s="132">
        <v>4.2700000000000002E-2</v>
      </c>
      <c r="R104" s="131">
        <v>730000</v>
      </c>
      <c r="S104" s="131">
        <v>1</v>
      </c>
      <c r="T104" s="131">
        <v>103.16</v>
      </c>
      <c r="U104" s="131">
        <v>753.06799999999998</v>
      </c>
      <c r="X104" s="132">
        <v>6.9999999999999994E-5</v>
      </c>
      <c r="Y104" s="132">
        <v>2.068E-2</v>
      </c>
      <c r="Z104" s="132">
        <v>1.6879999999999999E-2</v>
      </c>
    </row>
    <row r="105" spans="1:26">
      <c r="A105" t="s">
        <v>1213</v>
      </c>
      <c r="B105" t="s">
        <v>1220</v>
      </c>
      <c r="C105" t="s">
        <v>1267</v>
      </c>
      <c r="D105" t="s">
        <v>1368</v>
      </c>
      <c r="E105" t="s">
        <v>1369</v>
      </c>
      <c r="F105" t="s">
        <v>945</v>
      </c>
      <c r="G105" t="s">
        <v>204</v>
      </c>
      <c r="H105" t="s">
        <v>204</v>
      </c>
      <c r="I105" t="s">
        <v>340</v>
      </c>
      <c r="J105" t="s">
        <v>1265</v>
      </c>
      <c r="K105" t="s">
        <v>415</v>
      </c>
      <c r="L105" t="s">
        <v>1212</v>
      </c>
      <c r="M105" s="131">
        <v>2.39</v>
      </c>
      <c r="N105" t="s">
        <v>1370</v>
      </c>
      <c r="O105" s="132">
        <v>4.3400000000000001E-2</v>
      </c>
      <c r="P105" s="132">
        <v>4.2599999999999999E-2</v>
      </c>
      <c r="R105" s="131">
        <v>700000</v>
      </c>
      <c r="S105" s="131">
        <v>1</v>
      </c>
      <c r="T105" s="131">
        <v>100.68</v>
      </c>
      <c r="U105" s="131">
        <v>704.76</v>
      </c>
      <c r="X105" s="132">
        <v>2.0000000000000002E-5</v>
      </c>
      <c r="Y105" s="132">
        <v>1.9349999999999999E-2</v>
      </c>
      <c r="Z105" s="132">
        <v>1.5800000000000002E-2</v>
      </c>
    </row>
    <row r="106" spans="1:26">
      <c r="A106" t="s">
        <v>1213</v>
      </c>
      <c r="B106" t="s">
        <v>1220</v>
      </c>
      <c r="C106" t="s">
        <v>1258</v>
      </c>
      <c r="D106" t="s">
        <v>1365</v>
      </c>
      <c r="E106" t="s">
        <v>1366</v>
      </c>
      <c r="F106" t="s">
        <v>943</v>
      </c>
      <c r="G106" t="s">
        <v>204</v>
      </c>
      <c r="H106" t="s">
        <v>204</v>
      </c>
      <c r="I106" t="s">
        <v>340</v>
      </c>
      <c r="J106" t="s">
        <v>1261</v>
      </c>
      <c r="K106" t="s">
        <v>413</v>
      </c>
      <c r="L106" t="s">
        <v>1212</v>
      </c>
      <c r="M106" s="131">
        <v>9.15</v>
      </c>
      <c r="N106" t="s">
        <v>1367</v>
      </c>
      <c r="O106" s="132">
        <v>8.7799999999999996E-3</v>
      </c>
      <c r="P106" s="132">
        <v>2.12E-2</v>
      </c>
      <c r="R106" s="131">
        <v>322036</v>
      </c>
      <c r="S106" s="131">
        <v>1</v>
      </c>
      <c r="T106" s="131">
        <v>167.49</v>
      </c>
      <c r="U106" s="131">
        <v>539.37800000000004</v>
      </c>
      <c r="X106" s="132">
        <v>2.0000000000000002E-5</v>
      </c>
      <c r="Y106" s="132">
        <v>1.481E-2</v>
      </c>
      <c r="Z106" s="132">
        <v>1.209E-2</v>
      </c>
    </row>
    <row r="107" spans="1:26">
      <c r="A107" t="s">
        <v>1213</v>
      </c>
      <c r="B107" t="s">
        <v>1220</v>
      </c>
      <c r="C107" t="s">
        <v>1271</v>
      </c>
      <c r="D107" t="s">
        <v>1327</v>
      </c>
      <c r="E107" t="s">
        <v>1328</v>
      </c>
      <c r="F107" t="s">
        <v>949</v>
      </c>
      <c r="G107" t="s">
        <v>204</v>
      </c>
      <c r="H107" t="s">
        <v>204</v>
      </c>
      <c r="I107" t="s">
        <v>340</v>
      </c>
      <c r="J107" t="s">
        <v>1261</v>
      </c>
      <c r="K107" t="s">
        <v>413</v>
      </c>
      <c r="L107" t="s">
        <v>1212</v>
      </c>
      <c r="M107" s="131">
        <v>0.35</v>
      </c>
      <c r="N107" t="s">
        <v>1329</v>
      </c>
      <c r="O107" s="132">
        <v>4.0590000000000001E-2</v>
      </c>
      <c r="P107" s="132">
        <v>4.2900000000000001E-2</v>
      </c>
      <c r="R107" s="131">
        <v>400000</v>
      </c>
      <c r="S107" s="131">
        <v>1</v>
      </c>
      <c r="T107" s="131">
        <v>98.55</v>
      </c>
      <c r="U107" s="131">
        <v>394.2</v>
      </c>
      <c r="X107" s="132">
        <v>3.0000000000000001E-5</v>
      </c>
      <c r="Y107" s="132">
        <v>1.0829999999999999E-2</v>
      </c>
      <c r="Z107" s="132">
        <v>8.8400000000000006E-3</v>
      </c>
    </row>
    <row r="108" spans="1:26">
      <c r="A108" t="s">
        <v>1213</v>
      </c>
      <c r="B108" t="s">
        <v>1220</v>
      </c>
      <c r="C108" t="s">
        <v>1271</v>
      </c>
      <c r="D108" t="s">
        <v>1356</v>
      </c>
      <c r="E108" t="s">
        <v>1357</v>
      </c>
      <c r="F108" t="s">
        <v>949</v>
      </c>
      <c r="G108" t="s">
        <v>204</v>
      </c>
      <c r="H108" t="s">
        <v>204</v>
      </c>
      <c r="I108" t="s">
        <v>340</v>
      </c>
      <c r="J108" t="s">
        <v>1265</v>
      </c>
      <c r="K108" t="s">
        <v>415</v>
      </c>
      <c r="L108" t="s">
        <v>1212</v>
      </c>
      <c r="M108" s="131">
        <v>0.01</v>
      </c>
      <c r="N108" t="s">
        <v>1358</v>
      </c>
      <c r="O108" s="132">
        <v>4.2360000000000002E-2</v>
      </c>
      <c r="P108" s="132">
        <v>0.1157</v>
      </c>
      <c r="R108" s="131">
        <v>270000</v>
      </c>
      <c r="S108" s="131">
        <v>1</v>
      </c>
      <c r="T108" s="131">
        <v>99.97</v>
      </c>
      <c r="U108" s="131">
        <v>269.91899999999998</v>
      </c>
      <c r="X108" s="132">
        <v>1.0000000000000001E-5</v>
      </c>
      <c r="Y108" s="132">
        <v>7.4099999999999999E-3</v>
      </c>
      <c r="Z108" s="132">
        <v>6.0499999999999998E-3</v>
      </c>
    </row>
    <row r="109" spans="1:26">
      <c r="A109" t="s">
        <v>1213</v>
      </c>
      <c r="B109" t="s">
        <v>1220</v>
      </c>
      <c r="C109" t="s">
        <v>1271</v>
      </c>
      <c r="D109" t="s">
        <v>1359</v>
      </c>
      <c r="E109" t="s">
        <v>1360</v>
      </c>
      <c r="F109" t="s">
        <v>949</v>
      </c>
      <c r="G109" t="s">
        <v>204</v>
      </c>
      <c r="H109" t="s">
        <v>204</v>
      </c>
      <c r="I109" t="s">
        <v>340</v>
      </c>
      <c r="J109" t="s">
        <v>1261</v>
      </c>
      <c r="K109" t="s">
        <v>413</v>
      </c>
      <c r="L109" t="s">
        <v>1212</v>
      </c>
      <c r="M109" s="131">
        <v>0.18</v>
      </c>
      <c r="N109" t="s">
        <v>1361</v>
      </c>
      <c r="O109" s="132">
        <v>4.2200000000000001E-2</v>
      </c>
      <c r="P109" s="132">
        <v>4.3299999999999998E-2</v>
      </c>
      <c r="R109" s="131">
        <v>190000</v>
      </c>
      <c r="S109" s="131">
        <v>1</v>
      </c>
      <c r="T109" s="131">
        <v>99.26</v>
      </c>
      <c r="U109" s="131">
        <v>188.59399999999999</v>
      </c>
      <c r="X109" s="132">
        <v>1.0000000000000001E-5</v>
      </c>
      <c r="Y109" s="132">
        <v>5.1799999999999997E-3</v>
      </c>
      <c r="Z109" s="132">
        <v>4.2300000000000003E-3</v>
      </c>
    </row>
    <row r="110" spans="1:26">
      <c r="A110" t="s">
        <v>1213</v>
      </c>
      <c r="B110" t="s">
        <v>1220</v>
      </c>
      <c r="C110" t="s">
        <v>1267</v>
      </c>
      <c r="D110" t="s">
        <v>1318</v>
      </c>
      <c r="E110" t="s">
        <v>1319</v>
      </c>
      <c r="F110" t="s">
        <v>945</v>
      </c>
      <c r="G110" t="s">
        <v>204</v>
      </c>
      <c r="H110" t="s">
        <v>204</v>
      </c>
      <c r="I110" t="s">
        <v>340</v>
      </c>
      <c r="J110" t="s">
        <v>1261</v>
      </c>
      <c r="K110" t="s">
        <v>413</v>
      </c>
      <c r="L110" t="s">
        <v>1212</v>
      </c>
      <c r="M110" s="131">
        <v>1.52</v>
      </c>
      <c r="N110" t="s">
        <v>1320</v>
      </c>
      <c r="O110" s="132">
        <v>3.7420000000000002E-2</v>
      </c>
      <c r="P110" s="132">
        <v>4.1700000000000001E-2</v>
      </c>
      <c r="R110" s="131">
        <v>85668</v>
      </c>
      <c r="S110" s="131">
        <v>1</v>
      </c>
      <c r="T110" s="131">
        <v>105.69</v>
      </c>
      <c r="U110" s="131">
        <v>90.543000000000006</v>
      </c>
      <c r="X110" s="132">
        <v>1.0000000000000001E-5</v>
      </c>
      <c r="Y110" s="132">
        <v>2.49E-3</v>
      </c>
      <c r="Z110" s="132">
        <v>2.0300000000000001E-3</v>
      </c>
    </row>
    <row r="111" spans="1:26">
      <c r="A111" t="s">
        <v>1213</v>
      </c>
      <c r="B111" t="s">
        <v>1220</v>
      </c>
      <c r="C111" t="s">
        <v>1380</v>
      </c>
      <c r="D111" t="s">
        <v>1381</v>
      </c>
      <c r="E111" t="s">
        <v>1382</v>
      </c>
      <c r="F111" t="s">
        <v>950</v>
      </c>
      <c r="G111" t="s">
        <v>205</v>
      </c>
      <c r="H111" t="s">
        <v>224</v>
      </c>
      <c r="I111" t="s">
        <v>314</v>
      </c>
      <c r="J111" t="s">
        <v>1383</v>
      </c>
      <c r="K111" t="s">
        <v>423</v>
      </c>
      <c r="L111" t="s">
        <v>1215</v>
      </c>
      <c r="M111" s="131">
        <v>3.0680000000000001</v>
      </c>
      <c r="N111" t="s">
        <v>1384</v>
      </c>
      <c r="O111" s="132">
        <v>4.2930000000000003E-2</v>
      </c>
      <c r="P111" s="132">
        <v>3.8859999999999999E-2</v>
      </c>
      <c r="R111" s="131">
        <v>408000</v>
      </c>
      <c r="S111" s="131">
        <v>3.718</v>
      </c>
      <c r="T111" s="131">
        <v>101.328</v>
      </c>
      <c r="U111" s="131">
        <v>1537.0909999999999</v>
      </c>
      <c r="X111" s="132">
        <v>1.0000000000000001E-5</v>
      </c>
      <c r="Y111" s="132">
        <v>4.2209999999999998E-2</v>
      </c>
      <c r="Z111" s="132">
        <v>3.4459999999999998E-2</v>
      </c>
    </row>
    <row r="112" spans="1:26">
      <c r="A112" t="s">
        <v>1213</v>
      </c>
      <c r="B112" t="s">
        <v>1221</v>
      </c>
      <c r="C112" t="s">
        <v>1271</v>
      </c>
      <c r="D112" t="s">
        <v>1294</v>
      </c>
      <c r="E112" t="s">
        <v>1295</v>
      </c>
      <c r="F112" t="s">
        <v>949</v>
      </c>
      <c r="G112" t="s">
        <v>204</v>
      </c>
      <c r="H112" t="s">
        <v>204</v>
      </c>
      <c r="I112" t="s">
        <v>340</v>
      </c>
      <c r="J112" t="s">
        <v>1261</v>
      </c>
      <c r="K112" t="s">
        <v>413</v>
      </c>
      <c r="L112" t="s">
        <v>1212</v>
      </c>
      <c r="M112" s="131">
        <v>0.67</v>
      </c>
      <c r="N112" t="s">
        <v>1296</v>
      </c>
      <c r="O112" s="132">
        <v>4.2639999999999997E-2</v>
      </c>
      <c r="P112" s="132">
        <v>4.24E-2</v>
      </c>
      <c r="R112" s="131">
        <v>11500000</v>
      </c>
      <c r="S112" s="131">
        <v>1</v>
      </c>
      <c r="T112" s="131">
        <v>97.24</v>
      </c>
      <c r="U112" s="131">
        <v>11182.6</v>
      </c>
      <c r="X112" s="132">
        <v>8.1999999999999998E-4</v>
      </c>
      <c r="Y112" s="132">
        <v>0.23979</v>
      </c>
      <c r="Z112" s="132">
        <v>2.4469999999999999E-2</v>
      </c>
    </row>
    <row r="113" spans="1:26">
      <c r="A113" t="s">
        <v>1213</v>
      </c>
      <c r="B113" t="s">
        <v>1221</v>
      </c>
      <c r="C113" t="s">
        <v>1267</v>
      </c>
      <c r="D113" t="s">
        <v>1278</v>
      </c>
      <c r="E113" t="s">
        <v>1279</v>
      </c>
      <c r="F113" t="s">
        <v>945</v>
      </c>
      <c r="G113" t="s">
        <v>204</v>
      </c>
      <c r="H113" t="s">
        <v>204</v>
      </c>
      <c r="I113" t="s">
        <v>340</v>
      </c>
      <c r="J113" t="s">
        <v>1261</v>
      </c>
      <c r="K113" t="s">
        <v>413</v>
      </c>
      <c r="L113" t="s">
        <v>1212</v>
      </c>
      <c r="M113" s="131">
        <v>0.91</v>
      </c>
      <c r="N113" t="s">
        <v>1280</v>
      </c>
      <c r="O113" s="132">
        <v>4.3360000000000003E-2</v>
      </c>
      <c r="P113" s="132">
        <v>4.1599999999999998E-2</v>
      </c>
      <c r="R113" s="131">
        <v>6250000</v>
      </c>
      <c r="S113" s="131">
        <v>1</v>
      </c>
      <c r="T113" s="131">
        <v>96.84</v>
      </c>
      <c r="U113" s="131">
        <v>6052.5</v>
      </c>
      <c r="X113" s="132">
        <v>2.2000000000000001E-4</v>
      </c>
      <c r="Y113" s="132">
        <v>0.12978000000000001</v>
      </c>
      <c r="Z113" s="132">
        <v>1.324E-2</v>
      </c>
    </row>
    <row r="114" spans="1:26">
      <c r="A114" t="s">
        <v>1213</v>
      </c>
      <c r="B114" t="s">
        <v>1221</v>
      </c>
      <c r="C114" t="s">
        <v>1271</v>
      </c>
      <c r="D114" t="s">
        <v>1275</v>
      </c>
      <c r="E114" t="s">
        <v>1276</v>
      </c>
      <c r="F114" t="s">
        <v>949</v>
      </c>
      <c r="G114" t="s">
        <v>204</v>
      </c>
      <c r="H114" t="s">
        <v>204</v>
      </c>
      <c r="I114" t="s">
        <v>340</v>
      </c>
      <c r="J114" t="s">
        <v>1261</v>
      </c>
      <c r="K114" t="s">
        <v>413</v>
      </c>
      <c r="L114" t="s">
        <v>1212</v>
      </c>
      <c r="M114" s="131">
        <v>0.6</v>
      </c>
      <c r="N114" t="s">
        <v>1277</v>
      </c>
      <c r="O114" s="132">
        <v>4.3580000000000001E-2</v>
      </c>
      <c r="P114" s="132">
        <v>4.2599999999999999E-2</v>
      </c>
      <c r="R114" s="131">
        <v>6000000</v>
      </c>
      <c r="S114" s="131">
        <v>1</v>
      </c>
      <c r="T114" s="131">
        <v>97.54</v>
      </c>
      <c r="U114" s="131">
        <v>5852.4</v>
      </c>
      <c r="X114" s="132">
        <v>4.2999999999999999E-4</v>
      </c>
      <c r="Y114" s="132">
        <v>0.12548999999999999</v>
      </c>
      <c r="Z114" s="132">
        <v>1.281E-2</v>
      </c>
    </row>
    <row r="115" spans="1:26">
      <c r="A115" t="s">
        <v>1213</v>
      </c>
      <c r="B115" t="s">
        <v>1221</v>
      </c>
      <c r="C115" t="s">
        <v>1271</v>
      </c>
      <c r="D115" t="s">
        <v>1309</v>
      </c>
      <c r="E115" t="s">
        <v>1310</v>
      </c>
      <c r="F115" t="s">
        <v>949</v>
      </c>
      <c r="G115" t="s">
        <v>204</v>
      </c>
      <c r="H115" t="s">
        <v>204</v>
      </c>
      <c r="I115" t="s">
        <v>340</v>
      </c>
      <c r="J115" t="s">
        <v>1261</v>
      </c>
      <c r="K115" t="s">
        <v>413</v>
      </c>
      <c r="L115" t="s">
        <v>1212</v>
      </c>
      <c r="M115" s="131">
        <v>0.42</v>
      </c>
      <c r="N115" t="s">
        <v>1311</v>
      </c>
      <c r="O115" s="132">
        <v>4.2380000000000001E-2</v>
      </c>
      <c r="P115" s="132">
        <v>4.2700000000000002E-2</v>
      </c>
      <c r="R115" s="131">
        <v>5000000</v>
      </c>
      <c r="S115" s="131">
        <v>1</v>
      </c>
      <c r="T115" s="131">
        <v>98.24</v>
      </c>
      <c r="U115" s="131">
        <v>4912</v>
      </c>
      <c r="X115" s="132">
        <v>4.2000000000000002E-4</v>
      </c>
      <c r="Y115" s="132">
        <v>0.10532999999999999</v>
      </c>
      <c r="Z115" s="132">
        <v>1.0749999999999999E-2</v>
      </c>
    </row>
    <row r="116" spans="1:26">
      <c r="A116" t="s">
        <v>1213</v>
      </c>
      <c r="B116" t="s">
        <v>1221</v>
      </c>
      <c r="C116" t="s">
        <v>1271</v>
      </c>
      <c r="D116" t="s">
        <v>1297</v>
      </c>
      <c r="E116" t="s">
        <v>1298</v>
      </c>
      <c r="F116" t="s">
        <v>949</v>
      </c>
      <c r="G116" t="s">
        <v>204</v>
      </c>
      <c r="H116" t="s">
        <v>204</v>
      </c>
      <c r="I116" t="s">
        <v>340</v>
      </c>
      <c r="J116" t="s">
        <v>1261</v>
      </c>
      <c r="K116" t="s">
        <v>413</v>
      </c>
      <c r="L116" t="s">
        <v>1212</v>
      </c>
      <c r="M116" s="131">
        <v>0.85</v>
      </c>
      <c r="N116" t="s">
        <v>1299</v>
      </c>
      <c r="O116" s="132">
        <v>4.2130000000000001E-2</v>
      </c>
      <c r="P116" s="132">
        <v>4.2599999999999999E-2</v>
      </c>
      <c r="R116" s="131">
        <v>5000000</v>
      </c>
      <c r="S116" s="131">
        <v>1</v>
      </c>
      <c r="T116" s="131">
        <v>96.53</v>
      </c>
      <c r="U116" s="131">
        <v>4826.5</v>
      </c>
      <c r="X116" s="132">
        <v>2.7999999999999998E-4</v>
      </c>
      <c r="Y116" s="132">
        <v>0.10349</v>
      </c>
      <c r="Z116" s="132">
        <v>1.056E-2</v>
      </c>
    </row>
    <row r="117" spans="1:26">
      <c r="A117" t="s">
        <v>1213</v>
      </c>
      <c r="B117" t="s">
        <v>1221</v>
      </c>
      <c r="C117" t="s">
        <v>1271</v>
      </c>
      <c r="D117" t="s">
        <v>1327</v>
      </c>
      <c r="E117" t="s">
        <v>1328</v>
      </c>
      <c r="F117" t="s">
        <v>949</v>
      </c>
      <c r="G117" t="s">
        <v>204</v>
      </c>
      <c r="H117" t="s">
        <v>204</v>
      </c>
      <c r="I117" t="s">
        <v>340</v>
      </c>
      <c r="J117" t="s">
        <v>1261</v>
      </c>
      <c r="K117" t="s">
        <v>413</v>
      </c>
      <c r="L117" t="s">
        <v>1212</v>
      </c>
      <c r="M117" s="131">
        <v>0.35</v>
      </c>
      <c r="N117" t="s">
        <v>1329</v>
      </c>
      <c r="O117" s="132">
        <v>4.0559999999999999E-2</v>
      </c>
      <c r="P117" s="132">
        <v>4.2900000000000001E-2</v>
      </c>
      <c r="R117" s="131">
        <v>3700000</v>
      </c>
      <c r="S117" s="131">
        <v>1</v>
      </c>
      <c r="T117" s="131">
        <v>98.55</v>
      </c>
      <c r="U117" s="131">
        <v>3646.35</v>
      </c>
      <c r="X117" s="132">
        <v>3.1E-4</v>
      </c>
      <c r="Y117" s="132">
        <v>7.8189999999999996E-2</v>
      </c>
      <c r="Z117" s="132">
        <v>7.9799999999999992E-3</v>
      </c>
    </row>
    <row r="118" spans="1:26">
      <c r="A118" t="s">
        <v>1213</v>
      </c>
      <c r="B118" t="s">
        <v>1221</v>
      </c>
      <c r="C118" t="s">
        <v>1271</v>
      </c>
      <c r="D118" t="s">
        <v>1374</v>
      </c>
      <c r="E118" t="s">
        <v>1375</v>
      </c>
      <c r="F118" t="s">
        <v>949</v>
      </c>
      <c r="G118" t="s">
        <v>204</v>
      </c>
      <c r="H118" t="s">
        <v>204</v>
      </c>
      <c r="I118" t="s">
        <v>340</v>
      </c>
      <c r="J118" t="s">
        <v>1261</v>
      </c>
      <c r="K118" t="s">
        <v>413</v>
      </c>
      <c r="L118" t="s">
        <v>1212</v>
      </c>
      <c r="M118" s="131">
        <v>0.51</v>
      </c>
      <c r="N118" t="s">
        <v>1376</v>
      </c>
      <c r="O118" s="132">
        <v>4.3180000000000003E-2</v>
      </c>
      <c r="P118" s="132">
        <v>4.2799999999999998E-2</v>
      </c>
      <c r="R118" s="131">
        <v>3500000</v>
      </c>
      <c r="S118" s="131">
        <v>1</v>
      </c>
      <c r="T118" s="131">
        <v>97.9</v>
      </c>
      <c r="U118" s="131">
        <v>3426.5</v>
      </c>
      <c r="X118" s="132">
        <v>2.5000000000000001E-4</v>
      </c>
      <c r="Y118" s="132">
        <v>7.3469999999999994E-2</v>
      </c>
      <c r="Z118" s="132">
        <v>7.4999999999999997E-3</v>
      </c>
    </row>
    <row r="119" spans="1:26">
      <c r="A119" t="s">
        <v>1213</v>
      </c>
      <c r="B119" t="s">
        <v>1221</v>
      </c>
      <c r="C119" t="s">
        <v>1271</v>
      </c>
      <c r="D119" t="s">
        <v>1350</v>
      </c>
      <c r="E119" t="s">
        <v>1351</v>
      </c>
      <c r="F119" t="s">
        <v>949</v>
      </c>
      <c r="G119" t="s">
        <v>204</v>
      </c>
      <c r="H119" t="s">
        <v>204</v>
      </c>
      <c r="I119" t="s">
        <v>340</v>
      </c>
      <c r="J119" t="s">
        <v>1261</v>
      </c>
      <c r="K119" t="s">
        <v>413</v>
      </c>
      <c r="L119" t="s">
        <v>1212</v>
      </c>
      <c r="M119" s="131">
        <v>0.25</v>
      </c>
      <c r="N119" t="s">
        <v>1352</v>
      </c>
      <c r="O119" s="132">
        <v>4.2970000000000001E-2</v>
      </c>
      <c r="P119" s="132">
        <v>4.2799999999999998E-2</v>
      </c>
      <c r="R119" s="131">
        <v>3346232</v>
      </c>
      <c r="S119" s="131">
        <v>1</v>
      </c>
      <c r="T119" s="131">
        <v>98.95</v>
      </c>
      <c r="U119" s="131">
        <v>3311.0970000000002</v>
      </c>
      <c r="X119" s="132">
        <v>2.7999999999999998E-4</v>
      </c>
      <c r="Y119" s="132">
        <v>7.0999999999999994E-2</v>
      </c>
      <c r="Z119" s="132">
        <v>7.2500000000000004E-3</v>
      </c>
    </row>
    <row r="120" spans="1:26">
      <c r="A120" t="s">
        <v>1213</v>
      </c>
      <c r="B120" t="s">
        <v>1221</v>
      </c>
      <c r="C120" t="s">
        <v>1271</v>
      </c>
      <c r="D120" t="s">
        <v>1285</v>
      </c>
      <c r="E120" t="s">
        <v>1286</v>
      </c>
      <c r="F120" t="s">
        <v>949</v>
      </c>
      <c r="G120" t="s">
        <v>204</v>
      </c>
      <c r="H120" t="s">
        <v>204</v>
      </c>
      <c r="I120" t="s">
        <v>340</v>
      </c>
      <c r="J120" t="s">
        <v>1261</v>
      </c>
      <c r="K120" t="s">
        <v>413</v>
      </c>
      <c r="L120" t="s">
        <v>1212</v>
      </c>
      <c r="M120" s="131">
        <v>0.77</v>
      </c>
      <c r="N120" t="s">
        <v>1287</v>
      </c>
      <c r="O120" s="132">
        <v>4.19E-2</v>
      </c>
      <c r="P120" s="132">
        <v>4.2599999999999999E-2</v>
      </c>
      <c r="R120" s="131">
        <v>2000000</v>
      </c>
      <c r="S120" s="131">
        <v>1</v>
      </c>
      <c r="T120" s="131">
        <v>96.84</v>
      </c>
      <c r="U120" s="131">
        <v>1936.8</v>
      </c>
      <c r="X120" s="132">
        <v>1.2E-4</v>
      </c>
      <c r="Y120" s="132">
        <v>4.1529999999999997E-2</v>
      </c>
      <c r="Z120" s="132">
        <v>4.2399999999999998E-3</v>
      </c>
    </row>
    <row r="121" spans="1:26">
      <c r="A121" t="s">
        <v>1213</v>
      </c>
      <c r="B121" t="s">
        <v>1221</v>
      </c>
      <c r="C121" t="s">
        <v>1271</v>
      </c>
      <c r="D121" t="s">
        <v>1359</v>
      </c>
      <c r="E121" t="s">
        <v>1360</v>
      </c>
      <c r="F121" t="s">
        <v>949</v>
      </c>
      <c r="G121" t="s">
        <v>204</v>
      </c>
      <c r="H121" t="s">
        <v>204</v>
      </c>
      <c r="I121" t="s">
        <v>340</v>
      </c>
      <c r="J121" t="s">
        <v>1261</v>
      </c>
      <c r="K121" t="s">
        <v>413</v>
      </c>
      <c r="L121" t="s">
        <v>1212</v>
      </c>
      <c r="M121" s="131">
        <v>0.18</v>
      </c>
      <c r="N121" t="s">
        <v>1361</v>
      </c>
      <c r="O121" s="132">
        <v>4.3040000000000002E-2</v>
      </c>
      <c r="P121" s="132">
        <v>4.3299999999999998E-2</v>
      </c>
      <c r="R121" s="131">
        <v>1500000</v>
      </c>
      <c r="S121" s="131">
        <v>1</v>
      </c>
      <c r="T121" s="131">
        <v>99.26</v>
      </c>
      <c r="U121" s="131">
        <v>1488.9</v>
      </c>
      <c r="X121" s="132">
        <v>5.0000000000000002E-5</v>
      </c>
      <c r="Y121" s="132">
        <v>3.193E-2</v>
      </c>
      <c r="Z121" s="132">
        <v>3.2599999999999999E-3</v>
      </c>
    </row>
    <row r="122" spans="1:26">
      <c r="A122" t="s">
        <v>1213</v>
      </c>
      <c r="B122" t="s">
        <v>1222</v>
      </c>
      <c r="C122" t="s">
        <v>1258</v>
      </c>
      <c r="D122" t="s">
        <v>1338</v>
      </c>
      <c r="E122" t="s">
        <v>1339</v>
      </c>
      <c r="F122" t="s">
        <v>943</v>
      </c>
      <c r="G122" t="s">
        <v>204</v>
      </c>
      <c r="H122" t="s">
        <v>204</v>
      </c>
      <c r="I122" t="s">
        <v>340</v>
      </c>
      <c r="J122" t="s">
        <v>1265</v>
      </c>
      <c r="K122" t="s">
        <v>415</v>
      </c>
      <c r="L122" t="s">
        <v>1212</v>
      </c>
      <c r="M122" s="131">
        <v>2.14</v>
      </c>
      <c r="N122" t="s">
        <v>1340</v>
      </c>
      <c r="O122" s="132">
        <v>-9.2099999999999994E-3</v>
      </c>
      <c r="P122" s="132">
        <v>1.9400000000000001E-2</v>
      </c>
      <c r="R122" s="131">
        <v>51000000</v>
      </c>
      <c r="S122" s="131">
        <v>1</v>
      </c>
      <c r="T122" s="131">
        <v>114.63</v>
      </c>
      <c r="U122" s="131">
        <v>58461.3</v>
      </c>
      <c r="X122" s="132">
        <v>2.0899999999999998E-3</v>
      </c>
      <c r="Y122" s="132">
        <v>0.22542000000000001</v>
      </c>
      <c r="Z122" s="132">
        <v>0.17080000000000001</v>
      </c>
    </row>
    <row r="123" spans="1:26">
      <c r="A123" t="s">
        <v>1213</v>
      </c>
      <c r="B123" t="s">
        <v>1222</v>
      </c>
      <c r="C123" t="s">
        <v>1267</v>
      </c>
      <c r="D123" t="s">
        <v>1324</v>
      </c>
      <c r="E123" t="s">
        <v>1325</v>
      </c>
      <c r="F123" t="s">
        <v>945</v>
      </c>
      <c r="G123" t="s">
        <v>204</v>
      </c>
      <c r="H123" t="s">
        <v>204</v>
      </c>
      <c r="I123" t="s">
        <v>340</v>
      </c>
      <c r="J123" t="s">
        <v>1265</v>
      </c>
      <c r="K123" t="s">
        <v>415</v>
      </c>
      <c r="L123" t="s">
        <v>1212</v>
      </c>
      <c r="M123" s="131">
        <v>8.4</v>
      </c>
      <c r="N123" t="s">
        <v>1326</v>
      </c>
      <c r="O123" s="132">
        <v>4.4049999999999999E-2</v>
      </c>
      <c r="P123" s="132">
        <v>4.48E-2</v>
      </c>
      <c r="R123" s="131">
        <v>53100000</v>
      </c>
      <c r="S123" s="131">
        <v>1</v>
      </c>
      <c r="T123" s="131">
        <v>96.17</v>
      </c>
      <c r="U123" s="131">
        <v>51066.27</v>
      </c>
      <c r="X123" s="132">
        <v>1.7899999999999999E-3</v>
      </c>
      <c r="Y123" s="132">
        <v>0.19689999999999999</v>
      </c>
      <c r="Z123" s="132">
        <v>0.14918999999999999</v>
      </c>
    </row>
    <row r="124" spans="1:26">
      <c r="A124" t="s">
        <v>1213</v>
      </c>
      <c r="B124" t="s">
        <v>1222</v>
      </c>
      <c r="C124" t="s">
        <v>1271</v>
      </c>
      <c r="D124" t="s">
        <v>1327</v>
      </c>
      <c r="E124" t="s">
        <v>1328</v>
      </c>
      <c r="F124" t="s">
        <v>949</v>
      </c>
      <c r="G124" t="s">
        <v>204</v>
      </c>
      <c r="H124" t="s">
        <v>204</v>
      </c>
      <c r="I124" t="s">
        <v>340</v>
      </c>
      <c r="J124" t="s">
        <v>1261</v>
      </c>
      <c r="K124" t="s">
        <v>413</v>
      </c>
      <c r="L124" t="s">
        <v>1212</v>
      </c>
      <c r="M124" s="131">
        <v>0.35</v>
      </c>
      <c r="N124" t="s">
        <v>1329</v>
      </c>
      <c r="O124" s="132">
        <v>4.0390000000000002E-2</v>
      </c>
      <c r="P124" s="132">
        <v>4.2900000000000001E-2</v>
      </c>
      <c r="R124" s="131">
        <v>22000000</v>
      </c>
      <c r="S124" s="131">
        <v>1</v>
      </c>
      <c r="T124" s="131">
        <v>98.55</v>
      </c>
      <c r="U124" s="131">
        <v>21681</v>
      </c>
      <c r="X124" s="132">
        <v>1.83E-3</v>
      </c>
      <c r="Y124" s="132">
        <v>8.3599999999999994E-2</v>
      </c>
      <c r="Z124" s="132">
        <v>6.3339999999999994E-2</v>
      </c>
    </row>
    <row r="125" spans="1:26">
      <c r="A125" t="s">
        <v>1213</v>
      </c>
      <c r="B125" t="s">
        <v>1222</v>
      </c>
      <c r="C125" t="s">
        <v>1258</v>
      </c>
      <c r="D125" t="s">
        <v>1312</v>
      </c>
      <c r="E125" t="s">
        <v>1313</v>
      </c>
      <c r="F125" t="s">
        <v>943</v>
      </c>
      <c r="G125" t="s">
        <v>204</v>
      </c>
      <c r="H125" t="s">
        <v>204</v>
      </c>
      <c r="I125" t="s">
        <v>340</v>
      </c>
      <c r="J125" t="s">
        <v>1261</v>
      </c>
      <c r="K125" t="s">
        <v>413</v>
      </c>
      <c r="L125" t="s">
        <v>1212</v>
      </c>
      <c r="M125" s="131">
        <v>1.33</v>
      </c>
      <c r="N125" t="s">
        <v>1314</v>
      </c>
      <c r="O125" s="132">
        <v>1.421E-2</v>
      </c>
      <c r="P125" s="132">
        <v>1.9599999999999999E-2</v>
      </c>
      <c r="R125" s="131">
        <v>17750000</v>
      </c>
      <c r="S125" s="131">
        <v>1</v>
      </c>
      <c r="T125" s="131">
        <v>112.95</v>
      </c>
      <c r="U125" s="131">
        <v>20048.625</v>
      </c>
      <c r="X125" s="132">
        <v>8.8000000000000003E-4</v>
      </c>
      <c r="Y125" s="132">
        <v>7.7299999999999994E-2</v>
      </c>
      <c r="Z125" s="132">
        <v>5.8569999999999997E-2</v>
      </c>
    </row>
    <row r="126" spans="1:26">
      <c r="A126" t="s">
        <v>1213</v>
      </c>
      <c r="B126" t="s">
        <v>1222</v>
      </c>
      <c r="C126" t="s">
        <v>1271</v>
      </c>
      <c r="D126" t="s">
        <v>1356</v>
      </c>
      <c r="E126" t="s">
        <v>1357</v>
      </c>
      <c r="F126" t="s">
        <v>949</v>
      </c>
      <c r="G126" t="s">
        <v>204</v>
      </c>
      <c r="H126" t="s">
        <v>204</v>
      </c>
      <c r="I126" t="s">
        <v>340</v>
      </c>
      <c r="J126" t="s">
        <v>1265</v>
      </c>
      <c r="K126" t="s">
        <v>415</v>
      </c>
      <c r="L126" t="s">
        <v>1212</v>
      </c>
      <c r="M126" s="131">
        <v>0.01</v>
      </c>
      <c r="N126" t="s">
        <v>1358</v>
      </c>
      <c r="O126" s="132">
        <v>4.0919999999999998E-2</v>
      </c>
      <c r="P126" s="132">
        <v>0.1157</v>
      </c>
      <c r="R126" s="131">
        <v>18000000</v>
      </c>
      <c r="S126" s="131">
        <v>1</v>
      </c>
      <c r="T126" s="131">
        <v>99.97</v>
      </c>
      <c r="U126" s="131">
        <v>17994.599999999999</v>
      </c>
      <c r="X126" s="132">
        <v>5.1000000000000004E-4</v>
      </c>
      <c r="Y126" s="132">
        <v>6.9379999999999997E-2</v>
      </c>
      <c r="Z126" s="132">
        <v>5.2569999999999999E-2</v>
      </c>
    </row>
    <row r="127" spans="1:26">
      <c r="A127" t="s">
        <v>1213</v>
      </c>
      <c r="B127" t="s">
        <v>1222</v>
      </c>
      <c r="C127" t="s">
        <v>1258</v>
      </c>
      <c r="D127" t="s">
        <v>1344</v>
      </c>
      <c r="E127" t="s">
        <v>1345</v>
      </c>
      <c r="F127" t="s">
        <v>943</v>
      </c>
      <c r="G127" t="s">
        <v>204</v>
      </c>
      <c r="H127" t="s">
        <v>204</v>
      </c>
      <c r="I127" t="s">
        <v>340</v>
      </c>
      <c r="J127" t="s">
        <v>1265</v>
      </c>
      <c r="K127" t="s">
        <v>415</v>
      </c>
      <c r="L127" t="s">
        <v>1212</v>
      </c>
      <c r="M127" s="131">
        <v>8.0299999999999994</v>
      </c>
      <c r="N127" t="s">
        <v>1346</v>
      </c>
      <c r="O127" s="132">
        <v>1.7299999999999999E-2</v>
      </c>
      <c r="P127" s="132">
        <v>2.1000000000000001E-2</v>
      </c>
      <c r="R127" s="131">
        <v>15650000</v>
      </c>
      <c r="S127" s="131">
        <v>1</v>
      </c>
      <c r="T127" s="131">
        <v>100.49</v>
      </c>
      <c r="U127" s="131">
        <v>15726.684999999999</v>
      </c>
      <c r="X127" s="132">
        <v>7.7999999999999999E-4</v>
      </c>
      <c r="Y127" s="132">
        <v>6.0639999999999999E-2</v>
      </c>
      <c r="Z127" s="132">
        <v>4.5949999999999998E-2</v>
      </c>
    </row>
    <row r="128" spans="1:26">
      <c r="A128" t="s">
        <v>1213</v>
      </c>
      <c r="B128" t="s">
        <v>1222</v>
      </c>
      <c r="C128" t="s">
        <v>1271</v>
      </c>
      <c r="D128" t="s">
        <v>1309</v>
      </c>
      <c r="E128" t="s">
        <v>1310</v>
      </c>
      <c r="F128" t="s">
        <v>949</v>
      </c>
      <c r="G128" t="s">
        <v>204</v>
      </c>
      <c r="H128" t="s">
        <v>204</v>
      </c>
      <c r="I128" t="s">
        <v>340</v>
      </c>
      <c r="J128" t="s">
        <v>1261</v>
      </c>
      <c r="K128" t="s">
        <v>413</v>
      </c>
      <c r="L128" t="s">
        <v>1212</v>
      </c>
      <c r="M128" s="131">
        <v>0.42</v>
      </c>
      <c r="N128" t="s">
        <v>1311</v>
      </c>
      <c r="O128" s="132">
        <v>4.1579999999999999E-2</v>
      </c>
      <c r="P128" s="132">
        <v>4.2700000000000002E-2</v>
      </c>
      <c r="R128" s="131">
        <v>15000000</v>
      </c>
      <c r="S128" s="131">
        <v>1</v>
      </c>
      <c r="T128" s="131">
        <v>98.24</v>
      </c>
      <c r="U128" s="131">
        <v>14736</v>
      </c>
      <c r="X128" s="132">
        <v>1.25E-3</v>
      </c>
      <c r="Y128" s="132">
        <v>5.6820000000000002E-2</v>
      </c>
      <c r="Z128" s="132">
        <v>4.3049999999999998E-2</v>
      </c>
    </row>
    <row r="129" spans="1:26">
      <c r="A129" t="s">
        <v>1213</v>
      </c>
      <c r="B129" t="s">
        <v>1222</v>
      </c>
      <c r="C129" t="s">
        <v>1267</v>
      </c>
      <c r="D129" t="s">
        <v>1362</v>
      </c>
      <c r="E129" t="s">
        <v>1363</v>
      </c>
      <c r="F129" t="s">
        <v>945</v>
      </c>
      <c r="G129" t="s">
        <v>204</v>
      </c>
      <c r="H129" t="s">
        <v>204</v>
      </c>
      <c r="I129" t="s">
        <v>340</v>
      </c>
      <c r="J129" t="s">
        <v>1261</v>
      </c>
      <c r="K129" t="s">
        <v>413</v>
      </c>
      <c r="L129" t="s">
        <v>1212</v>
      </c>
      <c r="M129" s="131">
        <v>10.81</v>
      </c>
      <c r="N129" t="s">
        <v>1364</v>
      </c>
      <c r="O129" s="132">
        <v>4.4389999999999999E-2</v>
      </c>
      <c r="P129" s="132">
        <v>4.6199999999999998E-2</v>
      </c>
      <c r="R129" s="131">
        <v>19500000</v>
      </c>
      <c r="S129" s="131">
        <v>1</v>
      </c>
      <c r="T129" s="131">
        <v>72.72</v>
      </c>
      <c r="U129" s="131">
        <v>14180.4</v>
      </c>
      <c r="X129" s="132">
        <v>5.9999999999999995E-4</v>
      </c>
      <c r="Y129" s="132">
        <v>5.4679999999999999E-2</v>
      </c>
      <c r="Z129" s="132">
        <v>4.1430000000000002E-2</v>
      </c>
    </row>
    <row r="130" spans="1:26">
      <c r="A130" t="s">
        <v>1213</v>
      </c>
      <c r="B130" t="s">
        <v>1222</v>
      </c>
      <c r="C130" t="s">
        <v>1267</v>
      </c>
      <c r="D130" t="s">
        <v>1268</v>
      </c>
      <c r="E130" t="s">
        <v>1269</v>
      </c>
      <c r="F130" t="s">
        <v>945</v>
      </c>
      <c r="G130" t="s">
        <v>204</v>
      </c>
      <c r="H130" t="s">
        <v>204</v>
      </c>
      <c r="I130" t="s">
        <v>340</v>
      </c>
      <c r="J130" t="s">
        <v>1261</v>
      </c>
      <c r="K130" t="s">
        <v>413</v>
      </c>
      <c r="L130" t="s">
        <v>1212</v>
      </c>
      <c r="M130" s="131">
        <v>11.55</v>
      </c>
      <c r="N130" t="s">
        <v>1270</v>
      </c>
      <c r="O130" s="132">
        <v>3.7589999999999998E-2</v>
      </c>
      <c r="P130" s="132">
        <v>4.7300000000000002E-2</v>
      </c>
      <c r="R130" s="131">
        <v>12000000</v>
      </c>
      <c r="S130" s="131">
        <v>1</v>
      </c>
      <c r="T130" s="131">
        <v>109.69</v>
      </c>
      <c r="U130" s="131">
        <v>13162.8</v>
      </c>
      <c r="X130" s="132">
        <v>4.4000000000000002E-4</v>
      </c>
      <c r="Y130" s="132">
        <v>5.0750000000000003E-2</v>
      </c>
      <c r="Z130" s="132">
        <v>3.8460000000000001E-2</v>
      </c>
    </row>
    <row r="131" spans="1:26">
      <c r="A131" t="s">
        <v>1213</v>
      </c>
      <c r="B131" t="s">
        <v>1222</v>
      </c>
      <c r="C131" t="s">
        <v>1258</v>
      </c>
      <c r="D131" t="s">
        <v>1303</v>
      </c>
      <c r="E131" t="s">
        <v>1304</v>
      </c>
      <c r="F131" t="s">
        <v>943</v>
      </c>
      <c r="G131" t="s">
        <v>204</v>
      </c>
      <c r="H131" t="s">
        <v>204</v>
      </c>
      <c r="I131" t="s">
        <v>340</v>
      </c>
      <c r="J131" t="s">
        <v>1265</v>
      </c>
      <c r="K131" t="s">
        <v>415</v>
      </c>
      <c r="L131" t="s">
        <v>1212</v>
      </c>
      <c r="M131" s="131">
        <v>4.12</v>
      </c>
      <c r="N131" t="s">
        <v>1305</v>
      </c>
      <c r="O131" s="132">
        <v>-7.2399999999999999E-3</v>
      </c>
      <c r="P131" s="132">
        <v>1.9699999999999999E-2</v>
      </c>
      <c r="R131" s="131">
        <v>11000000</v>
      </c>
      <c r="S131" s="131">
        <v>1</v>
      </c>
      <c r="T131" s="131">
        <v>109.42</v>
      </c>
      <c r="U131" s="131">
        <v>12036.2</v>
      </c>
      <c r="X131" s="132">
        <v>4.0000000000000002E-4</v>
      </c>
      <c r="Y131" s="132">
        <v>4.641E-2</v>
      </c>
      <c r="Z131" s="132">
        <v>3.5159999999999997E-2</v>
      </c>
    </row>
    <row r="132" spans="1:26">
      <c r="A132" t="s">
        <v>1213</v>
      </c>
      <c r="B132" t="s">
        <v>1222</v>
      </c>
      <c r="C132" t="s">
        <v>1258</v>
      </c>
      <c r="D132" t="s">
        <v>1300</v>
      </c>
      <c r="E132" t="s">
        <v>1301</v>
      </c>
      <c r="F132" t="s">
        <v>943</v>
      </c>
      <c r="G132" t="s">
        <v>204</v>
      </c>
      <c r="H132" t="s">
        <v>204</v>
      </c>
      <c r="I132" t="s">
        <v>340</v>
      </c>
      <c r="J132" t="s">
        <v>1261</v>
      </c>
      <c r="K132" t="s">
        <v>413</v>
      </c>
      <c r="L132" t="s">
        <v>1212</v>
      </c>
      <c r="M132" s="131">
        <v>6.65</v>
      </c>
      <c r="N132" t="s">
        <v>1302</v>
      </c>
      <c r="O132" s="132">
        <v>2.0490000000000001E-2</v>
      </c>
      <c r="P132" s="132">
        <v>2.0299999999999999E-2</v>
      </c>
      <c r="R132" s="131">
        <v>2650000</v>
      </c>
      <c r="S132" s="131">
        <v>1</v>
      </c>
      <c r="T132" s="131">
        <v>101.91</v>
      </c>
      <c r="U132" s="131">
        <v>2700.6149999999998</v>
      </c>
      <c r="X132" s="132">
        <v>9.0000000000000006E-5</v>
      </c>
      <c r="Y132" s="132">
        <v>1.0410000000000001E-2</v>
      </c>
      <c r="Z132" s="132">
        <v>7.8899999999999994E-3</v>
      </c>
    </row>
    <row r="133" spans="1:26">
      <c r="A133" t="s">
        <v>1213</v>
      </c>
      <c r="B133" t="s">
        <v>1222</v>
      </c>
      <c r="C133" t="s">
        <v>1380</v>
      </c>
      <c r="D133" t="s">
        <v>1385</v>
      </c>
      <c r="E133" t="s">
        <v>1386</v>
      </c>
      <c r="F133" t="s">
        <v>950</v>
      </c>
      <c r="G133" t="s">
        <v>205</v>
      </c>
      <c r="H133" t="s">
        <v>224</v>
      </c>
      <c r="I133" t="s">
        <v>314</v>
      </c>
      <c r="J133" t="s">
        <v>1383</v>
      </c>
      <c r="K133" t="s">
        <v>423</v>
      </c>
      <c r="L133" t="s">
        <v>1215</v>
      </c>
      <c r="M133" s="131">
        <v>4.2300000000000004</v>
      </c>
      <c r="N133" t="s">
        <v>1387</v>
      </c>
      <c r="O133" s="132">
        <v>1.949E-2</v>
      </c>
      <c r="P133" s="132">
        <v>1.7659999999999999E-2</v>
      </c>
      <c r="R133" s="131">
        <v>4625000</v>
      </c>
      <c r="S133" s="131">
        <v>3.718</v>
      </c>
      <c r="T133" s="131">
        <f>U133*1000/R133/S133*100</f>
        <v>102.0703720396028</v>
      </c>
      <c r="U133" s="131">
        <v>17551.766</v>
      </c>
      <c r="X133" s="132">
        <v>9.0000000000000006E-5</v>
      </c>
      <c r="Y133" s="132">
        <v>6.7680000000000004E-2</v>
      </c>
      <c r="Z133" s="132">
        <v>5.1279999999999999E-2</v>
      </c>
    </row>
    <row r="134" spans="1:26">
      <c r="A134" t="s">
        <v>1213</v>
      </c>
      <c r="B134" t="s">
        <v>1223</v>
      </c>
      <c r="C134" t="s">
        <v>1267</v>
      </c>
      <c r="D134" t="s">
        <v>1268</v>
      </c>
      <c r="E134" t="s">
        <v>1269</v>
      </c>
      <c r="F134" t="s">
        <v>945</v>
      </c>
      <c r="G134" t="s">
        <v>204</v>
      </c>
      <c r="H134" t="s">
        <v>204</v>
      </c>
      <c r="I134" t="s">
        <v>340</v>
      </c>
      <c r="J134" t="s">
        <v>1261</v>
      </c>
      <c r="K134" t="s">
        <v>413</v>
      </c>
      <c r="L134" t="s">
        <v>1212</v>
      </c>
      <c r="M134" s="131">
        <v>11.55</v>
      </c>
      <c r="N134" t="s">
        <v>1270</v>
      </c>
      <c r="O134" s="132">
        <v>4.2009999999999999E-2</v>
      </c>
      <c r="P134" s="132">
        <v>4.7300000000000002E-2</v>
      </c>
      <c r="R134" s="131">
        <v>9500000</v>
      </c>
      <c r="S134" s="131">
        <v>1</v>
      </c>
      <c r="T134" s="131">
        <v>109.69</v>
      </c>
      <c r="U134" s="131">
        <v>10420.549999999999</v>
      </c>
      <c r="X134" s="132">
        <v>3.5E-4</v>
      </c>
      <c r="Y134" s="132">
        <v>0.28027000000000002</v>
      </c>
      <c r="Z134" s="132">
        <v>1.7690000000000001E-2</v>
      </c>
    </row>
    <row r="135" spans="1:26">
      <c r="A135" t="s">
        <v>1213</v>
      </c>
      <c r="B135" t="s">
        <v>1223</v>
      </c>
      <c r="C135" t="s">
        <v>1267</v>
      </c>
      <c r="D135" t="s">
        <v>1324</v>
      </c>
      <c r="E135" t="s">
        <v>1325</v>
      </c>
      <c r="F135" t="s">
        <v>945</v>
      </c>
      <c r="G135" t="s">
        <v>204</v>
      </c>
      <c r="H135" t="s">
        <v>204</v>
      </c>
      <c r="I135" t="s">
        <v>340</v>
      </c>
      <c r="J135" t="s">
        <v>1265</v>
      </c>
      <c r="K135" t="s">
        <v>415</v>
      </c>
      <c r="L135" t="s">
        <v>1212</v>
      </c>
      <c r="M135" s="131">
        <v>8.4</v>
      </c>
      <c r="N135" t="s">
        <v>1326</v>
      </c>
      <c r="O135" s="132">
        <v>4.5409999999999999E-2</v>
      </c>
      <c r="P135" s="132">
        <v>4.48E-2</v>
      </c>
      <c r="R135" s="131">
        <v>3500000</v>
      </c>
      <c r="S135" s="131">
        <v>1</v>
      </c>
      <c r="T135" s="131">
        <v>96.17</v>
      </c>
      <c r="U135" s="131">
        <v>3365.95</v>
      </c>
      <c r="X135" s="132">
        <v>1.2E-4</v>
      </c>
      <c r="Y135" s="132">
        <v>9.0529999999999999E-2</v>
      </c>
      <c r="Z135" s="132">
        <v>5.7099999999999998E-3</v>
      </c>
    </row>
    <row r="136" spans="1:26">
      <c r="A136" t="s">
        <v>1213</v>
      </c>
      <c r="B136" t="s">
        <v>1223</v>
      </c>
      <c r="C136" t="s">
        <v>1380</v>
      </c>
      <c r="D136" t="s">
        <v>1388</v>
      </c>
      <c r="E136" t="s">
        <v>1389</v>
      </c>
      <c r="F136" t="s">
        <v>950</v>
      </c>
      <c r="G136" t="s">
        <v>205</v>
      </c>
      <c r="H136" t="s">
        <v>224</v>
      </c>
      <c r="I136" t="s">
        <v>314</v>
      </c>
      <c r="J136" t="s">
        <v>1383</v>
      </c>
      <c r="K136" t="s">
        <v>423</v>
      </c>
      <c r="L136" t="s">
        <v>1215</v>
      </c>
      <c r="M136" s="131">
        <v>0.89100000000000001</v>
      </c>
      <c r="N136" t="s">
        <v>1390</v>
      </c>
      <c r="O136" s="132">
        <v>5.108E-2</v>
      </c>
      <c r="P136" s="132">
        <v>4.0849999999999997E-2</v>
      </c>
      <c r="R136" s="131">
        <v>6500000</v>
      </c>
      <c r="S136" s="131">
        <v>3.718</v>
      </c>
      <c r="T136" s="131">
        <f>U136*1000/R136/S136*100</f>
        <v>96.799466214259112</v>
      </c>
      <c r="U136" s="131">
        <v>23393.526999999998</v>
      </c>
      <c r="X136" s="132">
        <v>9.0000000000000006E-5</v>
      </c>
      <c r="Y136" s="132">
        <v>0.62919999999999998</v>
      </c>
      <c r="Z136" s="132">
        <v>3.9719999999999998E-2</v>
      </c>
    </row>
    <row r="137" spans="1:26">
      <c r="A137" t="s">
        <v>1213</v>
      </c>
      <c r="B137" t="s">
        <v>1229</v>
      </c>
      <c r="C137" t="s">
        <v>1267</v>
      </c>
      <c r="D137" t="s">
        <v>1324</v>
      </c>
      <c r="E137" t="s">
        <v>1325</v>
      </c>
      <c r="F137" t="s">
        <v>945</v>
      </c>
      <c r="G137" t="s">
        <v>204</v>
      </c>
      <c r="H137" t="s">
        <v>204</v>
      </c>
      <c r="I137" t="s">
        <v>340</v>
      </c>
      <c r="J137" t="s">
        <v>1265</v>
      </c>
      <c r="K137" t="s">
        <v>415</v>
      </c>
      <c r="L137" t="s">
        <v>1212</v>
      </c>
      <c r="M137" s="131">
        <v>8.4</v>
      </c>
      <c r="N137" t="s">
        <v>1326</v>
      </c>
      <c r="O137" s="132">
        <v>4.3380000000000002E-2</v>
      </c>
      <c r="P137" s="132">
        <v>4.48E-2</v>
      </c>
      <c r="R137" s="131">
        <v>267250000</v>
      </c>
      <c r="S137" s="131">
        <v>1</v>
      </c>
      <c r="T137" s="131">
        <v>96.17</v>
      </c>
      <c r="U137" s="131">
        <v>257014.32500000001</v>
      </c>
      <c r="X137" s="132">
        <v>9.0299999999999998E-3</v>
      </c>
      <c r="Y137" s="132">
        <v>0.20682</v>
      </c>
      <c r="Z137" s="132">
        <v>9.0200000000000002E-2</v>
      </c>
    </row>
    <row r="138" spans="1:26">
      <c r="A138" t="s">
        <v>1213</v>
      </c>
      <c r="B138" t="s">
        <v>1229</v>
      </c>
      <c r="C138" t="s">
        <v>1258</v>
      </c>
      <c r="D138" t="s">
        <v>1338</v>
      </c>
      <c r="E138" t="s">
        <v>1339</v>
      </c>
      <c r="F138" t="s">
        <v>943</v>
      </c>
      <c r="G138" t="s">
        <v>204</v>
      </c>
      <c r="H138" t="s">
        <v>204</v>
      </c>
      <c r="I138" t="s">
        <v>340</v>
      </c>
      <c r="J138" t="s">
        <v>1265</v>
      </c>
      <c r="K138" t="s">
        <v>415</v>
      </c>
      <c r="L138" t="s">
        <v>1212</v>
      </c>
      <c r="M138" s="131">
        <v>2.14</v>
      </c>
      <c r="N138" t="s">
        <v>1340</v>
      </c>
      <c r="O138" s="132">
        <v>-8.94E-3</v>
      </c>
      <c r="P138" s="132">
        <v>1.9400000000000001E-2</v>
      </c>
      <c r="R138" s="131">
        <v>122350000</v>
      </c>
      <c r="S138" s="131">
        <v>1</v>
      </c>
      <c r="T138" s="131">
        <v>114.63</v>
      </c>
      <c r="U138" s="131">
        <v>140249.80499999999</v>
      </c>
      <c r="X138" s="132">
        <v>5.0200000000000002E-3</v>
      </c>
      <c r="Y138" s="132">
        <v>0.11286</v>
      </c>
      <c r="Z138" s="132">
        <v>4.922E-2</v>
      </c>
    </row>
    <row r="139" spans="1:26">
      <c r="A139" t="s">
        <v>1213</v>
      </c>
      <c r="B139" t="s">
        <v>1229</v>
      </c>
      <c r="C139" t="s">
        <v>1271</v>
      </c>
      <c r="D139" t="s">
        <v>1309</v>
      </c>
      <c r="E139" t="s">
        <v>1310</v>
      </c>
      <c r="F139" t="s">
        <v>949</v>
      </c>
      <c r="G139" t="s">
        <v>204</v>
      </c>
      <c r="H139" t="s">
        <v>204</v>
      </c>
      <c r="I139" t="s">
        <v>340</v>
      </c>
      <c r="J139" t="s">
        <v>1261</v>
      </c>
      <c r="K139" t="s">
        <v>413</v>
      </c>
      <c r="L139" t="s">
        <v>1212</v>
      </c>
      <c r="M139" s="131">
        <v>0.42</v>
      </c>
      <c r="N139" t="s">
        <v>1311</v>
      </c>
      <c r="O139" s="132">
        <v>4.1579999999999999E-2</v>
      </c>
      <c r="P139" s="132">
        <v>4.2700000000000002E-2</v>
      </c>
      <c r="R139" s="131">
        <v>85000000</v>
      </c>
      <c r="S139" s="131">
        <v>1</v>
      </c>
      <c r="T139" s="131">
        <v>98.24</v>
      </c>
      <c r="U139" s="131">
        <v>83504</v>
      </c>
      <c r="X139" s="132">
        <v>7.0800000000000004E-3</v>
      </c>
      <c r="Y139" s="132">
        <v>6.7199999999999996E-2</v>
      </c>
      <c r="Z139" s="132">
        <v>2.93E-2</v>
      </c>
    </row>
    <row r="140" spans="1:26">
      <c r="A140" t="s">
        <v>1213</v>
      </c>
      <c r="B140" t="s">
        <v>1229</v>
      </c>
      <c r="C140" t="s">
        <v>1258</v>
      </c>
      <c r="D140" t="s">
        <v>1344</v>
      </c>
      <c r="E140" t="s">
        <v>1345</v>
      </c>
      <c r="F140" t="s">
        <v>943</v>
      </c>
      <c r="G140" t="s">
        <v>204</v>
      </c>
      <c r="H140" t="s">
        <v>204</v>
      </c>
      <c r="I140" t="s">
        <v>340</v>
      </c>
      <c r="J140" t="s">
        <v>1265</v>
      </c>
      <c r="K140" t="s">
        <v>415</v>
      </c>
      <c r="L140" t="s">
        <v>1212</v>
      </c>
      <c r="M140" s="131">
        <v>8.0299999999999994</v>
      </c>
      <c r="N140" t="s">
        <v>1346</v>
      </c>
      <c r="O140" s="132">
        <v>1.7250000000000001E-2</v>
      </c>
      <c r="P140" s="132">
        <v>2.1000000000000001E-2</v>
      </c>
      <c r="R140" s="131">
        <v>80000000</v>
      </c>
      <c r="S140" s="131">
        <v>1</v>
      </c>
      <c r="T140" s="131">
        <v>100.49</v>
      </c>
      <c r="U140" s="131">
        <v>80392</v>
      </c>
      <c r="X140" s="132">
        <v>3.9699999999999996E-3</v>
      </c>
      <c r="Y140" s="132">
        <v>6.4689999999999998E-2</v>
      </c>
      <c r="Z140" s="132">
        <v>2.8209999999999999E-2</v>
      </c>
    </row>
    <row r="141" spans="1:26">
      <c r="A141" t="s">
        <v>1213</v>
      </c>
      <c r="B141" t="s">
        <v>1229</v>
      </c>
      <c r="C141" t="s">
        <v>1271</v>
      </c>
      <c r="D141" t="s">
        <v>1327</v>
      </c>
      <c r="E141" t="s">
        <v>1328</v>
      </c>
      <c r="F141" t="s">
        <v>949</v>
      </c>
      <c r="G141" t="s">
        <v>204</v>
      </c>
      <c r="H141" t="s">
        <v>204</v>
      </c>
      <c r="I141" t="s">
        <v>340</v>
      </c>
      <c r="J141" t="s">
        <v>1261</v>
      </c>
      <c r="K141" t="s">
        <v>413</v>
      </c>
      <c r="L141" t="s">
        <v>1212</v>
      </c>
      <c r="M141" s="131">
        <v>0.35</v>
      </c>
      <c r="N141" t="s">
        <v>1329</v>
      </c>
      <c r="O141" s="132">
        <v>4.0390000000000002E-2</v>
      </c>
      <c r="P141" s="132">
        <v>4.2900000000000001E-2</v>
      </c>
      <c r="R141" s="131">
        <v>75000000</v>
      </c>
      <c r="S141" s="131">
        <v>1</v>
      </c>
      <c r="T141" s="131">
        <v>98.55</v>
      </c>
      <c r="U141" s="131">
        <v>73912.5</v>
      </c>
      <c r="X141" s="132">
        <v>6.2500000000000003E-3</v>
      </c>
      <c r="Y141" s="132">
        <v>5.9479999999999998E-2</v>
      </c>
      <c r="Z141" s="132">
        <v>2.5940000000000001E-2</v>
      </c>
    </row>
    <row r="142" spans="1:26">
      <c r="A142" t="s">
        <v>1213</v>
      </c>
      <c r="B142" t="s">
        <v>1229</v>
      </c>
      <c r="C142" t="s">
        <v>1267</v>
      </c>
      <c r="D142" t="s">
        <v>1362</v>
      </c>
      <c r="E142" t="s">
        <v>1363</v>
      </c>
      <c r="F142" t="s">
        <v>945</v>
      </c>
      <c r="G142" t="s">
        <v>204</v>
      </c>
      <c r="H142" t="s">
        <v>204</v>
      </c>
      <c r="I142" t="s">
        <v>340</v>
      </c>
      <c r="J142" t="s">
        <v>1261</v>
      </c>
      <c r="K142" t="s">
        <v>413</v>
      </c>
      <c r="L142" t="s">
        <v>1212</v>
      </c>
      <c r="M142" s="131">
        <v>10.81</v>
      </c>
      <c r="N142" t="s">
        <v>1364</v>
      </c>
      <c r="O142" s="132">
        <v>4.3630000000000002E-2</v>
      </c>
      <c r="P142" s="132">
        <v>4.6199999999999998E-2</v>
      </c>
      <c r="R142" s="131">
        <v>97500000</v>
      </c>
      <c r="S142" s="131">
        <v>1</v>
      </c>
      <c r="T142" s="131">
        <v>72.72</v>
      </c>
      <c r="U142" s="131">
        <v>70902</v>
      </c>
      <c r="X142" s="132">
        <v>2.98E-3</v>
      </c>
      <c r="Y142" s="132">
        <v>5.7049999999999997E-2</v>
      </c>
      <c r="Z142" s="132">
        <v>2.4879999999999999E-2</v>
      </c>
    </row>
    <row r="143" spans="1:26">
      <c r="A143" t="s">
        <v>1213</v>
      </c>
      <c r="B143" t="s">
        <v>1229</v>
      </c>
      <c r="C143" t="s">
        <v>1267</v>
      </c>
      <c r="D143" t="s">
        <v>1268</v>
      </c>
      <c r="E143" t="s">
        <v>1269</v>
      </c>
      <c r="F143" t="s">
        <v>945</v>
      </c>
      <c r="G143" t="s">
        <v>204</v>
      </c>
      <c r="H143" t="s">
        <v>204</v>
      </c>
      <c r="I143" t="s">
        <v>340</v>
      </c>
      <c r="J143" t="s">
        <v>1261</v>
      </c>
      <c r="K143" t="s">
        <v>413</v>
      </c>
      <c r="L143" t="s">
        <v>1212</v>
      </c>
      <c r="M143" s="131">
        <v>11.55</v>
      </c>
      <c r="N143" t="s">
        <v>1270</v>
      </c>
      <c r="O143" s="132">
        <v>3.7249999999999998E-2</v>
      </c>
      <c r="P143" s="132">
        <v>4.7300000000000002E-2</v>
      </c>
      <c r="R143" s="131">
        <v>56500000</v>
      </c>
      <c r="S143" s="131">
        <v>1</v>
      </c>
      <c r="T143" s="131">
        <v>109.69</v>
      </c>
      <c r="U143" s="131">
        <v>61974.85</v>
      </c>
      <c r="X143" s="132">
        <v>2.0799999999999998E-3</v>
      </c>
      <c r="Y143" s="132">
        <v>4.9869999999999998E-2</v>
      </c>
      <c r="Z143" s="132">
        <v>2.1749999999999999E-2</v>
      </c>
    </row>
    <row r="144" spans="1:26">
      <c r="A144" t="s">
        <v>1213</v>
      </c>
      <c r="B144" t="s">
        <v>1229</v>
      </c>
      <c r="C144" t="s">
        <v>1258</v>
      </c>
      <c r="D144" t="s">
        <v>1312</v>
      </c>
      <c r="E144" t="s">
        <v>1313</v>
      </c>
      <c r="F144" t="s">
        <v>943</v>
      </c>
      <c r="G144" t="s">
        <v>204</v>
      </c>
      <c r="H144" t="s">
        <v>204</v>
      </c>
      <c r="I144" t="s">
        <v>340</v>
      </c>
      <c r="J144" t="s">
        <v>1261</v>
      </c>
      <c r="K144" t="s">
        <v>413</v>
      </c>
      <c r="L144" t="s">
        <v>1212</v>
      </c>
      <c r="M144" s="131">
        <v>1.33</v>
      </c>
      <c r="N144" t="s">
        <v>1314</v>
      </c>
      <c r="O144" s="132">
        <v>1.401E-2</v>
      </c>
      <c r="P144" s="132">
        <v>1.9599999999999999E-2</v>
      </c>
      <c r="R144" s="131">
        <v>51500000</v>
      </c>
      <c r="S144" s="131">
        <v>1</v>
      </c>
      <c r="T144" s="131">
        <v>112.95</v>
      </c>
      <c r="U144" s="131">
        <v>58169.25</v>
      </c>
      <c r="X144" s="132">
        <v>2.5500000000000002E-3</v>
      </c>
      <c r="Y144" s="132">
        <v>4.6809999999999997E-2</v>
      </c>
      <c r="Z144" s="132">
        <v>2.0410000000000001E-2</v>
      </c>
    </row>
    <row r="145" spans="1:26">
      <c r="A145" t="s">
        <v>1213</v>
      </c>
      <c r="B145" t="s">
        <v>1229</v>
      </c>
      <c r="C145" t="s">
        <v>1271</v>
      </c>
      <c r="D145" t="s">
        <v>1335</v>
      </c>
      <c r="E145" t="s">
        <v>1336</v>
      </c>
      <c r="F145" t="s">
        <v>949</v>
      </c>
      <c r="G145" t="s">
        <v>204</v>
      </c>
      <c r="H145" t="s">
        <v>204</v>
      </c>
      <c r="I145" t="s">
        <v>340</v>
      </c>
      <c r="J145" t="s">
        <v>1261</v>
      </c>
      <c r="K145" t="s">
        <v>413</v>
      </c>
      <c r="L145" t="s">
        <v>1212</v>
      </c>
      <c r="M145" s="131">
        <v>0.1</v>
      </c>
      <c r="N145" t="s">
        <v>1337</v>
      </c>
      <c r="O145" s="132">
        <v>4.2849999999999999E-2</v>
      </c>
      <c r="P145" s="132">
        <v>4.2500000000000003E-2</v>
      </c>
      <c r="R145" s="131">
        <v>50000000</v>
      </c>
      <c r="S145" s="131">
        <v>1</v>
      </c>
      <c r="T145" s="131">
        <v>99.59</v>
      </c>
      <c r="U145" s="131">
        <v>49795</v>
      </c>
      <c r="X145" s="132">
        <v>1.3500000000000001E-3</v>
      </c>
      <c r="Y145" s="132">
        <v>4.0070000000000001E-2</v>
      </c>
      <c r="Z145" s="132">
        <v>1.7469999999999999E-2</v>
      </c>
    </row>
    <row r="146" spans="1:26">
      <c r="A146" t="s">
        <v>1213</v>
      </c>
      <c r="B146" t="s">
        <v>1229</v>
      </c>
      <c r="C146" t="s">
        <v>1258</v>
      </c>
      <c r="D146" t="s">
        <v>1263</v>
      </c>
      <c r="E146" t="s">
        <v>1264</v>
      </c>
      <c r="F146" t="s">
        <v>943</v>
      </c>
      <c r="G146" t="s">
        <v>204</v>
      </c>
      <c r="H146" t="s">
        <v>204</v>
      </c>
      <c r="I146" t="s">
        <v>340</v>
      </c>
      <c r="J146" t="s">
        <v>1265</v>
      </c>
      <c r="K146" t="s">
        <v>415</v>
      </c>
      <c r="L146" t="s">
        <v>1212</v>
      </c>
      <c r="M146" s="131">
        <v>3.52</v>
      </c>
      <c r="N146" t="s">
        <v>1266</v>
      </c>
      <c r="O146" s="132">
        <v>1.549E-2</v>
      </c>
      <c r="P146" s="132">
        <v>1.9800000000000002E-2</v>
      </c>
      <c r="R146" s="131">
        <v>41000000</v>
      </c>
      <c r="S146" s="131">
        <v>1</v>
      </c>
      <c r="T146" s="131">
        <v>101.93</v>
      </c>
      <c r="U146" s="131">
        <v>41791.300000000003</v>
      </c>
      <c r="X146" s="132">
        <v>1.3799999999999999E-3</v>
      </c>
      <c r="Y146" s="132">
        <v>3.363E-2</v>
      </c>
      <c r="Z146" s="132">
        <v>1.4670000000000001E-2</v>
      </c>
    </row>
    <row r="147" spans="1:26">
      <c r="A147" t="s">
        <v>1213</v>
      </c>
      <c r="B147" t="s">
        <v>1229</v>
      </c>
      <c r="C147" t="s">
        <v>1267</v>
      </c>
      <c r="D147" t="s">
        <v>1368</v>
      </c>
      <c r="E147" t="s">
        <v>1369</v>
      </c>
      <c r="F147" t="s">
        <v>945</v>
      </c>
      <c r="G147" t="s">
        <v>204</v>
      </c>
      <c r="H147" t="s">
        <v>204</v>
      </c>
      <c r="I147" t="s">
        <v>340</v>
      </c>
      <c r="J147" t="s">
        <v>1265</v>
      </c>
      <c r="K147" t="s">
        <v>415</v>
      </c>
      <c r="L147" t="s">
        <v>1212</v>
      </c>
      <c r="M147" s="131">
        <v>2.39</v>
      </c>
      <c r="N147" t="s">
        <v>1370</v>
      </c>
      <c r="O147" s="132">
        <v>4.2790000000000002E-2</v>
      </c>
      <c r="P147" s="132">
        <v>4.2599999999999999E-2</v>
      </c>
      <c r="R147" s="131">
        <v>40000000</v>
      </c>
      <c r="S147" s="131">
        <v>1</v>
      </c>
      <c r="T147" s="131">
        <v>100.68</v>
      </c>
      <c r="U147" s="131">
        <v>40272</v>
      </c>
      <c r="X147" s="132">
        <v>1.3500000000000001E-3</v>
      </c>
      <c r="Y147" s="132">
        <v>3.2410000000000001E-2</v>
      </c>
      <c r="Z147" s="132">
        <v>1.413E-2</v>
      </c>
    </row>
    <row r="148" spans="1:26">
      <c r="A148" t="s">
        <v>1213</v>
      </c>
      <c r="B148" t="s">
        <v>1229</v>
      </c>
      <c r="C148" t="s">
        <v>1271</v>
      </c>
      <c r="D148" t="s">
        <v>1285</v>
      </c>
      <c r="E148" t="s">
        <v>1286</v>
      </c>
      <c r="F148" t="s">
        <v>949</v>
      </c>
      <c r="G148" t="s">
        <v>204</v>
      </c>
      <c r="H148" t="s">
        <v>204</v>
      </c>
      <c r="I148" t="s">
        <v>340</v>
      </c>
      <c r="J148" t="s">
        <v>1261</v>
      </c>
      <c r="K148" t="s">
        <v>413</v>
      </c>
      <c r="L148" t="s">
        <v>1212</v>
      </c>
      <c r="M148" s="131">
        <v>0.77</v>
      </c>
      <c r="N148" t="s">
        <v>1287</v>
      </c>
      <c r="O148" s="132">
        <v>4.2110000000000002E-2</v>
      </c>
      <c r="P148" s="132">
        <v>4.2599999999999999E-2</v>
      </c>
      <c r="R148" s="131">
        <v>35000000</v>
      </c>
      <c r="S148" s="131">
        <v>1</v>
      </c>
      <c r="T148" s="131">
        <v>96.84</v>
      </c>
      <c r="U148" s="131">
        <v>33894</v>
      </c>
      <c r="X148" s="132">
        <v>2.1900000000000001E-3</v>
      </c>
      <c r="Y148" s="132">
        <v>2.7269999999999999E-2</v>
      </c>
      <c r="Z148" s="132">
        <v>1.189E-2</v>
      </c>
    </row>
    <row r="149" spans="1:26">
      <c r="A149" t="s">
        <v>1213</v>
      </c>
      <c r="B149" t="s">
        <v>1229</v>
      </c>
      <c r="C149" t="s">
        <v>1258</v>
      </c>
      <c r="D149" t="s">
        <v>1259</v>
      </c>
      <c r="E149" t="s">
        <v>1260</v>
      </c>
      <c r="F149" t="s">
        <v>943</v>
      </c>
      <c r="G149" t="s">
        <v>204</v>
      </c>
      <c r="H149" t="s">
        <v>204</v>
      </c>
      <c r="I149" t="s">
        <v>340</v>
      </c>
      <c r="J149" t="s">
        <v>1261</v>
      </c>
      <c r="K149" t="s">
        <v>413</v>
      </c>
      <c r="L149" t="s">
        <v>1212</v>
      </c>
      <c r="M149" s="131">
        <v>0.57999999999999996</v>
      </c>
      <c r="N149" t="s">
        <v>1262</v>
      </c>
      <c r="O149" s="132">
        <v>1.44E-2</v>
      </c>
      <c r="P149" s="132">
        <v>1.24E-2</v>
      </c>
      <c r="R149" s="131">
        <v>23999999</v>
      </c>
      <c r="S149" s="131">
        <v>1</v>
      </c>
      <c r="T149" s="131">
        <v>116.16</v>
      </c>
      <c r="U149" s="131">
        <v>27878.399000000001</v>
      </c>
      <c r="X149" s="132">
        <v>1.1100000000000001E-3</v>
      </c>
      <c r="Y149" s="132">
        <v>2.2429999999999999E-2</v>
      </c>
      <c r="Z149" s="132">
        <v>9.7800000000000005E-3</v>
      </c>
    </row>
    <row r="150" spans="1:26">
      <c r="A150" t="s">
        <v>1213</v>
      </c>
      <c r="B150" t="s">
        <v>1229</v>
      </c>
      <c r="C150" t="s">
        <v>1267</v>
      </c>
      <c r="D150" t="s">
        <v>1347</v>
      </c>
      <c r="E150" t="s">
        <v>1348</v>
      </c>
      <c r="F150" t="s">
        <v>945</v>
      </c>
      <c r="G150" t="s">
        <v>204</v>
      </c>
      <c r="H150" t="s">
        <v>204</v>
      </c>
      <c r="I150" t="s">
        <v>340</v>
      </c>
      <c r="J150" t="s">
        <v>1261</v>
      </c>
      <c r="K150" t="s">
        <v>413</v>
      </c>
      <c r="L150" t="s">
        <v>1212</v>
      </c>
      <c r="M150" s="131">
        <v>1.98</v>
      </c>
      <c r="N150" t="s">
        <v>1349</v>
      </c>
      <c r="O150" s="132">
        <v>4.2759999999999999E-2</v>
      </c>
      <c r="P150" s="132">
        <v>4.2200000000000001E-2</v>
      </c>
      <c r="R150" s="131">
        <v>25000000</v>
      </c>
      <c r="S150" s="131">
        <v>1</v>
      </c>
      <c r="T150" s="131">
        <v>95.83</v>
      </c>
      <c r="U150" s="131">
        <v>23957.5</v>
      </c>
      <c r="X150" s="132">
        <v>8.8999999999999995E-4</v>
      </c>
      <c r="Y150" s="132">
        <v>1.9279999999999999E-2</v>
      </c>
      <c r="Z150" s="132">
        <v>8.4100000000000008E-3</v>
      </c>
    </row>
    <row r="151" spans="1:26">
      <c r="A151" t="s">
        <v>1213</v>
      </c>
      <c r="B151" t="s">
        <v>1229</v>
      </c>
      <c r="C151" t="s">
        <v>1267</v>
      </c>
      <c r="D151" t="s">
        <v>1353</v>
      </c>
      <c r="E151" t="s">
        <v>1354</v>
      </c>
      <c r="F151" t="s">
        <v>945</v>
      </c>
      <c r="G151" t="s">
        <v>204</v>
      </c>
      <c r="H151" t="s">
        <v>204</v>
      </c>
      <c r="I151" t="s">
        <v>340</v>
      </c>
      <c r="J151" t="s">
        <v>1261</v>
      </c>
      <c r="K151" t="s">
        <v>413</v>
      </c>
      <c r="L151" t="s">
        <v>1212</v>
      </c>
      <c r="M151" s="131">
        <v>3.36</v>
      </c>
      <c r="N151" t="s">
        <v>1355</v>
      </c>
      <c r="O151" s="132">
        <v>4.6850000000000003E-2</v>
      </c>
      <c r="P151" s="132">
        <v>4.2599999999999999E-2</v>
      </c>
      <c r="R151" s="131">
        <v>16000000</v>
      </c>
      <c r="S151" s="131">
        <v>1</v>
      </c>
      <c r="T151" s="131">
        <v>94.71</v>
      </c>
      <c r="U151" s="131">
        <v>15153.6</v>
      </c>
      <c r="X151" s="132">
        <v>4.6000000000000001E-4</v>
      </c>
      <c r="Y151" s="132">
        <v>1.2189999999999999E-2</v>
      </c>
      <c r="Z151" s="132">
        <v>5.3200000000000001E-3</v>
      </c>
    </row>
    <row r="152" spans="1:26">
      <c r="A152" t="s">
        <v>1213</v>
      </c>
      <c r="B152" t="s">
        <v>1229</v>
      </c>
      <c r="C152" t="s">
        <v>1258</v>
      </c>
      <c r="D152" t="s">
        <v>1300</v>
      </c>
      <c r="E152" t="s">
        <v>1301</v>
      </c>
      <c r="F152" t="s">
        <v>943</v>
      </c>
      <c r="G152" t="s">
        <v>204</v>
      </c>
      <c r="H152" t="s">
        <v>204</v>
      </c>
      <c r="I152" t="s">
        <v>340</v>
      </c>
      <c r="J152" t="s">
        <v>1261</v>
      </c>
      <c r="K152" t="s">
        <v>413</v>
      </c>
      <c r="L152" t="s">
        <v>1212</v>
      </c>
      <c r="M152" s="131">
        <v>6.65</v>
      </c>
      <c r="N152" t="s">
        <v>1302</v>
      </c>
      <c r="O152" s="132">
        <v>2.036E-2</v>
      </c>
      <c r="P152" s="132">
        <v>2.0299999999999999E-2</v>
      </c>
      <c r="R152" s="131">
        <v>13000000</v>
      </c>
      <c r="S152" s="131">
        <v>1</v>
      </c>
      <c r="T152" s="131">
        <v>101.91</v>
      </c>
      <c r="U152" s="131">
        <v>13248.3</v>
      </c>
      <c r="X152" s="132">
        <v>4.2000000000000002E-4</v>
      </c>
      <c r="Y152" s="132">
        <v>1.0659999999999999E-2</v>
      </c>
      <c r="Z152" s="132">
        <v>4.6499999999999996E-3</v>
      </c>
    </row>
    <row r="153" spans="1:26">
      <c r="A153" t="s">
        <v>1213</v>
      </c>
      <c r="B153" t="s">
        <v>1229</v>
      </c>
      <c r="C153" t="s">
        <v>1271</v>
      </c>
      <c r="D153" t="s">
        <v>1356</v>
      </c>
      <c r="E153" t="s">
        <v>1357</v>
      </c>
      <c r="F153" t="s">
        <v>949</v>
      </c>
      <c r="G153" t="s">
        <v>204</v>
      </c>
      <c r="H153" t="s">
        <v>204</v>
      </c>
      <c r="I153" t="s">
        <v>340</v>
      </c>
      <c r="J153" t="s">
        <v>1265</v>
      </c>
      <c r="K153" t="s">
        <v>415</v>
      </c>
      <c r="L153" t="s">
        <v>1212</v>
      </c>
      <c r="M153" s="131">
        <v>0.01</v>
      </c>
      <c r="N153" t="s">
        <v>1358</v>
      </c>
      <c r="O153" s="132">
        <v>4.0899999999999999E-2</v>
      </c>
      <c r="P153" s="132">
        <v>0.1157</v>
      </c>
      <c r="R153" s="131">
        <v>11000000</v>
      </c>
      <c r="S153" s="131">
        <v>1</v>
      </c>
      <c r="T153" s="131">
        <v>99.97</v>
      </c>
      <c r="U153" s="131">
        <v>10996.7</v>
      </c>
      <c r="X153" s="132">
        <v>3.1E-4</v>
      </c>
      <c r="Y153" s="132">
        <v>8.8500000000000002E-3</v>
      </c>
      <c r="Z153" s="132">
        <v>3.8600000000000001E-3</v>
      </c>
    </row>
    <row r="154" spans="1:26">
      <c r="A154" t="s">
        <v>1213</v>
      </c>
      <c r="B154" t="s">
        <v>1229</v>
      </c>
      <c r="C154" t="s">
        <v>1271</v>
      </c>
      <c r="D154" t="s">
        <v>1359</v>
      </c>
      <c r="E154" t="s">
        <v>1360</v>
      </c>
      <c r="F154" t="s">
        <v>949</v>
      </c>
      <c r="G154" t="s">
        <v>204</v>
      </c>
      <c r="H154" t="s">
        <v>204</v>
      </c>
      <c r="I154" t="s">
        <v>340</v>
      </c>
      <c r="J154" t="s">
        <v>1261</v>
      </c>
      <c r="K154" t="s">
        <v>413</v>
      </c>
      <c r="L154" t="s">
        <v>1212</v>
      </c>
      <c r="M154" s="131">
        <v>0.18</v>
      </c>
      <c r="N154" t="s">
        <v>1361</v>
      </c>
      <c r="O154" s="132">
        <v>4.2259999999999999E-2</v>
      </c>
      <c r="P154" s="132">
        <v>4.3299999999999998E-2</v>
      </c>
      <c r="R154" s="131">
        <v>10941252</v>
      </c>
      <c r="S154" s="131">
        <v>1</v>
      </c>
      <c r="T154" s="131">
        <v>99.26</v>
      </c>
      <c r="U154" s="131">
        <v>10860.287</v>
      </c>
      <c r="X154" s="132">
        <v>3.6000000000000002E-4</v>
      </c>
      <c r="Y154" s="132">
        <v>8.7399999999999995E-3</v>
      </c>
      <c r="Z154" s="132">
        <v>3.81E-3</v>
      </c>
    </row>
    <row r="155" spans="1:26">
      <c r="A155" t="s">
        <v>1213</v>
      </c>
      <c r="B155" t="s">
        <v>1229</v>
      </c>
      <c r="C155" t="s">
        <v>1258</v>
      </c>
      <c r="D155" t="s">
        <v>1303</v>
      </c>
      <c r="E155" t="s">
        <v>1304</v>
      </c>
      <c r="F155" t="s">
        <v>943</v>
      </c>
      <c r="G155" t="s">
        <v>204</v>
      </c>
      <c r="H155" t="s">
        <v>204</v>
      </c>
      <c r="I155" t="s">
        <v>340</v>
      </c>
      <c r="J155" t="s">
        <v>1265</v>
      </c>
      <c r="K155" t="s">
        <v>415</v>
      </c>
      <c r="L155" t="s">
        <v>1212</v>
      </c>
      <c r="M155" s="131">
        <v>4.12</v>
      </c>
      <c r="N155" t="s">
        <v>1305</v>
      </c>
      <c r="O155" s="132">
        <v>-2.8999999999999998E-3</v>
      </c>
      <c r="P155" s="132">
        <v>1.9699999999999999E-2</v>
      </c>
      <c r="R155" s="131">
        <v>6650000</v>
      </c>
      <c r="S155" s="131">
        <v>1</v>
      </c>
      <c r="T155" s="131">
        <v>109.42</v>
      </c>
      <c r="U155" s="131">
        <v>7276.43</v>
      </c>
      <c r="X155" s="132">
        <v>2.4000000000000001E-4</v>
      </c>
      <c r="Y155" s="132">
        <v>5.8599999999999998E-3</v>
      </c>
      <c r="Z155" s="132">
        <v>2.5500000000000002E-3</v>
      </c>
    </row>
    <row r="156" spans="1:26">
      <c r="A156" t="s">
        <v>1213</v>
      </c>
      <c r="B156" t="s">
        <v>1229</v>
      </c>
      <c r="C156" t="s">
        <v>1271</v>
      </c>
      <c r="D156" t="s">
        <v>1350</v>
      </c>
      <c r="E156" t="s">
        <v>1351</v>
      </c>
      <c r="F156" t="s">
        <v>949</v>
      </c>
      <c r="G156" t="s">
        <v>204</v>
      </c>
      <c r="H156" t="s">
        <v>204</v>
      </c>
      <c r="I156" t="s">
        <v>340</v>
      </c>
      <c r="J156" t="s">
        <v>1261</v>
      </c>
      <c r="K156" t="s">
        <v>413</v>
      </c>
      <c r="L156" t="s">
        <v>1212</v>
      </c>
      <c r="M156" s="131">
        <v>0.25</v>
      </c>
      <c r="N156" t="s">
        <v>1352</v>
      </c>
      <c r="O156" s="132">
        <v>4.1640000000000003E-2</v>
      </c>
      <c r="P156" s="132">
        <v>4.2799999999999998E-2</v>
      </c>
      <c r="R156" s="131">
        <v>3672222</v>
      </c>
      <c r="S156" s="131">
        <v>1</v>
      </c>
      <c r="T156" s="131">
        <v>98.95</v>
      </c>
      <c r="U156" s="131">
        <v>3633.6640000000002</v>
      </c>
      <c r="X156" s="132">
        <v>3.1E-4</v>
      </c>
      <c r="Y156" s="132">
        <v>2.9199999999999999E-3</v>
      </c>
      <c r="Z156" s="132">
        <v>1.2800000000000001E-3</v>
      </c>
    </row>
    <row r="157" spans="1:26">
      <c r="A157" t="s">
        <v>1213</v>
      </c>
      <c r="B157" t="s">
        <v>1229</v>
      </c>
      <c r="C157" t="s">
        <v>1380</v>
      </c>
      <c r="D157" t="s">
        <v>1385</v>
      </c>
      <c r="E157" t="s">
        <v>1386</v>
      </c>
      <c r="F157" t="s">
        <v>950</v>
      </c>
      <c r="G157" t="s">
        <v>205</v>
      </c>
      <c r="H157" t="s">
        <v>224</v>
      </c>
      <c r="I157" t="s">
        <v>314</v>
      </c>
      <c r="J157" t="s">
        <v>1383</v>
      </c>
      <c r="K157" t="s">
        <v>423</v>
      </c>
      <c r="L157" t="s">
        <v>1215</v>
      </c>
      <c r="M157" s="131">
        <v>4.2300000000000004</v>
      </c>
      <c r="N157" t="s">
        <v>1387</v>
      </c>
      <c r="O157" s="132">
        <v>1.949E-2</v>
      </c>
      <c r="P157" s="132">
        <v>1.7659999999999999E-2</v>
      </c>
      <c r="R157" s="131">
        <v>19250000</v>
      </c>
      <c r="S157" s="131">
        <v>3.718</v>
      </c>
      <c r="T157" s="131">
        <f t="shared" ref="T157:T158" si="0">U157*1000/R157/S157*100</f>
        <v>102.07037438086391</v>
      </c>
      <c r="U157" s="131">
        <v>73053.297999999995</v>
      </c>
      <c r="X157" s="132">
        <v>3.5E-4</v>
      </c>
      <c r="Y157" s="132">
        <v>5.8790000000000002E-2</v>
      </c>
      <c r="Z157" s="132">
        <v>2.564E-2</v>
      </c>
    </row>
    <row r="158" spans="1:26">
      <c r="A158" t="s">
        <v>1213</v>
      </c>
      <c r="B158" t="s">
        <v>1229</v>
      </c>
      <c r="C158" t="s">
        <v>1380</v>
      </c>
      <c r="D158" t="s">
        <v>1388</v>
      </c>
      <c r="E158" t="s">
        <v>1389</v>
      </c>
      <c r="F158" t="s">
        <v>950</v>
      </c>
      <c r="G158" t="s">
        <v>205</v>
      </c>
      <c r="H158" t="s">
        <v>224</v>
      </c>
      <c r="I158" t="s">
        <v>314</v>
      </c>
      <c r="J158" t="s">
        <v>1383</v>
      </c>
      <c r="K158" t="s">
        <v>423</v>
      </c>
      <c r="L158" t="s">
        <v>1215</v>
      </c>
      <c r="M158" s="131">
        <v>0.89100000000000001</v>
      </c>
      <c r="N158" t="s">
        <v>1390</v>
      </c>
      <c r="O158" s="132">
        <v>4.317E-2</v>
      </c>
      <c r="P158" s="132">
        <v>4.0849999999999997E-2</v>
      </c>
      <c r="R158" s="131">
        <v>18000000</v>
      </c>
      <c r="S158" s="131">
        <v>3.718</v>
      </c>
      <c r="T158" s="131">
        <f t="shared" si="0"/>
        <v>96.799466559081935</v>
      </c>
      <c r="U158" s="131">
        <v>64782.074999999997</v>
      </c>
      <c r="X158" s="132">
        <v>2.5999999999999998E-4</v>
      </c>
      <c r="Y158" s="132">
        <v>5.2130000000000003E-2</v>
      </c>
      <c r="Z158" s="132">
        <v>2.273E-2</v>
      </c>
    </row>
    <row r="159" spans="1:26">
      <c r="A159" t="s">
        <v>1213</v>
      </c>
      <c r="B159" t="s">
        <v>1230</v>
      </c>
      <c r="C159" t="s">
        <v>1271</v>
      </c>
      <c r="D159" t="s">
        <v>1272</v>
      </c>
      <c r="E159" t="s">
        <v>1273</v>
      </c>
      <c r="F159" t="s">
        <v>949</v>
      </c>
      <c r="G159" t="s">
        <v>204</v>
      </c>
      <c r="H159" t="s">
        <v>204</v>
      </c>
      <c r="I159" t="s">
        <v>340</v>
      </c>
      <c r="J159" t="s">
        <v>1261</v>
      </c>
      <c r="K159" t="s">
        <v>413</v>
      </c>
      <c r="L159" t="s">
        <v>1212</v>
      </c>
      <c r="M159" s="131">
        <v>0.92</v>
      </c>
      <c r="N159" t="s">
        <v>1274</v>
      </c>
      <c r="O159" s="132">
        <v>4.2259999999999999E-2</v>
      </c>
      <c r="P159" s="132">
        <v>4.2599999999999999E-2</v>
      </c>
      <c r="R159" s="131">
        <v>189251</v>
      </c>
      <c r="S159" s="131">
        <v>1</v>
      </c>
      <c r="T159" s="131">
        <v>96.22</v>
      </c>
      <c r="U159" s="131">
        <v>182.09700000000001</v>
      </c>
      <c r="X159" s="132">
        <v>1.0000000000000001E-5</v>
      </c>
      <c r="Y159" s="132">
        <v>0.36731000000000003</v>
      </c>
      <c r="Z159" s="132">
        <v>2.3060000000000001E-2</v>
      </c>
    </row>
    <row r="160" spans="1:26">
      <c r="A160" t="s">
        <v>1213</v>
      </c>
      <c r="B160" t="s">
        <v>1230</v>
      </c>
      <c r="C160" t="s">
        <v>1271</v>
      </c>
      <c r="D160" t="s">
        <v>1374</v>
      </c>
      <c r="E160" t="s">
        <v>1375</v>
      </c>
      <c r="F160" t="s">
        <v>949</v>
      </c>
      <c r="G160" t="s">
        <v>204</v>
      </c>
      <c r="H160" t="s">
        <v>204</v>
      </c>
      <c r="I160" t="s">
        <v>340</v>
      </c>
      <c r="J160" t="s">
        <v>1261</v>
      </c>
      <c r="K160" t="s">
        <v>413</v>
      </c>
      <c r="L160" t="s">
        <v>1212</v>
      </c>
      <c r="M160" s="131">
        <v>0.51</v>
      </c>
      <c r="N160" t="s">
        <v>1376</v>
      </c>
      <c r="O160" s="132">
        <v>4.2099999999999999E-2</v>
      </c>
      <c r="P160" s="132">
        <v>4.2799999999999998E-2</v>
      </c>
      <c r="R160" s="131">
        <v>128955</v>
      </c>
      <c r="S160" s="131">
        <v>1</v>
      </c>
      <c r="T160" s="131">
        <v>97.9</v>
      </c>
      <c r="U160" s="131">
        <v>126.247</v>
      </c>
      <c r="X160" s="132">
        <v>1.0000000000000001E-5</v>
      </c>
      <c r="Y160" s="132">
        <v>0.25464999999999999</v>
      </c>
      <c r="Z160" s="132">
        <v>1.5990000000000001E-2</v>
      </c>
    </row>
    <row r="161" spans="1:26">
      <c r="A161" t="s">
        <v>1213</v>
      </c>
      <c r="B161" t="s">
        <v>1230</v>
      </c>
      <c r="C161" t="s">
        <v>1271</v>
      </c>
      <c r="D161" t="s">
        <v>1294</v>
      </c>
      <c r="E161" t="s">
        <v>1295</v>
      </c>
      <c r="F161" t="s">
        <v>949</v>
      </c>
      <c r="G161" t="s">
        <v>204</v>
      </c>
      <c r="H161" t="s">
        <v>204</v>
      </c>
      <c r="I161" t="s">
        <v>340</v>
      </c>
      <c r="J161" t="s">
        <v>1261</v>
      </c>
      <c r="K161" t="s">
        <v>413</v>
      </c>
      <c r="L161" t="s">
        <v>1212</v>
      </c>
      <c r="M161" s="131">
        <v>0.67</v>
      </c>
      <c r="N161" t="s">
        <v>1296</v>
      </c>
      <c r="O161" s="132">
        <v>4.2180000000000002E-2</v>
      </c>
      <c r="P161" s="132">
        <v>4.24E-2</v>
      </c>
      <c r="R161" s="131">
        <v>117926</v>
      </c>
      <c r="S161" s="131">
        <v>1</v>
      </c>
      <c r="T161" s="131">
        <v>97.24</v>
      </c>
      <c r="U161" s="131">
        <v>114.67100000000001</v>
      </c>
      <c r="X161" s="132">
        <v>1.0000000000000001E-5</v>
      </c>
      <c r="Y161" s="132">
        <v>0.23130000000000001</v>
      </c>
      <c r="Z161" s="132">
        <v>1.452E-2</v>
      </c>
    </row>
    <row r="162" spans="1:26">
      <c r="A162" t="s">
        <v>1213</v>
      </c>
      <c r="B162" t="s">
        <v>1230</v>
      </c>
      <c r="C162" t="s">
        <v>1271</v>
      </c>
      <c r="D162" t="s">
        <v>1309</v>
      </c>
      <c r="E162" t="s">
        <v>1310</v>
      </c>
      <c r="F162" t="s">
        <v>949</v>
      </c>
      <c r="G162" t="s">
        <v>204</v>
      </c>
      <c r="H162" t="s">
        <v>204</v>
      </c>
      <c r="I162" t="s">
        <v>340</v>
      </c>
      <c r="J162" t="s">
        <v>1261</v>
      </c>
      <c r="K162" t="s">
        <v>413</v>
      </c>
      <c r="L162" t="s">
        <v>1212</v>
      </c>
      <c r="M162" s="131">
        <v>0.42</v>
      </c>
      <c r="N162" t="s">
        <v>1311</v>
      </c>
      <c r="O162" s="132">
        <v>4.3060000000000001E-2</v>
      </c>
      <c r="P162" s="132">
        <v>4.2700000000000002E-2</v>
      </c>
      <c r="R162" s="131">
        <v>74049</v>
      </c>
      <c r="S162" s="131">
        <v>1</v>
      </c>
      <c r="T162" s="131">
        <v>98.24</v>
      </c>
      <c r="U162" s="131">
        <v>72.745999999999995</v>
      </c>
      <c r="X162" s="132">
        <v>1.0000000000000001E-5</v>
      </c>
      <c r="Y162" s="132">
        <v>0.14674000000000001</v>
      </c>
      <c r="Z162" s="132">
        <v>9.2099999999999994E-3</v>
      </c>
    </row>
    <row r="163" spans="1:26">
      <c r="A163" t="s">
        <v>1213</v>
      </c>
      <c r="B163" t="s">
        <v>1231</v>
      </c>
      <c r="C163" t="s">
        <v>1271</v>
      </c>
      <c r="D163" t="s">
        <v>1374</v>
      </c>
      <c r="E163" t="s">
        <v>1375</v>
      </c>
      <c r="F163" t="s">
        <v>949</v>
      </c>
      <c r="G163" t="s">
        <v>204</v>
      </c>
      <c r="H163" t="s">
        <v>204</v>
      </c>
      <c r="I163" t="s">
        <v>340</v>
      </c>
      <c r="J163" t="s">
        <v>1261</v>
      </c>
      <c r="K163" t="s">
        <v>413</v>
      </c>
      <c r="L163" t="s">
        <v>1212</v>
      </c>
      <c r="M163" s="131">
        <v>0.51</v>
      </c>
      <c r="N163" t="s">
        <v>1376</v>
      </c>
      <c r="O163" s="132">
        <v>4.2689999999999999E-2</v>
      </c>
      <c r="P163" s="132">
        <v>4.2799999999999998E-2</v>
      </c>
      <c r="R163" s="131">
        <v>969562</v>
      </c>
      <c r="S163" s="131">
        <v>1</v>
      </c>
      <c r="T163" s="131">
        <v>97.9</v>
      </c>
      <c r="U163" s="131">
        <v>949.20100000000002</v>
      </c>
      <c r="X163" s="132">
        <v>6.9999999999999994E-5</v>
      </c>
      <c r="Y163" s="132">
        <v>0.25452000000000002</v>
      </c>
      <c r="Z163" s="132">
        <v>2.7799999999999998E-2</v>
      </c>
    </row>
    <row r="164" spans="1:26">
      <c r="A164" t="s">
        <v>1213</v>
      </c>
      <c r="B164" t="s">
        <v>1231</v>
      </c>
      <c r="C164" t="s">
        <v>1271</v>
      </c>
      <c r="D164" t="s">
        <v>1309</v>
      </c>
      <c r="E164" t="s">
        <v>1310</v>
      </c>
      <c r="F164" t="s">
        <v>949</v>
      </c>
      <c r="G164" t="s">
        <v>204</v>
      </c>
      <c r="H164" t="s">
        <v>204</v>
      </c>
      <c r="I164" t="s">
        <v>340</v>
      </c>
      <c r="J164" t="s">
        <v>1261</v>
      </c>
      <c r="K164" t="s">
        <v>413</v>
      </c>
      <c r="L164" t="s">
        <v>1212</v>
      </c>
      <c r="M164" s="131">
        <v>0.42</v>
      </c>
      <c r="N164" t="s">
        <v>1311</v>
      </c>
      <c r="O164" s="132">
        <v>4.2689999999999999E-2</v>
      </c>
      <c r="P164" s="132">
        <v>4.2700000000000002E-2</v>
      </c>
      <c r="R164" s="131">
        <v>895381</v>
      </c>
      <c r="S164" s="131">
        <v>1</v>
      </c>
      <c r="T164" s="131">
        <v>98.24</v>
      </c>
      <c r="U164" s="131">
        <v>879.62199999999996</v>
      </c>
      <c r="X164" s="132">
        <v>6.9999999999999994E-5</v>
      </c>
      <c r="Y164" s="132">
        <v>0.23585999999999999</v>
      </c>
      <c r="Z164" s="132">
        <v>2.5770000000000001E-2</v>
      </c>
    </row>
    <row r="165" spans="1:26">
      <c r="A165" t="s">
        <v>1213</v>
      </c>
      <c r="B165" t="s">
        <v>1231</v>
      </c>
      <c r="C165" t="s">
        <v>1271</v>
      </c>
      <c r="D165" t="s">
        <v>1327</v>
      </c>
      <c r="E165" t="s">
        <v>1328</v>
      </c>
      <c r="F165" t="s">
        <v>949</v>
      </c>
      <c r="G165" t="s">
        <v>204</v>
      </c>
      <c r="H165" t="s">
        <v>204</v>
      </c>
      <c r="I165" t="s">
        <v>340</v>
      </c>
      <c r="J165" t="s">
        <v>1261</v>
      </c>
      <c r="K165" t="s">
        <v>413</v>
      </c>
      <c r="L165" t="s">
        <v>1212</v>
      </c>
      <c r="M165" s="131">
        <v>0.35</v>
      </c>
      <c r="N165" t="s">
        <v>1329</v>
      </c>
      <c r="O165" s="132">
        <v>4.2410000000000003E-2</v>
      </c>
      <c r="P165" s="132">
        <v>4.2900000000000001E-2</v>
      </c>
      <c r="R165" s="131">
        <v>633226</v>
      </c>
      <c r="S165" s="131">
        <v>1</v>
      </c>
      <c r="T165" s="131">
        <v>98.55</v>
      </c>
      <c r="U165" s="131">
        <v>624.04399999999998</v>
      </c>
      <c r="X165" s="132">
        <v>5.0000000000000002E-5</v>
      </c>
      <c r="Y165" s="132">
        <v>0.16733000000000001</v>
      </c>
      <c r="Z165" s="132">
        <v>1.8280000000000001E-2</v>
      </c>
    </row>
    <row r="166" spans="1:26">
      <c r="A166" t="s">
        <v>1213</v>
      </c>
      <c r="B166" t="s">
        <v>1231</v>
      </c>
      <c r="C166" t="s">
        <v>1271</v>
      </c>
      <c r="D166" t="s">
        <v>1272</v>
      </c>
      <c r="E166" t="s">
        <v>1273</v>
      </c>
      <c r="F166" t="s">
        <v>949</v>
      </c>
      <c r="G166" t="s">
        <v>204</v>
      </c>
      <c r="H166" t="s">
        <v>204</v>
      </c>
      <c r="I166" t="s">
        <v>340</v>
      </c>
      <c r="J166" t="s">
        <v>1261</v>
      </c>
      <c r="K166" t="s">
        <v>413</v>
      </c>
      <c r="L166" t="s">
        <v>1212</v>
      </c>
      <c r="M166" s="131">
        <v>0.92</v>
      </c>
      <c r="N166" t="s">
        <v>1274</v>
      </c>
      <c r="O166" s="132">
        <v>4.2229999999999997E-2</v>
      </c>
      <c r="P166" s="132">
        <v>4.2599999999999999E-2</v>
      </c>
      <c r="R166" s="131">
        <v>462619</v>
      </c>
      <c r="S166" s="131">
        <v>1</v>
      </c>
      <c r="T166" s="131">
        <v>96.22</v>
      </c>
      <c r="U166" s="131">
        <v>445.13200000000001</v>
      </c>
      <c r="X166" s="132">
        <v>3.0000000000000001E-5</v>
      </c>
      <c r="Y166" s="132">
        <v>0.11935999999999999</v>
      </c>
      <c r="Z166" s="132">
        <v>1.304E-2</v>
      </c>
    </row>
    <row r="167" spans="1:26">
      <c r="A167" t="s">
        <v>1213</v>
      </c>
      <c r="B167" t="s">
        <v>1231</v>
      </c>
      <c r="C167" t="s">
        <v>1271</v>
      </c>
      <c r="D167" t="s">
        <v>1294</v>
      </c>
      <c r="E167" t="s">
        <v>1295</v>
      </c>
      <c r="F167" t="s">
        <v>949</v>
      </c>
      <c r="G167" t="s">
        <v>204</v>
      </c>
      <c r="H167" t="s">
        <v>204</v>
      </c>
      <c r="I167" t="s">
        <v>340</v>
      </c>
      <c r="J167" t="s">
        <v>1261</v>
      </c>
      <c r="K167" t="s">
        <v>413</v>
      </c>
      <c r="L167" t="s">
        <v>1212</v>
      </c>
      <c r="M167" s="131">
        <v>0.67</v>
      </c>
      <c r="N167" t="s">
        <v>1296</v>
      </c>
      <c r="O167" s="132">
        <v>4.2070000000000003E-2</v>
      </c>
      <c r="P167" s="132">
        <v>4.24E-2</v>
      </c>
      <c r="R167" s="131">
        <v>444398</v>
      </c>
      <c r="S167" s="131">
        <v>1</v>
      </c>
      <c r="T167" s="131">
        <v>97.24</v>
      </c>
      <c r="U167" s="131">
        <v>432.13299999999998</v>
      </c>
      <c r="X167" s="132">
        <v>3.0000000000000001E-5</v>
      </c>
      <c r="Y167" s="132">
        <v>0.11587</v>
      </c>
      <c r="Z167" s="132">
        <v>1.2659999999999999E-2</v>
      </c>
    </row>
    <row r="168" spans="1:26">
      <c r="A168" t="s">
        <v>1213</v>
      </c>
      <c r="B168" t="s">
        <v>1231</v>
      </c>
      <c r="C168" t="s">
        <v>1271</v>
      </c>
      <c r="D168" t="s">
        <v>1350</v>
      </c>
      <c r="E168" t="s">
        <v>1351</v>
      </c>
      <c r="F168" t="s">
        <v>949</v>
      </c>
      <c r="G168" t="s">
        <v>204</v>
      </c>
      <c r="H168" t="s">
        <v>204</v>
      </c>
      <c r="I168" t="s">
        <v>340</v>
      </c>
      <c r="J168" t="s">
        <v>1261</v>
      </c>
      <c r="K168" t="s">
        <v>413</v>
      </c>
      <c r="L168" t="s">
        <v>1212</v>
      </c>
      <c r="M168" s="131">
        <v>0.25</v>
      </c>
      <c r="N168" t="s">
        <v>1352</v>
      </c>
      <c r="O168" s="132">
        <v>4.1880000000000001E-2</v>
      </c>
      <c r="P168" s="132">
        <v>4.2799999999999998E-2</v>
      </c>
      <c r="R168" s="131">
        <v>403550</v>
      </c>
      <c r="S168" s="131">
        <v>1</v>
      </c>
      <c r="T168" s="131">
        <v>98.95</v>
      </c>
      <c r="U168" s="131">
        <v>399.31299999999999</v>
      </c>
      <c r="X168" s="132">
        <v>3.0000000000000001E-5</v>
      </c>
      <c r="Y168" s="132">
        <v>0.10707</v>
      </c>
      <c r="Z168" s="132">
        <v>1.17E-2</v>
      </c>
    </row>
    <row r="169" spans="1:26">
      <c r="A169" t="s">
        <v>1213</v>
      </c>
      <c r="B169" t="s">
        <v>1232</v>
      </c>
      <c r="C169" t="s">
        <v>1258</v>
      </c>
      <c r="D169" t="s">
        <v>1338</v>
      </c>
      <c r="E169" t="s">
        <v>1339</v>
      </c>
      <c r="F169" t="s">
        <v>943</v>
      </c>
      <c r="G169" t="s">
        <v>204</v>
      </c>
      <c r="H169" t="s">
        <v>204</v>
      </c>
      <c r="I169" t="s">
        <v>340</v>
      </c>
      <c r="J169" t="s">
        <v>1265</v>
      </c>
      <c r="K169" t="s">
        <v>415</v>
      </c>
      <c r="L169" t="s">
        <v>1212</v>
      </c>
      <c r="M169" s="131">
        <v>2.14</v>
      </c>
      <c r="N169" t="s">
        <v>1340</v>
      </c>
      <c r="O169" s="132">
        <v>-2.0619999999999999E-2</v>
      </c>
      <c r="P169" s="132">
        <v>1.9400000000000001E-2</v>
      </c>
      <c r="R169" s="131">
        <v>16685800</v>
      </c>
      <c r="S169" s="131">
        <v>1</v>
      </c>
      <c r="T169" s="131">
        <v>114.63</v>
      </c>
      <c r="U169" s="131">
        <v>19126.933000000001</v>
      </c>
      <c r="X169" s="132">
        <v>6.8999999999999997E-4</v>
      </c>
      <c r="Y169" s="132">
        <v>0.22958999999999999</v>
      </c>
      <c r="Z169" s="132">
        <v>4.0809999999999999E-2</v>
      </c>
    </row>
    <row r="170" spans="1:26">
      <c r="A170" t="s">
        <v>1213</v>
      </c>
      <c r="B170" t="s">
        <v>1232</v>
      </c>
      <c r="C170" t="s">
        <v>1258</v>
      </c>
      <c r="D170" t="s">
        <v>1312</v>
      </c>
      <c r="E170" t="s">
        <v>1313</v>
      </c>
      <c r="F170" t="s">
        <v>943</v>
      </c>
      <c r="G170" t="s">
        <v>204</v>
      </c>
      <c r="H170" t="s">
        <v>204</v>
      </c>
      <c r="I170" t="s">
        <v>340</v>
      </c>
      <c r="J170" t="s">
        <v>1261</v>
      </c>
      <c r="K170" t="s">
        <v>413</v>
      </c>
      <c r="L170" t="s">
        <v>1212</v>
      </c>
      <c r="M170" s="131">
        <v>1.33</v>
      </c>
      <c r="N170" t="s">
        <v>1314</v>
      </c>
      <c r="O170" s="132">
        <v>1.306E-2</v>
      </c>
      <c r="P170" s="132">
        <v>1.9599999999999999E-2</v>
      </c>
      <c r="R170" s="131">
        <v>11762087</v>
      </c>
      <c r="S170" s="131">
        <v>1</v>
      </c>
      <c r="T170" s="131">
        <v>112.95</v>
      </c>
      <c r="U170" s="131">
        <v>13285.277</v>
      </c>
      <c r="X170" s="132">
        <v>5.8E-4</v>
      </c>
      <c r="Y170" s="132">
        <v>0.15947</v>
      </c>
      <c r="Z170" s="132">
        <v>2.835E-2</v>
      </c>
    </row>
    <row r="171" spans="1:26">
      <c r="A171" t="s">
        <v>1213</v>
      </c>
      <c r="B171" t="s">
        <v>1232</v>
      </c>
      <c r="C171" t="s">
        <v>1258</v>
      </c>
      <c r="D171" t="s">
        <v>1303</v>
      </c>
      <c r="E171" t="s">
        <v>1304</v>
      </c>
      <c r="F171" t="s">
        <v>943</v>
      </c>
      <c r="G171" t="s">
        <v>204</v>
      </c>
      <c r="H171" t="s">
        <v>204</v>
      </c>
      <c r="I171" t="s">
        <v>340</v>
      </c>
      <c r="J171" t="s">
        <v>1265</v>
      </c>
      <c r="K171" t="s">
        <v>415</v>
      </c>
      <c r="L171" t="s">
        <v>1212</v>
      </c>
      <c r="M171" s="131">
        <v>4.12</v>
      </c>
      <c r="N171" t="s">
        <v>1305</v>
      </c>
      <c r="O171" s="132">
        <v>1.444E-2</v>
      </c>
      <c r="P171" s="132">
        <v>1.9699999999999999E-2</v>
      </c>
      <c r="R171" s="131">
        <v>9494673</v>
      </c>
      <c r="S171" s="131">
        <v>1</v>
      </c>
      <c r="T171" s="131">
        <v>109.42</v>
      </c>
      <c r="U171" s="131">
        <v>10389.071</v>
      </c>
      <c r="X171" s="132">
        <v>3.5E-4</v>
      </c>
      <c r="Y171" s="132">
        <v>0.12471</v>
      </c>
      <c r="Z171" s="132">
        <v>2.2169999999999999E-2</v>
      </c>
    </row>
    <row r="172" spans="1:26">
      <c r="A172" t="s">
        <v>1213</v>
      </c>
      <c r="B172" t="s">
        <v>1232</v>
      </c>
      <c r="C172" t="s">
        <v>1267</v>
      </c>
      <c r="D172" t="s">
        <v>1321</v>
      </c>
      <c r="E172" t="s">
        <v>1322</v>
      </c>
      <c r="F172" t="s">
        <v>945</v>
      </c>
      <c r="G172" t="s">
        <v>204</v>
      </c>
      <c r="H172" t="s">
        <v>204</v>
      </c>
      <c r="I172" t="s">
        <v>340</v>
      </c>
      <c r="J172" t="s">
        <v>1265</v>
      </c>
      <c r="K172" t="s">
        <v>415</v>
      </c>
      <c r="L172" t="s">
        <v>1212</v>
      </c>
      <c r="M172" s="131">
        <v>6.68</v>
      </c>
      <c r="N172" t="s">
        <v>1323</v>
      </c>
      <c r="O172" s="132">
        <v>4.5830000000000003E-2</v>
      </c>
      <c r="P172" s="132">
        <v>4.3799999999999999E-2</v>
      </c>
      <c r="R172" s="131">
        <v>10253905</v>
      </c>
      <c r="S172" s="131">
        <v>1</v>
      </c>
      <c r="T172" s="131">
        <v>82.78</v>
      </c>
      <c r="U172" s="131">
        <v>8488.1830000000009</v>
      </c>
      <c r="X172" s="132">
        <v>2.9999999999999997E-4</v>
      </c>
      <c r="Y172" s="132">
        <v>0.10188999999999999</v>
      </c>
      <c r="Z172" s="132">
        <v>1.8110000000000001E-2</v>
      </c>
    </row>
    <row r="173" spans="1:26">
      <c r="A173" t="s">
        <v>1213</v>
      </c>
      <c r="B173" t="s">
        <v>1232</v>
      </c>
      <c r="C173" t="s">
        <v>1267</v>
      </c>
      <c r="D173" t="s">
        <v>1353</v>
      </c>
      <c r="E173" t="s">
        <v>1354</v>
      </c>
      <c r="F173" t="s">
        <v>945</v>
      </c>
      <c r="G173" t="s">
        <v>204</v>
      </c>
      <c r="H173" t="s">
        <v>204</v>
      </c>
      <c r="I173" t="s">
        <v>340</v>
      </c>
      <c r="J173" t="s">
        <v>1261</v>
      </c>
      <c r="K173" t="s">
        <v>413</v>
      </c>
      <c r="L173" t="s">
        <v>1212</v>
      </c>
      <c r="M173" s="131">
        <v>3.36</v>
      </c>
      <c r="N173" t="s">
        <v>1355</v>
      </c>
      <c r="O173" s="132">
        <v>3.8170000000000003E-2</v>
      </c>
      <c r="P173" s="132">
        <v>4.2599999999999999E-2</v>
      </c>
      <c r="R173" s="131">
        <v>6879893</v>
      </c>
      <c r="S173" s="131">
        <v>1</v>
      </c>
      <c r="T173" s="131">
        <v>94.71</v>
      </c>
      <c r="U173" s="131">
        <v>6515.9470000000001</v>
      </c>
      <c r="X173" s="132">
        <v>2.0000000000000001E-4</v>
      </c>
      <c r="Y173" s="132">
        <v>7.8210000000000002E-2</v>
      </c>
      <c r="Z173" s="132">
        <v>1.3899999999999999E-2</v>
      </c>
    </row>
    <row r="174" spans="1:26">
      <c r="A174" t="s">
        <v>1213</v>
      </c>
      <c r="B174" t="s">
        <v>1232</v>
      </c>
      <c r="C174" t="s">
        <v>1267</v>
      </c>
      <c r="D174" t="s">
        <v>1371</v>
      </c>
      <c r="E174" t="s">
        <v>1372</v>
      </c>
      <c r="F174" t="s">
        <v>945</v>
      </c>
      <c r="G174" t="s">
        <v>204</v>
      </c>
      <c r="H174" t="s">
        <v>204</v>
      </c>
      <c r="I174" t="s">
        <v>340</v>
      </c>
      <c r="J174" t="s">
        <v>1261</v>
      </c>
      <c r="K174" t="s">
        <v>413</v>
      </c>
      <c r="L174" t="s">
        <v>1212</v>
      </c>
      <c r="M174" s="131">
        <v>14.74</v>
      </c>
      <c r="N174" t="s">
        <v>1373</v>
      </c>
      <c r="O174" s="132">
        <v>4.9840000000000002E-2</v>
      </c>
      <c r="P174" s="132">
        <v>4.8599999999999997E-2</v>
      </c>
      <c r="R174" s="131">
        <v>5885102</v>
      </c>
      <c r="S174" s="131">
        <v>1</v>
      </c>
      <c r="T174" s="131">
        <v>85.21</v>
      </c>
      <c r="U174" s="131">
        <v>5014.6949999999997</v>
      </c>
      <c r="X174" s="132">
        <v>2.2000000000000001E-4</v>
      </c>
      <c r="Y174" s="132">
        <v>6.019E-2</v>
      </c>
      <c r="Z174" s="132">
        <v>1.0699999999999999E-2</v>
      </c>
    </row>
    <row r="175" spans="1:26">
      <c r="A175" t="s">
        <v>1213</v>
      </c>
      <c r="B175" t="s">
        <v>1232</v>
      </c>
      <c r="C175" t="s">
        <v>1258</v>
      </c>
      <c r="D175" t="s">
        <v>1263</v>
      </c>
      <c r="E175" t="s">
        <v>1264</v>
      </c>
      <c r="F175" t="s">
        <v>943</v>
      </c>
      <c r="G175" t="s">
        <v>204</v>
      </c>
      <c r="H175" t="s">
        <v>204</v>
      </c>
      <c r="I175" t="s">
        <v>340</v>
      </c>
      <c r="J175" t="s">
        <v>1265</v>
      </c>
      <c r="K175" t="s">
        <v>415</v>
      </c>
      <c r="L175" t="s">
        <v>1212</v>
      </c>
      <c r="M175" s="131">
        <v>3.52</v>
      </c>
      <c r="N175" t="s">
        <v>1266</v>
      </c>
      <c r="O175" s="132">
        <v>1.374E-2</v>
      </c>
      <c r="P175" s="132">
        <v>1.9800000000000002E-2</v>
      </c>
      <c r="R175" s="131">
        <v>4413867</v>
      </c>
      <c r="S175" s="131">
        <v>1</v>
      </c>
      <c r="T175" s="131">
        <v>101.93</v>
      </c>
      <c r="U175" s="131">
        <v>4499.0550000000003</v>
      </c>
      <c r="X175" s="132">
        <v>1.4999999999999999E-4</v>
      </c>
      <c r="Y175" s="132">
        <v>5.3999999999999999E-2</v>
      </c>
      <c r="Z175" s="132">
        <v>9.5999999999999992E-3</v>
      </c>
    </row>
    <row r="176" spans="1:26">
      <c r="A176" t="s">
        <v>1213</v>
      </c>
      <c r="B176" t="s">
        <v>1232</v>
      </c>
      <c r="C176" t="s">
        <v>1267</v>
      </c>
      <c r="D176" t="s">
        <v>1306</v>
      </c>
      <c r="E176" t="s">
        <v>1307</v>
      </c>
      <c r="F176" t="s">
        <v>945</v>
      </c>
      <c r="G176" t="s">
        <v>204</v>
      </c>
      <c r="H176" t="s">
        <v>204</v>
      </c>
      <c r="I176" t="s">
        <v>340</v>
      </c>
      <c r="J176" t="s">
        <v>1261</v>
      </c>
      <c r="K176" t="s">
        <v>413</v>
      </c>
      <c r="L176" t="s">
        <v>1212</v>
      </c>
      <c r="M176" s="131">
        <v>4.8899999999999997</v>
      </c>
      <c r="N176" t="s">
        <v>1308</v>
      </c>
      <c r="O176" s="132">
        <v>4.4690000000000001E-2</v>
      </c>
      <c r="P176" s="132">
        <v>4.2900000000000001E-2</v>
      </c>
      <c r="R176" s="131">
        <v>3882340</v>
      </c>
      <c r="S176" s="131">
        <v>1</v>
      </c>
      <c r="T176" s="131">
        <v>85.48</v>
      </c>
      <c r="U176" s="131">
        <v>3318.6239999999998</v>
      </c>
      <c r="X176" s="132">
        <v>1E-4</v>
      </c>
      <c r="Y176" s="132">
        <v>3.984E-2</v>
      </c>
      <c r="Z176" s="132">
        <v>7.0800000000000004E-3</v>
      </c>
    </row>
    <row r="177" spans="1:26">
      <c r="A177" t="s">
        <v>1213</v>
      </c>
      <c r="B177" t="s">
        <v>1232</v>
      </c>
      <c r="C177" t="s">
        <v>1267</v>
      </c>
      <c r="D177" t="s">
        <v>1368</v>
      </c>
      <c r="E177" t="s">
        <v>1369</v>
      </c>
      <c r="F177" t="s">
        <v>945</v>
      </c>
      <c r="G177" t="s">
        <v>204</v>
      </c>
      <c r="H177" t="s">
        <v>204</v>
      </c>
      <c r="I177" t="s">
        <v>340</v>
      </c>
      <c r="J177" t="s">
        <v>1265</v>
      </c>
      <c r="K177" t="s">
        <v>415</v>
      </c>
      <c r="L177" t="s">
        <v>1212</v>
      </c>
      <c r="M177" s="131">
        <v>2.39</v>
      </c>
      <c r="N177" t="s">
        <v>1370</v>
      </c>
      <c r="O177" s="132">
        <v>4.4240000000000002E-2</v>
      </c>
      <c r="P177" s="132">
        <v>4.2599999999999999E-2</v>
      </c>
      <c r="R177" s="131">
        <v>2513276</v>
      </c>
      <c r="S177" s="131">
        <v>1</v>
      </c>
      <c r="T177" s="131">
        <v>100.68</v>
      </c>
      <c r="U177" s="131">
        <v>2530.366</v>
      </c>
      <c r="X177" s="132">
        <v>8.0000000000000007E-5</v>
      </c>
      <c r="Y177" s="132">
        <v>3.0370000000000001E-2</v>
      </c>
      <c r="Z177" s="132">
        <v>5.4000000000000003E-3</v>
      </c>
    </row>
    <row r="178" spans="1:26">
      <c r="A178" t="s">
        <v>1213</v>
      </c>
      <c r="B178" t="s">
        <v>1232</v>
      </c>
      <c r="C178" t="s">
        <v>1258</v>
      </c>
      <c r="D178" t="s">
        <v>1300</v>
      </c>
      <c r="E178" t="s">
        <v>1301</v>
      </c>
      <c r="F178" t="s">
        <v>943</v>
      </c>
      <c r="G178" t="s">
        <v>204</v>
      </c>
      <c r="H178" t="s">
        <v>204</v>
      </c>
      <c r="I178" t="s">
        <v>340</v>
      </c>
      <c r="J178" t="s">
        <v>1261</v>
      </c>
      <c r="K178" t="s">
        <v>413</v>
      </c>
      <c r="L178" t="s">
        <v>1212</v>
      </c>
      <c r="M178" s="131">
        <v>6.65</v>
      </c>
      <c r="N178" t="s">
        <v>1302</v>
      </c>
      <c r="O178" s="132">
        <v>1.17E-2</v>
      </c>
      <c r="P178" s="132">
        <v>2.0299999999999999E-2</v>
      </c>
      <c r="R178" s="131">
        <v>2480247</v>
      </c>
      <c r="S178" s="131">
        <v>1</v>
      </c>
      <c r="T178" s="131">
        <v>101.91</v>
      </c>
      <c r="U178" s="131">
        <v>2527.62</v>
      </c>
      <c r="X178" s="132">
        <v>8.0000000000000007E-5</v>
      </c>
      <c r="Y178" s="132">
        <v>3.0339999999999999E-2</v>
      </c>
      <c r="Z178" s="132">
        <v>5.3899999999999998E-3</v>
      </c>
    </row>
    <row r="179" spans="1:26">
      <c r="A179" t="s">
        <v>1213</v>
      </c>
      <c r="B179" t="s">
        <v>1232</v>
      </c>
      <c r="C179" t="s">
        <v>1271</v>
      </c>
      <c r="D179" t="s">
        <v>1297</v>
      </c>
      <c r="E179" t="s">
        <v>1298</v>
      </c>
      <c r="F179" t="s">
        <v>949</v>
      </c>
      <c r="G179" t="s">
        <v>204</v>
      </c>
      <c r="H179" t="s">
        <v>204</v>
      </c>
      <c r="I179" t="s">
        <v>340</v>
      </c>
      <c r="J179" t="s">
        <v>1261</v>
      </c>
      <c r="K179" t="s">
        <v>413</v>
      </c>
      <c r="L179" t="s">
        <v>1212</v>
      </c>
      <c r="M179" s="131">
        <v>0.85</v>
      </c>
      <c r="N179" t="s">
        <v>1299</v>
      </c>
      <c r="O179" s="132">
        <v>4.181E-2</v>
      </c>
      <c r="P179" s="132">
        <v>4.2599999999999999E-2</v>
      </c>
      <c r="R179" s="131">
        <v>2260238</v>
      </c>
      <c r="S179" s="131">
        <v>1</v>
      </c>
      <c r="T179" s="131">
        <v>96.53</v>
      </c>
      <c r="U179" s="131">
        <v>2181.808</v>
      </c>
      <c r="X179" s="132">
        <v>1.2999999999999999E-4</v>
      </c>
      <c r="Y179" s="132">
        <v>2.6190000000000001E-2</v>
      </c>
      <c r="Z179" s="132">
        <v>4.6600000000000001E-3</v>
      </c>
    </row>
    <row r="180" spans="1:26">
      <c r="A180" t="s">
        <v>1213</v>
      </c>
      <c r="B180" t="s">
        <v>1232</v>
      </c>
      <c r="C180" t="s">
        <v>1267</v>
      </c>
      <c r="D180" t="s">
        <v>1324</v>
      </c>
      <c r="E180" t="s">
        <v>1325</v>
      </c>
      <c r="F180" t="s">
        <v>945</v>
      </c>
      <c r="G180" t="s">
        <v>204</v>
      </c>
      <c r="H180" t="s">
        <v>204</v>
      </c>
      <c r="I180" t="s">
        <v>340</v>
      </c>
      <c r="J180" t="s">
        <v>1265</v>
      </c>
      <c r="K180" t="s">
        <v>415</v>
      </c>
      <c r="L180" t="s">
        <v>1212</v>
      </c>
      <c r="M180" s="131">
        <v>8.4</v>
      </c>
      <c r="N180" t="s">
        <v>1326</v>
      </c>
      <c r="O180" s="132">
        <v>4.3090000000000003E-2</v>
      </c>
      <c r="P180" s="132">
        <v>4.48E-2</v>
      </c>
      <c r="R180" s="131">
        <v>1630457</v>
      </c>
      <c r="S180" s="131">
        <v>1</v>
      </c>
      <c r="T180" s="131">
        <v>96.17</v>
      </c>
      <c r="U180" s="131">
        <v>1568.01</v>
      </c>
      <c r="X180" s="132">
        <v>6.0000000000000002E-5</v>
      </c>
      <c r="Y180" s="132">
        <v>1.882E-2</v>
      </c>
      <c r="Z180" s="132">
        <v>3.3500000000000001E-3</v>
      </c>
    </row>
    <row r="181" spans="1:26">
      <c r="A181" t="s">
        <v>1213</v>
      </c>
      <c r="B181" t="s">
        <v>1232</v>
      </c>
      <c r="C181" t="s">
        <v>1267</v>
      </c>
      <c r="D181" t="s">
        <v>1341</v>
      </c>
      <c r="E181" t="s">
        <v>1342</v>
      </c>
      <c r="F181" t="s">
        <v>945</v>
      </c>
      <c r="G181" t="s">
        <v>204</v>
      </c>
      <c r="H181" t="s">
        <v>204</v>
      </c>
      <c r="I181" t="s">
        <v>340</v>
      </c>
      <c r="J181" t="s">
        <v>1265</v>
      </c>
      <c r="K181" t="s">
        <v>415</v>
      </c>
      <c r="L181" t="s">
        <v>1212</v>
      </c>
      <c r="M181" s="131">
        <v>3.7</v>
      </c>
      <c r="N181" t="s">
        <v>1343</v>
      </c>
      <c r="O181" s="132">
        <v>3.3980000000000003E-2</v>
      </c>
      <c r="P181" s="132">
        <v>4.2700000000000002E-2</v>
      </c>
      <c r="R181" s="131">
        <v>984825</v>
      </c>
      <c r="S181" s="131">
        <v>1</v>
      </c>
      <c r="T181" s="131">
        <v>98.49</v>
      </c>
      <c r="U181" s="131">
        <v>969.95399999999995</v>
      </c>
      <c r="X181" s="132">
        <v>3.0000000000000001E-5</v>
      </c>
      <c r="Y181" s="132">
        <v>1.1639999999999999E-2</v>
      </c>
      <c r="Z181" s="132">
        <v>2.0699999999999998E-3</v>
      </c>
    </row>
    <row r="182" spans="1:26">
      <c r="A182" t="s">
        <v>1213</v>
      </c>
      <c r="B182" t="s">
        <v>1232</v>
      </c>
      <c r="C182" t="s">
        <v>1267</v>
      </c>
      <c r="D182" t="s">
        <v>1278</v>
      </c>
      <c r="E182" t="s">
        <v>1279</v>
      </c>
      <c r="F182" t="s">
        <v>945</v>
      </c>
      <c r="G182" t="s">
        <v>204</v>
      </c>
      <c r="H182" t="s">
        <v>204</v>
      </c>
      <c r="I182" t="s">
        <v>340</v>
      </c>
      <c r="J182" t="s">
        <v>1261</v>
      </c>
      <c r="K182" t="s">
        <v>413</v>
      </c>
      <c r="L182" t="s">
        <v>1212</v>
      </c>
      <c r="M182" s="131">
        <v>0.91</v>
      </c>
      <c r="N182" t="s">
        <v>1280</v>
      </c>
      <c r="O182" s="132">
        <v>4.1119999999999997E-2</v>
      </c>
      <c r="P182" s="132">
        <v>4.1599999999999998E-2</v>
      </c>
      <c r="R182" s="131">
        <v>833743</v>
      </c>
      <c r="S182" s="131">
        <v>1</v>
      </c>
      <c r="T182" s="131">
        <v>96.84</v>
      </c>
      <c r="U182" s="131">
        <v>807.39700000000005</v>
      </c>
      <c r="X182" s="132">
        <v>3.0000000000000001E-5</v>
      </c>
      <c r="Y182" s="132">
        <v>9.6900000000000007E-3</v>
      </c>
      <c r="Z182" s="132">
        <v>1.72E-3</v>
      </c>
    </row>
    <row r="183" spans="1:26">
      <c r="A183" t="s">
        <v>1213</v>
      </c>
      <c r="B183" t="s">
        <v>1232</v>
      </c>
      <c r="C183" t="s">
        <v>1267</v>
      </c>
      <c r="D183" t="s">
        <v>1362</v>
      </c>
      <c r="E183" t="s">
        <v>1363</v>
      </c>
      <c r="F183" t="s">
        <v>945</v>
      </c>
      <c r="G183" t="s">
        <v>204</v>
      </c>
      <c r="H183" t="s">
        <v>204</v>
      </c>
      <c r="I183" t="s">
        <v>340</v>
      </c>
      <c r="J183" t="s">
        <v>1261</v>
      </c>
      <c r="K183" t="s">
        <v>413</v>
      </c>
      <c r="L183" t="s">
        <v>1212</v>
      </c>
      <c r="M183" s="131">
        <v>10.81</v>
      </c>
      <c r="N183" t="s">
        <v>1364</v>
      </c>
      <c r="O183" s="132">
        <v>4.0829999999999998E-2</v>
      </c>
      <c r="P183" s="132">
        <v>4.6199999999999998E-2</v>
      </c>
      <c r="R183" s="131">
        <v>830217</v>
      </c>
      <c r="S183" s="131">
        <v>1</v>
      </c>
      <c r="T183" s="131">
        <v>72.72</v>
      </c>
      <c r="U183" s="131">
        <v>603.73400000000004</v>
      </c>
      <c r="X183" s="132">
        <v>3.0000000000000001E-5</v>
      </c>
      <c r="Y183" s="132">
        <v>7.2500000000000004E-3</v>
      </c>
      <c r="Z183" s="132">
        <v>1.2899999999999999E-3</v>
      </c>
    </row>
    <row r="184" spans="1:26">
      <c r="A184" t="s">
        <v>1213</v>
      </c>
      <c r="B184" t="s">
        <v>1232</v>
      </c>
      <c r="C184" t="s">
        <v>1267</v>
      </c>
      <c r="D184" t="s">
        <v>1291</v>
      </c>
      <c r="E184" t="s">
        <v>1292</v>
      </c>
      <c r="F184" t="s">
        <v>945</v>
      </c>
      <c r="G184" t="s">
        <v>204</v>
      </c>
      <c r="H184" t="s">
        <v>204</v>
      </c>
      <c r="I184" t="s">
        <v>340</v>
      </c>
      <c r="J184" t="s">
        <v>1261</v>
      </c>
      <c r="K184" t="s">
        <v>413</v>
      </c>
      <c r="L184" t="s">
        <v>1212</v>
      </c>
      <c r="M184" s="131">
        <v>0.42</v>
      </c>
      <c r="N184" t="s">
        <v>1293</v>
      </c>
      <c r="O184" s="132">
        <v>3.2930000000000001E-2</v>
      </c>
      <c r="P184" s="132">
        <v>3.9899999999999998E-2</v>
      </c>
      <c r="R184" s="131">
        <v>528369</v>
      </c>
      <c r="S184" s="131">
        <v>1</v>
      </c>
      <c r="T184" s="131">
        <v>100.11</v>
      </c>
      <c r="U184" s="131">
        <v>528.95000000000005</v>
      </c>
      <c r="X184" s="132">
        <v>4.0000000000000003E-5</v>
      </c>
      <c r="Y184" s="132">
        <v>6.3499999999999997E-3</v>
      </c>
      <c r="Z184" s="132">
        <v>1.1299999999999999E-3</v>
      </c>
    </row>
    <row r="185" spans="1:26">
      <c r="A185" t="s">
        <v>1213</v>
      </c>
      <c r="B185" t="s">
        <v>1232</v>
      </c>
      <c r="C185" t="s">
        <v>1258</v>
      </c>
      <c r="D185" t="s">
        <v>1365</v>
      </c>
      <c r="E185" t="s">
        <v>1366</v>
      </c>
      <c r="F185" t="s">
        <v>943</v>
      </c>
      <c r="G185" t="s">
        <v>204</v>
      </c>
      <c r="H185" t="s">
        <v>204</v>
      </c>
      <c r="I185" t="s">
        <v>340</v>
      </c>
      <c r="J185" t="s">
        <v>1261</v>
      </c>
      <c r="K185" t="s">
        <v>413</v>
      </c>
      <c r="L185" t="s">
        <v>1212</v>
      </c>
      <c r="M185" s="131">
        <v>9.15</v>
      </c>
      <c r="N185" t="s">
        <v>1367</v>
      </c>
      <c r="O185" s="132">
        <v>1.439E-2</v>
      </c>
      <c r="P185" s="132">
        <v>2.12E-2</v>
      </c>
      <c r="R185" s="131">
        <v>240262</v>
      </c>
      <c r="S185" s="131">
        <v>1</v>
      </c>
      <c r="T185" s="131">
        <v>167.49</v>
      </c>
      <c r="U185" s="131">
        <v>402.41500000000002</v>
      </c>
      <c r="X185" s="132">
        <v>2.0000000000000002E-5</v>
      </c>
      <c r="Y185" s="132">
        <v>4.8300000000000001E-3</v>
      </c>
      <c r="Z185" s="132">
        <v>8.5999999999999998E-4</v>
      </c>
    </row>
    <row r="186" spans="1:26">
      <c r="A186" t="s">
        <v>1213</v>
      </c>
      <c r="B186" t="s">
        <v>1232</v>
      </c>
      <c r="C186" t="s">
        <v>1267</v>
      </c>
      <c r="D186" t="s">
        <v>1318</v>
      </c>
      <c r="E186" t="s">
        <v>1319</v>
      </c>
      <c r="F186" t="s">
        <v>945</v>
      </c>
      <c r="G186" t="s">
        <v>204</v>
      </c>
      <c r="H186" t="s">
        <v>204</v>
      </c>
      <c r="I186" t="s">
        <v>340</v>
      </c>
      <c r="J186" t="s">
        <v>1261</v>
      </c>
      <c r="K186" t="s">
        <v>413</v>
      </c>
      <c r="L186" t="s">
        <v>1212</v>
      </c>
      <c r="M186" s="131">
        <v>1.52</v>
      </c>
      <c r="N186" t="s">
        <v>1320</v>
      </c>
      <c r="O186" s="132">
        <v>3.8830000000000003E-2</v>
      </c>
      <c r="P186" s="132">
        <v>4.1700000000000001E-2</v>
      </c>
      <c r="R186" s="131">
        <v>304187</v>
      </c>
      <c r="S186" s="131">
        <v>1</v>
      </c>
      <c r="T186" s="131">
        <v>105.69</v>
      </c>
      <c r="U186" s="131">
        <v>321.495</v>
      </c>
      <c r="X186" s="132">
        <v>2.0000000000000002E-5</v>
      </c>
      <c r="Y186" s="132">
        <v>3.8600000000000001E-3</v>
      </c>
      <c r="Z186" s="132">
        <v>6.8999999999999997E-4</v>
      </c>
    </row>
    <row r="187" spans="1:26">
      <c r="A187" t="s">
        <v>1213</v>
      </c>
      <c r="B187" t="s">
        <v>1232</v>
      </c>
      <c r="C187" t="s">
        <v>1281</v>
      </c>
      <c r="D187" t="s">
        <v>1282</v>
      </c>
      <c r="E187" t="s">
        <v>1283</v>
      </c>
      <c r="F187" t="s">
        <v>946</v>
      </c>
      <c r="G187" t="s">
        <v>204</v>
      </c>
      <c r="H187" t="s">
        <v>204</v>
      </c>
      <c r="I187" t="s">
        <v>340</v>
      </c>
      <c r="J187" t="s">
        <v>1261</v>
      </c>
      <c r="K187" t="s">
        <v>413</v>
      </c>
      <c r="L187" t="s">
        <v>1212</v>
      </c>
      <c r="M187" s="131">
        <v>5.04</v>
      </c>
      <c r="N187" t="s">
        <v>1284</v>
      </c>
      <c r="O187" s="132">
        <v>4.6800000000000001E-3</v>
      </c>
      <c r="P187" s="132">
        <v>4.7800000000000002E-2</v>
      </c>
      <c r="R187" s="131">
        <v>146373</v>
      </c>
      <c r="S187" s="131">
        <v>1</v>
      </c>
      <c r="T187" s="131">
        <v>98.2</v>
      </c>
      <c r="U187" s="131">
        <v>143.738</v>
      </c>
      <c r="X187" s="132">
        <v>0</v>
      </c>
      <c r="Y187" s="132">
        <v>1.73E-3</v>
      </c>
      <c r="Z187" s="132">
        <v>3.1E-4</v>
      </c>
    </row>
    <row r="188" spans="1:26">
      <c r="A188" t="s">
        <v>1213</v>
      </c>
      <c r="B188" t="s">
        <v>1232</v>
      </c>
      <c r="C188" t="s">
        <v>1258</v>
      </c>
      <c r="D188" t="s">
        <v>1259</v>
      </c>
      <c r="E188" t="s">
        <v>1260</v>
      </c>
      <c r="F188" t="s">
        <v>943</v>
      </c>
      <c r="G188" t="s">
        <v>204</v>
      </c>
      <c r="H188" t="s">
        <v>204</v>
      </c>
      <c r="I188" t="s">
        <v>340</v>
      </c>
      <c r="J188" t="s">
        <v>1261</v>
      </c>
      <c r="K188" t="s">
        <v>413</v>
      </c>
      <c r="L188" t="s">
        <v>1212</v>
      </c>
      <c r="M188" s="131">
        <v>0.57999999999999996</v>
      </c>
      <c r="N188" t="s">
        <v>1262</v>
      </c>
      <c r="O188" s="132">
        <v>1.274E-2</v>
      </c>
      <c r="P188" s="132">
        <v>1.24E-2</v>
      </c>
      <c r="R188" s="131">
        <v>44556</v>
      </c>
      <c r="S188" s="131">
        <v>1</v>
      </c>
      <c r="T188" s="131">
        <v>116.16</v>
      </c>
      <c r="U188" s="131">
        <v>51.756</v>
      </c>
      <c r="X188" s="132">
        <v>0</v>
      </c>
      <c r="Y188" s="132">
        <v>6.2E-4</v>
      </c>
      <c r="Z188" s="132">
        <v>1.1E-4</v>
      </c>
    </row>
    <row r="189" spans="1:26">
      <c r="A189" t="s">
        <v>1213</v>
      </c>
      <c r="B189" t="s">
        <v>1232</v>
      </c>
      <c r="C189" t="s">
        <v>1267</v>
      </c>
      <c r="D189" t="s">
        <v>1268</v>
      </c>
      <c r="E189" t="s">
        <v>1269</v>
      </c>
      <c r="F189" t="s">
        <v>945</v>
      </c>
      <c r="G189" t="s">
        <v>204</v>
      </c>
      <c r="H189" t="s">
        <v>204</v>
      </c>
      <c r="I189" t="s">
        <v>340</v>
      </c>
      <c r="J189" t="s">
        <v>1261</v>
      </c>
      <c r="K189" t="s">
        <v>413</v>
      </c>
      <c r="L189" t="s">
        <v>1212</v>
      </c>
      <c r="M189" s="131">
        <v>11.55</v>
      </c>
      <c r="N189" t="s">
        <v>1270</v>
      </c>
      <c r="O189" s="132">
        <v>3.2030000000000003E-2</v>
      </c>
      <c r="P189" s="132">
        <v>4.7300000000000002E-2</v>
      </c>
      <c r="R189" s="131">
        <v>30611</v>
      </c>
      <c r="S189" s="131">
        <v>1</v>
      </c>
      <c r="T189" s="131">
        <v>109.69</v>
      </c>
      <c r="U189" s="131">
        <v>33.576999999999998</v>
      </c>
      <c r="X189" s="132">
        <v>0</v>
      </c>
      <c r="Y189" s="132">
        <v>4.0000000000000002E-4</v>
      </c>
      <c r="Z189" s="132">
        <v>6.9999999999999994E-5</v>
      </c>
    </row>
    <row r="190" spans="1:26">
      <c r="A190" t="s">
        <v>1213</v>
      </c>
      <c r="B190" t="s">
        <v>1233</v>
      </c>
      <c r="C190" t="s">
        <v>1271</v>
      </c>
      <c r="D190" t="s">
        <v>1275</v>
      </c>
      <c r="E190" t="s">
        <v>1276</v>
      </c>
      <c r="F190" t="s">
        <v>949</v>
      </c>
      <c r="G190" t="s">
        <v>204</v>
      </c>
      <c r="H190" t="s">
        <v>204</v>
      </c>
      <c r="I190" t="s">
        <v>340</v>
      </c>
      <c r="J190" t="s">
        <v>1261</v>
      </c>
      <c r="K190" t="s">
        <v>413</v>
      </c>
      <c r="L190" t="s">
        <v>1212</v>
      </c>
      <c r="M190" s="131">
        <v>0.6</v>
      </c>
      <c r="N190" t="s">
        <v>1277</v>
      </c>
      <c r="O190" s="132">
        <v>4.1709999999999997E-2</v>
      </c>
      <c r="P190" s="132">
        <v>4.2599999999999999E-2</v>
      </c>
      <c r="R190" s="131">
        <v>63753226</v>
      </c>
      <c r="S190" s="131">
        <v>1</v>
      </c>
      <c r="T190" s="131">
        <v>97.54</v>
      </c>
      <c r="U190" s="131">
        <v>62184.896999999997</v>
      </c>
      <c r="X190" s="132">
        <v>4.5500000000000002E-3</v>
      </c>
      <c r="Y190" s="132">
        <v>0.32311000000000001</v>
      </c>
      <c r="Z190" s="132">
        <v>0.10704</v>
      </c>
    </row>
    <row r="191" spans="1:26">
      <c r="A191" t="s">
        <v>1213</v>
      </c>
      <c r="B191" t="s">
        <v>1233</v>
      </c>
      <c r="C191" t="s">
        <v>1271</v>
      </c>
      <c r="D191" t="s">
        <v>1327</v>
      </c>
      <c r="E191" t="s">
        <v>1328</v>
      </c>
      <c r="F191" t="s">
        <v>949</v>
      </c>
      <c r="G191" t="s">
        <v>204</v>
      </c>
      <c r="H191" t="s">
        <v>204</v>
      </c>
      <c r="I191" t="s">
        <v>340</v>
      </c>
      <c r="J191" t="s">
        <v>1261</v>
      </c>
      <c r="K191" t="s">
        <v>413</v>
      </c>
      <c r="L191" t="s">
        <v>1212</v>
      </c>
      <c r="M191" s="131">
        <v>0.35</v>
      </c>
      <c r="N191" t="s">
        <v>1329</v>
      </c>
      <c r="O191" s="132">
        <v>4.2540000000000001E-2</v>
      </c>
      <c r="P191" s="132">
        <v>4.2900000000000001E-2</v>
      </c>
      <c r="R191" s="131">
        <v>50295358</v>
      </c>
      <c r="S191" s="131">
        <v>1</v>
      </c>
      <c r="T191" s="131">
        <v>98.55</v>
      </c>
      <c r="U191" s="131">
        <v>49566.074999999997</v>
      </c>
      <c r="X191" s="132">
        <v>4.1900000000000001E-3</v>
      </c>
      <c r="Y191" s="132">
        <v>0.25753999999999999</v>
      </c>
      <c r="Z191" s="132">
        <v>8.5319999999999993E-2</v>
      </c>
    </row>
    <row r="192" spans="1:26">
      <c r="A192" t="s">
        <v>1213</v>
      </c>
      <c r="B192" t="s">
        <v>1233</v>
      </c>
      <c r="C192" t="s">
        <v>1271</v>
      </c>
      <c r="D192" t="s">
        <v>1309</v>
      </c>
      <c r="E192" t="s">
        <v>1310</v>
      </c>
      <c r="F192" t="s">
        <v>949</v>
      </c>
      <c r="G192" t="s">
        <v>204</v>
      </c>
      <c r="H192" t="s">
        <v>204</v>
      </c>
      <c r="I192" t="s">
        <v>340</v>
      </c>
      <c r="J192" t="s">
        <v>1261</v>
      </c>
      <c r="K192" t="s">
        <v>413</v>
      </c>
      <c r="L192" t="s">
        <v>1212</v>
      </c>
      <c r="M192" s="131">
        <v>0.42</v>
      </c>
      <c r="N192" t="s">
        <v>1311</v>
      </c>
      <c r="O192" s="132">
        <v>4.2880000000000001E-2</v>
      </c>
      <c r="P192" s="132">
        <v>4.2700000000000002E-2</v>
      </c>
      <c r="R192" s="131">
        <v>36053938</v>
      </c>
      <c r="S192" s="131">
        <v>1</v>
      </c>
      <c r="T192" s="131">
        <v>98.24</v>
      </c>
      <c r="U192" s="131">
        <v>35419.389000000003</v>
      </c>
      <c r="X192" s="132">
        <v>3.0000000000000001E-3</v>
      </c>
      <c r="Y192" s="132">
        <v>0.18404000000000001</v>
      </c>
      <c r="Z192" s="132">
        <v>6.0970000000000003E-2</v>
      </c>
    </row>
    <row r="193" spans="1:26">
      <c r="A193" t="s">
        <v>1213</v>
      </c>
      <c r="B193" t="s">
        <v>1233</v>
      </c>
      <c r="C193" t="s">
        <v>1271</v>
      </c>
      <c r="D193" t="s">
        <v>1294</v>
      </c>
      <c r="E193" t="s">
        <v>1295</v>
      </c>
      <c r="F193" t="s">
        <v>949</v>
      </c>
      <c r="G193" t="s">
        <v>204</v>
      </c>
      <c r="H193" t="s">
        <v>204</v>
      </c>
      <c r="I193" t="s">
        <v>340</v>
      </c>
      <c r="J193" t="s">
        <v>1261</v>
      </c>
      <c r="K193" t="s">
        <v>413</v>
      </c>
      <c r="L193" t="s">
        <v>1212</v>
      </c>
      <c r="M193" s="131">
        <v>0.67</v>
      </c>
      <c r="N193" t="s">
        <v>1296</v>
      </c>
      <c r="O193" s="132">
        <v>4.1959999999999997E-2</v>
      </c>
      <c r="P193" s="132">
        <v>4.24E-2</v>
      </c>
      <c r="R193" s="131">
        <v>30000000</v>
      </c>
      <c r="S193" s="131">
        <v>1</v>
      </c>
      <c r="T193" s="131">
        <v>97.24</v>
      </c>
      <c r="U193" s="131">
        <v>29172</v>
      </c>
      <c r="X193" s="132">
        <v>2.14E-3</v>
      </c>
      <c r="Y193" s="132">
        <v>0.15157999999999999</v>
      </c>
      <c r="Z193" s="132">
        <v>5.0220000000000001E-2</v>
      </c>
    </row>
    <row r="194" spans="1:26">
      <c r="A194" t="s">
        <v>1213</v>
      </c>
      <c r="B194" t="s">
        <v>1233</v>
      </c>
      <c r="C194" t="s">
        <v>1271</v>
      </c>
      <c r="D194" t="s">
        <v>1374</v>
      </c>
      <c r="E194" t="s">
        <v>1375</v>
      </c>
      <c r="F194" t="s">
        <v>949</v>
      </c>
      <c r="G194" t="s">
        <v>204</v>
      </c>
      <c r="H194" t="s">
        <v>204</v>
      </c>
      <c r="I194" t="s">
        <v>340</v>
      </c>
      <c r="J194" t="s">
        <v>1261</v>
      </c>
      <c r="K194" t="s">
        <v>413</v>
      </c>
      <c r="L194" t="s">
        <v>1212</v>
      </c>
      <c r="M194" s="131">
        <v>0.51</v>
      </c>
      <c r="N194" t="s">
        <v>1376</v>
      </c>
      <c r="O194" s="132">
        <v>4.1910000000000003E-2</v>
      </c>
      <c r="P194" s="132">
        <v>4.2799999999999998E-2</v>
      </c>
      <c r="R194" s="131">
        <v>9250769</v>
      </c>
      <c r="S194" s="131">
        <v>1</v>
      </c>
      <c r="T194" s="131">
        <v>97.9</v>
      </c>
      <c r="U194" s="131">
        <v>9056.5030000000006</v>
      </c>
      <c r="X194" s="132">
        <v>6.6E-4</v>
      </c>
      <c r="Y194" s="132">
        <v>4.7059999999999998E-2</v>
      </c>
      <c r="Z194" s="132">
        <v>1.559E-2</v>
      </c>
    </row>
    <row r="195" spans="1:26">
      <c r="A195" t="s">
        <v>1213</v>
      </c>
      <c r="B195" t="s">
        <v>1233</v>
      </c>
      <c r="C195" t="s">
        <v>1271</v>
      </c>
      <c r="D195" t="s">
        <v>1359</v>
      </c>
      <c r="E195" t="s">
        <v>1360</v>
      </c>
      <c r="F195" t="s">
        <v>949</v>
      </c>
      <c r="G195" t="s">
        <v>204</v>
      </c>
      <c r="H195" t="s">
        <v>204</v>
      </c>
      <c r="I195" t="s">
        <v>340</v>
      </c>
      <c r="J195" t="s">
        <v>1261</v>
      </c>
      <c r="K195" t="s">
        <v>413</v>
      </c>
      <c r="L195" t="s">
        <v>1212</v>
      </c>
      <c r="M195" s="131">
        <v>0.18</v>
      </c>
      <c r="N195" t="s">
        <v>1361</v>
      </c>
      <c r="O195" s="132">
        <v>4.274E-2</v>
      </c>
      <c r="P195" s="132">
        <v>4.3299999999999998E-2</v>
      </c>
      <c r="R195" s="131">
        <v>7110000</v>
      </c>
      <c r="S195" s="131">
        <v>1</v>
      </c>
      <c r="T195" s="131">
        <v>99.26</v>
      </c>
      <c r="U195" s="131">
        <v>7057.3860000000004</v>
      </c>
      <c r="X195" s="132">
        <v>2.4000000000000001E-4</v>
      </c>
      <c r="Y195" s="132">
        <v>3.6670000000000001E-2</v>
      </c>
      <c r="Z195" s="132">
        <v>1.2149999999999999E-2</v>
      </c>
    </row>
    <row r="196" spans="1:26">
      <c r="A196" t="s">
        <v>1213</v>
      </c>
      <c r="B196" t="s">
        <v>1236</v>
      </c>
      <c r="C196" t="s">
        <v>1258</v>
      </c>
      <c r="D196" t="s">
        <v>1259</v>
      </c>
      <c r="E196" t="s">
        <v>1260</v>
      </c>
      <c r="F196" t="s">
        <v>943</v>
      </c>
      <c r="G196" t="s">
        <v>204</v>
      </c>
      <c r="H196" t="s">
        <v>204</v>
      </c>
      <c r="I196" t="s">
        <v>340</v>
      </c>
      <c r="J196" t="s">
        <v>1261</v>
      </c>
      <c r="K196" t="s">
        <v>413</v>
      </c>
      <c r="L196" t="s">
        <v>1212</v>
      </c>
      <c r="M196" s="131">
        <v>0.57999999999999996</v>
      </c>
      <c r="N196" t="s">
        <v>1262</v>
      </c>
      <c r="O196" s="132">
        <v>1.311E-2</v>
      </c>
      <c r="P196" s="132">
        <v>1.24E-2</v>
      </c>
      <c r="R196" s="131">
        <v>2787783</v>
      </c>
      <c r="S196" s="131">
        <v>1</v>
      </c>
      <c r="T196" s="131">
        <v>116.16</v>
      </c>
      <c r="U196" s="131">
        <v>3238.2890000000002</v>
      </c>
      <c r="X196" s="132">
        <v>1.2999999999999999E-4</v>
      </c>
      <c r="Y196" s="132">
        <v>0.16164000000000001</v>
      </c>
      <c r="Z196" s="132">
        <v>5.2949999999999997E-2</v>
      </c>
    </row>
    <row r="197" spans="1:26">
      <c r="A197" t="s">
        <v>1213</v>
      </c>
      <c r="B197" t="s">
        <v>1236</v>
      </c>
      <c r="C197" t="s">
        <v>1258</v>
      </c>
      <c r="D197" t="s">
        <v>1312</v>
      </c>
      <c r="E197" t="s">
        <v>1313</v>
      </c>
      <c r="F197" t="s">
        <v>943</v>
      </c>
      <c r="G197" t="s">
        <v>204</v>
      </c>
      <c r="H197" t="s">
        <v>204</v>
      </c>
      <c r="I197" t="s">
        <v>340</v>
      </c>
      <c r="J197" t="s">
        <v>1261</v>
      </c>
      <c r="K197" t="s">
        <v>413</v>
      </c>
      <c r="L197" t="s">
        <v>1212</v>
      </c>
      <c r="M197" s="131">
        <v>1.33</v>
      </c>
      <c r="N197" t="s">
        <v>1314</v>
      </c>
      <c r="O197" s="132">
        <v>1.685E-2</v>
      </c>
      <c r="P197" s="132">
        <v>1.9599999999999999E-2</v>
      </c>
      <c r="R197" s="131">
        <v>2741398</v>
      </c>
      <c r="S197" s="131">
        <v>1</v>
      </c>
      <c r="T197" s="131">
        <v>112.95</v>
      </c>
      <c r="U197" s="131">
        <v>3096.4090000000001</v>
      </c>
      <c r="X197" s="132">
        <v>1.3999999999999999E-4</v>
      </c>
      <c r="Y197" s="132">
        <v>0.15454999999999999</v>
      </c>
      <c r="Z197" s="132">
        <v>5.0630000000000001E-2</v>
      </c>
    </row>
    <row r="198" spans="1:26">
      <c r="A198" t="s">
        <v>1213</v>
      </c>
      <c r="B198" t="s">
        <v>1236</v>
      </c>
      <c r="C198" t="s">
        <v>1258</v>
      </c>
      <c r="D198" t="s">
        <v>1263</v>
      </c>
      <c r="E198" t="s">
        <v>1264</v>
      </c>
      <c r="F198" t="s">
        <v>943</v>
      </c>
      <c r="G198" t="s">
        <v>204</v>
      </c>
      <c r="H198" t="s">
        <v>204</v>
      </c>
      <c r="I198" t="s">
        <v>340</v>
      </c>
      <c r="J198" t="s">
        <v>1265</v>
      </c>
      <c r="K198" t="s">
        <v>415</v>
      </c>
      <c r="L198" t="s">
        <v>1212</v>
      </c>
      <c r="M198" s="131">
        <v>3.52</v>
      </c>
      <c r="N198" t="s">
        <v>1266</v>
      </c>
      <c r="O198" s="132">
        <v>1.473E-2</v>
      </c>
      <c r="P198" s="132">
        <v>1.9800000000000002E-2</v>
      </c>
      <c r="R198" s="131">
        <v>2990048</v>
      </c>
      <c r="S198" s="131">
        <v>1</v>
      </c>
      <c r="T198" s="131">
        <v>101.93</v>
      </c>
      <c r="U198" s="131">
        <v>3047.7559999999999</v>
      </c>
      <c r="X198" s="132">
        <v>1E-4</v>
      </c>
      <c r="Y198" s="132">
        <v>0.15212999999999999</v>
      </c>
      <c r="Z198" s="132">
        <v>4.9840000000000002E-2</v>
      </c>
    </row>
    <row r="199" spans="1:26">
      <c r="A199" t="s">
        <v>1213</v>
      </c>
      <c r="B199" t="s">
        <v>1236</v>
      </c>
      <c r="C199" t="s">
        <v>1271</v>
      </c>
      <c r="D199" t="s">
        <v>1309</v>
      </c>
      <c r="E199" t="s">
        <v>1310</v>
      </c>
      <c r="F199" t="s">
        <v>949</v>
      </c>
      <c r="G199" t="s">
        <v>204</v>
      </c>
      <c r="H199" t="s">
        <v>204</v>
      </c>
      <c r="I199" t="s">
        <v>340</v>
      </c>
      <c r="J199" t="s">
        <v>1261</v>
      </c>
      <c r="K199" t="s">
        <v>413</v>
      </c>
      <c r="L199" t="s">
        <v>1212</v>
      </c>
      <c r="M199" s="131">
        <v>0.42</v>
      </c>
      <c r="N199" t="s">
        <v>1311</v>
      </c>
      <c r="O199" s="132">
        <v>4.2380000000000001E-2</v>
      </c>
      <c r="P199" s="132">
        <v>4.2700000000000002E-2</v>
      </c>
      <c r="R199" s="131">
        <v>1995915</v>
      </c>
      <c r="S199" s="131">
        <v>1</v>
      </c>
      <c r="T199" s="131">
        <v>98.24</v>
      </c>
      <c r="U199" s="131">
        <v>1960.787</v>
      </c>
      <c r="X199" s="132">
        <v>1.7000000000000001E-4</v>
      </c>
      <c r="Y199" s="132">
        <v>9.7869999999999999E-2</v>
      </c>
      <c r="Z199" s="132">
        <v>3.2059999999999998E-2</v>
      </c>
    </row>
    <row r="200" spans="1:26">
      <c r="A200" t="s">
        <v>1213</v>
      </c>
      <c r="B200" t="s">
        <v>1236</v>
      </c>
      <c r="C200" t="s">
        <v>1258</v>
      </c>
      <c r="D200" t="s">
        <v>1338</v>
      </c>
      <c r="E200" t="s">
        <v>1339</v>
      </c>
      <c r="F200" t="s">
        <v>943</v>
      </c>
      <c r="G200" t="s">
        <v>204</v>
      </c>
      <c r="H200" t="s">
        <v>204</v>
      </c>
      <c r="I200" t="s">
        <v>340</v>
      </c>
      <c r="J200" t="s">
        <v>1265</v>
      </c>
      <c r="K200" t="s">
        <v>415</v>
      </c>
      <c r="L200" t="s">
        <v>1212</v>
      </c>
      <c r="M200" s="131">
        <v>2.14</v>
      </c>
      <c r="N200" t="s">
        <v>1340</v>
      </c>
      <c r="O200" s="132">
        <v>-4.2360000000000002E-2</v>
      </c>
      <c r="P200" s="132">
        <v>1.9400000000000001E-2</v>
      </c>
      <c r="R200" s="131">
        <v>1407660</v>
      </c>
      <c r="S200" s="131">
        <v>1</v>
      </c>
      <c r="T200" s="131">
        <v>114.63</v>
      </c>
      <c r="U200" s="131">
        <v>1613.6010000000001</v>
      </c>
      <c r="X200" s="132">
        <v>6.0000000000000002E-5</v>
      </c>
      <c r="Y200" s="132">
        <v>8.054E-2</v>
      </c>
      <c r="Z200" s="132">
        <v>2.639E-2</v>
      </c>
    </row>
    <row r="201" spans="1:26">
      <c r="A201" t="s">
        <v>1213</v>
      </c>
      <c r="B201" t="s">
        <v>1236</v>
      </c>
      <c r="C201" t="s">
        <v>1258</v>
      </c>
      <c r="D201" t="s">
        <v>1303</v>
      </c>
      <c r="E201" t="s">
        <v>1304</v>
      </c>
      <c r="F201" t="s">
        <v>943</v>
      </c>
      <c r="G201" t="s">
        <v>204</v>
      </c>
      <c r="H201" t="s">
        <v>204</v>
      </c>
      <c r="I201" t="s">
        <v>340</v>
      </c>
      <c r="J201" t="s">
        <v>1265</v>
      </c>
      <c r="K201" t="s">
        <v>415</v>
      </c>
      <c r="L201" t="s">
        <v>1212</v>
      </c>
      <c r="M201" s="131">
        <v>4.12</v>
      </c>
      <c r="N201" t="s">
        <v>1305</v>
      </c>
      <c r="O201" s="132">
        <v>1.6809999999999999E-2</v>
      </c>
      <c r="P201" s="132">
        <v>1.9699999999999999E-2</v>
      </c>
      <c r="R201" s="131">
        <v>1396353</v>
      </c>
      <c r="S201" s="131">
        <v>1</v>
      </c>
      <c r="T201" s="131">
        <v>109.42</v>
      </c>
      <c r="U201" s="131">
        <v>1527.8889999999999</v>
      </c>
      <c r="X201" s="132">
        <v>5.0000000000000002E-5</v>
      </c>
      <c r="Y201" s="132">
        <v>7.6259999999999994E-2</v>
      </c>
      <c r="Z201" s="132">
        <v>2.4979999999999999E-2</v>
      </c>
    </row>
    <row r="202" spans="1:26">
      <c r="A202" t="s">
        <v>1213</v>
      </c>
      <c r="B202" t="s">
        <v>1236</v>
      </c>
      <c r="C202" t="s">
        <v>1267</v>
      </c>
      <c r="D202" t="s">
        <v>1321</v>
      </c>
      <c r="E202" t="s">
        <v>1322</v>
      </c>
      <c r="F202" t="s">
        <v>945</v>
      </c>
      <c r="G202" t="s">
        <v>204</v>
      </c>
      <c r="H202" t="s">
        <v>204</v>
      </c>
      <c r="I202" t="s">
        <v>340</v>
      </c>
      <c r="J202" t="s">
        <v>1265</v>
      </c>
      <c r="K202" t="s">
        <v>415</v>
      </c>
      <c r="L202" t="s">
        <v>1212</v>
      </c>
      <c r="M202" s="131">
        <v>6.68</v>
      </c>
      <c r="N202" t="s">
        <v>1323</v>
      </c>
      <c r="O202" s="132">
        <v>4.4159999999999998E-2</v>
      </c>
      <c r="P202" s="132">
        <v>4.3799999999999999E-2</v>
      </c>
      <c r="R202" s="131">
        <v>1623735</v>
      </c>
      <c r="S202" s="131">
        <v>1</v>
      </c>
      <c r="T202" s="131">
        <v>82.78</v>
      </c>
      <c r="U202" s="131">
        <v>1344.1279999999999</v>
      </c>
      <c r="X202" s="132">
        <v>5.0000000000000002E-5</v>
      </c>
      <c r="Y202" s="132">
        <v>6.7089999999999997E-2</v>
      </c>
      <c r="Z202" s="132">
        <v>2.198E-2</v>
      </c>
    </row>
    <row r="203" spans="1:26">
      <c r="A203" t="s">
        <v>1213</v>
      </c>
      <c r="B203" t="s">
        <v>1236</v>
      </c>
      <c r="C203" t="s">
        <v>1267</v>
      </c>
      <c r="D203" t="s">
        <v>1306</v>
      </c>
      <c r="E203" t="s">
        <v>1307</v>
      </c>
      <c r="F203" t="s">
        <v>945</v>
      </c>
      <c r="G203" t="s">
        <v>204</v>
      </c>
      <c r="H203" t="s">
        <v>204</v>
      </c>
      <c r="I203" t="s">
        <v>340</v>
      </c>
      <c r="J203" t="s">
        <v>1261</v>
      </c>
      <c r="K203" t="s">
        <v>413</v>
      </c>
      <c r="L203" t="s">
        <v>1212</v>
      </c>
      <c r="M203" s="131">
        <v>4.8899999999999997</v>
      </c>
      <c r="N203" t="s">
        <v>1308</v>
      </c>
      <c r="O203" s="132">
        <v>4.3459999999999999E-2</v>
      </c>
      <c r="P203" s="132">
        <v>4.2900000000000001E-2</v>
      </c>
      <c r="R203" s="131">
        <v>1214173</v>
      </c>
      <c r="S203" s="131">
        <v>1</v>
      </c>
      <c r="T203" s="131">
        <v>85.48</v>
      </c>
      <c r="U203" s="131">
        <v>1037.875</v>
      </c>
      <c r="X203" s="132">
        <v>3.0000000000000001E-5</v>
      </c>
      <c r="Y203" s="132">
        <v>5.1799999999999999E-2</v>
      </c>
      <c r="Z203" s="132">
        <v>1.6969999999999999E-2</v>
      </c>
    </row>
    <row r="204" spans="1:26">
      <c r="A204" t="s">
        <v>1213</v>
      </c>
      <c r="B204" t="s">
        <v>1236</v>
      </c>
      <c r="C204" t="s">
        <v>1267</v>
      </c>
      <c r="D204" t="s">
        <v>1368</v>
      </c>
      <c r="E204" t="s">
        <v>1369</v>
      </c>
      <c r="F204" t="s">
        <v>945</v>
      </c>
      <c r="G204" t="s">
        <v>204</v>
      </c>
      <c r="H204" t="s">
        <v>204</v>
      </c>
      <c r="I204" t="s">
        <v>340</v>
      </c>
      <c r="J204" t="s">
        <v>1265</v>
      </c>
      <c r="K204" t="s">
        <v>415</v>
      </c>
      <c r="L204" t="s">
        <v>1212</v>
      </c>
      <c r="M204" s="131">
        <v>2.39</v>
      </c>
      <c r="N204" t="s">
        <v>1370</v>
      </c>
      <c r="O204" s="132">
        <v>4.6850000000000003E-2</v>
      </c>
      <c r="P204" s="132">
        <v>4.2599999999999999E-2</v>
      </c>
      <c r="R204" s="131">
        <v>717139</v>
      </c>
      <c r="S204" s="131">
        <v>1</v>
      </c>
      <c r="T204" s="131">
        <v>100.68</v>
      </c>
      <c r="U204" s="131">
        <v>722.01599999999996</v>
      </c>
      <c r="X204" s="132">
        <v>2.0000000000000002E-5</v>
      </c>
      <c r="Y204" s="132">
        <v>3.6040000000000003E-2</v>
      </c>
      <c r="Z204" s="132">
        <v>1.1809999999999999E-2</v>
      </c>
    </row>
    <row r="205" spans="1:26">
      <c r="A205" t="s">
        <v>1213</v>
      </c>
      <c r="B205" t="s">
        <v>1236</v>
      </c>
      <c r="C205" t="s">
        <v>1281</v>
      </c>
      <c r="D205" t="s">
        <v>1282</v>
      </c>
      <c r="E205" t="s">
        <v>1283</v>
      </c>
      <c r="F205" t="s">
        <v>946</v>
      </c>
      <c r="G205" t="s">
        <v>204</v>
      </c>
      <c r="H205" t="s">
        <v>204</v>
      </c>
      <c r="I205" t="s">
        <v>340</v>
      </c>
      <c r="J205" t="s">
        <v>1261</v>
      </c>
      <c r="K205" t="s">
        <v>413</v>
      </c>
      <c r="L205" t="s">
        <v>1212</v>
      </c>
      <c r="M205" s="131">
        <v>5.04</v>
      </c>
      <c r="N205" t="s">
        <v>1284</v>
      </c>
      <c r="O205" s="132">
        <v>3.6900000000000001E-3</v>
      </c>
      <c r="P205" s="132">
        <v>4.7800000000000002E-2</v>
      </c>
      <c r="R205" s="131">
        <v>653814</v>
      </c>
      <c r="S205" s="131">
        <v>1</v>
      </c>
      <c r="T205" s="131">
        <v>98.2</v>
      </c>
      <c r="U205" s="131">
        <v>642.04499999999996</v>
      </c>
      <c r="X205" s="132">
        <v>2.0000000000000002E-5</v>
      </c>
      <c r="Y205" s="132">
        <v>3.2050000000000002E-2</v>
      </c>
      <c r="Z205" s="132">
        <v>1.0500000000000001E-2</v>
      </c>
    </row>
    <row r="206" spans="1:26">
      <c r="A206" t="s">
        <v>1213</v>
      </c>
      <c r="B206" t="s">
        <v>1236</v>
      </c>
      <c r="C206" t="s">
        <v>1267</v>
      </c>
      <c r="D206" t="s">
        <v>1324</v>
      </c>
      <c r="E206" t="s">
        <v>1325</v>
      </c>
      <c r="F206" t="s">
        <v>945</v>
      </c>
      <c r="G206" t="s">
        <v>204</v>
      </c>
      <c r="H206" t="s">
        <v>204</v>
      </c>
      <c r="I206" t="s">
        <v>340</v>
      </c>
      <c r="J206" t="s">
        <v>1265</v>
      </c>
      <c r="K206" t="s">
        <v>415</v>
      </c>
      <c r="L206" t="s">
        <v>1212</v>
      </c>
      <c r="M206" s="131">
        <v>8.4</v>
      </c>
      <c r="N206" t="s">
        <v>1326</v>
      </c>
      <c r="O206" s="132">
        <v>4.1270000000000001E-2</v>
      </c>
      <c r="P206" s="132">
        <v>4.48E-2</v>
      </c>
      <c r="R206" s="131">
        <v>593856</v>
      </c>
      <c r="S206" s="131">
        <v>1</v>
      </c>
      <c r="T206" s="131">
        <v>96.17</v>
      </c>
      <c r="U206" s="131">
        <v>571.11099999999999</v>
      </c>
      <c r="X206" s="132">
        <v>2.0000000000000002E-5</v>
      </c>
      <c r="Y206" s="132">
        <v>2.8510000000000001E-2</v>
      </c>
      <c r="Z206" s="132">
        <v>9.3399999999999993E-3</v>
      </c>
    </row>
    <row r="207" spans="1:26">
      <c r="A207" t="s">
        <v>1213</v>
      </c>
      <c r="B207" t="s">
        <v>1236</v>
      </c>
      <c r="C207" t="s">
        <v>1271</v>
      </c>
      <c r="D207" t="s">
        <v>1359</v>
      </c>
      <c r="E207" t="s">
        <v>1360</v>
      </c>
      <c r="F207" t="s">
        <v>949</v>
      </c>
      <c r="G207" t="s">
        <v>204</v>
      </c>
      <c r="H207" t="s">
        <v>204</v>
      </c>
      <c r="I207" t="s">
        <v>340</v>
      </c>
      <c r="J207" t="s">
        <v>1261</v>
      </c>
      <c r="K207" t="s">
        <v>413</v>
      </c>
      <c r="L207" t="s">
        <v>1212</v>
      </c>
      <c r="M207" s="131">
        <v>0.18</v>
      </c>
      <c r="N207" t="s">
        <v>1361</v>
      </c>
      <c r="O207" s="132">
        <v>4.0989999999999999E-2</v>
      </c>
      <c r="P207" s="132">
        <v>4.3299999999999998E-2</v>
      </c>
      <c r="R207" s="131">
        <v>354257</v>
      </c>
      <c r="S207" s="131">
        <v>1</v>
      </c>
      <c r="T207" s="131">
        <v>99.26</v>
      </c>
      <c r="U207" s="131">
        <v>351.63499999999999</v>
      </c>
      <c r="X207" s="132">
        <v>1.0000000000000001E-5</v>
      </c>
      <c r="Y207" s="132">
        <v>1.755E-2</v>
      </c>
      <c r="Z207" s="132">
        <v>5.7499999999999999E-3</v>
      </c>
    </row>
    <row r="208" spans="1:26">
      <c r="A208" t="s">
        <v>1213</v>
      </c>
      <c r="B208" t="s">
        <v>1236</v>
      </c>
      <c r="C208" t="s">
        <v>1267</v>
      </c>
      <c r="D208" t="s">
        <v>1362</v>
      </c>
      <c r="E208" t="s">
        <v>1363</v>
      </c>
      <c r="F208" t="s">
        <v>945</v>
      </c>
      <c r="G208" t="s">
        <v>204</v>
      </c>
      <c r="H208" t="s">
        <v>204</v>
      </c>
      <c r="I208" t="s">
        <v>340</v>
      </c>
      <c r="J208" t="s">
        <v>1261</v>
      </c>
      <c r="K208" t="s">
        <v>413</v>
      </c>
      <c r="L208" t="s">
        <v>1212</v>
      </c>
      <c r="M208" s="131">
        <v>10.81</v>
      </c>
      <c r="N208" t="s">
        <v>1364</v>
      </c>
      <c r="O208" s="132">
        <v>4.0149999999999998E-2</v>
      </c>
      <c r="P208" s="132">
        <v>4.6199999999999998E-2</v>
      </c>
      <c r="R208" s="131">
        <v>404693</v>
      </c>
      <c r="S208" s="131">
        <v>1</v>
      </c>
      <c r="T208" s="131">
        <v>72.72</v>
      </c>
      <c r="U208" s="131">
        <v>294.29300000000001</v>
      </c>
      <c r="X208" s="132">
        <v>1.0000000000000001E-5</v>
      </c>
      <c r="Y208" s="132">
        <v>1.469E-2</v>
      </c>
      <c r="Z208" s="132">
        <v>4.81E-3</v>
      </c>
    </row>
    <row r="209" spans="1:26">
      <c r="A209" t="s">
        <v>1213</v>
      </c>
      <c r="B209" t="s">
        <v>1236</v>
      </c>
      <c r="C209" t="s">
        <v>1271</v>
      </c>
      <c r="D209" t="s">
        <v>1374</v>
      </c>
      <c r="E209" t="s">
        <v>1375</v>
      </c>
      <c r="F209" t="s">
        <v>949</v>
      </c>
      <c r="G209" t="s">
        <v>204</v>
      </c>
      <c r="H209" t="s">
        <v>204</v>
      </c>
      <c r="I209" t="s">
        <v>340</v>
      </c>
      <c r="J209" t="s">
        <v>1261</v>
      </c>
      <c r="K209" t="s">
        <v>413</v>
      </c>
      <c r="L209" t="s">
        <v>1212</v>
      </c>
      <c r="M209" s="131">
        <v>0.51</v>
      </c>
      <c r="N209" t="s">
        <v>1376</v>
      </c>
      <c r="O209" s="132">
        <v>4.3180000000000003E-2</v>
      </c>
      <c r="P209" s="132">
        <v>4.2799999999999998E-2</v>
      </c>
      <c r="R209" s="131">
        <v>270129</v>
      </c>
      <c r="S209" s="131">
        <v>1</v>
      </c>
      <c r="T209" s="131">
        <v>97.9</v>
      </c>
      <c r="U209" s="131">
        <v>264.45600000000002</v>
      </c>
      <c r="X209" s="132">
        <v>2.0000000000000002E-5</v>
      </c>
      <c r="Y209" s="132">
        <v>1.32E-2</v>
      </c>
      <c r="Z209" s="132">
        <v>4.3200000000000001E-3</v>
      </c>
    </row>
    <row r="210" spans="1:26">
      <c r="A210" t="s">
        <v>1213</v>
      </c>
      <c r="B210" t="s">
        <v>1236</v>
      </c>
      <c r="C210" t="s">
        <v>1267</v>
      </c>
      <c r="D210" t="s">
        <v>1371</v>
      </c>
      <c r="E210" t="s">
        <v>1372</v>
      </c>
      <c r="F210" t="s">
        <v>945</v>
      </c>
      <c r="G210" t="s">
        <v>204</v>
      </c>
      <c r="H210" t="s">
        <v>204</v>
      </c>
      <c r="I210" t="s">
        <v>340</v>
      </c>
      <c r="J210" t="s">
        <v>1261</v>
      </c>
      <c r="K210" t="s">
        <v>413</v>
      </c>
      <c r="L210" t="s">
        <v>1212</v>
      </c>
      <c r="M210" s="131">
        <v>14.74</v>
      </c>
      <c r="N210" t="s">
        <v>1373</v>
      </c>
      <c r="O210" s="132">
        <v>4.9840000000000002E-2</v>
      </c>
      <c r="P210" s="132">
        <v>4.8599999999999997E-2</v>
      </c>
      <c r="R210" s="131">
        <v>215067</v>
      </c>
      <c r="S210" s="131">
        <v>1</v>
      </c>
      <c r="T210" s="131">
        <v>85.21</v>
      </c>
      <c r="U210" s="131">
        <v>183.25899999999999</v>
      </c>
      <c r="X210" s="132">
        <v>1.0000000000000001E-5</v>
      </c>
      <c r="Y210" s="132">
        <v>9.1500000000000001E-3</v>
      </c>
      <c r="Z210" s="132">
        <v>3.0000000000000001E-3</v>
      </c>
    </row>
    <row r="211" spans="1:26">
      <c r="A211" t="s">
        <v>1213</v>
      </c>
      <c r="B211" t="s">
        <v>1236</v>
      </c>
      <c r="C211" t="s">
        <v>1258</v>
      </c>
      <c r="D211" t="s">
        <v>1365</v>
      </c>
      <c r="E211" t="s">
        <v>1366</v>
      </c>
      <c r="F211" t="s">
        <v>943</v>
      </c>
      <c r="G211" t="s">
        <v>204</v>
      </c>
      <c r="H211" t="s">
        <v>204</v>
      </c>
      <c r="I211" t="s">
        <v>340</v>
      </c>
      <c r="J211" t="s">
        <v>1261</v>
      </c>
      <c r="K211" t="s">
        <v>413</v>
      </c>
      <c r="L211" t="s">
        <v>1212</v>
      </c>
      <c r="M211" s="131">
        <v>9.15</v>
      </c>
      <c r="N211" t="s">
        <v>1367</v>
      </c>
      <c r="O211" s="132">
        <v>1.434E-2</v>
      </c>
      <c r="P211" s="132">
        <v>2.12E-2</v>
      </c>
      <c r="R211" s="131">
        <v>42743</v>
      </c>
      <c r="S211" s="131">
        <v>1</v>
      </c>
      <c r="T211" s="131">
        <v>167.49</v>
      </c>
      <c r="U211" s="131">
        <v>71.59</v>
      </c>
      <c r="X211" s="132">
        <v>0</v>
      </c>
      <c r="Y211" s="132">
        <v>3.5699999999999998E-3</v>
      </c>
      <c r="Z211" s="132">
        <v>1.17E-3</v>
      </c>
    </row>
    <row r="212" spans="1:26">
      <c r="A212" t="s">
        <v>1213</v>
      </c>
      <c r="B212" t="s">
        <v>1236</v>
      </c>
      <c r="C212" t="s">
        <v>1267</v>
      </c>
      <c r="D212" t="s">
        <v>1268</v>
      </c>
      <c r="E212" t="s">
        <v>1269</v>
      </c>
      <c r="F212" t="s">
        <v>945</v>
      </c>
      <c r="G212" t="s">
        <v>204</v>
      </c>
      <c r="H212" t="s">
        <v>204</v>
      </c>
      <c r="I212" t="s">
        <v>340</v>
      </c>
      <c r="J212" t="s">
        <v>1261</v>
      </c>
      <c r="K212" t="s">
        <v>413</v>
      </c>
      <c r="L212" t="s">
        <v>1212</v>
      </c>
      <c r="M212" s="131">
        <v>11.55</v>
      </c>
      <c r="N212" t="s">
        <v>1270</v>
      </c>
      <c r="O212" s="132">
        <v>3.832E-2</v>
      </c>
      <c r="P212" s="132">
        <v>4.7300000000000002E-2</v>
      </c>
      <c r="R212" s="131">
        <v>61286</v>
      </c>
      <c r="S212" s="131">
        <v>1</v>
      </c>
      <c r="T212" s="131">
        <v>109.69</v>
      </c>
      <c r="U212" s="131">
        <v>67.224999999999994</v>
      </c>
      <c r="X212" s="132">
        <v>0</v>
      </c>
      <c r="Y212" s="132">
        <v>3.3600000000000001E-3</v>
      </c>
      <c r="Z212" s="132">
        <v>1.1000000000000001E-3</v>
      </c>
    </row>
    <row r="213" spans="1:26">
      <c r="A213" t="s">
        <v>1213</v>
      </c>
      <c r="B213" t="s">
        <v>1237</v>
      </c>
      <c r="C213" t="s">
        <v>1258</v>
      </c>
      <c r="D213" t="s">
        <v>1303</v>
      </c>
      <c r="E213" t="s">
        <v>1304</v>
      </c>
      <c r="F213" t="s">
        <v>943</v>
      </c>
      <c r="G213" t="s">
        <v>204</v>
      </c>
      <c r="H213" t="s">
        <v>204</v>
      </c>
      <c r="I213" t="s">
        <v>340</v>
      </c>
      <c r="J213" t="s">
        <v>1265</v>
      </c>
      <c r="K213" t="s">
        <v>415</v>
      </c>
      <c r="L213" t="s">
        <v>1212</v>
      </c>
      <c r="M213" s="131">
        <v>4.12</v>
      </c>
      <c r="N213" t="s">
        <v>1305</v>
      </c>
      <c r="O213" s="132">
        <v>1.3259999999999999E-2</v>
      </c>
      <c r="P213" s="132">
        <v>1.9699999999999999E-2</v>
      </c>
      <c r="R213" s="131">
        <v>1091461</v>
      </c>
      <c r="S213" s="131">
        <v>1</v>
      </c>
      <c r="T213" s="131">
        <v>109.42</v>
      </c>
      <c r="U213" s="131">
        <v>1194.277</v>
      </c>
      <c r="X213" s="132">
        <v>4.0000000000000003E-5</v>
      </c>
      <c r="Y213" s="132">
        <v>0.24479000000000001</v>
      </c>
      <c r="Z213" s="132">
        <v>1.8280000000000001E-2</v>
      </c>
    </row>
    <row r="214" spans="1:26">
      <c r="A214" t="s">
        <v>1213</v>
      </c>
      <c r="B214" t="s">
        <v>1237</v>
      </c>
      <c r="C214" t="s">
        <v>1281</v>
      </c>
      <c r="D214" t="s">
        <v>1282</v>
      </c>
      <c r="E214" t="s">
        <v>1283</v>
      </c>
      <c r="F214" t="s">
        <v>946</v>
      </c>
      <c r="G214" t="s">
        <v>204</v>
      </c>
      <c r="H214" t="s">
        <v>204</v>
      </c>
      <c r="I214" t="s">
        <v>340</v>
      </c>
      <c r="J214" t="s">
        <v>1261</v>
      </c>
      <c r="K214" t="s">
        <v>413</v>
      </c>
      <c r="L214" t="s">
        <v>1212</v>
      </c>
      <c r="M214" s="131">
        <v>5.04</v>
      </c>
      <c r="N214" t="s">
        <v>1284</v>
      </c>
      <c r="O214" s="132">
        <v>4.9199999999999999E-3</v>
      </c>
      <c r="P214" s="132">
        <v>4.7800000000000002E-2</v>
      </c>
      <c r="R214" s="131">
        <v>1130903</v>
      </c>
      <c r="S214" s="131">
        <v>1</v>
      </c>
      <c r="T214" s="131">
        <v>98.2</v>
      </c>
      <c r="U214" s="131">
        <v>1110.547</v>
      </c>
      <c r="X214" s="132">
        <v>3.0000000000000001E-5</v>
      </c>
      <c r="Y214" s="132">
        <v>0.22763</v>
      </c>
      <c r="Z214" s="132">
        <v>1.7000000000000001E-2</v>
      </c>
    </row>
    <row r="215" spans="1:26">
      <c r="A215" t="s">
        <v>1213</v>
      </c>
      <c r="B215" t="s">
        <v>1237</v>
      </c>
      <c r="C215" t="s">
        <v>1258</v>
      </c>
      <c r="D215" t="s">
        <v>1263</v>
      </c>
      <c r="E215" t="s">
        <v>1264</v>
      </c>
      <c r="F215" t="s">
        <v>943</v>
      </c>
      <c r="G215" t="s">
        <v>204</v>
      </c>
      <c r="H215" t="s">
        <v>204</v>
      </c>
      <c r="I215" t="s">
        <v>340</v>
      </c>
      <c r="J215" t="s">
        <v>1265</v>
      </c>
      <c r="K215" t="s">
        <v>415</v>
      </c>
      <c r="L215" t="s">
        <v>1212</v>
      </c>
      <c r="M215" s="131">
        <v>3.52</v>
      </c>
      <c r="N215" t="s">
        <v>1266</v>
      </c>
      <c r="O215" s="132">
        <v>1.294E-2</v>
      </c>
      <c r="P215" s="132">
        <v>1.9800000000000002E-2</v>
      </c>
      <c r="R215" s="131">
        <v>576004</v>
      </c>
      <c r="S215" s="131">
        <v>1</v>
      </c>
      <c r="T215" s="131">
        <v>101.93</v>
      </c>
      <c r="U215" s="131">
        <v>587.12099999999998</v>
      </c>
      <c r="X215" s="132">
        <v>2.0000000000000002E-5</v>
      </c>
      <c r="Y215" s="132">
        <v>0.12034</v>
      </c>
      <c r="Z215" s="132">
        <v>8.9899999999999997E-3</v>
      </c>
    </row>
    <row r="216" spans="1:26">
      <c r="A216" t="s">
        <v>1213</v>
      </c>
      <c r="B216" t="s">
        <v>1237</v>
      </c>
      <c r="C216" t="s">
        <v>1267</v>
      </c>
      <c r="D216" t="s">
        <v>1321</v>
      </c>
      <c r="E216" t="s">
        <v>1322</v>
      </c>
      <c r="F216" t="s">
        <v>945</v>
      </c>
      <c r="G216" t="s">
        <v>204</v>
      </c>
      <c r="H216" t="s">
        <v>204</v>
      </c>
      <c r="I216" t="s">
        <v>340</v>
      </c>
      <c r="J216" t="s">
        <v>1265</v>
      </c>
      <c r="K216" t="s">
        <v>415</v>
      </c>
      <c r="L216" t="s">
        <v>1212</v>
      </c>
      <c r="M216" s="131">
        <v>6.68</v>
      </c>
      <c r="N216" t="s">
        <v>1323</v>
      </c>
      <c r="O216" s="132">
        <v>4.2720000000000001E-2</v>
      </c>
      <c r="P216" s="132">
        <v>4.3799999999999999E-2</v>
      </c>
      <c r="R216" s="131">
        <v>396150</v>
      </c>
      <c r="S216" s="131">
        <v>1</v>
      </c>
      <c r="T216" s="131">
        <v>82.78</v>
      </c>
      <c r="U216" s="131">
        <v>327.93299999999999</v>
      </c>
      <c r="X216" s="132">
        <v>1.0000000000000001E-5</v>
      </c>
      <c r="Y216" s="132">
        <v>6.7220000000000002E-2</v>
      </c>
      <c r="Z216" s="132">
        <v>5.0200000000000002E-3</v>
      </c>
    </row>
    <row r="217" spans="1:26">
      <c r="A217" t="s">
        <v>1213</v>
      </c>
      <c r="B217" t="s">
        <v>1237</v>
      </c>
      <c r="C217" t="s">
        <v>1267</v>
      </c>
      <c r="D217" t="s">
        <v>1306</v>
      </c>
      <c r="E217" t="s">
        <v>1307</v>
      </c>
      <c r="F217" t="s">
        <v>945</v>
      </c>
      <c r="G217" t="s">
        <v>204</v>
      </c>
      <c r="H217" t="s">
        <v>204</v>
      </c>
      <c r="I217" t="s">
        <v>340</v>
      </c>
      <c r="J217" t="s">
        <v>1261</v>
      </c>
      <c r="K217" t="s">
        <v>413</v>
      </c>
      <c r="L217" t="s">
        <v>1212</v>
      </c>
      <c r="M217" s="131">
        <v>4.8899999999999997</v>
      </c>
      <c r="N217" t="s">
        <v>1308</v>
      </c>
      <c r="O217" s="132">
        <v>4.4839999999999998E-2</v>
      </c>
      <c r="P217" s="132">
        <v>4.2900000000000001E-2</v>
      </c>
      <c r="R217" s="131">
        <v>348454</v>
      </c>
      <c r="S217" s="131">
        <v>1</v>
      </c>
      <c r="T217" s="131">
        <v>85.48</v>
      </c>
      <c r="U217" s="131">
        <v>297.858</v>
      </c>
      <c r="X217" s="132">
        <v>1.0000000000000001E-5</v>
      </c>
      <c r="Y217" s="132">
        <v>6.105E-2</v>
      </c>
      <c r="Z217" s="132">
        <v>4.5599999999999998E-3</v>
      </c>
    </row>
    <row r="218" spans="1:26">
      <c r="A218" t="s">
        <v>1213</v>
      </c>
      <c r="B218" t="s">
        <v>1237</v>
      </c>
      <c r="C218" t="s">
        <v>1258</v>
      </c>
      <c r="D218" t="s">
        <v>1312</v>
      </c>
      <c r="E218" t="s">
        <v>1313</v>
      </c>
      <c r="F218" t="s">
        <v>943</v>
      </c>
      <c r="G218" t="s">
        <v>204</v>
      </c>
      <c r="H218" t="s">
        <v>204</v>
      </c>
      <c r="I218" t="s">
        <v>340</v>
      </c>
      <c r="J218" t="s">
        <v>1261</v>
      </c>
      <c r="K218" t="s">
        <v>413</v>
      </c>
      <c r="L218" t="s">
        <v>1212</v>
      </c>
      <c r="M218" s="131">
        <v>1.33</v>
      </c>
      <c r="N218" t="s">
        <v>1314</v>
      </c>
      <c r="O218" s="132">
        <v>1.354E-2</v>
      </c>
      <c r="P218" s="132">
        <v>1.9599999999999999E-2</v>
      </c>
      <c r="R218" s="131">
        <v>263360</v>
      </c>
      <c r="S218" s="131">
        <v>1</v>
      </c>
      <c r="T218" s="131">
        <v>112.95</v>
      </c>
      <c r="U218" s="131">
        <v>297.46499999999997</v>
      </c>
      <c r="X218" s="132">
        <v>1.0000000000000001E-5</v>
      </c>
      <c r="Y218" s="132">
        <v>6.0970000000000003E-2</v>
      </c>
      <c r="Z218" s="132">
        <v>4.5500000000000002E-3</v>
      </c>
    </row>
    <row r="219" spans="1:26">
      <c r="A219" t="s">
        <v>1213</v>
      </c>
      <c r="B219" t="s">
        <v>1237</v>
      </c>
      <c r="C219" t="s">
        <v>1267</v>
      </c>
      <c r="D219" t="s">
        <v>1353</v>
      </c>
      <c r="E219" t="s">
        <v>1354</v>
      </c>
      <c r="F219" t="s">
        <v>945</v>
      </c>
      <c r="G219" t="s">
        <v>204</v>
      </c>
      <c r="H219" t="s">
        <v>204</v>
      </c>
      <c r="I219" t="s">
        <v>340</v>
      </c>
      <c r="J219" t="s">
        <v>1261</v>
      </c>
      <c r="K219" t="s">
        <v>413</v>
      </c>
      <c r="L219" t="s">
        <v>1212</v>
      </c>
      <c r="M219" s="131">
        <v>3.36</v>
      </c>
      <c r="N219" t="s">
        <v>1355</v>
      </c>
      <c r="O219" s="132">
        <v>4.0930000000000001E-2</v>
      </c>
      <c r="P219" s="132">
        <v>4.2599999999999999E-2</v>
      </c>
      <c r="R219" s="131">
        <v>281025</v>
      </c>
      <c r="S219" s="131">
        <v>1</v>
      </c>
      <c r="T219" s="131">
        <v>94.71</v>
      </c>
      <c r="U219" s="131">
        <v>266.15899999999999</v>
      </c>
      <c r="X219" s="132">
        <v>1.0000000000000001E-5</v>
      </c>
      <c r="Y219" s="132">
        <v>5.4550000000000001E-2</v>
      </c>
      <c r="Z219" s="132">
        <v>4.0699999999999998E-3</v>
      </c>
    </row>
    <row r="220" spans="1:26">
      <c r="A220" t="s">
        <v>1213</v>
      </c>
      <c r="B220" t="s">
        <v>1237</v>
      </c>
      <c r="C220" t="s">
        <v>1267</v>
      </c>
      <c r="D220" t="s">
        <v>1347</v>
      </c>
      <c r="E220" t="s">
        <v>1348</v>
      </c>
      <c r="F220" t="s">
        <v>945</v>
      </c>
      <c r="G220" t="s">
        <v>204</v>
      </c>
      <c r="H220" t="s">
        <v>204</v>
      </c>
      <c r="I220" t="s">
        <v>340</v>
      </c>
      <c r="J220" t="s">
        <v>1261</v>
      </c>
      <c r="K220" t="s">
        <v>413</v>
      </c>
      <c r="L220" t="s">
        <v>1212</v>
      </c>
      <c r="M220" s="131">
        <v>1.98</v>
      </c>
      <c r="N220" t="s">
        <v>1349</v>
      </c>
      <c r="O220" s="132">
        <v>3.7429999999999998E-2</v>
      </c>
      <c r="P220" s="132">
        <v>4.2200000000000001E-2</v>
      </c>
      <c r="R220" s="131">
        <v>180879</v>
      </c>
      <c r="S220" s="131">
        <v>1</v>
      </c>
      <c r="T220" s="131">
        <v>95.83</v>
      </c>
      <c r="U220" s="131">
        <v>173.33600000000001</v>
      </c>
      <c r="X220" s="132">
        <v>1.0000000000000001E-5</v>
      </c>
      <c r="Y220" s="132">
        <v>3.5529999999999999E-2</v>
      </c>
      <c r="Z220" s="132">
        <v>2.65E-3</v>
      </c>
    </row>
    <row r="221" spans="1:26">
      <c r="A221" t="s">
        <v>1213</v>
      </c>
      <c r="B221" t="s">
        <v>1237</v>
      </c>
      <c r="C221" t="s">
        <v>1267</v>
      </c>
      <c r="D221" t="s">
        <v>1368</v>
      </c>
      <c r="E221" t="s">
        <v>1369</v>
      </c>
      <c r="F221" t="s">
        <v>945</v>
      </c>
      <c r="G221" t="s">
        <v>204</v>
      </c>
      <c r="H221" t="s">
        <v>204</v>
      </c>
      <c r="I221" t="s">
        <v>340</v>
      </c>
      <c r="J221" t="s">
        <v>1265</v>
      </c>
      <c r="K221" t="s">
        <v>415</v>
      </c>
      <c r="L221" t="s">
        <v>1212</v>
      </c>
      <c r="M221" s="131">
        <v>2.39</v>
      </c>
      <c r="N221" t="s">
        <v>1370</v>
      </c>
      <c r="O221" s="132">
        <v>4.4380000000000003E-2</v>
      </c>
      <c r="P221" s="132">
        <v>4.2599999999999999E-2</v>
      </c>
      <c r="R221" s="131">
        <v>170009</v>
      </c>
      <c r="S221" s="131">
        <v>1</v>
      </c>
      <c r="T221" s="131">
        <v>100.68</v>
      </c>
      <c r="U221" s="131">
        <v>171.16499999999999</v>
      </c>
      <c r="X221" s="132">
        <v>1.0000000000000001E-5</v>
      </c>
      <c r="Y221" s="132">
        <v>3.508E-2</v>
      </c>
      <c r="Z221" s="132">
        <v>2.6199999999999999E-3</v>
      </c>
    </row>
    <row r="222" spans="1:26">
      <c r="A222" t="s">
        <v>1213</v>
      </c>
      <c r="B222" t="s">
        <v>1237</v>
      </c>
      <c r="C222" t="s">
        <v>1258</v>
      </c>
      <c r="D222" t="s">
        <v>1338</v>
      </c>
      <c r="E222" t="s">
        <v>1339</v>
      </c>
      <c r="F222" t="s">
        <v>943</v>
      </c>
      <c r="G222" t="s">
        <v>204</v>
      </c>
      <c r="H222" t="s">
        <v>204</v>
      </c>
      <c r="I222" t="s">
        <v>340</v>
      </c>
      <c r="J222" t="s">
        <v>1265</v>
      </c>
      <c r="K222" t="s">
        <v>415</v>
      </c>
      <c r="L222" t="s">
        <v>1212</v>
      </c>
      <c r="M222" s="131">
        <v>2.14</v>
      </c>
      <c r="N222" t="s">
        <v>1340</v>
      </c>
      <c r="O222" s="132">
        <v>-1.651E-2</v>
      </c>
      <c r="P222" s="132">
        <v>1.9400000000000001E-2</v>
      </c>
      <c r="R222" s="131">
        <v>89807</v>
      </c>
      <c r="S222" s="131">
        <v>1</v>
      </c>
      <c r="T222" s="131">
        <v>114.63</v>
      </c>
      <c r="U222" s="131">
        <v>102.946</v>
      </c>
      <c r="X222" s="132">
        <v>0</v>
      </c>
      <c r="Y222" s="132">
        <v>2.1100000000000001E-2</v>
      </c>
      <c r="Z222" s="132">
        <v>1.58E-3</v>
      </c>
    </row>
    <row r="223" spans="1:26">
      <c r="A223" t="s">
        <v>1213</v>
      </c>
      <c r="B223" t="s">
        <v>1237</v>
      </c>
      <c r="C223" t="s">
        <v>1258</v>
      </c>
      <c r="D223" t="s">
        <v>1300</v>
      </c>
      <c r="E223" t="s">
        <v>1301</v>
      </c>
      <c r="F223" t="s">
        <v>943</v>
      </c>
      <c r="G223" t="s">
        <v>204</v>
      </c>
      <c r="H223" t="s">
        <v>204</v>
      </c>
      <c r="I223" t="s">
        <v>340</v>
      </c>
      <c r="J223" t="s">
        <v>1261</v>
      </c>
      <c r="K223" t="s">
        <v>413</v>
      </c>
      <c r="L223" t="s">
        <v>1212</v>
      </c>
      <c r="M223" s="131">
        <v>6.65</v>
      </c>
      <c r="N223" t="s">
        <v>1302</v>
      </c>
      <c r="O223" s="132">
        <v>1.7829999999999999E-2</v>
      </c>
      <c r="P223" s="132">
        <v>2.0299999999999999E-2</v>
      </c>
      <c r="R223" s="131">
        <v>75390</v>
      </c>
      <c r="S223" s="131">
        <v>1</v>
      </c>
      <c r="T223" s="131">
        <v>101.91</v>
      </c>
      <c r="U223" s="131">
        <v>76.83</v>
      </c>
      <c r="X223" s="132">
        <v>0</v>
      </c>
      <c r="Y223" s="132">
        <v>1.575E-2</v>
      </c>
      <c r="Z223" s="132">
        <v>1.1800000000000001E-3</v>
      </c>
    </row>
    <row r="224" spans="1:26">
      <c r="A224" t="s">
        <v>1213</v>
      </c>
      <c r="B224" t="s">
        <v>1237</v>
      </c>
      <c r="C224" t="s">
        <v>1267</v>
      </c>
      <c r="D224" t="s">
        <v>1318</v>
      </c>
      <c r="E224" t="s">
        <v>1319</v>
      </c>
      <c r="F224" t="s">
        <v>945</v>
      </c>
      <c r="G224" t="s">
        <v>204</v>
      </c>
      <c r="H224" t="s">
        <v>204</v>
      </c>
      <c r="I224" t="s">
        <v>340</v>
      </c>
      <c r="J224" t="s">
        <v>1261</v>
      </c>
      <c r="K224" t="s">
        <v>413</v>
      </c>
      <c r="L224" t="s">
        <v>1212</v>
      </c>
      <c r="M224" s="131">
        <v>1.52</v>
      </c>
      <c r="N224" t="s">
        <v>1320</v>
      </c>
      <c r="O224" s="132">
        <v>3.9359999999999999E-2</v>
      </c>
      <c r="P224" s="132">
        <v>4.1700000000000001E-2</v>
      </c>
      <c r="R224" s="131">
        <v>69285</v>
      </c>
      <c r="S224" s="131">
        <v>1</v>
      </c>
      <c r="T224" s="131">
        <v>105.69</v>
      </c>
      <c r="U224" s="131">
        <v>73.227000000000004</v>
      </c>
      <c r="X224" s="132">
        <v>0</v>
      </c>
      <c r="Y224" s="132">
        <v>1.5010000000000001E-2</v>
      </c>
      <c r="Z224" s="132">
        <v>1.1199999999999999E-3</v>
      </c>
    </row>
    <row r="225" spans="1:26">
      <c r="A225" t="s">
        <v>1213</v>
      </c>
      <c r="B225" t="s">
        <v>1237</v>
      </c>
      <c r="C225" t="s">
        <v>1258</v>
      </c>
      <c r="D225" t="s">
        <v>1259</v>
      </c>
      <c r="E225" t="s">
        <v>1260</v>
      </c>
      <c r="F225" t="s">
        <v>943</v>
      </c>
      <c r="G225" t="s">
        <v>204</v>
      </c>
      <c r="H225" t="s">
        <v>204</v>
      </c>
      <c r="I225" t="s">
        <v>340</v>
      </c>
      <c r="J225" t="s">
        <v>1261</v>
      </c>
      <c r="K225" t="s">
        <v>413</v>
      </c>
      <c r="L225" t="s">
        <v>1212</v>
      </c>
      <c r="M225" s="131">
        <v>0.57999999999999996</v>
      </c>
      <c r="N225" t="s">
        <v>1262</v>
      </c>
      <c r="O225" s="132">
        <v>1.384E-2</v>
      </c>
      <c r="P225" s="132">
        <v>1.24E-2</v>
      </c>
      <c r="R225" s="131">
        <v>52066</v>
      </c>
      <c r="S225" s="131">
        <v>1</v>
      </c>
      <c r="T225" s="131">
        <v>116.16</v>
      </c>
      <c r="U225" s="131">
        <v>60.48</v>
      </c>
      <c r="X225" s="132">
        <v>0</v>
      </c>
      <c r="Y225" s="132">
        <v>1.24E-2</v>
      </c>
      <c r="Z225" s="132">
        <v>9.3000000000000005E-4</v>
      </c>
    </row>
    <row r="226" spans="1:26">
      <c r="A226" t="s">
        <v>1213</v>
      </c>
      <c r="B226" t="s">
        <v>1237</v>
      </c>
      <c r="C226" t="s">
        <v>1267</v>
      </c>
      <c r="D226" t="s">
        <v>1278</v>
      </c>
      <c r="E226" t="s">
        <v>1279</v>
      </c>
      <c r="F226" t="s">
        <v>945</v>
      </c>
      <c r="G226" t="s">
        <v>204</v>
      </c>
      <c r="H226" t="s">
        <v>204</v>
      </c>
      <c r="I226" t="s">
        <v>340</v>
      </c>
      <c r="J226" t="s">
        <v>1261</v>
      </c>
      <c r="K226" t="s">
        <v>413</v>
      </c>
      <c r="L226" t="s">
        <v>1212</v>
      </c>
      <c r="M226" s="131">
        <v>0.91</v>
      </c>
      <c r="N226" t="s">
        <v>1280</v>
      </c>
      <c r="O226" s="132">
        <v>3.925E-2</v>
      </c>
      <c r="P226" s="132">
        <v>4.1599999999999998E-2</v>
      </c>
      <c r="R226" s="131">
        <v>51669</v>
      </c>
      <c r="S226" s="131">
        <v>1</v>
      </c>
      <c r="T226" s="131">
        <v>96.84</v>
      </c>
      <c r="U226" s="131">
        <v>50.036000000000001</v>
      </c>
      <c r="X226" s="132">
        <v>0</v>
      </c>
      <c r="Y226" s="132">
        <v>1.026E-2</v>
      </c>
      <c r="Z226" s="132">
        <v>7.6999999999999996E-4</v>
      </c>
    </row>
    <row r="227" spans="1:26">
      <c r="A227" t="s">
        <v>1213</v>
      </c>
      <c r="B227" t="s">
        <v>1237</v>
      </c>
      <c r="C227" t="s">
        <v>1267</v>
      </c>
      <c r="D227" t="s">
        <v>1291</v>
      </c>
      <c r="E227" t="s">
        <v>1292</v>
      </c>
      <c r="F227" t="s">
        <v>945</v>
      </c>
      <c r="G227" t="s">
        <v>204</v>
      </c>
      <c r="H227" t="s">
        <v>204</v>
      </c>
      <c r="I227" t="s">
        <v>340</v>
      </c>
      <c r="J227" t="s">
        <v>1261</v>
      </c>
      <c r="K227" t="s">
        <v>413</v>
      </c>
      <c r="L227" t="s">
        <v>1212</v>
      </c>
      <c r="M227" s="131">
        <v>0.42</v>
      </c>
      <c r="N227" t="s">
        <v>1293</v>
      </c>
      <c r="O227" s="132">
        <v>3.3840000000000002E-2</v>
      </c>
      <c r="P227" s="132">
        <v>3.9899999999999998E-2</v>
      </c>
      <c r="R227" s="131">
        <v>43505</v>
      </c>
      <c r="S227" s="131">
        <v>1</v>
      </c>
      <c r="T227" s="131">
        <v>100.11</v>
      </c>
      <c r="U227" s="131">
        <v>43.552999999999997</v>
      </c>
      <c r="X227" s="132">
        <v>0</v>
      </c>
      <c r="Y227" s="132">
        <v>8.9300000000000004E-3</v>
      </c>
      <c r="Z227" s="132">
        <v>6.7000000000000002E-4</v>
      </c>
    </row>
    <row r="228" spans="1:26">
      <c r="A228" t="s">
        <v>1213</v>
      </c>
      <c r="B228" t="s">
        <v>1237</v>
      </c>
      <c r="C228" t="s">
        <v>1267</v>
      </c>
      <c r="D228" t="s">
        <v>1341</v>
      </c>
      <c r="E228" t="s">
        <v>1342</v>
      </c>
      <c r="F228" t="s">
        <v>945</v>
      </c>
      <c r="G228" t="s">
        <v>204</v>
      </c>
      <c r="H228" t="s">
        <v>204</v>
      </c>
      <c r="I228" t="s">
        <v>340</v>
      </c>
      <c r="J228" t="s">
        <v>1265</v>
      </c>
      <c r="K228" t="s">
        <v>415</v>
      </c>
      <c r="L228" t="s">
        <v>1212</v>
      </c>
      <c r="M228" s="131">
        <v>3.7</v>
      </c>
      <c r="N228" t="s">
        <v>1343</v>
      </c>
      <c r="O228" s="132">
        <v>3.4270000000000002E-2</v>
      </c>
      <c r="P228" s="132">
        <v>4.2700000000000002E-2</v>
      </c>
      <c r="R228" s="131">
        <v>29713</v>
      </c>
      <c r="S228" s="131">
        <v>1</v>
      </c>
      <c r="T228" s="131">
        <v>98.49</v>
      </c>
      <c r="U228" s="131">
        <v>29.263999999999999</v>
      </c>
      <c r="X228" s="132">
        <v>0</v>
      </c>
      <c r="Y228" s="132">
        <v>6.0000000000000001E-3</v>
      </c>
      <c r="Z228" s="132">
        <v>4.4999999999999999E-4</v>
      </c>
    </row>
    <row r="229" spans="1:26">
      <c r="A229" t="s">
        <v>1213</v>
      </c>
      <c r="B229" t="s">
        <v>1237</v>
      </c>
      <c r="C229" t="s">
        <v>1267</v>
      </c>
      <c r="D229" t="s">
        <v>1268</v>
      </c>
      <c r="E229" t="s">
        <v>1269</v>
      </c>
      <c r="F229" t="s">
        <v>945</v>
      </c>
      <c r="G229" t="s">
        <v>204</v>
      </c>
      <c r="H229" t="s">
        <v>204</v>
      </c>
      <c r="I229" t="s">
        <v>340</v>
      </c>
      <c r="J229" t="s">
        <v>1261</v>
      </c>
      <c r="K229" t="s">
        <v>413</v>
      </c>
      <c r="L229" t="s">
        <v>1212</v>
      </c>
      <c r="M229" s="131">
        <v>11.55</v>
      </c>
      <c r="N229" t="s">
        <v>1270</v>
      </c>
      <c r="O229" s="132">
        <v>3.1980000000000001E-2</v>
      </c>
      <c r="P229" s="132">
        <v>4.7300000000000002E-2</v>
      </c>
      <c r="R229" s="131">
        <v>11082</v>
      </c>
      <c r="S229" s="131">
        <v>1</v>
      </c>
      <c r="T229" s="131">
        <v>109.69</v>
      </c>
      <c r="U229" s="131">
        <v>12.156000000000001</v>
      </c>
      <c r="X229" s="132">
        <v>0</v>
      </c>
      <c r="Y229" s="132">
        <v>2.49E-3</v>
      </c>
      <c r="Z229" s="132">
        <v>1.9000000000000001E-4</v>
      </c>
    </row>
    <row r="230" spans="1:26">
      <c r="A230" t="s">
        <v>1213</v>
      </c>
      <c r="B230" t="s">
        <v>1237</v>
      </c>
      <c r="C230" t="s">
        <v>1267</v>
      </c>
      <c r="D230" t="s">
        <v>1371</v>
      </c>
      <c r="E230" t="s">
        <v>1372</v>
      </c>
      <c r="F230" t="s">
        <v>945</v>
      </c>
      <c r="G230" t="s">
        <v>204</v>
      </c>
      <c r="H230" t="s">
        <v>204</v>
      </c>
      <c r="I230" t="s">
        <v>340</v>
      </c>
      <c r="J230" t="s">
        <v>1261</v>
      </c>
      <c r="K230" t="s">
        <v>413</v>
      </c>
      <c r="L230" t="s">
        <v>1212</v>
      </c>
      <c r="M230" s="131">
        <v>14.74</v>
      </c>
      <c r="N230" t="s">
        <v>1373</v>
      </c>
      <c r="O230" s="132">
        <v>4.7010000000000003E-2</v>
      </c>
      <c r="P230" s="132">
        <v>4.8599999999999997E-2</v>
      </c>
      <c r="R230" s="131">
        <v>5190</v>
      </c>
      <c r="S230" s="131">
        <v>1</v>
      </c>
      <c r="T230" s="131">
        <v>85.21</v>
      </c>
      <c r="U230" s="131">
        <v>4.4219999999999997</v>
      </c>
      <c r="X230" s="132">
        <v>0</v>
      </c>
      <c r="Y230" s="132">
        <v>9.1E-4</v>
      </c>
      <c r="Z230" s="132">
        <v>6.9999999999999994E-5</v>
      </c>
    </row>
    <row r="231" spans="1:26">
      <c r="A231" t="s">
        <v>1213</v>
      </c>
      <c r="B231" t="s">
        <v>1238</v>
      </c>
      <c r="C231" t="s">
        <v>1258</v>
      </c>
      <c r="D231" t="s">
        <v>1303</v>
      </c>
      <c r="E231" t="s">
        <v>1304</v>
      </c>
      <c r="F231" t="s">
        <v>943</v>
      </c>
      <c r="G231" t="s">
        <v>204</v>
      </c>
      <c r="H231" t="s">
        <v>204</v>
      </c>
      <c r="I231" t="s">
        <v>340</v>
      </c>
      <c r="J231" t="s">
        <v>1265</v>
      </c>
      <c r="K231" t="s">
        <v>415</v>
      </c>
      <c r="L231" t="s">
        <v>1212</v>
      </c>
      <c r="M231" s="131">
        <v>4.12</v>
      </c>
      <c r="N231" t="s">
        <v>1305</v>
      </c>
      <c r="O231" s="132">
        <v>2.63E-3</v>
      </c>
      <c r="P231" s="132">
        <v>1.9699999999999999E-2</v>
      </c>
      <c r="R231" s="131">
        <v>48280833</v>
      </c>
      <c r="S231" s="131">
        <v>1</v>
      </c>
      <c r="T231" s="131">
        <v>109.42</v>
      </c>
      <c r="U231" s="131">
        <v>52828.887000000002</v>
      </c>
      <c r="X231" s="132">
        <v>1.7600000000000001E-3</v>
      </c>
      <c r="Y231" s="132">
        <v>0.22494</v>
      </c>
      <c r="Z231" s="132">
        <v>2.9430000000000001E-2</v>
      </c>
    </row>
    <row r="232" spans="1:26">
      <c r="A232" t="s">
        <v>1213</v>
      </c>
      <c r="B232" t="s">
        <v>1238</v>
      </c>
      <c r="C232" t="s">
        <v>1258</v>
      </c>
      <c r="D232" t="s">
        <v>1338</v>
      </c>
      <c r="E232" t="s">
        <v>1339</v>
      </c>
      <c r="F232" t="s">
        <v>943</v>
      </c>
      <c r="G232" t="s">
        <v>204</v>
      </c>
      <c r="H232" t="s">
        <v>204</v>
      </c>
      <c r="I232" t="s">
        <v>340</v>
      </c>
      <c r="J232" t="s">
        <v>1265</v>
      </c>
      <c r="K232" t="s">
        <v>415</v>
      </c>
      <c r="L232" t="s">
        <v>1212</v>
      </c>
      <c r="M232" s="131">
        <v>2.14</v>
      </c>
      <c r="N232" t="s">
        <v>1340</v>
      </c>
      <c r="O232" s="132">
        <v>-2.3109999999999999E-2</v>
      </c>
      <c r="P232" s="132">
        <v>1.9400000000000001E-2</v>
      </c>
      <c r="R232" s="131">
        <v>33945077</v>
      </c>
      <c r="S232" s="131">
        <v>1</v>
      </c>
      <c r="T232" s="131">
        <v>114.63</v>
      </c>
      <c r="U232" s="131">
        <v>38911.241999999998</v>
      </c>
      <c r="X232" s="132">
        <v>1.39E-3</v>
      </c>
      <c r="Y232" s="132">
        <v>0.16567999999999999</v>
      </c>
      <c r="Z232" s="132">
        <v>2.1669999999999998E-2</v>
      </c>
    </row>
    <row r="233" spans="1:26">
      <c r="A233" t="s">
        <v>1213</v>
      </c>
      <c r="B233" t="s">
        <v>1238</v>
      </c>
      <c r="C233" t="s">
        <v>1267</v>
      </c>
      <c r="D233" t="s">
        <v>1341</v>
      </c>
      <c r="E233" t="s">
        <v>1342</v>
      </c>
      <c r="F233" t="s">
        <v>945</v>
      </c>
      <c r="G233" t="s">
        <v>204</v>
      </c>
      <c r="H233" t="s">
        <v>204</v>
      </c>
      <c r="I233" t="s">
        <v>340</v>
      </c>
      <c r="J233" t="s">
        <v>1265</v>
      </c>
      <c r="K233" t="s">
        <v>415</v>
      </c>
      <c r="L233" t="s">
        <v>1212</v>
      </c>
      <c r="M233" s="131">
        <v>3.7</v>
      </c>
      <c r="N233" t="s">
        <v>1343</v>
      </c>
      <c r="O233" s="132">
        <v>3.3959999999999997E-2</v>
      </c>
      <c r="P233" s="132">
        <v>4.2700000000000002E-2</v>
      </c>
      <c r="R233" s="131">
        <v>26508070</v>
      </c>
      <c r="S233" s="131">
        <v>1</v>
      </c>
      <c r="T233" s="131">
        <v>98.49</v>
      </c>
      <c r="U233" s="131">
        <v>26107.797999999999</v>
      </c>
      <c r="X233" s="132">
        <v>7.5000000000000002E-4</v>
      </c>
      <c r="Y233" s="132">
        <v>0.11115999999999999</v>
      </c>
      <c r="Z233" s="132">
        <v>1.4540000000000001E-2</v>
      </c>
    </row>
    <row r="234" spans="1:26">
      <c r="A234" t="s">
        <v>1213</v>
      </c>
      <c r="B234" t="s">
        <v>1238</v>
      </c>
      <c r="C234" t="s">
        <v>1258</v>
      </c>
      <c r="D234" t="s">
        <v>1312</v>
      </c>
      <c r="E234" t="s">
        <v>1313</v>
      </c>
      <c r="F234" t="s">
        <v>943</v>
      </c>
      <c r="G234" t="s">
        <v>204</v>
      </c>
      <c r="H234" t="s">
        <v>204</v>
      </c>
      <c r="I234" t="s">
        <v>340</v>
      </c>
      <c r="J234" t="s">
        <v>1261</v>
      </c>
      <c r="K234" t="s">
        <v>413</v>
      </c>
      <c r="L234" t="s">
        <v>1212</v>
      </c>
      <c r="M234" s="131">
        <v>1.33</v>
      </c>
      <c r="N234" t="s">
        <v>1314</v>
      </c>
      <c r="O234" s="132">
        <v>1.076E-2</v>
      </c>
      <c r="P234" s="132">
        <v>1.9599999999999999E-2</v>
      </c>
      <c r="R234" s="131">
        <v>17802667</v>
      </c>
      <c r="S234" s="131">
        <v>1</v>
      </c>
      <c r="T234" s="131">
        <v>112.95</v>
      </c>
      <c r="U234" s="131">
        <v>20108.112000000001</v>
      </c>
      <c r="X234" s="132">
        <v>8.8000000000000003E-4</v>
      </c>
      <c r="Y234" s="132">
        <v>8.5620000000000002E-2</v>
      </c>
      <c r="Z234" s="132">
        <v>1.12E-2</v>
      </c>
    </row>
    <row r="235" spans="1:26">
      <c r="A235" t="s">
        <v>1213</v>
      </c>
      <c r="B235" t="s">
        <v>1238</v>
      </c>
      <c r="C235" t="s">
        <v>1258</v>
      </c>
      <c r="D235" t="s">
        <v>1263</v>
      </c>
      <c r="E235" t="s">
        <v>1264</v>
      </c>
      <c r="F235" t="s">
        <v>943</v>
      </c>
      <c r="G235" t="s">
        <v>204</v>
      </c>
      <c r="H235" t="s">
        <v>204</v>
      </c>
      <c r="I235" t="s">
        <v>340</v>
      </c>
      <c r="J235" t="s">
        <v>1265</v>
      </c>
      <c r="K235" t="s">
        <v>415</v>
      </c>
      <c r="L235" t="s">
        <v>1212</v>
      </c>
      <c r="M235" s="131">
        <v>3.52</v>
      </c>
      <c r="N235" t="s">
        <v>1266</v>
      </c>
      <c r="O235" s="132">
        <v>1.298E-2</v>
      </c>
      <c r="P235" s="132">
        <v>1.9800000000000002E-2</v>
      </c>
      <c r="R235" s="131">
        <v>15063779</v>
      </c>
      <c r="S235" s="131">
        <v>1</v>
      </c>
      <c r="T235" s="131">
        <v>101.93</v>
      </c>
      <c r="U235" s="131">
        <v>15354.51</v>
      </c>
      <c r="X235" s="132">
        <v>5.1000000000000004E-4</v>
      </c>
      <c r="Y235" s="132">
        <v>6.5379999999999994E-2</v>
      </c>
      <c r="Z235" s="132">
        <v>8.5500000000000003E-3</v>
      </c>
    </row>
    <row r="236" spans="1:26">
      <c r="A236" t="s">
        <v>1213</v>
      </c>
      <c r="B236" t="s">
        <v>1238</v>
      </c>
      <c r="C236" t="s">
        <v>1271</v>
      </c>
      <c r="D236" t="s">
        <v>1350</v>
      </c>
      <c r="E236" t="s">
        <v>1351</v>
      </c>
      <c r="F236" t="s">
        <v>949</v>
      </c>
      <c r="G236" t="s">
        <v>204</v>
      </c>
      <c r="H236" t="s">
        <v>204</v>
      </c>
      <c r="I236" t="s">
        <v>340</v>
      </c>
      <c r="J236" t="s">
        <v>1261</v>
      </c>
      <c r="K236" t="s">
        <v>413</v>
      </c>
      <c r="L236" t="s">
        <v>1212</v>
      </c>
      <c r="M236" s="131">
        <v>0.25</v>
      </c>
      <c r="N236" t="s">
        <v>1352</v>
      </c>
      <c r="O236" s="132">
        <v>3.9719999999999998E-2</v>
      </c>
      <c r="P236" s="132">
        <v>4.2799999999999998E-2</v>
      </c>
      <c r="R236" s="131">
        <v>11875479</v>
      </c>
      <c r="S236" s="131">
        <v>1</v>
      </c>
      <c r="T236" s="131">
        <v>98.95</v>
      </c>
      <c r="U236" s="131">
        <v>11750.786</v>
      </c>
      <c r="X236" s="132">
        <v>9.8999999999999999E-4</v>
      </c>
      <c r="Y236" s="132">
        <v>5.0029999999999998E-2</v>
      </c>
      <c r="Z236" s="132">
        <v>6.5500000000000003E-3</v>
      </c>
    </row>
    <row r="237" spans="1:26">
      <c r="A237" t="s">
        <v>1213</v>
      </c>
      <c r="B237" t="s">
        <v>1238</v>
      </c>
      <c r="C237" t="s">
        <v>1267</v>
      </c>
      <c r="D237" t="s">
        <v>1321</v>
      </c>
      <c r="E237" t="s">
        <v>1322</v>
      </c>
      <c r="F237" t="s">
        <v>945</v>
      </c>
      <c r="G237" t="s">
        <v>204</v>
      </c>
      <c r="H237" t="s">
        <v>204</v>
      </c>
      <c r="I237" t="s">
        <v>340</v>
      </c>
      <c r="J237" t="s">
        <v>1265</v>
      </c>
      <c r="K237" t="s">
        <v>415</v>
      </c>
      <c r="L237" t="s">
        <v>1212</v>
      </c>
      <c r="M237" s="131">
        <v>6.68</v>
      </c>
      <c r="N237" t="s">
        <v>1323</v>
      </c>
      <c r="O237" s="132">
        <v>4.2720000000000001E-2</v>
      </c>
      <c r="P237" s="132">
        <v>4.3799999999999999E-2</v>
      </c>
      <c r="R237" s="131">
        <v>10788925</v>
      </c>
      <c r="S237" s="131">
        <v>1</v>
      </c>
      <c r="T237" s="131">
        <v>82.78</v>
      </c>
      <c r="U237" s="131">
        <v>8931.0720000000001</v>
      </c>
      <c r="X237" s="132">
        <v>3.1E-4</v>
      </c>
      <c r="Y237" s="132">
        <v>3.8030000000000001E-2</v>
      </c>
      <c r="Z237" s="132">
        <v>4.9699999999999996E-3</v>
      </c>
    </row>
    <row r="238" spans="1:26">
      <c r="A238" t="s">
        <v>1213</v>
      </c>
      <c r="B238" t="s">
        <v>1238</v>
      </c>
      <c r="C238" t="s">
        <v>1281</v>
      </c>
      <c r="D238" t="s">
        <v>1282</v>
      </c>
      <c r="E238" t="s">
        <v>1283</v>
      </c>
      <c r="F238" t="s">
        <v>946</v>
      </c>
      <c r="G238" t="s">
        <v>204</v>
      </c>
      <c r="H238" t="s">
        <v>204</v>
      </c>
      <c r="I238" t="s">
        <v>340</v>
      </c>
      <c r="J238" t="s">
        <v>1261</v>
      </c>
      <c r="K238" t="s">
        <v>413</v>
      </c>
      <c r="L238" t="s">
        <v>1212</v>
      </c>
      <c r="M238" s="131">
        <v>5.04</v>
      </c>
      <c r="N238" t="s">
        <v>1284</v>
      </c>
      <c r="O238" s="132">
        <v>5.5700000000000003E-3</v>
      </c>
      <c r="P238" s="132">
        <v>4.7800000000000002E-2</v>
      </c>
      <c r="R238" s="131">
        <v>8649110</v>
      </c>
      <c r="S238" s="131">
        <v>1</v>
      </c>
      <c r="T238" s="131">
        <v>98.2</v>
      </c>
      <c r="U238" s="131">
        <v>8493.4259999999995</v>
      </c>
      <c r="X238" s="132">
        <v>2.5999999999999998E-4</v>
      </c>
      <c r="Y238" s="132">
        <v>3.6159999999999998E-2</v>
      </c>
      <c r="Z238" s="132">
        <v>4.7299999999999998E-3</v>
      </c>
    </row>
    <row r="239" spans="1:26">
      <c r="A239" t="s">
        <v>1213</v>
      </c>
      <c r="B239" t="s">
        <v>1238</v>
      </c>
      <c r="C239" t="s">
        <v>1267</v>
      </c>
      <c r="D239" t="s">
        <v>1278</v>
      </c>
      <c r="E239" t="s">
        <v>1279</v>
      </c>
      <c r="F239" t="s">
        <v>945</v>
      </c>
      <c r="G239" t="s">
        <v>204</v>
      </c>
      <c r="H239" t="s">
        <v>204</v>
      </c>
      <c r="I239" t="s">
        <v>340</v>
      </c>
      <c r="J239" t="s">
        <v>1261</v>
      </c>
      <c r="K239" t="s">
        <v>413</v>
      </c>
      <c r="L239" t="s">
        <v>1212</v>
      </c>
      <c r="M239" s="131">
        <v>0.91</v>
      </c>
      <c r="N239" t="s">
        <v>1280</v>
      </c>
      <c r="O239" s="132">
        <v>4.0759999999999998E-2</v>
      </c>
      <c r="P239" s="132">
        <v>4.1599999999999998E-2</v>
      </c>
      <c r="R239" s="131">
        <v>8278450</v>
      </c>
      <c r="S239" s="131">
        <v>1</v>
      </c>
      <c r="T239" s="131">
        <v>96.84</v>
      </c>
      <c r="U239" s="131">
        <v>8016.8509999999997</v>
      </c>
      <c r="X239" s="132">
        <v>2.9999999999999997E-4</v>
      </c>
      <c r="Y239" s="132">
        <v>3.4130000000000001E-2</v>
      </c>
      <c r="Z239" s="132">
        <v>4.47E-3</v>
      </c>
    </row>
    <row r="240" spans="1:26">
      <c r="A240" t="s">
        <v>1213</v>
      </c>
      <c r="B240" t="s">
        <v>1238</v>
      </c>
      <c r="C240" t="s">
        <v>1267</v>
      </c>
      <c r="D240" t="s">
        <v>1306</v>
      </c>
      <c r="E240" t="s">
        <v>1307</v>
      </c>
      <c r="F240" t="s">
        <v>945</v>
      </c>
      <c r="G240" t="s">
        <v>204</v>
      </c>
      <c r="H240" t="s">
        <v>204</v>
      </c>
      <c r="I240" t="s">
        <v>340</v>
      </c>
      <c r="J240" t="s">
        <v>1261</v>
      </c>
      <c r="K240" t="s">
        <v>413</v>
      </c>
      <c r="L240" t="s">
        <v>1212</v>
      </c>
      <c r="M240" s="131">
        <v>4.8899999999999997</v>
      </c>
      <c r="N240" t="s">
        <v>1308</v>
      </c>
      <c r="O240" s="132">
        <v>4.3999999999999997E-2</v>
      </c>
      <c r="P240" s="132">
        <v>4.2900000000000001E-2</v>
      </c>
      <c r="R240" s="131">
        <v>8103092</v>
      </c>
      <c r="S240" s="131">
        <v>1</v>
      </c>
      <c r="T240" s="131">
        <v>85.48</v>
      </c>
      <c r="U240" s="131">
        <v>6926.5230000000001</v>
      </c>
      <c r="X240" s="132">
        <v>2.1000000000000001E-4</v>
      </c>
      <c r="Y240" s="132">
        <v>2.9489999999999999E-2</v>
      </c>
      <c r="Z240" s="132">
        <v>3.8600000000000001E-3</v>
      </c>
    </row>
    <row r="241" spans="1:26">
      <c r="A241" t="s">
        <v>1213</v>
      </c>
      <c r="B241" t="s">
        <v>1238</v>
      </c>
      <c r="C241" t="s">
        <v>1271</v>
      </c>
      <c r="D241" t="s">
        <v>1327</v>
      </c>
      <c r="E241" t="s">
        <v>1328</v>
      </c>
      <c r="F241" t="s">
        <v>949</v>
      </c>
      <c r="G241" t="s">
        <v>204</v>
      </c>
      <c r="H241" t="s">
        <v>204</v>
      </c>
      <c r="I241" t="s">
        <v>340</v>
      </c>
      <c r="J241" t="s">
        <v>1261</v>
      </c>
      <c r="K241" t="s">
        <v>413</v>
      </c>
      <c r="L241" t="s">
        <v>1212</v>
      </c>
      <c r="M241" s="131">
        <v>0.35</v>
      </c>
      <c r="N241" t="s">
        <v>1329</v>
      </c>
      <c r="O241" s="132">
        <v>4.156E-2</v>
      </c>
      <c r="P241" s="132">
        <v>4.2900000000000001E-2</v>
      </c>
      <c r="R241" s="131">
        <v>5615640</v>
      </c>
      <c r="S241" s="131">
        <v>1</v>
      </c>
      <c r="T241" s="131">
        <v>98.55</v>
      </c>
      <c r="U241" s="131">
        <v>5534.2129999999997</v>
      </c>
      <c r="X241" s="132">
        <v>4.6999999999999999E-4</v>
      </c>
      <c r="Y241" s="132">
        <v>2.3560000000000001E-2</v>
      </c>
      <c r="Z241" s="132">
        <v>3.0799999999999998E-3</v>
      </c>
    </row>
    <row r="242" spans="1:26">
      <c r="A242" t="s">
        <v>1213</v>
      </c>
      <c r="B242" t="s">
        <v>1238</v>
      </c>
      <c r="C242" t="s">
        <v>1258</v>
      </c>
      <c r="D242" t="s">
        <v>1259</v>
      </c>
      <c r="E242" t="s">
        <v>1260</v>
      </c>
      <c r="F242" t="s">
        <v>943</v>
      </c>
      <c r="G242" t="s">
        <v>204</v>
      </c>
      <c r="H242" t="s">
        <v>204</v>
      </c>
      <c r="I242" t="s">
        <v>340</v>
      </c>
      <c r="J242" t="s">
        <v>1261</v>
      </c>
      <c r="K242" t="s">
        <v>413</v>
      </c>
      <c r="L242" t="s">
        <v>1212</v>
      </c>
      <c r="M242" s="131">
        <v>0.57999999999999996</v>
      </c>
      <c r="N242" t="s">
        <v>1262</v>
      </c>
      <c r="O242" s="132">
        <v>1.004E-2</v>
      </c>
      <c r="P242" s="132">
        <v>1.24E-2</v>
      </c>
      <c r="R242" s="131">
        <v>4530665</v>
      </c>
      <c r="S242" s="131">
        <v>1</v>
      </c>
      <c r="T242" s="131">
        <v>116.16</v>
      </c>
      <c r="U242" s="131">
        <v>5262.82</v>
      </c>
      <c r="X242" s="132">
        <v>2.1000000000000001E-4</v>
      </c>
      <c r="Y242" s="132">
        <v>2.2409999999999999E-2</v>
      </c>
      <c r="Z242" s="132">
        <v>2.9299999999999999E-3</v>
      </c>
    </row>
    <row r="243" spans="1:26">
      <c r="A243" t="s">
        <v>1213</v>
      </c>
      <c r="B243" t="s">
        <v>1238</v>
      </c>
      <c r="C243" t="s">
        <v>1267</v>
      </c>
      <c r="D243" t="s">
        <v>1353</v>
      </c>
      <c r="E243" t="s">
        <v>1354</v>
      </c>
      <c r="F243" t="s">
        <v>945</v>
      </c>
      <c r="G243" t="s">
        <v>204</v>
      </c>
      <c r="H243" t="s">
        <v>204</v>
      </c>
      <c r="I243" t="s">
        <v>340</v>
      </c>
      <c r="J243" t="s">
        <v>1261</v>
      </c>
      <c r="K243" t="s">
        <v>413</v>
      </c>
      <c r="L243" t="s">
        <v>1212</v>
      </c>
      <c r="M243" s="131">
        <v>3.36</v>
      </c>
      <c r="N243" t="s">
        <v>1355</v>
      </c>
      <c r="O243" s="132">
        <v>3.807E-2</v>
      </c>
      <c r="P243" s="132">
        <v>4.2599999999999999E-2</v>
      </c>
      <c r="R243" s="131">
        <v>5529548</v>
      </c>
      <c r="S243" s="131">
        <v>1</v>
      </c>
      <c r="T243" s="131">
        <v>94.71</v>
      </c>
      <c r="U243" s="131">
        <v>5237.0349999999999</v>
      </c>
      <c r="X243" s="132">
        <v>1.6000000000000001E-4</v>
      </c>
      <c r="Y243" s="132">
        <v>2.23E-2</v>
      </c>
      <c r="Z243" s="132">
        <v>2.9199999999999999E-3</v>
      </c>
    </row>
    <row r="244" spans="1:26">
      <c r="A244" t="s">
        <v>1213</v>
      </c>
      <c r="B244" t="s">
        <v>1238</v>
      </c>
      <c r="C244" t="s">
        <v>1267</v>
      </c>
      <c r="D244" t="s">
        <v>1368</v>
      </c>
      <c r="E244" t="s">
        <v>1369</v>
      </c>
      <c r="F244" t="s">
        <v>945</v>
      </c>
      <c r="G244" t="s">
        <v>204</v>
      </c>
      <c r="H244" t="s">
        <v>204</v>
      </c>
      <c r="I244" t="s">
        <v>340</v>
      </c>
      <c r="J244" t="s">
        <v>1265</v>
      </c>
      <c r="K244" t="s">
        <v>415</v>
      </c>
      <c r="L244" t="s">
        <v>1212</v>
      </c>
      <c r="M244" s="131">
        <v>2.39</v>
      </c>
      <c r="N244" t="s">
        <v>1370</v>
      </c>
      <c r="O244" s="132">
        <v>4.4380000000000003E-2</v>
      </c>
      <c r="P244" s="132">
        <v>4.2599999999999999E-2</v>
      </c>
      <c r="R244" s="131">
        <v>4368904</v>
      </c>
      <c r="S244" s="131">
        <v>1</v>
      </c>
      <c r="T244" s="131">
        <v>100.68</v>
      </c>
      <c r="U244" s="131">
        <v>4398.6130000000003</v>
      </c>
      <c r="X244" s="132">
        <v>1.4999999999999999E-4</v>
      </c>
      <c r="Y244" s="132">
        <v>1.873E-2</v>
      </c>
      <c r="Z244" s="132">
        <v>2.4499999999999999E-3</v>
      </c>
    </row>
    <row r="245" spans="1:26">
      <c r="A245" t="s">
        <v>1213</v>
      </c>
      <c r="B245" t="s">
        <v>1238</v>
      </c>
      <c r="C245" t="s">
        <v>1267</v>
      </c>
      <c r="D245" t="s">
        <v>1318</v>
      </c>
      <c r="E245" t="s">
        <v>1319</v>
      </c>
      <c r="F245" t="s">
        <v>945</v>
      </c>
      <c r="G245" t="s">
        <v>204</v>
      </c>
      <c r="H245" t="s">
        <v>204</v>
      </c>
      <c r="I245" t="s">
        <v>340</v>
      </c>
      <c r="J245" t="s">
        <v>1261</v>
      </c>
      <c r="K245" t="s">
        <v>413</v>
      </c>
      <c r="L245" t="s">
        <v>1212</v>
      </c>
      <c r="M245" s="131">
        <v>1.52</v>
      </c>
      <c r="N245" t="s">
        <v>1320</v>
      </c>
      <c r="O245" s="132">
        <v>3.739E-2</v>
      </c>
      <c r="P245" s="132">
        <v>4.1700000000000001E-2</v>
      </c>
      <c r="R245" s="131">
        <v>3053580</v>
      </c>
      <c r="S245" s="131">
        <v>1</v>
      </c>
      <c r="T245" s="131">
        <v>105.69</v>
      </c>
      <c r="U245" s="131">
        <v>3227.3290000000002</v>
      </c>
      <c r="X245" s="132">
        <v>2.0000000000000001E-4</v>
      </c>
      <c r="Y245" s="132">
        <v>1.374E-2</v>
      </c>
      <c r="Z245" s="132">
        <v>1.8E-3</v>
      </c>
    </row>
    <row r="246" spans="1:26">
      <c r="A246" t="s">
        <v>1213</v>
      </c>
      <c r="B246" t="s">
        <v>1238</v>
      </c>
      <c r="C246" t="s">
        <v>1267</v>
      </c>
      <c r="D246" t="s">
        <v>1347</v>
      </c>
      <c r="E246" t="s">
        <v>1348</v>
      </c>
      <c r="F246" t="s">
        <v>945</v>
      </c>
      <c r="G246" t="s">
        <v>204</v>
      </c>
      <c r="H246" t="s">
        <v>204</v>
      </c>
      <c r="I246" t="s">
        <v>340</v>
      </c>
      <c r="J246" t="s">
        <v>1261</v>
      </c>
      <c r="K246" t="s">
        <v>413</v>
      </c>
      <c r="L246" t="s">
        <v>1212</v>
      </c>
      <c r="M246" s="131">
        <v>1.98</v>
      </c>
      <c r="N246" t="s">
        <v>1349</v>
      </c>
      <c r="O246" s="132">
        <v>3.7650000000000003E-2</v>
      </c>
      <c r="P246" s="132">
        <v>4.2200000000000001E-2</v>
      </c>
      <c r="R246" s="131">
        <v>3080120</v>
      </c>
      <c r="S246" s="131">
        <v>1</v>
      </c>
      <c r="T246" s="131">
        <v>95.83</v>
      </c>
      <c r="U246" s="131">
        <v>2951.6790000000001</v>
      </c>
      <c r="X246" s="132">
        <v>1.1E-4</v>
      </c>
      <c r="Y246" s="132">
        <v>1.257E-2</v>
      </c>
      <c r="Z246" s="132">
        <v>1.64E-3</v>
      </c>
    </row>
    <row r="247" spans="1:26">
      <c r="A247" t="s">
        <v>1213</v>
      </c>
      <c r="B247" t="s">
        <v>1238</v>
      </c>
      <c r="C247" t="s">
        <v>1258</v>
      </c>
      <c r="D247" t="s">
        <v>1300</v>
      </c>
      <c r="E247" t="s">
        <v>1301</v>
      </c>
      <c r="F247" t="s">
        <v>943</v>
      </c>
      <c r="G247" t="s">
        <v>204</v>
      </c>
      <c r="H247" t="s">
        <v>204</v>
      </c>
      <c r="I247" t="s">
        <v>340</v>
      </c>
      <c r="J247" t="s">
        <v>1261</v>
      </c>
      <c r="K247" t="s">
        <v>413</v>
      </c>
      <c r="L247" t="s">
        <v>1212</v>
      </c>
      <c r="M247" s="131">
        <v>6.65</v>
      </c>
      <c r="N247" t="s">
        <v>1302</v>
      </c>
      <c r="O247" s="132">
        <v>1.7919999999999998E-2</v>
      </c>
      <c r="P247" s="132">
        <v>2.0299999999999999E-2</v>
      </c>
      <c r="R247" s="131">
        <v>2866911</v>
      </c>
      <c r="S247" s="131">
        <v>1</v>
      </c>
      <c r="T247" s="131">
        <v>101.91</v>
      </c>
      <c r="U247" s="131">
        <v>2921.6689999999999</v>
      </c>
      <c r="X247" s="132">
        <v>9.0000000000000006E-5</v>
      </c>
      <c r="Y247" s="132">
        <v>1.244E-2</v>
      </c>
      <c r="Z247" s="132">
        <v>1.6299999999999999E-3</v>
      </c>
    </row>
    <row r="248" spans="1:26">
      <c r="A248" t="s">
        <v>1213</v>
      </c>
      <c r="B248" t="s">
        <v>1238</v>
      </c>
      <c r="C248" t="s">
        <v>1267</v>
      </c>
      <c r="D248" t="s">
        <v>1324</v>
      </c>
      <c r="E248" t="s">
        <v>1325</v>
      </c>
      <c r="F248" t="s">
        <v>945</v>
      </c>
      <c r="G248" t="s">
        <v>204</v>
      </c>
      <c r="H248" t="s">
        <v>204</v>
      </c>
      <c r="I248" t="s">
        <v>340</v>
      </c>
      <c r="J248" t="s">
        <v>1265</v>
      </c>
      <c r="K248" t="s">
        <v>415</v>
      </c>
      <c r="L248" t="s">
        <v>1212</v>
      </c>
      <c r="M248" s="131">
        <v>8.4</v>
      </c>
      <c r="N248" t="s">
        <v>1326</v>
      </c>
      <c r="O248" s="132">
        <v>4.2110000000000002E-2</v>
      </c>
      <c r="P248" s="132">
        <v>4.48E-2</v>
      </c>
      <c r="R248" s="131">
        <v>2743140</v>
      </c>
      <c r="S248" s="131">
        <v>1</v>
      </c>
      <c r="T248" s="131">
        <v>96.17</v>
      </c>
      <c r="U248" s="131">
        <v>2638.078</v>
      </c>
      <c r="X248" s="132">
        <v>9.0000000000000006E-5</v>
      </c>
      <c r="Y248" s="132">
        <v>1.123E-2</v>
      </c>
      <c r="Z248" s="132">
        <v>1.47E-3</v>
      </c>
    </row>
    <row r="249" spans="1:26">
      <c r="A249" t="s">
        <v>1213</v>
      </c>
      <c r="B249" t="s">
        <v>1238</v>
      </c>
      <c r="C249" t="s">
        <v>1258</v>
      </c>
      <c r="D249" t="s">
        <v>1365</v>
      </c>
      <c r="E249" t="s">
        <v>1366</v>
      </c>
      <c r="F249" t="s">
        <v>943</v>
      </c>
      <c r="G249" t="s">
        <v>204</v>
      </c>
      <c r="H249" t="s">
        <v>204</v>
      </c>
      <c r="I249" t="s">
        <v>340</v>
      </c>
      <c r="J249" t="s">
        <v>1261</v>
      </c>
      <c r="K249" t="s">
        <v>413</v>
      </c>
      <c r="L249" t="s">
        <v>1212</v>
      </c>
      <c r="M249" s="131">
        <v>9.15</v>
      </c>
      <c r="N249" t="s">
        <v>1367</v>
      </c>
      <c r="O249" s="132">
        <v>1.4409999999999999E-2</v>
      </c>
      <c r="P249" s="132">
        <v>2.12E-2</v>
      </c>
      <c r="R249" s="131">
        <v>1034863</v>
      </c>
      <c r="S249" s="131">
        <v>1</v>
      </c>
      <c r="T249" s="131">
        <v>167.49</v>
      </c>
      <c r="U249" s="131">
        <v>1733.2919999999999</v>
      </c>
      <c r="X249" s="132">
        <v>6.0000000000000002E-5</v>
      </c>
      <c r="Y249" s="132">
        <v>7.3800000000000003E-3</v>
      </c>
      <c r="Z249" s="132">
        <v>9.7000000000000005E-4</v>
      </c>
    </row>
    <row r="250" spans="1:26">
      <c r="A250" t="s">
        <v>1213</v>
      </c>
      <c r="B250" t="s">
        <v>1238</v>
      </c>
      <c r="C250" t="s">
        <v>1267</v>
      </c>
      <c r="D250" t="s">
        <v>1268</v>
      </c>
      <c r="E250" t="s">
        <v>1269</v>
      </c>
      <c r="F250" t="s">
        <v>945</v>
      </c>
      <c r="G250" t="s">
        <v>204</v>
      </c>
      <c r="H250" t="s">
        <v>204</v>
      </c>
      <c r="I250" t="s">
        <v>340</v>
      </c>
      <c r="J250" t="s">
        <v>1261</v>
      </c>
      <c r="K250" t="s">
        <v>413</v>
      </c>
      <c r="L250" t="s">
        <v>1212</v>
      </c>
      <c r="M250" s="131">
        <v>11.55</v>
      </c>
      <c r="N250" t="s">
        <v>1270</v>
      </c>
      <c r="O250" s="132">
        <v>3.764E-2</v>
      </c>
      <c r="P250" s="132">
        <v>4.7300000000000002E-2</v>
      </c>
      <c r="R250" s="131">
        <v>1206042</v>
      </c>
      <c r="S250" s="131">
        <v>1</v>
      </c>
      <c r="T250" s="131">
        <v>109.69</v>
      </c>
      <c r="U250" s="131">
        <v>1322.9069999999999</v>
      </c>
      <c r="X250" s="132">
        <v>4.0000000000000003E-5</v>
      </c>
      <c r="Y250" s="132">
        <v>5.6299999999999996E-3</v>
      </c>
      <c r="Z250" s="132">
        <v>7.3999999999999999E-4</v>
      </c>
    </row>
    <row r="251" spans="1:26">
      <c r="A251" t="s">
        <v>1213</v>
      </c>
      <c r="B251" t="s">
        <v>1238</v>
      </c>
      <c r="C251" t="s">
        <v>1267</v>
      </c>
      <c r="D251" t="s">
        <v>1362</v>
      </c>
      <c r="E251" t="s">
        <v>1363</v>
      </c>
      <c r="F251" t="s">
        <v>945</v>
      </c>
      <c r="G251" t="s">
        <v>204</v>
      </c>
      <c r="H251" t="s">
        <v>204</v>
      </c>
      <c r="I251" t="s">
        <v>340</v>
      </c>
      <c r="J251" t="s">
        <v>1261</v>
      </c>
      <c r="K251" t="s">
        <v>413</v>
      </c>
      <c r="L251" t="s">
        <v>1212</v>
      </c>
      <c r="M251" s="131">
        <v>10.81</v>
      </c>
      <c r="N251" t="s">
        <v>1364</v>
      </c>
      <c r="O251" s="132">
        <v>4.0890000000000003E-2</v>
      </c>
      <c r="P251" s="132">
        <v>4.6199999999999998E-2</v>
      </c>
      <c r="R251" s="131">
        <v>1742474</v>
      </c>
      <c r="S251" s="131">
        <v>1</v>
      </c>
      <c r="T251" s="131">
        <v>72.72</v>
      </c>
      <c r="U251" s="131">
        <v>1267.127</v>
      </c>
      <c r="X251" s="132">
        <v>5.0000000000000002E-5</v>
      </c>
      <c r="Y251" s="132">
        <v>5.4000000000000003E-3</v>
      </c>
      <c r="Z251" s="132">
        <v>7.1000000000000002E-4</v>
      </c>
    </row>
    <row r="252" spans="1:26">
      <c r="A252" t="s">
        <v>1213</v>
      </c>
      <c r="B252" t="s">
        <v>1238</v>
      </c>
      <c r="C252" t="s">
        <v>1267</v>
      </c>
      <c r="D252" t="s">
        <v>1291</v>
      </c>
      <c r="E252" t="s">
        <v>1292</v>
      </c>
      <c r="F252" t="s">
        <v>945</v>
      </c>
      <c r="G252" t="s">
        <v>204</v>
      </c>
      <c r="H252" t="s">
        <v>204</v>
      </c>
      <c r="I252" t="s">
        <v>340</v>
      </c>
      <c r="J252" t="s">
        <v>1261</v>
      </c>
      <c r="K252" t="s">
        <v>413</v>
      </c>
      <c r="L252" t="s">
        <v>1212</v>
      </c>
      <c r="M252" s="131">
        <v>0.42</v>
      </c>
      <c r="N252" t="s">
        <v>1293</v>
      </c>
      <c r="O252" s="132">
        <v>3.3840000000000002E-2</v>
      </c>
      <c r="P252" s="132">
        <v>3.9899999999999998E-2</v>
      </c>
      <c r="R252" s="131">
        <v>819173</v>
      </c>
      <c r="S252" s="131">
        <v>1</v>
      </c>
      <c r="T252" s="131">
        <v>100.11</v>
      </c>
      <c r="U252" s="131">
        <v>820.07399999999996</v>
      </c>
      <c r="X252" s="132">
        <v>6.0000000000000002E-5</v>
      </c>
      <c r="Y252" s="132">
        <v>3.49E-3</v>
      </c>
      <c r="Z252" s="132">
        <v>4.6000000000000001E-4</v>
      </c>
    </row>
    <row r="253" spans="1:26">
      <c r="A253" t="s">
        <v>1213</v>
      </c>
      <c r="B253" t="s">
        <v>1238</v>
      </c>
      <c r="C253" t="s">
        <v>1267</v>
      </c>
      <c r="D253" t="s">
        <v>1371</v>
      </c>
      <c r="E253" t="s">
        <v>1372</v>
      </c>
      <c r="F253" t="s">
        <v>945</v>
      </c>
      <c r="G253" t="s">
        <v>204</v>
      </c>
      <c r="H253" t="s">
        <v>204</v>
      </c>
      <c r="I253" t="s">
        <v>340</v>
      </c>
      <c r="J253" t="s">
        <v>1261</v>
      </c>
      <c r="K253" t="s">
        <v>413</v>
      </c>
      <c r="L253" t="s">
        <v>1212</v>
      </c>
      <c r="M253" s="131">
        <v>14.74</v>
      </c>
      <c r="N253" t="s">
        <v>1373</v>
      </c>
      <c r="O253" s="132">
        <v>4.7010000000000003E-2</v>
      </c>
      <c r="P253" s="132">
        <v>4.8599999999999997E-2</v>
      </c>
      <c r="R253" s="131">
        <v>132849</v>
      </c>
      <c r="S253" s="131">
        <v>1</v>
      </c>
      <c r="T253" s="131">
        <v>85.21</v>
      </c>
      <c r="U253" s="131">
        <v>113.20099999999999</v>
      </c>
      <c r="X253" s="132">
        <v>1.0000000000000001E-5</v>
      </c>
      <c r="Y253" s="132">
        <v>4.8000000000000001E-4</v>
      </c>
      <c r="Z253" s="132">
        <v>6.0000000000000002E-5</v>
      </c>
    </row>
    <row r="254" spans="1:26">
      <c r="A254" t="s">
        <v>1213</v>
      </c>
      <c r="B254" t="s">
        <v>1241</v>
      </c>
      <c r="C254" t="s">
        <v>1258</v>
      </c>
      <c r="D254" t="s">
        <v>1338</v>
      </c>
      <c r="E254" t="s">
        <v>1339</v>
      </c>
      <c r="F254" t="s">
        <v>943</v>
      </c>
      <c r="G254" t="s">
        <v>204</v>
      </c>
      <c r="H254" t="s">
        <v>204</v>
      </c>
      <c r="I254" t="s">
        <v>340</v>
      </c>
      <c r="J254" t="s">
        <v>1265</v>
      </c>
      <c r="K254" t="s">
        <v>415</v>
      </c>
      <c r="L254" t="s">
        <v>1212</v>
      </c>
      <c r="M254" s="131">
        <v>2.14</v>
      </c>
      <c r="N254" t="s">
        <v>1340</v>
      </c>
      <c r="O254" s="132">
        <v>-2.239E-2</v>
      </c>
      <c r="P254" s="132">
        <v>1.9400000000000001E-2</v>
      </c>
      <c r="R254" s="131">
        <v>56553309</v>
      </c>
      <c r="S254" s="131">
        <v>1</v>
      </c>
      <c r="T254" s="131">
        <v>114.63</v>
      </c>
      <c r="U254" s="131">
        <v>64827.057999999997</v>
      </c>
      <c r="X254" s="132">
        <v>2.32E-3</v>
      </c>
      <c r="Y254" s="132">
        <v>0.25074999999999997</v>
      </c>
      <c r="Z254" s="132">
        <v>0.18076999999999999</v>
      </c>
    </row>
    <row r="255" spans="1:26">
      <c r="A255" t="s">
        <v>1213</v>
      </c>
      <c r="B255" t="s">
        <v>1241</v>
      </c>
      <c r="C255" t="s">
        <v>1258</v>
      </c>
      <c r="D255" t="s">
        <v>1303</v>
      </c>
      <c r="E255" t="s">
        <v>1304</v>
      </c>
      <c r="F255" t="s">
        <v>943</v>
      </c>
      <c r="G255" t="s">
        <v>204</v>
      </c>
      <c r="H255" t="s">
        <v>204</v>
      </c>
      <c r="I255" t="s">
        <v>340</v>
      </c>
      <c r="J255" t="s">
        <v>1265</v>
      </c>
      <c r="K255" t="s">
        <v>415</v>
      </c>
      <c r="L255" t="s">
        <v>1212</v>
      </c>
      <c r="M255" s="131">
        <v>4.12</v>
      </c>
      <c r="N255" t="s">
        <v>1305</v>
      </c>
      <c r="O255" s="132">
        <v>4.5300000000000002E-3</v>
      </c>
      <c r="P255" s="132">
        <v>1.9699999999999999E-2</v>
      </c>
      <c r="R255" s="131">
        <v>33890484</v>
      </c>
      <c r="S255" s="131">
        <v>1</v>
      </c>
      <c r="T255" s="131">
        <v>109.42</v>
      </c>
      <c r="U255" s="131">
        <v>37082.968000000001</v>
      </c>
      <c r="X255" s="132">
        <v>1.23E-3</v>
      </c>
      <c r="Y255" s="132">
        <v>0.14344000000000001</v>
      </c>
      <c r="Z255" s="132">
        <v>0.10341</v>
      </c>
    </row>
    <row r="256" spans="1:26">
      <c r="A256" t="s">
        <v>1213</v>
      </c>
      <c r="B256" t="s">
        <v>1241</v>
      </c>
      <c r="C256" t="s">
        <v>1258</v>
      </c>
      <c r="D256" t="s">
        <v>1259</v>
      </c>
      <c r="E256" t="s">
        <v>1260</v>
      </c>
      <c r="F256" t="s">
        <v>943</v>
      </c>
      <c r="G256" t="s">
        <v>204</v>
      </c>
      <c r="H256" t="s">
        <v>204</v>
      </c>
      <c r="I256" t="s">
        <v>340</v>
      </c>
      <c r="J256" t="s">
        <v>1261</v>
      </c>
      <c r="K256" t="s">
        <v>413</v>
      </c>
      <c r="L256" t="s">
        <v>1212</v>
      </c>
      <c r="M256" s="131">
        <v>0.57999999999999996</v>
      </c>
      <c r="N256" t="s">
        <v>1262</v>
      </c>
      <c r="O256" s="132">
        <v>1.2449999999999999E-2</v>
      </c>
      <c r="P256" s="132">
        <v>1.24E-2</v>
      </c>
      <c r="R256" s="131">
        <v>31288713</v>
      </c>
      <c r="S256" s="131">
        <v>1</v>
      </c>
      <c r="T256" s="131">
        <v>116.16</v>
      </c>
      <c r="U256" s="131">
        <v>36344.968999999997</v>
      </c>
      <c r="X256" s="132">
        <v>1.4400000000000001E-3</v>
      </c>
      <c r="Y256" s="132">
        <v>0.14058000000000001</v>
      </c>
      <c r="Z256" s="132">
        <v>0.10135</v>
      </c>
    </row>
    <row r="257" spans="1:26">
      <c r="A257" t="s">
        <v>1213</v>
      </c>
      <c r="B257" t="s">
        <v>1241</v>
      </c>
      <c r="C257" t="s">
        <v>1258</v>
      </c>
      <c r="D257" t="s">
        <v>1312</v>
      </c>
      <c r="E257" t="s">
        <v>1313</v>
      </c>
      <c r="F257" t="s">
        <v>943</v>
      </c>
      <c r="G257" t="s">
        <v>204</v>
      </c>
      <c r="H257" t="s">
        <v>204</v>
      </c>
      <c r="I257" t="s">
        <v>340</v>
      </c>
      <c r="J257" t="s">
        <v>1261</v>
      </c>
      <c r="K257" t="s">
        <v>413</v>
      </c>
      <c r="L257" t="s">
        <v>1212</v>
      </c>
      <c r="M257" s="131">
        <v>1.33</v>
      </c>
      <c r="N257" t="s">
        <v>1314</v>
      </c>
      <c r="O257" s="132">
        <v>9.75E-3</v>
      </c>
      <c r="P257" s="132">
        <v>1.9599999999999999E-2</v>
      </c>
      <c r="R257" s="131">
        <v>21878588</v>
      </c>
      <c r="S257" s="131">
        <v>1</v>
      </c>
      <c r="T257" s="131">
        <v>112.95</v>
      </c>
      <c r="U257" s="131">
        <v>24711.865000000002</v>
      </c>
      <c r="X257" s="132">
        <v>1.08E-3</v>
      </c>
      <c r="Y257" s="132">
        <v>9.5589999999999994E-2</v>
      </c>
      <c r="Z257" s="132">
        <v>6.8909999999999999E-2</v>
      </c>
    </row>
    <row r="258" spans="1:26">
      <c r="A258" t="s">
        <v>1213</v>
      </c>
      <c r="B258" t="s">
        <v>1241</v>
      </c>
      <c r="C258" t="s">
        <v>1267</v>
      </c>
      <c r="D258" t="s">
        <v>1353</v>
      </c>
      <c r="E258" t="s">
        <v>1354</v>
      </c>
      <c r="F258" t="s">
        <v>945</v>
      </c>
      <c r="G258" t="s">
        <v>204</v>
      </c>
      <c r="H258" t="s">
        <v>204</v>
      </c>
      <c r="I258" t="s">
        <v>340</v>
      </c>
      <c r="J258" t="s">
        <v>1261</v>
      </c>
      <c r="K258" t="s">
        <v>413</v>
      </c>
      <c r="L258" t="s">
        <v>1212</v>
      </c>
      <c r="M258" s="131">
        <v>3.36</v>
      </c>
      <c r="N258" t="s">
        <v>1355</v>
      </c>
      <c r="O258" s="132">
        <v>3.7080000000000002E-2</v>
      </c>
      <c r="P258" s="132">
        <v>4.2599999999999999E-2</v>
      </c>
      <c r="R258" s="131">
        <v>21805385</v>
      </c>
      <c r="S258" s="131">
        <v>1</v>
      </c>
      <c r="T258" s="131">
        <v>94.71</v>
      </c>
      <c r="U258" s="131">
        <v>20651.88</v>
      </c>
      <c r="X258" s="132">
        <v>6.3000000000000003E-4</v>
      </c>
      <c r="Y258" s="132">
        <v>7.9880000000000007E-2</v>
      </c>
      <c r="Z258" s="132">
        <v>5.7590000000000002E-2</v>
      </c>
    </row>
    <row r="259" spans="1:26">
      <c r="A259" t="s">
        <v>1213</v>
      </c>
      <c r="B259" t="s">
        <v>1241</v>
      </c>
      <c r="C259" t="s">
        <v>1267</v>
      </c>
      <c r="D259" t="s">
        <v>1321</v>
      </c>
      <c r="E259" t="s">
        <v>1322</v>
      </c>
      <c r="F259" t="s">
        <v>945</v>
      </c>
      <c r="G259" t="s">
        <v>204</v>
      </c>
      <c r="H259" t="s">
        <v>204</v>
      </c>
      <c r="I259" t="s">
        <v>340</v>
      </c>
      <c r="J259" t="s">
        <v>1265</v>
      </c>
      <c r="K259" t="s">
        <v>415</v>
      </c>
      <c r="L259" t="s">
        <v>1212</v>
      </c>
      <c r="M259" s="131">
        <v>6.68</v>
      </c>
      <c r="N259" t="s">
        <v>1323</v>
      </c>
      <c r="O259" s="132">
        <v>4.6589999999999999E-2</v>
      </c>
      <c r="P259" s="132">
        <v>4.3799999999999999E-2</v>
      </c>
      <c r="R259" s="131">
        <v>21491850</v>
      </c>
      <c r="S259" s="131">
        <v>1</v>
      </c>
      <c r="T259" s="131">
        <v>82.78</v>
      </c>
      <c r="U259" s="131">
        <v>17790.953000000001</v>
      </c>
      <c r="X259" s="132">
        <v>6.2E-4</v>
      </c>
      <c r="Y259" s="132">
        <v>6.8820000000000006E-2</v>
      </c>
      <c r="Z259" s="132">
        <v>4.9610000000000001E-2</v>
      </c>
    </row>
    <row r="260" spans="1:26">
      <c r="A260" t="s">
        <v>1213</v>
      </c>
      <c r="B260" t="s">
        <v>1241</v>
      </c>
      <c r="C260" t="s">
        <v>1267</v>
      </c>
      <c r="D260" t="s">
        <v>1371</v>
      </c>
      <c r="E260" t="s">
        <v>1372</v>
      </c>
      <c r="F260" t="s">
        <v>945</v>
      </c>
      <c r="G260" t="s">
        <v>204</v>
      </c>
      <c r="H260" t="s">
        <v>204</v>
      </c>
      <c r="I260" t="s">
        <v>340</v>
      </c>
      <c r="J260" t="s">
        <v>1261</v>
      </c>
      <c r="K260" t="s">
        <v>413</v>
      </c>
      <c r="L260" t="s">
        <v>1212</v>
      </c>
      <c r="M260" s="131">
        <v>14.74</v>
      </c>
      <c r="N260" t="s">
        <v>1373</v>
      </c>
      <c r="O260" s="132">
        <v>4.9230000000000003E-2</v>
      </c>
      <c r="P260" s="132">
        <v>4.8599999999999997E-2</v>
      </c>
      <c r="R260" s="131">
        <v>14473932</v>
      </c>
      <c r="S260" s="131">
        <v>1</v>
      </c>
      <c r="T260" s="131">
        <v>85.21</v>
      </c>
      <c r="U260" s="131">
        <v>12333.236999999999</v>
      </c>
      <c r="X260" s="132">
        <v>5.5000000000000003E-4</v>
      </c>
      <c r="Y260" s="132">
        <v>4.7710000000000002E-2</v>
      </c>
      <c r="Z260" s="132">
        <v>3.4389999999999997E-2</v>
      </c>
    </row>
    <row r="261" spans="1:26">
      <c r="A261" t="s">
        <v>1213</v>
      </c>
      <c r="B261" t="s">
        <v>1241</v>
      </c>
      <c r="C261" t="s">
        <v>1258</v>
      </c>
      <c r="D261" t="s">
        <v>1263</v>
      </c>
      <c r="E261" t="s">
        <v>1264</v>
      </c>
      <c r="F261" t="s">
        <v>943</v>
      </c>
      <c r="G261" t="s">
        <v>204</v>
      </c>
      <c r="H261" t="s">
        <v>204</v>
      </c>
      <c r="I261" t="s">
        <v>340</v>
      </c>
      <c r="J261" t="s">
        <v>1265</v>
      </c>
      <c r="K261" t="s">
        <v>415</v>
      </c>
      <c r="L261" t="s">
        <v>1212</v>
      </c>
      <c r="M261" s="131">
        <v>3.52</v>
      </c>
      <c r="N261" t="s">
        <v>1266</v>
      </c>
      <c r="O261" s="132">
        <v>1.26E-2</v>
      </c>
      <c r="P261" s="132">
        <v>1.9800000000000002E-2</v>
      </c>
      <c r="R261" s="131">
        <v>11974384</v>
      </c>
      <c r="S261" s="131">
        <v>1</v>
      </c>
      <c r="T261" s="131">
        <v>101.93</v>
      </c>
      <c r="U261" s="131">
        <v>12205.49</v>
      </c>
      <c r="X261" s="132">
        <v>4.0000000000000002E-4</v>
      </c>
      <c r="Y261" s="132">
        <v>4.7210000000000002E-2</v>
      </c>
      <c r="Z261" s="132">
        <v>3.4040000000000001E-2</v>
      </c>
    </row>
    <row r="262" spans="1:26">
      <c r="A262" t="s">
        <v>1213</v>
      </c>
      <c r="B262" t="s">
        <v>1241</v>
      </c>
      <c r="C262" t="s">
        <v>1267</v>
      </c>
      <c r="D262" t="s">
        <v>1306</v>
      </c>
      <c r="E262" t="s">
        <v>1307</v>
      </c>
      <c r="F262" t="s">
        <v>945</v>
      </c>
      <c r="G262" t="s">
        <v>204</v>
      </c>
      <c r="H262" t="s">
        <v>204</v>
      </c>
      <c r="I262" t="s">
        <v>340</v>
      </c>
      <c r="J262" t="s">
        <v>1261</v>
      </c>
      <c r="K262" t="s">
        <v>413</v>
      </c>
      <c r="L262" t="s">
        <v>1212</v>
      </c>
      <c r="M262" s="131">
        <v>4.8899999999999997</v>
      </c>
      <c r="N262" t="s">
        <v>1308</v>
      </c>
      <c r="O262" s="132">
        <v>4.505E-2</v>
      </c>
      <c r="P262" s="132">
        <v>4.2900000000000001E-2</v>
      </c>
      <c r="R262" s="131">
        <v>13274235</v>
      </c>
      <c r="S262" s="131">
        <v>1</v>
      </c>
      <c r="T262" s="131">
        <v>85.48</v>
      </c>
      <c r="U262" s="131">
        <v>11346.816000000001</v>
      </c>
      <c r="X262" s="132">
        <v>3.5E-4</v>
      </c>
      <c r="Y262" s="132">
        <v>4.3889999999999998E-2</v>
      </c>
      <c r="Z262" s="132">
        <v>3.1640000000000001E-2</v>
      </c>
    </row>
    <row r="263" spans="1:26">
      <c r="A263" t="s">
        <v>1213</v>
      </c>
      <c r="B263" t="s">
        <v>1241</v>
      </c>
      <c r="C263" t="s">
        <v>1281</v>
      </c>
      <c r="D263" t="s">
        <v>1282</v>
      </c>
      <c r="E263" t="s">
        <v>1283</v>
      </c>
      <c r="F263" t="s">
        <v>946</v>
      </c>
      <c r="G263" t="s">
        <v>204</v>
      </c>
      <c r="H263" t="s">
        <v>204</v>
      </c>
      <c r="I263" t="s">
        <v>340</v>
      </c>
      <c r="J263" t="s">
        <v>1261</v>
      </c>
      <c r="K263" t="s">
        <v>413</v>
      </c>
      <c r="L263" t="s">
        <v>1212</v>
      </c>
      <c r="M263" s="131">
        <v>5.04</v>
      </c>
      <c r="N263" t="s">
        <v>1284</v>
      </c>
      <c r="O263" s="132">
        <v>5.5799999999999999E-3</v>
      </c>
      <c r="P263" s="132">
        <v>4.7800000000000002E-2</v>
      </c>
      <c r="R263" s="131">
        <v>5352042</v>
      </c>
      <c r="S263" s="131">
        <v>1</v>
      </c>
      <c r="T263" s="131">
        <v>98.2</v>
      </c>
      <c r="U263" s="131">
        <v>5255.7049999999999</v>
      </c>
      <c r="X263" s="132">
        <v>1.6000000000000001E-4</v>
      </c>
      <c r="Y263" s="132">
        <v>2.0330000000000001E-2</v>
      </c>
      <c r="Z263" s="132">
        <v>1.4659999999999999E-2</v>
      </c>
    </row>
    <row r="264" spans="1:26">
      <c r="A264" t="s">
        <v>1213</v>
      </c>
      <c r="B264" t="s">
        <v>1241</v>
      </c>
      <c r="C264" t="s">
        <v>1267</v>
      </c>
      <c r="D264" t="s">
        <v>1347</v>
      </c>
      <c r="E264" t="s">
        <v>1348</v>
      </c>
      <c r="F264" t="s">
        <v>945</v>
      </c>
      <c r="G264" t="s">
        <v>204</v>
      </c>
      <c r="H264" t="s">
        <v>204</v>
      </c>
      <c r="I264" t="s">
        <v>340</v>
      </c>
      <c r="J264" t="s">
        <v>1261</v>
      </c>
      <c r="K264" t="s">
        <v>413</v>
      </c>
      <c r="L264" t="s">
        <v>1212</v>
      </c>
      <c r="M264" s="131">
        <v>1.98</v>
      </c>
      <c r="N264" t="s">
        <v>1349</v>
      </c>
      <c r="O264" s="132">
        <v>3.7679999999999998E-2</v>
      </c>
      <c r="P264" s="132">
        <v>4.2200000000000001E-2</v>
      </c>
      <c r="R264" s="131">
        <v>3264024</v>
      </c>
      <c r="S264" s="131">
        <v>1</v>
      </c>
      <c r="T264" s="131">
        <v>95.83</v>
      </c>
      <c r="U264" s="131">
        <v>3127.9140000000002</v>
      </c>
      <c r="X264" s="132">
        <v>1.2E-4</v>
      </c>
      <c r="Y264" s="132">
        <v>1.21E-2</v>
      </c>
      <c r="Z264" s="132">
        <v>8.7200000000000003E-3</v>
      </c>
    </row>
    <row r="265" spans="1:26">
      <c r="A265" t="s">
        <v>1213</v>
      </c>
      <c r="B265" t="s">
        <v>1241</v>
      </c>
      <c r="C265" t="s">
        <v>1267</v>
      </c>
      <c r="D265" t="s">
        <v>1324</v>
      </c>
      <c r="E265" t="s">
        <v>1325</v>
      </c>
      <c r="F265" t="s">
        <v>945</v>
      </c>
      <c r="G265" t="s">
        <v>204</v>
      </c>
      <c r="H265" t="s">
        <v>204</v>
      </c>
      <c r="I265" t="s">
        <v>340</v>
      </c>
      <c r="J265" t="s">
        <v>1265</v>
      </c>
      <c r="K265" t="s">
        <v>415</v>
      </c>
      <c r="L265" t="s">
        <v>1212</v>
      </c>
      <c r="M265" s="131">
        <v>8.4</v>
      </c>
      <c r="N265" t="s">
        <v>1326</v>
      </c>
      <c r="O265" s="132">
        <v>4.2869999999999998E-2</v>
      </c>
      <c r="P265" s="132">
        <v>4.48E-2</v>
      </c>
      <c r="R265" s="131">
        <v>3139554</v>
      </c>
      <c r="S265" s="131">
        <v>1</v>
      </c>
      <c r="T265" s="131">
        <v>96.17</v>
      </c>
      <c r="U265" s="131">
        <v>3019.3090000000002</v>
      </c>
      <c r="X265" s="132">
        <v>1.1E-4</v>
      </c>
      <c r="Y265" s="132">
        <v>1.1679999999999999E-2</v>
      </c>
      <c r="Z265" s="132">
        <v>8.4200000000000004E-3</v>
      </c>
    </row>
    <row r="266" spans="1:26">
      <c r="A266" t="s">
        <v>1213</v>
      </c>
      <c r="B266" t="s">
        <v>1241</v>
      </c>
      <c r="C266" t="s">
        <v>1267</v>
      </c>
      <c r="D266" t="s">
        <v>1362</v>
      </c>
      <c r="E266" t="s">
        <v>1363</v>
      </c>
      <c r="F266" t="s">
        <v>945</v>
      </c>
      <c r="G266" t="s">
        <v>204</v>
      </c>
      <c r="H266" t="s">
        <v>204</v>
      </c>
      <c r="I266" t="s">
        <v>340</v>
      </c>
      <c r="J266" t="s">
        <v>1261</v>
      </c>
      <c r="K266" t="s">
        <v>413</v>
      </c>
      <c r="L266" t="s">
        <v>1212</v>
      </c>
      <c r="M266" s="131">
        <v>10.81</v>
      </c>
      <c r="N266" t="s">
        <v>1364</v>
      </c>
      <c r="O266" s="132">
        <v>4.095E-2</v>
      </c>
      <c r="P266" s="132">
        <v>4.6199999999999998E-2</v>
      </c>
      <c r="R266" s="131">
        <v>2912885</v>
      </c>
      <c r="S266" s="131">
        <v>1</v>
      </c>
      <c r="T266" s="131">
        <v>72.72</v>
      </c>
      <c r="U266" s="131">
        <v>2118.25</v>
      </c>
      <c r="X266" s="132">
        <v>9.0000000000000006E-5</v>
      </c>
      <c r="Y266" s="132">
        <v>8.1899999999999994E-3</v>
      </c>
      <c r="Z266" s="132">
        <v>5.9100000000000003E-3</v>
      </c>
    </row>
    <row r="267" spans="1:26">
      <c r="A267" t="s">
        <v>1213</v>
      </c>
      <c r="B267" t="s">
        <v>1241</v>
      </c>
      <c r="C267" t="s">
        <v>1281</v>
      </c>
      <c r="D267" t="s">
        <v>1288</v>
      </c>
      <c r="E267" t="s">
        <v>1289</v>
      </c>
      <c r="F267" t="s">
        <v>946</v>
      </c>
      <c r="G267" t="s">
        <v>204</v>
      </c>
      <c r="H267" t="s">
        <v>204</v>
      </c>
      <c r="I267" t="s">
        <v>340</v>
      </c>
      <c r="J267" t="s">
        <v>1261</v>
      </c>
      <c r="K267" t="s">
        <v>413</v>
      </c>
      <c r="L267" t="s">
        <v>1212</v>
      </c>
      <c r="M267" s="131">
        <v>1.1399999999999999</v>
      </c>
      <c r="N267" t="s">
        <v>1290</v>
      </c>
      <c r="O267" s="132">
        <v>1.42E-3</v>
      </c>
      <c r="P267" s="132">
        <v>4.5100000000000001E-2</v>
      </c>
      <c r="R267" s="131">
        <v>2107164</v>
      </c>
      <c r="S267" s="131">
        <v>1</v>
      </c>
      <c r="T267" s="131">
        <v>100.16</v>
      </c>
      <c r="U267" s="131">
        <v>2110.5349999999999</v>
      </c>
      <c r="X267" s="132">
        <v>1E-4</v>
      </c>
      <c r="Y267" s="132">
        <v>8.1600000000000006E-3</v>
      </c>
      <c r="Z267" s="132">
        <v>5.8900000000000003E-3</v>
      </c>
    </row>
    <row r="268" spans="1:26">
      <c r="A268" t="s">
        <v>1213</v>
      </c>
      <c r="B268" t="s">
        <v>1241</v>
      </c>
      <c r="C268" t="s">
        <v>1271</v>
      </c>
      <c r="D268" t="s">
        <v>1297</v>
      </c>
      <c r="E268" t="s">
        <v>1298</v>
      </c>
      <c r="F268" t="s">
        <v>949</v>
      </c>
      <c r="G268" t="s">
        <v>204</v>
      </c>
      <c r="H268" t="s">
        <v>204</v>
      </c>
      <c r="I268" t="s">
        <v>340</v>
      </c>
      <c r="J268" t="s">
        <v>1261</v>
      </c>
      <c r="K268" t="s">
        <v>413</v>
      </c>
      <c r="L268" t="s">
        <v>1212</v>
      </c>
      <c r="M268" s="131">
        <v>0.85</v>
      </c>
      <c r="N268" t="s">
        <v>1299</v>
      </c>
      <c r="O268" s="132">
        <v>4.181E-2</v>
      </c>
      <c r="P268" s="132">
        <v>4.2599999999999999E-2</v>
      </c>
      <c r="R268" s="131">
        <v>1859604</v>
      </c>
      <c r="S268" s="131">
        <v>1</v>
      </c>
      <c r="T268" s="131">
        <v>96.53</v>
      </c>
      <c r="U268" s="131">
        <v>1795.076</v>
      </c>
      <c r="X268" s="132">
        <v>1E-4</v>
      </c>
      <c r="Y268" s="132">
        <v>6.94E-3</v>
      </c>
      <c r="Z268" s="132">
        <v>5.0099999999999997E-3</v>
      </c>
    </row>
    <row r="269" spans="1:26">
      <c r="A269" t="s">
        <v>1213</v>
      </c>
      <c r="B269" t="s">
        <v>1241</v>
      </c>
      <c r="C269" t="s">
        <v>1271</v>
      </c>
      <c r="D269" t="s">
        <v>1294</v>
      </c>
      <c r="E269" t="s">
        <v>1295</v>
      </c>
      <c r="F269" t="s">
        <v>949</v>
      </c>
      <c r="G269" t="s">
        <v>204</v>
      </c>
      <c r="H269" t="s">
        <v>204</v>
      </c>
      <c r="I269" t="s">
        <v>340</v>
      </c>
      <c r="J269" t="s">
        <v>1261</v>
      </c>
      <c r="K269" t="s">
        <v>413</v>
      </c>
      <c r="L269" t="s">
        <v>1212</v>
      </c>
      <c r="M269" s="131">
        <v>0.67</v>
      </c>
      <c r="N269" t="s">
        <v>1296</v>
      </c>
      <c r="O269" s="132">
        <v>4.231E-2</v>
      </c>
      <c r="P269" s="132">
        <v>4.24E-2</v>
      </c>
      <c r="R269" s="131">
        <v>1800000</v>
      </c>
      <c r="S269" s="131">
        <v>1</v>
      </c>
      <c r="T269" s="131">
        <v>97.24</v>
      </c>
      <c r="U269" s="131">
        <v>1750.32</v>
      </c>
      <c r="X269" s="132">
        <v>1.2999999999999999E-4</v>
      </c>
      <c r="Y269" s="132">
        <v>6.77E-3</v>
      </c>
      <c r="Z269" s="132">
        <v>4.8799999999999998E-3</v>
      </c>
    </row>
    <row r="270" spans="1:26">
      <c r="A270" t="s">
        <v>1213</v>
      </c>
      <c r="B270" t="s">
        <v>1241</v>
      </c>
      <c r="C270" t="s">
        <v>1267</v>
      </c>
      <c r="D270" t="s">
        <v>1341</v>
      </c>
      <c r="E270" t="s">
        <v>1342</v>
      </c>
      <c r="F270" t="s">
        <v>945</v>
      </c>
      <c r="G270" t="s">
        <v>204</v>
      </c>
      <c r="H270" t="s">
        <v>204</v>
      </c>
      <c r="I270" t="s">
        <v>340</v>
      </c>
      <c r="J270" t="s">
        <v>1265</v>
      </c>
      <c r="K270" t="s">
        <v>415</v>
      </c>
      <c r="L270" t="s">
        <v>1212</v>
      </c>
      <c r="M270" s="131">
        <v>3.7</v>
      </c>
      <c r="N270" t="s">
        <v>1343</v>
      </c>
      <c r="O270" s="132">
        <v>3.3739999999999999E-2</v>
      </c>
      <c r="P270" s="132">
        <v>4.2700000000000002E-2</v>
      </c>
      <c r="R270" s="131">
        <v>762347</v>
      </c>
      <c r="S270" s="131">
        <v>1</v>
      </c>
      <c r="T270" s="131">
        <v>98.49</v>
      </c>
      <c r="U270" s="131">
        <v>750.83600000000001</v>
      </c>
      <c r="X270" s="132">
        <v>2.0000000000000002E-5</v>
      </c>
      <c r="Y270" s="132">
        <v>2.8999999999999998E-3</v>
      </c>
      <c r="Z270" s="132">
        <v>2.0899999999999998E-3</v>
      </c>
    </row>
    <row r="271" spans="1:26">
      <c r="A271" t="s">
        <v>1213</v>
      </c>
      <c r="B271" t="s">
        <v>1241</v>
      </c>
      <c r="C271" t="s">
        <v>1267</v>
      </c>
      <c r="D271" t="s">
        <v>1278</v>
      </c>
      <c r="E271" t="s">
        <v>1279</v>
      </c>
      <c r="F271" t="s">
        <v>945</v>
      </c>
      <c r="G271" t="s">
        <v>204</v>
      </c>
      <c r="H271" t="s">
        <v>204</v>
      </c>
      <c r="I271" t="s">
        <v>340</v>
      </c>
      <c r="J271" t="s">
        <v>1261</v>
      </c>
      <c r="K271" t="s">
        <v>413</v>
      </c>
      <c r="L271" t="s">
        <v>1212</v>
      </c>
      <c r="M271" s="131">
        <v>0.91</v>
      </c>
      <c r="N271" t="s">
        <v>1280</v>
      </c>
      <c r="O271" s="132">
        <v>3.9399999999999998E-2</v>
      </c>
      <c r="P271" s="132">
        <v>4.1599999999999998E-2</v>
      </c>
      <c r="R271" s="131">
        <v>738313</v>
      </c>
      <c r="S271" s="131">
        <v>1</v>
      </c>
      <c r="T271" s="131">
        <v>96.84</v>
      </c>
      <c r="U271" s="131">
        <v>714.98199999999997</v>
      </c>
      <c r="X271" s="132">
        <v>3.0000000000000001E-5</v>
      </c>
      <c r="Y271" s="132">
        <v>2.7699999999999999E-3</v>
      </c>
      <c r="Z271" s="132">
        <v>1.99E-3</v>
      </c>
    </row>
    <row r="272" spans="1:26">
      <c r="A272" t="s">
        <v>1213</v>
      </c>
      <c r="B272" t="s">
        <v>1241</v>
      </c>
      <c r="C272" t="s">
        <v>1258</v>
      </c>
      <c r="D272" t="s">
        <v>1365</v>
      </c>
      <c r="E272" t="s">
        <v>1366</v>
      </c>
      <c r="F272" t="s">
        <v>943</v>
      </c>
      <c r="G272" t="s">
        <v>204</v>
      </c>
      <c r="H272" t="s">
        <v>204</v>
      </c>
      <c r="I272" t="s">
        <v>340</v>
      </c>
      <c r="J272" t="s">
        <v>1261</v>
      </c>
      <c r="K272" t="s">
        <v>413</v>
      </c>
      <c r="L272" t="s">
        <v>1212</v>
      </c>
      <c r="M272" s="131">
        <v>9.15</v>
      </c>
      <c r="N272" t="s">
        <v>1367</v>
      </c>
      <c r="O272" s="132">
        <v>1.444E-2</v>
      </c>
      <c r="P272" s="132">
        <v>2.12E-2</v>
      </c>
      <c r="R272" s="131">
        <v>352516</v>
      </c>
      <c r="S272" s="131">
        <v>1</v>
      </c>
      <c r="T272" s="131">
        <v>167.49</v>
      </c>
      <c r="U272" s="131">
        <v>590.42899999999997</v>
      </c>
      <c r="X272" s="132">
        <v>2.0000000000000002E-5</v>
      </c>
      <c r="Y272" s="132">
        <v>2.2799999999999999E-3</v>
      </c>
      <c r="Z272" s="132">
        <v>1.65E-3</v>
      </c>
    </row>
    <row r="273" spans="1:26">
      <c r="A273" t="s">
        <v>1213</v>
      </c>
      <c r="B273" t="s">
        <v>1242</v>
      </c>
      <c r="C273" t="s">
        <v>1267</v>
      </c>
      <c r="D273" t="s">
        <v>1306</v>
      </c>
      <c r="E273" t="s">
        <v>1307</v>
      </c>
      <c r="F273" t="s">
        <v>945</v>
      </c>
      <c r="G273" t="s">
        <v>204</v>
      </c>
      <c r="H273" t="s">
        <v>204</v>
      </c>
      <c r="I273" t="s">
        <v>340</v>
      </c>
      <c r="J273" t="s">
        <v>1261</v>
      </c>
      <c r="K273" t="s">
        <v>413</v>
      </c>
      <c r="L273" t="s">
        <v>1212</v>
      </c>
      <c r="M273" s="131">
        <v>4.8899999999999997</v>
      </c>
      <c r="N273" t="s">
        <v>1308</v>
      </c>
      <c r="O273" s="132">
        <v>4.6199999999999998E-2</v>
      </c>
      <c r="P273" s="132">
        <v>4.2900000000000001E-2</v>
      </c>
      <c r="R273" s="131">
        <v>6773613</v>
      </c>
      <c r="S273" s="131">
        <v>1</v>
      </c>
      <c r="T273" s="131">
        <v>85.48</v>
      </c>
      <c r="U273" s="131">
        <v>5790.0839999999998</v>
      </c>
      <c r="X273" s="132">
        <v>1.8000000000000001E-4</v>
      </c>
      <c r="Y273" s="132">
        <v>0.59748000000000001</v>
      </c>
      <c r="Z273" s="132">
        <v>1.346E-2</v>
      </c>
    </row>
    <row r="274" spans="1:26">
      <c r="A274" t="s">
        <v>1213</v>
      </c>
      <c r="B274" t="s">
        <v>1242</v>
      </c>
      <c r="C274" t="s">
        <v>1271</v>
      </c>
      <c r="D274" t="s">
        <v>1350</v>
      </c>
      <c r="E274" t="s">
        <v>1351</v>
      </c>
      <c r="F274" t="s">
        <v>949</v>
      </c>
      <c r="G274" t="s">
        <v>204</v>
      </c>
      <c r="H274" t="s">
        <v>204</v>
      </c>
      <c r="I274" t="s">
        <v>340</v>
      </c>
      <c r="J274" t="s">
        <v>1261</v>
      </c>
      <c r="K274" t="s">
        <v>413</v>
      </c>
      <c r="L274" t="s">
        <v>1212</v>
      </c>
      <c r="M274" s="131">
        <v>0.25</v>
      </c>
      <c r="N274" t="s">
        <v>1352</v>
      </c>
      <c r="O274" s="132">
        <v>4.1779999999999998E-2</v>
      </c>
      <c r="P274" s="132">
        <v>4.2799999999999998E-2</v>
      </c>
      <c r="R274" s="131">
        <v>3942168</v>
      </c>
      <c r="S274" s="131">
        <v>1</v>
      </c>
      <c r="T274" s="131">
        <v>98.95</v>
      </c>
      <c r="U274" s="131">
        <v>3900.7750000000001</v>
      </c>
      <c r="X274" s="132">
        <v>3.3E-4</v>
      </c>
      <c r="Y274" s="132">
        <v>0.40251999999999999</v>
      </c>
      <c r="Z274" s="132">
        <v>9.0699999999999999E-3</v>
      </c>
    </row>
    <row r="275" spans="1:26">
      <c r="A275" t="s">
        <v>1213</v>
      </c>
      <c r="B275" t="s">
        <v>1243</v>
      </c>
      <c r="C275" t="s">
        <v>1258</v>
      </c>
      <c r="D275" t="s">
        <v>1259</v>
      </c>
      <c r="E275" t="s">
        <v>1260</v>
      </c>
      <c r="F275" t="s">
        <v>943</v>
      </c>
      <c r="G275" t="s">
        <v>204</v>
      </c>
      <c r="H275" t="s">
        <v>204</v>
      </c>
      <c r="I275" t="s">
        <v>340</v>
      </c>
      <c r="J275" t="s">
        <v>1261</v>
      </c>
      <c r="K275" t="s">
        <v>413</v>
      </c>
      <c r="L275" t="s">
        <v>1212</v>
      </c>
      <c r="M275" s="131">
        <v>0.57999999999999996</v>
      </c>
      <c r="N275" t="s">
        <v>1262</v>
      </c>
      <c r="O275" s="132">
        <v>1.2199999999999999E-3</v>
      </c>
      <c r="P275" s="132">
        <v>1.24E-2</v>
      </c>
      <c r="R275" s="131">
        <v>160016216</v>
      </c>
      <c r="S275" s="131">
        <v>1</v>
      </c>
      <c r="T275" s="131">
        <v>116.16</v>
      </c>
      <c r="U275" s="131">
        <v>185874.837</v>
      </c>
      <c r="X275" s="132">
        <v>7.3699999999999998E-3</v>
      </c>
      <c r="Y275" s="132">
        <v>0.19378999999999999</v>
      </c>
      <c r="Z275" s="132">
        <v>4.1790000000000001E-2</v>
      </c>
    </row>
    <row r="276" spans="1:26">
      <c r="A276" t="s">
        <v>1213</v>
      </c>
      <c r="B276" t="s">
        <v>1243</v>
      </c>
      <c r="C276" t="s">
        <v>1258</v>
      </c>
      <c r="D276" t="s">
        <v>1338</v>
      </c>
      <c r="E276" t="s">
        <v>1339</v>
      </c>
      <c r="F276" t="s">
        <v>943</v>
      </c>
      <c r="G276" t="s">
        <v>204</v>
      </c>
      <c r="H276" t="s">
        <v>204</v>
      </c>
      <c r="I276" t="s">
        <v>340</v>
      </c>
      <c r="J276" t="s">
        <v>1265</v>
      </c>
      <c r="K276" t="s">
        <v>415</v>
      </c>
      <c r="L276" t="s">
        <v>1212</v>
      </c>
      <c r="M276" s="131">
        <v>2.14</v>
      </c>
      <c r="N276" t="s">
        <v>1340</v>
      </c>
      <c r="O276" s="132">
        <v>-2.4299999999999999E-2</v>
      </c>
      <c r="P276" s="132">
        <v>1.9400000000000001E-2</v>
      </c>
      <c r="R276" s="131">
        <v>126317350</v>
      </c>
      <c r="S276" s="131">
        <v>1</v>
      </c>
      <c r="T276" s="131">
        <v>114.63</v>
      </c>
      <c r="U276" s="131">
        <v>144797.57800000001</v>
      </c>
      <c r="X276" s="132">
        <v>5.1900000000000002E-3</v>
      </c>
      <c r="Y276" s="132">
        <v>0.15096000000000001</v>
      </c>
      <c r="Z276" s="132">
        <v>3.2550000000000003E-2</v>
      </c>
    </row>
    <row r="277" spans="1:26">
      <c r="A277" t="s">
        <v>1213</v>
      </c>
      <c r="B277" t="s">
        <v>1243</v>
      </c>
      <c r="C277" t="s">
        <v>1258</v>
      </c>
      <c r="D277" t="s">
        <v>1303</v>
      </c>
      <c r="E277" t="s">
        <v>1304</v>
      </c>
      <c r="F277" t="s">
        <v>943</v>
      </c>
      <c r="G277" t="s">
        <v>204</v>
      </c>
      <c r="H277" t="s">
        <v>204</v>
      </c>
      <c r="I277" t="s">
        <v>340</v>
      </c>
      <c r="J277" t="s">
        <v>1265</v>
      </c>
      <c r="K277" t="s">
        <v>415</v>
      </c>
      <c r="L277" t="s">
        <v>1212</v>
      </c>
      <c r="M277" s="131">
        <v>4.12</v>
      </c>
      <c r="N277" t="s">
        <v>1305</v>
      </c>
      <c r="O277" s="132">
        <v>1.57E-3</v>
      </c>
      <c r="P277" s="132">
        <v>1.9699999999999999E-2</v>
      </c>
      <c r="R277" s="131">
        <v>90907377</v>
      </c>
      <c r="S277" s="131">
        <v>1</v>
      </c>
      <c r="T277" s="131">
        <v>109.42</v>
      </c>
      <c r="U277" s="131">
        <v>99470.851999999999</v>
      </c>
      <c r="X277" s="132">
        <v>3.31E-3</v>
      </c>
      <c r="Y277" s="132">
        <v>0.10371</v>
      </c>
      <c r="Z277" s="132">
        <v>2.2360000000000001E-2</v>
      </c>
    </row>
    <row r="278" spans="1:26">
      <c r="A278" t="s">
        <v>1213</v>
      </c>
      <c r="B278" t="s">
        <v>1243</v>
      </c>
      <c r="C278" t="s">
        <v>1258</v>
      </c>
      <c r="D278" t="s">
        <v>1312</v>
      </c>
      <c r="E278" t="s">
        <v>1313</v>
      </c>
      <c r="F278" t="s">
        <v>943</v>
      </c>
      <c r="G278" t="s">
        <v>204</v>
      </c>
      <c r="H278" t="s">
        <v>204</v>
      </c>
      <c r="I278" t="s">
        <v>340</v>
      </c>
      <c r="J278" t="s">
        <v>1261</v>
      </c>
      <c r="K278" t="s">
        <v>413</v>
      </c>
      <c r="L278" t="s">
        <v>1212</v>
      </c>
      <c r="M278" s="131">
        <v>1.33</v>
      </c>
      <c r="N278" t="s">
        <v>1314</v>
      </c>
      <c r="O278" s="132">
        <v>1.057E-2</v>
      </c>
      <c r="P278" s="132">
        <v>1.9599999999999999E-2</v>
      </c>
      <c r="R278" s="131">
        <v>74039918</v>
      </c>
      <c r="S278" s="131">
        <v>1</v>
      </c>
      <c r="T278" s="131">
        <v>112.95</v>
      </c>
      <c r="U278" s="131">
        <v>83628.087</v>
      </c>
      <c r="X278" s="132">
        <v>3.6600000000000001E-3</v>
      </c>
      <c r="Y278" s="132">
        <v>8.7190000000000004E-2</v>
      </c>
      <c r="Z278" s="132">
        <v>1.8800000000000001E-2</v>
      </c>
    </row>
    <row r="279" spans="1:26">
      <c r="A279" t="s">
        <v>1213</v>
      </c>
      <c r="B279" t="s">
        <v>1243</v>
      </c>
      <c r="C279" t="s">
        <v>1267</v>
      </c>
      <c r="D279" t="s">
        <v>1278</v>
      </c>
      <c r="E279" t="s">
        <v>1279</v>
      </c>
      <c r="F279" t="s">
        <v>945</v>
      </c>
      <c r="G279" t="s">
        <v>204</v>
      </c>
      <c r="H279" t="s">
        <v>204</v>
      </c>
      <c r="I279" t="s">
        <v>340</v>
      </c>
      <c r="J279" t="s">
        <v>1261</v>
      </c>
      <c r="K279" t="s">
        <v>413</v>
      </c>
      <c r="L279" t="s">
        <v>1212</v>
      </c>
      <c r="M279" s="131">
        <v>0.91</v>
      </c>
      <c r="N279" t="s">
        <v>1280</v>
      </c>
      <c r="O279" s="132">
        <v>3.9649999999999998E-2</v>
      </c>
      <c r="P279" s="132">
        <v>4.1599999999999998E-2</v>
      </c>
      <c r="R279" s="131">
        <v>66182951</v>
      </c>
      <c r="S279" s="131">
        <v>1</v>
      </c>
      <c r="T279" s="131">
        <v>96.84</v>
      </c>
      <c r="U279" s="131">
        <v>64091.57</v>
      </c>
      <c r="X279" s="132">
        <v>2.3800000000000002E-3</v>
      </c>
      <c r="Y279" s="132">
        <v>6.6820000000000004E-2</v>
      </c>
      <c r="Z279" s="132">
        <v>1.4409999999999999E-2</v>
      </c>
    </row>
    <row r="280" spans="1:26">
      <c r="A280" t="s">
        <v>1213</v>
      </c>
      <c r="B280" t="s">
        <v>1243</v>
      </c>
      <c r="C280" t="s">
        <v>1267</v>
      </c>
      <c r="D280" t="s">
        <v>1318</v>
      </c>
      <c r="E280" t="s">
        <v>1319</v>
      </c>
      <c r="F280" t="s">
        <v>945</v>
      </c>
      <c r="G280" t="s">
        <v>204</v>
      </c>
      <c r="H280" t="s">
        <v>204</v>
      </c>
      <c r="I280" t="s">
        <v>340</v>
      </c>
      <c r="J280" t="s">
        <v>1261</v>
      </c>
      <c r="K280" t="s">
        <v>413</v>
      </c>
      <c r="L280" t="s">
        <v>1212</v>
      </c>
      <c r="M280" s="131">
        <v>1.52</v>
      </c>
      <c r="N280" t="s">
        <v>1320</v>
      </c>
      <c r="O280" s="132">
        <v>3.7039999999999997E-2</v>
      </c>
      <c r="P280" s="132">
        <v>4.1700000000000001E-2</v>
      </c>
      <c r="R280" s="131">
        <v>46856210</v>
      </c>
      <c r="S280" s="131">
        <v>1</v>
      </c>
      <c r="T280" s="131">
        <v>105.69</v>
      </c>
      <c r="U280" s="131">
        <v>49522.328000000001</v>
      </c>
      <c r="X280" s="132">
        <v>3.15E-3</v>
      </c>
      <c r="Y280" s="132">
        <v>5.1630000000000002E-2</v>
      </c>
      <c r="Z280" s="132">
        <v>1.1129999999999999E-2</v>
      </c>
    </row>
    <row r="281" spans="1:26">
      <c r="A281" t="s">
        <v>1213</v>
      </c>
      <c r="B281" t="s">
        <v>1243</v>
      </c>
      <c r="C281" t="s">
        <v>1258</v>
      </c>
      <c r="D281" t="s">
        <v>1263</v>
      </c>
      <c r="E281" t="s">
        <v>1264</v>
      </c>
      <c r="F281" t="s">
        <v>943</v>
      </c>
      <c r="G281" t="s">
        <v>204</v>
      </c>
      <c r="H281" t="s">
        <v>204</v>
      </c>
      <c r="I281" t="s">
        <v>340</v>
      </c>
      <c r="J281" t="s">
        <v>1265</v>
      </c>
      <c r="K281" t="s">
        <v>415</v>
      </c>
      <c r="L281" t="s">
        <v>1212</v>
      </c>
      <c r="M281" s="131">
        <v>3.52</v>
      </c>
      <c r="N281" t="s">
        <v>1266</v>
      </c>
      <c r="O281" s="132">
        <v>1.336E-2</v>
      </c>
      <c r="P281" s="132">
        <v>1.9800000000000002E-2</v>
      </c>
      <c r="R281" s="131">
        <v>45679486</v>
      </c>
      <c r="S281" s="131">
        <v>1</v>
      </c>
      <c r="T281" s="131">
        <v>101.93</v>
      </c>
      <c r="U281" s="131">
        <v>46561.1</v>
      </c>
      <c r="X281" s="132">
        <v>1.5399999999999999E-3</v>
      </c>
      <c r="Y281" s="132">
        <v>4.854E-2</v>
      </c>
      <c r="Z281" s="132">
        <v>1.047E-2</v>
      </c>
    </row>
    <row r="282" spans="1:26">
      <c r="A282" t="s">
        <v>1213</v>
      </c>
      <c r="B282" t="s">
        <v>1243</v>
      </c>
      <c r="C282" t="s">
        <v>1258</v>
      </c>
      <c r="D282" t="s">
        <v>1300</v>
      </c>
      <c r="E282" t="s">
        <v>1301</v>
      </c>
      <c r="F282" t="s">
        <v>943</v>
      </c>
      <c r="G282" t="s">
        <v>204</v>
      </c>
      <c r="H282" t="s">
        <v>204</v>
      </c>
      <c r="I282" t="s">
        <v>340</v>
      </c>
      <c r="J282" t="s">
        <v>1261</v>
      </c>
      <c r="K282" t="s">
        <v>413</v>
      </c>
      <c r="L282" t="s">
        <v>1212</v>
      </c>
      <c r="M282" s="131">
        <v>6.65</v>
      </c>
      <c r="N282" t="s">
        <v>1302</v>
      </c>
      <c r="O282" s="132">
        <v>1.554E-2</v>
      </c>
      <c r="P282" s="132">
        <v>2.0299999999999999E-2</v>
      </c>
      <c r="R282" s="131">
        <v>34578224</v>
      </c>
      <c r="S282" s="131">
        <v>1</v>
      </c>
      <c r="T282" s="131">
        <v>101.91</v>
      </c>
      <c r="U282" s="131">
        <v>35238.667999999998</v>
      </c>
      <c r="X282" s="132">
        <v>1.1299999999999999E-3</v>
      </c>
      <c r="Y282" s="132">
        <v>3.6740000000000002E-2</v>
      </c>
      <c r="Z282" s="132">
        <v>7.92E-3</v>
      </c>
    </row>
    <row r="283" spans="1:26">
      <c r="A283" t="s">
        <v>1213</v>
      </c>
      <c r="B283" t="s">
        <v>1243</v>
      </c>
      <c r="C283" t="s">
        <v>1267</v>
      </c>
      <c r="D283" t="s">
        <v>1341</v>
      </c>
      <c r="E283" t="s">
        <v>1342</v>
      </c>
      <c r="F283" t="s">
        <v>945</v>
      </c>
      <c r="G283" t="s">
        <v>204</v>
      </c>
      <c r="H283" t="s">
        <v>204</v>
      </c>
      <c r="I283" t="s">
        <v>340</v>
      </c>
      <c r="J283" t="s">
        <v>1265</v>
      </c>
      <c r="K283" t="s">
        <v>415</v>
      </c>
      <c r="L283" t="s">
        <v>1212</v>
      </c>
      <c r="M283" s="131">
        <v>3.7</v>
      </c>
      <c r="N283" t="s">
        <v>1343</v>
      </c>
      <c r="O283" s="132">
        <v>3.3680000000000002E-2</v>
      </c>
      <c r="P283" s="132">
        <v>4.2700000000000002E-2</v>
      </c>
      <c r="R283" s="131">
        <v>34036638</v>
      </c>
      <c r="S283" s="131">
        <v>1</v>
      </c>
      <c r="T283" s="131">
        <v>98.49</v>
      </c>
      <c r="U283" s="131">
        <v>33522.684999999998</v>
      </c>
      <c r="X283" s="132">
        <v>9.6000000000000002E-4</v>
      </c>
      <c r="Y283" s="132">
        <v>3.4950000000000002E-2</v>
      </c>
      <c r="Z283" s="132">
        <v>7.5399999999999998E-3</v>
      </c>
    </row>
    <row r="284" spans="1:26">
      <c r="A284" t="s">
        <v>1213</v>
      </c>
      <c r="B284" t="s">
        <v>1243</v>
      </c>
      <c r="C284" t="s">
        <v>1281</v>
      </c>
      <c r="D284" t="s">
        <v>1282</v>
      </c>
      <c r="E284" t="s">
        <v>1283</v>
      </c>
      <c r="F284" t="s">
        <v>946</v>
      </c>
      <c r="G284" t="s">
        <v>204</v>
      </c>
      <c r="H284" t="s">
        <v>204</v>
      </c>
      <c r="I284" t="s">
        <v>340</v>
      </c>
      <c r="J284" t="s">
        <v>1261</v>
      </c>
      <c r="K284" t="s">
        <v>413</v>
      </c>
      <c r="L284" t="s">
        <v>1212</v>
      </c>
      <c r="M284" s="131">
        <v>5.04</v>
      </c>
      <c r="N284" t="s">
        <v>1284</v>
      </c>
      <c r="O284" s="132">
        <v>5.7099999999999998E-3</v>
      </c>
      <c r="P284" s="132">
        <v>4.7800000000000002E-2</v>
      </c>
      <c r="R284" s="131">
        <v>32551574</v>
      </c>
      <c r="S284" s="131">
        <v>1</v>
      </c>
      <c r="T284" s="131">
        <v>98.2</v>
      </c>
      <c r="U284" s="131">
        <v>31965.646000000001</v>
      </c>
      <c r="X284" s="132">
        <v>9.7000000000000005E-4</v>
      </c>
      <c r="Y284" s="132">
        <v>3.3329999999999999E-2</v>
      </c>
      <c r="Z284" s="132">
        <v>7.1900000000000002E-3</v>
      </c>
    </row>
    <row r="285" spans="1:26">
      <c r="A285" t="s">
        <v>1213</v>
      </c>
      <c r="B285" t="s">
        <v>1243</v>
      </c>
      <c r="C285" t="s">
        <v>1267</v>
      </c>
      <c r="D285" t="s">
        <v>1321</v>
      </c>
      <c r="E285" t="s">
        <v>1322</v>
      </c>
      <c r="F285" t="s">
        <v>945</v>
      </c>
      <c r="G285" t="s">
        <v>204</v>
      </c>
      <c r="H285" t="s">
        <v>204</v>
      </c>
      <c r="I285" t="s">
        <v>340</v>
      </c>
      <c r="J285" t="s">
        <v>1265</v>
      </c>
      <c r="K285" t="s">
        <v>415</v>
      </c>
      <c r="L285" t="s">
        <v>1212</v>
      </c>
      <c r="M285" s="131">
        <v>6.68</v>
      </c>
      <c r="N285" t="s">
        <v>1323</v>
      </c>
      <c r="O285" s="132">
        <v>4.3279999999999999E-2</v>
      </c>
      <c r="P285" s="132">
        <v>4.3799999999999999E-2</v>
      </c>
      <c r="R285" s="131">
        <v>38155010</v>
      </c>
      <c r="S285" s="131">
        <v>1</v>
      </c>
      <c r="T285" s="131">
        <v>82.78</v>
      </c>
      <c r="U285" s="131">
        <v>31584.717000000001</v>
      </c>
      <c r="X285" s="132">
        <v>1.1000000000000001E-3</v>
      </c>
      <c r="Y285" s="132">
        <v>3.2930000000000001E-2</v>
      </c>
      <c r="Z285" s="132">
        <v>7.1000000000000004E-3</v>
      </c>
    </row>
    <row r="286" spans="1:26">
      <c r="A286" t="s">
        <v>1213</v>
      </c>
      <c r="B286" t="s">
        <v>1243</v>
      </c>
      <c r="C286" t="s">
        <v>1267</v>
      </c>
      <c r="D286" t="s">
        <v>1268</v>
      </c>
      <c r="E286" t="s">
        <v>1269</v>
      </c>
      <c r="F286" t="s">
        <v>945</v>
      </c>
      <c r="G286" t="s">
        <v>204</v>
      </c>
      <c r="H286" t="s">
        <v>204</v>
      </c>
      <c r="I286" t="s">
        <v>340</v>
      </c>
      <c r="J286" t="s">
        <v>1261</v>
      </c>
      <c r="K286" t="s">
        <v>413</v>
      </c>
      <c r="L286" t="s">
        <v>1212</v>
      </c>
      <c r="M286" s="131">
        <v>11.55</v>
      </c>
      <c r="N286" t="s">
        <v>1270</v>
      </c>
      <c r="O286" s="132">
        <v>3.5819999999999998E-2</v>
      </c>
      <c r="P286" s="132">
        <v>4.7300000000000002E-2</v>
      </c>
      <c r="R286" s="131">
        <v>27113255</v>
      </c>
      <c r="S286" s="131">
        <v>1</v>
      </c>
      <c r="T286" s="131">
        <v>109.69</v>
      </c>
      <c r="U286" s="131">
        <v>29740.528999999999</v>
      </c>
      <c r="X286" s="132">
        <v>1E-3</v>
      </c>
      <c r="Y286" s="132">
        <v>3.1009999999999999E-2</v>
      </c>
      <c r="Z286" s="132">
        <v>6.6899999999999998E-3</v>
      </c>
    </row>
    <row r="287" spans="1:26">
      <c r="A287" t="s">
        <v>1213</v>
      </c>
      <c r="B287" t="s">
        <v>1243</v>
      </c>
      <c r="C287" t="s">
        <v>1267</v>
      </c>
      <c r="D287" t="s">
        <v>1353</v>
      </c>
      <c r="E287" t="s">
        <v>1354</v>
      </c>
      <c r="F287" t="s">
        <v>945</v>
      </c>
      <c r="G287" t="s">
        <v>204</v>
      </c>
      <c r="H287" t="s">
        <v>204</v>
      </c>
      <c r="I287" t="s">
        <v>340</v>
      </c>
      <c r="J287" t="s">
        <v>1261</v>
      </c>
      <c r="K287" t="s">
        <v>413</v>
      </c>
      <c r="L287" t="s">
        <v>1212</v>
      </c>
      <c r="M287" s="131">
        <v>3.36</v>
      </c>
      <c r="N287" t="s">
        <v>1355</v>
      </c>
      <c r="O287" s="132">
        <v>3.8739999999999997E-2</v>
      </c>
      <c r="P287" s="132">
        <v>4.2599999999999999E-2</v>
      </c>
      <c r="R287" s="131">
        <v>27077018</v>
      </c>
      <c r="S287" s="131">
        <v>1</v>
      </c>
      <c r="T287" s="131">
        <v>94.71</v>
      </c>
      <c r="U287" s="131">
        <v>25644.644</v>
      </c>
      <c r="X287" s="132">
        <v>7.7999999999999999E-4</v>
      </c>
      <c r="Y287" s="132">
        <v>2.674E-2</v>
      </c>
      <c r="Z287" s="132">
        <v>5.77E-3</v>
      </c>
    </row>
    <row r="288" spans="1:26">
      <c r="A288" t="s">
        <v>1213</v>
      </c>
      <c r="B288" t="s">
        <v>1243</v>
      </c>
      <c r="C288" t="s">
        <v>1267</v>
      </c>
      <c r="D288" t="s">
        <v>1306</v>
      </c>
      <c r="E288" t="s">
        <v>1307</v>
      </c>
      <c r="F288" t="s">
        <v>945</v>
      </c>
      <c r="G288" t="s">
        <v>204</v>
      </c>
      <c r="H288" t="s">
        <v>204</v>
      </c>
      <c r="I288" t="s">
        <v>340</v>
      </c>
      <c r="J288" t="s">
        <v>1261</v>
      </c>
      <c r="K288" t="s">
        <v>413</v>
      </c>
      <c r="L288" t="s">
        <v>1212</v>
      </c>
      <c r="M288" s="131">
        <v>4.8899999999999997</v>
      </c>
      <c r="N288" t="s">
        <v>1308</v>
      </c>
      <c r="O288" s="132">
        <v>4.385E-2</v>
      </c>
      <c r="P288" s="132">
        <v>4.2900000000000001E-2</v>
      </c>
      <c r="R288" s="131">
        <v>28716945</v>
      </c>
      <c r="S288" s="131">
        <v>1</v>
      </c>
      <c r="T288" s="131">
        <v>85.48</v>
      </c>
      <c r="U288" s="131">
        <v>24547.244999999999</v>
      </c>
      <c r="X288" s="132">
        <v>7.6000000000000004E-4</v>
      </c>
      <c r="Y288" s="132">
        <v>2.5590000000000002E-2</v>
      </c>
      <c r="Z288" s="132">
        <v>5.5199999999999997E-3</v>
      </c>
    </row>
    <row r="289" spans="1:26">
      <c r="A289" t="s">
        <v>1213</v>
      </c>
      <c r="B289" t="s">
        <v>1243</v>
      </c>
      <c r="C289" t="s">
        <v>1271</v>
      </c>
      <c r="D289" t="s">
        <v>1350</v>
      </c>
      <c r="E289" t="s">
        <v>1351</v>
      </c>
      <c r="F289" t="s">
        <v>949</v>
      </c>
      <c r="G289" t="s">
        <v>204</v>
      </c>
      <c r="H289" t="s">
        <v>204</v>
      </c>
      <c r="I289" t="s">
        <v>340</v>
      </c>
      <c r="J289" t="s">
        <v>1261</v>
      </c>
      <c r="K289" t="s">
        <v>413</v>
      </c>
      <c r="L289" t="s">
        <v>1212</v>
      </c>
      <c r="M289" s="131">
        <v>0.25</v>
      </c>
      <c r="N289" t="s">
        <v>1352</v>
      </c>
      <c r="O289" s="132">
        <v>4.1779999999999998E-2</v>
      </c>
      <c r="P289" s="132">
        <v>4.2799999999999998E-2</v>
      </c>
      <c r="R289" s="131">
        <v>22848382</v>
      </c>
      <c r="S289" s="131">
        <v>1</v>
      </c>
      <c r="T289" s="131">
        <v>98.95</v>
      </c>
      <c r="U289" s="131">
        <v>22608.473999999998</v>
      </c>
      <c r="X289" s="132">
        <v>1.9E-3</v>
      </c>
      <c r="Y289" s="132">
        <v>2.3570000000000001E-2</v>
      </c>
      <c r="Z289" s="132">
        <v>5.0800000000000003E-3</v>
      </c>
    </row>
    <row r="290" spans="1:26">
      <c r="A290" t="s">
        <v>1213</v>
      </c>
      <c r="B290" t="s">
        <v>1243</v>
      </c>
      <c r="C290" t="s">
        <v>1267</v>
      </c>
      <c r="D290" t="s">
        <v>1377</v>
      </c>
      <c r="E290" t="s">
        <v>1378</v>
      </c>
      <c r="F290" t="s">
        <v>945</v>
      </c>
      <c r="G290" t="s">
        <v>204</v>
      </c>
      <c r="H290" t="s">
        <v>204</v>
      </c>
      <c r="I290" t="s">
        <v>340</v>
      </c>
      <c r="J290" t="s">
        <v>1261</v>
      </c>
      <c r="K290" t="s">
        <v>413</v>
      </c>
      <c r="L290" t="s">
        <v>1212</v>
      </c>
      <c r="M290" s="131">
        <v>0.08</v>
      </c>
      <c r="N290" t="s">
        <v>1379</v>
      </c>
      <c r="O290" s="132">
        <v>3.2419999999999997E-2</v>
      </c>
      <c r="P290" s="132">
        <v>4.36E-2</v>
      </c>
      <c r="R290" s="131">
        <v>22520925</v>
      </c>
      <c r="S290" s="131">
        <v>1</v>
      </c>
      <c r="T290" s="131">
        <v>100.16</v>
      </c>
      <c r="U290" s="131">
        <v>22556.957999999999</v>
      </c>
      <c r="X290" s="132">
        <v>2.2300000000000002E-3</v>
      </c>
      <c r="Y290" s="132">
        <v>2.3519999999999999E-2</v>
      </c>
      <c r="Z290" s="132">
        <v>5.0699999999999999E-3</v>
      </c>
    </row>
    <row r="291" spans="1:26">
      <c r="A291" t="s">
        <v>1213</v>
      </c>
      <c r="B291" t="s">
        <v>1243</v>
      </c>
      <c r="C291" t="s">
        <v>1267</v>
      </c>
      <c r="D291" t="s">
        <v>1362</v>
      </c>
      <c r="E291" t="s">
        <v>1363</v>
      </c>
      <c r="F291" t="s">
        <v>945</v>
      </c>
      <c r="G291" t="s">
        <v>204</v>
      </c>
      <c r="H291" t="s">
        <v>204</v>
      </c>
      <c r="I291" t="s">
        <v>340</v>
      </c>
      <c r="J291" t="s">
        <v>1261</v>
      </c>
      <c r="K291" t="s">
        <v>413</v>
      </c>
      <c r="L291" t="s">
        <v>1212</v>
      </c>
      <c r="M291" s="131">
        <v>10.81</v>
      </c>
      <c r="N291" t="s">
        <v>1364</v>
      </c>
      <c r="O291" s="132">
        <v>4.0890000000000003E-2</v>
      </c>
      <c r="P291" s="132">
        <v>4.6199999999999998E-2</v>
      </c>
      <c r="R291" s="131">
        <v>12378247</v>
      </c>
      <c r="S291" s="131">
        <v>1</v>
      </c>
      <c r="T291" s="131">
        <v>72.72</v>
      </c>
      <c r="U291" s="131">
        <v>9001.4609999999993</v>
      </c>
      <c r="X291" s="132">
        <v>3.8000000000000002E-4</v>
      </c>
      <c r="Y291" s="132">
        <v>9.3799999999999994E-3</v>
      </c>
      <c r="Z291" s="132">
        <v>2.0200000000000001E-3</v>
      </c>
    </row>
    <row r="292" spans="1:26">
      <c r="A292" t="s">
        <v>1213</v>
      </c>
      <c r="B292" t="s">
        <v>1243</v>
      </c>
      <c r="C292" t="s">
        <v>1267</v>
      </c>
      <c r="D292" t="s">
        <v>1324</v>
      </c>
      <c r="E292" t="s">
        <v>1325</v>
      </c>
      <c r="F292" t="s">
        <v>945</v>
      </c>
      <c r="G292" t="s">
        <v>204</v>
      </c>
      <c r="H292" t="s">
        <v>204</v>
      </c>
      <c r="I292" t="s">
        <v>340</v>
      </c>
      <c r="J292" t="s">
        <v>1265</v>
      </c>
      <c r="K292" t="s">
        <v>415</v>
      </c>
      <c r="L292" t="s">
        <v>1212</v>
      </c>
      <c r="M292" s="131">
        <v>8.4</v>
      </c>
      <c r="N292" t="s">
        <v>1326</v>
      </c>
      <c r="O292" s="132">
        <v>4.2110000000000002E-2</v>
      </c>
      <c r="P292" s="132">
        <v>4.48E-2</v>
      </c>
      <c r="R292" s="131">
        <v>6740813</v>
      </c>
      <c r="S292" s="131">
        <v>1</v>
      </c>
      <c r="T292" s="131">
        <v>96.17</v>
      </c>
      <c r="U292" s="131">
        <v>6482.64</v>
      </c>
      <c r="X292" s="132">
        <v>2.3000000000000001E-4</v>
      </c>
      <c r="Y292" s="132">
        <v>6.7600000000000004E-3</v>
      </c>
      <c r="Z292" s="132">
        <v>1.4599999999999999E-3</v>
      </c>
    </row>
    <row r="293" spans="1:26">
      <c r="A293" t="s">
        <v>1213</v>
      </c>
      <c r="B293" t="s">
        <v>1243</v>
      </c>
      <c r="C293" t="s">
        <v>1267</v>
      </c>
      <c r="D293" t="s">
        <v>1291</v>
      </c>
      <c r="E293" t="s">
        <v>1292</v>
      </c>
      <c r="F293" t="s">
        <v>945</v>
      </c>
      <c r="G293" t="s">
        <v>204</v>
      </c>
      <c r="H293" t="s">
        <v>204</v>
      </c>
      <c r="I293" t="s">
        <v>340</v>
      </c>
      <c r="J293" t="s">
        <v>1261</v>
      </c>
      <c r="K293" t="s">
        <v>413</v>
      </c>
      <c r="L293" t="s">
        <v>1212</v>
      </c>
      <c r="M293" s="131">
        <v>0.42</v>
      </c>
      <c r="N293" t="s">
        <v>1293</v>
      </c>
      <c r="O293" s="132">
        <v>3.3840000000000002E-2</v>
      </c>
      <c r="P293" s="132">
        <v>3.9899999999999998E-2</v>
      </c>
      <c r="R293" s="131">
        <v>4815320</v>
      </c>
      <c r="S293" s="131">
        <v>1</v>
      </c>
      <c r="T293" s="131">
        <v>100.11</v>
      </c>
      <c r="U293" s="131">
        <v>4820.6170000000002</v>
      </c>
      <c r="X293" s="132">
        <v>3.4000000000000002E-4</v>
      </c>
      <c r="Y293" s="132">
        <v>5.0299999999999997E-3</v>
      </c>
      <c r="Z293" s="132">
        <v>1.08E-3</v>
      </c>
    </row>
    <row r="294" spans="1:26">
      <c r="A294" t="s">
        <v>1213</v>
      </c>
      <c r="B294" t="s">
        <v>1243</v>
      </c>
      <c r="C294" t="s">
        <v>1267</v>
      </c>
      <c r="D294" t="s">
        <v>1371</v>
      </c>
      <c r="E294" t="s">
        <v>1372</v>
      </c>
      <c r="F294" t="s">
        <v>945</v>
      </c>
      <c r="G294" t="s">
        <v>204</v>
      </c>
      <c r="H294" t="s">
        <v>204</v>
      </c>
      <c r="I294" t="s">
        <v>340</v>
      </c>
      <c r="J294" t="s">
        <v>1261</v>
      </c>
      <c r="K294" t="s">
        <v>413</v>
      </c>
      <c r="L294" t="s">
        <v>1212</v>
      </c>
      <c r="M294" s="131">
        <v>14.74</v>
      </c>
      <c r="N294" t="s">
        <v>1373</v>
      </c>
      <c r="O294" s="132">
        <v>4.7010000000000003E-2</v>
      </c>
      <c r="P294" s="132">
        <v>4.8599999999999997E-2</v>
      </c>
      <c r="R294" s="131">
        <v>4159740</v>
      </c>
      <c r="S294" s="131">
        <v>1</v>
      </c>
      <c r="T294" s="131">
        <v>85.21</v>
      </c>
      <c r="U294" s="131">
        <v>3544.5140000000001</v>
      </c>
      <c r="X294" s="132">
        <v>1.6000000000000001E-4</v>
      </c>
      <c r="Y294" s="132">
        <v>3.7000000000000002E-3</v>
      </c>
      <c r="Z294" s="132">
        <v>8.0000000000000004E-4</v>
      </c>
    </row>
    <row r="295" spans="1:26">
      <c r="A295" t="s">
        <v>1213</v>
      </c>
      <c r="B295" t="s">
        <v>1243</v>
      </c>
      <c r="C295" t="s">
        <v>1258</v>
      </c>
      <c r="D295" t="s">
        <v>1365</v>
      </c>
      <c r="E295" t="s">
        <v>1366</v>
      </c>
      <c r="F295" t="s">
        <v>943</v>
      </c>
      <c r="G295" t="s">
        <v>204</v>
      </c>
      <c r="H295" t="s">
        <v>204</v>
      </c>
      <c r="I295" t="s">
        <v>340</v>
      </c>
      <c r="J295" t="s">
        <v>1261</v>
      </c>
      <c r="K295" t="s">
        <v>413</v>
      </c>
      <c r="L295" t="s">
        <v>1212</v>
      </c>
      <c r="M295" s="131">
        <v>9.15</v>
      </c>
      <c r="N295" t="s">
        <v>1367</v>
      </c>
      <c r="O295" s="132">
        <v>1.4409999999999999E-2</v>
      </c>
      <c r="P295" s="132">
        <v>2.12E-2</v>
      </c>
      <c r="R295" s="131">
        <v>1301960</v>
      </c>
      <c r="S295" s="131">
        <v>1</v>
      </c>
      <c r="T295" s="131">
        <v>167.49</v>
      </c>
      <c r="U295" s="131">
        <v>2180.6529999999998</v>
      </c>
      <c r="X295" s="132">
        <v>8.0000000000000007E-5</v>
      </c>
      <c r="Y295" s="132">
        <v>2.2699999999999999E-3</v>
      </c>
      <c r="Z295" s="132">
        <v>4.8999999999999998E-4</v>
      </c>
    </row>
    <row r="296" spans="1:26">
      <c r="A296" t="s">
        <v>1213</v>
      </c>
      <c r="B296" t="s">
        <v>1243</v>
      </c>
      <c r="C296" t="s">
        <v>1267</v>
      </c>
      <c r="D296" t="s">
        <v>1368</v>
      </c>
      <c r="E296" t="s">
        <v>1369</v>
      </c>
      <c r="F296" t="s">
        <v>945</v>
      </c>
      <c r="G296" t="s">
        <v>204</v>
      </c>
      <c r="H296" t="s">
        <v>204</v>
      </c>
      <c r="I296" t="s">
        <v>340</v>
      </c>
      <c r="J296" t="s">
        <v>1265</v>
      </c>
      <c r="K296" t="s">
        <v>415</v>
      </c>
      <c r="L296" t="s">
        <v>1212</v>
      </c>
      <c r="M296" s="131">
        <v>2.39</v>
      </c>
      <c r="N296" t="s">
        <v>1370</v>
      </c>
      <c r="O296" s="132">
        <v>4.4380000000000003E-2</v>
      </c>
      <c r="P296" s="132">
        <v>4.2599999999999999E-2</v>
      </c>
      <c r="R296" s="131">
        <v>1751768</v>
      </c>
      <c r="S296" s="131">
        <v>1</v>
      </c>
      <c r="T296" s="131">
        <v>100.68</v>
      </c>
      <c r="U296" s="131">
        <v>1763.68</v>
      </c>
      <c r="X296" s="132">
        <v>6.0000000000000002E-5</v>
      </c>
      <c r="Y296" s="132">
        <v>1.8400000000000001E-3</v>
      </c>
      <c r="Z296" s="132">
        <v>4.0000000000000002E-4</v>
      </c>
    </row>
    <row r="297" spans="1:26">
      <c r="A297" t="s">
        <v>1213</v>
      </c>
      <c r="B297" t="s">
        <v>1244</v>
      </c>
      <c r="C297" t="s">
        <v>1271</v>
      </c>
      <c r="D297" t="s">
        <v>1356</v>
      </c>
      <c r="E297" t="s">
        <v>1357</v>
      </c>
      <c r="F297" t="s">
        <v>949</v>
      </c>
      <c r="G297" t="s">
        <v>204</v>
      </c>
      <c r="H297" t="s">
        <v>204</v>
      </c>
      <c r="I297" t="s">
        <v>340</v>
      </c>
      <c r="J297" t="s">
        <v>1265</v>
      </c>
      <c r="K297" t="s">
        <v>415</v>
      </c>
      <c r="L297" t="s">
        <v>1212</v>
      </c>
      <c r="M297" s="131">
        <v>0.01</v>
      </c>
      <c r="N297" t="s">
        <v>1358</v>
      </c>
      <c r="O297" s="132">
        <v>4.206E-2</v>
      </c>
      <c r="P297" s="132">
        <v>0.1157</v>
      </c>
      <c r="R297" s="131">
        <v>62708400</v>
      </c>
      <c r="S297" s="131">
        <v>1</v>
      </c>
      <c r="T297" s="131">
        <v>99.97</v>
      </c>
      <c r="U297" s="131">
        <v>62689.587</v>
      </c>
      <c r="X297" s="132">
        <v>1.7899999999999999E-3</v>
      </c>
      <c r="Y297" s="132">
        <v>0.24282000000000001</v>
      </c>
      <c r="Z297" s="132">
        <v>0.221</v>
      </c>
    </row>
    <row r="298" spans="1:26">
      <c r="A298" t="s">
        <v>1213</v>
      </c>
      <c r="B298" t="s">
        <v>1244</v>
      </c>
      <c r="C298" t="s">
        <v>1271</v>
      </c>
      <c r="D298" t="s">
        <v>1374</v>
      </c>
      <c r="E298" t="s">
        <v>1375</v>
      </c>
      <c r="F298" t="s">
        <v>949</v>
      </c>
      <c r="G298" t="s">
        <v>204</v>
      </c>
      <c r="H298" t="s">
        <v>204</v>
      </c>
      <c r="I298" t="s">
        <v>340</v>
      </c>
      <c r="J298" t="s">
        <v>1261</v>
      </c>
      <c r="K298" t="s">
        <v>413</v>
      </c>
      <c r="L298" t="s">
        <v>1212</v>
      </c>
      <c r="M298" s="131">
        <v>0.51</v>
      </c>
      <c r="N298" t="s">
        <v>1376</v>
      </c>
      <c r="O298" s="132">
        <v>4.3549999999999998E-2</v>
      </c>
      <c r="P298" s="132">
        <v>4.2799999999999998E-2</v>
      </c>
      <c r="R298" s="131">
        <v>52159399</v>
      </c>
      <c r="S298" s="131">
        <v>1</v>
      </c>
      <c r="T298" s="131">
        <v>97.9</v>
      </c>
      <c r="U298" s="131">
        <v>51064.052000000003</v>
      </c>
      <c r="X298" s="132">
        <v>3.7299999999999998E-3</v>
      </c>
      <c r="Y298" s="132">
        <v>0.19778999999999999</v>
      </c>
      <c r="Z298" s="132">
        <v>0.18002000000000001</v>
      </c>
    </row>
    <row r="299" spans="1:26">
      <c r="A299" t="s">
        <v>1213</v>
      </c>
      <c r="B299" t="s">
        <v>1244</v>
      </c>
      <c r="C299" t="s">
        <v>1271</v>
      </c>
      <c r="D299" t="s">
        <v>1335</v>
      </c>
      <c r="E299" t="s">
        <v>1336</v>
      </c>
      <c r="F299" t="s">
        <v>949</v>
      </c>
      <c r="G299" t="s">
        <v>204</v>
      </c>
      <c r="H299" t="s">
        <v>204</v>
      </c>
      <c r="I299" t="s">
        <v>340</v>
      </c>
      <c r="J299" t="s">
        <v>1261</v>
      </c>
      <c r="K299" t="s">
        <v>413</v>
      </c>
      <c r="L299" t="s">
        <v>1212</v>
      </c>
      <c r="M299" s="131">
        <v>0.1</v>
      </c>
      <c r="N299" t="s">
        <v>1337</v>
      </c>
      <c r="O299" s="132">
        <v>4.2840000000000003E-2</v>
      </c>
      <c r="P299" s="132">
        <v>4.2500000000000003E-2</v>
      </c>
      <c r="R299" s="131">
        <v>50250000</v>
      </c>
      <c r="S299" s="131">
        <v>1</v>
      </c>
      <c r="T299" s="131">
        <v>99.59</v>
      </c>
      <c r="U299" s="131">
        <v>50043.974999999999</v>
      </c>
      <c r="X299" s="132">
        <v>1.3600000000000001E-3</v>
      </c>
      <c r="Y299" s="132">
        <v>0.19384000000000001</v>
      </c>
      <c r="Z299" s="132">
        <v>0.17641999999999999</v>
      </c>
    </row>
    <row r="300" spans="1:26">
      <c r="A300" t="s">
        <v>1213</v>
      </c>
      <c r="B300" t="s">
        <v>1244</v>
      </c>
      <c r="C300" t="s">
        <v>1271</v>
      </c>
      <c r="D300" t="s">
        <v>1359</v>
      </c>
      <c r="E300" t="s">
        <v>1360</v>
      </c>
      <c r="F300" t="s">
        <v>949</v>
      </c>
      <c r="G300" t="s">
        <v>204</v>
      </c>
      <c r="H300" t="s">
        <v>204</v>
      </c>
      <c r="I300" t="s">
        <v>340</v>
      </c>
      <c r="J300" t="s">
        <v>1261</v>
      </c>
      <c r="K300" t="s">
        <v>413</v>
      </c>
      <c r="L300" t="s">
        <v>1212</v>
      </c>
      <c r="M300" s="131">
        <v>0.18</v>
      </c>
      <c r="N300" t="s">
        <v>1361</v>
      </c>
      <c r="O300" s="132">
        <v>4.1739999999999999E-2</v>
      </c>
      <c r="P300" s="132">
        <v>4.3299999999999998E-2</v>
      </c>
      <c r="R300" s="131">
        <v>35264778</v>
      </c>
      <c r="S300" s="131">
        <v>1</v>
      </c>
      <c r="T300" s="131">
        <v>99.26</v>
      </c>
      <c r="U300" s="131">
        <v>35003.819000000003</v>
      </c>
      <c r="X300" s="132">
        <v>1.1800000000000001E-3</v>
      </c>
      <c r="Y300" s="132">
        <v>0.13558000000000001</v>
      </c>
      <c r="Z300" s="132">
        <v>0.1234</v>
      </c>
    </row>
    <row r="301" spans="1:26">
      <c r="A301" t="s">
        <v>1213</v>
      </c>
      <c r="B301" t="s">
        <v>1244</v>
      </c>
      <c r="C301" t="s">
        <v>1271</v>
      </c>
      <c r="D301" t="s">
        <v>1309</v>
      </c>
      <c r="E301" t="s">
        <v>1310</v>
      </c>
      <c r="F301" t="s">
        <v>949</v>
      </c>
      <c r="G301" t="s">
        <v>204</v>
      </c>
      <c r="H301" t="s">
        <v>204</v>
      </c>
      <c r="I301" t="s">
        <v>340</v>
      </c>
      <c r="J301" t="s">
        <v>1261</v>
      </c>
      <c r="K301" t="s">
        <v>413</v>
      </c>
      <c r="L301" t="s">
        <v>1212</v>
      </c>
      <c r="M301" s="131">
        <v>0.42</v>
      </c>
      <c r="N301" t="s">
        <v>1311</v>
      </c>
      <c r="O301" s="132">
        <v>4.1820000000000003E-2</v>
      </c>
      <c r="P301" s="132">
        <v>4.2700000000000002E-2</v>
      </c>
      <c r="R301" s="131">
        <v>28510431</v>
      </c>
      <c r="S301" s="131">
        <v>1</v>
      </c>
      <c r="T301" s="131">
        <v>98.24</v>
      </c>
      <c r="U301" s="131">
        <v>28008.647000000001</v>
      </c>
      <c r="X301" s="132">
        <v>2.3800000000000002E-3</v>
      </c>
      <c r="Y301" s="132">
        <v>0.10849</v>
      </c>
      <c r="Z301" s="132">
        <v>9.8739999999999994E-2</v>
      </c>
    </row>
    <row r="302" spans="1:26">
      <c r="A302" t="s">
        <v>1213</v>
      </c>
      <c r="B302" t="s">
        <v>1244</v>
      </c>
      <c r="C302" t="s">
        <v>1271</v>
      </c>
      <c r="D302" t="s">
        <v>1272</v>
      </c>
      <c r="E302" t="s">
        <v>1273</v>
      </c>
      <c r="F302" t="s">
        <v>949</v>
      </c>
      <c r="G302" t="s">
        <v>204</v>
      </c>
      <c r="H302" t="s">
        <v>204</v>
      </c>
      <c r="I302" t="s">
        <v>340</v>
      </c>
      <c r="J302" t="s">
        <v>1261</v>
      </c>
      <c r="K302" t="s">
        <v>413</v>
      </c>
      <c r="L302" t="s">
        <v>1212</v>
      </c>
      <c r="M302" s="131">
        <v>0.92</v>
      </c>
      <c r="N302" t="s">
        <v>1274</v>
      </c>
      <c r="O302" s="132">
        <v>4.1750000000000002E-2</v>
      </c>
      <c r="P302" s="132">
        <v>4.2599999999999999E-2</v>
      </c>
      <c r="R302" s="131">
        <v>13865515</v>
      </c>
      <c r="S302" s="131">
        <v>1</v>
      </c>
      <c r="T302" s="131">
        <v>96.22</v>
      </c>
      <c r="U302" s="131">
        <v>13341.398999999999</v>
      </c>
      <c r="X302" s="132">
        <v>7.6999999999999996E-4</v>
      </c>
      <c r="Y302" s="132">
        <v>5.1679999999999997E-2</v>
      </c>
      <c r="Z302" s="132">
        <v>4.7030000000000002E-2</v>
      </c>
    </row>
    <row r="303" spans="1:26">
      <c r="A303" t="s">
        <v>1213</v>
      </c>
      <c r="B303" t="s">
        <v>1244</v>
      </c>
      <c r="C303" t="s">
        <v>1271</v>
      </c>
      <c r="D303" t="s">
        <v>1297</v>
      </c>
      <c r="E303" t="s">
        <v>1298</v>
      </c>
      <c r="F303" t="s">
        <v>949</v>
      </c>
      <c r="G303" t="s">
        <v>204</v>
      </c>
      <c r="H303" t="s">
        <v>204</v>
      </c>
      <c r="I303" t="s">
        <v>340</v>
      </c>
      <c r="J303" t="s">
        <v>1261</v>
      </c>
      <c r="K303" t="s">
        <v>413</v>
      </c>
      <c r="L303" t="s">
        <v>1212</v>
      </c>
      <c r="M303" s="131">
        <v>0.85</v>
      </c>
      <c r="N303" t="s">
        <v>1299</v>
      </c>
      <c r="O303" s="132">
        <v>4.2119999999999998E-2</v>
      </c>
      <c r="P303" s="132">
        <v>4.2599999999999999E-2</v>
      </c>
      <c r="R303" s="131">
        <v>8335069</v>
      </c>
      <c r="S303" s="131">
        <v>1</v>
      </c>
      <c r="T303" s="131">
        <v>96.53</v>
      </c>
      <c r="U303" s="131">
        <v>8045.8419999999996</v>
      </c>
      <c r="X303" s="132">
        <v>4.6000000000000001E-4</v>
      </c>
      <c r="Y303" s="132">
        <v>3.116E-2</v>
      </c>
      <c r="Z303" s="132">
        <v>2.836E-2</v>
      </c>
    </row>
    <row r="304" spans="1:26">
      <c r="A304" t="s">
        <v>1213</v>
      </c>
      <c r="B304" t="s">
        <v>1244</v>
      </c>
      <c r="C304" t="s">
        <v>1281</v>
      </c>
      <c r="D304" t="s">
        <v>1282</v>
      </c>
      <c r="E304" t="s">
        <v>1283</v>
      </c>
      <c r="F304" t="s">
        <v>946</v>
      </c>
      <c r="G304" t="s">
        <v>204</v>
      </c>
      <c r="H304" t="s">
        <v>204</v>
      </c>
      <c r="I304" t="s">
        <v>340</v>
      </c>
      <c r="J304" t="s">
        <v>1261</v>
      </c>
      <c r="K304" t="s">
        <v>413</v>
      </c>
      <c r="L304" t="s">
        <v>1212</v>
      </c>
      <c r="M304" s="131">
        <v>5.04</v>
      </c>
      <c r="N304" t="s">
        <v>1284</v>
      </c>
      <c r="O304" s="132">
        <v>6.2199999999999998E-3</v>
      </c>
      <c r="P304" s="132">
        <v>4.7800000000000002E-2</v>
      </c>
      <c r="R304" s="131">
        <v>6769864</v>
      </c>
      <c r="S304" s="131">
        <v>1</v>
      </c>
      <c r="T304" s="131">
        <v>98.2</v>
      </c>
      <c r="U304" s="131">
        <v>6648.0060000000003</v>
      </c>
      <c r="X304" s="132">
        <v>2.0000000000000001E-4</v>
      </c>
      <c r="Y304" s="132">
        <v>2.5749999999999999E-2</v>
      </c>
      <c r="Z304" s="132">
        <v>2.3439999999999999E-2</v>
      </c>
    </row>
    <row r="305" spans="1:26">
      <c r="A305" t="s">
        <v>1213</v>
      </c>
      <c r="B305" t="s">
        <v>1244</v>
      </c>
      <c r="C305" t="s">
        <v>1281</v>
      </c>
      <c r="D305" t="s">
        <v>1288</v>
      </c>
      <c r="E305" t="s">
        <v>1289</v>
      </c>
      <c r="F305" t="s">
        <v>946</v>
      </c>
      <c r="G305" t="s">
        <v>204</v>
      </c>
      <c r="H305" t="s">
        <v>204</v>
      </c>
      <c r="I305" t="s">
        <v>340</v>
      </c>
      <c r="J305" t="s">
        <v>1261</v>
      </c>
      <c r="K305" t="s">
        <v>413</v>
      </c>
      <c r="L305" t="s">
        <v>1212</v>
      </c>
      <c r="M305" s="131">
        <v>1.1399999999999999</v>
      </c>
      <c r="N305" t="s">
        <v>1290</v>
      </c>
      <c r="O305" s="132">
        <v>8.4999999999999995E-4</v>
      </c>
      <c r="P305" s="132">
        <v>4.5100000000000001E-2</v>
      </c>
      <c r="R305" s="131">
        <v>3321569</v>
      </c>
      <c r="S305" s="131">
        <v>1</v>
      </c>
      <c r="T305" s="131">
        <v>100.16</v>
      </c>
      <c r="U305" s="131">
        <v>3326.884</v>
      </c>
      <c r="X305" s="132">
        <v>1.6000000000000001E-4</v>
      </c>
      <c r="Y305" s="132">
        <v>1.289E-2</v>
      </c>
      <c r="Z305" s="132">
        <v>1.1730000000000001E-2</v>
      </c>
    </row>
    <row r="306" spans="1:26">
      <c r="A306" t="s">
        <v>1213</v>
      </c>
      <c r="B306" t="s">
        <v>1247</v>
      </c>
      <c r="C306" t="s">
        <v>1258</v>
      </c>
      <c r="D306" t="s">
        <v>1259</v>
      </c>
      <c r="E306" t="s">
        <v>1260</v>
      </c>
      <c r="F306" t="s">
        <v>943</v>
      </c>
      <c r="G306" t="s">
        <v>204</v>
      </c>
      <c r="H306" t="s">
        <v>204</v>
      </c>
      <c r="I306" t="s">
        <v>340</v>
      </c>
      <c r="J306" t="s">
        <v>1261</v>
      </c>
      <c r="K306" t="s">
        <v>413</v>
      </c>
      <c r="L306" t="s">
        <v>1212</v>
      </c>
      <c r="M306" s="131">
        <v>0.57999999999999996</v>
      </c>
      <c r="N306" t="s">
        <v>1262</v>
      </c>
      <c r="O306" s="132">
        <v>-2.1099999999999999E-3</v>
      </c>
      <c r="P306" s="132">
        <v>1.24E-2</v>
      </c>
      <c r="R306" s="131">
        <v>26630000</v>
      </c>
      <c r="S306" s="131">
        <v>1</v>
      </c>
      <c r="T306" s="131">
        <v>116.16</v>
      </c>
      <c r="U306" s="131">
        <v>30933.407999999999</v>
      </c>
      <c r="X306" s="132">
        <v>1.23E-3</v>
      </c>
      <c r="Y306" s="132">
        <v>0.12656000000000001</v>
      </c>
      <c r="Z306" s="132">
        <v>0.10317999999999999</v>
      </c>
    </row>
    <row r="307" spans="1:26">
      <c r="A307" t="s">
        <v>1213</v>
      </c>
      <c r="B307" t="s">
        <v>1247</v>
      </c>
      <c r="C307" t="s">
        <v>1258</v>
      </c>
      <c r="D307" t="s">
        <v>1312</v>
      </c>
      <c r="E307" t="s">
        <v>1313</v>
      </c>
      <c r="F307" t="s">
        <v>943</v>
      </c>
      <c r="G307" t="s">
        <v>204</v>
      </c>
      <c r="H307" t="s">
        <v>204</v>
      </c>
      <c r="I307" t="s">
        <v>340</v>
      </c>
      <c r="J307" t="s">
        <v>1261</v>
      </c>
      <c r="K307" t="s">
        <v>413</v>
      </c>
      <c r="L307" t="s">
        <v>1212</v>
      </c>
      <c r="M307" s="131">
        <v>1.33</v>
      </c>
      <c r="N307" t="s">
        <v>1314</v>
      </c>
      <c r="O307" s="132">
        <v>7.8300000000000002E-3</v>
      </c>
      <c r="P307" s="132">
        <v>1.9599999999999999E-2</v>
      </c>
      <c r="R307" s="131">
        <v>24863000</v>
      </c>
      <c r="S307" s="131">
        <v>1</v>
      </c>
      <c r="T307" s="131">
        <v>112.95</v>
      </c>
      <c r="U307" s="131">
        <v>28082.758999999998</v>
      </c>
      <c r="X307" s="132">
        <v>1.23E-3</v>
      </c>
      <c r="Y307" s="132">
        <v>0.11489000000000001</v>
      </c>
      <c r="Z307" s="132">
        <v>9.3670000000000003E-2</v>
      </c>
    </row>
    <row r="308" spans="1:26">
      <c r="A308" t="s">
        <v>1213</v>
      </c>
      <c r="B308" t="s">
        <v>1247</v>
      </c>
      <c r="C308" t="s">
        <v>1258</v>
      </c>
      <c r="D308" t="s">
        <v>1303</v>
      </c>
      <c r="E308" t="s">
        <v>1304</v>
      </c>
      <c r="F308" t="s">
        <v>943</v>
      </c>
      <c r="G308" t="s">
        <v>204</v>
      </c>
      <c r="H308" t="s">
        <v>204</v>
      </c>
      <c r="I308" t="s">
        <v>340</v>
      </c>
      <c r="J308" t="s">
        <v>1265</v>
      </c>
      <c r="K308" t="s">
        <v>415</v>
      </c>
      <c r="L308" t="s">
        <v>1212</v>
      </c>
      <c r="M308" s="131">
        <v>4.12</v>
      </c>
      <c r="N308" t="s">
        <v>1305</v>
      </c>
      <c r="O308" s="132">
        <v>4.4799999999999996E-3</v>
      </c>
      <c r="P308" s="132">
        <v>1.9699999999999999E-2</v>
      </c>
      <c r="R308" s="131">
        <v>19781491</v>
      </c>
      <c r="S308" s="131">
        <v>1</v>
      </c>
      <c r="T308" s="131">
        <v>109.42</v>
      </c>
      <c r="U308" s="131">
        <v>21644.906999999999</v>
      </c>
      <c r="X308" s="132">
        <v>7.2000000000000005E-4</v>
      </c>
      <c r="Y308" s="132">
        <v>8.8550000000000004E-2</v>
      </c>
      <c r="Z308" s="132">
        <v>7.2190000000000004E-2</v>
      </c>
    </row>
    <row r="309" spans="1:26">
      <c r="A309" t="s">
        <v>1213</v>
      </c>
      <c r="B309" t="s">
        <v>1247</v>
      </c>
      <c r="C309" t="s">
        <v>1258</v>
      </c>
      <c r="D309" t="s">
        <v>1338</v>
      </c>
      <c r="E309" t="s">
        <v>1339</v>
      </c>
      <c r="F309" t="s">
        <v>943</v>
      </c>
      <c r="G309" t="s">
        <v>204</v>
      </c>
      <c r="H309" t="s">
        <v>204</v>
      </c>
      <c r="I309" t="s">
        <v>340</v>
      </c>
      <c r="J309" t="s">
        <v>1265</v>
      </c>
      <c r="K309" t="s">
        <v>415</v>
      </c>
      <c r="L309" t="s">
        <v>1212</v>
      </c>
      <c r="M309" s="131">
        <v>2.14</v>
      </c>
      <c r="N309" t="s">
        <v>1340</v>
      </c>
      <c r="O309" s="132">
        <v>-1.321E-2</v>
      </c>
      <c r="P309" s="132">
        <v>1.9400000000000001E-2</v>
      </c>
      <c r="R309" s="131">
        <v>15696000</v>
      </c>
      <c r="S309" s="131">
        <v>1</v>
      </c>
      <c r="T309" s="131">
        <v>114.63</v>
      </c>
      <c r="U309" s="131">
        <v>17992.325000000001</v>
      </c>
      <c r="X309" s="132">
        <v>6.4000000000000005E-4</v>
      </c>
      <c r="Y309" s="132">
        <v>7.3609999999999995E-2</v>
      </c>
      <c r="Z309" s="132">
        <v>6.0010000000000001E-2</v>
      </c>
    </row>
    <row r="310" spans="1:26">
      <c r="A310" t="s">
        <v>1213</v>
      </c>
      <c r="B310" t="s">
        <v>1247</v>
      </c>
      <c r="C310" t="s">
        <v>1267</v>
      </c>
      <c r="D310" t="s">
        <v>1347</v>
      </c>
      <c r="E310" t="s">
        <v>1348</v>
      </c>
      <c r="F310" t="s">
        <v>945</v>
      </c>
      <c r="G310" t="s">
        <v>204</v>
      </c>
      <c r="H310" t="s">
        <v>204</v>
      </c>
      <c r="I310" t="s">
        <v>340</v>
      </c>
      <c r="J310" t="s">
        <v>1261</v>
      </c>
      <c r="K310" t="s">
        <v>413</v>
      </c>
      <c r="L310" t="s">
        <v>1212</v>
      </c>
      <c r="M310" s="131">
        <v>1.98</v>
      </c>
      <c r="N310" t="s">
        <v>1349</v>
      </c>
      <c r="O310" s="132">
        <v>1.065E-2</v>
      </c>
      <c r="P310" s="132">
        <v>4.2200000000000001E-2</v>
      </c>
      <c r="R310" s="131">
        <v>18251192</v>
      </c>
      <c r="S310" s="131">
        <v>1</v>
      </c>
      <c r="T310" s="131">
        <v>95.83</v>
      </c>
      <c r="U310" s="131">
        <v>17490.116999999998</v>
      </c>
      <c r="X310" s="132">
        <v>6.4999999999999997E-4</v>
      </c>
      <c r="Y310" s="132">
        <v>7.1559999999999999E-2</v>
      </c>
      <c r="Z310" s="132">
        <v>5.8340000000000003E-2</v>
      </c>
    </row>
    <row r="311" spans="1:26">
      <c r="A311" t="s">
        <v>1213</v>
      </c>
      <c r="B311" t="s">
        <v>1247</v>
      </c>
      <c r="C311" t="s">
        <v>1258</v>
      </c>
      <c r="D311" t="s">
        <v>1263</v>
      </c>
      <c r="E311" t="s">
        <v>1264</v>
      </c>
      <c r="F311" t="s">
        <v>943</v>
      </c>
      <c r="G311" t="s">
        <v>204</v>
      </c>
      <c r="H311" t="s">
        <v>204</v>
      </c>
      <c r="I311" t="s">
        <v>340</v>
      </c>
      <c r="J311" t="s">
        <v>1265</v>
      </c>
      <c r="K311" t="s">
        <v>415</v>
      </c>
      <c r="L311" t="s">
        <v>1212</v>
      </c>
      <c r="M311" s="131">
        <v>3.52</v>
      </c>
      <c r="N311" t="s">
        <v>1266</v>
      </c>
      <c r="O311" s="132">
        <v>1.6719999999999999E-2</v>
      </c>
      <c r="P311" s="132">
        <v>1.9800000000000002E-2</v>
      </c>
      <c r="R311" s="131">
        <v>14846189</v>
      </c>
      <c r="S311" s="131">
        <v>1</v>
      </c>
      <c r="T311" s="131">
        <v>101.93</v>
      </c>
      <c r="U311" s="131">
        <v>15132.72</v>
      </c>
      <c r="X311" s="132">
        <v>5.0000000000000001E-4</v>
      </c>
      <c r="Y311" s="132">
        <v>6.191E-2</v>
      </c>
      <c r="Z311" s="132">
        <v>5.0470000000000001E-2</v>
      </c>
    </row>
    <row r="312" spans="1:26">
      <c r="A312" t="s">
        <v>1213</v>
      </c>
      <c r="B312" t="s">
        <v>1247</v>
      </c>
      <c r="C312" t="s">
        <v>1267</v>
      </c>
      <c r="D312" t="s">
        <v>1291</v>
      </c>
      <c r="E312" t="s">
        <v>1292</v>
      </c>
      <c r="F312" t="s">
        <v>945</v>
      </c>
      <c r="G312" t="s">
        <v>204</v>
      </c>
      <c r="H312" t="s">
        <v>204</v>
      </c>
      <c r="I312" t="s">
        <v>340</v>
      </c>
      <c r="J312" t="s">
        <v>1261</v>
      </c>
      <c r="K312" t="s">
        <v>413</v>
      </c>
      <c r="L312" t="s">
        <v>1212</v>
      </c>
      <c r="M312" s="131">
        <v>0.42</v>
      </c>
      <c r="N312" t="s">
        <v>1293</v>
      </c>
      <c r="O312" s="132">
        <v>1.24E-2</v>
      </c>
      <c r="P312" s="132">
        <v>3.9899999999999998E-2</v>
      </c>
      <c r="R312" s="131">
        <v>12650000</v>
      </c>
      <c r="S312" s="131">
        <v>1</v>
      </c>
      <c r="T312" s="131">
        <v>100.11</v>
      </c>
      <c r="U312" s="131">
        <v>12663.915000000001</v>
      </c>
      <c r="X312" s="132">
        <v>8.8999999999999995E-4</v>
      </c>
      <c r="Y312" s="132">
        <v>5.1810000000000002E-2</v>
      </c>
      <c r="Z312" s="132">
        <v>4.224E-2</v>
      </c>
    </row>
    <row r="313" spans="1:26">
      <c r="A313" t="s">
        <v>1213</v>
      </c>
      <c r="B313" t="s">
        <v>1247</v>
      </c>
      <c r="C313" t="s">
        <v>1267</v>
      </c>
      <c r="D313" t="s">
        <v>1278</v>
      </c>
      <c r="E313" t="s">
        <v>1279</v>
      </c>
      <c r="F313" t="s">
        <v>945</v>
      </c>
      <c r="G313" t="s">
        <v>204</v>
      </c>
      <c r="H313" t="s">
        <v>204</v>
      </c>
      <c r="I313" t="s">
        <v>340</v>
      </c>
      <c r="J313" t="s">
        <v>1261</v>
      </c>
      <c r="K313" t="s">
        <v>413</v>
      </c>
      <c r="L313" t="s">
        <v>1212</v>
      </c>
      <c r="M313" s="131">
        <v>0.91</v>
      </c>
      <c r="N313" t="s">
        <v>1280</v>
      </c>
      <c r="O313" s="132">
        <v>2.4400000000000002E-2</v>
      </c>
      <c r="P313" s="132">
        <v>4.1599999999999998E-2</v>
      </c>
      <c r="R313" s="131">
        <v>12805000</v>
      </c>
      <c r="S313" s="131">
        <v>1</v>
      </c>
      <c r="T313" s="131">
        <v>96.84</v>
      </c>
      <c r="U313" s="131">
        <v>12400.361999999999</v>
      </c>
      <c r="X313" s="132">
        <v>4.6000000000000001E-4</v>
      </c>
      <c r="Y313" s="132">
        <v>5.0729999999999997E-2</v>
      </c>
      <c r="Z313" s="132">
        <v>4.1360000000000001E-2</v>
      </c>
    </row>
    <row r="314" spans="1:26">
      <c r="A314" t="s">
        <v>1213</v>
      </c>
      <c r="B314" t="s">
        <v>1247</v>
      </c>
      <c r="C314" t="s">
        <v>1267</v>
      </c>
      <c r="D314" t="s">
        <v>1353</v>
      </c>
      <c r="E314" t="s">
        <v>1354</v>
      </c>
      <c r="F314" t="s">
        <v>945</v>
      </c>
      <c r="G314" t="s">
        <v>204</v>
      </c>
      <c r="H314" t="s">
        <v>204</v>
      </c>
      <c r="I314" t="s">
        <v>340</v>
      </c>
      <c r="J314" t="s">
        <v>1261</v>
      </c>
      <c r="K314" t="s">
        <v>413</v>
      </c>
      <c r="L314" t="s">
        <v>1212</v>
      </c>
      <c r="M314" s="131">
        <v>3.36</v>
      </c>
      <c r="N314" t="s">
        <v>1355</v>
      </c>
      <c r="O314" s="132">
        <v>2.3800000000000002E-3</v>
      </c>
      <c r="P314" s="132">
        <v>4.2599999999999999E-2</v>
      </c>
      <c r="R314" s="131">
        <v>10825546</v>
      </c>
      <c r="S314" s="131">
        <v>1</v>
      </c>
      <c r="T314" s="131">
        <v>94.71</v>
      </c>
      <c r="U314" s="131">
        <v>10252.875</v>
      </c>
      <c r="X314" s="132">
        <v>3.1E-4</v>
      </c>
      <c r="Y314" s="132">
        <v>4.1950000000000001E-2</v>
      </c>
      <c r="Z314" s="132">
        <v>3.4200000000000001E-2</v>
      </c>
    </row>
    <row r="315" spans="1:26">
      <c r="A315" t="s">
        <v>1213</v>
      </c>
      <c r="B315" t="s">
        <v>1247</v>
      </c>
      <c r="C315" t="s">
        <v>1271</v>
      </c>
      <c r="D315" t="s">
        <v>1309</v>
      </c>
      <c r="E315" t="s">
        <v>1310</v>
      </c>
      <c r="F315" t="s">
        <v>949</v>
      </c>
      <c r="G315" t="s">
        <v>204</v>
      </c>
      <c r="H315" t="s">
        <v>204</v>
      </c>
      <c r="I315" t="s">
        <v>340</v>
      </c>
      <c r="J315" t="s">
        <v>1261</v>
      </c>
      <c r="K315" t="s">
        <v>413</v>
      </c>
      <c r="L315" t="s">
        <v>1212</v>
      </c>
      <c r="M315" s="131">
        <v>0.42</v>
      </c>
      <c r="N315" t="s">
        <v>1311</v>
      </c>
      <c r="O315" s="132">
        <v>4.197E-2</v>
      </c>
      <c r="P315" s="132">
        <v>4.2700000000000002E-2</v>
      </c>
      <c r="R315" s="131">
        <v>7886500</v>
      </c>
      <c r="S315" s="131">
        <v>1</v>
      </c>
      <c r="T315" s="131">
        <v>98.24</v>
      </c>
      <c r="U315" s="131">
        <v>7747.6980000000003</v>
      </c>
      <c r="X315" s="132">
        <v>6.6E-4</v>
      </c>
      <c r="Y315" s="132">
        <v>3.1699999999999999E-2</v>
      </c>
      <c r="Z315" s="132">
        <v>2.5839999999999998E-2</v>
      </c>
    </row>
    <row r="316" spans="1:26">
      <c r="A316" t="s">
        <v>1213</v>
      </c>
      <c r="B316" t="s">
        <v>1247</v>
      </c>
      <c r="C316" t="s">
        <v>1267</v>
      </c>
      <c r="D316" t="s">
        <v>1368</v>
      </c>
      <c r="E316" t="s">
        <v>1369</v>
      </c>
      <c r="F316" t="s">
        <v>945</v>
      </c>
      <c r="G316" t="s">
        <v>204</v>
      </c>
      <c r="H316" t="s">
        <v>204</v>
      </c>
      <c r="I316" t="s">
        <v>340</v>
      </c>
      <c r="J316" t="s">
        <v>1265</v>
      </c>
      <c r="K316" t="s">
        <v>415</v>
      </c>
      <c r="L316" t="s">
        <v>1212</v>
      </c>
      <c r="M316" s="131">
        <v>2.39</v>
      </c>
      <c r="N316" t="s">
        <v>1370</v>
      </c>
      <c r="O316" s="132">
        <v>4.1779999999999998E-2</v>
      </c>
      <c r="P316" s="132">
        <v>4.2599999999999999E-2</v>
      </c>
      <c r="R316" s="131">
        <v>5200000</v>
      </c>
      <c r="S316" s="131">
        <v>1</v>
      </c>
      <c r="T316" s="131">
        <v>100.68</v>
      </c>
      <c r="U316" s="131">
        <v>5235.3599999999997</v>
      </c>
      <c r="X316" s="132">
        <v>1.8000000000000001E-4</v>
      </c>
      <c r="Y316" s="132">
        <v>2.1420000000000002E-2</v>
      </c>
      <c r="Z316" s="132">
        <v>1.746E-2</v>
      </c>
    </row>
    <row r="317" spans="1:26">
      <c r="A317" t="s">
        <v>1213</v>
      </c>
      <c r="B317" t="s">
        <v>1247</v>
      </c>
      <c r="C317" t="s">
        <v>1271</v>
      </c>
      <c r="D317" t="s">
        <v>1350</v>
      </c>
      <c r="E317" t="s">
        <v>1351</v>
      </c>
      <c r="F317" t="s">
        <v>949</v>
      </c>
      <c r="G317" t="s">
        <v>204</v>
      </c>
      <c r="H317" t="s">
        <v>204</v>
      </c>
      <c r="I317" t="s">
        <v>340</v>
      </c>
      <c r="J317" t="s">
        <v>1261</v>
      </c>
      <c r="K317" t="s">
        <v>413</v>
      </c>
      <c r="L317" t="s">
        <v>1212</v>
      </c>
      <c r="M317" s="131">
        <v>0.25</v>
      </c>
      <c r="N317" t="s">
        <v>1352</v>
      </c>
      <c r="O317" s="132">
        <v>4.3409999999999997E-2</v>
      </c>
      <c r="P317" s="132">
        <v>4.2799999999999998E-2</v>
      </c>
      <c r="R317" s="131">
        <v>4935000</v>
      </c>
      <c r="S317" s="131">
        <v>1</v>
      </c>
      <c r="T317" s="131">
        <v>98.95</v>
      </c>
      <c r="U317" s="131">
        <v>4883.183</v>
      </c>
      <c r="X317" s="132">
        <v>4.0999999999999999E-4</v>
      </c>
      <c r="Y317" s="132">
        <v>1.9980000000000001E-2</v>
      </c>
      <c r="Z317" s="132">
        <v>1.6289999999999999E-2</v>
      </c>
    </row>
    <row r="318" spans="1:26">
      <c r="A318" t="s">
        <v>1213</v>
      </c>
      <c r="B318" t="s">
        <v>1247</v>
      </c>
      <c r="C318" t="s">
        <v>1267</v>
      </c>
      <c r="D318" t="s">
        <v>1362</v>
      </c>
      <c r="E318" t="s">
        <v>1363</v>
      </c>
      <c r="F318" t="s">
        <v>945</v>
      </c>
      <c r="G318" t="s">
        <v>204</v>
      </c>
      <c r="H318" t="s">
        <v>204</v>
      </c>
      <c r="I318" t="s">
        <v>340</v>
      </c>
      <c r="J318" t="s">
        <v>1261</v>
      </c>
      <c r="K318" t="s">
        <v>413</v>
      </c>
      <c r="L318" t="s">
        <v>1212</v>
      </c>
      <c r="M318" s="131">
        <v>10.81</v>
      </c>
      <c r="N318" t="s">
        <v>1364</v>
      </c>
      <c r="O318" s="132">
        <v>3.5279999999999999E-2</v>
      </c>
      <c r="P318" s="132">
        <v>4.6199999999999998E-2</v>
      </c>
      <c r="R318" s="131">
        <v>5820000</v>
      </c>
      <c r="S318" s="131">
        <v>1</v>
      </c>
      <c r="T318" s="131">
        <v>72.72</v>
      </c>
      <c r="U318" s="131">
        <v>4232.3040000000001</v>
      </c>
      <c r="X318" s="132">
        <v>1.8000000000000001E-4</v>
      </c>
      <c r="Y318" s="132">
        <v>1.7319999999999999E-2</v>
      </c>
      <c r="Z318" s="132">
        <v>1.4120000000000001E-2</v>
      </c>
    </row>
    <row r="319" spans="1:26">
      <c r="A319" t="s">
        <v>1213</v>
      </c>
      <c r="B319" t="s">
        <v>1247</v>
      </c>
      <c r="C319" t="s">
        <v>1267</v>
      </c>
      <c r="D319" t="s">
        <v>1315</v>
      </c>
      <c r="E319" t="s">
        <v>1316</v>
      </c>
      <c r="F319" t="s">
        <v>945</v>
      </c>
      <c r="G319" t="s">
        <v>204</v>
      </c>
      <c r="H319" t="s">
        <v>204</v>
      </c>
      <c r="I319" t="s">
        <v>340</v>
      </c>
      <c r="J319" t="s">
        <v>1261</v>
      </c>
      <c r="K319" t="s">
        <v>413</v>
      </c>
      <c r="L319" t="s">
        <v>1212</v>
      </c>
      <c r="M319" s="131">
        <v>4.03</v>
      </c>
      <c r="N319" t="s">
        <v>1317</v>
      </c>
      <c r="O319" s="132">
        <v>4.1619999999999997E-2</v>
      </c>
      <c r="P319" s="132">
        <v>4.2700000000000002E-2</v>
      </c>
      <c r="R319" s="131">
        <v>3900000</v>
      </c>
      <c r="S319" s="131">
        <v>1</v>
      </c>
      <c r="T319" s="131">
        <v>103.16</v>
      </c>
      <c r="U319" s="131">
        <v>4023.24</v>
      </c>
      <c r="X319" s="132">
        <v>3.6999999999999999E-4</v>
      </c>
      <c r="Y319" s="132">
        <v>1.6459999999999999E-2</v>
      </c>
      <c r="Z319" s="132">
        <v>1.342E-2</v>
      </c>
    </row>
    <row r="320" spans="1:26">
      <c r="A320" t="s">
        <v>1213</v>
      </c>
      <c r="B320" t="s">
        <v>1247</v>
      </c>
      <c r="C320" t="s">
        <v>1271</v>
      </c>
      <c r="D320" t="s">
        <v>1335</v>
      </c>
      <c r="E320" t="s">
        <v>1336</v>
      </c>
      <c r="F320" t="s">
        <v>949</v>
      </c>
      <c r="G320" t="s">
        <v>204</v>
      </c>
      <c r="H320" t="s">
        <v>204</v>
      </c>
      <c r="I320" t="s">
        <v>340</v>
      </c>
      <c r="J320" t="s">
        <v>1261</v>
      </c>
      <c r="K320" t="s">
        <v>413</v>
      </c>
      <c r="L320" t="s">
        <v>1212</v>
      </c>
      <c r="M320" s="131">
        <v>0.1</v>
      </c>
      <c r="N320" t="s">
        <v>1337</v>
      </c>
      <c r="O320" s="132">
        <v>4.2869999999999998E-2</v>
      </c>
      <c r="P320" s="132">
        <v>4.2500000000000003E-2</v>
      </c>
      <c r="R320" s="131">
        <v>4033000</v>
      </c>
      <c r="S320" s="131">
        <v>1</v>
      </c>
      <c r="T320" s="131">
        <v>99.59</v>
      </c>
      <c r="U320" s="131">
        <v>4016.4650000000001</v>
      </c>
      <c r="X320" s="132">
        <v>1.1E-4</v>
      </c>
      <c r="Y320" s="132">
        <v>1.643E-2</v>
      </c>
      <c r="Z320" s="132">
        <v>1.34E-2</v>
      </c>
    </row>
    <row r="321" spans="1:26">
      <c r="A321" t="s">
        <v>1213</v>
      </c>
      <c r="B321" t="s">
        <v>1247</v>
      </c>
      <c r="C321" t="s">
        <v>1271</v>
      </c>
      <c r="D321" t="s">
        <v>1327</v>
      </c>
      <c r="E321" t="s">
        <v>1328</v>
      </c>
      <c r="F321" t="s">
        <v>949</v>
      </c>
      <c r="G321" t="s">
        <v>204</v>
      </c>
      <c r="H321" t="s">
        <v>204</v>
      </c>
      <c r="I321" t="s">
        <v>340</v>
      </c>
      <c r="J321" t="s">
        <v>1261</v>
      </c>
      <c r="K321" t="s">
        <v>413</v>
      </c>
      <c r="L321" t="s">
        <v>1212</v>
      </c>
      <c r="M321" s="131">
        <v>0.35</v>
      </c>
      <c r="N321" t="s">
        <v>1329</v>
      </c>
      <c r="O321" s="132">
        <v>4.1880000000000001E-2</v>
      </c>
      <c r="P321" s="132">
        <v>4.2900000000000001E-2</v>
      </c>
      <c r="R321" s="131">
        <v>3970000</v>
      </c>
      <c r="S321" s="131">
        <v>1</v>
      </c>
      <c r="T321" s="131">
        <v>98.55</v>
      </c>
      <c r="U321" s="131">
        <v>3912.4349999999999</v>
      </c>
      <c r="X321" s="132">
        <v>3.3E-4</v>
      </c>
      <c r="Y321" s="132">
        <v>1.601E-2</v>
      </c>
      <c r="Z321" s="132">
        <v>1.3050000000000001E-2</v>
      </c>
    </row>
    <row r="322" spans="1:26">
      <c r="A322" t="s">
        <v>1213</v>
      </c>
      <c r="B322" t="s">
        <v>1247</v>
      </c>
      <c r="C322" t="s">
        <v>1258</v>
      </c>
      <c r="D322" t="s">
        <v>1300</v>
      </c>
      <c r="E322" t="s">
        <v>1301</v>
      </c>
      <c r="F322" t="s">
        <v>943</v>
      </c>
      <c r="G322" t="s">
        <v>204</v>
      </c>
      <c r="H322" t="s">
        <v>204</v>
      </c>
      <c r="I322" t="s">
        <v>340</v>
      </c>
      <c r="J322" t="s">
        <v>1261</v>
      </c>
      <c r="K322" t="s">
        <v>413</v>
      </c>
      <c r="L322" t="s">
        <v>1212</v>
      </c>
      <c r="M322" s="131">
        <v>6.65</v>
      </c>
      <c r="N322" t="s">
        <v>1302</v>
      </c>
      <c r="O322" s="132">
        <v>1.502E-2</v>
      </c>
      <c r="P322" s="132">
        <v>2.0299999999999999E-2</v>
      </c>
      <c r="R322" s="131">
        <v>3801780</v>
      </c>
      <c r="S322" s="131">
        <v>1</v>
      </c>
      <c r="T322" s="131">
        <v>101.91</v>
      </c>
      <c r="U322" s="131">
        <v>3874.3939999999998</v>
      </c>
      <c r="X322" s="132">
        <v>1.2E-4</v>
      </c>
      <c r="Y322" s="132">
        <v>1.585E-2</v>
      </c>
      <c r="Z322" s="132">
        <v>1.2919999999999999E-2</v>
      </c>
    </row>
    <row r="323" spans="1:26">
      <c r="A323" t="s">
        <v>1213</v>
      </c>
      <c r="B323" t="s">
        <v>1247</v>
      </c>
      <c r="C323" t="s">
        <v>1271</v>
      </c>
      <c r="D323" t="s">
        <v>1356</v>
      </c>
      <c r="E323" t="s">
        <v>1357</v>
      </c>
      <c r="F323" t="s">
        <v>949</v>
      </c>
      <c r="G323" t="s">
        <v>204</v>
      </c>
      <c r="H323" t="s">
        <v>204</v>
      </c>
      <c r="I323" t="s">
        <v>340</v>
      </c>
      <c r="J323" t="s">
        <v>1265</v>
      </c>
      <c r="K323" t="s">
        <v>415</v>
      </c>
      <c r="L323" t="s">
        <v>1212</v>
      </c>
      <c r="M323" s="131">
        <v>0.01</v>
      </c>
      <c r="N323" t="s">
        <v>1358</v>
      </c>
      <c r="O323" s="132">
        <v>4.1529999999999997E-2</v>
      </c>
      <c r="P323" s="132">
        <v>0.1157</v>
      </c>
      <c r="R323" s="131">
        <v>3700000</v>
      </c>
      <c r="S323" s="131">
        <v>1</v>
      </c>
      <c r="T323" s="131">
        <v>99.97</v>
      </c>
      <c r="U323" s="131">
        <v>3698.89</v>
      </c>
      <c r="X323" s="132">
        <v>1.1E-4</v>
      </c>
      <c r="Y323" s="132">
        <v>1.5129999999999999E-2</v>
      </c>
      <c r="Z323" s="132">
        <v>1.234E-2</v>
      </c>
    </row>
    <row r="324" spans="1:26">
      <c r="A324" t="s">
        <v>1213</v>
      </c>
      <c r="B324" t="s">
        <v>1247</v>
      </c>
      <c r="C324" t="s">
        <v>1271</v>
      </c>
      <c r="D324" t="s">
        <v>1275</v>
      </c>
      <c r="E324" t="s">
        <v>1276</v>
      </c>
      <c r="F324" t="s">
        <v>949</v>
      </c>
      <c r="G324" t="s">
        <v>204</v>
      </c>
      <c r="H324" t="s">
        <v>204</v>
      </c>
      <c r="I324" t="s">
        <v>340</v>
      </c>
      <c r="J324" t="s">
        <v>1261</v>
      </c>
      <c r="K324" t="s">
        <v>413</v>
      </c>
      <c r="L324" t="s">
        <v>1212</v>
      </c>
      <c r="M324" s="131">
        <v>0.6</v>
      </c>
      <c r="N324" t="s">
        <v>1277</v>
      </c>
      <c r="O324" s="132">
        <v>4.3470000000000002E-2</v>
      </c>
      <c r="P324" s="132">
        <v>4.2599999999999999E-2</v>
      </c>
      <c r="R324" s="131">
        <v>2793000</v>
      </c>
      <c r="S324" s="131">
        <v>1</v>
      </c>
      <c r="T324" s="131">
        <v>97.54</v>
      </c>
      <c r="U324" s="131">
        <v>2724.2919999999999</v>
      </c>
      <c r="X324" s="132">
        <v>2.0000000000000001E-4</v>
      </c>
      <c r="Y324" s="132">
        <v>1.115E-2</v>
      </c>
      <c r="Z324" s="132">
        <v>9.0900000000000009E-3</v>
      </c>
    </row>
    <row r="325" spans="1:26">
      <c r="A325" t="s">
        <v>1213</v>
      </c>
      <c r="B325" t="s">
        <v>1247</v>
      </c>
      <c r="C325" t="s">
        <v>1267</v>
      </c>
      <c r="D325" t="s">
        <v>1321</v>
      </c>
      <c r="E325" t="s">
        <v>1322</v>
      </c>
      <c r="F325" t="s">
        <v>945</v>
      </c>
      <c r="G325" t="s">
        <v>204</v>
      </c>
      <c r="H325" t="s">
        <v>204</v>
      </c>
      <c r="I325" t="s">
        <v>340</v>
      </c>
      <c r="J325" t="s">
        <v>1265</v>
      </c>
      <c r="K325" t="s">
        <v>415</v>
      </c>
      <c r="L325" t="s">
        <v>1212</v>
      </c>
      <c r="M325" s="131">
        <v>6.68</v>
      </c>
      <c r="N325" t="s">
        <v>1323</v>
      </c>
      <c r="O325" s="132">
        <v>4.3490000000000001E-2</v>
      </c>
      <c r="P325" s="132">
        <v>4.3799999999999999E-2</v>
      </c>
      <c r="R325" s="131">
        <v>2980000</v>
      </c>
      <c r="S325" s="131">
        <v>1</v>
      </c>
      <c r="T325" s="131">
        <v>82.78</v>
      </c>
      <c r="U325" s="131">
        <v>2466.8440000000001</v>
      </c>
      <c r="X325" s="132">
        <v>9.0000000000000006E-5</v>
      </c>
      <c r="Y325" s="132">
        <v>1.009E-2</v>
      </c>
      <c r="Z325" s="132">
        <v>8.2299999999999995E-3</v>
      </c>
    </row>
    <row r="326" spans="1:26">
      <c r="A326" t="s">
        <v>1213</v>
      </c>
      <c r="B326" t="s">
        <v>1247</v>
      </c>
      <c r="C326" t="s">
        <v>1267</v>
      </c>
      <c r="D326" t="s">
        <v>1391</v>
      </c>
      <c r="E326" t="s">
        <v>1392</v>
      </c>
      <c r="F326" t="s">
        <v>945</v>
      </c>
      <c r="G326" t="s">
        <v>204</v>
      </c>
      <c r="H326" t="s">
        <v>204</v>
      </c>
      <c r="I326" t="s">
        <v>340</v>
      </c>
      <c r="J326" t="s">
        <v>1265</v>
      </c>
      <c r="K326" t="s">
        <v>415</v>
      </c>
      <c r="L326" t="s">
        <v>1212</v>
      </c>
      <c r="M326" s="131">
        <v>17.43</v>
      </c>
      <c r="N326" t="s">
        <v>1393</v>
      </c>
      <c r="O326" s="132">
        <v>3.721E-2</v>
      </c>
      <c r="P326" s="132">
        <v>4.9500000000000002E-2</v>
      </c>
      <c r="R326" s="131">
        <v>3386000</v>
      </c>
      <c r="S326" s="131">
        <v>1</v>
      </c>
      <c r="T326" s="131">
        <v>68.95</v>
      </c>
      <c r="U326" s="131">
        <v>2334.6469999999999</v>
      </c>
      <c r="X326" s="132">
        <v>1.4999999999999999E-4</v>
      </c>
      <c r="Y326" s="132">
        <v>9.5499999999999995E-3</v>
      </c>
      <c r="Z326" s="132">
        <v>7.79E-3</v>
      </c>
    </row>
    <row r="327" spans="1:26">
      <c r="A327" t="s">
        <v>1213</v>
      </c>
      <c r="B327" t="s">
        <v>1247</v>
      </c>
      <c r="C327" t="s">
        <v>1267</v>
      </c>
      <c r="D327" t="s">
        <v>1268</v>
      </c>
      <c r="E327" t="s">
        <v>1269</v>
      </c>
      <c r="F327" t="s">
        <v>945</v>
      </c>
      <c r="G327" t="s">
        <v>204</v>
      </c>
      <c r="H327" t="s">
        <v>204</v>
      </c>
      <c r="I327" t="s">
        <v>340</v>
      </c>
      <c r="J327" t="s">
        <v>1261</v>
      </c>
      <c r="K327" t="s">
        <v>413</v>
      </c>
      <c r="L327" t="s">
        <v>1212</v>
      </c>
      <c r="M327" s="131">
        <v>11.55</v>
      </c>
      <c r="N327" t="s">
        <v>1270</v>
      </c>
      <c r="O327" s="132">
        <v>3.6839999999999998E-2</v>
      </c>
      <c r="P327" s="132">
        <v>4.7300000000000002E-2</v>
      </c>
      <c r="R327" s="131">
        <v>1930000</v>
      </c>
      <c r="S327" s="131">
        <v>1</v>
      </c>
      <c r="T327" s="131">
        <v>109.69</v>
      </c>
      <c r="U327" s="131">
        <v>2117.0169999999998</v>
      </c>
      <c r="X327" s="132">
        <v>6.9999999999999994E-5</v>
      </c>
      <c r="Y327" s="132">
        <v>8.6599999999999993E-3</v>
      </c>
      <c r="Z327" s="132">
        <v>7.0600000000000003E-3</v>
      </c>
    </row>
    <row r="328" spans="1:26">
      <c r="A328" t="s">
        <v>1213</v>
      </c>
      <c r="B328" t="s">
        <v>1247</v>
      </c>
      <c r="C328" t="s">
        <v>1271</v>
      </c>
      <c r="D328" t="s">
        <v>1374</v>
      </c>
      <c r="E328" t="s">
        <v>1375</v>
      </c>
      <c r="F328" t="s">
        <v>949</v>
      </c>
      <c r="G328" t="s">
        <v>204</v>
      </c>
      <c r="H328" t="s">
        <v>204</v>
      </c>
      <c r="I328" t="s">
        <v>340</v>
      </c>
      <c r="J328" t="s">
        <v>1261</v>
      </c>
      <c r="K328" t="s">
        <v>413</v>
      </c>
      <c r="L328" t="s">
        <v>1212</v>
      </c>
      <c r="M328" s="131">
        <v>0.51</v>
      </c>
      <c r="N328" t="s">
        <v>1376</v>
      </c>
      <c r="O328" s="132">
        <v>4.3999999999999997E-2</v>
      </c>
      <c r="P328" s="132">
        <v>4.2799999999999998E-2</v>
      </c>
      <c r="R328" s="131">
        <v>1525000</v>
      </c>
      <c r="S328" s="131">
        <v>1</v>
      </c>
      <c r="T328" s="131">
        <v>97.9</v>
      </c>
      <c r="U328" s="131">
        <v>1492.9749999999999</v>
      </c>
      <c r="X328" s="132">
        <v>1.1E-4</v>
      </c>
      <c r="Y328" s="132">
        <v>6.11E-3</v>
      </c>
      <c r="Z328" s="132">
        <v>4.9800000000000001E-3</v>
      </c>
    </row>
    <row r="329" spans="1:26">
      <c r="A329" t="s">
        <v>1213</v>
      </c>
      <c r="B329" t="s">
        <v>1247</v>
      </c>
      <c r="C329" t="s">
        <v>1271</v>
      </c>
      <c r="D329" t="s">
        <v>1294</v>
      </c>
      <c r="E329" t="s">
        <v>1295</v>
      </c>
      <c r="F329" t="s">
        <v>949</v>
      </c>
      <c r="G329" t="s">
        <v>204</v>
      </c>
      <c r="H329" t="s">
        <v>204</v>
      </c>
      <c r="I329" t="s">
        <v>340</v>
      </c>
      <c r="J329" t="s">
        <v>1261</v>
      </c>
      <c r="K329" t="s">
        <v>413</v>
      </c>
      <c r="L329" t="s">
        <v>1212</v>
      </c>
      <c r="M329" s="131">
        <v>0.67</v>
      </c>
      <c r="N329" t="s">
        <v>1296</v>
      </c>
      <c r="O329" s="132">
        <v>4.2810000000000001E-2</v>
      </c>
      <c r="P329" s="132">
        <v>4.24E-2</v>
      </c>
      <c r="R329" s="131">
        <v>1345000</v>
      </c>
      <c r="S329" s="131">
        <v>1</v>
      </c>
      <c r="T329" s="131">
        <v>97.24</v>
      </c>
      <c r="U329" s="131">
        <v>1307.8779999999999</v>
      </c>
      <c r="X329" s="132">
        <v>1E-4</v>
      </c>
      <c r="Y329" s="132">
        <v>5.3499999999999997E-3</v>
      </c>
      <c r="Z329" s="132">
        <v>4.3600000000000002E-3</v>
      </c>
    </row>
    <row r="330" spans="1:26">
      <c r="A330" t="s">
        <v>1213</v>
      </c>
      <c r="B330" t="s">
        <v>1247</v>
      </c>
      <c r="C330" t="s">
        <v>1394</v>
      </c>
      <c r="D330" t="s">
        <v>1395</v>
      </c>
      <c r="E330" t="s">
        <v>1396</v>
      </c>
      <c r="F330" t="s">
        <v>945</v>
      </c>
      <c r="G330" t="s">
        <v>204</v>
      </c>
      <c r="H330" t="s">
        <v>204</v>
      </c>
      <c r="I330" t="s">
        <v>340</v>
      </c>
      <c r="J330" t="s">
        <v>1261</v>
      </c>
      <c r="K330" t="s">
        <v>413</v>
      </c>
      <c r="L330" t="s">
        <v>1212</v>
      </c>
      <c r="M330" s="131">
        <v>0.16</v>
      </c>
      <c r="N330" t="s">
        <v>1397</v>
      </c>
      <c r="O330" s="132">
        <v>4.3090000000000003E-2</v>
      </c>
      <c r="P330" s="132">
        <v>4.3099999999999999E-2</v>
      </c>
      <c r="R330" s="131">
        <v>1028000</v>
      </c>
      <c r="S330" s="131">
        <v>1</v>
      </c>
      <c r="T330" s="131">
        <v>99.32</v>
      </c>
      <c r="U330" s="131">
        <v>1021.01</v>
      </c>
      <c r="X330" s="132">
        <v>1.1E-4</v>
      </c>
      <c r="Y330" s="132">
        <v>4.1799999999999997E-3</v>
      </c>
      <c r="Z330" s="132">
        <v>3.4099999999999998E-3</v>
      </c>
    </row>
    <row r="331" spans="1:26">
      <c r="A331" t="s">
        <v>1213</v>
      </c>
      <c r="B331" t="s">
        <v>1247</v>
      </c>
      <c r="C331" t="s">
        <v>1394</v>
      </c>
      <c r="D331" t="s">
        <v>1398</v>
      </c>
      <c r="E331" t="s">
        <v>1399</v>
      </c>
      <c r="F331" t="s">
        <v>945</v>
      </c>
      <c r="G331" t="s">
        <v>204</v>
      </c>
      <c r="H331" t="s">
        <v>204</v>
      </c>
      <c r="I331" t="s">
        <v>340</v>
      </c>
      <c r="J331" t="s">
        <v>1261</v>
      </c>
      <c r="K331" t="s">
        <v>413</v>
      </c>
      <c r="L331" t="s">
        <v>1212</v>
      </c>
      <c r="M331" s="131">
        <v>0.67</v>
      </c>
      <c r="N331" t="s">
        <v>1400</v>
      </c>
      <c r="O331" s="132">
        <v>4.2840000000000003E-2</v>
      </c>
      <c r="P331" s="132">
        <v>4.2500000000000003E-2</v>
      </c>
      <c r="R331" s="131">
        <v>960000</v>
      </c>
      <c r="S331" s="131">
        <v>1</v>
      </c>
      <c r="T331" s="131">
        <v>97.27</v>
      </c>
      <c r="U331" s="131">
        <v>933.79200000000003</v>
      </c>
      <c r="X331" s="132">
        <v>1.4999999999999999E-4</v>
      </c>
      <c r="Y331" s="132">
        <v>3.82E-3</v>
      </c>
      <c r="Z331" s="132">
        <v>3.1099999999999999E-3</v>
      </c>
    </row>
    <row r="332" spans="1:26">
      <c r="A332" t="s">
        <v>1213</v>
      </c>
      <c r="B332" t="s">
        <v>1247</v>
      </c>
      <c r="C332" t="s">
        <v>1394</v>
      </c>
      <c r="D332" t="s">
        <v>1401</v>
      </c>
      <c r="E332" t="s">
        <v>1402</v>
      </c>
      <c r="F332" t="s">
        <v>945</v>
      </c>
      <c r="G332" t="s">
        <v>204</v>
      </c>
      <c r="H332" t="s">
        <v>204</v>
      </c>
      <c r="I332" t="s">
        <v>340</v>
      </c>
      <c r="J332" t="s">
        <v>1261</v>
      </c>
      <c r="K332" t="s">
        <v>413</v>
      </c>
      <c r="L332" t="s">
        <v>1212</v>
      </c>
      <c r="M332" s="131">
        <v>0.42</v>
      </c>
      <c r="N332" t="s">
        <v>1293</v>
      </c>
      <c r="O332" s="132">
        <v>4.4470000000000003E-2</v>
      </c>
      <c r="P332" s="132">
        <v>4.36E-2</v>
      </c>
      <c r="R332" s="131">
        <v>700000</v>
      </c>
      <c r="S332" s="131">
        <v>1</v>
      </c>
      <c r="T332" s="131">
        <v>98.24</v>
      </c>
      <c r="U332" s="131">
        <v>687.68</v>
      </c>
      <c r="X332" s="132">
        <v>6.9999999999999994E-5</v>
      </c>
      <c r="Y332" s="132">
        <v>2.81E-3</v>
      </c>
      <c r="Z332" s="132">
        <v>2.2899999999999999E-3</v>
      </c>
    </row>
    <row r="333" spans="1:26">
      <c r="A333" t="s">
        <v>1213</v>
      </c>
      <c r="B333" t="s">
        <v>1247</v>
      </c>
      <c r="C333" t="s">
        <v>1267</v>
      </c>
      <c r="D333" t="s">
        <v>1324</v>
      </c>
      <c r="E333" t="s">
        <v>1325</v>
      </c>
      <c r="F333" t="s">
        <v>945</v>
      </c>
      <c r="G333" t="s">
        <v>204</v>
      </c>
      <c r="H333" t="s">
        <v>204</v>
      </c>
      <c r="I333" t="s">
        <v>340</v>
      </c>
      <c r="J333" t="s">
        <v>1265</v>
      </c>
      <c r="K333" t="s">
        <v>415</v>
      </c>
      <c r="L333" t="s">
        <v>1212</v>
      </c>
      <c r="M333" s="131">
        <v>8.4</v>
      </c>
      <c r="N333" t="s">
        <v>1326</v>
      </c>
      <c r="O333" s="132">
        <v>3.9309999999999998E-2</v>
      </c>
      <c r="P333" s="132">
        <v>4.48E-2</v>
      </c>
      <c r="R333" s="131">
        <v>500000</v>
      </c>
      <c r="S333" s="131">
        <v>1</v>
      </c>
      <c r="T333" s="131">
        <v>96.17</v>
      </c>
      <c r="U333" s="131">
        <v>480.85</v>
      </c>
      <c r="X333" s="132">
        <v>2.0000000000000002E-5</v>
      </c>
      <c r="Y333" s="132">
        <v>1.97E-3</v>
      </c>
      <c r="Z333" s="132">
        <v>1.6000000000000001E-3</v>
      </c>
    </row>
    <row r="334" spans="1:26">
      <c r="A334" t="s">
        <v>1213</v>
      </c>
      <c r="B334" t="s">
        <v>1247</v>
      </c>
      <c r="C334" t="s">
        <v>1267</v>
      </c>
      <c r="D334" t="s">
        <v>1371</v>
      </c>
      <c r="E334" t="s">
        <v>1372</v>
      </c>
      <c r="F334" t="s">
        <v>945</v>
      </c>
      <c r="G334" t="s">
        <v>204</v>
      </c>
      <c r="H334" t="s">
        <v>204</v>
      </c>
      <c r="I334" t="s">
        <v>340</v>
      </c>
      <c r="J334" t="s">
        <v>1261</v>
      </c>
      <c r="K334" t="s">
        <v>413</v>
      </c>
      <c r="L334" t="s">
        <v>1212</v>
      </c>
      <c r="M334" s="131">
        <v>14.74</v>
      </c>
      <c r="N334" t="s">
        <v>1373</v>
      </c>
      <c r="O334" s="132">
        <v>3.1780000000000003E-2</v>
      </c>
      <c r="P334" s="132">
        <v>4.8599999999999997E-2</v>
      </c>
      <c r="R334" s="131">
        <v>500000</v>
      </c>
      <c r="S334" s="131">
        <v>1</v>
      </c>
      <c r="T334" s="131">
        <v>85.21</v>
      </c>
      <c r="U334" s="131">
        <v>426.05</v>
      </c>
      <c r="X334" s="132">
        <v>2.0000000000000002E-5</v>
      </c>
      <c r="Y334" s="132">
        <v>1.74E-3</v>
      </c>
      <c r="Z334" s="132">
        <v>1.42E-3</v>
      </c>
    </row>
    <row r="335" spans="1:26">
      <c r="A335" t="s">
        <v>1213</v>
      </c>
      <c r="B335" t="s">
        <v>1247</v>
      </c>
      <c r="C335" t="s">
        <v>1258</v>
      </c>
      <c r="D335" t="s">
        <v>1344</v>
      </c>
      <c r="E335" t="s">
        <v>1345</v>
      </c>
      <c r="F335" t="s">
        <v>943</v>
      </c>
      <c r="G335" t="s">
        <v>204</v>
      </c>
      <c r="H335" t="s">
        <v>204</v>
      </c>
      <c r="I335" t="s">
        <v>340</v>
      </c>
      <c r="J335" t="s">
        <v>1265</v>
      </c>
      <c r="K335" t="s">
        <v>415</v>
      </c>
      <c r="L335" t="s">
        <v>1212</v>
      </c>
      <c r="M335" s="131">
        <v>8.0299999999999994</v>
      </c>
      <c r="N335" t="s">
        <v>1346</v>
      </c>
      <c r="O335" s="132">
        <v>1.6799999999999999E-2</v>
      </c>
      <c r="P335" s="132">
        <v>2.1000000000000001E-2</v>
      </c>
      <c r="R335" s="131">
        <v>350000</v>
      </c>
      <c r="S335" s="131">
        <v>1</v>
      </c>
      <c r="T335" s="131">
        <v>100.49</v>
      </c>
      <c r="U335" s="131">
        <v>351.71499999999997</v>
      </c>
      <c r="X335" s="132">
        <v>2.0000000000000002E-5</v>
      </c>
      <c r="Y335" s="132">
        <v>1.4400000000000001E-3</v>
      </c>
      <c r="Z335" s="132">
        <v>1.17E-3</v>
      </c>
    </row>
    <row r="336" spans="1:26">
      <c r="A336" t="s">
        <v>1213</v>
      </c>
      <c r="B336" t="s">
        <v>1247</v>
      </c>
      <c r="C336" t="s">
        <v>1281</v>
      </c>
      <c r="D336" t="s">
        <v>1288</v>
      </c>
      <c r="E336" t="s">
        <v>1289</v>
      </c>
      <c r="F336" t="s">
        <v>946</v>
      </c>
      <c r="G336" t="s">
        <v>204</v>
      </c>
      <c r="H336" t="s">
        <v>204</v>
      </c>
      <c r="I336" t="s">
        <v>340</v>
      </c>
      <c r="J336" t="s">
        <v>1261</v>
      </c>
      <c r="K336" t="s">
        <v>413</v>
      </c>
      <c r="L336" t="s">
        <v>1212</v>
      </c>
      <c r="M336" s="131">
        <v>1.1399999999999999</v>
      </c>
      <c r="N336" t="s">
        <v>1290</v>
      </c>
      <c r="O336" s="132">
        <v>2.5200000000000001E-3</v>
      </c>
      <c r="P336" s="132">
        <v>4.5100000000000001E-2</v>
      </c>
      <c r="R336" s="131">
        <v>350000</v>
      </c>
      <c r="S336" s="131">
        <v>1</v>
      </c>
      <c r="T336" s="131">
        <v>100.16</v>
      </c>
      <c r="U336" s="131">
        <v>350.56</v>
      </c>
      <c r="X336" s="132">
        <v>2.0000000000000002E-5</v>
      </c>
      <c r="Y336" s="132">
        <v>1.4300000000000001E-3</v>
      </c>
      <c r="Z336" s="132">
        <v>1.17E-3</v>
      </c>
    </row>
    <row r="337" spans="1:26">
      <c r="A337" t="s">
        <v>1213</v>
      </c>
      <c r="B337" t="s">
        <v>1247</v>
      </c>
      <c r="C337" t="s">
        <v>1271</v>
      </c>
      <c r="D337" t="s">
        <v>1297</v>
      </c>
      <c r="E337" t="s">
        <v>1298</v>
      </c>
      <c r="F337" t="s">
        <v>949</v>
      </c>
      <c r="G337" t="s">
        <v>204</v>
      </c>
      <c r="H337" t="s">
        <v>204</v>
      </c>
      <c r="I337" t="s">
        <v>340</v>
      </c>
      <c r="J337" t="s">
        <v>1261</v>
      </c>
      <c r="K337" t="s">
        <v>413</v>
      </c>
      <c r="L337" t="s">
        <v>1212</v>
      </c>
      <c r="M337" s="131">
        <v>0.85</v>
      </c>
      <c r="N337" t="s">
        <v>1299</v>
      </c>
      <c r="O337" s="132">
        <v>4.224E-2</v>
      </c>
      <c r="P337" s="132">
        <v>4.2599999999999999E-2</v>
      </c>
      <c r="R337" s="131">
        <v>320000</v>
      </c>
      <c r="S337" s="131">
        <v>1</v>
      </c>
      <c r="T337" s="131">
        <v>96.53</v>
      </c>
      <c r="U337" s="131">
        <v>308.89600000000002</v>
      </c>
      <c r="X337" s="132">
        <v>2.0000000000000002E-5</v>
      </c>
      <c r="Y337" s="132">
        <v>1.2600000000000001E-3</v>
      </c>
      <c r="Z337" s="132">
        <v>1.0300000000000001E-3</v>
      </c>
    </row>
    <row r="338" spans="1:26">
      <c r="A338" t="s">
        <v>1213</v>
      </c>
      <c r="B338" t="s">
        <v>1247</v>
      </c>
      <c r="C338" t="s">
        <v>1403</v>
      </c>
      <c r="D338" t="s">
        <v>1404</v>
      </c>
      <c r="E338" t="s">
        <v>1405</v>
      </c>
      <c r="F338" t="s">
        <v>947</v>
      </c>
      <c r="G338" t="s">
        <v>204</v>
      </c>
      <c r="H338" t="s">
        <v>204</v>
      </c>
      <c r="I338" t="s">
        <v>340</v>
      </c>
      <c r="J338" t="s">
        <v>1265</v>
      </c>
      <c r="K338" t="s">
        <v>415</v>
      </c>
      <c r="L338" t="s">
        <v>1212</v>
      </c>
      <c r="M338" s="131">
        <v>4.8499999999999996</v>
      </c>
      <c r="N338" t="s">
        <v>1406</v>
      </c>
      <c r="O338" s="132">
        <v>10</v>
      </c>
      <c r="P338" s="132">
        <v>7.3700000000000002E-2</v>
      </c>
      <c r="R338" s="131">
        <v>100000</v>
      </c>
      <c r="S338" s="131">
        <v>1</v>
      </c>
      <c r="T338" s="131">
        <v>302.93</v>
      </c>
      <c r="U338" s="131">
        <v>302.93</v>
      </c>
      <c r="X338" s="132">
        <v>5.0000000000000002E-5</v>
      </c>
      <c r="Y338" s="132">
        <v>1.24E-3</v>
      </c>
      <c r="Z338" s="132">
        <v>1.01E-3</v>
      </c>
    </row>
    <row r="339" spans="1:26">
      <c r="A339" t="s">
        <v>1213</v>
      </c>
      <c r="B339" t="s">
        <v>1247</v>
      </c>
      <c r="C339" t="s">
        <v>1267</v>
      </c>
      <c r="D339" t="s">
        <v>1318</v>
      </c>
      <c r="E339" t="s">
        <v>1319</v>
      </c>
      <c r="F339" t="s">
        <v>945</v>
      </c>
      <c r="G339" t="s">
        <v>204</v>
      </c>
      <c r="H339" t="s">
        <v>204</v>
      </c>
      <c r="I339" t="s">
        <v>340</v>
      </c>
      <c r="J339" t="s">
        <v>1261</v>
      </c>
      <c r="K339" t="s">
        <v>413</v>
      </c>
      <c r="L339" t="s">
        <v>1212</v>
      </c>
      <c r="M339" s="131">
        <v>1.52</v>
      </c>
      <c r="N339" t="s">
        <v>1320</v>
      </c>
      <c r="O339" s="132">
        <v>4.2479999999999997E-2</v>
      </c>
      <c r="P339" s="132">
        <v>4.1700000000000001E-2</v>
      </c>
      <c r="R339" s="131">
        <v>250000</v>
      </c>
      <c r="S339" s="131">
        <v>1</v>
      </c>
      <c r="T339" s="131">
        <v>105.69</v>
      </c>
      <c r="U339" s="131">
        <v>264.22500000000002</v>
      </c>
      <c r="X339" s="132">
        <v>2.0000000000000002E-5</v>
      </c>
      <c r="Y339" s="132">
        <v>1.08E-3</v>
      </c>
      <c r="Z339" s="132">
        <v>8.8000000000000003E-4</v>
      </c>
    </row>
    <row r="340" spans="1:26">
      <c r="A340" t="s">
        <v>1213</v>
      </c>
      <c r="B340" t="s">
        <v>1247</v>
      </c>
      <c r="C340" t="s">
        <v>1267</v>
      </c>
      <c r="D340" t="s">
        <v>1306</v>
      </c>
      <c r="E340" t="s">
        <v>1307</v>
      </c>
      <c r="F340" t="s">
        <v>945</v>
      </c>
      <c r="G340" t="s">
        <v>204</v>
      </c>
      <c r="H340" t="s">
        <v>204</v>
      </c>
      <c r="I340" t="s">
        <v>340</v>
      </c>
      <c r="J340" t="s">
        <v>1261</v>
      </c>
      <c r="K340" t="s">
        <v>413</v>
      </c>
      <c r="L340" t="s">
        <v>1212</v>
      </c>
      <c r="M340" s="131">
        <v>4.8899999999999997</v>
      </c>
      <c r="N340" t="s">
        <v>1308</v>
      </c>
      <c r="O340" s="132">
        <v>4.3400000000000001E-2</v>
      </c>
      <c r="P340" s="132">
        <v>4.2900000000000001E-2</v>
      </c>
      <c r="R340" s="131">
        <v>300000</v>
      </c>
      <c r="S340" s="131">
        <v>1</v>
      </c>
      <c r="T340" s="131">
        <v>85.48</v>
      </c>
      <c r="U340" s="131">
        <v>256.44</v>
      </c>
      <c r="X340" s="132">
        <v>1.0000000000000001E-5</v>
      </c>
      <c r="Y340" s="132">
        <v>1.0499999999999999E-3</v>
      </c>
      <c r="Z340" s="132">
        <v>8.5999999999999998E-4</v>
      </c>
    </row>
    <row r="341" spans="1:26">
      <c r="A341" t="s">
        <v>1213</v>
      </c>
      <c r="B341" t="s">
        <v>1247</v>
      </c>
      <c r="C341" t="s">
        <v>1271</v>
      </c>
      <c r="D341" t="s">
        <v>1285</v>
      </c>
      <c r="E341" t="s">
        <v>1286</v>
      </c>
      <c r="F341" t="s">
        <v>949</v>
      </c>
      <c r="G341" t="s">
        <v>204</v>
      </c>
      <c r="H341" t="s">
        <v>204</v>
      </c>
      <c r="I341" t="s">
        <v>340</v>
      </c>
      <c r="J341" t="s">
        <v>1261</v>
      </c>
      <c r="K341" t="s">
        <v>413</v>
      </c>
      <c r="L341" t="s">
        <v>1212</v>
      </c>
      <c r="M341" s="131">
        <v>0.77</v>
      </c>
      <c r="N341" t="s">
        <v>1287</v>
      </c>
      <c r="O341" s="132">
        <v>4.2340000000000003E-2</v>
      </c>
      <c r="P341" s="132">
        <v>4.2599999999999999E-2</v>
      </c>
      <c r="R341" s="131">
        <v>230000</v>
      </c>
      <c r="S341" s="131">
        <v>1</v>
      </c>
      <c r="T341" s="131">
        <v>96.84</v>
      </c>
      <c r="U341" s="131">
        <v>222.732</v>
      </c>
      <c r="X341" s="132">
        <v>1.0000000000000001E-5</v>
      </c>
      <c r="Y341" s="132">
        <v>9.1E-4</v>
      </c>
      <c r="Z341" s="132">
        <v>7.3999999999999999E-4</v>
      </c>
    </row>
    <row r="342" spans="1:26">
      <c r="A342" t="s">
        <v>1213</v>
      </c>
      <c r="B342" t="s">
        <v>1247</v>
      </c>
      <c r="C342" t="s">
        <v>1271</v>
      </c>
      <c r="D342" t="s">
        <v>1359</v>
      </c>
      <c r="E342" t="s">
        <v>1360</v>
      </c>
      <c r="F342" t="s">
        <v>949</v>
      </c>
      <c r="G342" t="s">
        <v>204</v>
      </c>
      <c r="H342" t="s">
        <v>204</v>
      </c>
      <c r="I342" t="s">
        <v>340</v>
      </c>
      <c r="J342" t="s">
        <v>1261</v>
      </c>
      <c r="K342" t="s">
        <v>413</v>
      </c>
      <c r="L342" t="s">
        <v>1212</v>
      </c>
      <c r="M342" s="131">
        <v>0.18</v>
      </c>
      <c r="N342" t="s">
        <v>1361</v>
      </c>
      <c r="O342" s="132">
        <v>4.3630000000000002E-2</v>
      </c>
      <c r="P342" s="132">
        <v>4.3299999999999998E-2</v>
      </c>
      <c r="R342" s="131">
        <v>50000</v>
      </c>
      <c r="S342" s="131">
        <v>1</v>
      </c>
      <c r="T342" s="131">
        <v>99.26</v>
      </c>
      <c r="U342" s="131">
        <v>49.63</v>
      </c>
      <c r="X342" s="132">
        <v>0</v>
      </c>
      <c r="Y342" s="132">
        <v>2.0000000000000001E-4</v>
      </c>
      <c r="Z342" s="132">
        <v>1.7000000000000001E-4</v>
      </c>
    </row>
    <row r="343" spans="1:26">
      <c r="A343" t="s">
        <v>1213</v>
      </c>
      <c r="B343" t="s">
        <v>1247</v>
      </c>
      <c r="C343" t="s">
        <v>1330</v>
      </c>
      <c r="D343" t="s">
        <v>1407</v>
      </c>
      <c r="E343" t="s">
        <v>1408</v>
      </c>
      <c r="F343" t="s">
        <v>950</v>
      </c>
      <c r="G343" t="s">
        <v>205</v>
      </c>
      <c r="H343" t="s">
        <v>204</v>
      </c>
      <c r="I343" t="s">
        <v>314</v>
      </c>
      <c r="J343" t="s">
        <v>1333</v>
      </c>
      <c r="K343" t="s">
        <v>431</v>
      </c>
      <c r="L343" t="s">
        <v>1216</v>
      </c>
      <c r="M343" s="131">
        <v>1.726</v>
      </c>
      <c r="N343" t="s">
        <v>1409</v>
      </c>
      <c r="O343" s="132">
        <v>4.3159999999999997E-2</v>
      </c>
      <c r="P343" s="132">
        <v>3.092E-2</v>
      </c>
      <c r="R343" s="131">
        <v>600000</v>
      </c>
      <c r="S343" s="131">
        <v>4.0218999999999996</v>
      </c>
      <c r="T343" s="131">
        <f>U343*1000/R343/S343*100</f>
        <v>97.321000853659555</v>
      </c>
      <c r="U343" s="131">
        <v>2348.4920000000002</v>
      </c>
      <c r="X343" s="132">
        <v>2.1000000000000001E-4</v>
      </c>
      <c r="Y343" s="132">
        <v>9.6100000000000005E-3</v>
      </c>
      <c r="Z343" s="132">
        <v>7.8300000000000002E-3</v>
      </c>
    </row>
    <row r="344" spans="1:26">
      <c r="A344" t="s">
        <v>1213</v>
      </c>
      <c r="B344" t="s">
        <v>1247</v>
      </c>
      <c r="C344" t="s">
        <v>1380</v>
      </c>
      <c r="D344" t="s">
        <v>1410</v>
      </c>
      <c r="E344" t="s">
        <v>1411</v>
      </c>
      <c r="F344" t="s">
        <v>950</v>
      </c>
      <c r="G344" t="s">
        <v>205</v>
      </c>
      <c r="H344" t="s">
        <v>224</v>
      </c>
      <c r="I344" t="s">
        <v>314</v>
      </c>
      <c r="J344" t="s">
        <v>1383</v>
      </c>
      <c r="K344" t="s">
        <v>423</v>
      </c>
      <c r="L344" t="s">
        <v>1215</v>
      </c>
      <c r="M344" s="131">
        <v>14.19</v>
      </c>
      <c r="N344" t="s">
        <v>1412</v>
      </c>
      <c r="O344" s="132">
        <v>5.049E-2</v>
      </c>
      <c r="P344" s="132">
        <v>4.6559999999999997E-2</v>
      </c>
      <c r="R344" s="131">
        <v>570000</v>
      </c>
      <c r="S344" s="131">
        <v>3.718</v>
      </c>
      <c r="T344" s="131">
        <f>U344*1000/R344/S344*100</f>
        <v>78.71143701103216</v>
      </c>
      <c r="U344" s="131">
        <v>1668.1</v>
      </c>
      <c r="X344" s="132">
        <v>1.0000000000000001E-5</v>
      </c>
      <c r="Y344" s="132">
        <v>6.8199999999999997E-3</v>
      </c>
      <c r="Z344" s="132">
        <v>5.5599999999999998E-3</v>
      </c>
    </row>
    <row r="345" spans="1:26">
      <c r="A345" t="s">
        <v>1213</v>
      </c>
      <c r="B345" t="s">
        <v>1247</v>
      </c>
      <c r="C345" t="s">
        <v>1330</v>
      </c>
      <c r="D345" t="s">
        <v>1413</v>
      </c>
      <c r="E345" t="s">
        <v>1414</v>
      </c>
      <c r="F345" t="s">
        <v>950</v>
      </c>
      <c r="G345" t="s">
        <v>205</v>
      </c>
      <c r="H345" t="s">
        <v>204</v>
      </c>
      <c r="I345" t="s">
        <v>314</v>
      </c>
      <c r="J345" t="s">
        <v>1333</v>
      </c>
      <c r="K345" t="s">
        <v>431</v>
      </c>
      <c r="L345" t="s">
        <v>1216</v>
      </c>
      <c r="M345" s="131">
        <v>1.484</v>
      </c>
      <c r="N345" t="s">
        <v>1320</v>
      </c>
      <c r="O345" s="132">
        <v>3.3669999999999999E-2</v>
      </c>
      <c r="P345" s="132">
        <v>3.039E-2</v>
      </c>
      <c r="R345" s="131">
        <v>300000</v>
      </c>
      <c r="S345" s="131">
        <v>4.0218999999999996</v>
      </c>
      <c r="T345" s="131">
        <f>U345*1000/R345/S345*100</f>
        <v>104.84232162245041</v>
      </c>
      <c r="U345" s="131">
        <v>1264.9960000000001</v>
      </c>
      <c r="X345" s="132">
        <v>1.2E-4</v>
      </c>
      <c r="Y345" s="132">
        <v>5.1799999999999997E-3</v>
      </c>
      <c r="Z345" s="132">
        <v>4.2199999999999998E-3</v>
      </c>
    </row>
    <row r="346" spans="1:26">
      <c r="A346" t="s">
        <v>1213</v>
      </c>
      <c r="B346" t="s">
        <v>1247</v>
      </c>
      <c r="C346" t="s">
        <v>1380</v>
      </c>
      <c r="D346" t="s">
        <v>1415</v>
      </c>
      <c r="E346" t="s">
        <v>1416</v>
      </c>
      <c r="F346" t="s">
        <v>950</v>
      </c>
      <c r="G346" t="s">
        <v>205</v>
      </c>
      <c r="H346" t="s">
        <v>224</v>
      </c>
      <c r="I346" t="s">
        <v>314</v>
      </c>
      <c r="J346" t="s">
        <v>1383</v>
      </c>
      <c r="K346" t="s">
        <v>423</v>
      </c>
      <c r="L346" t="s">
        <v>1215</v>
      </c>
      <c r="M346" s="131">
        <v>13.19</v>
      </c>
      <c r="N346" t="s">
        <v>1417</v>
      </c>
      <c r="O346" s="132">
        <v>5.092E-2</v>
      </c>
      <c r="P346" s="132">
        <v>4.5589999999999999E-2</v>
      </c>
      <c r="R346" s="131">
        <v>460000</v>
      </c>
      <c r="S346" s="131">
        <v>3.718</v>
      </c>
      <c r="T346" s="131">
        <v>70.593999999999994</v>
      </c>
      <c r="U346" s="131">
        <v>1207.3520000000001</v>
      </c>
      <c r="X346" s="132">
        <v>1.0000000000000001E-5</v>
      </c>
      <c r="Y346" s="132">
        <v>4.9399999999999999E-3</v>
      </c>
      <c r="Z346" s="132">
        <v>4.0299999999999997E-3</v>
      </c>
    </row>
    <row r="347" spans="1:26">
      <c r="A347" t="s">
        <v>1213</v>
      </c>
      <c r="B347" t="s">
        <v>1247</v>
      </c>
      <c r="C347" t="s">
        <v>1380</v>
      </c>
      <c r="D347" t="s">
        <v>1418</v>
      </c>
      <c r="E347" t="s">
        <v>1419</v>
      </c>
      <c r="F347" t="s">
        <v>950</v>
      </c>
      <c r="G347" t="s">
        <v>205</v>
      </c>
      <c r="H347" t="s">
        <v>224</v>
      </c>
      <c r="I347" t="s">
        <v>314</v>
      </c>
      <c r="J347" t="s">
        <v>1383</v>
      </c>
      <c r="K347" t="s">
        <v>423</v>
      </c>
      <c r="L347" t="s">
        <v>1215</v>
      </c>
      <c r="M347" s="131">
        <v>3.8879999999999999</v>
      </c>
      <c r="N347" t="s">
        <v>1420</v>
      </c>
      <c r="O347" s="132">
        <v>4.9459999999999997E-2</v>
      </c>
      <c r="P347" s="132">
        <v>3.9260000000000003E-2</v>
      </c>
      <c r="R347" s="131">
        <v>300000</v>
      </c>
      <c r="S347" s="131">
        <v>3.718</v>
      </c>
      <c r="T347" s="131">
        <v>98.039000000000001</v>
      </c>
      <c r="U347" s="131">
        <v>1093.528</v>
      </c>
      <c r="X347" s="132">
        <v>1.0000000000000001E-5</v>
      </c>
      <c r="Y347" s="132">
        <v>4.47E-3</v>
      </c>
      <c r="Z347" s="132">
        <v>3.65E-3</v>
      </c>
    </row>
    <row r="348" spans="1:26">
      <c r="A348" t="s">
        <v>1213</v>
      </c>
      <c r="B348" t="s">
        <v>1247</v>
      </c>
      <c r="C348" t="s">
        <v>1380</v>
      </c>
      <c r="D348" t="s">
        <v>1421</v>
      </c>
      <c r="E348" t="s">
        <v>1422</v>
      </c>
      <c r="F348" t="s">
        <v>950</v>
      </c>
      <c r="G348" t="s">
        <v>205</v>
      </c>
      <c r="H348" t="s">
        <v>224</v>
      </c>
      <c r="I348" t="s">
        <v>314</v>
      </c>
      <c r="J348" t="s">
        <v>1383</v>
      </c>
      <c r="K348" t="s">
        <v>423</v>
      </c>
      <c r="L348" t="s">
        <v>1215</v>
      </c>
      <c r="M348" s="131">
        <v>13.75</v>
      </c>
      <c r="N348" t="s">
        <v>1423</v>
      </c>
      <c r="O348" s="132">
        <v>4.3130000000000002E-2</v>
      </c>
      <c r="P348" s="132">
        <v>4.6460000000000001E-2</v>
      </c>
      <c r="R348" s="131">
        <v>350000</v>
      </c>
      <c r="S348" s="131">
        <v>3.718</v>
      </c>
      <c r="T348" s="131">
        <f>U348*1000/R348/S348*100</f>
        <v>79.43748559133175</v>
      </c>
      <c r="U348" s="131">
        <v>1033.72</v>
      </c>
      <c r="X348" s="132">
        <v>1.0000000000000001E-5</v>
      </c>
      <c r="Y348" s="132">
        <v>4.2300000000000003E-3</v>
      </c>
      <c r="Z348" s="132">
        <v>3.4499999999999999E-3</v>
      </c>
    </row>
    <row r="349" spans="1:26">
      <c r="A349" t="s">
        <v>1213</v>
      </c>
      <c r="B349" t="s">
        <v>1247</v>
      </c>
      <c r="C349" t="s">
        <v>1380</v>
      </c>
      <c r="D349" t="s">
        <v>1424</v>
      </c>
      <c r="E349" t="s">
        <v>1425</v>
      </c>
      <c r="F349" t="s">
        <v>950</v>
      </c>
      <c r="G349" t="s">
        <v>205</v>
      </c>
      <c r="H349" t="s">
        <v>224</v>
      </c>
      <c r="I349" t="s">
        <v>314</v>
      </c>
      <c r="J349" t="s">
        <v>1383</v>
      </c>
      <c r="K349" t="s">
        <v>423</v>
      </c>
      <c r="L349" t="s">
        <v>1215</v>
      </c>
      <c r="M349" s="131">
        <v>13.03</v>
      </c>
      <c r="N349" t="s">
        <v>1426</v>
      </c>
      <c r="O349" s="132">
        <v>4.0120000000000003E-2</v>
      </c>
      <c r="P349" s="132">
        <v>4.5909999999999999E-2</v>
      </c>
      <c r="R349" s="131">
        <v>309000</v>
      </c>
      <c r="S349" s="131">
        <v>3.718</v>
      </c>
      <c r="T349" s="131">
        <v>78.358999999999995</v>
      </c>
      <c r="U349" s="131">
        <v>900.24099999999999</v>
      </c>
      <c r="X349" s="132">
        <v>1.0000000000000001E-5</v>
      </c>
      <c r="Y349" s="132">
        <v>3.6800000000000001E-3</v>
      </c>
      <c r="Z349" s="132">
        <v>3.0000000000000001E-3</v>
      </c>
    </row>
    <row r="350" spans="1:26">
      <c r="A350" t="s">
        <v>1213</v>
      </c>
      <c r="B350" t="s">
        <v>1247</v>
      </c>
      <c r="C350" t="s">
        <v>1380</v>
      </c>
      <c r="D350" t="s">
        <v>1427</v>
      </c>
      <c r="E350" t="s">
        <v>1428</v>
      </c>
      <c r="F350" t="s">
        <v>950</v>
      </c>
      <c r="G350" t="s">
        <v>205</v>
      </c>
      <c r="H350" t="s">
        <v>224</v>
      </c>
      <c r="I350" t="s">
        <v>314</v>
      </c>
      <c r="J350" t="s">
        <v>1383</v>
      </c>
      <c r="K350" t="s">
        <v>423</v>
      </c>
      <c r="L350" t="s">
        <v>1215</v>
      </c>
      <c r="M350" s="131">
        <v>6.7549999999999999</v>
      </c>
      <c r="N350" t="s">
        <v>1429</v>
      </c>
      <c r="O350" s="132">
        <v>4.4519999999999997E-2</v>
      </c>
      <c r="P350" s="132">
        <v>4.1250000000000002E-2</v>
      </c>
      <c r="R350" s="131">
        <v>230000</v>
      </c>
      <c r="S350" s="131">
        <v>3.718</v>
      </c>
      <c r="T350" s="131">
        <v>95.968999999999994</v>
      </c>
      <c r="U350" s="131">
        <v>820.66800000000001</v>
      </c>
      <c r="X350" s="132">
        <v>0</v>
      </c>
      <c r="Y350" s="132">
        <v>3.3600000000000001E-3</v>
      </c>
      <c r="Z350" s="132">
        <v>2.7399999999999998E-3</v>
      </c>
    </row>
    <row r="351" spans="1:26">
      <c r="A351" t="s">
        <v>1213</v>
      </c>
      <c r="B351" t="s">
        <v>1247</v>
      </c>
      <c r="C351" t="s">
        <v>1380</v>
      </c>
      <c r="D351" t="s">
        <v>1430</v>
      </c>
      <c r="E351" t="s">
        <v>1431</v>
      </c>
      <c r="F351" t="s">
        <v>950</v>
      </c>
      <c r="G351" t="s">
        <v>205</v>
      </c>
      <c r="H351" t="s">
        <v>224</v>
      </c>
      <c r="I351" t="s">
        <v>314</v>
      </c>
      <c r="J351" t="s">
        <v>1383</v>
      </c>
      <c r="K351" t="s">
        <v>423</v>
      </c>
      <c r="L351" t="s">
        <v>1215</v>
      </c>
      <c r="M351" s="131">
        <v>0.64800000000000002</v>
      </c>
      <c r="N351" t="s">
        <v>1400</v>
      </c>
      <c r="O351" s="132">
        <v>4.4740000000000002E-2</v>
      </c>
      <c r="P351" s="132">
        <v>4.138E-2</v>
      </c>
      <c r="R351" s="131">
        <v>220000</v>
      </c>
      <c r="S351" s="131">
        <v>3.718</v>
      </c>
      <c r="T351" s="131">
        <v>97.617000000000004</v>
      </c>
      <c r="U351" s="131">
        <v>798.47</v>
      </c>
      <c r="X351" s="132">
        <v>0</v>
      </c>
      <c r="Y351" s="132">
        <v>3.2699999999999999E-3</v>
      </c>
      <c r="Z351" s="132">
        <v>2.66E-3</v>
      </c>
    </row>
    <row r="352" spans="1:26">
      <c r="A352" t="s">
        <v>1213</v>
      </c>
      <c r="B352" t="s">
        <v>1247</v>
      </c>
      <c r="C352" t="s">
        <v>1380</v>
      </c>
      <c r="D352" t="s">
        <v>1432</v>
      </c>
      <c r="E352" t="s">
        <v>1433</v>
      </c>
      <c r="F352" t="s">
        <v>950</v>
      </c>
      <c r="G352" t="s">
        <v>205</v>
      </c>
      <c r="H352" t="s">
        <v>224</v>
      </c>
      <c r="I352" t="s">
        <v>314</v>
      </c>
      <c r="J352" t="s">
        <v>1383</v>
      </c>
      <c r="K352" t="s">
        <v>423</v>
      </c>
      <c r="L352" t="s">
        <v>1215</v>
      </c>
      <c r="M352" s="131">
        <v>10.669</v>
      </c>
      <c r="N352" t="s">
        <v>1434</v>
      </c>
      <c r="O352" s="132">
        <v>4.863E-2</v>
      </c>
      <c r="P352" s="132">
        <v>4.3400000000000001E-2</v>
      </c>
      <c r="R352" s="131">
        <v>230000</v>
      </c>
      <c r="S352" s="131">
        <v>3.718</v>
      </c>
      <c r="T352" s="131">
        <v>91.108999999999995</v>
      </c>
      <c r="U352" s="131">
        <v>779.11300000000006</v>
      </c>
      <c r="X352" s="132">
        <v>1.0000000000000001E-5</v>
      </c>
      <c r="Y352" s="132">
        <v>3.1900000000000001E-3</v>
      </c>
      <c r="Z352" s="132">
        <v>2.5999999999999999E-3</v>
      </c>
    </row>
    <row r="353" spans="1:26">
      <c r="A353" t="s">
        <v>1213</v>
      </c>
      <c r="B353" t="s">
        <v>1247</v>
      </c>
      <c r="C353" t="s">
        <v>1380</v>
      </c>
      <c r="D353" t="s">
        <v>1435</v>
      </c>
      <c r="E353" t="s">
        <v>1436</v>
      </c>
      <c r="F353" t="s">
        <v>950</v>
      </c>
      <c r="G353" t="s">
        <v>205</v>
      </c>
      <c r="H353" t="s">
        <v>224</v>
      </c>
      <c r="I353" t="s">
        <v>314</v>
      </c>
      <c r="J353" t="s">
        <v>1383</v>
      </c>
      <c r="K353" t="s">
        <v>423</v>
      </c>
      <c r="L353" t="s">
        <v>1215</v>
      </c>
      <c r="M353" s="131">
        <v>13.06</v>
      </c>
      <c r="N353" t="s">
        <v>1437</v>
      </c>
      <c r="O353" s="132">
        <v>4.129E-2</v>
      </c>
      <c r="P353" s="132">
        <v>4.6149999999999997E-2</v>
      </c>
      <c r="R353" s="131">
        <v>200000</v>
      </c>
      <c r="S353" s="131">
        <v>3.718</v>
      </c>
      <c r="T353" s="131">
        <v>87.453000000000003</v>
      </c>
      <c r="U353" s="131">
        <v>650.30100000000004</v>
      </c>
      <c r="X353" s="132">
        <v>0</v>
      </c>
      <c r="Y353" s="132">
        <v>2.66E-3</v>
      </c>
      <c r="Z353" s="132">
        <v>2.1700000000000001E-3</v>
      </c>
    </row>
    <row r="354" spans="1:26">
      <c r="A354" t="s">
        <v>1213</v>
      </c>
      <c r="B354" t="s">
        <v>1247</v>
      </c>
      <c r="C354" t="s">
        <v>1380</v>
      </c>
      <c r="D354" t="s">
        <v>1438</v>
      </c>
      <c r="E354" t="s">
        <v>1439</v>
      </c>
      <c r="F354" t="s">
        <v>950</v>
      </c>
      <c r="G354" t="s">
        <v>205</v>
      </c>
      <c r="H354" t="s">
        <v>224</v>
      </c>
      <c r="I354" t="s">
        <v>314</v>
      </c>
      <c r="J354" t="s">
        <v>1383</v>
      </c>
      <c r="K354" t="s">
        <v>423</v>
      </c>
      <c r="L354" t="s">
        <v>1215</v>
      </c>
      <c r="M354" s="131">
        <v>13.404</v>
      </c>
      <c r="N354" t="s">
        <v>1440</v>
      </c>
      <c r="O354" s="132">
        <v>4.9959999999999997E-2</v>
      </c>
      <c r="P354" s="132">
        <v>4.4990000000000002E-2</v>
      </c>
      <c r="R354" s="131">
        <v>240000</v>
      </c>
      <c r="S354" s="131">
        <v>3.718</v>
      </c>
      <c r="T354" s="131">
        <v>62.405999999999999</v>
      </c>
      <c r="U354" s="131">
        <v>556.86300000000006</v>
      </c>
      <c r="X354" s="132">
        <v>0</v>
      </c>
      <c r="Y354" s="132">
        <v>2.2799999999999999E-3</v>
      </c>
      <c r="Z354" s="132">
        <v>1.8600000000000001E-3</v>
      </c>
    </row>
    <row r="355" spans="1:26">
      <c r="A355" t="s">
        <v>1213</v>
      </c>
      <c r="B355" t="s">
        <v>1247</v>
      </c>
      <c r="C355" t="s">
        <v>1330</v>
      </c>
      <c r="D355" t="s">
        <v>1331</v>
      </c>
      <c r="E355" t="s">
        <v>1332</v>
      </c>
      <c r="F355" t="s">
        <v>950</v>
      </c>
      <c r="G355" t="s">
        <v>205</v>
      </c>
      <c r="H355" t="s">
        <v>204</v>
      </c>
      <c r="I355" t="s">
        <v>314</v>
      </c>
      <c r="J355" t="s">
        <v>1333</v>
      </c>
      <c r="K355" t="s">
        <v>431</v>
      </c>
      <c r="L355" t="s">
        <v>1215</v>
      </c>
      <c r="M355" s="131">
        <v>6.9589999999999996</v>
      </c>
      <c r="N355" t="s">
        <v>1334</v>
      </c>
      <c r="O355" s="132">
        <v>5.8259999999999999E-2</v>
      </c>
      <c r="P355" s="132">
        <v>5.6910000000000002E-2</v>
      </c>
      <c r="R355" s="131">
        <v>150000</v>
      </c>
      <c r="S355" s="131">
        <v>3.718</v>
      </c>
      <c r="T355" s="131">
        <v>99.156999999999996</v>
      </c>
      <c r="U355" s="131">
        <v>552.99900000000002</v>
      </c>
      <c r="X355" s="132">
        <v>5.0000000000000002E-5</v>
      </c>
      <c r="Y355" s="132">
        <v>2.2599999999999999E-3</v>
      </c>
      <c r="Z355" s="132">
        <v>1.8400000000000001E-3</v>
      </c>
    </row>
    <row r="356" spans="1:26">
      <c r="A356" t="s">
        <v>1213</v>
      </c>
      <c r="B356" t="s">
        <v>1247</v>
      </c>
      <c r="C356" t="s">
        <v>1330</v>
      </c>
      <c r="D356" t="s">
        <v>1441</v>
      </c>
      <c r="E356" t="s">
        <v>1442</v>
      </c>
      <c r="F356" t="s">
        <v>950</v>
      </c>
      <c r="G356" t="s">
        <v>205</v>
      </c>
      <c r="H356" t="s">
        <v>204</v>
      </c>
      <c r="I356" t="s">
        <v>314</v>
      </c>
      <c r="J356" t="s">
        <v>1333</v>
      </c>
      <c r="K356" t="s">
        <v>431</v>
      </c>
      <c r="L356" t="s">
        <v>1215</v>
      </c>
      <c r="M356" s="131">
        <v>13.363</v>
      </c>
      <c r="N356" t="s">
        <v>1443</v>
      </c>
      <c r="O356" s="132">
        <v>5.851E-2</v>
      </c>
      <c r="P356" s="132">
        <v>6.3820000000000002E-2</v>
      </c>
      <c r="R356" s="131">
        <v>120000</v>
      </c>
      <c r="S356" s="131">
        <v>3.718</v>
      </c>
      <c r="T356" s="131">
        <v>91.885999999999996</v>
      </c>
      <c r="U356" s="131">
        <v>409.95600000000002</v>
      </c>
      <c r="X356" s="132">
        <v>4.0000000000000003E-5</v>
      </c>
      <c r="Y356" s="132">
        <v>1.6800000000000001E-3</v>
      </c>
      <c r="Z356" s="132">
        <v>1.3699999999999999E-3</v>
      </c>
    </row>
    <row r="357" spans="1:26">
      <c r="A357" t="s">
        <v>1213</v>
      </c>
      <c r="B357" t="s">
        <v>1247</v>
      </c>
      <c r="C357" t="s">
        <v>1380</v>
      </c>
      <c r="D357" t="s">
        <v>1444</v>
      </c>
      <c r="E357" t="s">
        <v>1445</v>
      </c>
      <c r="F357" t="s">
        <v>950</v>
      </c>
      <c r="G357" t="s">
        <v>205</v>
      </c>
      <c r="H357" t="s">
        <v>224</v>
      </c>
      <c r="I357" t="s">
        <v>314</v>
      </c>
      <c r="J357" t="s">
        <v>1383</v>
      </c>
      <c r="K357" t="s">
        <v>423</v>
      </c>
      <c r="L357" t="s">
        <v>1215</v>
      </c>
      <c r="M357" s="131">
        <v>9.73</v>
      </c>
      <c r="N357" t="s">
        <v>1446</v>
      </c>
      <c r="O357" s="132">
        <v>4.956E-2</v>
      </c>
      <c r="P357" s="132">
        <v>4.2900000000000001E-2</v>
      </c>
      <c r="R357" s="131">
        <v>105000</v>
      </c>
      <c r="S357" s="131">
        <v>3.718</v>
      </c>
      <c r="T357" s="131">
        <v>100.73399999999999</v>
      </c>
      <c r="U357" s="131">
        <v>393.25700000000001</v>
      </c>
      <c r="X357" s="132">
        <v>0</v>
      </c>
      <c r="Y357" s="132">
        <v>1.6100000000000001E-3</v>
      </c>
      <c r="Z357" s="132">
        <v>1.31E-3</v>
      </c>
    </row>
    <row r="358" spans="1:26">
      <c r="A358" t="s">
        <v>1213</v>
      </c>
      <c r="B358" t="s">
        <v>1247</v>
      </c>
      <c r="C358" t="s">
        <v>1380</v>
      </c>
      <c r="D358" t="s">
        <v>1447</v>
      </c>
      <c r="E358" t="s">
        <v>1448</v>
      </c>
      <c r="F358" t="s">
        <v>950</v>
      </c>
      <c r="G358" t="s">
        <v>205</v>
      </c>
      <c r="H358" t="s">
        <v>224</v>
      </c>
      <c r="I358" t="s">
        <v>314</v>
      </c>
      <c r="J358" t="s">
        <v>1383</v>
      </c>
      <c r="K358" t="s">
        <v>423</v>
      </c>
      <c r="L358" t="s">
        <v>1215</v>
      </c>
      <c r="M358" s="131">
        <v>1.7999999999999999E-2</v>
      </c>
      <c r="N358" t="s">
        <v>1449</v>
      </c>
      <c r="O358" s="132">
        <v>-0.19467000000000001</v>
      </c>
      <c r="P358" s="132">
        <v>-3.3689999999999998E-2</v>
      </c>
      <c r="R358" s="131">
        <v>85000</v>
      </c>
      <c r="S358" s="131">
        <v>3.718</v>
      </c>
      <c r="T358" s="131">
        <v>123.086</v>
      </c>
      <c r="U358" s="131">
        <v>388.98899999999998</v>
      </c>
      <c r="X358" s="132">
        <v>0</v>
      </c>
      <c r="Y358" s="132">
        <v>1.5900000000000001E-3</v>
      </c>
      <c r="Z358" s="132">
        <v>1.2999999999999999E-3</v>
      </c>
    </row>
    <row r="359" spans="1:26">
      <c r="A359" t="s">
        <v>1213</v>
      </c>
      <c r="B359" t="s">
        <v>1247</v>
      </c>
      <c r="C359" t="s">
        <v>1380</v>
      </c>
      <c r="D359" t="s">
        <v>1450</v>
      </c>
      <c r="E359" t="s">
        <v>1451</v>
      </c>
      <c r="F359" t="s">
        <v>950</v>
      </c>
      <c r="G359" t="s">
        <v>205</v>
      </c>
      <c r="H359" t="s">
        <v>224</v>
      </c>
      <c r="I359" t="s">
        <v>314</v>
      </c>
      <c r="J359" t="s">
        <v>1383</v>
      </c>
      <c r="K359" t="s">
        <v>423</v>
      </c>
      <c r="L359" t="s">
        <v>1215</v>
      </c>
      <c r="M359" s="131">
        <v>6.2549999999999999</v>
      </c>
      <c r="N359" t="s">
        <v>1452</v>
      </c>
      <c r="O359" s="132">
        <v>4.2270000000000002E-2</v>
      </c>
      <c r="P359" s="132">
        <v>4.0919999999999998E-2</v>
      </c>
      <c r="R359" s="131">
        <v>110000</v>
      </c>
      <c r="S359" s="131">
        <v>3.718</v>
      </c>
      <c r="T359" s="131">
        <v>93.391000000000005</v>
      </c>
      <c r="U359" s="131">
        <v>381.94900000000001</v>
      </c>
      <c r="X359" s="132">
        <v>0</v>
      </c>
      <c r="Y359" s="132">
        <v>1.56E-3</v>
      </c>
      <c r="Z359" s="132">
        <v>1.2700000000000001E-3</v>
      </c>
    </row>
    <row r="360" spans="1:26">
      <c r="A360" t="s">
        <v>1213</v>
      </c>
      <c r="B360" t="s">
        <v>1247</v>
      </c>
      <c r="C360" t="s">
        <v>1380</v>
      </c>
      <c r="D360" t="s">
        <v>1453</v>
      </c>
      <c r="E360" t="s">
        <v>1454</v>
      </c>
      <c r="F360" t="s">
        <v>950</v>
      </c>
      <c r="G360" t="s">
        <v>205</v>
      </c>
      <c r="H360" t="s">
        <v>224</v>
      </c>
      <c r="I360" t="s">
        <v>314</v>
      </c>
      <c r="J360" t="s">
        <v>1383</v>
      </c>
      <c r="K360" t="s">
        <v>423</v>
      </c>
      <c r="L360" t="s">
        <v>1215</v>
      </c>
      <c r="M360" s="131">
        <v>2.1999999999999999E-2</v>
      </c>
      <c r="N360" t="s">
        <v>1455</v>
      </c>
      <c r="O360" s="132">
        <v>4.3459999999999999E-2</v>
      </c>
      <c r="P360" s="132">
        <v>4.2750000000000003E-2</v>
      </c>
      <c r="R360" s="131">
        <v>100000</v>
      </c>
      <c r="S360" s="131">
        <v>3.718</v>
      </c>
      <c r="T360" s="131">
        <v>99.905000000000001</v>
      </c>
      <c r="U360" s="131">
        <v>371.44799999999998</v>
      </c>
      <c r="X360" s="132">
        <v>0</v>
      </c>
      <c r="Y360" s="132">
        <v>1.5200000000000001E-3</v>
      </c>
      <c r="Z360" s="132">
        <v>1.24E-3</v>
      </c>
    </row>
    <row r="361" spans="1:26">
      <c r="A361" t="s">
        <v>1213</v>
      </c>
      <c r="B361" t="s">
        <v>1247</v>
      </c>
      <c r="C361" t="s">
        <v>1380</v>
      </c>
      <c r="D361" t="s">
        <v>1456</v>
      </c>
      <c r="E361" t="s">
        <v>1457</v>
      </c>
      <c r="F361" t="s">
        <v>950</v>
      </c>
      <c r="G361" t="s">
        <v>205</v>
      </c>
      <c r="H361" t="s">
        <v>224</v>
      </c>
      <c r="I361" t="s">
        <v>314</v>
      </c>
      <c r="J361" t="s">
        <v>1383</v>
      </c>
      <c r="K361" t="s">
        <v>423</v>
      </c>
      <c r="L361" t="s">
        <v>1215</v>
      </c>
      <c r="M361" s="131">
        <v>13.218</v>
      </c>
      <c r="N361" t="s">
        <v>1458</v>
      </c>
      <c r="O361" s="132">
        <v>4.6769999999999999E-2</v>
      </c>
      <c r="P361" s="132">
        <v>4.6249999999999999E-2</v>
      </c>
      <c r="R361" s="131">
        <v>117000</v>
      </c>
      <c r="S361" s="131">
        <v>3.718</v>
      </c>
      <c r="T361" s="131">
        <v>84.891000000000005</v>
      </c>
      <c r="U361" s="131">
        <v>369.279</v>
      </c>
      <c r="X361" s="132">
        <v>0</v>
      </c>
      <c r="Y361" s="132">
        <v>1.5100000000000001E-3</v>
      </c>
      <c r="Z361" s="132">
        <v>1.23E-3</v>
      </c>
    </row>
    <row r="362" spans="1:26">
      <c r="A362" t="s">
        <v>1213</v>
      </c>
      <c r="B362" t="s">
        <v>1247</v>
      </c>
      <c r="C362" t="s">
        <v>1330</v>
      </c>
      <c r="D362" t="s">
        <v>1459</v>
      </c>
      <c r="E362" t="s">
        <v>1460</v>
      </c>
      <c r="F362" t="s">
        <v>950</v>
      </c>
      <c r="G362" t="s">
        <v>205</v>
      </c>
      <c r="H362" t="s">
        <v>204</v>
      </c>
      <c r="I362" t="s">
        <v>314</v>
      </c>
      <c r="J362" t="s">
        <v>1333</v>
      </c>
      <c r="K362" t="s">
        <v>431</v>
      </c>
      <c r="L362" t="s">
        <v>1215</v>
      </c>
      <c r="M362" s="131">
        <v>3.5089999999999999</v>
      </c>
      <c r="N362" t="s">
        <v>1461</v>
      </c>
      <c r="O362" s="132">
        <v>4.929E-2</v>
      </c>
      <c r="P362" s="132">
        <v>5.1299999999999998E-2</v>
      </c>
      <c r="R362" s="131">
        <v>90000</v>
      </c>
      <c r="S362" s="131">
        <v>3.718</v>
      </c>
      <c r="T362" s="131">
        <v>100.867</v>
      </c>
      <c r="U362" s="131">
        <v>337.52</v>
      </c>
      <c r="X362" s="132">
        <v>4.0000000000000003E-5</v>
      </c>
      <c r="Y362" s="132">
        <v>1.3799999999999999E-3</v>
      </c>
      <c r="Z362" s="132">
        <v>1.1299999999999999E-3</v>
      </c>
    </row>
    <row r="363" spans="1:26">
      <c r="A363" t="s">
        <v>1213</v>
      </c>
      <c r="B363" t="s">
        <v>1247</v>
      </c>
      <c r="C363" t="s">
        <v>1380</v>
      </c>
      <c r="D363" t="s">
        <v>1462</v>
      </c>
      <c r="E363" t="s">
        <v>1463</v>
      </c>
      <c r="F363" t="s">
        <v>950</v>
      </c>
      <c r="G363" t="s">
        <v>205</v>
      </c>
      <c r="H363" t="s">
        <v>224</v>
      </c>
      <c r="I363" t="s">
        <v>314</v>
      </c>
      <c r="J363" t="s">
        <v>1383</v>
      </c>
      <c r="K363" t="s">
        <v>423</v>
      </c>
      <c r="L363" t="s">
        <v>1215</v>
      </c>
      <c r="M363" s="131">
        <v>14.493</v>
      </c>
      <c r="N363" t="s">
        <v>1464</v>
      </c>
      <c r="O363" s="132">
        <v>4.7149999999999997E-2</v>
      </c>
      <c r="P363" s="132">
        <v>4.6580000000000003E-2</v>
      </c>
      <c r="R363" s="131">
        <v>125000</v>
      </c>
      <c r="S363" s="131">
        <v>3.718</v>
      </c>
      <c r="T363" s="131">
        <v>71.953000000000003</v>
      </c>
      <c r="U363" s="131">
        <v>334.40199999999999</v>
      </c>
      <c r="X363" s="132">
        <v>0</v>
      </c>
      <c r="Y363" s="132">
        <v>1.3699999999999999E-3</v>
      </c>
      <c r="Z363" s="132">
        <v>1.1199999999999999E-3</v>
      </c>
    </row>
    <row r="364" spans="1:26">
      <c r="A364" t="s">
        <v>1213</v>
      </c>
      <c r="B364" t="s">
        <v>1247</v>
      </c>
      <c r="C364" t="s">
        <v>1380</v>
      </c>
      <c r="D364" t="s">
        <v>1465</v>
      </c>
      <c r="E364" t="s">
        <v>1466</v>
      </c>
      <c r="F364" t="s">
        <v>950</v>
      </c>
      <c r="G364" t="s">
        <v>205</v>
      </c>
      <c r="H364" t="s">
        <v>224</v>
      </c>
      <c r="I364" t="s">
        <v>314</v>
      </c>
      <c r="J364" t="s">
        <v>1383</v>
      </c>
      <c r="K364" t="s">
        <v>423</v>
      </c>
      <c r="L364" t="s">
        <v>1215</v>
      </c>
      <c r="M364" s="131">
        <v>6.2990000000000004</v>
      </c>
      <c r="N364" t="s">
        <v>1467</v>
      </c>
      <c r="O364" s="132">
        <v>4.3659999999999997E-2</v>
      </c>
      <c r="P364" s="132">
        <v>4.0809999999999999E-2</v>
      </c>
      <c r="R364" s="131">
        <v>100000</v>
      </c>
      <c r="S364" s="131">
        <v>3.718</v>
      </c>
      <c r="T364" s="131">
        <v>86.858999999999995</v>
      </c>
      <c r="U364" s="131">
        <v>322.94299999999998</v>
      </c>
      <c r="X364" s="132">
        <v>0</v>
      </c>
      <c r="Y364" s="132">
        <v>1.32E-3</v>
      </c>
      <c r="Z364" s="132">
        <v>1.08E-3</v>
      </c>
    </row>
    <row r="365" spans="1:26">
      <c r="A365" t="s">
        <v>1213</v>
      </c>
      <c r="B365" t="s">
        <v>1247</v>
      </c>
      <c r="C365" t="s">
        <v>1330</v>
      </c>
      <c r="D365" t="s">
        <v>1468</v>
      </c>
      <c r="E365" t="s">
        <v>1469</v>
      </c>
      <c r="F365" t="s">
        <v>950</v>
      </c>
      <c r="G365" t="s">
        <v>205</v>
      </c>
      <c r="H365" t="s">
        <v>204</v>
      </c>
      <c r="I365" t="s">
        <v>314</v>
      </c>
      <c r="J365" t="s">
        <v>1333</v>
      </c>
      <c r="K365" t="s">
        <v>431</v>
      </c>
      <c r="L365" t="s">
        <v>1215</v>
      </c>
      <c r="M365" s="131">
        <v>7.4429999999999996</v>
      </c>
      <c r="N365" t="s">
        <v>1470</v>
      </c>
      <c r="O365" s="132">
        <v>5.5820000000000002E-2</v>
      </c>
      <c r="P365" s="132">
        <v>5.7579999999999999E-2</v>
      </c>
      <c r="R365" s="131">
        <v>85000</v>
      </c>
      <c r="S365" s="131">
        <v>3.718</v>
      </c>
      <c r="T365" s="131">
        <v>99.891999999999996</v>
      </c>
      <c r="U365" s="131">
        <v>315.68900000000002</v>
      </c>
      <c r="X365" s="132">
        <v>3.0000000000000001E-5</v>
      </c>
      <c r="Y365" s="132">
        <v>1.2899999999999999E-3</v>
      </c>
      <c r="Z365" s="132">
        <v>1.0499999999999999E-3</v>
      </c>
    </row>
    <row r="366" spans="1:26">
      <c r="A366" t="s">
        <v>1213</v>
      </c>
      <c r="B366" t="s">
        <v>1247</v>
      </c>
      <c r="C366" t="s">
        <v>1380</v>
      </c>
      <c r="D366" t="s">
        <v>1471</v>
      </c>
      <c r="E366" t="s">
        <v>1472</v>
      </c>
      <c r="F366" t="s">
        <v>950</v>
      </c>
      <c r="G366" t="s">
        <v>205</v>
      </c>
      <c r="H366" t="s">
        <v>224</v>
      </c>
      <c r="I366" t="s">
        <v>314</v>
      </c>
      <c r="J366" t="s">
        <v>1383</v>
      </c>
      <c r="K366" t="s">
        <v>423</v>
      </c>
      <c r="L366" t="s">
        <v>1215</v>
      </c>
      <c r="M366" s="131">
        <v>14.34</v>
      </c>
      <c r="N366" t="s">
        <v>1473</v>
      </c>
      <c r="O366" s="132">
        <v>3.984E-2</v>
      </c>
      <c r="P366" s="132">
        <v>4.6559999999999997E-2</v>
      </c>
      <c r="R366" s="131">
        <v>95000</v>
      </c>
      <c r="S366" s="131">
        <v>3.718</v>
      </c>
      <c r="T366" s="131">
        <v>76.468999999999994</v>
      </c>
      <c r="U366" s="131">
        <v>270.09500000000003</v>
      </c>
      <c r="X366" s="132">
        <v>0</v>
      </c>
      <c r="Y366" s="132">
        <v>1.1100000000000001E-3</v>
      </c>
      <c r="Z366" s="132">
        <v>8.9999999999999998E-4</v>
      </c>
    </row>
    <row r="367" spans="1:26">
      <c r="A367" t="s">
        <v>1213</v>
      </c>
      <c r="B367" t="s">
        <v>1247</v>
      </c>
      <c r="C367" t="s">
        <v>1380</v>
      </c>
      <c r="D367" t="s">
        <v>1474</v>
      </c>
      <c r="E367" t="s">
        <v>1475</v>
      </c>
      <c r="F367" t="s">
        <v>950</v>
      </c>
      <c r="G367" t="s">
        <v>205</v>
      </c>
      <c r="H367" t="s">
        <v>224</v>
      </c>
      <c r="I367" t="s">
        <v>314</v>
      </c>
      <c r="J367" t="s">
        <v>1383</v>
      </c>
      <c r="K367" t="s">
        <v>423</v>
      </c>
      <c r="L367" t="s">
        <v>1215</v>
      </c>
      <c r="M367" s="131">
        <v>5.67</v>
      </c>
      <c r="N367" t="s">
        <v>1476</v>
      </c>
      <c r="O367" s="132">
        <v>4.4580000000000002E-2</v>
      </c>
      <c r="P367" s="132">
        <v>4.0300000000000002E-2</v>
      </c>
      <c r="R367" s="131">
        <v>60000</v>
      </c>
      <c r="S367" s="131">
        <v>3.718</v>
      </c>
      <c r="T367" s="131">
        <v>87.453000000000003</v>
      </c>
      <c r="U367" s="131">
        <v>195.09100000000001</v>
      </c>
      <c r="X367" s="132">
        <v>0</v>
      </c>
      <c r="Y367" s="132">
        <v>8.0000000000000004E-4</v>
      </c>
      <c r="Z367" s="132">
        <v>6.4999999999999997E-4</v>
      </c>
    </row>
    <row r="368" spans="1:26">
      <c r="A368" t="s">
        <v>1213</v>
      </c>
      <c r="B368" t="s">
        <v>1247</v>
      </c>
      <c r="C368" t="s">
        <v>1330</v>
      </c>
      <c r="D368" t="s">
        <v>1477</v>
      </c>
      <c r="E368" t="s">
        <v>1478</v>
      </c>
      <c r="F368" t="s">
        <v>950</v>
      </c>
      <c r="G368" t="s">
        <v>205</v>
      </c>
      <c r="H368" t="s">
        <v>204</v>
      </c>
      <c r="I368" t="s">
        <v>344</v>
      </c>
      <c r="J368" t="s">
        <v>1333</v>
      </c>
      <c r="K368" t="s">
        <v>431</v>
      </c>
      <c r="L368" t="s">
        <v>1215</v>
      </c>
      <c r="M368" s="131">
        <v>2.6059999999999999</v>
      </c>
      <c r="N368" t="s">
        <v>1479</v>
      </c>
      <c r="O368" s="132">
        <v>3.0009999999999998E-2</v>
      </c>
      <c r="P368" s="132">
        <v>4.9700000000000001E-2</v>
      </c>
      <c r="R368" s="131">
        <v>50000</v>
      </c>
      <c r="S368" s="131">
        <v>3.718</v>
      </c>
      <c r="T368" s="131">
        <v>96.058999999999997</v>
      </c>
      <c r="U368" s="131">
        <v>178.57400000000001</v>
      </c>
      <c r="X368" s="132">
        <v>5.0000000000000002E-5</v>
      </c>
      <c r="Y368" s="132">
        <v>7.2999999999999996E-4</v>
      </c>
      <c r="Z368" s="132">
        <v>5.9999999999999995E-4</v>
      </c>
    </row>
    <row r="369" spans="1:26">
      <c r="A369" t="s">
        <v>1213</v>
      </c>
      <c r="B369" t="s">
        <v>1247</v>
      </c>
      <c r="C369" t="s">
        <v>1330</v>
      </c>
      <c r="D369" t="s">
        <v>1480</v>
      </c>
      <c r="E369" t="s">
        <v>1481</v>
      </c>
      <c r="F369" t="s">
        <v>950</v>
      </c>
      <c r="G369" t="s">
        <v>205</v>
      </c>
      <c r="H369" t="s">
        <v>204</v>
      </c>
      <c r="I369" t="s">
        <v>314</v>
      </c>
      <c r="J369" t="s">
        <v>1333</v>
      </c>
      <c r="K369" t="s">
        <v>431</v>
      </c>
      <c r="L369" t="s">
        <v>1215</v>
      </c>
      <c r="M369" s="131">
        <v>4.3789999999999996</v>
      </c>
      <c r="N369" t="s">
        <v>1482</v>
      </c>
      <c r="O369" s="132">
        <v>2.2839999999999999E-2</v>
      </c>
      <c r="P369" s="132">
        <v>5.2690000000000001E-2</v>
      </c>
      <c r="R369" s="131">
        <v>50000</v>
      </c>
      <c r="S369" s="131">
        <v>3.718</v>
      </c>
      <c r="T369" s="131">
        <v>88.738</v>
      </c>
      <c r="U369" s="131">
        <v>164.964</v>
      </c>
      <c r="X369" s="132">
        <v>5.0000000000000002E-5</v>
      </c>
      <c r="Y369" s="132">
        <v>6.7000000000000002E-4</v>
      </c>
      <c r="Z369" s="132">
        <v>5.5000000000000003E-4</v>
      </c>
    </row>
    <row r="370" spans="1:26">
      <c r="A370" t="s">
        <v>1213</v>
      </c>
      <c r="B370" t="s">
        <v>1248</v>
      </c>
      <c r="C370" t="s">
        <v>1267</v>
      </c>
      <c r="D370" t="s">
        <v>1278</v>
      </c>
      <c r="E370" t="s">
        <v>1279</v>
      </c>
      <c r="F370" t="s">
        <v>945</v>
      </c>
      <c r="G370" t="s">
        <v>204</v>
      </c>
      <c r="H370" t="s">
        <v>204</v>
      </c>
      <c r="I370" t="s">
        <v>340</v>
      </c>
      <c r="J370" t="s">
        <v>1261</v>
      </c>
      <c r="K370" t="s">
        <v>413</v>
      </c>
      <c r="L370" t="s">
        <v>1212</v>
      </c>
      <c r="M370" s="131">
        <v>0.91</v>
      </c>
      <c r="N370" t="s">
        <v>1280</v>
      </c>
      <c r="O370" s="132">
        <v>4.3979999999999998E-2</v>
      </c>
      <c r="P370" s="132">
        <v>4.1599999999999998E-2</v>
      </c>
      <c r="R370" s="131">
        <v>23299000</v>
      </c>
      <c r="S370" s="131">
        <v>1</v>
      </c>
      <c r="T370" s="131">
        <v>96.84</v>
      </c>
      <c r="U370" s="131">
        <v>22562.752</v>
      </c>
      <c r="X370" s="132">
        <v>8.4000000000000003E-4</v>
      </c>
      <c r="Y370" s="132">
        <v>0.26701999999999998</v>
      </c>
      <c r="Z370" s="132">
        <v>2.733E-2</v>
      </c>
    </row>
    <row r="371" spans="1:26">
      <c r="A371" t="s">
        <v>1213</v>
      </c>
      <c r="B371" t="s">
        <v>1248</v>
      </c>
      <c r="C371" t="s">
        <v>1271</v>
      </c>
      <c r="D371" t="s">
        <v>1356</v>
      </c>
      <c r="E371" t="s">
        <v>1357</v>
      </c>
      <c r="F371" t="s">
        <v>949</v>
      </c>
      <c r="G371" t="s">
        <v>204</v>
      </c>
      <c r="H371" t="s">
        <v>204</v>
      </c>
      <c r="I371" t="s">
        <v>340</v>
      </c>
      <c r="J371" t="s">
        <v>1265</v>
      </c>
      <c r="K371" t="s">
        <v>415</v>
      </c>
      <c r="L371" t="s">
        <v>1212</v>
      </c>
      <c r="M371" s="131">
        <v>0.01</v>
      </c>
      <c r="N371" t="s">
        <v>1358</v>
      </c>
      <c r="O371" s="132">
        <v>4.1529999999999997E-2</v>
      </c>
      <c r="P371" s="132">
        <v>0.1157</v>
      </c>
      <c r="R371" s="131">
        <v>13950000</v>
      </c>
      <c r="S371" s="131">
        <v>1</v>
      </c>
      <c r="T371" s="131">
        <v>99.97</v>
      </c>
      <c r="U371" s="131">
        <v>13945.815000000001</v>
      </c>
      <c r="X371" s="132">
        <v>4.0000000000000002E-4</v>
      </c>
      <c r="Y371" s="132">
        <v>0.16503999999999999</v>
      </c>
      <c r="Z371" s="132">
        <v>1.6889999999999999E-2</v>
      </c>
    </row>
    <row r="372" spans="1:26">
      <c r="A372" t="s">
        <v>1213</v>
      </c>
      <c r="B372" t="s">
        <v>1248</v>
      </c>
      <c r="C372" t="s">
        <v>1394</v>
      </c>
      <c r="D372" t="s">
        <v>1398</v>
      </c>
      <c r="E372" t="s">
        <v>1399</v>
      </c>
      <c r="F372" t="s">
        <v>945</v>
      </c>
      <c r="G372" t="s">
        <v>204</v>
      </c>
      <c r="H372" t="s">
        <v>204</v>
      </c>
      <c r="I372" t="s">
        <v>340</v>
      </c>
      <c r="J372" t="s">
        <v>1261</v>
      </c>
      <c r="K372" t="s">
        <v>413</v>
      </c>
      <c r="L372" t="s">
        <v>1212</v>
      </c>
      <c r="M372" s="131">
        <v>0.67</v>
      </c>
      <c r="N372" t="s">
        <v>1400</v>
      </c>
      <c r="O372" s="132">
        <v>4.2840000000000003E-2</v>
      </c>
      <c r="P372" s="132">
        <v>4.2500000000000003E-2</v>
      </c>
      <c r="R372" s="131">
        <v>7675000</v>
      </c>
      <c r="S372" s="131">
        <v>1</v>
      </c>
      <c r="T372" s="131">
        <v>97.27</v>
      </c>
      <c r="U372" s="131">
        <v>7465.473</v>
      </c>
      <c r="X372" s="132">
        <v>1.2099999999999999E-3</v>
      </c>
      <c r="Y372" s="132">
        <v>8.8349999999999998E-2</v>
      </c>
      <c r="Z372" s="132">
        <v>9.0399999999999994E-3</v>
      </c>
    </row>
    <row r="373" spans="1:26">
      <c r="A373" t="s">
        <v>1213</v>
      </c>
      <c r="B373" t="s">
        <v>1248</v>
      </c>
      <c r="C373" t="s">
        <v>1258</v>
      </c>
      <c r="D373" t="s">
        <v>1312</v>
      </c>
      <c r="E373" t="s">
        <v>1313</v>
      </c>
      <c r="F373" t="s">
        <v>943</v>
      </c>
      <c r="G373" t="s">
        <v>204</v>
      </c>
      <c r="H373" t="s">
        <v>204</v>
      </c>
      <c r="I373" t="s">
        <v>340</v>
      </c>
      <c r="J373" t="s">
        <v>1261</v>
      </c>
      <c r="K373" t="s">
        <v>413</v>
      </c>
      <c r="L373" t="s">
        <v>1212</v>
      </c>
      <c r="M373" s="131">
        <v>1.33</v>
      </c>
      <c r="N373" t="s">
        <v>1314</v>
      </c>
      <c r="O373" s="132">
        <v>1.7579999999999998E-2</v>
      </c>
      <c r="P373" s="132">
        <v>1.9599999999999999E-2</v>
      </c>
      <c r="R373" s="131">
        <v>5906259</v>
      </c>
      <c r="S373" s="131">
        <v>1</v>
      </c>
      <c r="T373" s="131">
        <v>112.95</v>
      </c>
      <c r="U373" s="131">
        <v>6671.12</v>
      </c>
      <c r="X373" s="132">
        <v>2.9E-4</v>
      </c>
      <c r="Y373" s="132">
        <v>7.8950000000000006E-2</v>
      </c>
      <c r="Z373" s="132">
        <v>8.0800000000000004E-3</v>
      </c>
    </row>
    <row r="374" spans="1:26">
      <c r="A374" t="s">
        <v>1213</v>
      </c>
      <c r="B374" t="s">
        <v>1248</v>
      </c>
      <c r="C374" t="s">
        <v>1258</v>
      </c>
      <c r="D374" t="s">
        <v>1259</v>
      </c>
      <c r="E374" t="s">
        <v>1260</v>
      </c>
      <c r="F374" t="s">
        <v>943</v>
      </c>
      <c r="G374" t="s">
        <v>204</v>
      </c>
      <c r="H374" t="s">
        <v>204</v>
      </c>
      <c r="I374" t="s">
        <v>340</v>
      </c>
      <c r="J374" t="s">
        <v>1261</v>
      </c>
      <c r="K374" t="s">
        <v>413</v>
      </c>
      <c r="L374" t="s">
        <v>1212</v>
      </c>
      <c r="M374" s="131">
        <v>0.57999999999999996</v>
      </c>
      <c r="N374" t="s">
        <v>1262</v>
      </c>
      <c r="O374" s="132">
        <v>1.478E-2</v>
      </c>
      <c r="P374" s="132">
        <v>1.24E-2</v>
      </c>
      <c r="R374" s="131">
        <v>4380000</v>
      </c>
      <c r="S374" s="131">
        <v>1</v>
      </c>
      <c r="T374" s="131">
        <v>116.16</v>
      </c>
      <c r="U374" s="131">
        <v>5087.808</v>
      </c>
      <c r="X374" s="132">
        <v>2.0000000000000001E-4</v>
      </c>
      <c r="Y374" s="132">
        <v>6.021E-2</v>
      </c>
      <c r="Z374" s="132">
        <v>6.1599999999999997E-3</v>
      </c>
    </row>
    <row r="375" spans="1:26">
      <c r="A375" t="s">
        <v>1213</v>
      </c>
      <c r="B375" t="s">
        <v>1248</v>
      </c>
      <c r="C375" t="s">
        <v>1271</v>
      </c>
      <c r="D375" t="s">
        <v>1359</v>
      </c>
      <c r="E375" t="s">
        <v>1360</v>
      </c>
      <c r="F375" t="s">
        <v>949</v>
      </c>
      <c r="G375" t="s">
        <v>204</v>
      </c>
      <c r="H375" t="s">
        <v>204</v>
      </c>
      <c r="I375" t="s">
        <v>340</v>
      </c>
      <c r="J375" t="s">
        <v>1261</v>
      </c>
      <c r="K375" t="s">
        <v>413</v>
      </c>
      <c r="L375" t="s">
        <v>1212</v>
      </c>
      <c r="M375" s="131">
        <v>0.18</v>
      </c>
      <c r="N375" t="s">
        <v>1361</v>
      </c>
      <c r="O375" s="132">
        <v>4.3459999999999999E-2</v>
      </c>
      <c r="P375" s="132">
        <v>4.3299999999999998E-2</v>
      </c>
      <c r="R375" s="131">
        <v>4958630</v>
      </c>
      <c r="S375" s="131">
        <v>1</v>
      </c>
      <c r="T375" s="131">
        <v>99.26</v>
      </c>
      <c r="U375" s="131">
        <v>4921.9359999999997</v>
      </c>
      <c r="X375" s="132">
        <v>1.7000000000000001E-4</v>
      </c>
      <c r="Y375" s="132">
        <v>5.8250000000000003E-2</v>
      </c>
      <c r="Z375" s="132">
        <v>5.96E-3</v>
      </c>
    </row>
    <row r="376" spans="1:26">
      <c r="A376" t="s">
        <v>1213</v>
      </c>
      <c r="B376" t="s">
        <v>1248</v>
      </c>
      <c r="C376" t="s">
        <v>1271</v>
      </c>
      <c r="D376" t="s">
        <v>1335</v>
      </c>
      <c r="E376" t="s">
        <v>1336</v>
      </c>
      <c r="F376" t="s">
        <v>949</v>
      </c>
      <c r="G376" t="s">
        <v>204</v>
      </c>
      <c r="H376" t="s">
        <v>204</v>
      </c>
      <c r="I376" t="s">
        <v>340</v>
      </c>
      <c r="J376" t="s">
        <v>1261</v>
      </c>
      <c r="K376" t="s">
        <v>413</v>
      </c>
      <c r="L376" t="s">
        <v>1212</v>
      </c>
      <c r="M376" s="131">
        <v>0.1</v>
      </c>
      <c r="N376" t="s">
        <v>1337</v>
      </c>
      <c r="O376" s="132">
        <v>4.2979999999999997E-2</v>
      </c>
      <c r="P376" s="132">
        <v>4.2500000000000003E-2</v>
      </c>
      <c r="R376" s="131">
        <v>4515565</v>
      </c>
      <c r="S376" s="131">
        <v>1</v>
      </c>
      <c r="T376" s="131">
        <v>99.59</v>
      </c>
      <c r="U376" s="131">
        <v>4497.0510000000004</v>
      </c>
      <c r="X376" s="132">
        <v>1.2E-4</v>
      </c>
      <c r="Y376" s="132">
        <v>5.3220000000000003E-2</v>
      </c>
      <c r="Z376" s="132">
        <v>5.45E-3</v>
      </c>
    </row>
    <row r="377" spans="1:26">
      <c r="A377" t="s">
        <v>1213</v>
      </c>
      <c r="B377" t="s">
        <v>1248</v>
      </c>
      <c r="C377" t="s">
        <v>1271</v>
      </c>
      <c r="D377" t="s">
        <v>1350</v>
      </c>
      <c r="E377" t="s">
        <v>1351</v>
      </c>
      <c r="F377" t="s">
        <v>949</v>
      </c>
      <c r="G377" t="s">
        <v>204</v>
      </c>
      <c r="H377" t="s">
        <v>204</v>
      </c>
      <c r="I377" t="s">
        <v>340</v>
      </c>
      <c r="J377" t="s">
        <v>1261</v>
      </c>
      <c r="K377" t="s">
        <v>413</v>
      </c>
      <c r="L377" t="s">
        <v>1212</v>
      </c>
      <c r="M377" s="131">
        <v>0.25</v>
      </c>
      <c r="N377" t="s">
        <v>1352</v>
      </c>
      <c r="O377" s="132">
        <v>4.2810000000000001E-2</v>
      </c>
      <c r="P377" s="132">
        <v>4.2799999999999998E-2</v>
      </c>
      <c r="R377" s="131">
        <v>3639000</v>
      </c>
      <c r="S377" s="131">
        <v>1</v>
      </c>
      <c r="T377" s="131">
        <v>98.95</v>
      </c>
      <c r="U377" s="131">
        <v>3600.7910000000002</v>
      </c>
      <c r="X377" s="132">
        <v>2.9999999999999997E-4</v>
      </c>
      <c r="Y377" s="132">
        <v>4.2610000000000002E-2</v>
      </c>
      <c r="Z377" s="132">
        <v>4.3600000000000002E-3</v>
      </c>
    </row>
    <row r="378" spans="1:26">
      <c r="A378" t="s">
        <v>1213</v>
      </c>
      <c r="B378" t="s">
        <v>1248</v>
      </c>
      <c r="C378" t="s">
        <v>1394</v>
      </c>
      <c r="D378" t="s">
        <v>1395</v>
      </c>
      <c r="E378" t="s">
        <v>1396</v>
      </c>
      <c r="F378" t="s">
        <v>945</v>
      </c>
      <c r="G378" t="s">
        <v>204</v>
      </c>
      <c r="H378" t="s">
        <v>204</v>
      </c>
      <c r="I378" t="s">
        <v>340</v>
      </c>
      <c r="J378" t="s">
        <v>1261</v>
      </c>
      <c r="K378" t="s">
        <v>413</v>
      </c>
      <c r="L378" t="s">
        <v>1212</v>
      </c>
      <c r="M378" s="131">
        <v>0.16</v>
      </c>
      <c r="N378" t="s">
        <v>1397</v>
      </c>
      <c r="O378" s="132">
        <v>4.3270000000000003E-2</v>
      </c>
      <c r="P378" s="132">
        <v>4.3099999999999999E-2</v>
      </c>
      <c r="R378" s="131">
        <v>3108000</v>
      </c>
      <c r="S378" s="131">
        <v>1</v>
      </c>
      <c r="T378" s="131">
        <v>99.32</v>
      </c>
      <c r="U378" s="131">
        <v>3086.866</v>
      </c>
      <c r="X378" s="132">
        <v>3.5E-4</v>
      </c>
      <c r="Y378" s="132">
        <v>3.653E-2</v>
      </c>
      <c r="Z378" s="132">
        <v>3.7399999999999998E-3</v>
      </c>
    </row>
    <row r="379" spans="1:26">
      <c r="A379" t="s">
        <v>1213</v>
      </c>
      <c r="B379" t="s">
        <v>1248</v>
      </c>
      <c r="C379" t="s">
        <v>1271</v>
      </c>
      <c r="D379" t="s">
        <v>1327</v>
      </c>
      <c r="E379" t="s">
        <v>1328</v>
      </c>
      <c r="F379" t="s">
        <v>949</v>
      </c>
      <c r="G379" t="s">
        <v>204</v>
      </c>
      <c r="H379" t="s">
        <v>204</v>
      </c>
      <c r="I379" t="s">
        <v>340</v>
      </c>
      <c r="J379" t="s">
        <v>1261</v>
      </c>
      <c r="K379" t="s">
        <v>413</v>
      </c>
      <c r="L379" t="s">
        <v>1212</v>
      </c>
      <c r="M379" s="131">
        <v>0.35</v>
      </c>
      <c r="N379" t="s">
        <v>1329</v>
      </c>
      <c r="O379" s="132">
        <v>4.2430000000000002E-2</v>
      </c>
      <c r="P379" s="132">
        <v>4.2900000000000001E-2</v>
      </c>
      <c r="R379" s="131">
        <v>2745162</v>
      </c>
      <c r="S379" s="131">
        <v>1</v>
      </c>
      <c r="T379" s="131">
        <v>98.55</v>
      </c>
      <c r="U379" s="131">
        <v>2705.357</v>
      </c>
      <c r="X379" s="132">
        <v>2.3000000000000001E-4</v>
      </c>
      <c r="Y379" s="132">
        <v>3.202E-2</v>
      </c>
      <c r="Z379" s="132">
        <v>3.2799999999999999E-3</v>
      </c>
    </row>
    <row r="380" spans="1:26">
      <c r="A380" t="s">
        <v>1213</v>
      </c>
      <c r="B380" t="s">
        <v>1248</v>
      </c>
      <c r="C380" t="s">
        <v>1271</v>
      </c>
      <c r="D380" t="s">
        <v>1309</v>
      </c>
      <c r="E380" t="s">
        <v>1310</v>
      </c>
      <c r="F380" t="s">
        <v>949</v>
      </c>
      <c r="G380" t="s">
        <v>204</v>
      </c>
      <c r="H380" t="s">
        <v>204</v>
      </c>
      <c r="I380" t="s">
        <v>340</v>
      </c>
      <c r="J380" t="s">
        <v>1261</v>
      </c>
      <c r="K380" t="s">
        <v>413</v>
      </c>
      <c r="L380" t="s">
        <v>1212</v>
      </c>
      <c r="M380" s="131">
        <v>0.42</v>
      </c>
      <c r="N380" t="s">
        <v>1311</v>
      </c>
      <c r="O380" s="132">
        <v>4.1950000000000001E-2</v>
      </c>
      <c r="P380" s="132">
        <v>4.2700000000000002E-2</v>
      </c>
      <c r="R380" s="131">
        <v>2171931</v>
      </c>
      <c r="S380" s="131">
        <v>1</v>
      </c>
      <c r="T380" s="131">
        <v>98.24</v>
      </c>
      <c r="U380" s="131">
        <v>2133.7049999999999</v>
      </c>
      <c r="X380" s="132">
        <v>1.8000000000000001E-4</v>
      </c>
      <c r="Y380" s="132">
        <v>2.5250000000000002E-2</v>
      </c>
      <c r="Z380" s="132">
        <v>2.5799999999999998E-3</v>
      </c>
    </row>
    <row r="381" spans="1:26">
      <c r="A381" t="s">
        <v>1213</v>
      </c>
      <c r="B381" t="s">
        <v>1248</v>
      </c>
      <c r="C381" t="s">
        <v>1394</v>
      </c>
      <c r="D381" t="s">
        <v>1401</v>
      </c>
      <c r="E381" t="s">
        <v>1402</v>
      </c>
      <c r="F381" t="s">
        <v>945</v>
      </c>
      <c r="G381" t="s">
        <v>204</v>
      </c>
      <c r="H381" t="s">
        <v>204</v>
      </c>
      <c r="I381" t="s">
        <v>340</v>
      </c>
      <c r="J381" t="s">
        <v>1261</v>
      </c>
      <c r="K381" t="s">
        <v>413</v>
      </c>
      <c r="L381" t="s">
        <v>1212</v>
      </c>
      <c r="M381" s="131">
        <v>0.42</v>
      </c>
      <c r="N381" t="s">
        <v>1293</v>
      </c>
      <c r="O381" s="132">
        <v>4.3999999999999997E-2</v>
      </c>
      <c r="P381" s="132">
        <v>4.36E-2</v>
      </c>
      <c r="R381" s="131">
        <v>1782000</v>
      </c>
      <c r="S381" s="131">
        <v>1</v>
      </c>
      <c r="T381" s="131">
        <v>98.24</v>
      </c>
      <c r="U381" s="131">
        <v>1750.6369999999999</v>
      </c>
      <c r="X381" s="132">
        <v>1.9000000000000001E-4</v>
      </c>
      <c r="Y381" s="132">
        <v>2.0719999999999999E-2</v>
      </c>
      <c r="Z381" s="132">
        <v>2.1199999999999999E-3</v>
      </c>
    </row>
    <row r="382" spans="1:26">
      <c r="A382" t="s">
        <v>1213</v>
      </c>
      <c r="B382" t="s">
        <v>1248</v>
      </c>
      <c r="C382" t="s">
        <v>1271</v>
      </c>
      <c r="D382" t="s">
        <v>1272</v>
      </c>
      <c r="E382" t="s">
        <v>1273</v>
      </c>
      <c r="F382" t="s">
        <v>949</v>
      </c>
      <c r="G382" t="s">
        <v>204</v>
      </c>
      <c r="H382" t="s">
        <v>204</v>
      </c>
      <c r="I382" t="s">
        <v>340</v>
      </c>
      <c r="J382" t="s">
        <v>1261</v>
      </c>
      <c r="K382" t="s">
        <v>413</v>
      </c>
      <c r="L382" t="s">
        <v>1212</v>
      </c>
      <c r="M382" s="131">
        <v>0.92</v>
      </c>
      <c r="N382" t="s">
        <v>1274</v>
      </c>
      <c r="O382" s="132">
        <v>4.2290000000000001E-2</v>
      </c>
      <c r="P382" s="132">
        <v>4.2599999999999999E-2</v>
      </c>
      <c r="R382" s="131">
        <v>1000000</v>
      </c>
      <c r="S382" s="131">
        <v>1</v>
      </c>
      <c r="T382" s="131">
        <v>96.22</v>
      </c>
      <c r="U382" s="131">
        <v>962.2</v>
      </c>
      <c r="X382" s="132">
        <v>6.0000000000000002E-5</v>
      </c>
      <c r="Y382" s="132">
        <v>1.1390000000000001E-2</v>
      </c>
      <c r="Z382" s="132">
        <v>1.17E-3</v>
      </c>
    </row>
    <row r="383" spans="1:26">
      <c r="A383" t="s">
        <v>1213</v>
      </c>
      <c r="B383" t="s">
        <v>1248</v>
      </c>
      <c r="C383" t="s">
        <v>1271</v>
      </c>
      <c r="D383" t="s">
        <v>1374</v>
      </c>
      <c r="E383" t="s">
        <v>1375</v>
      </c>
      <c r="F383" t="s">
        <v>949</v>
      </c>
      <c r="G383" t="s">
        <v>204</v>
      </c>
      <c r="H383" t="s">
        <v>204</v>
      </c>
      <c r="I383" t="s">
        <v>340</v>
      </c>
      <c r="J383" t="s">
        <v>1261</v>
      </c>
      <c r="K383" t="s">
        <v>413</v>
      </c>
      <c r="L383" t="s">
        <v>1212</v>
      </c>
      <c r="M383" s="131">
        <v>0.51</v>
      </c>
      <c r="N383" t="s">
        <v>1376</v>
      </c>
      <c r="O383" s="132">
        <v>4.369E-2</v>
      </c>
      <c r="P383" s="132">
        <v>4.2799999999999998E-2</v>
      </c>
      <c r="R383" s="131">
        <v>944846</v>
      </c>
      <c r="S383" s="131">
        <v>1</v>
      </c>
      <c r="T383" s="131">
        <v>97.9</v>
      </c>
      <c r="U383" s="131">
        <v>925.00400000000002</v>
      </c>
      <c r="X383" s="132">
        <v>6.9999999999999994E-5</v>
      </c>
      <c r="Y383" s="132">
        <v>1.095E-2</v>
      </c>
      <c r="Z383" s="132">
        <v>1.1199999999999999E-3</v>
      </c>
    </row>
    <row r="384" spans="1:26">
      <c r="A384" t="s">
        <v>1213</v>
      </c>
      <c r="B384" t="s">
        <v>1248</v>
      </c>
      <c r="C384" t="s">
        <v>1271</v>
      </c>
      <c r="D384" t="s">
        <v>1297</v>
      </c>
      <c r="E384" t="s">
        <v>1298</v>
      </c>
      <c r="F384" t="s">
        <v>949</v>
      </c>
      <c r="G384" t="s">
        <v>204</v>
      </c>
      <c r="H384" t="s">
        <v>204</v>
      </c>
      <c r="I384" t="s">
        <v>340</v>
      </c>
      <c r="J384" t="s">
        <v>1261</v>
      </c>
      <c r="K384" t="s">
        <v>413</v>
      </c>
      <c r="L384" t="s">
        <v>1212</v>
      </c>
      <c r="M384" s="131">
        <v>0.85</v>
      </c>
      <c r="N384" t="s">
        <v>1299</v>
      </c>
      <c r="O384" s="132">
        <v>4.231E-2</v>
      </c>
      <c r="P384" s="132">
        <v>4.2599999999999999E-2</v>
      </c>
      <c r="R384" s="131">
        <v>750000</v>
      </c>
      <c r="S384" s="131">
        <v>1</v>
      </c>
      <c r="T384" s="131">
        <v>96.53</v>
      </c>
      <c r="U384" s="131">
        <v>723.97500000000002</v>
      </c>
      <c r="X384" s="132">
        <v>4.0000000000000003E-5</v>
      </c>
      <c r="Y384" s="132">
        <v>8.5699999999999995E-3</v>
      </c>
      <c r="Z384" s="132">
        <v>8.8000000000000003E-4</v>
      </c>
    </row>
    <row r="385" spans="1:26">
      <c r="A385" t="s">
        <v>1213</v>
      </c>
      <c r="B385" t="s">
        <v>1248</v>
      </c>
      <c r="C385" t="s">
        <v>1271</v>
      </c>
      <c r="D385" t="s">
        <v>1275</v>
      </c>
      <c r="E385" t="s">
        <v>1276</v>
      </c>
      <c r="F385" t="s">
        <v>949</v>
      </c>
      <c r="G385" t="s">
        <v>204</v>
      </c>
      <c r="H385" t="s">
        <v>204</v>
      </c>
      <c r="I385" t="s">
        <v>340</v>
      </c>
      <c r="J385" t="s">
        <v>1261</v>
      </c>
      <c r="K385" t="s">
        <v>413</v>
      </c>
      <c r="L385" t="s">
        <v>1212</v>
      </c>
      <c r="M385" s="131">
        <v>0.6</v>
      </c>
      <c r="N385" t="s">
        <v>1277</v>
      </c>
      <c r="O385" s="132">
        <v>4.2729999999999997E-2</v>
      </c>
      <c r="P385" s="132">
        <v>4.2599999999999999E-2</v>
      </c>
      <c r="R385" s="131">
        <v>640000</v>
      </c>
      <c r="S385" s="131">
        <v>1</v>
      </c>
      <c r="T385" s="131">
        <v>97.54</v>
      </c>
      <c r="U385" s="131">
        <v>624.25599999999997</v>
      </c>
      <c r="X385" s="132">
        <v>5.0000000000000002E-5</v>
      </c>
      <c r="Y385" s="132">
        <v>7.3899999999999999E-3</v>
      </c>
      <c r="Z385" s="132">
        <v>7.6000000000000004E-4</v>
      </c>
    </row>
    <row r="386" spans="1:26">
      <c r="A386" t="s">
        <v>1213</v>
      </c>
      <c r="B386" t="s">
        <v>1248</v>
      </c>
      <c r="C386" t="s">
        <v>1267</v>
      </c>
      <c r="D386" t="s">
        <v>1347</v>
      </c>
      <c r="E386" t="s">
        <v>1348</v>
      </c>
      <c r="F386" t="s">
        <v>945</v>
      </c>
      <c r="G386" t="s">
        <v>204</v>
      </c>
      <c r="H386" t="s">
        <v>204</v>
      </c>
      <c r="I386" t="s">
        <v>340</v>
      </c>
      <c r="J386" t="s">
        <v>1261</v>
      </c>
      <c r="K386" t="s">
        <v>413</v>
      </c>
      <c r="L386" t="s">
        <v>1212</v>
      </c>
      <c r="M386" s="131">
        <v>1.98</v>
      </c>
      <c r="N386" t="s">
        <v>1349</v>
      </c>
      <c r="O386" s="132">
        <v>4.1599999999999998E-2</v>
      </c>
      <c r="P386" s="132">
        <v>4.2200000000000001E-2</v>
      </c>
      <c r="R386" s="131">
        <v>600000</v>
      </c>
      <c r="S386" s="131">
        <v>1</v>
      </c>
      <c r="T386" s="131">
        <v>95.83</v>
      </c>
      <c r="U386" s="131">
        <v>574.98</v>
      </c>
      <c r="X386" s="132">
        <v>2.0000000000000002E-5</v>
      </c>
      <c r="Y386" s="132">
        <v>6.7999999999999996E-3</v>
      </c>
      <c r="Z386" s="132">
        <v>6.9999999999999999E-4</v>
      </c>
    </row>
    <row r="387" spans="1:26">
      <c r="A387" t="s">
        <v>1213</v>
      </c>
      <c r="B387" t="s">
        <v>1248</v>
      </c>
      <c r="C387" t="s">
        <v>1271</v>
      </c>
      <c r="D387" t="s">
        <v>1285</v>
      </c>
      <c r="E387" t="s">
        <v>1286</v>
      </c>
      <c r="F387" t="s">
        <v>949</v>
      </c>
      <c r="G387" t="s">
        <v>204</v>
      </c>
      <c r="H387" t="s">
        <v>204</v>
      </c>
      <c r="I387" t="s">
        <v>340</v>
      </c>
      <c r="J387" t="s">
        <v>1261</v>
      </c>
      <c r="K387" t="s">
        <v>413</v>
      </c>
      <c r="L387" t="s">
        <v>1212</v>
      </c>
      <c r="M387" s="131">
        <v>0.77</v>
      </c>
      <c r="N387" t="s">
        <v>1287</v>
      </c>
      <c r="O387" s="132">
        <v>4.2320000000000003E-2</v>
      </c>
      <c r="P387" s="132">
        <v>4.2599999999999999E-2</v>
      </c>
      <c r="R387" s="131">
        <v>200000</v>
      </c>
      <c r="S387" s="131">
        <v>1</v>
      </c>
      <c r="T387" s="131">
        <v>96.84</v>
      </c>
      <c r="U387" s="131">
        <v>193.68</v>
      </c>
      <c r="X387" s="132">
        <v>1.0000000000000001E-5</v>
      </c>
      <c r="Y387" s="132">
        <v>2.2899999999999999E-3</v>
      </c>
      <c r="Z387" s="132">
        <v>2.3000000000000001E-4</v>
      </c>
    </row>
    <row r="388" spans="1:26">
      <c r="A388" t="s">
        <v>1213</v>
      </c>
      <c r="B388" t="s">
        <v>1248</v>
      </c>
      <c r="C388" t="s">
        <v>1271</v>
      </c>
      <c r="D388" t="s">
        <v>1294</v>
      </c>
      <c r="E388" t="s">
        <v>1295</v>
      </c>
      <c r="F388" t="s">
        <v>949</v>
      </c>
      <c r="G388" t="s">
        <v>204</v>
      </c>
      <c r="H388" t="s">
        <v>204</v>
      </c>
      <c r="I388" t="s">
        <v>340</v>
      </c>
      <c r="J388" t="s">
        <v>1261</v>
      </c>
      <c r="K388" t="s">
        <v>413</v>
      </c>
      <c r="L388" t="s">
        <v>1212</v>
      </c>
      <c r="M388" s="131">
        <v>0.67</v>
      </c>
      <c r="N388" t="s">
        <v>1296</v>
      </c>
      <c r="O388" s="132">
        <v>4.2840000000000003E-2</v>
      </c>
      <c r="P388" s="132">
        <v>4.24E-2</v>
      </c>
      <c r="R388" s="131">
        <v>150000</v>
      </c>
      <c r="S388" s="131">
        <v>1</v>
      </c>
      <c r="T388" s="131">
        <v>97.24</v>
      </c>
      <c r="U388" s="131">
        <v>145.86000000000001</v>
      </c>
      <c r="X388" s="132">
        <v>1.0000000000000001E-5</v>
      </c>
      <c r="Y388" s="132">
        <v>1.73E-3</v>
      </c>
      <c r="Z388" s="132">
        <v>1.8000000000000001E-4</v>
      </c>
    </row>
    <row r="389" spans="1:26">
      <c r="A389" t="s">
        <v>1213</v>
      </c>
      <c r="B389" t="s">
        <v>1248</v>
      </c>
      <c r="C389" t="s">
        <v>1267</v>
      </c>
      <c r="D389" t="s">
        <v>1318</v>
      </c>
      <c r="E389" t="s">
        <v>1319</v>
      </c>
      <c r="F389" t="s">
        <v>945</v>
      </c>
      <c r="G389" t="s">
        <v>204</v>
      </c>
      <c r="H389" t="s">
        <v>204</v>
      </c>
      <c r="I389" t="s">
        <v>340</v>
      </c>
      <c r="J389" t="s">
        <v>1261</v>
      </c>
      <c r="K389" t="s">
        <v>413</v>
      </c>
      <c r="L389" t="s">
        <v>1212</v>
      </c>
      <c r="M389" s="131">
        <v>1.52</v>
      </c>
      <c r="N389" t="s">
        <v>1320</v>
      </c>
      <c r="O389" s="132">
        <v>4.2849999999999999E-2</v>
      </c>
      <c r="P389" s="132">
        <v>4.1700000000000001E-2</v>
      </c>
      <c r="R389" s="131">
        <v>59000</v>
      </c>
      <c r="S389" s="131">
        <v>1</v>
      </c>
      <c r="T389" s="131">
        <v>105.69</v>
      </c>
      <c r="U389" s="131">
        <v>62.356999999999999</v>
      </c>
      <c r="X389" s="132">
        <v>0</v>
      </c>
      <c r="Y389" s="132">
        <v>7.3999999999999999E-4</v>
      </c>
      <c r="Z389" s="132">
        <v>8.0000000000000007E-5</v>
      </c>
    </row>
    <row r="390" spans="1:26">
      <c r="A390" t="s">
        <v>1213</v>
      </c>
      <c r="B390" t="s">
        <v>1248</v>
      </c>
      <c r="C390" t="s">
        <v>1380</v>
      </c>
      <c r="D390" t="s">
        <v>1453</v>
      </c>
      <c r="E390" t="s">
        <v>1454</v>
      </c>
      <c r="F390" t="s">
        <v>950</v>
      </c>
      <c r="G390" t="s">
        <v>205</v>
      </c>
      <c r="H390" t="s">
        <v>224</v>
      </c>
      <c r="I390" t="s">
        <v>314</v>
      </c>
      <c r="J390" t="s">
        <v>1383</v>
      </c>
      <c r="K390" t="s">
        <v>423</v>
      </c>
      <c r="L390" t="s">
        <v>1215</v>
      </c>
      <c r="M390" s="131">
        <v>2.1999999999999999E-2</v>
      </c>
      <c r="N390" t="s">
        <v>1455</v>
      </c>
      <c r="O390" s="132">
        <v>4.3459999999999999E-2</v>
      </c>
      <c r="P390" s="132">
        <v>4.2750000000000003E-2</v>
      </c>
      <c r="R390" s="131">
        <v>300000</v>
      </c>
      <c r="S390" s="131">
        <v>3.718</v>
      </c>
      <c r="T390" s="131">
        <v>99.905000000000001</v>
      </c>
      <c r="U390" s="131">
        <v>1114.345</v>
      </c>
      <c r="X390" s="132">
        <v>0</v>
      </c>
      <c r="Y390" s="132">
        <v>1.319E-2</v>
      </c>
      <c r="Z390" s="132">
        <v>1.3500000000000001E-3</v>
      </c>
    </row>
    <row r="391" spans="1:26">
      <c r="A391" t="s">
        <v>1213</v>
      </c>
      <c r="B391" t="s">
        <v>1248</v>
      </c>
      <c r="C391" t="s">
        <v>1380</v>
      </c>
      <c r="D391" t="s">
        <v>1483</v>
      </c>
      <c r="E391" t="s">
        <v>1484</v>
      </c>
      <c r="F391" t="s">
        <v>950</v>
      </c>
      <c r="G391" t="s">
        <v>205</v>
      </c>
      <c r="H391" t="s">
        <v>224</v>
      </c>
      <c r="I391" t="s">
        <v>314</v>
      </c>
      <c r="J391" t="s">
        <v>1383</v>
      </c>
      <c r="K391" t="s">
        <v>423</v>
      </c>
      <c r="L391" t="s">
        <v>1215</v>
      </c>
      <c r="M391" s="131">
        <v>3.5999999999999997E-2</v>
      </c>
      <c r="N391" t="s">
        <v>1449</v>
      </c>
      <c r="O391" s="132">
        <v>4.3380000000000002E-2</v>
      </c>
      <c r="P391" s="132">
        <v>4.2720000000000001E-2</v>
      </c>
      <c r="R391" s="131">
        <v>200000</v>
      </c>
      <c r="S391" s="131">
        <v>3.718</v>
      </c>
      <c r="T391" s="131">
        <v>99.846999999999994</v>
      </c>
      <c r="U391" s="131">
        <v>742.45899999999995</v>
      </c>
      <c r="X391" s="132">
        <v>0</v>
      </c>
      <c r="Y391" s="132">
        <v>8.7899999999999992E-3</v>
      </c>
      <c r="Z391" s="132">
        <v>8.9999999999999998E-4</v>
      </c>
    </row>
    <row r="392" spans="1:26">
      <c r="A392" t="s">
        <v>1213</v>
      </c>
      <c r="B392" t="s">
        <v>1250</v>
      </c>
      <c r="C392" t="s">
        <v>1258</v>
      </c>
      <c r="D392" t="s">
        <v>1259</v>
      </c>
      <c r="E392" t="s">
        <v>1260</v>
      </c>
      <c r="F392" t="s">
        <v>943</v>
      </c>
      <c r="G392" t="s">
        <v>204</v>
      </c>
      <c r="H392" t="s">
        <v>204</v>
      </c>
      <c r="I392" t="s">
        <v>340</v>
      </c>
      <c r="J392" t="s">
        <v>1261</v>
      </c>
      <c r="K392" t="s">
        <v>413</v>
      </c>
      <c r="L392" t="s">
        <v>1212</v>
      </c>
      <c r="M392" s="131">
        <v>0.57999999999999996</v>
      </c>
      <c r="N392" t="s">
        <v>1262</v>
      </c>
      <c r="O392" s="132">
        <v>2.97E-3</v>
      </c>
      <c r="P392" s="132">
        <v>1.24E-2</v>
      </c>
      <c r="R392" s="131">
        <v>114911557</v>
      </c>
      <c r="S392" s="131">
        <v>1</v>
      </c>
      <c r="T392" s="131">
        <v>116.16</v>
      </c>
      <c r="U392" s="131">
        <v>133481.26500000001</v>
      </c>
      <c r="X392" s="132">
        <v>5.2900000000000004E-3</v>
      </c>
      <c r="Y392" s="132">
        <v>8.5400000000000004E-2</v>
      </c>
      <c r="Z392" s="132">
        <v>3.7060000000000003E-2</v>
      </c>
    </row>
    <row r="393" spans="1:26">
      <c r="A393" t="s">
        <v>1213</v>
      </c>
      <c r="B393" t="s">
        <v>1250</v>
      </c>
      <c r="C393" t="s">
        <v>1258</v>
      </c>
      <c r="D393" t="s">
        <v>1312</v>
      </c>
      <c r="E393" t="s">
        <v>1313</v>
      </c>
      <c r="F393" t="s">
        <v>943</v>
      </c>
      <c r="G393" t="s">
        <v>204</v>
      </c>
      <c r="H393" t="s">
        <v>204</v>
      </c>
      <c r="I393" t="s">
        <v>340</v>
      </c>
      <c r="J393" t="s">
        <v>1261</v>
      </c>
      <c r="K393" t="s">
        <v>413</v>
      </c>
      <c r="L393" t="s">
        <v>1212</v>
      </c>
      <c r="M393" s="131">
        <v>1.33</v>
      </c>
      <c r="N393" t="s">
        <v>1314</v>
      </c>
      <c r="O393" s="132">
        <v>6.3400000000000001E-3</v>
      </c>
      <c r="P393" s="132">
        <v>1.9599999999999999E-2</v>
      </c>
      <c r="R393" s="131">
        <v>118075912</v>
      </c>
      <c r="S393" s="131">
        <v>1</v>
      </c>
      <c r="T393" s="131">
        <v>112.95</v>
      </c>
      <c r="U393" s="131">
        <v>133366.74299999999</v>
      </c>
      <c r="X393" s="132">
        <v>5.8399999999999997E-3</v>
      </c>
      <c r="Y393" s="132">
        <v>8.5330000000000003E-2</v>
      </c>
      <c r="Z393" s="132">
        <v>3.7019999999999997E-2</v>
      </c>
    </row>
    <row r="394" spans="1:26">
      <c r="A394" t="s">
        <v>1213</v>
      </c>
      <c r="B394" t="s">
        <v>1250</v>
      </c>
      <c r="C394" t="s">
        <v>1258</v>
      </c>
      <c r="D394" t="s">
        <v>1263</v>
      </c>
      <c r="E394" t="s">
        <v>1264</v>
      </c>
      <c r="F394" t="s">
        <v>943</v>
      </c>
      <c r="G394" t="s">
        <v>204</v>
      </c>
      <c r="H394" t="s">
        <v>204</v>
      </c>
      <c r="I394" t="s">
        <v>340</v>
      </c>
      <c r="J394" t="s">
        <v>1265</v>
      </c>
      <c r="K394" t="s">
        <v>415</v>
      </c>
      <c r="L394" t="s">
        <v>1212</v>
      </c>
      <c r="M394" s="131">
        <v>3.52</v>
      </c>
      <c r="N394" t="s">
        <v>1266</v>
      </c>
      <c r="O394" s="132">
        <v>2.0420000000000001E-2</v>
      </c>
      <c r="P394" s="132">
        <v>1.9800000000000002E-2</v>
      </c>
      <c r="R394" s="131">
        <v>121002081</v>
      </c>
      <c r="S394" s="131">
        <v>1</v>
      </c>
      <c r="T394" s="131">
        <v>101.93</v>
      </c>
      <c r="U394" s="131">
        <v>123337.421</v>
      </c>
      <c r="X394" s="132">
        <v>4.0899999999999999E-3</v>
      </c>
      <c r="Y394" s="132">
        <v>7.8909999999999994E-2</v>
      </c>
      <c r="Z394" s="132">
        <v>3.424E-2</v>
      </c>
    </row>
    <row r="395" spans="1:26">
      <c r="A395" t="s">
        <v>1213</v>
      </c>
      <c r="B395" t="s">
        <v>1250</v>
      </c>
      <c r="C395" t="s">
        <v>1267</v>
      </c>
      <c r="D395" t="s">
        <v>1278</v>
      </c>
      <c r="E395" t="s">
        <v>1279</v>
      </c>
      <c r="F395" t="s">
        <v>945</v>
      </c>
      <c r="G395" t="s">
        <v>204</v>
      </c>
      <c r="H395" t="s">
        <v>204</v>
      </c>
      <c r="I395" t="s">
        <v>340</v>
      </c>
      <c r="J395" t="s">
        <v>1261</v>
      </c>
      <c r="K395" t="s">
        <v>413</v>
      </c>
      <c r="L395" t="s">
        <v>1212</v>
      </c>
      <c r="M395" s="131">
        <v>0.91</v>
      </c>
      <c r="N395" t="s">
        <v>1280</v>
      </c>
      <c r="O395" s="132">
        <v>3.9480000000000001E-2</v>
      </c>
      <c r="P395" s="132">
        <v>4.1599999999999998E-2</v>
      </c>
      <c r="R395" s="131">
        <v>116135300</v>
      </c>
      <c r="S395" s="131">
        <v>1</v>
      </c>
      <c r="T395" s="131">
        <v>96.84</v>
      </c>
      <c r="U395" s="131">
        <v>112465.425</v>
      </c>
      <c r="X395" s="132">
        <v>4.1799999999999997E-3</v>
      </c>
      <c r="Y395" s="132">
        <v>7.195E-2</v>
      </c>
      <c r="Z395" s="132">
        <v>3.1220000000000001E-2</v>
      </c>
    </row>
    <row r="396" spans="1:26">
      <c r="A396" t="s">
        <v>1213</v>
      </c>
      <c r="B396" t="s">
        <v>1250</v>
      </c>
      <c r="C396" t="s">
        <v>1258</v>
      </c>
      <c r="D396" t="s">
        <v>1303</v>
      </c>
      <c r="E396" t="s">
        <v>1304</v>
      </c>
      <c r="F396" t="s">
        <v>943</v>
      </c>
      <c r="G396" t="s">
        <v>204</v>
      </c>
      <c r="H396" t="s">
        <v>204</v>
      </c>
      <c r="I396" t="s">
        <v>340</v>
      </c>
      <c r="J396" t="s">
        <v>1265</v>
      </c>
      <c r="K396" t="s">
        <v>415</v>
      </c>
      <c r="L396" t="s">
        <v>1212</v>
      </c>
      <c r="M396" s="131">
        <v>4.12</v>
      </c>
      <c r="N396" t="s">
        <v>1305</v>
      </c>
      <c r="O396" s="132">
        <v>2.8800000000000002E-3</v>
      </c>
      <c r="P396" s="132">
        <v>1.9699999999999999E-2</v>
      </c>
      <c r="R396" s="131">
        <v>67205447</v>
      </c>
      <c r="S396" s="131">
        <v>1</v>
      </c>
      <c r="T396" s="131">
        <v>109.42</v>
      </c>
      <c r="U396" s="131">
        <v>73536.2</v>
      </c>
      <c r="X396" s="132">
        <v>2.4399999999999999E-3</v>
      </c>
      <c r="Y396" s="132">
        <v>4.7050000000000002E-2</v>
      </c>
      <c r="Z396" s="132">
        <v>2.0410000000000001E-2</v>
      </c>
    </row>
    <row r="397" spans="1:26">
      <c r="A397" t="s">
        <v>1213</v>
      </c>
      <c r="B397" t="s">
        <v>1250</v>
      </c>
      <c r="C397" t="s">
        <v>1267</v>
      </c>
      <c r="D397" t="s">
        <v>1353</v>
      </c>
      <c r="E397" t="s">
        <v>1354</v>
      </c>
      <c r="F397" t="s">
        <v>945</v>
      </c>
      <c r="G397" t="s">
        <v>204</v>
      </c>
      <c r="H397" t="s">
        <v>204</v>
      </c>
      <c r="I397" t="s">
        <v>340</v>
      </c>
      <c r="J397" t="s">
        <v>1261</v>
      </c>
      <c r="K397" t="s">
        <v>413</v>
      </c>
      <c r="L397" t="s">
        <v>1212</v>
      </c>
      <c r="M397" s="131">
        <v>3.36</v>
      </c>
      <c r="N397" t="s">
        <v>1355</v>
      </c>
      <c r="O397" s="132">
        <v>1.0319999999999999E-2</v>
      </c>
      <c r="P397" s="132">
        <v>4.2599999999999999E-2</v>
      </c>
      <c r="R397" s="131">
        <v>73560413</v>
      </c>
      <c r="S397" s="131">
        <v>1</v>
      </c>
      <c r="T397" s="131">
        <v>94.71</v>
      </c>
      <c r="U397" s="131">
        <v>69669.066999999995</v>
      </c>
      <c r="X397" s="132">
        <v>2.1199999999999999E-3</v>
      </c>
      <c r="Y397" s="132">
        <v>4.4569999999999999E-2</v>
      </c>
      <c r="Z397" s="132">
        <v>1.934E-2</v>
      </c>
    </row>
    <row r="398" spans="1:26">
      <c r="A398" t="s">
        <v>1213</v>
      </c>
      <c r="B398" t="s">
        <v>1250</v>
      </c>
      <c r="C398" t="s">
        <v>1267</v>
      </c>
      <c r="D398" t="s">
        <v>1368</v>
      </c>
      <c r="E398" t="s">
        <v>1369</v>
      </c>
      <c r="F398" t="s">
        <v>945</v>
      </c>
      <c r="G398" t="s">
        <v>204</v>
      </c>
      <c r="H398" t="s">
        <v>204</v>
      </c>
      <c r="I398" t="s">
        <v>340</v>
      </c>
      <c r="J398" t="s">
        <v>1265</v>
      </c>
      <c r="K398" t="s">
        <v>415</v>
      </c>
      <c r="L398" t="s">
        <v>1212</v>
      </c>
      <c r="M398" s="131">
        <v>2.39</v>
      </c>
      <c r="N398" t="s">
        <v>1370</v>
      </c>
      <c r="O398" s="132">
        <v>4.1309999999999999E-2</v>
      </c>
      <c r="P398" s="132">
        <v>4.2599999999999999E-2</v>
      </c>
      <c r="R398" s="131">
        <v>65239000</v>
      </c>
      <c r="S398" s="131">
        <v>1</v>
      </c>
      <c r="T398" s="131">
        <v>100.68</v>
      </c>
      <c r="U398" s="131">
        <v>65682.625</v>
      </c>
      <c r="X398" s="132">
        <v>2.2000000000000001E-3</v>
      </c>
      <c r="Y398" s="132">
        <v>4.2020000000000002E-2</v>
      </c>
      <c r="Z398" s="132">
        <v>1.823E-2</v>
      </c>
    </row>
    <row r="399" spans="1:26">
      <c r="A399" t="s">
        <v>1213</v>
      </c>
      <c r="B399" t="s">
        <v>1250</v>
      </c>
      <c r="C399" t="s">
        <v>1267</v>
      </c>
      <c r="D399" t="s">
        <v>1347</v>
      </c>
      <c r="E399" t="s">
        <v>1348</v>
      </c>
      <c r="F399" t="s">
        <v>945</v>
      </c>
      <c r="G399" t="s">
        <v>204</v>
      </c>
      <c r="H399" t="s">
        <v>204</v>
      </c>
      <c r="I399" t="s">
        <v>340</v>
      </c>
      <c r="J399" t="s">
        <v>1261</v>
      </c>
      <c r="K399" t="s">
        <v>413</v>
      </c>
      <c r="L399" t="s">
        <v>1212</v>
      </c>
      <c r="M399" s="131">
        <v>1.98</v>
      </c>
      <c r="N399" t="s">
        <v>1349</v>
      </c>
      <c r="O399" s="132">
        <v>1.7950000000000001E-2</v>
      </c>
      <c r="P399" s="132">
        <v>4.2200000000000001E-2</v>
      </c>
      <c r="R399" s="131">
        <v>67520669</v>
      </c>
      <c r="S399" s="131">
        <v>1</v>
      </c>
      <c r="T399" s="131">
        <v>95.83</v>
      </c>
      <c r="U399" s="131">
        <v>64705.057000000001</v>
      </c>
      <c r="X399" s="132">
        <v>2.3900000000000002E-3</v>
      </c>
      <c r="Y399" s="132">
        <v>4.1399999999999999E-2</v>
      </c>
      <c r="Z399" s="132">
        <v>1.796E-2</v>
      </c>
    </row>
    <row r="400" spans="1:26">
      <c r="A400" t="s">
        <v>1213</v>
      </c>
      <c r="B400" t="s">
        <v>1250</v>
      </c>
      <c r="C400" t="s">
        <v>1258</v>
      </c>
      <c r="D400" t="s">
        <v>1338</v>
      </c>
      <c r="E400" t="s">
        <v>1339</v>
      </c>
      <c r="F400" t="s">
        <v>943</v>
      </c>
      <c r="G400" t="s">
        <v>204</v>
      </c>
      <c r="H400" t="s">
        <v>204</v>
      </c>
      <c r="I400" t="s">
        <v>340</v>
      </c>
      <c r="J400" t="s">
        <v>1265</v>
      </c>
      <c r="K400" t="s">
        <v>415</v>
      </c>
      <c r="L400" t="s">
        <v>1212</v>
      </c>
      <c r="M400" s="131">
        <v>2.14</v>
      </c>
      <c r="N400" t="s">
        <v>1340</v>
      </c>
      <c r="O400" s="132">
        <v>-1.7809999999999999E-2</v>
      </c>
      <c r="P400" s="132">
        <v>1.9400000000000001E-2</v>
      </c>
      <c r="R400" s="131">
        <v>52470744</v>
      </c>
      <c r="S400" s="131">
        <v>1</v>
      </c>
      <c r="T400" s="131">
        <v>114.63</v>
      </c>
      <c r="U400" s="131">
        <v>60147.214</v>
      </c>
      <c r="X400" s="132">
        <v>2.15E-3</v>
      </c>
      <c r="Y400" s="132">
        <v>3.848E-2</v>
      </c>
      <c r="Z400" s="132">
        <v>1.67E-2</v>
      </c>
    </row>
    <row r="401" spans="1:26">
      <c r="A401" t="s">
        <v>1213</v>
      </c>
      <c r="B401" t="s">
        <v>1250</v>
      </c>
      <c r="C401" t="s">
        <v>1271</v>
      </c>
      <c r="D401" t="s">
        <v>1309</v>
      </c>
      <c r="E401" t="s">
        <v>1310</v>
      </c>
      <c r="F401" t="s">
        <v>949</v>
      </c>
      <c r="G401" t="s">
        <v>204</v>
      </c>
      <c r="H401" t="s">
        <v>204</v>
      </c>
      <c r="I401" t="s">
        <v>340</v>
      </c>
      <c r="J401" t="s">
        <v>1261</v>
      </c>
      <c r="K401" t="s">
        <v>413</v>
      </c>
      <c r="L401" t="s">
        <v>1212</v>
      </c>
      <c r="M401" s="131">
        <v>0.42</v>
      </c>
      <c r="N401" t="s">
        <v>1311</v>
      </c>
      <c r="O401" s="132">
        <v>4.2000000000000003E-2</v>
      </c>
      <c r="P401" s="132">
        <v>4.2700000000000002E-2</v>
      </c>
      <c r="R401" s="131">
        <v>51119039</v>
      </c>
      <c r="S401" s="131">
        <v>1</v>
      </c>
      <c r="T401" s="131">
        <v>98.24</v>
      </c>
      <c r="U401" s="131">
        <v>50219.343999999997</v>
      </c>
      <c r="X401" s="132">
        <v>4.2599999999999999E-3</v>
      </c>
      <c r="Y401" s="132">
        <v>3.2129999999999999E-2</v>
      </c>
      <c r="Z401" s="132">
        <v>1.3939999999999999E-2</v>
      </c>
    </row>
    <row r="402" spans="1:26">
      <c r="A402" t="s">
        <v>1213</v>
      </c>
      <c r="B402" t="s">
        <v>1250</v>
      </c>
      <c r="C402" t="s">
        <v>1271</v>
      </c>
      <c r="D402" t="s">
        <v>1356</v>
      </c>
      <c r="E402" t="s">
        <v>1357</v>
      </c>
      <c r="F402" t="s">
        <v>949</v>
      </c>
      <c r="G402" t="s">
        <v>204</v>
      </c>
      <c r="H402" t="s">
        <v>204</v>
      </c>
      <c r="I402" t="s">
        <v>340</v>
      </c>
      <c r="J402" t="s">
        <v>1265</v>
      </c>
      <c r="K402" t="s">
        <v>415</v>
      </c>
      <c r="L402" t="s">
        <v>1212</v>
      </c>
      <c r="M402" s="131">
        <v>0.01</v>
      </c>
      <c r="N402" t="s">
        <v>1358</v>
      </c>
      <c r="O402" s="132">
        <v>4.1430000000000002E-2</v>
      </c>
      <c r="P402" s="132">
        <v>0.1157</v>
      </c>
      <c r="R402" s="131">
        <v>46152841</v>
      </c>
      <c r="S402" s="131">
        <v>1</v>
      </c>
      <c r="T402" s="131">
        <v>99.97</v>
      </c>
      <c r="U402" s="131">
        <v>46138.995000000003</v>
      </c>
      <c r="X402" s="132">
        <v>1.32E-3</v>
      </c>
      <c r="Y402" s="132">
        <v>2.9520000000000001E-2</v>
      </c>
      <c r="Z402" s="132">
        <v>1.281E-2</v>
      </c>
    </row>
    <row r="403" spans="1:26">
      <c r="A403" t="s">
        <v>1213</v>
      </c>
      <c r="B403" t="s">
        <v>1250</v>
      </c>
      <c r="C403" t="s">
        <v>1271</v>
      </c>
      <c r="D403" t="s">
        <v>1327</v>
      </c>
      <c r="E403" t="s">
        <v>1328</v>
      </c>
      <c r="F403" t="s">
        <v>949</v>
      </c>
      <c r="G403" t="s">
        <v>204</v>
      </c>
      <c r="H403" t="s">
        <v>204</v>
      </c>
      <c r="I403" t="s">
        <v>340</v>
      </c>
      <c r="J403" t="s">
        <v>1261</v>
      </c>
      <c r="K403" t="s">
        <v>413</v>
      </c>
      <c r="L403" t="s">
        <v>1212</v>
      </c>
      <c r="M403" s="131">
        <v>0.35</v>
      </c>
      <c r="N403" t="s">
        <v>1329</v>
      </c>
      <c r="O403" s="132">
        <v>4.19E-2</v>
      </c>
      <c r="P403" s="132">
        <v>4.2900000000000001E-2</v>
      </c>
      <c r="R403" s="131">
        <v>37563333</v>
      </c>
      <c r="S403" s="131">
        <v>1</v>
      </c>
      <c r="T403" s="131">
        <v>98.55</v>
      </c>
      <c r="U403" s="131">
        <v>37018.665000000001</v>
      </c>
      <c r="X403" s="132">
        <v>3.13E-3</v>
      </c>
      <c r="Y403" s="132">
        <v>2.368E-2</v>
      </c>
      <c r="Z403" s="132">
        <v>1.0279999999999999E-2</v>
      </c>
    </row>
    <row r="404" spans="1:26">
      <c r="A404" t="s">
        <v>1213</v>
      </c>
      <c r="B404" t="s">
        <v>1250</v>
      </c>
      <c r="C404" t="s">
        <v>1267</v>
      </c>
      <c r="D404" t="s">
        <v>1362</v>
      </c>
      <c r="E404" t="s">
        <v>1363</v>
      </c>
      <c r="F404" t="s">
        <v>945</v>
      </c>
      <c r="G404" t="s">
        <v>204</v>
      </c>
      <c r="H404" t="s">
        <v>204</v>
      </c>
      <c r="I404" t="s">
        <v>340</v>
      </c>
      <c r="J404" t="s">
        <v>1261</v>
      </c>
      <c r="K404" t="s">
        <v>413</v>
      </c>
      <c r="L404" t="s">
        <v>1212</v>
      </c>
      <c r="M404" s="131">
        <v>10.81</v>
      </c>
      <c r="N404" t="s">
        <v>1364</v>
      </c>
      <c r="O404" s="132">
        <v>3.1329999999999997E-2</v>
      </c>
      <c r="P404" s="132">
        <v>4.6199999999999998E-2</v>
      </c>
      <c r="R404" s="131">
        <v>50680343</v>
      </c>
      <c r="S404" s="131">
        <v>1</v>
      </c>
      <c r="T404" s="131">
        <v>72.72</v>
      </c>
      <c r="U404" s="131">
        <v>36854.745000000003</v>
      </c>
      <c r="X404" s="132">
        <v>1.5499999999999999E-3</v>
      </c>
      <c r="Y404" s="132">
        <v>2.358E-2</v>
      </c>
      <c r="Z404" s="132">
        <v>1.023E-2</v>
      </c>
    </row>
    <row r="405" spans="1:26">
      <c r="A405" t="s">
        <v>1213</v>
      </c>
      <c r="B405" t="s">
        <v>1250</v>
      </c>
      <c r="C405" t="s">
        <v>1394</v>
      </c>
      <c r="D405" t="s">
        <v>1398</v>
      </c>
      <c r="E405" t="s">
        <v>1399</v>
      </c>
      <c r="F405" t="s">
        <v>945</v>
      </c>
      <c r="G405" t="s">
        <v>204</v>
      </c>
      <c r="H405" t="s">
        <v>204</v>
      </c>
      <c r="I405" t="s">
        <v>340</v>
      </c>
      <c r="J405" t="s">
        <v>1261</v>
      </c>
      <c r="K405" t="s">
        <v>413</v>
      </c>
      <c r="L405" t="s">
        <v>1212</v>
      </c>
      <c r="M405" s="131">
        <v>0.67</v>
      </c>
      <c r="N405" t="s">
        <v>1400</v>
      </c>
      <c r="O405" s="132">
        <v>4.2819999999999997E-2</v>
      </c>
      <c r="P405" s="132">
        <v>4.2500000000000003E-2</v>
      </c>
      <c r="R405" s="131">
        <v>35896959</v>
      </c>
      <c r="S405" s="131">
        <v>1</v>
      </c>
      <c r="T405" s="131">
        <v>97.27</v>
      </c>
      <c r="U405" s="131">
        <v>34916.972000000002</v>
      </c>
      <c r="X405" s="132">
        <v>5.6600000000000001E-3</v>
      </c>
      <c r="Y405" s="132">
        <v>2.2339999999999999E-2</v>
      </c>
      <c r="Z405" s="132">
        <v>9.6900000000000007E-3</v>
      </c>
    </row>
    <row r="406" spans="1:26">
      <c r="A406" t="s">
        <v>1213</v>
      </c>
      <c r="B406" t="s">
        <v>1250</v>
      </c>
      <c r="C406" t="s">
        <v>1267</v>
      </c>
      <c r="D406" t="s">
        <v>1291</v>
      </c>
      <c r="E406" t="s">
        <v>1292</v>
      </c>
      <c r="F406" t="s">
        <v>945</v>
      </c>
      <c r="G406" t="s">
        <v>204</v>
      </c>
      <c r="H406" t="s">
        <v>204</v>
      </c>
      <c r="I406" t="s">
        <v>340</v>
      </c>
      <c r="J406" t="s">
        <v>1261</v>
      </c>
      <c r="K406" t="s">
        <v>413</v>
      </c>
      <c r="L406" t="s">
        <v>1212</v>
      </c>
      <c r="M406" s="131">
        <v>0.42</v>
      </c>
      <c r="N406" t="s">
        <v>1293</v>
      </c>
      <c r="O406" s="132">
        <v>1.738E-2</v>
      </c>
      <c r="P406" s="132">
        <v>3.9899999999999998E-2</v>
      </c>
      <c r="R406" s="131">
        <v>32534281</v>
      </c>
      <c r="S406" s="131">
        <v>1</v>
      </c>
      <c r="T406" s="131">
        <v>100.11</v>
      </c>
      <c r="U406" s="131">
        <v>32570.069</v>
      </c>
      <c r="X406" s="132">
        <v>2.2899999999999999E-3</v>
      </c>
      <c r="Y406" s="132">
        <v>2.0840000000000001E-2</v>
      </c>
      <c r="Z406" s="132">
        <v>9.0399999999999994E-3</v>
      </c>
    </row>
    <row r="407" spans="1:26">
      <c r="A407" t="s">
        <v>1213</v>
      </c>
      <c r="B407" t="s">
        <v>1250</v>
      </c>
      <c r="C407" t="s">
        <v>1394</v>
      </c>
      <c r="D407" t="s">
        <v>1401</v>
      </c>
      <c r="E407" t="s">
        <v>1402</v>
      </c>
      <c r="F407" t="s">
        <v>945</v>
      </c>
      <c r="G407" t="s">
        <v>204</v>
      </c>
      <c r="H407" t="s">
        <v>204</v>
      </c>
      <c r="I407" t="s">
        <v>340</v>
      </c>
      <c r="J407" t="s">
        <v>1261</v>
      </c>
      <c r="K407" t="s">
        <v>413</v>
      </c>
      <c r="L407" t="s">
        <v>1212</v>
      </c>
      <c r="M407" s="131">
        <v>0.42</v>
      </c>
      <c r="N407" t="s">
        <v>1293</v>
      </c>
      <c r="O407" s="132">
        <v>4.3900000000000002E-2</v>
      </c>
      <c r="P407" s="132">
        <v>4.36E-2</v>
      </c>
      <c r="R407" s="131">
        <v>30130529</v>
      </c>
      <c r="S407" s="131">
        <v>1</v>
      </c>
      <c r="T407" s="131">
        <v>98.24</v>
      </c>
      <c r="U407" s="131">
        <v>29600.232</v>
      </c>
      <c r="X407" s="132">
        <v>3.2299999999999998E-3</v>
      </c>
      <c r="Y407" s="132">
        <v>1.8939999999999999E-2</v>
      </c>
      <c r="Z407" s="132">
        <v>8.2199999999999999E-3</v>
      </c>
    </row>
    <row r="408" spans="1:26">
      <c r="A408" t="s">
        <v>1213</v>
      </c>
      <c r="B408" t="s">
        <v>1250</v>
      </c>
      <c r="C408" t="s">
        <v>1267</v>
      </c>
      <c r="D408" t="s">
        <v>1306</v>
      </c>
      <c r="E408" t="s">
        <v>1307</v>
      </c>
      <c r="F408" t="s">
        <v>945</v>
      </c>
      <c r="G408" t="s">
        <v>204</v>
      </c>
      <c r="H408" t="s">
        <v>204</v>
      </c>
      <c r="I408" t="s">
        <v>340</v>
      </c>
      <c r="J408" t="s">
        <v>1261</v>
      </c>
      <c r="K408" t="s">
        <v>413</v>
      </c>
      <c r="L408" t="s">
        <v>1212</v>
      </c>
      <c r="M408" s="131">
        <v>4.8899999999999997</v>
      </c>
      <c r="N408" t="s">
        <v>1308</v>
      </c>
      <c r="O408" s="132">
        <v>1.3679999999999999E-2</v>
      </c>
      <c r="P408" s="132">
        <v>4.2900000000000001E-2</v>
      </c>
      <c r="R408" s="131">
        <v>34600566</v>
      </c>
      <c r="S408" s="131">
        <v>1</v>
      </c>
      <c r="T408" s="131">
        <v>85.48</v>
      </c>
      <c r="U408" s="131">
        <v>29576.563999999998</v>
      </c>
      <c r="X408" s="132">
        <v>9.2000000000000003E-4</v>
      </c>
      <c r="Y408" s="132">
        <v>1.8919999999999999E-2</v>
      </c>
      <c r="Z408" s="132">
        <v>8.2100000000000003E-3</v>
      </c>
    </row>
    <row r="409" spans="1:26">
      <c r="A409" t="s">
        <v>1213</v>
      </c>
      <c r="B409" t="s">
        <v>1250</v>
      </c>
      <c r="C409" t="s">
        <v>1271</v>
      </c>
      <c r="D409" t="s">
        <v>1350</v>
      </c>
      <c r="E409" t="s">
        <v>1351</v>
      </c>
      <c r="F409" t="s">
        <v>949</v>
      </c>
      <c r="G409" t="s">
        <v>204</v>
      </c>
      <c r="H409" t="s">
        <v>204</v>
      </c>
      <c r="I409" t="s">
        <v>340</v>
      </c>
      <c r="J409" t="s">
        <v>1261</v>
      </c>
      <c r="K409" t="s">
        <v>413</v>
      </c>
      <c r="L409" t="s">
        <v>1212</v>
      </c>
      <c r="M409" s="131">
        <v>0.25</v>
      </c>
      <c r="N409" t="s">
        <v>1352</v>
      </c>
      <c r="O409" s="132">
        <v>4.3240000000000001E-2</v>
      </c>
      <c r="P409" s="132">
        <v>4.2799999999999998E-2</v>
      </c>
      <c r="R409" s="131">
        <v>27428803</v>
      </c>
      <c r="S409" s="131">
        <v>1</v>
      </c>
      <c r="T409" s="131">
        <v>98.95</v>
      </c>
      <c r="U409" s="131">
        <v>27140.800999999999</v>
      </c>
      <c r="X409" s="132">
        <v>2.2899999999999999E-3</v>
      </c>
      <c r="Y409" s="132">
        <v>1.736E-2</v>
      </c>
      <c r="Z409" s="132">
        <v>7.5300000000000002E-3</v>
      </c>
    </row>
    <row r="410" spans="1:26">
      <c r="A410" t="s">
        <v>1213</v>
      </c>
      <c r="B410" t="s">
        <v>1250</v>
      </c>
      <c r="C410" t="s">
        <v>1258</v>
      </c>
      <c r="D410" t="s">
        <v>1300</v>
      </c>
      <c r="E410" t="s">
        <v>1301</v>
      </c>
      <c r="F410" t="s">
        <v>943</v>
      </c>
      <c r="G410" t="s">
        <v>204</v>
      </c>
      <c r="H410" t="s">
        <v>204</v>
      </c>
      <c r="I410" t="s">
        <v>340</v>
      </c>
      <c r="J410" t="s">
        <v>1261</v>
      </c>
      <c r="K410" t="s">
        <v>413</v>
      </c>
      <c r="L410" t="s">
        <v>1212</v>
      </c>
      <c r="M410" s="131">
        <v>6.65</v>
      </c>
      <c r="N410" t="s">
        <v>1302</v>
      </c>
      <c r="O410" s="132">
        <v>9.2499999999999995E-3</v>
      </c>
      <c r="P410" s="132">
        <v>2.0299999999999999E-2</v>
      </c>
      <c r="R410" s="131">
        <v>26558603</v>
      </c>
      <c r="S410" s="131">
        <v>1</v>
      </c>
      <c r="T410" s="131">
        <v>101.91</v>
      </c>
      <c r="U410" s="131">
        <v>27065.871999999999</v>
      </c>
      <c r="X410" s="132">
        <v>8.5999999999999998E-4</v>
      </c>
      <c r="Y410" s="132">
        <v>1.7319999999999999E-2</v>
      </c>
      <c r="Z410" s="132">
        <v>7.5100000000000002E-3</v>
      </c>
    </row>
    <row r="411" spans="1:26">
      <c r="A411" t="s">
        <v>1213</v>
      </c>
      <c r="B411" t="s">
        <v>1250</v>
      </c>
      <c r="C411" t="s">
        <v>1271</v>
      </c>
      <c r="D411" t="s">
        <v>1335</v>
      </c>
      <c r="E411" t="s">
        <v>1336</v>
      </c>
      <c r="F411" t="s">
        <v>949</v>
      </c>
      <c r="G411" t="s">
        <v>204</v>
      </c>
      <c r="H411" t="s">
        <v>204</v>
      </c>
      <c r="I411" t="s">
        <v>340</v>
      </c>
      <c r="J411" t="s">
        <v>1261</v>
      </c>
      <c r="K411" t="s">
        <v>413</v>
      </c>
      <c r="L411" t="s">
        <v>1212</v>
      </c>
      <c r="M411" s="131">
        <v>0.1</v>
      </c>
      <c r="N411" t="s">
        <v>1337</v>
      </c>
      <c r="O411" s="132">
        <v>4.2860000000000002E-2</v>
      </c>
      <c r="P411" s="132">
        <v>4.2500000000000003E-2</v>
      </c>
      <c r="R411" s="131">
        <v>24463881</v>
      </c>
      <c r="S411" s="131">
        <v>1</v>
      </c>
      <c r="T411" s="131">
        <v>99.59</v>
      </c>
      <c r="U411" s="131">
        <v>24363.579000000002</v>
      </c>
      <c r="X411" s="132">
        <v>6.6E-4</v>
      </c>
      <c r="Y411" s="132">
        <v>1.559E-2</v>
      </c>
      <c r="Z411" s="132">
        <v>6.7600000000000004E-3</v>
      </c>
    </row>
    <row r="412" spans="1:26">
      <c r="A412" t="s">
        <v>1213</v>
      </c>
      <c r="B412" t="s">
        <v>1250</v>
      </c>
      <c r="C412" t="s">
        <v>1271</v>
      </c>
      <c r="D412" t="s">
        <v>1275</v>
      </c>
      <c r="E412" t="s">
        <v>1276</v>
      </c>
      <c r="F412" t="s">
        <v>949</v>
      </c>
      <c r="G412" t="s">
        <v>204</v>
      </c>
      <c r="H412" t="s">
        <v>204</v>
      </c>
      <c r="I412" t="s">
        <v>340</v>
      </c>
      <c r="J412" t="s">
        <v>1261</v>
      </c>
      <c r="K412" t="s">
        <v>413</v>
      </c>
      <c r="L412" t="s">
        <v>1212</v>
      </c>
      <c r="M412" s="131">
        <v>0.6</v>
      </c>
      <c r="N412" t="s">
        <v>1277</v>
      </c>
      <c r="O412" s="132">
        <v>4.3240000000000001E-2</v>
      </c>
      <c r="P412" s="132">
        <v>4.2599999999999999E-2</v>
      </c>
      <c r="R412" s="131">
        <v>21648857</v>
      </c>
      <c r="S412" s="131">
        <v>1</v>
      </c>
      <c r="T412" s="131">
        <v>97.54</v>
      </c>
      <c r="U412" s="131">
        <v>21116.294999999998</v>
      </c>
      <c r="X412" s="132">
        <v>1.5499999999999999E-3</v>
      </c>
      <c r="Y412" s="132">
        <v>1.3509999999999999E-2</v>
      </c>
      <c r="Z412" s="132">
        <v>5.8599999999999998E-3</v>
      </c>
    </row>
    <row r="413" spans="1:26">
      <c r="A413" t="s">
        <v>1213</v>
      </c>
      <c r="B413" t="s">
        <v>1250</v>
      </c>
      <c r="C413" t="s">
        <v>1271</v>
      </c>
      <c r="D413" t="s">
        <v>1294</v>
      </c>
      <c r="E413" t="s">
        <v>1295</v>
      </c>
      <c r="F413" t="s">
        <v>949</v>
      </c>
      <c r="G413" t="s">
        <v>204</v>
      </c>
      <c r="H413" t="s">
        <v>204</v>
      </c>
      <c r="I413" t="s">
        <v>340</v>
      </c>
      <c r="J413" t="s">
        <v>1261</v>
      </c>
      <c r="K413" t="s">
        <v>413</v>
      </c>
      <c r="L413" t="s">
        <v>1212</v>
      </c>
      <c r="M413" s="131">
        <v>0.67</v>
      </c>
      <c r="N413" t="s">
        <v>1296</v>
      </c>
      <c r="O413" s="132">
        <v>4.2779999999999999E-2</v>
      </c>
      <c r="P413" s="132">
        <v>4.24E-2</v>
      </c>
      <c r="R413" s="131">
        <v>21508420</v>
      </c>
      <c r="S413" s="131">
        <v>1</v>
      </c>
      <c r="T413" s="131">
        <v>97.24</v>
      </c>
      <c r="U413" s="131">
        <v>20914.788</v>
      </c>
      <c r="X413" s="132">
        <v>1.5399999999999999E-3</v>
      </c>
      <c r="Y413" s="132">
        <v>1.338E-2</v>
      </c>
      <c r="Z413" s="132">
        <v>5.8100000000000001E-3</v>
      </c>
    </row>
    <row r="414" spans="1:26">
      <c r="A414" t="s">
        <v>1213</v>
      </c>
      <c r="B414" t="s">
        <v>1250</v>
      </c>
      <c r="C414" t="s">
        <v>1267</v>
      </c>
      <c r="D414" t="s">
        <v>1315</v>
      </c>
      <c r="E414" t="s">
        <v>1316</v>
      </c>
      <c r="F414" t="s">
        <v>945</v>
      </c>
      <c r="G414" t="s">
        <v>204</v>
      </c>
      <c r="H414" t="s">
        <v>204</v>
      </c>
      <c r="I414" t="s">
        <v>340</v>
      </c>
      <c r="J414" t="s">
        <v>1261</v>
      </c>
      <c r="K414" t="s">
        <v>413</v>
      </c>
      <c r="L414" t="s">
        <v>1212</v>
      </c>
      <c r="M414" s="131">
        <v>4.03</v>
      </c>
      <c r="N414" t="s">
        <v>1317</v>
      </c>
      <c r="O414" s="132">
        <v>4.1770000000000002E-2</v>
      </c>
      <c r="P414" s="132">
        <v>4.2700000000000002E-2</v>
      </c>
      <c r="R414" s="131">
        <v>18225814</v>
      </c>
      <c r="S414" s="131">
        <v>1</v>
      </c>
      <c r="T414" s="131">
        <v>103.16</v>
      </c>
      <c r="U414" s="131">
        <v>18801.75</v>
      </c>
      <c r="X414" s="132">
        <v>1.7099999999999999E-3</v>
      </c>
      <c r="Y414" s="132">
        <v>1.2030000000000001E-2</v>
      </c>
      <c r="Z414" s="132">
        <v>5.2199999999999998E-3</v>
      </c>
    </row>
    <row r="415" spans="1:26">
      <c r="A415" t="s">
        <v>1213</v>
      </c>
      <c r="B415" t="s">
        <v>1250</v>
      </c>
      <c r="C415" t="s">
        <v>1267</v>
      </c>
      <c r="D415" t="s">
        <v>1391</v>
      </c>
      <c r="E415" t="s">
        <v>1392</v>
      </c>
      <c r="F415" t="s">
        <v>945</v>
      </c>
      <c r="G415" t="s">
        <v>204</v>
      </c>
      <c r="H415" t="s">
        <v>204</v>
      </c>
      <c r="I415" t="s">
        <v>340</v>
      </c>
      <c r="J415" t="s">
        <v>1265</v>
      </c>
      <c r="K415" t="s">
        <v>415</v>
      </c>
      <c r="L415" t="s">
        <v>1212</v>
      </c>
      <c r="M415" s="131">
        <v>17.43</v>
      </c>
      <c r="N415" t="s">
        <v>1393</v>
      </c>
      <c r="O415" s="132">
        <v>3.5799999999999998E-2</v>
      </c>
      <c r="P415" s="132">
        <v>4.9500000000000002E-2</v>
      </c>
      <c r="R415" s="131">
        <v>26609821</v>
      </c>
      <c r="S415" s="131">
        <v>1</v>
      </c>
      <c r="T415" s="131">
        <v>68.95</v>
      </c>
      <c r="U415" s="131">
        <v>18347.472000000002</v>
      </c>
      <c r="X415" s="132">
        <v>1.15E-3</v>
      </c>
      <c r="Y415" s="132">
        <v>1.174E-2</v>
      </c>
      <c r="Z415" s="132">
        <v>5.0899999999999999E-3</v>
      </c>
    </row>
    <row r="416" spans="1:26">
      <c r="A416" t="s">
        <v>1213</v>
      </c>
      <c r="B416" t="s">
        <v>1250</v>
      </c>
      <c r="C416" t="s">
        <v>1258</v>
      </c>
      <c r="D416" t="s">
        <v>1344</v>
      </c>
      <c r="E416" t="s">
        <v>1345</v>
      </c>
      <c r="F416" t="s">
        <v>943</v>
      </c>
      <c r="G416" t="s">
        <v>204</v>
      </c>
      <c r="H416" t="s">
        <v>204</v>
      </c>
      <c r="I416" t="s">
        <v>340</v>
      </c>
      <c r="J416" t="s">
        <v>1265</v>
      </c>
      <c r="K416" t="s">
        <v>415</v>
      </c>
      <c r="L416" t="s">
        <v>1212</v>
      </c>
      <c r="M416" s="131">
        <v>8.0299999999999994</v>
      </c>
      <c r="N416" t="s">
        <v>1346</v>
      </c>
      <c r="O416" s="132">
        <v>1.584E-2</v>
      </c>
      <c r="P416" s="132">
        <v>2.1000000000000001E-2</v>
      </c>
      <c r="R416" s="131">
        <v>15100000</v>
      </c>
      <c r="S416" s="131">
        <v>1</v>
      </c>
      <c r="T416" s="131">
        <v>100.49</v>
      </c>
      <c r="U416" s="131">
        <v>15173.99</v>
      </c>
      <c r="X416" s="132">
        <v>7.5000000000000002E-4</v>
      </c>
      <c r="Y416" s="132">
        <v>9.7099999999999999E-3</v>
      </c>
      <c r="Z416" s="132">
        <v>4.2100000000000002E-3</v>
      </c>
    </row>
    <row r="417" spans="1:26">
      <c r="A417" t="s">
        <v>1213</v>
      </c>
      <c r="B417" t="s">
        <v>1250</v>
      </c>
      <c r="C417" t="s">
        <v>1267</v>
      </c>
      <c r="D417" t="s">
        <v>1318</v>
      </c>
      <c r="E417" t="s">
        <v>1319</v>
      </c>
      <c r="F417" t="s">
        <v>945</v>
      </c>
      <c r="G417" t="s">
        <v>204</v>
      </c>
      <c r="H417" t="s">
        <v>204</v>
      </c>
      <c r="I417" t="s">
        <v>340</v>
      </c>
      <c r="J417" t="s">
        <v>1261</v>
      </c>
      <c r="K417" t="s">
        <v>413</v>
      </c>
      <c r="L417" t="s">
        <v>1212</v>
      </c>
      <c r="M417" s="131">
        <v>1.52</v>
      </c>
      <c r="N417" t="s">
        <v>1320</v>
      </c>
      <c r="O417" s="132">
        <v>4.2639999999999997E-2</v>
      </c>
      <c r="P417" s="132">
        <v>4.1700000000000001E-2</v>
      </c>
      <c r="R417" s="131">
        <v>14157377</v>
      </c>
      <c r="S417" s="131">
        <v>1</v>
      </c>
      <c r="T417" s="131">
        <v>105.69</v>
      </c>
      <c r="U417" s="131">
        <v>14962.932000000001</v>
      </c>
      <c r="X417" s="132">
        <v>9.5E-4</v>
      </c>
      <c r="Y417" s="132">
        <v>9.5700000000000004E-3</v>
      </c>
      <c r="Z417" s="132">
        <v>4.15E-3</v>
      </c>
    </row>
    <row r="418" spans="1:26">
      <c r="A418" t="s">
        <v>1213</v>
      </c>
      <c r="B418" t="s">
        <v>1250</v>
      </c>
      <c r="C418" t="s">
        <v>1271</v>
      </c>
      <c r="D418" t="s">
        <v>1359</v>
      </c>
      <c r="E418" t="s">
        <v>1360</v>
      </c>
      <c r="F418" t="s">
        <v>949</v>
      </c>
      <c r="G418" t="s">
        <v>204</v>
      </c>
      <c r="H418" t="s">
        <v>204</v>
      </c>
      <c r="I418" t="s">
        <v>340</v>
      </c>
      <c r="J418" t="s">
        <v>1261</v>
      </c>
      <c r="K418" t="s">
        <v>413</v>
      </c>
      <c r="L418" t="s">
        <v>1212</v>
      </c>
      <c r="M418" s="131">
        <v>0.18</v>
      </c>
      <c r="N418" t="s">
        <v>1361</v>
      </c>
      <c r="O418" s="132">
        <v>4.342E-2</v>
      </c>
      <c r="P418" s="132">
        <v>4.3299999999999998E-2</v>
      </c>
      <c r="R418" s="131">
        <v>13193661</v>
      </c>
      <c r="S418" s="131">
        <v>1</v>
      </c>
      <c r="T418" s="131">
        <v>99.26</v>
      </c>
      <c r="U418" s="131">
        <v>13096.028</v>
      </c>
      <c r="X418" s="132">
        <v>4.4000000000000002E-4</v>
      </c>
      <c r="Y418" s="132">
        <v>8.3800000000000003E-3</v>
      </c>
      <c r="Z418" s="132">
        <v>3.64E-3</v>
      </c>
    </row>
    <row r="419" spans="1:26">
      <c r="A419" t="s">
        <v>1213</v>
      </c>
      <c r="B419" t="s">
        <v>1250</v>
      </c>
      <c r="C419" t="s">
        <v>1267</v>
      </c>
      <c r="D419" t="s">
        <v>1321</v>
      </c>
      <c r="E419" t="s">
        <v>1322</v>
      </c>
      <c r="F419" t="s">
        <v>945</v>
      </c>
      <c r="G419" t="s">
        <v>204</v>
      </c>
      <c r="H419" t="s">
        <v>204</v>
      </c>
      <c r="I419" t="s">
        <v>340</v>
      </c>
      <c r="J419" t="s">
        <v>1265</v>
      </c>
      <c r="K419" t="s">
        <v>415</v>
      </c>
      <c r="L419" t="s">
        <v>1212</v>
      </c>
      <c r="M419" s="131">
        <v>6.68</v>
      </c>
      <c r="N419" t="s">
        <v>1323</v>
      </c>
      <c r="O419" s="132">
        <v>4.2959999999999998E-2</v>
      </c>
      <c r="P419" s="132">
        <v>4.3799999999999999E-2</v>
      </c>
      <c r="R419" s="131">
        <v>15820000</v>
      </c>
      <c r="S419" s="131">
        <v>1</v>
      </c>
      <c r="T419" s="131">
        <v>82.78</v>
      </c>
      <c r="U419" s="131">
        <v>13095.796</v>
      </c>
      <c r="X419" s="132">
        <v>4.6000000000000001E-4</v>
      </c>
      <c r="Y419" s="132">
        <v>8.3800000000000003E-3</v>
      </c>
      <c r="Z419" s="132">
        <v>3.64E-3</v>
      </c>
    </row>
    <row r="420" spans="1:26">
      <c r="A420" t="s">
        <v>1213</v>
      </c>
      <c r="B420" t="s">
        <v>1250</v>
      </c>
      <c r="C420" t="s">
        <v>1267</v>
      </c>
      <c r="D420" t="s">
        <v>1371</v>
      </c>
      <c r="E420" t="s">
        <v>1372</v>
      </c>
      <c r="F420" t="s">
        <v>945</v>
      </c>
      <c r="G420" t="s">
        <v>204</v>
      </c>
      <c r="H420" t="s">
        <v>204</v>
      </c>
      <c r="I420" t="s">
        <v>340</v>
      </c>
      <c r="J420" t="s">
        <v>1261</v>
      </c>
      <c r="K420" t="s">
        <v>413</v>
      </c>
      <c r="L420" t="s">
        <v>1212</v>
      </c>
      <c r="M420" s="131">
        <v>14.74</v>
      </c>
      <c r="N420" t="s">
        <v>1373</v>
      </c>
      <c r="O420" s="132">
        <v>1.8919999999999999E-2</v>
      </c>
      <c r="P420" s="132">
        <v>4.8599999999999997E-2</v>
      </c>
      <c r="R420" s="131">
        <v>14602590</v>
      </c>
      <c r="S420" s="131">
        <v>1</v>
      </c>
      <c r="T420" s="131">
        <v>85.21</v>
      </c>
      <c r="U420" s="131">
        <v>12442.867</v>
      </c>
      <c r="X420" s="132">
        <v>5.5999999999999995E-4</v>
      </c>
      <c r="Y420" s="132">
        <v>7.9600000000000001E-3</v>
      </c>
      <c r="Z420" s="132">
        <v>3.4499999999999999E-3</v>
      </c>
    </row>
    <row r="421" spans="1:26">
      <c r="A421" t="s">
        <v>1213</v>
      </c>
      <c r="B421" t="s">
        <v>1250</v>
      </c>
      <c r="C421" t="s">
        <v>1271</v>
      </c>
      <c r="D421" t="s">
        <v>1374</v>
      </c>
      <c r="E421" t="s">
        <v>1375</v>
      </c>
      <c r="F421" t="s">
        <v>949</v>
      </c>
      <c r="G421" t="s">
        <v>204</v>
      </c>
      <c r="H421" t="s">
        <v>204</v>
      </c>
      <c r="I421" t="s">
        <v>340</v>
      </c>
      <c r="J421" t="s">
        <v>1261</v>
      </c>
      <c r="K421" t="s">
        <v>413</v>
      </c>
      <c r="L421" t="s">
        <v>1212</v>
      </c>
      <c r="M421" s="131">
        <v>0.51</v>
      </c>
      <c r="N421" t="s">
        <v>1376</v>
      </c>
      <c r="O421" s="132">
        <v>4.3479999999999998E-2</v>
      </c>
      <c r="P421" s="132">
        <v>4.2799999999999998E-2</v>
      </c>
      <c r="R421" s="131">
        <v>12161837</v>
      </c>
      <c r="S421" s="131">
        <v>1</v>
      </c>
      <c r="T421" s="131">
        <v>97.9</v>
      </c>
      <c r="U421" s="131">
        <v>11906.438</v>
      </c>
      <c r="X421" s="132">
        <v>8.7000000000000001E-4</v>
      </c>
      <c r="Y421" s="132">
        <v>7.62E-3</v>
      </c>
      <c r="Z421" s="132">
        <v>3.31E-3</v>
      </c>
    </row>
    <row r="422" spans="1:26">
      <c r="A422" t="s">
        <v>1213</v>
      </c>
      <c r="B422" t="s">
        <v>1250</v>
      </c>
      <c r="C422" t="s">
        <v>1394</v>
      </c>
      <c r="D422" t="s">
        <v>1395</v>
      </c>
      <c r="E422" t="s">
        <v>1396</v>
      </c>
      <c r="F422" t="s">
        <v>945</v>
      </c>
      <c r="G422" t="s">
        <v>204</v>
      </c>
      <c r="H422" t="s">
        <v>204</v>
      </c>
      <c r="I422" t="s">
        <v>340</v>
      </c>
      <c r="J422" t="s">
        <v>1261</v>
      </c>
      <c r="K422" t="s">
        <v>413</v>
      </c>
      <c r="L422" t="s">
        <v>1212</v>
      </c>
      <c r="M422" s="131">
        <v>0.16</v>
      </c>
      <c r="N422" t="s">
        <v>1397</v>
      </c>
      <c r="O422" s="132">
        <v>4.3099999999999999E-2</v>
      </c>
      <c r="P422" s="132">
        <v>4.3099999999999999E-2</v>
      </c>
      <c r="R422" s="131">
        <v>11280885</v>
      </c>
      <c r="S422" s="131">
        <v>1</v>
      </c>
      <c r="T422" s="131">
        <v>99.32</v>
      </c>
      <c r="U422" s="131">
        <v>11204.174999999999</v>
      </c>
      <c r="X422" s="132">
        <v>1.2600000000000001E-3</v>
      </c>
      <c r="Y422" s="132">
        <v>7.1700000000000002E-3</v>
      </c>
      <c r="Z422" s="132">
        <v>3.1099999999999999E-3</v>
      </c>
    </row>
    <row r="423" spans="1:26">
      <c r="A423" t="s">
        <v>1213</v>
      </c>
      <c r="B423" t="s">
        <v>1250</v>
      </c>
      <c r="C423" t="s">
        <v>1267</v>
      </c>
      <c r="D423" t="s">
        <v>1324</v>
      </c>
      <c r="E423" t="s">
        <v>1325</v>
      </c>
      <c r="F423" t="s">
        <v>945</v>
      </c>
      <c r="G423" t="s">
        <v>204</v>
      </c>
      <c r="H423" t="s">
        <v>204</v>
      </c>
      <c r="I423" t="s">
        <v>340</v>
      </c>
      <c r="J423" t="s">
        <v>1265</v>
      </c>
      <c r="K423" t="s">
        <v>415</v>
      </c>
      <c r="L423" t="s">
        <v>1212</v>
      </c>
      <c r="M423" s="131">
        <v>8.4</v>
      </c>
      <c r="N423" t="s">
        <v>1326</v>
      </c>
      <c r="O423" s="132">
        <v>4.027E-2</v>
      </c>
      <c r="P423" s="132">
        <v>4.48E-2</v>
      </c>
      <c r="R423" s="131">
        <v>9730000</v>
      </c>
      <c r="S423" s="131">
        <v>1</v>
      </c>
      <c r="T423" s="131">
        <v>96.17</v>
      </c>
      <c r="U423" s="131">
        <v>9357.3410000000003</v>
      </c>
      <c r="X423" s="132">
        <v>3.3E-4</v>
      </c>
      <c r="Y423" s="132">
        <v>5.9899999999999997E-3</v>
      </c>
      <c r="Z423" s="132">
        <v>2.5999999999999999E-3</v>
      </c>
    </row>
    <row r="424" spans="1:26">
      <c r="A424" t="s">
        <v>1213</v>
      </c>
      <c r="B424" t="s">
        <v>1250</v>
      </c>
      <c r="C424" t="s">
        <v>1271</v>
      </c>
      <c r="D424" t="s">
        <v>1285</v>
      </c>
      <c r="E424" t="s">
        <v>1286</v>
      </c>
      <c r="F424" t="s">
        <v>949</v>
      </c>
      <c r="G424" t="s">
        <v>204</v>
      </c>
      <c r="H424" t="s">
        <v>204</v>
      </c>
      <c r="I424" t="s">
        <v>340</v>
      </c>
      <c r="J424" t="s">
        <v>1261</v>
      </c>
      <c r="K424" t="s">
        <v>413</v>
      </c>
      <c r="L424" t="s">
        <v>1212</v>
      </c>
      <c r="M424" s="131">
        <v>0.77</v>
      </c>
      <c r="N424" t="s">
        <v>1287</v>
      </c>
      <c r="O424" s="132">
        <v>4.2320000000000003E-2</v>
      </c>
      <c r="P424" s="132">
        <v>4.2599999999999999E-2</v>
      </c>
      <c r="R424" s="131">
        <v>4695647</v>
      </c>
      <c r="S424" s="131">
        <v>1</v>
      </c>
      <c r="T424" s="131">
        <v>96.84</v>
      </c>
      <c r="U424" s="131">
        <v>4547.2650000000003</v>
      </c>
      <c r="X424" s="132">
        <v>2.9E-4</v>
      </c>
      <c r="Y424" s="132">
        <v>2.9099999999999998E-3</v>
      </c>
      <c r="Z424" s="132">
        <v>1.2600000000000001E-3</v>
      </c>
    </row>
    <row r="425" spans="1:26">
      <c r="A425" t="s">
        <v>1213</v>
      </c>
      <c r="B425" t="s">
        <v>1250</v>
      </c>
      <c r="C425" t="s">
        <v>1267</v>
      </c>
      <c r="D425" t="s">
        <v>1268</v>
      </c>
      <c r="E425" t="s">
        <v>1269</v>
      </c>
      <c r="F425" t="s">
        <v>945</v>
      </c>
      <c r="G425" t="s">
        <v>204</v>
      </c>
      <c r="H425" t="s">
        <v>204</v>
      </c>
      <c r="I425" t="s">
        <v>340</v>
      </c>
      <c r="J425" t="s">
        <v>1261</v>
      </c>
      <c r="K425" t="s">
        <v>413</v>
      </c>
      <c r="L425" t="s">
        <v>1212</v>
      </c>
      <c r="M425" s="131">
        <v>11.55</v>
      </c>
      <c r="N425" t="s">
        <v>1270</v>
      </c>
      <c r="O425" s="132">
        <v>3.5619999999999999E-2</v>
      </c>
      <c r="P425" s="132">
        <v>4.7300000000000002E-2</v>
      </c>
      <c r="R425" s="131">
        <v>3546266</v>
      </c>
      <c r="S425" s="131">
        <v>1</v>
      </c>
      <c r="T425" s="131">
        <v>109.69</v>
      </c>
      <c r="U425" s="131">
        <v>3889.8989999999999</v>
      </c>
      <c r="X425" s="132">
        <v>1.2999999999999999E-4</v>
      </c>
      <c r="Y425" s="132">
        <v>2.49E-3</v>
      </c>
      <c r="Z425" s="132">
        <v>1.08E-3</v>
      </c>
    </row>
    <row r="426" spans="1:26">
      <c r="A426" t="s">
        <v>1213</v>
      </c>
      <c r="B426" t="s">
        <v>1250</v>
      </c>
      <c r="C426" t="s">
        <v>1258</v>
      </c>
      <c r="D426" t="s">
        <v>1485</v>
      </c>
      <c r="E426" t="s">
        <v>1486</v>
      </c>
      <c r="F426" t="s">
        <v>943</v>
      </c>
      <c r="G426" t="s">
        <v>204</v>
      </c>
      <c r="H426" t="s">
        <v>204</v>
      </c>
      <c r="I426" t="s">
        <v>340</v>
      </c>
      <c r="J426" t="s">
        <v>1261</v>
      </c>
      <c r="K426" t="s">
        <v>413</v>
      </c>
      <c r="L426" t="s">
        <v>1212</v>
      </c>
      <c r="M426" s="131">
        <v>17.920000000000002</v>
      </c>
      <c r="N426" t="s">
        <v>1487</v>
      </c>
      <c r="O426" s="132">
        <v>2.49E-3</v>
      </c>
      <c r="P426" s="132">
        <v>2.2100000000000002E-2</v>
      </c>
      <c r="R426" s="131">
        <v>3171612</v>
      </c>
      <c r="S426" s="131">
        <v>1</v>
      </c>
      <c r="T426" s="131">
        <v>94.86</v>
      </c>
      <c r="U426" s="131">
        <v>3008.5909999999999</v>
      </c>
      <c r="X426" s="132">
        <v>1.3999999999999999E-4</v>
      </c>
      <c r="Y426" s="132">
        <v>1.92E-3</v>
      </c>
      <c r="Z426" s="132">
        <v>8.4000000000000003E-4</v>
      </c>
    </row>
    <row r="427" spans="1:26">
      <c r="A427" t="s">
        <v>1213</v>
      </c>
      <c r="B427" t="s">
        <v>1250</v>
      </c>
      <c r="C427" t="s">
        <v>1271</v>
      </c>
      <c r="D427" t="s">
        <v>1297</v>
      </c>
      <c r="E427" t="s">
        <v>1298</v>
      </c>
      <c r="F427" t="s">
        <v>949</v>
      </c>
      <c r="G427" t="s">
        <v>204</v>
      </c>
      <c r="H427" t="s">
        <v>204</v>
      </c>
      <c r="I427" t="s">
        <v>340</v>
      </c>
      <c r="J427" t="s">
        <v>1261</v>
      </c>
      <c r="K427" t="s">
        <v>413</v>
      </c>
      <c r="L427" t="s">
        <v>1212</v>
      </c>
      <c r="M427" s="131">
        <v>0.85</v>
      </c>
      <c r="N427" t="s">
        <v>1299</v>
      </c>
      <c r="O427" s="132">
        <v>4.231E-2</v>
      </c>
      <c r="P427" s="132">
        <v>4.2599999999999999E-2</v>
      </c>
      <c r="R427" s="131">
        <v>2680000</v>
      </c>
      <c r="S427" s="131">
        <v>1</v>
      </c>
      <c r="T427" s="131">
        <v>96.53</v>
      </c>
      <c r="U427" s="131">
        <v>2587.0039999999999</v>
      </c>
      <c r="X427" s="132">
        <v>1.4999999999999999E-4</v>
      </c>
      <c r="Y427" s="132">
        <v>1.66E-3</v>
      </c>
      <c r="Z427" s="132">
        <v>7.2000000000000005E-4</v>
      </c>
    </row>
    <row r="428" spans="1:26">
      <c r="A428" t="s">
        <v>1213</v>
      </c>
      <c r="B428" t="s">
        <v>1250</v>
      </c>
      <c r="C428" t="s">
        <v>1271</v>
      </c>
      <c r="D428" t="s">
        <v>1272</v>
      </c>
      <c r="E428" t="s">
        <v>1273</v>
      </c>
      <c r="F428" t="s">
        <v>949</v>
      </c>
      <c r="G428" t="s">
        <v>204</v>
      </c>
      <c r="H428" t="s">
        <v>204</v>
      </c>
      <c r="I428" t="s">
        <v>340</v>
      </c>
      <c r="J428" t="s">
        <v>1261</v>
      </c>
      <c r="K428" t="s">
        <v>413</v>
      </c>
      <c r="L428" t="s">
        <v>1212</v>
      </c>
      <c r="M428" s="131">
        <v>0.92</v>
      </c>
      <c r="N428" t="s">
        <v>1274</v>
      </c>
      <c r="O428" s="132">
        <v>4.2290000000000001E-2</v>
      </c>
      <c r="P428" s="132">
        <v>4.2599999999999999E-2</v>
      </c>
      <c r="R428" s="131">
        <v>1000000</v>
      </c>
      <c r="S428" s="131">
        <v>1</v>
      </c>
      <c r="T428" s="131">
        <v>96.22</v>
      </c>
      <c r="U428" s="131">
        <v>962.2</v>
      </c>
      <c r="X428" s="132">
        <v>6.0000000000000002E-5</v>
      </c>
      <c r="Y428" s="132">
        <v>6.2E-4</v>
      </c>
      <c r="Z428" s="132">
        <v>2.7E-4</v>
      </c>
    </row>
    <row r="429" spans="1:26">
      <c r="A429" t="s">
        <v>1213</v>
      </c>
      <c r="B429" t="s">
        <v>1250</v>
      </c>
      <c r="C429" t="s">
        <v>1281</v>
      </c>
      <c r="D429" t="s">
        <v>1288</v>
      </c>
      <c r="E429" t="s">
        <v>1289</v>
      </c>
      <c r="F429" t="s">
        <v>946</v>
      </c>
      <c r="G429" t="s">
        <v>204</v>
      </c>
      <c r="H429" t="s">
        <v>204</v>
      </c>
      <c r="I429" t="s">
        <v>340</v>
      </c>
      <c r="J429" t="s">
        <v>1261</v>
      </c>
      <c r="K429" t="s">
        <v>413</v>
      </c>
      <c r="L429" t="s">
        <v>1212</v>
      </c>
      <c r="M429" s="131">
        <v>1.1399999999999999</v>
      </c>
      <c r="N429" t="s">
        <v>1290</v>
      </c>
      <c r="O429" s="132">
        <v>2.3700000000000001E-3</v>
      </c>
      <c r="P429" s="132">
        <v>4.5100000000000001E-2</v>
      </c>
      <c r="R429" s="131">
        <v>765187</v>
      </c>
      <c r="S429" s="131">
        <v>1</v>
      </c>
      <c r="T429" s="131">
        <v>100.16</v>
      </c>
      <c r="U429" s="131">
        <v>766.41099999999994</v>
      </c>
      <c r="X429" s="132">
        <v>4.0000000000000003E-5</v>
      </c>
      <c r="Y429" s="132">
        <v>4.8999999999999998E-4</v>
      </c>
      <c r="Z429" s="132">
        <v>2.1000000000000001E-4</v>
      </c>
    </row>
    <row r="430" spans="1:26">
      <c r="A430" t="s">
        <v>1213</v>
      </c>
      <c r="B430" t="s">
        <v>1250</v>
      </c>
      <c r="C430" t="s">
        <v>1267</v>
      </c>
      <c r="D430" t="s">
        <v>1341</v>
      </c>
      <c r="E430" t="s">
        <v>1342</v>
      </c>
      <c r="F430" t="s">
        <v>945</v>
      </c>
      <c r="G430" t="s">
        <v>204</v>
      </c>
      <c r="H430" t="s">
        <v>204</v>
      </c>
      <c r="I430" t="s">
        <v>340</v>
      </c>
      <c r="J430" t="s">
        <v>1265</v>
      </c>
      <c r="K430" t="s">
        <v>415</v>
      </c>
      <c r="L430" t="s">
        <v>1212</v>
      </c>
      <c r="M430" s="131">
        <v>3.7</v>
      </c>
      <c r="N430" t="s">
        <v>1343</v>
      </c>
      <c r="O430" s="132">
        <v>3.7010000000000001E-2</v>
      </c>
      <c r="P430" s="132">
        <v>4.2700000000000002E-2</v>
      </c>
      <c r="R430" s="131">
        <v>600000</v>
      </c>
      <c r="S430" s="131">
        <v>1</v>
      </c>
      <c r="T430" s="131">
        <v>98.49</v>
      </c>
      <c r="U430" s="131">
        <v>590.94000000000005</v>
      </c>
      <c r="X430" s="132">
        <v>2.0000000000000002E-5</v>
      </c>
      <c r="Y430" s="132">
        <v>3.8000000000000002E-4</v>
      </c>
      <c r="Z430" s="132">
        <v>1.6000000000000001E-4</v>
      </c>
    </row>
    <row r="431" spans="1:26">
      <c r="A431" t="s">
        <v>1213</v>
      </c>
      <c r="B431" t="s">
        <v>1250</v>
      </c>
      <c r="C431" t="s">
        <v>1403</v>
      </c>
      <c r="D431" t="s">
        <v>1404</v>
      </c>
      <c r="E431" t="s">
        <v>1405</v>
      </c>
      <c r="F431" t="s">
        <v>947</v>
      </c>
      <c r="G431" t="s">
        <v>204</v>
      </c>
      <c r="H431" t="s">
        <v>204</v>
      </c>
      <c r="I431" t="s">
        <v>340</v>
      </c>
      <c r="J431" t="s">
        <v>1265</v>
      </c>
      <c r="K431" t="s">
        <v>415</v>
      </c>
      <c r="L431" t="s">
        <v>1212</v>
      </c>
      <c r="M431" s="131">
        <v>4.8499999999999996</v>
      </c>
      <c r="N431" t="s">
        <v>1406</v>
      </c>
      <c r="O431" s="132">
        <v>10</v>
      </c>
      <c r="P431" s="132">
        <v>7.3700000000000002E-2</v>
      </c>
      <c r="R431" s="131">
        <v>150000</v>
      </c>
      <c r="S431" s="131">
        <v>1</v>
      </c>
      <c r="T431" s="131">
        <v>302.93</v>
      </c>
      <c r="U431" s="131">
        <v>454.39499999999998</v>
      </c>
      <c r="X431" s="132">
        <v>8.0000000000000007E-5</v>
      </c>
      <c r="Y431" s="132">
        <v>2.9E-4</v>
      </c>
      <c r="Z431" s="132">
        <v>1.2999999999999999E-4</v>
      </c>
    </row>
    <row r="432" spans="1:26">
      <c r="A432" t="s">
        <v>1213</v>
      </c>
      <c r="B432" t="s">
        <v>1250</v>
      </c>
      <c r="C432" t="s">
        <v>1380</v>
      </c>
      <c r="D432" t="s">
        <v>1415</v>
      </c>
      <c r="E432" t="s">
        <v>1416</v>
      </c>
      <c r="F432" t="s">
        <v>950</v>
      </c>
      <c r="G432" t="s">
        <v>205</v>
      </c>
      <c r="H432" t="s">
        <v>224</v>
      </c>
      <c r="I432" t="s">
        <v>314</v>
      </c>
      <c r="J432" t="s">
        <v>1383</v>
      </c>
      <c r="K432" t="s">
        <v>423</v>
      </c>
      <c r="L432" t="s">
        <v>1215</v>
      </c>
      <c r="M432" s="131">
        <v>13.19</v>
      </c>
      <c r="N432" t="s">
        <v>1417</v>
      </c>
      <c r="O432" s="132">
        <v>5.0849999999999999E-2</v>
      </c>
      <c r="P432" s="132">
        <v>4.5589999999999999E-2</v>
      </c>
      <c r="R432" s="131">
        <v>7195000</v>
      </c>
      <c r="S432" s="131">
        <v>3.718</v>
      </c>
      <c r="T432" s="131">
        <f t="shared" ref="T432:T433" si="1">U432*1000/R432/S432*100</f>
        <v>70.593798140705715</v>
      </c>
      <c r="U432" s="131">
        <v>18884.554</v>
      </c>
      <c r="X432" s="132">
        <v>1E-4</v>
      </c>
      <c r="Y432" s="132">
        <v>1.208E-2</v>
      </c>
      <c r="Z432" s="132">
        <v>5.2399999999999999E-3</v>
      </c>
    </row>
    <row r="433" spans="1:26">
      <c r="A433" t="s">
        <v>1213</v>
      </c>
      <c r="B433" t="s">
        <v>1250</v>
      </c>
      <c r="C433" t="s">
        <v>1330</v>
      </c>
      <c r="D433" t="s">
        <v>1407</v>
      </c>
      <c r="E433" t="s">
        <v>1408</v>
      </c>
      <c r="F433" t="s">
        <v>950</v>
      </c>
      <c r="G433" t="s">
        <v>205</v>
      </c>
      <c r="H433" t="s">
        <v>204</v>
      </c>
      <c r="I433" t="s">
        <v>314</v>
      </c>
      <c r="J433" t="s">
        <v>1333</v>
      </c>
      <c r="K433" t="s">
        <v>431</v>
      </c>
      <c r="L433" t="s">
        <v>1216</v>
      </c>
      <c r="M433" s="131">
        <v>1.726</v>
      </c>
      <c r="N433" t="s">
        <v>1409</v>
      </c>
      <c r="O433" s="132">
        <v>4.3159999999999997E-2</v>
      </c>
      <c r="P433" s="132">
        <v>3.092E-2</v>
      </c>
      <c r="R433" s="131">
        <v>2900000</v>
      </c>
      <c r="S433" s="131">
        <v>4.0218999999999996</v>
      </c>
      <c r="T433" s="131">
        <f t="shared" si="1"/>
        <v>97.321003711575685</v>
      </c>
      <c r="U433" s="131">
        <v>11351.045</v>
      </c>
      <c r="X433" s="132">
        <v>1.0200000000000001E-3</v>
      </c>
      <c r="Y433" s="132">
        <v>7.26E-3</v>
      </c>
      <c r="Z433" s="132">
        <v>3.15E-3</v>
      </c>
    </row>
    <row r="434" spans="1:26">
      <c r="A434" t="s">
        <v>1213</v>
      </c>
      <c r="B434" t="s">
        <v>1250</v>
      </c>
      <c r="C434" t="s">
        <v>1380</v>
      </c>
      <c r="D434" t="s">
        <v>1410</v>
      </c>
      <c r="E434" t="s">
        <v>1411</v>
      </c>
      <c r="F434" t="s">
        <v>950</v>
      </c>
      <c r="G434" t="s">
        <v>205</v>
      </c>
      <c r="H434" t="s">
        <v>224</v>
      </c>
      <c r="I434" t="s">
        <v>314</v>
      </c>
      <c r="J434" t="s">
        <v>1383</v>
      </c>
      <c r="K434" t="s">
        <v>423</v>
      </c>
      <c r="L434" t="s">
        <v>1215</v>
      </c>
      <c r="M434" s="131">
        <v>14.19</v>
      </c>
      <c r="N434" t="s">
        <v>1412</v>
      </c>
      <c r="O434" s="132">
        <v>5.049E-2</v>
      </c>
      <c r="P434" s="132">
        <v>4.6559999999999997E-2</v>
      </c>
      <c r="R434" s="131">
        <v>3330000</v>
      </c>
      <c r="S434" s="131">
        <v>3.718</v>
      </c>
      <c r="T434" s="131">
        <f t="shared" ref="T434:T435" si="2">U434*1000/R434/S434*100</f>
        <v>78.711430634507551</v>
      </c>
      <c r="U434" s="131">
        <v>9745.2150000000001</v>
      </c>
      <c r="X434" s="132">
        <v>8.0000000000000007E-5</v>
      </c>
      <c r="Y434" s="132">
        <v>6.2300000000000003E-3</v>
      </c>
      <c r="Z434" s="132">
        <v>2.7100000000000002E-3</v>
      </c>
    </row>
    <row r="435" spans="1:26">
      <c r="A435" t="s">
        <v>1213</v>
      </c>
      <c r="B435" t="s">
        <v>1250</v>
      </c>
      <c r="C435" t="s">
        <v>1380</v>
      </c>
      <c r="D435" t="s">
        <v>1438</v>
      </c>
      <c r="E435" t="s">
        <v>1439</v>
      </c>
      <c r="F435" t="s">
        <v>950</v>
      </c>
      <c r="G435" t="s">
        <v>205</v>
      </c>
      <c r="H435" t="s">
        <v>224</v>
      </c>
      <c r="I435" t="s">
        <v>314</v>
      </c>
      <c r="J435" t="s">
        <v>1383</v>
      </c>
      <c r="K435" t="s">
        <v>423</v>
      </c>
      <c r="L435" t="s">
        <v>1215</v>
      </c>
      <c r="M435" s="131">
        <v>13.404</v>
      </c>
      <c r="N435" t="s">
        <v>1440</v>
      </c>
      <c r="O435" s="132">
        <v>4.9959999999999997E-2</v>
      </c>
      <c r="P435" s="132">
        <v>4.4990000000000002E-2</v>
      </c>
      <c r="R435" s="131">
        <v>3060000</v>
      </c>
      <c r="S435" s="131">
        <v>3.718</v>
      </c>
      <c r="T435" s="131">
        <f t="shared" si="2"/>
        <v>62.406223741065368</v>
      </c>
      <c r="U435" s="131">
        <v>7100.0060000000003</v>
      </c>
      <c r="X435" s="132">
        <v>4.0000000000000003E-5</v>
      </c>
      <c r="Y435" s="132">
        <v>4.5399999999999998E-3</v>
      </c>
      <c r="Z435" s="132">
        <v>1.97E-3</v>
      </c>
    </row>
    <row r="436" spans="1:26">
      <c r="A436" t="s">
        <v>1213</v>
      </c>
      <c r="B436" t="s">
        <v>1250</v>
      </c>
      <c r="C436" t="s">
        <v>1330</v>
      </c>
      <c r="D436" t="s">
        <v>1331</v>
      </c>
      <c r="E436" t="s">
        <v>1332</v>
      </c>
      <c r="F436" t="s">
        <v>950</v>
      </c>
      <c r="G436" t="s">
        <v>205</v>
      </c>
      <c r="H436" t="s">
        <v>204</v>
      </c>
      <c r="I436" t="s">
        <v>314</v>
      </c>
      <c r="J436" t="s">
        <v>1333</v>
      </c>
      <c r="K436" t="s">
        <v>431</v>
      </c>
      <c r="L436" t="s">
        <v>1215</v>
      </c>
      <c r="M436" s="131">
        <v>6.9589999999999996</v>
      </c>
      <c r="N436" t="s">
        <v>1334</v>
      </c>
      <c r="O436" s="132">
        <v>5.8799999999999998E-2</v>
      </c>
      <c r="P436" s="132">
        <v>5.6910000000000002E-2</v>
      </c>
      <c r="R436" s="131">
        <v>1630000</v>
      </c>
      <c r="S436" s="131">
        <v>3.718</v>
      </c>
      <c r="T436" s="131">
        <v>99.156999999999996</v>
      </c>
      <c r="U436" s="131">
        <v>6009.2510000000002</v>
      </c>
      <c r="X436" s="132">
        <v>5.4000000000000001E-4</v>
      </c>
      <c r="Y436" s="132">
        <v>3.8400000000000001E-3</v>
      </c>
      <c r="Z436" s="132">
        <v>1.67E-3</v>
      </c>
    </row>
    <row r="437" spans="1:26">
      <c r="A437" t="s">
        <v>1213</v>
      </c>
      <c r="B437" t="s">
        <v>1250</v>
      </c>
      <c r="C437" t="s">
        <v>1380</v>
      </c>
      <c r="D437" t="s">
        <v>1456</v>
      </c>
      <c r="E437" t="s">
        <v>1457</v>
      </c>
      <c r="F437" t="s">
        <v>950</v>
      </c>
      <c r="G437" t="s">
        <v>205</v>
      </c>
      <c r="H437" t="s">
        <v>224</v>
      </c>
      <c r="I437" t="s">
        <v>314</v>
      </c>
      <c r="J437" t="s">
        <v>1383</v>
      </c>
      <c r="K437" t="s">
        <v>423</v>
      </c>
      <c r="L437" t="s">
        <v>1215</v>
      </c>
      <c r="M437" s="131">
        <v>13.218</v>
      </c>
      <c r="N437" t="s">
        <v>1458</v>
      </c>
      <c r="O437" s="132">
        <v>4.6690000000000002E-2</v>
      </c>
      <c r="P437" s="132">
        <v>4.6249999999999999E-2</v>
      </c>
      <c r="R437" s="131">
        <v>1903000</v>
      </c>
      <c r="S437" s="131">
        <v>3.718</v>
      </c>
      <c r="T437" s="131">
        <f>U437*1000/R437/S437*100</f>
        <v>84.890621727195565</v>
      </c>
      <c r="U437" s="131">
        <v>6006.3119999999999</v>
      </c>
      <c r="X437" s="132">
        <v>5.0000000000000002E-5</v>
      </c>
      <c r="Y437" s="132">
        <v>3.8400000000000001E-3</v>
      </c>
      <c r="Z437" s="132">
        <v>1.67E-3</v>
      </c>
    </row>
    <row r="438" spans="1:26">
      <c r="A438" t="s">
        <v>1213</v>
      </c>
      <c r="B438" t="s">
        <v>1250</v>
      </c>
      <c r="C438" t="s">
        <v>1380</v>
      </c>
      <c r="D438" t="s">
        <v>1435</v>
      </c>
      <c r="E438" t="s">
        <v>1436</v>
      </c>
      <c r="F438" t="s">
        <v>950</v>
      </c>
      <c r="G438" t="s">
        <v>205</v>
      </c>
      <c r="H438" t="s">
        <v>224</v>
      </c>
      <c r="I438" t="s">
        <v>314</v>
      </c>
      <c r="J438" t="s">
        <v>1383</v>
      </c>
      <c r="K438" t="s">
        <v>423</v>
      </c>
      <c r="L438" t="s">
        <v>1215</v>
      </c>
      <c r="M438" s="131">
        <v>13.06</v>
      </c>
      <c r="N438" t="s">
        <v>1437</v>
      </c>
      <c r="O438" s="132">
        <v>4.129E-2</v>
      </c>
      <c r="P438" s="132">
        <v>4.6149999999999997E-2</v>
      </c>
      <c r="R438" s="131">
        <v>1800000</v>
      </c>
      <c r="S438" s="131">
        <v>3.718</v>
      </c>
      <c r="T438" s="131">
        <f t="shared" ref="T438:T439" si="3">U438*1000/R438/S438*100</f>
        <v>87.453125933895166</v>
      </c>
      <c r="U438" s="131">
        <v>5852.7129999999997</v>
      </c>
      <c r="X438" s="132">
        <v>4.0000000000000003E-5</v>
      </c>
      <c r="Y438" s="132">
        <v>3.7399999999999998E-3</v>
      </c>
      <c r="Z438" s="132">
        <v>1.6199999999999999E-3</v>
      </c>
    </row>
    <row r="439" spans="1:26">
      <c r="A439" t="s">
        <v>1213</v>
      </c>
      <c r="B439" t="s">
        <v>1250</v>
      </c>
      <c r="C439" t="s">
        <v>1380</v>
      </c>
      <c r="D439" t="s">
        <v>1488</v>
      </c>
      <c r="E439" t="s">
        <v>1489</v>
      </c>
      <c r="F439" t="s">
        <v>950</v>
      </c>
      <c r="G439" t="s">
        <v>205</v>
      </c>
      <c r="H439" t="s">
        <v>224</v>
      </c>
      <c r="I439" t="s">
        <v>314</v>
      </c>
      <c r="J439" t="s">
        <v>1383</v>
      </c>
      <c r="K439" t="s">
        <v>423</v>
      </c>
      <c r="L439" t="s">
        <v>1215</v>
      </c>
      <c r="M439" s="131">
        <v>14.96</v>
      </c>
      <c r="N439" t="s">
        <v>1490</v>
      </c>
      <c r="O439" s="132">
        <v>4.7719999999999999E-2</v>
      </c>
      <c r="P439" s="132">
        <v>4.6719999999999998E-2</v>
      </c>
      <c r="R439" s="131">
        <v>2150000</v>
      </c>
      <c r="S439" s="131">
        <v>3.718</v>
      </c>
      <c r="T439" s="131">
        <f t="shared" si="3"/>
        <v>70.984400215169458</v>
      </c>
      <c r="U439" s="131">
        <v>5674.28</v>
      </c>
      <c r="X439" s="132">
        <v>6.0000000000000002E-5</v>
      </c>
      <c r="Y439" s="132">
        <v>3.63E-3</v>
      </c>
      <c r="Z439" s="132">
        <v>1.58E-3</v>
      </c>
    </row>
    <row r="440" spans="1:26">
      <c r="A440" t="s">
        <v>1213</v>
      </c>
      <c r="B440" t="s">
        <v>1250</v>
      </c>
      <c r="C440" t="s">
        <v>1380</v>
      </c>
      <c r="D440" t="s">
        <v>1491</v>
      </c>
      <c r="E440" t="s">
        <v>1492</v>
      </c>
      <c r="F440" t="s">
        <v>950</v>
      </c>
      <c r="G440" t="s">
        <v>205</v>
      </c>
      <c r="H440" t="s">
        <v>224</v>
      </c>
      <c r="I440" t="s">
        <v>314</v>
      </c>
      <c r="J440" t="s">
        <v>1383</v>
      </c>
      <c r="K440" t="s">
        <v>423</v>
      </c>
      <c r="L440" t="s">
        <v>1215</v>
      </c>
      <c r="M440" s="131">
        <v>13.076000000000001</v>
      </c>
      <c r="N440" t="s">
        <v>1493</v>
      </c>
      <c r="O440" s="132">
        <v>4.4920000000000002E-2</v>
      </c>
      <c r="P440" s="132">
        <v>4.5719999999999997E-2</v>
      </c>
      <c r="R440" s="131">
        <v>1990000</v>
      </c>
      <c r="S440" s="131">
        <v>3.718</v>
      </c>
      <c r="T440" s="131">
        <f>U440*1000/R440/S440*100</f>
        <v>74.140673783116767</v>
      </c>
      <c r="U440" s="131">
        <v>5485.5349999999999</v>
      </c>
      <c r="X440" s="132">
        <v>3.0000000000000001E-5</v>
      </c>
      <c r="Y440" s="132">
        <v>3.5100000000000001E-3</v>
      </c>
      <c r="Z440" s="132">
        <v>1.5200000000000001E-3</v>
      </c>
    </row>
    <row r="441" spans="1:26">
      <c r="A441" t="s">
        <v>1213</v>
      </c>
      <c r="B441" t="s">
        <v>1250</v>
      </c>
      <c r="C441" t="s">
        <v>1380</v>
      </c>
      <c r="D441" t="s">
        <v>1432</v>
      </c>
      <c r="E441" t="s">
        <v>1433</v>
      </c>
      <c r="F441" t="s">
        <v>950</v>
      </c>
      <c r="G441" t="s">
        <v>205</v>
      </c>
      <c r="H441" t="s">
        <v>224</v>
      </c>
      <c r="I441" t="s">
        <v>314</v>
      </c>
      <c r="J441" t="s">
        <v>1383</v>
      </c>
      <c r="K441" t="s">
        <v>423</v>
      </c>
      <c r="L441" t="s">
        <v>1215</v>
      </c>
      <c r="M441" s="131">
        <v>10.669</v>
      </c>
      <c r="N441" t="s">
        <v>1434</v>
      </c>
      <c r="O441" s="132">
        <v>4.863E-2</v>
      </c>
      <c r="P441" s="132">
        <v>4.3400000000000001E-2</v>
      </c>
      <c r="R441" s="131">
        <v>1510000</v>
      </c>
      <c r="S441" s="131">
        <v>3.718</v>
      </c>
      <c r="T441" s="131">
        <f t="shared" ref="T441:T443" si="4">U441*1000/R441/S441*100</f>
        <v>91.109405113480506</v>
      </c>
      <c r="U441" s="131">
        <v>5115.0460000000003</v>
      </c>
      <c r="X441" s="132">
        <v>6.0000000000000002E-5</v>
      </c>
      <c r="Y441" s="132">
        <v>3.2699999999999999E-3</v>
      </c>
      <c r="Z441" s="132">
        <v>1.42E-3</v>
      </c>
    </row>
    <row r="442" spans="1:26">
      <c r="A442" t="s">
        <v>1213</v>
      </c>
      <c r="B442" t="s">
        <v>1250</v>
      </c>
      <c r="C442" t="s">
        <v>1380</v>
      </c>
      <c r="D442" t="s">
        <v>1424</v>
      </c>
      <c r="E442" t="s">
        <v>1425</v>
      </c>
      <c r="F442" t="s">
        <v>950</v>
      </c>
      <c r="G442" t="s">
        <v>205</v>
      </c>
      <c r="H442" t="s">
        <v>224</v>
      </c>
      <c r="I442" t="s">
        <v>314</v>
      </c>
      <c r="J442" t="s">
        <v>1383</v>
      </c>
      <c r="K442" t="s">
        <v>423</v>
      </c>
      <c r="L442" t="s">
        <v>1215</v>
      </c>
      <c r="M442" s="131">
        <v>13.03</v>
      </c>
      <c r="N442" t="s">
        <v>1426</v>
      </c>
      <c r="O442" s="132">
        <v>3.9759999999999997E-2</v>
      </c>
      <c r="P442" s="132">
        <v>4.5909999999999999E-2</v>
      </c>
      <c r="R442" s="131">
        <v>1601000</v>
      </c>
      <c r="S442" s="131">
        <v>3.718</v>
      </c>
      <c r="T442" s="131">
        <f t="shared" si="4"/>
        <v>78.359343054485521</v>
      </c>
      <c r="U442" s="131">
        <v>4664.3540000000003</v>
      </c>
      <c r="X442" s="132">
        <v>4.0000000000000003E-5</v>
      </c>
      <c r="Y442" s="132">
        <v>2.98E-3</v>
      </c>
      <c r="Z442" s="132">
        <v>1.2899999999999999E-3</v>
      </c>
    </row>
    <row r="443" spans="1:26">
      <c r="A443" t="s">
        <v>1213</v>
      </c>
      <c r="B443" t="s">
        <v>1250</v>
      </c>
      <c r="C443" t="s">
        <v>1380</v>
      </c>
      <c r="D443" t="s">
        <v>1430</v>
      </c>
      <c r="E443" t="s">
        <v>1431</v>
      </c>
      <c r="F443" t="s">
        <v>950</v>
      </c>
      <c r="G443" t="s">
        <v>205</v>
      </c>
      <c r="H443" t="s">
        <v>224</v>
      </c>
      <c r="I443" t="s">
        <v>314</v>
      </c>
      <c r="J443" t="s">
        <v>1383</v>
      </c>
      <c r="K443" t="s">
        <v>423</v>
      </c>
      <c r="L443" t="s">
        <v>1215</v>
      </c>
      <c r="M443" s="131">
        <v>0.64800000000000002</v>
      </c>
      <c r="N443" t="s">
        <v>1400</v>
      </c>
      <c r="O443" s="132">
        <v>4.4740000000000002E-2</v>
      </c>
      <c r="P443" s="132">
        <v>4.138E-2</v>
      </c>
      <c r="R443" s="131">
        <v>1250000</v>
      </c>
      <c r="S443" s="131">
        <v>3.718</v>
      </c>
      <c r="T443" s="131">
        <f t="shared" si="4"/>
        <v>97.617192038730508</v>
      </c>
      <c r="U443" s="131">
        <v>4536.759</v>
      </c>
      <c r="X443" s="132">
        <v>2.0000000000000002E-5</v>
      </c>
      <c r="Y443" s="132">
        <v>2.8999999999999998E-3</v>
      </c>
      <c r="Z443" s="132">
        <v>1.2600000000000001E-3</v>
      </c>
    </row>
    <row r="444" spans="1:26">
      <c r="A444" t="s">
        <v>1213</v>
      </c>
      <c r="B444" t="s">
        <v>1250</v>
      </c>
      <c r="C444" t="s">
        <v>1380</v>
      </c>
      <c r="D444" t="s">
        <v>1427</v>
      </c>
      <c r="E444" t="s">
        <v>1428</v>
      </c>
      <c r="F444" t="s">
        <v>950</v>
      </c>
      <c r="G444" t="s">
        <v>205</v>
      </c>
      <c r="H444" t="s">
        <v>224</v>
      </c>
      <c r="I444" t="s">
        <v>314</v>
      </c>
      <c r="J444" t="s">
        <v>1383</v>
      </c>
      <c r="K444" t="s">
        <v>423</v>
      </c>
      <c r="L444" t="s">
        <v>1215</v>
      </c>
      <c r="M444" s="131">
        <v>6.7549999999999999</v>
      </c>
      <c r="N444" t="s">
        <v>1429</v>
      </c>
      <c r="O444" s="132">
        <v>4.4519999999999997E-2</v>
      </c>
      <c r="P444" s="132">
        <v>4.1250000000000002E-2</v>
      </c>
      <c r="R444" s="131">
        <v>1270000</v>
      </c>
      <c r="S444" s="131">
        <v>3.718</v>
      </c>
      <c r="T444" s="131">
        <f>U444*1000/R444/S444*100</f>
        <v>95.968791959100869</v>
      </c>
      <c r="U444" s="131">
        <v>4531.5119999999997</v>
      </c>
      <c r="X444" s="132">
        <v>1.0000000000000001E-5</v>
      </c>
      <c r="Y444" s="132">
        <v>2.8999999999999998E-3</v>
      </c>
      <c r="Z444" s="132">
        <v>1.2600000000000001E-3</v>
      </c>
    </row>
    <row r="445" spans="1:26">
      <c r="A445" t="s">
        <v>1213</v>
      </c>
      <c r="B445" t="s">
        <v>1250</v>
      </c>
      <c r="C445" t="s">
        <v>1380</v>
      </c>
      <c r="D445" t="s">
        <v>1418</v>
      </c>
      <c r="E445" t="s">
        <v>1419</v>
      </c>
      <c r="F445" t="s">
        <v>950</v>
      </c>
      <c r="G445" t="s">
        <v>205</v>
      </c>
      <c r="H445" t="s">
        <v>224</v>
      </c>
      <c r="I445" t="s">
        <v>314</v>
      </c>
      <c r="J445" t="s">
        <v>1383</v>
      </c>
      <c r="K445" t="s">
        <v>423</v>
      </c>
      <c r="L445" t="s">
        <v>1215</v>
      </c>
      <c r="M445" s="131">
        <v>3.8879999999999999</v>
      </c>
      <c r="N445" t="s">
        <v>1420</v>
      </c>
      <c r="O445" s="132">
        <v>4.9459999999999997E-2</v>
      </c>
      <c r="P445" s="132">
        <v>3.9260000000000003E-2</v>
      </c>
      <c r="R445" s="131">
        <v>1200000</v>
      </c>
      <c r="S445" s="131">
        <v>3.718</v>
      </c>
      <c r="T445" s="131">
        <v>98.039000000000001</v>
      </c>
      <c r="U445" s="131">
        <v>4374.1120000000001</v>
      </c>
      <c r="X445" s="132">
        <v>3.0000000000000001E-5</v>
      </c>
      <c r="Y445" s="132">
        <v>2.8E-3</v>
      </c>
      <c r="Z445" s="132">
        <v>1.2099999999999999E-3</v>
      </c>
    </row>
    <row r="446" spans="1:26">
      <c r="A446" t="s">
        <v>1213</v>
      </c>
      <c r="B446" t="s">
        <v>1250</v>
      </c>
      <c r="C446" t="s">
        <v>1380</v>
      </c>
      <c r="D446" t="s">
        <v>1421</v>
      </c>
      <c r="E446" t="s">
        <v>1422</v>
      </c>
      <c r="F446" t="s">
        <v>950</v>
      </c>
      <c r="G446" t="s">
        <v>205</v>
      </c>
      <c r="H446" t="s">
        <v>224</v>
      </c>
      <c r="I446" t="s">
        <v>314</v>
      </c>
      <c r="J446" t="s">
        <v>1383</v>
      </c>
      <c r="K446" t="s">
        <v>423</v>
      </c>
      <c r="L446" t="s">
        <v>1215</v>
      </c>
      <c r="M446" s="131">
        <v>13.75</v>
      </c>
      <c r="N446" t="s">
        <v>1423</v>
      </c>
      <c r="O446" s="132">
        <v>4.3130000000000002E-2</v>
      </c>
      <c r="P446" s="132">
        <v>4.6460000000000001E-2</v>
      </c>
      <c r="R446" s="131">
        <v>1450000</v>
      </c>
      <c r="S446" s="131">
        <v>3.718</v>
      </c>
      <c r="T446" s="131">
        <f t="shared" ref="T446:T447" si="5">U446*1000/R446/S446*100</f>
        <v>79.437498840681869</v>
      </c>
      <c r="U446" s="131">
        <v>4282.5550000000003</v>
      </c>
      <c r="X446" s="132">
        <v>3.0000000000000001E-5</v>
      </c>
      <c r="Y446" s="132">
        <v>2.7399999999999998E-3</v>
      </c>
      <c r="Z446" s="132">
        <v>1.1900000000000001E-3</v>
      </c>
    </row>
    <row r="447" spans="1:26">
      <c r="A447" t="s">
        <v>1213</v>
      </c>
      <c r="B447" t="s">
        <v>1250</v>
      </c>
      <c r="C447" t="s">
        <v>1330</v>
      </c>
      <c r="D447" t="s">
        <v>1413</v>
      </c>
      <c r="E447" t="s">
        <v>1414</v>
      </c>
      <c r="F447" t="s">
        <v>950</v>
      </c>
      <c r="G447" t="s">
        <v>205</v>
      </c>
      <c r="H447" t="s">
        <v>204</v>
      </c>
      <c r="I447" t="s">
        <v>314</v>
      </c>
      <c r="J447" t="s">
        <v>1333</v>
      </c>
      <c r="K447" t="s">
        <v>431</v>
      </c>
      <c r="L447" t="s">
        <v>1216</v>
      </c>
      <c r="M447" s="131">
        <v>1.484</v>
      </c>
      <c r="N447" t="s">
        <v>1320</v>
      </c>
      <c r="O447" s="132">
        <v>3.3669999999999999E-2</v>
      </c>
      <c r="P447" s="132">
        <v>3.039E-2</v>
      </c>
      <c r="R447" s="131">
        <v>1000000</v>
      </c>
      <c r="S447" s="131">
        <v>4.0218999999999996</v>
      </c>
      <c r="T447" s="131">
        <f t="shared" si="5"/>
        <v>104.84233819836398</v>
      </c>
      <c r="U447" s="131">
        <v>4216.6540000000005</v>
      </c>
      <c r="X447" s="132">
        <v>4.2000000000000002E-4</v>
      </c>
      <c r="Y447" s="132">
        <v>2.7000000000000001E-3</v>
      </c>
      <c r="Z447" s="132">
        <v>1.17E-3</v>
      </c>
    </row>
    <row r="448" spans="1:26">
      <c r="A448" t="s">
        <v>1213</v>
      </c>
      <c r="B448" t="s">
        <v>1250</v>
      </c>
      <c r="C448" t="s">
        <v>1380</v>
      </c>
      <c r="D448" t="s">
        <v>1453</v>
      </c>
      <c r="E448" t="s">
        <v>1454</v>
      </c>
      <c r="F448" t="s">
        <v>950</v>
      </c>
      <c r="G448" t="s">
        <v>205</v>
      </c>
      <c r="H448" t="s">
        <v>224</v>
      </c>
      <c r="I448" t="s">
        <v>314</v>
      </c>
      <c r="J448" t="s">
        <v>1383</v>
      </c>
      <c r="K448" t="s">
        <v>423</v>
      </c>
      <c r="L448" t="s">
        <v>1215</v>
      </c>
      <c r="M448" s="131">
        <v>2.1999999999999999E-2</v>
      </c>
      <c r="N448" t="s">
        <v>1455</v>
      </c>
      <c r="O448" s="132">
        <v>4.3459999999999999E-2</v>
      </c>
      <c r="P448" s="132">
        <v>4.2750000000000003E-2</v>
      </c>
      <c r="R448" s="131">
        <v>1100000</v>
      </c>
      <c r="S448" s="131">
        <v>3.718</v>
      </c>
      <c r="T448" s="131">
        <f>U448*1000/R448/S448*100</f>
        <v>99.90539879700718</v>
      </c>
      <c r="U448" s="131">
        <v>4085.931</v>
      </c>
      <c r="X448" s="132">
        <v>0</v>
      </c>
      <c r="Y448" s="132">
        <v>2.6099999999999999E-3</v>
      </c>
      <c r="Z448" s="132">
        <v>1.1299999999999999E-3</v>
      </c>
    </row>
    <row r="449" spans="1:26">
      <c r="A449" t="s">
        <v>1213</v>
      </c>
      <c r="B449" t="s">
        <v>1250</v>
      </c>
      <c r="C449" t="s">
        <v>1380</v>
      </c>
      <c r="D449" t="s">
        <v>1494</v>
      </c>
      <c r="E449" t="s">
        <v>1495</v>
      </c>
      <c r="F449" t="s">
        <v>950</v>
      </c>
      <c r="G449" t="s">
        <v>205</v>
      </c>
      <c r="H449" t="s">
        <v>224</v>
      </c>
      <c r="I449" t="s">
        <v>314</v>
      </c>
      <c r="J449" t="s">
        <v>1383</v>
      </c>
      <c r="K449" t="s">
        <v>423</v>
      </c>
      <c r="L449" t="s">
        <v>1215</v>
      </c>
      <c r="M449" s="131">
        <v>6.9</v>
      </c>
      <c r="N449" t="s">
        <v>1496</v>
      </c>
      <c r="O449" s="132">
        <v>4.2320000000000003E-2</v>
      </c>
      <c r="P449" s="132">
        <v>4.1430000000000002E-2</v>
      </c>
      <c r="R449" s="131">
        <v>1100000</v>
      </c>
      <c r="S449" s="131">
        <v>3.718</v>
      </c>
      <c r="T449" s="131">
        <v>95.727999999999994</v>
      </c>
      <c r="U449" s="131">
        <v>3915.0880000000002</v>
      </c>
      <c r="X449" s="132">
        <v>1.0000000000000001E-5</v>
      </c>
      <c r="Y449" s="132">
        <v>2.5000000000000001E-3</v>
      </c>
      <c r="Z449" s="132">
        <v>1.09E-3</v>
      </c>
    </row>
    <row r="450" spans="1:26">
      <c r="A450" t="s">
        <v>1213</v>
      </c>
      <c r="B450" t="s">
        <v>1250</v>
      </c>
      <c r="C450" t="s">
        <v>1380</v>
      </c>
      <c r="D450" t="s">
        <v>1497</v>
      </c>
      <c r="E450" t="s">
        <v>1498</v>
      </c>
      <c r="F450" t="s">
        <v>950</v>
      </c>
      <c r="G450" t="s">
        <v>205</v>
      </c>
      <c r="H450" t="s">
        <v>224</v>
      </c>
      <c r="I450" t="s">
        <v>314</v>
      </c>
      <c r="J450" t="s">
        <v>1383</v>
      </c>
      <c r="K450" t="s">
        <v>423</v>
      </c>
      <c r="L450" t="s">
        <v>1215</v>
      </c>
      <c r="M450" s="131">
        <v>10.532999999999999</v>
      </c>
      <c r="N450" t="s">
        <v>1499</v>
      </c>
      <c r="O450" s="132">
        <v>4.394E-2</v>
      </c>
      <c r="P450" s="132">
        <v>4.41E-2</v>
      </c>
      <c r="R450" s="131">
        <v>1000000</v>
      </c>
      <c r="S450" s="131">
        <v>3.718</v>
      </c>
      <c r="T450" s="131">
        <f>U450*1000/R450/S450*100</f>
        <v>100.60941366325982</v>
      </c>
      <c r="U450" s="131">
        <v>3740.6579999999999</v>
      </c>
      <c r="X450" s="132">
        <v>2.0000000000000002E-5</v>
      </c>
      <c r="Y450" s="132">
        <v>2.3900000000000002E-3</v>
      </c>
      <c r="Z450" s="132">
        <v>1.0399999999999999E-3</v>
      </c>
    </row>
    <row r="451" spans="1:26">
      <c r="A451" t="s">
        <v>1213</v>
      </c>
      <c r="B451" t="s">
        <v>1250</v>
      </c>
      <c r="C451" t="s">
        <v>1330</v>
      </c>
      <c r="D451" t="s">
        <v>1441</v>
      </c>
      <c r="E451" t="s">
        <v>1442</v>
      </c>
      <c r="F451" t="s">
        <v>950</v>
      </c>
      <c r="G451" t="s">
        <v>205</v>
      </c>
      <c r="H451" t="s">
        <v>204</v>
      </c>
      <c r="I451" t="s">
        <v>314</v>
      </c>
      <c r="J451" t="s">
        <v>1333</v>
      </c>
      <c r="K451" t="s">
        <v>431</v>
      </c>
      <c r="L451" t="s">
        <v>1215</v>
      </c>
      <c r="M451" s="131">
        <v>13.363</v>
      </c>
      <c r="N451" t="s">
        <v>1443</v>
      </c>
      <c r="O451" s="132">
        <v>5.851E-2</v>
      </c>
      <c r="P451" s="132">
        <v>6.3820000000000002E-2</v>
      </c>
      <c r="R451" s="131">
        <v>1080000</v>
      </c>
      <c r="S451" s="131">
        <v>3.718</v>
      </c>
      <c r="T451" s="131">
        <f>U451*1000/R451/S451*100</f>
        <v>91.885496981650832</v>
      </c>
      <c r="U451" s="131">
        <v>3689.607</v>
      </c>
      <c r="X451" s="132">
        <v>3.6000000000000002E-4</v>
      </c>
      <c r="Y451" s="132">
        <v>2.3600000000000001E-3</v>
      </c>
      <c r="Z451" s="132">
        <v>1.0200000000000001E-3</v>
      </c>
    </row>
    <row r="452" spans="1:26">
      <c r="A452" t="s">
        <v>1213</v>
      </c>
      <c r="B452" t="s">
        <v>1250</v>
      </c>
      <c r="C452" t="s">
        <v>1380</v>
      </c>
      <c r="D452" t="s">
        <v>1500</v>
      </c>
      <c r="E452" t="s">
        <v>1501</v>
      </c>
      <c r="F452" t="s">
        <v>950</v>
      </c>
      <c r="G452" t="s">
        <v>205</v>
      </c>
      <c r="H452" t="s">
        <v>224</v>
      </c>
      <c r="I452" t="s">
        <v>314</v>
      </c>
      <c r="J452" t="s">
        <v>1383</v>
      </c>
      <c r="K452" t="s">
        <v>423</v>
      </c>
      <c r="L452" t="s">
        <v>1215</v>
      </c>
      <c r="M452" s="131">
        <v>7.726</v>
      </c>
      <c r="N452" t="s">
        <v>1502</v>
      </c>
      <c r="O452" s="132">
        <v>3.7999999999999999E-2</v>
      </c>
      <c r="P452" s="132">
        <v>4.1980000000000003E-2</v>
      </c>
      <c r="R452" s="131">
        <v>1000000</v>
      </c>
      <c r="S452" s="131">
        <v>3.718</v>
      </c>
      <c r="T452" s="131">
        <f t="shared" ref="T452:T453" si="6">U452*1000/R452/S452*100</f>
        <v>97.656266810112967</v>
      </c>
      <c r="U452" s="131">
        <v>3630.86</v>
      </c>
      <c r="X452" s="132">
        <v>1.0000000000000001E-5</v>
      </c>
      <c r="Y452" s="132">
        <v>2.32E-3</v>
      </c>
      <c r="Z452" s="132">
        <v>1.01E-3</v>
      </c>
    </row>
    <row r="453" spans="1:26">
      <c r="A453" t="s">
        <v>1213</v>
      </c>
      <c r="B453" t="s">
        <v>1250</v>
      </c>
      <c r="C453" t="s">
        <v>1380</v>
      </c>
      <c r="D453" t="s">
        <v>1465</v>
      </c>
      <c r="E453" t="s">
        <v>1466</v>
      </c>
      <c r="F453" t="s">
        <v>950</v>
      </c>
      <c r="G453" t="s">
        <v>205</v>
      </c>
      <c r="H453" t="s">
        <v>224</v>
      </c>
      <c r="I453" t="s">
        <v>314</v>
      </c>
      <c r="J453" t="s">
        <v>1383</v>
      </c>
      <c r="K453" t="s">
        <v>423</v>
      </c>
      <c r="L453" t="s">
        <v>1215</v>
      </c>
      <c r="M453" s="131">
        <v>6.2990000000000004</v>
      </c>
      <c r="N453" t="s">
        <v>1467</v>
      </c>
      <c r="O453" s="132">
        <v>4.3659999999999997E-2</v>
      </c>
      <c r="P453" s="132">
        <v>4.0809999999999999E-2</v>
      </c>
      <c r="R453" s="131">
        <v>1100000</v>
      </c>
      <c r="S453" s="131">
        <v>3.718</v>
      </c>
      <c r="T453" s="131">
        <f t="shared" si="6"/>
        <v>86.85938187686439</v>
      </c>
      <c r="U453" s="131">
        <v>3552.375</v>
      </c>
      <c r="X453" s="132">
        <v>1.0000000000000001E-5</v>
      </c>
      <c r="Y453" s="132">
        <v>2.2699999999999999E-3</v>
      </c>
      <c r="Z453" s="132">
        <v>9.8999999999999999E-4</v>
      </c>
    </row>
    <row r="454" spans="1:26">
      <c r="A454" t="s">
        <v>1213</v>
      </c>
      <c r="B454" t="s">
        <v>1250</v>
      </c>
      <c r="C454" t="s">
        <v>1380</v>
      </c>
      <c r="D454" t="s">
        <v>1447</v>
      </c>
      <c r="E454" t="s">
        <v>1448</v>
      </c>
      <c r="F454" t="s">
        <v>950</v>
      </c>
      <c r="G454" t="s">
        <v>205</v>
      </c>
      <c r="H454" t="s">
        <v>224</v>
      </c>
      <c r="I454" t="s">
        <v>314</v>
      </c>
      <c r="J454" t="s">
        <v>1383</v>
      </c>
      <c r="K454" t="s">
        <v>423</v>
      </c>
      <c r="L454" t="s">
        <v>1215</v>
      </c>
      <c r="M454" s="131">
        <v>1.7999999999999999E-2</v>
      </c>
      <c r="N454" t="s">
        <v>1449</v>
      </c>
      <c r="O454" s="132">
        <v>-0.19467000000000001</v>
      </c>
      <c r="P454" s="132">
        <v>-3.3689999999999998E-2</v>
      </c>
      <c r="R454" s="131">
        <v>765000</v>
      </c>
      <c r="S454" s="131">
        <v>3.718</v>
      </c>
      <c r="T454" s="131">
        <v>123.086</v>
      </c>
      <c r="U454" s="131">
        <v>3500.9009999999998</v>
      </c>
      <c r="X454" s="132">
        <v>2.0000000000000002E-5</v>
      </c>
      <c r="Y454" s="132">
        <v>2.2399999999999998E-3</v>
      </c>
      <c r="Z454" s="132">
        <v>9.7000000000000005E-4</v>
      </c>
    </row>
    <row r="455" spans="1:26">
      <c r="A455" t="s">
        <v>1213</v>
      </c>
      <c r="B455" t="s">
        <v>1250</v>
      </c>
      <c r="C455" t="s">
        <v>1330</v>
      </c>
      <c r="D455" t="s">
        <v>1459</v>
      </c>
      <c r="E455" t="s">
        <v>1460</v>
      </c>
      <c r="F455" t="s">
        <v>950</v>
      </c>
      <c r="G455" t="s">
        <v>205</v>
      </c>
      <c r="H455" t="s">
        <v>204</v>
      </c>
      <c r="I455" t="s">
        <v>314</v>
      </c>
      <c r="J455" t="s">
        <v>1333</v>
      </c>
      <c r="K455" t="s">
        <v>431</v>
      </c>
      <c r="L455" t="s">
        <v>1215</v>
      </c>
      <c r="M455" s="131">
        <v>3.5089999999999999</v>
      </c>
      <c r="N455" t="s">
        <v>1461</v>
      </c>
      <c r="O455" s="132">
        <v>4.929E-2</v>
      </c>
      <c r="P455" s="132">
        <v>5.1299999999999998E-2</v>
      </c>
      <c r="R455" s="131">
        <v>810000</v>
      </c>
      <c r="S455" s="131">
        <v>3.718</v>
      </c>
      <c r="T455" s="131">
        <f t="shared" ref="T455:T456" si="7">U455*1000/R455/S455*100</f>
        <v>100.8667543282928</v>
      </c>
      <c r="U455" s="131">
        <v>3037.683</v>
      </c>
      <c r="X455" s="132">
        <v>4.0000000000000002E-4</v>
      </c>
      <c r="Y455" s="132">
        <v>1.9400000000000001E-3</v>
      </c>
      <c r="Z455" s="132">
        <v>8.4000000000000003E-4</v>
      </c>
    </row>
    <row r="456" spans="1:26">
      <c r="A456" t="s">
        <v>1213</v>
      </c>
      <c r="B456" t="s">
        <v>1250</v>
      </c>
      <c r="C456" t="s">
        <v>1380</v>
      </c>
      <c r="D456" t="s">
        <v>1450</v>
      </c>
      <c r="E456" t="s">
        <v>1451</v>
      </c>
      <c r="F456" t="s">
        <v>950</v>
      </c>
      <c r="G456" t="s">
        <v>205</v>
      </c>
      <c r="H456" t="s">
        <v>224</v>
      </c>
      <c r="I456" t="s">
        <v>314</v>
      </c>
      <c r="J456" t="s">
        <v>1383</v>
      </c>
      <c r="K456" t="s">
        <v>423</v>
      </c>
      <c r="L456" t="s">
        <v>1215</v>
      </c>
      <c r="M456" s="131">
        <v>6.2549999999999999</v>
      </c>
      <c r="N456" t="s">
        <v>1452</v>
      </c>
      <c r="O456" s="132">
        <v>4.2270000000000002E-2</v>
      </c>
      <c r="P456" s="132">
        <v>4.0919999999999998E-2</v>
      </c>
      <c r="R456" s="131">
        <v>750000</v>
      </c>
      <c r="S456" s="131">
        <v>3.718</v>
      </c>
      <c r="T456" s="131">
        <f t="shared" si="7"/>
        <v>93.390640129101669</v>
      </c>
      <c r="U456" s="131">
        <v>2604.1979999999999</v>
      </c>
      <c r="X456" s="132">
        <v>1.0000000000000001E-5</v>
      </c>
      <c r="Y456" s="132">
        <v>1.67E-3</v>
      </c>
      <c r="Z456" s="132">
        <v>7.2000000000000005E-4</v>
      </c>
    </row>
    <row r="457" spans="1:26">
      <c r="A457" t="s">
        <v>1213</v>
      </c>
      <c r="B457" t="s">
        <v>1250</v>
      </c>
      <c r="C457" t="s">
        <v>1380</v>
      </c>
      <c r="D457" t="s">
        <v>1474</v>
      </c>
      <c r="E457" t="s">
        <v>1475</v>
      </c>
      <c r="F457" t="s">
        <v>950</v>
      </c>
      <c r="G457" t="s">
        <v>205</v>
      </c>
      <c r="H457" t="s">
        <v>224</v>
      </c>
      <c r="I457" t="s">
        <v>314</v>
      </c>
      <c r="J457" t="s">
        <v>1383</v>
      </c>
      <c r="K457" t="s">
        <v>423</v>
      </c>
      <c r="L457" t="s">
        <v>1215</v>
      </c>
      <c r="M457" s="131">
        <v>5.67</v>
      </c>
      <c r="N457" t="s">
        <v>1476</v>
      </c>
      <c r="O457" s="132">
        <v>4.4580000000000002E-2</v>
      </c>
      <c r="P457" s="132">
        <v>4.0300000000000002E-2</v>
      </c>
      <c r="R457" s="131">
        <v>670000</v>
      </c>
      <c r="S457" s="131">
        <v>3.718</v>
      </c>
      <c r="T457" s="131">
        <v>87.453000000000003</v>
      </c>
      <c r="U457" s="131">
        <v>2178.511</v>
      </c>
      <c r="X457" s="132">
        <v>0</v>
      </c>
      <c r="Y457" s="132">
        <v>1.39E-3</v>
      </c>
      <c r="Z457" s="132">
        <v>5.9999999999999995E-4</v>
      </c>
    </row>
    <row r="458" spans="1:26">
      <c r="A458" t="s">
        <v>1213</v>
      </c>
      <c r="B458" t="s">
        <v>1250</v>
      </c>
      <c r="C458" t="s">
        <v>1330</v>
      </c>
      <c r="D458" t="s">
        <v>1468</v>
      </c>
      <c r="E458" t="s">
        <v>1469</v>
      </c>
      <c r="F458" t="s">
        <v>950</v>
      </c>
      <c r="G458" t="s">
        <v>205</v>
      </c>
      <c r="H458" t="s">
        <v>204</v>
      </c>
      <c r="I458" t="s">
        <v>314</v>
      </c>
      <c r="J458" t="s">
        <v>1333</v>
      </c>
      <c r="K458" t="s">
        <v>431</v>
      </c>
      <c r="L458" t="s">
        <v>1215</v>
      </c>
      <c r="M458" s="131">
        <v>7.4429999999999996</v>
      </c>
      <c r="N458" t="s">
        <v>1470</v>
      </c>
      <c r="O458" s="132">
        <v>5.5820000000000002E-2</v>
      </c>
      <c r="P458" s="132">
        <v>5.7579999999999999E-2</v>
      </c>
      <c r="R458" s="131">
        <v>565000</v>
      </c>
      <c r="S458" s="131">
        <v>3.718</v>
      </c>
      <c r="T458" s="131">
        <f>U458*1000/R458/S458*100</f>
        <v>99.892272465451498</v>
      </c>
      <c r="U458" s="131">
        <v>2098.4070000000002</v>
      </c>
      <c r="X458" s="132">
        <v>2.3000000000000001E-4</v>
      </c>
      <c r="Y458" s="132">
        <v>1.34E-3</v>
      </c>
      <c r="Z458" s="132">
        <v>5.8E-4</v>
      </c>
    </row>
    <row r="459" spans="1:26">
      <c r="A459" t="s">
        <v>1213</v>
      </c>
      <c r="B459" t="s">
        <v>1250</v>
      </c>
      <c r="C459" t="s">
        <v>1380</v>
      </c>
      <c r="D459" t="s">
        <v>1471</v>
      </c>
      <c r="E459" t="s">
        <v>1472</v>
      </c>
      <c r="F459" t="s">
        <v>950</v>
      </c>
      <c r="G459" t="s">
        <v>205</v>
      </c>
      <c r="H459" t="s">
        <v>224</v>
      </c>
      <c r="I459" t="s">
        <v>314</v>
      </c>
      <c r="J459" t="s">
        <v>1383</v>
      </c>
      <c r="K459" t="s">
        <v>423</v>
      </c>
      <c r="L459" t="s">
        <v>1215</v>
      </c>
      <c r="M459" s="131">
        <v>14.34</v>
      </c>
      <c r="N459" t="s">
        <v>1473</v>
      </c>
      <c r="O459" s="132">
        <v>3.984E-2</v>
      </c>
      <c r="P459" s="132">
        <v>4.6559999999999997E-2</v>
      </c>
      <c r="R459" s="131">
        <v>733000</v>
      </c>
      <c r="S459" s="131">
        <v>3.718</v>
      </c>
      <c r="T459" s="131">
        <f>U459*1000/R459/S459*100</f>
        <v>76.468777313566889</v>
      </c>
      <c r="U459" s="131">
        <v>2083.9989999999998</v>
      </c>
      <c r="X459" s="132">
        <v>2.0000000000000002E-5</v>
      </c>
      <c r="Y459" s="132">
        <v>1.33E-3</v>
      </c>
      <c r="Z459" s="132">
        <v>5.8E-4</v>
      </c>
    </row>
    <row r="460" spans="1:26">
      <c r="A460" t="s">
        <v>1213</v>
      </c>
      <c r="B460" t="s">
        <v>1250</v>
      </c>
      <c r="C460" t="s">
        <v>1380</v>
      </c>
      <c r="D460" t="s">
        <v>1444</v>
      </c>
      <c r="E460" t="s">
        <v>1445</v>
      </c>
      <c r="F460" t="s">
        <v>950</v>
      </c>
      <c r="G460" t="s">
        <v>205</v>
      </c>
      <c r="H460" t="s">
        <v>224</v>
      </c>
      <c r="I460" t="s">
        <v>314</v>
      </c>
      <c r="J460" t="s">
        <v>1383</v>
      </c>
      <c r="K460" t="s">
        <v>423</v>
      </c>
      <c r="L460" t="s">
        <v>1215</v>
      </c>
      <c r="M460" s="131">
        <v>9.73</v>
      </c>
      <c r="N460" t="s">
        <v>1446</v>
      </c>
      <c r="O460" s="132">
        <v>4.956E-2</v>
      </c>
      <c r="P460" s="132">
        <v>4.2900000000000001E-2</v>
      </c>
      <c r="R460" s="131">
        <v>525000</v>
      </c>
      <c r="S460" s="131">
        <v>3.718</v>
      </c>
      <c r="T460" s="131">
        <f>U460*1000/R460/S460*100</f>
        <v>100.73439381131688</v>
      </c>
      <c r="U460" s="131">
        <v>1966.2850000000001</v>
      </c>
      <c r="X460" s="132">
        <v>2.0000000000000002E-5</v>
      </c>
      <c r="Y460" s="132">
        <v>1.2600000000000001E-3</v>
      </c>
      <c r="Z460" s="132">
        <v>5.5000000000000003E-4</v>
      </c>
    </row>
    <row r="461" spans="1:26">
      <c r="A461" t="s">
        <v>1213</v>
      </c>
      <c r="B461" t="s">
        <v>1250</v>
      </c>
      <c r="C461" t="s">
        <v>1380</v>
      </c>
      <c r="D461" t="s">
        <v>1503</v>
      </c>
      <c r="E461" t="s">
        <v>1504</v>
      </c>
      <c r="F461" t="s">
        <v>950</v>
      </c>
      <c r="G461" t="s">
        <v>205</v>
      </c>
      <c r="H461" t="s">
        <v>224</v>
      </c>
      <c r="I461" t="s">
        <v>314</v>
      </c>
      <c r="J461" t="s">
        <v>1383</v>
      </c>
      <c r="K461" t="s">
        <v>423</v>
      </c>
      <c r="L461" t="s">
        <v>1215</v>
      </c>
      <c r="M461" s="131">
        <v>6.9960000000000004</v>
      </c>
      <c r="N461" t="s">
        <v>1505</v>
      </c>
      <c r="O461" s="132">
        <v>3.916E-2</v>
      </c>
      <c r="P461" s="132">
        <v>4.1599999999999998E-2</v>
      </c>
      <c r="R461" s="131">
        <v>500000</v>
      </c>
      <c r="S461" s="131">
        <v>3.718</v>
      </c>
      <c r="T461" s="131">
        <v>103.797</v>
      </c>
      <c r="U461" s="131">
        <v>1929.5840000000001</v>
      </c>
      <c r="X461" s="132">
        <v>0</v>
      </c>
      <c r="Y461" s="132">
        <v>1.23E-3</v>
      </c>
      <c r="Z461" s="132">
        <v>5.4000000000000001E-4</v>
      </c>
    </row>
    <row r="462" spans="1:26">
      <c r="A462" t="s">
        <v>1213</v>
      </c>
      <c r="B462" t="s">
        <v>1250</v>
      </c>
      <c r="C462" t="s">
        <v>1380</v>
      </c>
      <c r="D462" t="s">
        <v>1462</v>
      </c>
      <c r="E462" t="s">
        <v>1463</v>
      </c>
      <c r="F462" t="s">
        <v>950</v>
      </c>
      <c r="G462" t="s">
        <v>205</v>
      </c>
      <c r="H462" t="s">
        <v>224</v>
      </c>
      <c r="I462" t="s">
        <v>314</v>
      </c>
      <c r="J462" t="s">
        <v>1383</v>
      </c>
      <c r="K462" t="s">
        <v>423</v>
      </c>
      <c r="L462" t="s">
        <v>1215</v>
      </c>
      <c r="M462" s="131">
        <v>14.493</v>
      </c>
      <c r="N462" t="s">
        <v>1464</v>
      </c>
      <c r="O462" s="132">
        <v>4.7149999999999997E-2</v>
      </c>
      <c r="P462" s="132">
        <v>4.6580000000000003E-2</v>
      </c>
      <c r="R462" s="131">
        <v>705000</v>
      </c>
      <c r="S462" s="131">
        <v>3.718</v>
      </c>
      <c r="T462" s="131">
        <v>71.953000000000003</v>
      </c>
      <c r="U462" s="131">
        <v>1886.027</v>
      </c>
      <c r="X462" s="132">
        <v>2.0000000000000002E-5</v>
      </c>
      <c r="Y462" s="132">
        <v>1.2099999999999999E-3</v>
      </c>
      <c r="Z462" s="132">
        <v>5.1999999999999995E-4</v>
      </c>
    </row>
    <row r="463" spans="1:26">
      <c r="A463" t="s">
        <v>1213</v>
      </c>
      <c r="B463" t="s">
        <v>1250</v>
      </c>
      <c r="C463" t="s">
        <v>1330</v>
      </c>
      <c r="D463" t="s">
        <v>1477</v>
      </c>
      <c r="E463" t="s">
        <v>1478</v>
      </c>
      <c r="F463" t="s">
        <v>950</v>
      </c>
      <c r="G463" t="s">
        <v>205</v>
      </c>
      <c r="H463" t="s">
        <v>204</v>
      </c>
      <c r="I463" t="s">
        <v>344</v>
      </c>
      <c r="J463" t="s">
        <v>1333</v>
      </c>
      <c r="K463" t="s">
        <v>431</v>
      </c>
      <c r="L463" t="s">
        <v>1215</v>
      </c>
      <c r="M463" s="131">
        <v>2.6059999999999999</v>
      </c>
      <c r="N463" t="s">
        <v>1479</v>
      </c>
      <c r="O463" s="132">
        <v>3.0009999999999998E-2</v>
      </c>
      <c r="P463" s="132">
        <v>4.9700000000000001E-2</v>
      </c>
      <c r="R463" s="131">
        <v>480000</v>
      </c>
      <c r="S463" s="131">
        <v>3.718</v>
      </c>
      <c r="T463" s="131">
        <v>96.058999999999997</v>
      </c>
      <c r="U463" s="131">
        <v>1714.308</v>
      </c>
      <c r="X463" s="132">
        <v>4.8000000000000001E-4</v>
      </c>
      <c r="Y463" s="132">
        <v>1.1000000000000001E-3</v>
      </c>
      <c r="Z463" s="132">
        <v>4.8000000000000001E-4</v>
      </c>
    </row>
    <row r="464" spans="1:26">
      <c r="A464" t="s">
        <v>1213</v>
      </c>
      <c r="B464" t="s">
        <v>1250</v>
      </c>
      <c r="C464" t="s">
        <v>1330</v>
      </c>
      <c r="D464" t="s">
        <v>1480</v>
      </c>
      <c r="E464" t="s">
        <v>1481</v>
      </c>
      <c r="F464" t="s">
        <v>950</v>
      </c>
      <c r="G464" t="s">
        <v>205</v>
      </c>
      <c r="H464" t="s">
        <v>204</v>
      </c>
      <c r="I464" t="s">
        <v>314</v>
      </c>
      <c r="J464" t="s">
        <v>1333</v>
      </c>
      <c r="K464" t="s">
        <v>431</v>
      </c>
      <c r="L464" t="s">
        <v>1215</v>
      </c>
      <c r="M464" s="131">
        <v>4.3789999999999996</v>
      </c>
      <c r="N464" t="s">
        <v>1482</v>
      </c>
      <c r="O464" s="132">
        <v>2.2839999999999999E-2</v>
      </c>
      <c r="P464" s="132">
        <v>5.2690000000000001E-2</v>
      </c>
      <c r="R464" s="131">
        <v>150000</v>
      </c>
      <c r="S464" s="131">
        <v>3.718</v>
      </c>
      <c r="T464" s="131">
        <v>88.738</v>
      </c>
      <c r="U464" s="131">
        <v>494.89100000000002</v>
      </c>
      <c r="X464" s="132">
        <v>1.4999999999999999E-4</v>
      </c>
      <c r="Y464" s="132">
        <v>3.2000000000000003E-4</v>
      </c>
      <c r="Z464" s="132">
        <v>1.3999999999999999E-4</v>
      </c>
    </row>
    <row r="465" spans="1:26">
      <c r="A465" t="s">
        <v>1213</v>
      </c>
      <c r="B465" t="s">
        <v>1251</v>
      </c>
      <c r="C465" t="s">
        <v>1258</v>
      </c>
      <c r="D465" t="s">
        <v>1338</v>
      </c>
      <c r="E465" t="s">
        <v>1339</v>
      </c>
      <c r="F465" t="s">
        <v>943</v>
      </c>
      <c r="G465" t="s">
        <v>204</v>
      </c>
      <c r="H465" t="s">
        <v>204</v>
      </c>
      <c r="I465" t="s">
        <v>340</v>
      </c>
      <c r="J465" t="s">
        <v>1265</v>
      </c>
      <c r="K465" t="s">
        <v>415</v>
      </c>
      <c r="L465" t="s">
        <v>1212</v>
      </c>
      <c r="M465" s="131">
        <v>2.14</v>
      </c>
      <c r="N465" t="s">
        <v>1340</v>
      </c>
      <c r="O465" s="132">
        <v>-2.4039999999999999E-2</v>
      </c>
      <c r="P465" s="132">
        <v>1.9400000000000001E-2</v>
      </c>
      <c r="R465" s="131">
        <v>7583851</v>
      </c>
      <c r="S465" s="131">
        <v>1</v>
      </c>
      <c r="T465" s="131">
        <v>114.63</v>
      </c>
      <c r="U465" s="131">
        <v>8693.3680000000004</v>
      </c>
      <c r="X465" s="132">
        <v>3.1E-4</v>
      </c>
      <c r="Y465" s="132">
        <v>0.16578999999999999</v>
      </c>
      <c r="Z465" s="132">
        <v>3.007E-2</v>
      </c>
    </row>
    <row r="466" spans="1:26">
      <c r="A466" t="s">
        <v>1213</v>
      </c>
      <c r="B466" t="s">
        <v>1251</v>
      </c>
      <c r="C466" t="s">
        <v>1258</v>
      </c>
      <c r="D466" t="s">
        <v>1303</v>
      </c>
      <c r="E466" t="s">
        <v>1304</v>
      </c>
      <c r="F466" t="s">
        <v>943</v>
      </c>
      <c r="G466" t="s">
        <v>204</v>
      </c>
      <c r="H466" t="s">
        <v>204</v>
      </c>
      <c r="I466" t="s">
        <v>340</v>
      </c>
      <c r="J466" t="s">
        <v>1265</v>
      </c>
      <c r="K466" t="s">
        <v>415</v>
      </c>
      <c r="L466" t="s">
        <v>1212</v>
      </c>
      <c r="M466" s="131">
        <v>4.12</v>
      </c>
      <c r="N466" t="s">
        <v>1305</v>
      </c>
      <c r="O466" s="132">
        <v>1.146E-2</v>
      </c>
      <c r="P466" s="132">
        <v>1.9699999999999999E-2</v>
      </c>
      <c r="R466" s="131">
        <v>7478407</v>
      </c>
      <c r="S466" s="131">
        <v>1</v>
      </c>
      <c r="T466" s="131">
        <v>109.42</v>
      </c>
      <c r="U466" s="131">
        <v>8182.8729999999996</v>
      </c>
      <c r="X466" s="132">
        <v>2.7E-4</v>
      </c>
      <c r="Y466" s="132">
        <v>0.15604999999999999</v>
      </c>
      <c r="Z466" s="132">
        <v>2.8299999999999999E-2</v>
      </c>
    </row>
    <row r="467" spans="1:26">
      <c r="A467" t="s">
        <v>1213</v>
      </c>
      <c r="B467" t="s">
        <v>1251</v>
      </c>
      <c r="C467" t="s">
        <v>1267</v>
      </c>
      <c r="D467" t="s">
        <v>1353</v>
      </c>
      <c r="E467" t="s">
        <v>1354</v>
      </c>
      <c r="F467" t="s">
        <v>945</v>
      </c>
      <c r="G467" t="s">
        <v>204</v>
      </c>
      <c r="H467" t="s">
        <v>204</v>
      </c>
      <c r="I467" t="s">
        <v>340</v>
      </c>
      <c r="J467" t="s">
        <v>1261</v>
      </c>
      <c r="K467" t="s">
        <v>413</v>
      </c>
      <c r="L467" t="s">
        <v>1212</v>
      </c>
      <c r="M467" s="131">
        <v>3.36</v>
      </c>
      <c r="N467" t="s">
        <v>1355</v>
      </c>
      <c r="O467" s="132">
        <v>3.8629999999999998E-2</v>
      </c>
      <c r="P467" s="132">
        <v>4.2599999999999999E-2</v>
      </c>
      <c r="R467" s="131">
        <v>7993057</v>
      </c>
      <c r="S467" s="131">
        <v>1</v>
      </c>
      <c r="T467" s="131">
        <v>94.71</v>
      </c>
      <c r="U467" s="131">
        <v>7570.2240000000002</v>
      </c>
      <c r="X467" s="132">
        <v>2.3000000000000001E-4</v>
      </c>
      <c r="Y467" s="132">
        <v>0.14437</v>
      </c>
      <c r="Z467" s="132">
        <v>2.6179999999999998E-2</v>
      </c>
    </row>
    <row r="468" spans="1:26">
      <c r="A468" t="s">
        <v>1213</v>
      </c>
      <c r="B468" t="s">
        <v>1251</v>
      </c>
      <c r="C468" t="s">
        <v>1258</v>
      </c>
      <c r="D468" t="s">
        <v>1259</v>
      </c>
      <c r="E468" t="s">
        <v>1260</v>
      </c>
      <c r="F468" t="s">
        <v>943</v>
      </c>
      <c r="G468" t="s">
        <v>204</v>
      </c>
      <c r="H468" t="s">
        <v>204</v>
      </c>
      <c r="I468" t="s">
        <v>340</v>
      </c>
      <c r="J468" t="s">
        <v>1261</v>
      </c>
      <c r="K468" t="s">
        <v>413</v>
      </c>
      <c r="L468" t="s">
        <v>1212</v>
      </c>
      <c r="M468" s="131">
        <v>0.57999999999999996</v>
      </c>
      <c r="N468" t="s">
        <v>1262</v>
      </c>
      <c r="O468" s="132">
        <v>-1.08E-3</v>
      </c>
      <c r="P468" s="132">
        <v>1.24E-2</v>
      </c>
      <c r="R468" s="131">
        <v>6038252</v>
      </c>
      <c r="S468" s="131">
        <v>1</v>
      </c>
      <c r="T468" s="131">
        <v>116.16</v>
      </c>
      <c r="U468" s="131">
        <v>7014.0339999999997</v>
      </c>
      <c r="X468" s="132">
        <v>2.7999999999999998E-4</v>
      </c>
      <c r="Y468" s="132">
        <v>0.13375999999999999</v>
      </c>
      <c r="Z468" s="132">
        <v>2.426E-2</v>
      </c>
    </row>
    <row r="469" spans="1:26">
      <c r="A469" t="s">
        <v>1213</v>
      </c>
      <c r="B469" t="s">
        <v>1251</v>
      </c>
      <c r="C469" t="s">
        <v>1267</v>
      </c>
      <c r="D469" t="s">
        <v>1341</v>
      </c>
      <c r="E469" t="s">
        <v>1342</v>
      </c>
      <c r="F469" t="s">
        <v>945</v>
      </c>
      <c r="G469" t="s">
        <v>204</v>
      </c>
      <c r="H469" t="s">
        <v>204</v>
      </c>
      <c r="I469" t="s">
        <v>340</v>
      </c>
      <c r="J469" t="s">
        <v>1265</v>
      </c>
      <c r="K469" t="s">
        <v>415</v>
      </c>
      <c r="L469" t="s">
        <v>1212</v>
      </c>
      <c r="M469" s="131">
        <v>3.7</v>
      </c>
      <c r="N469" t="s">
        <v>1343</v>
      </c>
      <c r="O469" s="132">
        <v>3.3489999999999999E-2</v>
      </c>
      <c r="P469" s="132">
        <v>4.2700000000000002E-2</v>
      </c>
      <c r="R469" s="131">
        <v>5172034</v>
      </c>
      <c r="S469" s="131">
        <v>1</v>
      </c>
      <c r="T469" s="131">
        <v>98.49</v>
      </c>
      <c r="U469" s="131">
        <v>5093.9359999999997</v>
      </c>
      <c r="X469" s="132">
        <v>1.4999999999999999E-4</v>
      </c>
      <c r="Y469" s="132">
        <v>9.7140000000000004E-2</v>
      </c>
      <c r="Z469" s="132">
        <v>1.762E-2</v>
      </c>
    </row>
    <row r="470" spans="1:26">
      <c r="A470" t="s">
        <v>1213</v>
      </c>
      <c r="B470" t="s">
        <v>1251</v>
      </c>
      <c r="C470" t="s">
        <v>1258</v>
      </c>
      <c r="D470" t="s">
        <v>1263</v>
      </c>
      <c r="E470" t="s">
        <v>1264</v>
      </c>
      <c r="F470" t="s">
        <v>943</v>
      </c>
      <c r="G470" t="s">
        <v>204</v>
      </c>
      <c r="H470" t="s">
        <v>204</v>
      </c>
      <c r="I470" t="s">
        <v>340</v>
      </c>
      <c r="J470" t="s">
        <v>1265</v>
      </c>
      <c r="K470" t="s">
        <v>415</v>
      </c>
      <c r="L470" t="s">
        <v>1212</v>
      </c>
      <c r="M470" s="131">
        <v>3.52</v>
      </c>
      <c r="N470" t="s">
        <v>1266</v>
      </c>
      <c r="O470" s="132">
        <v>1.4489999999999999E-2</v>
      </c>
      <c r="P470" s="132">
        <v>1.9800000000000002E-2</v>
      </c>
      <c r="R470" s="131">
        <v>4439412</v>
      </c>
      <c r="S470" s="131">
        <v>1</v>
      </c>
      <c r="T470" s="131">
        <v>101.93</v>
      </c>
      <c r="U470" s="131">
        <v>4525.0929999999998</v>
      </c>
      <c r="X470" s="132">
        <v>1.4999999999999999E-4</v>
      </c>
      <c r="Y470" s="132">
        <v>8.6300000000000002E-2</v>
      </c>
      <c r="Z470" s="132">
        <v>1.5650000000000001E-2</v>
      </c>
    </row>
    <row r="471" spans="1:26">
      <c r="A471" t="s">
        <v>1213</v>
      </c>
      <c r="B471" t="s">
        <v>1251</v>
      </c>
      <c r="C471" t="s">
        <v>1267</v>
      </c>
      <c r="D471" t="s">
        <v>1321</v>
      </c>
      <c r="E471" t="s">
        <v>1322</v>
      </c>
      <c r="F471" t="s">
        <v>945</v>
      </c>
      <c r="G471" t="s">
        <v>204</v>
      </c>
      <c r="H471" t="s">
        <v>204</v>
      </c>
      <c r="I471" t="s">
        <v>340</v>
      </c>
      <c r="J471" t="s">
        <v>1265</v>
      </c>
      <c r="K471" t="s">
        <v>415</v>
      </c>
      <c r="L471" t="s">
        <v>1212</v>
      </c>
      <c r="M471" s="131">
        <v>6.68</v>
      </c>
      <c r="N471" t="s">
        <v>1323</v>
      </c>
      <c r="O471" s="132">
        <v>4.3979999999999998E-2</v>
      </c>
      <c r="P471" s="132">
        <v>4.3799999999999999E-2</v>
      </c>
      <c r="R471" s="131">
        <v>4216375</v>
      </c>
      <c r="S471" s="131">
        <v>1</v>
      </c>
      <c r="T471" s="131">
        <v>82.78</v>
      </c>
      <c r="U471" s="131">
        <v>3490.3150000000001</v>
      </c>
      <c r="X471" s="132">
        <v>1.2E-4</v>
      </c>
      <c r="Y471" s="132">
        <v>6.6559999999999994E-2</v>
      </c>
      <c r="Z471" s="132">
        <v>1.2070000000000001E-2</v>
      </c>
    </row>
    <row r="472" spans="1:26">
      <c r="A472" t="s">
        <v>1213</v>
      </c>
      <c r="B472" t="s">
        <v>1251</v>
      </c>
      <c r="C472" t="s">
        <v>1258</v>
      </c>
      <c r="D472" t="s">
        <v>1312</v>
      </c>
      <c r="E472" t="s">
        <v>1313</v>
      </c>
      <c r="F472" t="s">
        <v>943</v>
      </c>
      <c r="G472" t="s">
        <v>204</v>
      </c>
      <c r="H472" t="s">
        <v>204</v>
      </c>
      <c r="I472" t="s">
        <v>340</v>
      </c>
      <c r="J472" t="s">
        <v>1261</v>
      </c>
      <c r="K472" t="s">
        <v>413</v>
      </c>
      <c r="L472" t="s">
        <v>1212</v>
      </c>
      <c r="M472" s="131">
        <v>1.33</v>
      </c>
      <c r="N472" t="s">
        <v>1314</v>
      </c>
      <c r="O472" s="132">
        <v>1.482E-2</v>
      </c>
      <c r="P472" s="132">
        <v>1.9599999999999999E-2</v>
      </c>
      <c r="R472" s="131">
        <v>1744278</v>
      </c>
      <c r="S472" s="131">
        <v>1</v>
      </c>
      <c r="T472" s="131">
        <v>112.95</v>
      </c>
      <c r="U472" s="131">
        <v>1970.162</v>
      </c>
      <c r="X472" s="132">
        <v>9.0000000000000006E-5</v>
      </c>
      <c r="Y472" s="132">
        <v>3.7569999999999999E-2</v>
      </c>
      <c r="Z472" s="132">
        <v>6.8100000000000001E-3</v>
      </c>
    </row>
    <row r="473" spans="1:26">
      <c r="A473" t="s">
        <v>1213</v>
      </c>
      <c r="B473" t="s">
        <v>1251</v>
      </c>
      <c r="C473" t="s">
        <v>1271</v>
      </c>
      <c r="D473" t="s">
        <v>1297</v>
      </c>
      <c r="E473" t="s">
        <v>1298</v>
      </c>
      <c r="F473" t="s">
        <v>949</v>
      </c>
      <c r="G473" t="s">
        <v>204</v>
      </c>
      <c r="H473" t="s">
        <v>204</v>
      </c>
      <c r="I473" t="s">
        <v>340</v>
      </c>
      <c r="J473" t="s">
        <v>1261</v>
      </c>
      <c r="K473" t="s">
        <v>413</v>
      </c>
      <c r="L473" t="s">
        <v>1212</v>
      </c>
      <c r="M473" s="131">
        <v>0.85</v>
      </c>
      <c r="N473" t="s">
        <v>1299</v>
      </c>
      <c r="O473" s="132">
        <v>4.181E-2</v>
      </c>
      <c r="P473" s="132">
        <v>4.2599999999999999E-2</v>
      </c>
      <c r="R473" s="131">
        <v>1568984</v>
      </c>
      <c r="S473" s="131">
        <v>1</v>
      </c>
      <c r="T473" s="131">
        <v>96.53</v>
      </c>
      <c r="U473" s="131">
        <v>1514.54</v>
      </c>
      <c r="X473" s="132">
        <v>9.0000000000000006E-5</v>
      </c>
      <c r="Y473" s="132">
        <v>2.8879999999999999E-2</v>
      </c>
      <c r="Z473" s="132">
        <v>5.2399999999999999E-3</v>
      </c>
    </row>
    <row r="474" spans="1:26">
      <c r="A474" t="s">
        <v>1213</v>
      </c>
      <c r="B474" t="s">
        <v>1251</v>
      </c>
      <c r="C474" t="s">
        <v>1258</v>
      </c>
      <c r="D474" t="s">
        <v>1300</v>
      </c>
      <c r="E474" t="s">
        <v>1301</v>
      </c>
      <c r="F474" t="s">
        <v>943</v>
      </c>
      <c r="G474" t="s">
        <v>204</v>
      </c>
      <c r="H474" t="s">
        <v>204</v>
      </c>
      <c r="I474" t="s">
        <v>340</v>
      </c>
      <c r="J474" t="s">
        <v>1261</v>
      </c>
      <c r="K474" t="s">
        <v>413</v>
      </c>
      <c r="L474" t="s">
        <v>1212</v>
      </c>
      <c r="M474" s="131">
        <v>6.65</v>
      </c>
      <c r="N474" t="s">
        <v>1302</v>
      </c>
      <c r="O474" s="132">
        <v>1.6469999999999999E-2</v>
      </c>
      <c r="P474" s="132">
        <v>2.0299999999999999E-2</v>
      </c>
      <c r="R474" s="131">
        <v>786135</v>
      </c>
      <c r="S474" s="131">
        <v>1</v>
      </c>
      <c r="T474" s="131">
        <v>101.91</v>
      </c>
      <c r="U474" s="131">
        <v>801.15</v>
      </c>
      <c r="X474" s="132">
        <v>3.0000000000000001E-5</v>
      </c>
      <c r="Y474" s="132">
        <v>1.528E-2</v>
      </c>
      <c r="Z474" s="132">
        <v>2.7699999999999999E-3</v>
      </c>
    </row>
    <row r="475" spans="1:26">
      <c r="A475" t="s">
        <v>1213</v>
      </c>
      <c r="B475" t="s">
        <v>1251</v>
      </c>
      <c r="C475" t="s">
        <v>1267</v>
      </c>
      <c r="D475" t="s">
        <v>1268</v>
      </c>
      <c r="E475" t="s">
        <v>1269</v>
      </c>
      <c r="F475" t="s">
        <v>945</v>
      </c>
      <c r="G475" t="s">
        <v>204</v>
      </c>
      <c r="H475" t="s">
        <v>204</v>
      </c>
      <c r="I475" t="s">
        <v>340</v>
      </c>
      <c r="J475" t="s">
        <v>1261</v>
      </c>
      <c r="K475" t="s">
        <v>413</v>
      </c>
      <c r="L475" t="s">
        <v>1212</v>
      </c>
      <c r="M475" s="131">
        <v>11.55</v>
      </c>
      <c r="N475" t="s">
        <v>1270</v>
      </c>
      <c r="O475" s="132">
        <v>3.7960000000000001E-2</v>
      </c>
      <c r="P475" s="132">
        <v>4.7300000000000002E-2</v>
      </c>
      <c r="R475" s="131">
        <v>698840</v>
      </c>
      <c r="S475" s="131">
        <v>1</v>
      </c>
      <c r="T475" s="131">
        <v>109.69</v>
      </c>
      <c r="U475" s="131">
        <v>766.55799999999999</v>
      </c>
      <c r="X475" s="132">
        <v>3.0000000000000001E-5</v>
      </c>
      <c r="Y475" s="132">
        <v>1.4619999999999999E-2</v>
      </c>
      <c r="Z475" s="132">
        <v>2.65E-3</v>
      </c>
    </row>
    <row r="476" spans="1:26">
      <c r="A476" t="s">
        <v>1213</v>
      </c>
      <c r="B476" t="s">
        <v>1251</v>
      </c>
      <c r="C476" t="s">
        <v>1267</v>
      </c>
      <c r="D476" t="s">
        <v>1347</v>
      </c>
      <c r="E476" t="s">
        <v>1348</v>
      </c>
      <c r="F476" t="s">
        <v>945</v>
      </c>
      <c r="G476" t="s">
        <v>204</v>
      </c>
      <c r="H476" t="s">
        <v>204</v>
      </c>
      <c r="I476" t="s">
        <v>340</v>
      </c>
      <c r="J476" t="s">
        <v>1261</v>
      </c>
      <c r="K476" t="s">
        <v>413</v>
      </c>
      <c r="L476" t="s">
        <v>1212</v>
      </c>
      <c r="M476" s="131">
        <v>1.98</v>
      </c>
      <c r="N476" t="s">
        <v>1349</v>
      </c>
      <c r="O476" s="132">
        <v>3.78E-2</v>
      </c>
      <c r="P476" s="132">
        <v>4.2200000000000001E-2</v>
      </c>
      <c r="R476" s="131">
        <v>779750</v>
      </c>
      <c r="S476" s="131">
        <v>1</v>
      </c>
      <c r="T476" s="131">
        <v>95.83</v>
      </c>
      <c r="U476" s="131">
        <v>747.23400000000004</v>
      </c>
      <c r="X476" s="132">
        <v>3.0000000000000001E-5</v>
      </c>
      <c r="Y476" s="132">
        <v>1.4250000000000001E-2</v>
      </c>
      <c r="Z476" s="132">
        <v>2.5799999999999998E-3</v>
      </c>
    </row>
    <row r="477" spans="1:26">
      <c r="A477" t="s">
        <v>1213</v>
      </c>
      <c r="B477" t="s">
        <v>1251</v>
      </c>
      <c r="C477" t="s">
        <v>1267</v>
      </c>
      <c r="D477" t="s">
        <v>1368</v>
      </c>
      <c r="E477" t="s">
        <v>1369</v>
      </c>
      <c r="F477" t="s">
        <v>945</v>
      </c>
      <c r="G477" t="s">
        <v>204</v>
      </c>
      <c r="H477" t="s">
        <v>204</v>
      </c>
      <c r="I477" t="s">
        <v>340</v>
      </c>
      <c r="J477" t="s">
        <v>1265</v>
      </c>
      <c r="K477" t="s">
        <v>415</v>
      </c>
      <c r="L477" t="s">
        <v>1212</v>
      </c>
      <c r="M477" s="131">
        <v>2.39</v>
      </c>
      <c r="N477" t="s">
        <v>1370</v>
      </c>
      <c r="O477" s="132">
        <v>4.4249999999999998E-2</v>
      </c>
      <c r="P477" s="132">
        <v>4.2599999999999999E-2</v>
      </c>
      <c r="R477" s="131">
        <v>612779</v>
      </c>
      <c r="S477" s="131">
        <v>1</v>
      </c>
      <c r="T477" s="131">
        <v>100.68</v>
      </c>
      <c r="U477" s="131">
        <v>616.94600000000003</v>
      </c>
      <c r="X477" s="132">
        <v>2.0000000000000002E-5</v>
      </c>
      <c r="Y477" s="132">
        <v>1.1769999999999999E-2</v>
      </c>
      <c r="Z477" s="132">
        <v>2.1299999999999999E-3</v>
      </c>
    </row>
    <row r="478" spans="1:26">
      <c r="A478" t="s">
        <v>1213</v>
      </c>
      <c r="B478" t="s">
        <v>1251</v>
      </c>
      <c r="C478" t="s">
        <v>1267</v>
      </c>
      <c r="D478" t="s">
        <v>1362</v>
      </c>
      <c r="E478" t="s">
        <v>1363</v>
      </c>
      <c r="F478" t="s">
        <v>945</v>
      </c>
      <c r="G478" t="s">
        <v>204</v>
      </c>
      <c r="H478" t="s">
        <v>204</v>
      </c>
      <c r="I478" t="s">
        <v>340</v>
      </c>
      <c r="J478" t="s">
        <v>1261</v>
      </c>
      <c r="K478" t="s">
        <v>413</v>
      </c>
      <c r="L478" t="s">
        <v>1212</v>
      </c>
      <c r="M478" s="131">
        <v>10.81</v>
      </c>
      <c r="N478" t="s">
        <v>1364</v>
      </c>
      <c r="O478" s="132">
        <v>4.0890000000000003E-2</v>
      </c>
      <c r="P478" s="132">
        <v>4.6199999999999998E-2</v>
      </c>
      <c r="R478" s="131">
        <v>697562</v>
      </c>
      <c r="S478" s="131">
        <v>1</v>
      </c>
      <c r="T478" s="131">
        <v>72.72</v>
      </c>
      <c r="U478" s="131">
        <v>507.267</v>
      </c>
      <c r="X478" s="132">
        <v>2.0000000000000002E-5</v>
      </c>
      <c r="Y478" s="132">
        <v>9.6699999999999998E-3</v>
      </c>
      <c r="Z478" s="132">
        <v>1.75E-3</v>
      </c>
    </row>
    <row r="479" spans="1:26">
      <c r="A479" t="s">
        <v>1213</v>
      </c>
      <c r="B479" t="s">
        <v>1251</v>
      </c>
      <c r="C479" t="s">
        <v>1267</v>
      </c>
      <c r="D479" t="s">
        <v>1324</v>
      </c>
      <c r="E479" t="s">
        <v>1325</v>
      </c>
      <c r="F479" t="s">
        <v>945</v>
      </c>
      <c r="G479" t="s">
        <v>204</v>
      </c>
      <c r="H479" t="s">
        <v>204</v>
      </c>
      <c r="I479" t="s">
        <v>340</v>
      </c>
      <c r="J479" t="s">
        <v>1265</v>
      </c>
      <c r="K479" t="s">
        <v>415</v>
      </c>
      <c r="L479" t="s">
        <v>1212</v>
      </c>
      <c r="M479" s="131">
        <v>8.4</v>
      </c>
      <c r="N479" t="s">
        <v>1326</v>
      </c>
      <c r="O479" s="132">
        <v>4.2110000000000002E-2</v>
      </c>
      <c r="P479" s="132">
        <v>4.48E-2</v>
      </c>
      <c r="R479" s="131">
        <v>386056</v>
      </c>
      <c r="S479" s="131">
        <v>1</v>
      </c>
      <c r="T479" s="131">
        <v>96.17</v>
      </c>
      <c r="U479" s="131">
        <v>371.27</v>
      </c>
      <c r="X479" s="132">
        <v>1.0000000000000001E-5</v>
      </c>
      <c r="Y479" s="132">
        <v>7.0800000000000004E-3</v>
      </c>
      <c r="Z479" s="132">
        <v>1.2800000000000001E-3</v>
      </c>
    </row>
    <row r="480" spans="1:26">
      <c r="A480" t="s">
        <v>1213</v>
      </c>
      <c r="B480" t="s">
        <v>1251</v>
      </c>
      <c r="C480" t="s">
        <v>1258</v>
      </c>
      <c r="D480" t="s">
        <v>1365</v>
      </c>
      <c r="E480" t="s">
        <v>1366</v>
      </c>
      <c r="F480" t="s">
        <v>943</v>
      </c>
      <c r="G480" t="s">
        <v>204</v>
      </c>
      <c r="H480" t="s">
        <v>204</v>
      </c>
      <c r="I480" t="s">
        <v>340</v>
      </c>
      <c r="J480" t="s">
        <v>1261</v>
      </c>
      <c r="K480" t="s">
        <v>413</v>
      </c>
      <c r="L480" t="s">
        <v>1212</v>
      </c>
      <c r="M480" s="131">
        <v>9.15</v>
      </c>
      <c r="N480" t="s">
        <v>1367</v>
      </c>
      <c r="O480" s="132">
        <v>1.4409999999999999E-2</v>
      </c>
      <c r="P480" s="132">
        <v>2.12E-2</v>
      </c>
      <c r="R480" s="131">
        <v>115975</v>
      </c>
      <c r="S480" s="131">
        <v>1</v>
      </c>
      <c r="T480" s="131">
        <v>167.49</v>
      </c>
      <c r="U480" s="131">
        <v>194.24700000000001</v>
      </c>
      <c r="X480" s="132">
        <v>1.0000000000000001E-5</v>
      </c>
      <c r="Y480" s="132">
        <v>3.7000000000000002E-3</v>
      </c>
      <c r="Z480" s="132">
        <v>6.7000000000000002E-4</v>
      </c>
    </row>
    <row r="481" spans="1:26">
      <c r="A481" t="s">
        <v>1213</v>
      </c>
      <c r="B481" t="s">
        <v>1251</v>
      </c>
      <c r="C481" t="s">
        <v>1281</v>
      </c>
      <c r="D481" t="s">
        <v>1282</v>
      </c>
      <c r="E481" t="s">
        <v>1283</v>
      </c>
      <c r="F481" t="s">
        <v>946</v>
      </c>
      <c r="G481" t="s">
        <v>204</v>
      </c>
      <c r="H481" t="s">
        <v>204</v>
      </c>
      <c r="I481" t="s">
        <v>340</v>
      </c>
      <c r="J481" t="s">
        <v>1261</v>
      </c>
      <c r="K481" t="s">
        <v>413</v>
      </c>
      <c r="L481" t="s">
        <v>1212</v>
      </c>
      <c r="M481" s="131">
        <v>5.04</v>
      </c>
      <c r="N481" t="s">
        <v>1284</v>
      </c>
      <c r="O481" s="132">
        <v>5.8199999999999997E-3</v>
      </c>
      <c r="P481" s="132">
        <v>4.7800000000000002E-2</v>
      </c>
      <c r="R481" s="131">
        <v>170406</v>
      </c>
      <c r="S481" s="131">
        <v>1</v>
      </c>
      <c r="T481" s="131">
        <v>98.2</v>
      </c>
      <c r="U481" s="131">
        <v>167.339</v>
      </c>
      <c r="X481" s="132">
        <v>1.0000000000000001E-5</v>
      </c>
      <c r="Y481" s="132">
        <v>3.1900000000000001E-3</v>
      </c>
      <c r="Z481" s="132">
        <v>5.8E-4</v>
      </c>
    </row>
    <row r="482" spans="1:26">
      <c r="A482" t="s">
        <v>1213</v>
      </c>
      <c r="B482" t="s">
        <v>1251</v>
      </c>
      <c r="C482" t="s">
        <v>1267</v>
      </c>
      <c r="D482" t="s">
        <v>1371</v>
      </c>
      <c r="E482" t="s">
        <v>1372</v>
      </c>
      <c r="F482" t="s">
        <v>945</v>
      </c>
      <c r="G482" t="s">
        <v>204</v>
      </c>
      <c r="H482" t="s">
        <v>204</v>
      </c>
      <c r="I482" t="s">
        <v>340</v>
      </c>
      <c r="J482" t="s">
        <v>1261</v>
      </c>
      <c r="K482" t="s">
        <v>413</v>
      </c>
      <c r="L482" t="s">
        <v>1212</v>
      </c>
      <c r="M482" s="131">
        <v>14.74</v>
      </c>
      <c r="N482" t="s">
        <v>1373</v>
      </c>
      <c r="O482" s="132">
        <v>4.7010000000000003E-2</v>
      </c>
      <c r="P482" s="132">
        <v>4.8599999999999997E-2</v>
      </c>
      <c r="R482" s="131">
        <v>128639</v>
      </c>
      <c r="S482" s="131">
        <v>1</v>
      </c>
      <c r="T482" s="131">
        <v>85.21</v>
      </c>
      <c r="U482" s="131">
        <v>109.613</v>
      </c>
      <c r="X482" s="132">
        <v>0</v>
      </c>
      <c r="Y482" s="132">
        <v>2.0899999999999998E-3</v>
      </c>
      <c r="Z482" s="132">
        <v>3.8000000000000002E-4</v>
      </c>
    </row>
    <row r="483" spans="1:26">
      <c r="A483" t="s">
        <v>1213</v>
      </c>
      <c r="B483" t="s">
        <v>1251</v>
      </c>
      <c r="C483" t="s">
        <v>1267</v>
      </c>
      <c r="D483" t="s">
        <v>1291</v>
      </c>
      <c r="E483" t="s">
        <v>1292</v>
      </c>
      <c r="F483" t="s">
        <v>945</v>
      </c>
      <c r="G483" t="s">
        <v>204</v>
      </c>
      <c r="H483" t="s">
        <v>204</v>
      </c>
      <c r="I483" t="s">
        <v>340</v>
      </c>
      <c r="J483" t="s">
        <v>1261</v>
      </c>
      <c r="K483" t="s">
        <v>413</v>
      </c>
      <c r="L483" t="s">
        <v>1212</v>
      </c>
      <c r="M483" s="131">
        <v>0.42</v>
      </c>
      <c r="N483" t="s">
        <v>1293</v>
      </c>
      <c r="O483" s="132">
        <v>3.3840000000000002E-2</v>
      </c>
      <c r="P483" s="132">
        <v>3.9899999999999998E-2</v>
      </c>
      <c r="R483" s="131">
        <v>100374</v>
      </c>
      <c r="S483" s="131">
        <v>1</v>
      </c>
      <c r="T483" s="131">
        <v>100.11</v>
      </c>
      <c r="U483" s="131">
        <v>100.48399999999999</v>
      </c>
      <c r="X483" s="132">
        <v>1.0000000000000001E-5</v>
      </c>
      <c r="Y483" s="132">
        <v>1.92E-3</v>
      </c>
      <c r="Z483" s="132">
        <v>3.5E-4</v>
      </c>
    </row>
    <row r="484" spans="1:26">
      <c r="A484" t="s">
        <v>1213</v>
      </c>
      <c r="B484" t="s">
        <v>1252</v>
      </c>
      <c r="C484" t="s">
        <v>1258</v>
      </c>
      <c r="D484" t="s">
        <v>1303</v>
      </c>
      <c r="E484" t="s">
        <v>1304</v>
      </c>
      <c r="F484" t="s">
        <v>943</v>
      </c>
      <c r="G484" t="s">
        <v>204</v>
      </c>
      <c r="H484" t="s">
        <v>204</v>
      </c>
      <c r="I484" t="s">
        <v>340</v>
      </c>
      <c r="J484" t="s">
        <v>1265</v>
      </c>
      <c r="K484" t="s">
        <v>415</v>
      </c>
      <c r="L484" t="s">
        <v>1212</v>
      </c>
      <c r="M484" s="131">
        <v>4.12</v>
      </c>
      <c r="N484" t="s">
        <v>1305</v>
      </c>
      <c r="O484" s="132">
        <v>1.363E-2</v>
      </c>
      <c r="P484" s="132">
        <v>1.9699999999999999E-2</v>
      </c>
      <c r="R484" s="131">
        <v>9987939</v>
      </c>
      <c r="S484" s="131">
        <v>1</v>
      </c>
      <c r="T484" s="131">
        <v>109.42</v>
      </c>
      <c r="U484" s="131">
        <v>10928.803</v>
      </c>
      <c r="X484" s="132">
        <v>3.6000000000000002E-4</v>
      </c>
      <c r="Y484" s="132">
        <v>0.18557999999999999</v>
      </c>
      <c r="Z484" s="132">
        <v>4.9739999999999999E-2</v>
      </c>
    </row>
    <row r="485" spans="1:26">
      <c r="A485" t="s">
        <v>1213</v>
      </c>
      <c r="B485" t="s">
        <v>1252</v>
      </c>
      <c r="C485" t="s">
        <v>1258</v>
      </c>
      <c r="D485" t="s">
        <v>1259</v>
      </c>
      <c r="E485" t="s">
        <v>1260</v>
      </c>
      <c r="F485" t="s">
        <v>943</v>
      </c>
      <c r="G485" t="s">
        <v>204</v>
      </c>
      <c r="H485" t="s">
        <v>204</v>
      </c>
      <c r="I485" t="s">
        <v>340</v>
      </c>
      <c r="J485" t="s">
        <v>1261</v>
      </c>
      <c r="K485" t="s">
        <v>413</v>
      </c>
      <c r="L485" t="s">
        <v>1212</v>
      </c>
      <c r="M485" s="131">
        <v>0.57999999999999996</v>
      </c>
      <c r="N485" t="s">
        <v>1262</v>
      </c>
      <c r="O485" s="132">
        <v>0.01</v>
      </c>
      <c r="P485" s="132">
        <v>1.24E-2</v>
      </c>
      <c r="R485" s="131">
        <v>7060715</v>
      </c>
      <c r="S485" s="131">
        <v>1</v>
      </c>
      <c r="T485" s="131">
        <v>116.16</v>
      </c>
      <c r="U485" s="131">
        <v>8201.7270000000008</v>
      </c>
      <c r="X485" s="132">
        <v>3.3E-4</v>
      </c>
      <c r="Y485" s="132">
        <v>0.13927</v>
      </c>
      <c r="Z485" s="132">
        <v>3.7330000000000002E-2</v>
      </c>
    </row>
    <row r="486" spans="1:26">
      <c r="A486" t="s">
        <v>1213</v>
      </c>
      <c r="B486" t="s">
        <v>1252</v>
      </c>
      <c r="C486" t="s">
        <v>1258</v>
      </c>
      <c r="D486" t="s">
        <v>1338</v>
      </c>
      <c r="E486" t="s">
        <v>1339</v>
      </c>
      <c r="F486" t="s">
        <v>943</v>
      </c>
      <c r="G486" t="s">
        <v>204</v>
      </c>
      <c r="H486" t="s">
        <v>204</v>
      </c>
      <c r="I486" t="s">
        <v>340</v>
      </c>
      <c r="J486" t="s">
        <v>1265</v>
      </c>
      <c r="K486" t="s">
        <v>415</v>
      </c>
      <c r="L486" t="s">
        <v>1212</v>
      </c>
      <c r="M486" s="131">
        <v>2.14</v>
      </c>
      <c r="N486" t="s">
        <v>1340</v>
      </c>
      <c r="O486" s="132">
        <v>-2.7529999999999999E-2</v>
      </c>
      <c r="P486" s="132">
        <v>1.9400000000000001E-2</v>
      </c>
      <c r="R486" s="131">
        <v>4881031</v>
      </c>
      <c r="S486" s="131">
        <v>1</v>
      </c>
      <c r="T486" s="131">
        <v>114.63</v>
      </c>
      <c r="U486" s="131">
        <v>5595.1260000000002</v>
      </c>
      <c r="X486" s="132">
        <v>2.0000000000000001E-4</v>
      </c>
      <c r="Y486" s="132">
        <v>9.5009999999999997E-2</v>
      </c>
      <c r="Z486" s="132">
        <v>2.546E-2</v>
      </c>
    </row>
    <row r="487" spans="1:26">
      <c r="A487" t="s">
        <v>1213</v>
      </c>
      <c r="B487" t="s">
        <v>1252</v>
      </c>
      <c r="C487" t="s">
        <v>1258</v>
      </c>
      <c r="D487" t="s">
        <v>1263</v>
      </c>
      <c r="E487" t="s">
        <v>1264</v>
      </c>
      <c r="F487" t="s">
        <v>943</v>
      </c>
      <c r="G487" t="s">
        <v>204</v>
      </c>
      <c r="H487" t="s">
        <v>204</v>
      </c>
      <c r="I487" t="s">
        <v>340</v>
      </c>
      <c r="J487" t="s">
        <v>1265</v>
      </c>
      <c r="K487" t="s">
        <v>415</v>
      </c>
      <c r="L487" t="s">
        <v>1212</v>
      </c>
      <c r="M487" s="131">
        <v>3.52</v>
      </c>
      <c r="N487" t="s">
        <v>1266</v>
      </c>
      <c r="O487" s="132">
        <v>1.545E-2</v>
      </c>
      <c r="P487" s="132">
        <v>1.9800000000000002E-2</v>
      </c>
      <c r="R487" s="131">
        <v>5137820</v>
      </c>
      <c r="S487" s="131">
        <v>1</v>
      </c>
      <c r="T487" s="131">
        <v>101.93</v>
      </c>
      <c r="U487" s="131">
        <v>5236.9799999999996</v>
      </c>
      <c r="X487" s="132">
        <v>1.7000000000000001E-4</v>
      </c>
      <c r="Y487" s="132">
        <v>8.8929999999999995E-2</v>
      </c>
      <c r="Z487" s="132">
        <v>2.383E-2</v>
      </c>
    </row>
    <row r="488" spans="1:26">
      <c r="A488" t="s">
        <v>1213</v>
      </c>
      <c r="B488" t="s">
        <v>1252</v>
      </c>
      <c r="C488" t="s">
        <v>1267</v>
      </c>
      <c r="D488" t="s">
        <v>1318</v>
      </c>
      <c r="E488" t="s">
        <v>1319</v>
      </c>
      <c r="F488" t="s">
        <v>945</v>
      </c>
      <c r="G488" t="s">
        <v>204</v>
      </c>
      <c r="H488" t="s">
        <v>204</v>
      </c>
      <c r="I488" t="s">
        <v>340</v>
      </c>
      <c r="J488" t="s">
        <v>1261</v>
      </c>
      <c r="K488" t="s">
        <v>413</v>
      </c>
      <c r="L488" t="s">
        <v>1212</v>
      </c>
      <c r="M488" s="131">
        <v>1.52</v>
      </c>
      <c r="N488" t="s">
        <v>1320</v>
      </c>
      <c r="O488" s="132">
        <v>3.9419999999999997E-2</v>
      </c>
      <c r="P488" s="132">
        <v>4.1700000000000001E-2</v>
      </c>
      <c r="R488" s="131">
        <v>4523350</v>
      </c>
      <c r="S488" s="131">
        <v>1</v>
      </c>
      <c r="T488" s="131">
        <v>105.69</v>
      </c>
      <c r="U488" s="131">
        <v>4780.7290000000003</v>
      </c>
      <c r="X488" s="132">
        <v>2.9999999999999997E-4</v>
      </c>
      <c r="Y488" s="132">
        <v>8.1180000000000002E-2</v>
      </c>
      <c r="Z488" s="132">
        <v>2.1760000000000002E-2</v>
      </c>
    </row>
    <row r="489" spans="1:26">
      <c r="A489" t="s">
        <v>1213</v>
      </c>
      <c r="B489" t="s">
        <v>1252</v>
      </c>
      <c r="C489" t="s">
        <v>1267</v>
      </c>
      <c r="D489" t="s">
        <v>1341</v>
      </c>
      <c r="E489" t="s">
        <v>1342</v>
      </c>
      <c r="F489" t="s">
        <v>945</v>
      </c>
      <c r="G489" t="s">
        <v>204</v>
      </c>
      <c r="H489" t="s">
        <v>204</v>
      </c>
      <c r="I489" t="s">
        <v>340</v>
      </c>
      <c r="J489" t="s">
        <v>1265</v>
      </c>
      <c r="K489" t="s">
        <v>415</v>
      </c>
      <c r="L489" t="s">
        <v>1212</v>
      </c>
      <c r="M489" s="131">
        <v>3.7</v>
      </c>
      <c r="N489" t="s">
        <v>1343</v>
      </c>
      <c r="O489" s="132">
        <v>3.449E-2</v>
      </c>
      <c r="P489" s="132">
        <v>4.2700000000000002E-2</v>
      </c>
      <c r="R489" s="131">
        <v>4107860</v>
      </c>
      <c r="S489" s="131">
        <v>1</v>
      </c>
      <c r="T489" s="131">
        <v>98.49</v>
      </c>
      <c r="U489" s="131">
        <v>4045.8310000000001</v>
      </c>
      <c r="X489" s="132">
        <v>1.2E-4</v>
      </c>
      <c r="Y489" s="132">
        <v>6.8699999999999997E-2</v>
      </c>
      <c r="Z489" s="132">
        <v>1.8409999999999999E-2</v>
      </c>
    </row>
    <row r="490" spans="1:26">
      <c r="A490" t="s">
        <v>1213</v>
      </c>
      <c r="B490" t="s">
        <v>1252</v>
      </c>
      <c r="C490" t="s">
        <v>1267</v>
      </c>
      <c r="D490" t="s">
        <v>1321</v>
      </c>
      <c r="E490" t="s">
        <v>1322</v>
      </c>
      <c r="F490" t="s">
        <v>945</v>
      </c>
      <c r="G490" t="s">
        <v>204</v>
      </c>
      <c r="H490" t="s">
        <v>204</v>
      </c>
      <c r="I490" t="s">
        <v>340</v>
      </c>
      <c r="J490" t="s">
        <v>1265</v>
      </c>
      <c r="K490" t="s">
        <v>415</v>
      </c>
      <c r="L490" t="s">
        <v>1212</v>
      </c>
      <c r="M490" s="131">
        <v>6.68</v>
      </c>
      <c r="N490" t="s">
        <v>1323</v>
      </c>
      <c r="O490" s="132">
        <v>4.4359999999999997E-2</v>
      </c>
      <c r="P490" s="132">
        <v>4.3799999999999999E-2</v>
      </c>
      <c r="R490" s="131">
        <v>4377658</v>
      </c>
      <c r="S490" s="131">
        <v>1</v>
      </c>
      <c r="T490" s="131">
        <v>82.78</v>
      </c>
      <c r="U490" s="131">
        <v>3623.8249999999998</v>
      </c>
      <c r="X490" s="132">
        <v>1.2999999999999999E-4</v>
      </c>
      <c r="Y490" s="132">
        <v>6.1530000000000001E-2</v>
      </c>
      <c r="Z490" s="132">
        <v>1.6490000000000001E-2</v>
      </c>
    </row>
    <row r="491" spans="1:26">
      <c r="A491" t="s">
        <v>1213</v>
      </c>
      <c r="B491" t="s">
        <v>1252</v>
      </c>
      <c r="C491" t="s">
        <v>1267</v>
      </c>
      <c r="D491" t="s">
        <v>1353</v>
      </c>
      <c r="E491" t="s">
        <v>1354</v>
      </c>
      <c r="F491" t="s">
        <v>945</v>
      </c>
      <c r="G491" t="s">
        <v>204</v>
      </c>
      <c r="H491" t="s">
        <v>204</v>
      </c>
      <c r="I491" t="s">
        <v>340</v>
      </c>
      <c r="J491" t="s">
        <v>1261</v>
      </c>
      <c r="K491" t="s">
        <v>413</v>
      </c>
      <c r="L491" t="s">
        <v>1212</v>
      </c>
      <c r="M491" s="131">
        <v>3.36</v>
      </c>
      <c r="N491" t="s">
        <v>1355</v>
      </c>
      <c r="O491" s="132">
        <v>3.5909999999999997E-2</v>
      </c>
      <c r="P491" s="132">
        <v>4.2599999999999999E-2</v>
      </c>
      <c r="R491" s="131">
        <v>3765202</v>
      </c>
      <c r="S491" s="131">
        <v>1</v>
      </c>
      <c r="T491" s="131">
        <v>94.71</v>
      </c>
      <c r="U491" s="131">
        <v>3566.0230000000001</v>
      </c>
      <c r="X491" s="132">
        <v>1.1E-4</v>
      </c>
      <c r="Y491" s="132">
        <v>6.055E-2</v>
      </c>
      <c r="Z491" s="132">
        <v>1.6230000000000001E-2</v>
      </c>
    </row>
    <row r="492" spans="1:26">
      <c r="A492" t="s">
        <v>1213</v>
      </c>
      <c r="B492" t="s">
        <v>1252</v>
      </c>
      <c r="C492" t="s">
        <v>1258</v>
      </c>
      <c r="D492" t="s">
        <v>1312</v>
      </c>
      <c r="E492" t="s">
        <v>1313</v>
      </c>
      <c r="F492" t="s">
        <v>943</v>
      </c>
      <c r="G492" t="s">
        <v>204</v>
      </c>
      <c r="H492" t="s">
        <v>204</v>
      </c>
      <c r="I492" t="s">
        <v>340</v>
      </c>
      <c r="J492" t="s">
        <v>1261</v>
      </c>
      <c r="K492" t="s">
        <v>413</v>
      </c>
      <c r="L492" t="s">
        <v>1212</v>
      </c>
      <c r="M492" s="131">
        <v>1.33</v>
      </c>
      <c r="N492" t="s">
        <v>1314</v>
      </c>
      <c r="O492" s="132">
        <v>1.321E-2</v>
      </c>
      <c r="P492" s="132">
        <v>1.9599999999999999E-2</v>
      </c>
      <c r="R492" s="131">
        <v>2867245</v>
      </c>
      <c r="S492" s="131">
        <v>1</v>
      </c>
      <c r="T492" s="131">
        <v>112.95</v>
      </c>
      <c r="U492" s="131">
        <v>3238.5529999999999</v>
      </c>
      <c r="X492" s="132">
        <v>1.3999999999999999E-4</v>
      </c>
      <c r="Y492" s="132">
        <v>5.4989999999999997E-2</v>
      </c>
      <c r="Z492" s="132">
        <v>1.474E-2</v>
      </c>
    </row>
    <row r="493" spans="1:26">
      <c r="A493" t="s">
        <v>1213</v>
      </c>
      <c r="B493" t="s">
        <v>1252</v>
      </c>
      <c r="C493" t="s">
        <v>1258</v>
      </c>
      <c r="D493" t="s">
        <v>1300</v>
      </c>
      <c r="E493" t="s">
        <v>1301</v>
      </c>
      <c r="F493" t="s">
        <v>943</v>
      </c>
      <c r="G493" t="s">
        <v>204</v>
      </c>
      <c r="H493" t="s">
        <v>204</v>
      </c>
      <c r="I493" t="s">
        <v>340</v>
      </c>
      <c r="J493" t="s">
        <v>1261</v>
      </c>
      <c r="K493" t="s">
        <v>413</v>
      </c>
      <c r="L493" t="s">
        <v>1212</v>
      </c>
      <c r="M493" s="131">
        <v>6.65</v>
      </c>
      <c r="N493" t="s">
        <v>1302</v>
      </c>
      <c r="O493" s="132">
        <v>1.6219999999999998E-2</v>
      </c>
      <c r="P493" s="132">
        <v>2.0299999999999999E-2</v>
      </c>
      <c r="R493" s="131">
        <v>2130968</v>
      </c>
      <c r="S493" s="131">
        <v>1</v>
      </c>
      <c r="T493" s="131">
        <v>101.91</v>
      </c>
      <c r="U493" s="131">
        <v>2171.6689999999999</v>
      </c>
      <c r="X493" s="132">
        <v>6.9999999999999994E-5</v>
      </c>
      <c r="Y493" s="132">
        <v>3.6880000000000003E-2</v>
      </c>
      <c r="Z493" s="132">
        <v>9.8799999999999999E-3</v>
      </c>
    </row>
    <row r="494" spans="1:26">
      <c r="A494" t="s">
        <v>1213</v>
      </c>
      <c r="B494" t="s">
        <v>1252</v>
      </c>
      <c r="C494" t="s">
        <v>1267</v>
      </c>
      <c r="D494" t="s">
        <v>1268</v>
      </c>
      <c r="E494" t="s">
        <v>1269</v>
      </c>
      <c r="F494" t="s">
        <v>945</v>
      </c>
      <c r="G494" t="s">
        <v>204</v>
      </c>
      <c r="H494" t="s">
        <v>204</v>
      </c>
      <c r="I494" t="s">
        <v>340</v>
      </c>
      <c r="J494" t="s">
        <v>1261</v>
      </c>
      <c r="K494" t="s">
        <v>413</v>
      </c>
      <c r="L494" t="s">
        <v>1212</v>
      </c>
      <c r="M494" s="131">
        <v>11.55</v>
      </c>
      <c r="N494" t="s">
        <v>1270</v>
      </c>
      <c r="O494" s="132">
        <v>3.8219999999999997E-2</v>
      </c>
      <c r="P494" s="132">
        <v>4.7300000000000002E-2</v>
      </c>
      <c r="R494" s="131">
        <v>1739474</v>
      </c>
      <c r="S494" s="131">
        <v>1</v>
      </c>
      <c r="T494" s="131">
        <v>109.69</v>
      </c>
      <c r="U494" s="131">
        <v>1908.029</v>
      </c>
      <c r="X494" s="132">
        <v>6.0000000000000002E-5</v>
      </c>
      <c r="Y494" s="132">
        <v>3.2399999999999998E-2</v>
      </c>
      <c r="Z494" s="132">
        <v>8.6800000000000002E-3</v>
      </c>
    </row>
    <row r="495" spans="1:26">
      <c r="A495" t="s">
        <v>1213</v>
      </c>
      <c r="B495" t="s">
        <v>1252</v>
      </c>
      <c r="C495" t="s">
        <v>1267</v>
      </c>
      <c r="D495" t="s">
        <v>1278</v>
      </c>
      <c r="E495" t="s">
        <v>1279</v>
      </c>
      <c r="F495" t="s">
        <v>945</v>
      </c>
      <c r="G495" t="s">
        <v>204</v>
      </c>
      <c r="H495" t="s">
        <v>204</v>
      </c>
      <c r="I495" t="s">
        <v>340</v>
      </c>
      <c r="J495" t="s">
        <v>1261</v>
      </c>
      <c r="K495" t="s">
        <v>413</v>
      </c>
      <c r="L495" t="s">
        <v>1212</v>
      </c>
      <c r="M495" s="131">
        <v>0.91</v>
      </c>
      <c r="N495" t="s">
        <v>1280</v>
      </c>
      <c r="O495" s="132">
        <v>3.9820000000000001E-2</v>
      </c>
      <c r="P495" s="132">
        <v>4.1599999999999998E-2</v>
      </c>
      <c r="R495" s="131">
        <v>1817209</v>
      </c>
      <c r="S495" s="131">
        <v>1</v>
      </c>
      <c r="T495" s="131">
        <v>96.84</v>
      </c>
      <c r="U495" s="131">
        <v>1759.7850000000001</v>
      </c>
      <c r="X495" s="132">
        <v>6.9999999999999994E-5</v>
      </c>
      <c r="Y495" s="132">
        <v>2.988E-2</v>
      </c>
      <c r="Z495" s="132">
        <v>8.0099999999999998E-3</v>
      </c>
    </row>
    <row r="496" spans="1:26">
      <c r="A496" t="s">
        <v>1213</v>
      </c>
      <c r="B496" t="s">
        <v>1252</v>
      </c>
      <c r="C496" t="s">
        <v>1281</v>
      </c>
      <c r="D496" t="s">
        <v>1282</v>
      </c>
      <c r="E496" t="s">
        <v>1283</v>
      </c>
      <c r="F496" t="s">
        <v>946</v>
      </c>
      <c r="G496" t="s">
        <v>204</v>
      </c>
      <c r="H496" t="s">
        <v>204</v>
      </c>
      <c r="I496" t="s">
        <v>340</v>
      </c>
      <c r="J496" t="s">
        <v>1261</v>
      </c>
      <c r="K496" t="s">
        <v>413</v>
      </c>
      <c r="L496" t="s">
        <v>1212</v>
      </c>
      <c r="M496" s="131">
        <v>5.04</v>
      </c>
      <c r="N496" t="s">
        <v>1284</v>
      </c>
      <c r="O496" s="132">
        <v>5.8199999999999997E-3</v>
      </c>
      <c r="P496" s="132">
        <v>4.7800000000000002E-2</v>
      </c>
      <c r="R496" s="131">
        <v>1328262</v>
      </c>
      <c r="S496" s="131">
        <v>1</v>
      </c>
      <c r="T496" s="131">
        <v>98.2</v>
      </c>
      <c r="U496" s="131">
        <v>1304.3530000000001</v>
      </c>
      <c r="X496" s="132">
        <v>4.0000000000000003E-5</v>
      </c>
      <c r="Y496" s="132">
        <v>2.215E-2</v>
      </c>
      <c r="Z496" s="132">
        <v>5.94E-3</v>
      </c>
    </row>
    <row r="497" spans="1:26">
      <c r="A497" t="s">
        <v>1213</v>
      </c>
      <c r="B497" t="s">
        <v>1252</v>
      </c>
      <c r="C497" t="s">
        <v>1267</v>
      </c>
      <c r="D497" t="s">
        <v>1306</v>
      </c>
      <c r="E497" t="s">
        <v>1307</v>
      </c>
      <c r="F497" t="s">
        <v>945</v>
      </c>
      <c r="G497" t="s">
        <v>204</v>
      </c>
      <c r="H497" t="s">
        <v>204</v>
      </c>
      <c r="I497" t="s">
        <v>340</v>
      </c>
      <c r="J497" t="s">
        <v>1261</v>
      </c>
      <c r="K497" t="s">
        <v>413</v>
      </c>
      <c r="L497" t="s">
        <v>1212</v>
      </c>
      <c r="M497" s="131">
        <v>4.8899999999999997</v>
      </c>
      <c r="N497" t="s">
        <v>1308</v>
      </c>
      <c r="O497" s="132">
        <v>4.4429999999999997E-2</v>
      </c>
      <c r="P497" s="132">
        <v>4.2900000000000001E-2</v>
      </c>
      <c r="R497" s="131">
        <v>956268</v>
      </c>
      <c r="S497" s="131">
        <v>1</v>
      </c>
      <c r="T497" s="131">
        <v>85.48</v>
      </c>
      <c r="U497" s="131">
        <v>817.41800000000001</v>
      </c>
      <c r="X497" s="132">
        <v>3.0000000000000001E-5</v>
      </c>
      <c r="Y497" s="132">
        <v>1.388E-2</v>
      </c>
      <c r="Z497" s="132">
        <v>3.7200000000000002E-3</v>
      </c>
    </row>
    <row r="498" spans="1:26">
      <c r="A498" t="s">
        <v>1213</v>
      </c>
      <c r="B498" t="s">
        <v>1252</v>
      </c>
      <c r="C498" t="s">
        <v>1267</v>
      </c>
      <c r="D498" t="s">
        <v>1347</v>
      </c>
      <c r="E498" t="s">
        <v>1348</v>
      </c>
      <c r="F498" t="s">
        <v>945</v>
      </c>
      <c r="G498" t="s">
        <v>204</v>
      </c>
      <c r="H498" t="s">
        <v>204</v>
      </c>
      <c r="I498" t="s">
        <v>340</v>
      </c>
      <c r="J498" t="s">
        <v>1261</v>
      </c>
      <c r="K498" t="s">
        <v>413</v>
      </c>
      <c r="L498" t="s">
        <v>1212</v>
      </c>
      <c r="M498" s="131">
        <v>1.98</v>
      </c>
      <c r="N498" t="s">
        <v>1349</v>
      </c>
      <c r="O498" s="132">
        <v>3.7810000000000003E-2</v>
      </c>
      <c r="P498" s="132">
        <v>4.2200000000000001E-2</v>
      </c>
      <c r="R498" s="131">
        <v>482274</v>
      </c>
      <c r="S498" s="131">
        <v>1</v>
      </c>
      <c r="T498" s="131">
        <v>95.83</v>
      </c>
      <c r="U498" s="131">
        <v>462.16300000000001</v>
      </c>
      <c r="X498" s="132">
        <v>2.0000000000000002E-5</v>
      </c>
      <c r="Y498" s="132">
        <v>7.8499999999999993E-3</v>
      </c>
      <c r="Z498" s="132">
        <v>2.0999999999999999E-3</v>
      </c>
    </row>
    <row r="499" spans="1:26">
      <c r="A499" t="s">
        <v>1213</v>
      </c>
      <c r="B499" t="s">
        <v>1252</v>
      </c>
      <c r="C499" t="s">
        <v>1267</v>
      </c>
      <c r="D499" t="s">
        <v>1368</v>
      </c>
      <c r="E499" t="s">
        <v>1369</v>
      </c>
      <c r="F499" t="s">
        <v>945</v>
      </c>
      <c r="G499" t="s">
        <v>204</v>
      </c>
      <c r="H499" t="s">
        <v>204</v>
      </c>
      <c r="I499" t="s">
        <v>340</v>
      </c>
      <c r="J499" t="s">
        <v>1265</v>
      </c>
      <c r="K499" t="s">
        <v>415</v>
      </c>
      <c r="L499" t="s">
        <v>1212</v>
      </c>
      <c r="M499" s="131">
        <v>2.39</v>
      </c>
      <c r="N499" t="s">
        <v>1370</v>
      </c>
      <c r="O499" s="132">
        <v>4.4380000000000003E-2</v>
      </c>
      <c r="P499" s="132">
        <v>4.2599999999999999E-2</v>
      </c>
      <c r="R499" s="131">
        <v>406171</v>
      </c>
      <c r="S499" s="131">
        <v>1</v>
      </c>
      <c r="T499" s="131">
        <v>100.68</v>
      </c>
      <c r="U499" s="131">
        <v>408.93299999999999</v>
      </c>
      <c r="X499" s="132">
        <v>1.0000000000000001E-5</v>
      </c>
      <c r="Y499" s="132">
        <v>6.94E-3</v>
      </c>
      <c r="Z499" s="132">
        <v>1.8600000000000001E-3</v>
      </c>
    </row>
    <row r="500" spans="1:26">
      <c r="A500" t="s">
        <v>1213</v>
      </c>
      <c r="B500" t="s">
        <v>1252</v>
      </c>
      <c r="C500" t="s">
        <v>1267</v>
      </c>
      <c r="D500" t="s">
        <v>1362</v>
      </c>
      <c r="E500" t="s">
        <v>1363</v>
      </c>
      <c r="F500" t="s">
        <v>945</v>
      </c>
      <c r="G500" t="s">
        <v>204</v>
      </c>
      <c r="H500" t="s">
        <v>204</v>
      </c>
      <c r="I500" t="s">
        <v>340</v>
      </c>
      <c r="J500" t="s">
        <v>1261</v>
      </c>
      <c r="K500" t="s">
        <v>413</v>
      </c>
      <c r="L500" t="s">
        <v>1212</v>
      </c>
      <c r="M500" s="131">
        <v>10.81</v>
      </c>
      <c r="N500" t="s">
        <v>1364</v>
      </c>
      <c r="O500" s="132">
        <v>4.0890000000000003E-2</v>
      </c>
      <c r="P500" s="132">
        <v>4.6199999999999998E-2</v>
      </c>
      <c r="R500" s="131">
        <v>300689</v>
      </c>
      <c r="S500" s="131">
        <v>1</v>
      </c>
      <c r="T500" s="131">
        <v>72.72</v>
      </c>
      <c r="U500" s="131">
        <v>218.661</v>
      </c>
      <c r="X500" s="132">
        <v>1.0000000000000001E-5</v>
      </c>
      <c r="Y500" s="132">
        <v>3.7100000000000002E-3</v>
      </c>
      <c r="Z500" s="132">
        <v>1E-3</v>
      </c>
    </row>
    <row r="501" spans="1:26">
      <c r="A501" t="s">
        <v>1213</v>
      </c>
      <c r="B501" t="s">
        <v>1252</v>
      </c>
      <c r="C501" t="s">
        <v>1267</v>
      </c>
      <c r="D501" t="s">
        <v>1324</v>
      </c>
      <c r="E501" t="s">
        <v>1325</v>
      </c>
      <c r="F501" t="s">
        <v>945</v>
      </c>
      <c r="G501" t="s">
        <v>204</v>
      </c>
      <c r="H501" t="s">
        <v>204</v>
      </c>
      <c r="I501" t="s">
        <v>340</v>
      </c>
      <c r="J501" t="s">
        <v>1265</v>
      </c>
      <c r="K501" t="s">
        <v>415</v>
      </c>
      <c r="L501" t="s">
        <v>1212</v>
      </c>
      <c r="M501" s="131">
        <v>8.4</v>
      </c>
      <c r="N501" t="s">
        <v>1326</v>
      </c>
      <c r="O501" s="132">
        <v>4.2110000000000002E-2</v>
      </c>
      <c r="P501" s="132">
        <v>4.48E-2</v>
      </c>
      <c r="R501" s="131">
        <v>182173</v>
      </c>
      <c r="S501" s="131">
        <v>1</v>
      </c>
      <c r="T501" s="131">
        <v>96.17</v>
      </c>
      <c r="U501" s="131">
        <v>175.196</v>
      </c>
      <c r="X501" s="132">
        <v>1.0000000000000001E-5</v>
      </c>
      <c r="Y501" s="132">
        <v>2.97E-3</v>
      </c>
      <c r="Z501" s="132">
        <v>8.0000000000000004E-4</v>
      </c>
    </row>
    <row r="502" spans="1:26">
      <c r="A502" t="s">
        <v>1213</v>
      </c>
      <c r="B502" t="s">
        <v>1252</v>
      </c>
      <c r="C502" t="s">
        <v>1267</v>
      </c>
      <c r="D502" t="s">
        <v>1371</v>
      </c>
      <c r="E502" t="s">
        <v>1372</v>
      </c>
      <c r="F502" t="s">
        <v>945</v>
      </c>
      <c r="G502" t="s">
        <v>204</v>
      </c>
      <c r="H502" t="s">
        <v>204</v>
      </c>
      <c r="I502" t="s">
        <v>340</v>
      </c>
      <c r="J502" t="s">
        <v>1261</v>
      </c>
      <c r="K502" t="s">
        <v>413</v>
      </c>
      <c r="L502" t="s">
        <v>1212</v>
      </c>
      <c r="M502" s="131">
        <v>14.74</v>
      </c>
      <c r="N502" t="s">
        <v>1373</v>
      </c>
      <c r="O502" s="132">
        <v>4.7010000000000003E-2</v>
      </c>
      <c r="P502" s="132">
        <v>4.8599999999999997E-2</v>
      </c>
      <c r="R502" s="131">
        <v>197351</v>
      </c>
      <c r="S502" s="131">
        <v>1</v>
      </c>
      <c r="T502" s="131">
        <v>85.21</v>
      </c>
      <c r="U502" s="131">
        <v>168.16300000000001</v>
      </c>
      <c r="X502" s="132">
        <v>1.0000000000000001E-5</v>
      </c>
      <c r="Y502" s="132">
        <v>2.8600000000000001E-3</v>
      </c>
      <c r="Z502" s="132">
        <v>7.6999999999999996E-4</v>
      </c>
    </row>
    <row r="503" spans="1:26">
      <c r="A503" t="s">
        <v>1213</v>
      </c>
      <c r="B503" t="s">
        <v>1252</v>
      </c>
      <c r="C503" t="s">
        <v>1258</v>
      </c>
      <c r="D503" t="s">
        <v>1365</v>
      </c>
      <c r="E503" t="s">
        <v>1366</v>
      </c>
      <c r="F503" t="s">
        <v>943</v>
      </c>
      <c r="G503" t="s">
        <v>204</v>
      </c>
      <c r="H503" t="s">
        <v>204</v>
      </c>
      <c r="I503" t="s">
        <v>340</v>
      </c>
      <c r="J503" t="s">
        <v>1261</v>
      </c>
      <c r="K503" t="s">
        <v>413</v>
      </c>
      <c r="L503" t="s">
        <v>1212</v>
      </c>
      <c r="M503" s="131">
        <v>9.15</v>
      </c>
      <c r="N503" t="s">
        <v>1367</v>
      </c>
      <c r="O503" s="132">
        <v>1.4409999999999999E-2</v>
      </c>
      <c r="P503" s="132">
        <v>2.12E-2</v>
      </c>
      <c r="R503" s="131">
        <v>100052</v>
      </c>
      <c r="S503" s="131">
        <v>1</v>
      </c>
      <c r="T503" s="131">
        <v>167.49</v>
      </c>
      <c r="U503" s="131">
        <v>167.577</v>
      </c>
      <c r="X503" s="132">
        <v>1.0000000000000001E-5</v>
      </c>
      <c r="Y503" s="132">
        <v>2.8500000000000001E-3</v>
      </c>
      <c r="Z503" s="132">
        <v>7.6000000000000004E-4</v>
      </c>
    </row>
    <row r="504" spans="1:26">
      <c r="A504" t="s">
        <v>1213</v>
      </c>
      <c r="B504" t="s">
        <v>1252</v>
      </c>
      <c r="C504" t="s">
        <v>1258</v>
      </c>
      <c r="D504" t="s">
        <v>1506</v>
      </c>
      <c r="E504" t="s">
        <v>1507</v>
      </c>
      <c r="F504" t="s">
        <v>943</v>
      </c>
      <c r="G504" t="s">
        <v>204</v>
      </c>
      <c r="H504" t="s">
        <v>204</v>
      </c>
      <c r="I504" t="s">
        <v>340</v>
      </c>
      <c r="J504" t="s">
        <v>1261</v>
      </c>
      <c r="K504" t="s">
        <v>413</v>
      </c>
      <c r="L504" t="s">
        <v>1212</v>
      </c>
      <c r="M504" s="131">
        <v>13.38</v>
      </c>
      <c r="N504" t="s">
        <v>1508</v>
      </c>
      <c r="O504" s="132">
        <v>-1.7099999999999999E-3</v>
      </c>
      <c r="P504" s="132">
        <v>2.1399999999999999E-2</v>
      </c>
      <c r="R504" s="131">
        <v>56149</v>
      </c>
      <c r="S504" s="131">
        <v>1</v>
      </c>
      <c r="T504" s="131">
        <v>136.1</v>
      </c>
      <c r="U504" s="131">
        <v>76.418999999999997</v>
      </c>
      <c r="X504" s="132">
        <v>0</v>
      </c>
      <c r="Y504" s="132">
        <v>1.2999999999999999E-3</v>
      </c>
      <c r="Z504" s="132">
        <v>3.5E-4</v>
      </c>
    </row>
    <row r="505" spans="1:26">
      <c r="A505" t="s">
        <v>1213</v>
      </c>
      <c r="B505" t="s">
        <v>1252</v>
      </c>
      <c r="C505" t="s">
        <v>1267</v>
      </c>
      <c r="D505" t="s">
        <v>1291</v>
      </c>
      <c r="E505" t="s">
        <v>1292</v>
      </c>
      <c r="F505" t="s">
        <v>945</v>
      </c>
      <c r="G505" t="s">
        <v>204</v>
      </c>
      <c r="H505" t="s">
        <v>204</v>
      </c>
      <c r="I505" t="s">
        <v>340</v>
      </c>
      <c r="J505" t="s">
        <v>1261</v>
      </c>
      <c r="K505" t="s">
        <v>413</v>
      </c>
      <c r="L505" t="s">
        <v>1212</v>
      </c>
      <c r="M505" s="131">
        <v>0.42</v>
      </c>
      <c r="N505" t="s">
        <v>1293</v>
      </c>
      <c r="O505" s="132">
        <v>3.3840000000000002E-2</v>
      </c>
      <c r="P505" s="132">
        <v>3.9899999999999998E-2</v>
      </c>
      <c r="R505" s="131">
        <v>35299</v>
      </c>
      <c r="S505" s="131">
        <v>1</v>
      </c>
      <c r="T505" s="131">
        <v>100.11</v>
      </c>
      <c r="U505" s="131">
        <v>35.338000000000001</v>
      </c>
      <c r="X505" s="132">
        <v>0</v>
      </c>
      <c r="Y505" s="132">
        <v>5.9999999999999995E-4</v>
      </c>
      <c r="Z505" s="132">
        <v>1.6000000000000001E-4</v>
      </c>
    </row>
    <row r="506" spans="1:26">
      <c r="A506" t="s">
        <v>1213</v>
      </c>
      <c r="B506" t="s">
        <v>1253</v>
      </c>
      <c r="C506" t="s">
        <v>1258</v>
      </c>
      <c r="D506" t="s">
        <v>1303</v>
      </c>
      <c r="E506" t="s">
        <v>1304</v>
      </c>
      <c r="F506" t="s">
        <v>943</v>
      </c>
      <c r="G506" t="s">
        <v>204</v>
      </c>
      <c r="H506" t="s">
        <v>204</v>
      </c>
      <c r="I506" t="s">
        <v>340</v>
      </c>
      <c r="J506" t="s">
        <v>1265</v>
      </c>
      <c r="K506" t="s">
        <v>415</v>
      </c>
      <c r="L506" t="s">
        <v>1212</v>
      </c>
      <c r="M506" s="131">
        <v>4.12</v>
      </c>
      <c r="N506" t="s">
        <v>1305</v>
      </c>
      <c r="O506" s="132">
        <v>1.515E-2</v>
      </c>
      <c r="P506" s="132">
        <v>1.9699999999999999E-2</v>
      </c>
      <c r="R506" s="131">
        <v>13378377</v>
      </c>
      <c r="S506" s="131">
        <v>1</v>
      </c>
      <c r="T506" s="131">
        <v>109.42</v>
      </c>
      <c r="U506" s="131">
        <v>14638.62</v>
      </c>
      <c r="X506" s="132">
        <v>4.8999999999999998E-4</v>
      </c>
      <c r="Y506" s="132">
        <v>0.24299999999999999</v>
      </c>
      <c r="Z506" s="132">
        <v>8.2350000000000007E-2</v>
      </c>
    </row>
    <row r="507" spans="1:26">
      <c r="A507" t="s">
        <v>1213</v>
      </c>
      <c r="B507" t="s">
        <v>1253</v>
      </c>
      <c r="C507" t="s">
        <v>1258</v>
      </c>
      <c r="D507" t="s">
        <v>1259</v>
      </c>
      <c r="E507" t="s">
        <v>1260</v>
      </c>
      <c r="F507" t="s">
        <v>943</v>
      </c>
      <c r="G507" t="s">
        <v>204</v>
      </c>
      <c r="H507" t="s">
        <v>204</v>
      </c>
      <c r="I507" t="s">
        <v>340</v>
      </c>
      <c r="J507" t="s">
        <v>1261</v>
      </c>
      <c r="K507" t="s">
        <v>413</v>
      </c>
      <c r="L507" t="s">
        <v>1212</v>
      </c>
      <c r="M507" s="131">
        <v>0.57999999999999996</v>
      </c>
      <c r="N507" t="s">
        <v>1262</v>
      </c>
      <c r="O507" s="132">
        <v>9.1400000000000006E-3</v>
      </c>
      <c r="P507" s="132">
        <v>1.24E-2</v>
      </c>
      <c r="R507" s="131">
        <v>6163889</v>
      </c>
      <c r="S507" s="131">
        <v>1</v>
      </c>
      <c r="T507" s="131">
        <v>116.16</v>
      </c>
      <c r="U507" s="131">
        <v>7159.973</v>
      </c>
      <c r="X507" s="132">
        <v>2.7999999999999998E-4</v>
      </c>
      <c r="Y507" s="132">
        <v>0.11885</v>
      </c>
      <c r="Z507" s="132">
        <v>4.0280000000000003E-2</v>
      </c>
    </row>
    <row r="508" spans="1:26">
      <c r="A508" t="s">
        <v>1213</v>
      </c>
      <c r="B508" t="s">
        <v>1253</v>
      </c>
      <c r="C508" t="s">
        <v>1267</v>
      </c>
      <c r="D508" t="s">
        <v>1321</v>
      </c>
      <c r="E508" t="s">
        <v>1322</v>
      </c>
      <c r="F508" t="s">
        <v>945</v>
      </c>
      <c r="G508" t="s">
        <v>204</v>
      </c>
      <c r="H508" t="s">
        <v>204</v>
      </c>
      <c r="I508" t="s">
        <v>340</v>
      </c>
      <c r="J508" t="s">
        <v>1265</v>
      </c>
      <c r="K508" t="s">
        <v>415</v>
      </c>
      <c r="L508" t="s">
        <v>1212</v>
      </c>
      <c r="M508" s="131">
        <v>6.68</v>
      </c>
      <c r="N508" t="s">
        <v>1323</v>
      </c>
      <c r="O508" s="132">
        <v>4.4670000000000001E-2</v>
      </c>
      <c r="P508" s="132">
        <v>4.3799999999999999E-2</v>
      </c>
      <c r="R508" s="131">
        <v>7094865</v>
      </c>
      <c r="S508" s="131">
        <v>1</v>
      </c>
      <c r="T508" s="131">
        <v>82.78</v>
      </c>
      <c r="U508" s="131">
        <v>5873.1289999999999</v>
      </c>
      <c r="X508" s="132">
        <v>2.0000000000000001E-4</v>
      </c>
      <c r="Y508" s="132">
        <v>9.7489999999999993E-2</v>
      </c>
      <c r="Z508" s="132">
        <v>3.304E-2</v>
      </c>
    </row>
    <row r="509" spans="1:26">
      <c r="A509" t="s">
        <v>1213</v>
      </c>
      <c r="B509" t="s">
        <v>1253</v>
      </c>
      <c r="C509" t="s">
        <v>1258</v>
      </c>
      <c r="D509" t="s">
        <v>1312</v>
      </c>
      <c r="E509" t="s">
        <v>1313</v>
      </c>
      <c r="F509" t="s">
        <v>943</v>
      </c>
      <c r="G509" t="s">
        <v>204</v>
      </c>
      <c r="H509" t="s">
        <v>204</v>
      </c>
      <c r="I509" t="s">
        <v>340</v>
      </c>
      <c r="J509" t="s">
        <v>1261</v>
      </c>
      <c r="K509" t="s">
        <v>413</v>
      </c>
      <c r="L509" t="s">
        <v>1212</v>
      </c>
      <c r="M509" s="131">
        <v>1.33</v>
      </c>
      <c r="N509" t="s">
        <v>1314</v>
      </c>
      <c r="O509" s="132">
        <v>1.2659999999999999E-2</v>
      </c>
      <c r="P509" s="132">
        <v>1.9599999999999999E-2</v>
      </c>
      <c r="R509" s="131">
        <v>4604557</v>
      </c>
      <c r="S509" s="131">
        <v>1</v>
      </c>
      <c r="T509" s="131">
        <v>112.95</v>
      </c>
      <c r="U509" s="131">
        <v>5200.8469999999998</v>
      </c>
      <c r="X509" s="132">
        <v>2.3000000000000001E-4</v>
      </c>
      <c r="Y509" s="132">
        <v>8.6330000000000004E-2</v>
      </c>
      <c r="Z509" s="132">
        <v>2.9260000000000001E-2</v>
      </c>
    </row>
    <row r="510" spans="1:26">
      <c r="A510" t="s">
        <v>1213</v>
      </c>
      <c r="B510" t="s">
        <v>1253</v>
      </c>
      <c r="C510" t="s">
        <v>1267</v>
      </c>
      <c r="D510" t="s">
        <v>1268</v>
      </c>
      <c r="E510" t="s">
        <v>1269</v>
      </c>
      <c r="F510" t="s">
        <v>945</v>
      </c>
      <c r="G510" t="s">
        <v>204</v>
      </c>
      <c r="H510" t="s">
        <v>204</v>
      </c>
      <c r="I510" t="s">
        <v>340</v>
      </c>
      <c r="J510" t="s">
        <v>1261</v>
      </c>
      <c r="K510" t="s">
        <v>413</v>
      </c>
      <c r="L510" t="s">
        <v>1212</v>
      </c>
      <c r="M510" s="131">
        <v>11.55</v>
      </c>
      <c r="N510" t="s">
        <v>1270</v>
      </c>
      <c r="O510" s="132">
        <v>3.8280000000000002E-2</v>
      </c>
      <c r="P510" s="132">
        <v>4.7300000000000002E-2</v>
      </c>
      <c r="R510" s="131">
        <v>4210915</v>
      </c>
      <c r="S510" s="131">
        <v>1</v>
      </c>
      <c r="T510" s="131">
        <v>109.69</v>
      </c>
      <c r="U510" s="131">
        <v>4618.9530000000004</v>
      </c>
      <c r="X510" s="132">
        <v>1.6000000000000001E-4</v>
      </c>
      <c r="Y510" s="132">
        <v>7.6670000000000002E-2</v>
      </c>
      <c r="Z510" s="132">
        <v>2.5989999999999999E-2</v>
      </c>
    </row>
    <row r="511" spans="1:26">
      <c r="A511" t="s">
        <v>1213</v>
      </c>
      <c r="B511" t="s">
        <v>1253</v>
      </c>
      <c r="C511" t="s">
        <v>1258</v>
      </c>
      <c r="D511" t="s">
        <v>1338</v>
      </c>
      <c r="E511" t="s">
        <v>1339</v>
      </c>
      <c r="F511" t="s">
        <v>943</v>
      </c>
      <c r="G511" t="s">
        <v>204</v>
      </c>
      <c r="H511" t="s">
        <v>204</v>
      </c>
      <c r="I511" t="s">
        <v>340</v>
      </c>
      <c r="J511" t="s">
        <v>1265</v>
      </c>
      <c r="K511" t="s">
        <v>415</v>
      </c>
      <c r="L511" t="s">
        <v>1212</v>
      </c>
      <c r="M511" s="131">
        <v>2.14</v>
      </c>
      <c r="N511" t="s">
        <v>1340</v>
      </c>
      <c r="O511" s="132">
        <v>-2.775E-2</v>
      </c>
      <c r="P511" s="132">
        <v>1.9400000000000001E-2</v>
      </c>
      <c r="R511" s="131">
        <v>3752275</v>
      </c>
      <c r="S511" s="131">
        <v>1</v>
      </c>
      <c r="T511" s="131">
        <v>114.63</v>
      </c>
      <c r="U511" s="131">
        <v>4301.2330000000002</v>
      </c>
      <c r="X511" s="132">
        <v>1.4999999999999999E-4</v>
      </c>
      <c r="Y511" s="132">
        <v>7.1400000000000005E-2</v>
      </c>
      <c r="Z511" s="132">
        <v>2.4199999999999999E-2</v>
      </c>
    </row>
    <row r="512" spans="1:26">
      <c r="A512" t="s">
        <v>1213</v>
      </c>
      <c r="B512" t="s">
        <v>1253</v>
      </c>
      <c r="C512" t="s">
        <v>1258</v>
      </c>
      <c r="D512" t="s">
        <v>1263</v>
      </c>
      <c r="E512" t="s">
        <v>1264</v>
      </c>
      <c r="F512" t="s">
        <v>943</v>
      </c>
      <c r="G512" t="s">
        <v>204</v>
      </c>
      <c r="H512" t="s">
        <v>204</v>
      </c>
      <c r="I512" t="s">
        <v>340</v>
      </c>
      <c r="J512" t="s">
        <v>1265</v>
      </c>
      <c r="K512" t="s">
        <v>415</v>
      </c>
      <c r="L512" t="s">
        <v>1212</v>
      </c>
      <c r="M512" s="131">
        <v>3.52</v>
      </c>
      <c r="N512" t="s">
        <v>1266</v>
      </c>
      <c r="O512" s="132">
        <v>1.6299999999999999E-2</v>
      </c>
      <c r="P512" s="132">
        <v>1.9800000000000002E-2</v>
      </c>
      <c r="R512" s="131">
        <v>3732533</v>
      </c>
      <c r="S512" s="131">
        <v>1</v>
      </c>
      <c r="T512" s="131">
        <v>101.93</v>
      </c>
      <c r="U512" s="131">
        <v>3804.5709999999999</v>
      </c>
      <c r="X512" s="132">
        <v>1.2999999999999999E-4</v>
      </c>
      <c r="Y512" s="132">
        <v>6.3149999999999998E-2</v>
      </c>
      <c r="Z512" s="132">
        <v>2.1399999999999999E-2</v>
      </c>
    </row>
    <row r="513" spans="1:26">
      <c r="A513" t="s">
        <v>1213</v>
      </c>
      <c r="B513" t="s">
        <v>1253</v>
      </c>
      <c r="C513" t="s">
        <v>1267</v>
      </c>
      <c r="D513" t="s">
        <v>1341</v>
      </c>
      <c r="E513" t="s">
        <v>1342</v>
      </c>
      <c r="F513" t="s">
        <v>945</v>
      </c>
      <c r="G513" t="s">
        <v>204</v>
      </c>
      <c r="H513" t="s">
        <v>204</v>
      </c>
      <c r="I513" t="s">
        <v>340</v>
      </c>
      <c r="J513" t="s">
        <v>1265</v>
      </c>
      <c r="K513" t="s">
        <v>415</v>
      </c>
      <c r="L513" t="s">
        <v>1212</v>
      </c>
      <c r="M513" s="131">
        <v>3.7</v>
      </c>
      <c r="N513" t="s">
        <v>1343</v>
      </c>
      <c r="O513" s="132">
        <v>3.4130000000000001E-2</v>
      </c>
      <c r="P513" s="132">
        <v>4.2700000000000002E-2</v>
      </c>
      <c r="R513" s="131">
        <v>3291560</v>
      </c>
      <c r="S513" s="131">
        <v>1</v>
      </c>
      <c r="T513" s="131">
        <v>98.49</v>
      </c>
      <c r="U513" s="131">
        <v>3241.857</v>
      </c>
      <c r="X513" s="132">
        <v>9.0000000000000006E-5</v>
      </c>
      <c r="Y513" s="132">
        <v>5.3809999999999997E-2</v>
      </c>
      <c r="Z513" s="132">
        <v>1.8239999999999999E-2</v>
      </c>
    </row>
    <row r="514" spans="1:26">
      <c r="A514" t="s">
        <v>1213</v>
      </c>
      <c r="B514" t="s">
        <v>1253</v>
      </c>
      <c r="C514" t="s">
        <v>1267</v>
      </c>
      <c r="D514" t="s">
        <v>1353</v>
      </c>
      <c r="E514" t="s">
        <v>1354</v>
      </c>
      <c r="F514" t="s">
        <v>945</v>
      </c>
      <c r="G514" t="s">
        <v>204</v>
      </c>
      <c r="H514" t="s">
        <v>204</v>
      </c>
      <c r="I514" t="s">
        <v>340</v>
      </c>
      <c r="J514" t="s">
        <v>1261</v>
      </c>
      <c r="K514" t="s">
        <v>413</v>
      </c>
      <c r="L514" t="s">
        <v>1212</v>
      </c>
      <c r="M514" s="131">
        <v>3.36</v>
      </c>
      <c r="N514" t="s">
        <v>1355</v>
      </c>
      <c r="O514" s="132">
        <v>3.5349999999999999E-2</v>
      </c>
      <c r="P514" s="132">
        <v>4.2599999999999999E-2</v>
      </c>
      <c r="R514" s="131">
        <v>2448799</v>
      </c>
      <c r="S514" s="131">
        <v>1</v>
      </c>
      <c r="T514" s="131">
        <v>94.71</v>
      </c>
      <c r="U514" s="131">
        <v>2319.2579999999998</v>
      </c>
      <c r="X514" s="132">
        <v>6.9999999999999994E-5</v>
      </c>
      <c r="Y514" s="132">
        <v>3.85E-2</v>
      </c>
      <c r="Z514" s="132">
        <v>1.3050000000000001E-2</v>
      </c>
    </row>
    <row r="515" spans="1:26">
      <c r="A515" t="s">
        <v>1213</v>
      </c>
      <c r="B515" t="s">
        <v>1253</v>
      </c>
      <c r="C515" t="s">
        <v>1271</v>
      </c>
      <c r="D515" t="s">
        <v>1297</v>
      </c>
      <c r="E515" t="s">
        <v>1298</v>
      </c>
      <c r="F515" t="s">
        <v>949</v>
      </c>
      <c r="G515" t="s">
        <v>204</v>
      </c>
      <c r="H515" t="s">
        <v>204</v>
      </c>
      <c r="I515" t="s">
        <v>340</v>
      </c>
      <c r="J515" t="s">
        <v>1261</v>
      </c>
      <c r="K515" t="s">
        <v>413</v>
      </c>
      <c r="L515" t="s">
        <v>1212</v>
      </c>
      <c r="M515" s="131">
        <v>0.85</v>
      </c>
      <c r="N515" t="s">
        <v>1299</v>
      </c>
      <c r="O515" s="132">
        <v>4.181E-2</v>
      </c>
      <c r="P515" s="132">
        <v>4.2599999999999999E-2</v>
      </c>
      <c r="R515" s="131">
        <v>1911174</v>
      </c>
      <c r="S515" s="131">
        <v>1</v>
      </c>
      <c r="T515" s="131">
        <v>96.53</v>
      </c>
      <c r="U515" s="131">
        <v>1844.856</v>
      </c>
      <c r="X515" s="132">
        <v>1.1E-4</v>
      </c>
      <c r="Y515" s="132">
        <v>3.0620000000000001E-2</v>
      </c>
      <c r="Z515" s="132">
        <v>1.038E-2</v>
      </c>
    </row>
    <row r="516" spans="1:26">
      <c r="A516" t="s">
        <v>1213</v>
      </c>
      <c r="B516" t="s">
        <v>1253</v>
      </c>
      <c r="C516" t="s">
        <v>1258</v>
      </c>
      <c r="D516" t="s">
        <v>1300</v>
      </c>
      <c r="E516" t="s">
        <v>1301</v>
      </c>
      <c r="F516" t="s">
        <v>943</v>
      </c>
      <c r="G516" t="s">
        <v>204</v>
      </c>
      <c r="H516" t="s">
        <v>204</v>
      </c>
      <c r="I516" t="s">
        <v>340</v>
      </c>
      <c r="J516" t="s">
        <v>1261</v>
      </c>
      <c r="K516" t="s">
        <v>413</v>
      </c>
      <c r="L516" t="s">
        <v>1212</v>
      </c>
      <c r="M516" s="131">
        <v>6.65</v>
      </c>
      <c r="N516" t="s">
        <v>1302</v>
      </c>
      <c r="O516" s="132">
        <v>1.397E-2</v>
      </c>
      <c r="P516" s="132">
        <v>2.0299999999999999E-2</v>
      </c>
      <c r="R516" s="131">
        <v>1525852</v>
      </c>
      <c r="S516" s="131">
        <v>1</v>
      </c>
      <c r="T516" s="131">
        <v>101.91</v>
      </c>
      <c r="U516" s="131">
        <v>1554.9960000000001</v>
      </c>
      <c r="X516" s="132">
        <v>5.0000000000000002E-5</v>
      </c>
      <c r="Y516" s="132">
        <v>2.581E-2</v>
      </c>
      <c r="Z516" s="132">
        <v>8.7500000000000008E-3</v>
      </c>
    </row>
    <row r="517" spans="1:26">
      <c r="A517" t="s">
        <v>1213</v>
      </c>
      <c r="B517" t="s">
        <v>1253</v>
      </c>
      <c r="C517" t="s">
        <v>1267</v>
      </c>
      <c r="D517" t="s">
        <v>1368</v>
      </c>
      <c r="E517" t="s">
        <v>1369</v>
      </c>
      <c r="F517" t="s">
        <v>945</v>
      </c>
      <c r="G517" t="s">
        <v>204</v>
      </c>
      <c r="H517" t="s">
        <v>204</v>
      </c>
      <c r="I517" t="s">
        <v>340</v>
      </c>
      <c r="J517" t="s">
        <v>1265</v>
      </c>
      <c r="K517" t="s">
        <v>415</v>
      </c>
      <c r="L517" t="s">
        <v>1212</v>
      </c>
      <c r="M517" s="131">
        <v>2.39</v>
      </c>
      <c r="N517" t="s">
        <v>1370</v>
      </c>
      <c r="O517" s="132">
        <v>4.0849999999999997E-2</v>
      </c>
      <c r="P517" s="132">
        <v>4.2599999999999999E-2</v>
      </c>
      <c r="R517" s="131">
        <v>1528083</v>
      </c>
      <c r="S517" s="131">
        <v>1</v>
      </c>
      <c r="T517" s="131">
        <v>100.68</v>
      </c>
      <c r="U517" s="131">
        <v>1538.4739999999999</v>
      </c>
      <c r="X517" s="132">
        <v>5.0000000000000002E-5</v>
      </c>
      <c r="Y517" s="132">
        <v>2.554E-2</v>
      </c>
      <c r="Z517" s="132">
        <v>8.6599999999999993E-3</v>
      </c>
    </row>
    <row r="518" spans="1:26">
      <c r="A518" t="s">
        <v>1213</v>
      </c>
      <c r="B518" t="s">
        <v>1253</v>
      </c>
      <c r="C518" t="s">
        <v>1267</v>
      </c>
      <c r="D518" t="s">
        <v>1306</v>
      </c>
      <c r="E518" t="s">
        <v>1307</v>
      </c>
      <c r="F518" t="s">
        <v>945</v>
      </c>
      <c r="G518" t="s">
        <v>204</v>
      </c>
      <c r="H518" t="s">
        <v>204</v>
      </c>
      <c r="I518" t="s">
        <v>340</v>
      </c>
      <c r="J518" t="s">
        <v>1261</v>
      </c>
      <c r="K518" t="s">
        <v>413</v>
      </c>
      <c r="L518" t="s">
        <v>1212</v>
      </c>
      <c r="M518" s="131">
        <v>4.8899999999999997</v>
      </c>
      <c r="N518" t="s">
        <v>1308</v>
      </c>
      <c r="O518" s="132">
        <v>4.3409999999999997E-2</v>
      </c>
      <c r="P518" s="132">
        <v>4.2900000000000001E-2</v>
      </c>
      <c r="R518" s="131">
        <v>1737145</v>
      </c>
      <c r="S518" s="131">
        <v>1</v>
      </c>
      <c r="T518" s="131">
        <v>85.48</v>
      </c>
      <c r="U518" s="131">
        <v>1484.912</v>
      </c>
      <c r="X518" s="132">
        <v>5.0000000000000002E-5</v>
      </c>
      <c r="Y518" s="132">
        <v>2.4649999999999998E-2</v>
      </c>
      <c r="Z518" s="132">
        <v>8.3499999999999998E-3</v>
      </c>
    </row>
    <row r="519" spans="1:26">
      <c r="A519" t="s">
        <v>1213</v>
      </c>
      <c r="B519" t="s">
        <v>1253</v>
      </c>
      <c r="C519" t="s">
        <v>1281</v>
      </c>
      <c r="D519" t="s">
        <v>1282</v>
      </c>
      <c r="E519" t="s">
        <v>1283</v>
      </c>
      <c r="F519" t="s">
        <v>946</v>
      </c>
      <c r="G519" t="s">
        <v>204</v>
      </c>
      <c r="H519" t="s">
        <v>204</v>
      </c>
      <c r="I519" t="s">
        <v>340</v>
      </c>
      <c r="J519" t="s">
        <v>1261</v>
      </c>
      <c r="K519" t="s">
        <v>413</v>
      </c>
      <c r="L519" t="s">
        <v>1212</v>
      </c>
      <c r="M519" s="131">
        <v>5.04</v>
      </c>
      <c r="N519" t="s">
        <v>1284</v>
      </c>
      <c r="O519" s="132">
        <v>5.7999999999999996E-3</v>
      </c>
      <c r="P519" s="132">
        <v>4.7800000000000002E-2</v>
      </c>
      <c r="R519" s="131">
        <v>1210782</v>
      </c>
      <c r="S519" s="131">
        <v>1</v>
      </c>
      <c r="T519" s="131">
        <v>98.2</v>
      </c>
      <c r="U519" s="131">
        <v>1188.9880000000001</v>
      </c>
      <c r="X519" s="132">
        <v>4.0000000000000003E-5</v>
      </c>
      <c r="Y519" s="132">
        <v>1.9740000000000001E-2</v>
      </c>
      <c r="Z519" s="132">
        <v>6.6899999999999998E-3</v>
      </c>
    </row>
    <row r="520" spans="1:26">
      <c r="A520" t="s">
        <v>1213</v>
      </c>
      <c r="B520" t="s">
        <v>1253</v>
      </c>
      <c r="C520" t="s">
        <v>1267</v>
      </c>
      <c r="D520" t="s">
        <v>1278</v>
      </c>
      <c r="E520" t="s">
        <v>1279</v>
      </c>
      <c r="F520" t="s">
        <v>945</v>
      </c>
      <c r="G520" t="s">
        <v>204</v>
      </c>
      <c r="H520" t="s">
        <v>204</v>
      </c>
      <c r="I520" t="s">
        <v>340</v>
      </c>
      <c r="J520" t="s">
        <v>1261</v>
      </c>
      <c r="K520" t="s">
        <v>413</v>
      </c>
      <c r="L520" t="s">
        <v>1212</v>
      </c>
      <c r="M520" s="131">
        <v>0.91</v>
      </c>
      <c r="N520" t="s">
        <v>1280</v>
      </c>
      <c r="O520" s="132">
        <v>4.0820000000000002E-2</v>
      </c>
      <c r="P520" s="132">
        <v>4.1599999999999998E-2</v>
      </c>
      <c r="R520" s="131">
        <v>853960</v>
      </c>
      <c r="S520" s="131">
        <v>1</v>
      </c>
      <c r="T520" s="131">
        <v>96.84</v>
      </c>
      <c r="U520" s="131">
        <v>826.97500000000002</v>
      </c>
      <c r="X520" s="132">
        <v>3.0000000000000001E-5</v>
      </c>
      <c r="Y520" s="132">
        <v>1.3729999999999999E-2</v>
      </c>
      <c r="Z520" s="132">
        <v>4.6499999999999996E-3</v>
      </c>
    </row>
    <row r="521" spans="1:26">
      <c r="A521" t="s">
        <v>1213</v>
      </c>
      <c r="B521" t="s">
        <v>1253</v>
      </c>
      <c r="C521" t="s">
        <v>1267</v>
      </c>
      <c r="D521" t="s">
        <v>1347</v>
      </c>
      <c r="E521" t="s">
        <v>1348</v>
      </c>
      <c r="F521" t="s">
        <v>945</v>
      </c>
      <c r="G521" t="s">
        <v>204</v>
      </c>
      <c r="H521" t="s">
        <v>204</v>
      </c>
      <c r="I521" t="s">
        <v>340</v>
      </c>
      <c r="J521" t="s">
        <v>1261</v>
      </c>
      <c r="K521" t="s">
        <v>413</v>
      </c>
      <c r="L521" t="s">
        <v>1212</v>
      </c>
      <c r="M521" s="131">
        <v>1.98</v>
      </c>
      <c r="N521" t="s">
        <v>1349</v>
      </c>
      <c r="O521" s="132">
        <v>3.7789999999999997E-2</v>
      </c>
      <c r="P521" s="132">
        <v>4.2200000000000001E-2</v>
      </c>
      <c r="R521" s="131">
        <v>358816</v>
      </c>
      <c r="S521" s="131">
        <v>1</v>
      </c>
      <c r="T521" s="131">
        <v>95.83</v>
      </c>
      <c r="U521" s="131">
        <v>343.85300000000001</v>
      </c>
      <c r="X521" s="132">
        <v>1.0000000000000001E-5</v>
      </c>
      <c r="Y521" s="132">
        <v>5.7099999999999998E-3</v>
      </c>
      <c r="Z521" s="132">
        <v>1.9300000000000001E-3</v>
      </c>
    </row>
    <row r="522" spans="1:26">
      <c r="A522" t="s">
        <v>1213</v>
      </c>
      <c r="B522" t="s">
        <v>1253</v>
      </c>
      <c r="C522" t="s">
        <v>1258</v>
      </c>
      <c r="D522" t="s">
        <v>1365</v>
      </c>
      <c r="E522" t="s">
        <v>1366</v>
      </c>
      <c r="F522" t="s">
        <v>943</v>
      </c>
      <c r="G522" t="s">
        <v>204</v>
      </c>
      <c r="H522" t="s">
        <v>204</v>
      </c>
      <c r="I522" t="s">
        <v>340</v>
      </c>
      <c r="J522" t="s">
        <v>1261</v>
      </c>
      <c r="K522" t="s">
        <v>413</v>
      </c>
      <c r="L522" t="s">
        <v>1212</v>
      </c>
      <c r="M522" s="131">
        <v>9.15</v>
      </c>
      <c r="N522" t="s">
        <v>1367</v>
      </c>
      <c r="O522" s="132">
        <v>1.4409999999999999E-2</v>
      </c>
      <c r="P522" s="132">
        <v>2.12E-2</v>
      </c>
      <c r="R522" s="131">
        <v>64064</v>
      </c>
      <c r="S522" s="131">
        <v>1</v>
      </c>
      <c r="T522" s="131">
        <v>167.49</v>
      </c>
      <c r="U522" s="131">
        <v>107.301</v>
      </c>
      <c r="X522" s="132">
        <v>0</v>
      </c>
      <c r="Y522" s="132">
        <v>1.7799999999999999E-3</v>
      </c>
      <c r="Z522" s="132">
        <v>5.9999999999999995E-4</v>
      </c>
    </row>
    <row r="523" spans="1:26">
      <c r="A523" t="s">
        <v>1213</v>
      </c>
      <c r="B523" t="s">
        <v>1253</v>
      </c>
      <c r="C523" t="s">
        <v>1267</v>
      </c>
      <c r="D523" t="s">
        <v>1324</v>
      </c>
      <c r="E523" t="s">
        <v>1325</v>
      </c>
      <c r="F523" t="s">
        <v>945</v>
      </c>
      <c r="G523" t="s">
        <v>204</v>
      </c>
      <c r="H523" t="s">
        <v>204</v>
      </c>
      <c r="I523" t="s">
        <v>340</v>
      </c>
      <c r="J523" t="s">
        <v>1265</v>
      </c>
      <c r="K523" t="s">
        <v>415</v>
      </c>
      <c r="L523" t="s">
        <v>1212</v>
      </c>
      <c r="M523" s="131">
        <v>8.4</v>
      </c>
      <c r="N523" t="s">
        <v>1326</v>
      </c>
      <c r="O523" s="132">
        <v>4.2110000000000002E-2</v>
      </c>
      <c r="P523" s="132">
        <v>4.48E-2</v>
      </c>
      <c r="R523" s="131">
        <v>80984</v>
      </c>
      <c r="S523" s="131">
        <v>1</v>
      </c>
      <c r="T523" s="131">
        <v>96.17</v>
      </c>
      <c r="U523" s="131">
        <v>77.882000000000005</v>
      </c>
      <c r="X523" s="132">
        <v>0</v>
      </c>
      <c r="Y523" s="132">
        <v>1.2899999999999999E-3</v>
      </c>
      <c r="Z523" s="132">
        <v>4.4000000000000002E-4</v>
      </c>
    </row>
    <row r="524" spans="1:26">
      <c r="A524" t="s">
        <v>1213</v>
      </c>
      <c r="B524" t="s">
        <v>1253</v>
      </c>
      <c r="C524" t="s">
        <v>1267</v>
      </c>
      <c r="D524" t="s">
        <v>1362</v>
      </c>
      <c r="E524" t="s">
        <v>1363</v>
      </c>
      <c r="F524" t="s">
        <v>945</v>
      </c>
      <c r="G524" t="s">
        <v>204</v>
      </c>
      <c r="H524" t="s">
        <v>204</v>
      </c>
      <c r="I524" t="s">
        <v>340</v>
      </c>
      <c r="J524" t="s">
        <v>1261</v>
      </c>
      <c r="K524" t="s">
        <v>413</v>
      </c>
      <c r="L524" t="s">
        <v>1212</v>
      </c>
      <c r="M524" s="131">
        <v>10.81</v>
      </c>
      <c r="N524" t="s">
        <v>1364</v>
      </c>
      <c r="O524" s="132">
        <v>4.0890000000000003E-2</v>
      </c>
      <c r="P524" s="132">
        <v>4.6199999999999998E-2</v>
      </c>
      <c r="R524" s="131">
        <v>102730</v>
      </c>
      <c r="S524" s="131">
        <v>1</v>
      </c>
      <c r="T524" s="131">
        <v>72.72</v>
      </c>
      <c r="U524" s="131">
        <v>74.704999999999998</v>
      </c>
      <c r="X524" s="132">
        <v>0</v>
      </c>
      <c r="Y524" s="132">
        <v>1.24E-3</v>
      </c>
      <c r="Z524" s="132">
        <v>4.2000000000000002E-4</v>
      </c>
    </row>
    <row r="525" spans="1:26">
      <c r="A525" t="s">
        <v>1213</v>
      </c>
      <c r="B525" t="s">
        <v>1253</v>
      </c>
      <c r="C525" t="s">
        <v>1267</v>
      </c>
      <c r="D525" t="s">
        <v>1291</v>
      </c>
      <c r="E525" t="s">
        <v>1292</v>
      </c>
      <c r="F525" t="s">
        <v>945</v>
      </c>
      <c r="G525" t="s">
        <v>204</v>
      </c>
      <c r="H525" t="s">
        <v>204</v>
      </c>
      <c r="I525" t="s">
        <v>340</v>
      </c>
      <c r="J525" t="s">
        <v>1261</v>
      </c>
      <c r="K525" t="s">
        <v>413</v>
      </c>
      <c r="L525" t="s">
        <v>1212</v>
      </c>
      <c r="M525" s="131">
        <v>0.42</v>
      </c>
      <c r="N525" t="s">
        <v>1293</v>
      </c>
      <c r="O525" s="132">
        <v>3.3840000000000002E-2</v>
      </c>
      <c r="P525" s="132">
        <v>3.9899999999999998E-2</v>
      </c>
      <c r="R525" s="131">
        <v>40660</v>
      </c>
      <c r="S525" s="131">
        <v>1</v>
      </c>
      <c r="T525" s="131">
        <v>100.11</v>
      </c>
      <c r="U525" s="131">
        <v>40.704999999999998</v>
      </c>
      <c r="X525" s="132">
        <v>0</v>
      </c>
      <c r="Y525" s="132">
        <v>6.8000000000000005E-4</v>
      </c>
      <c r="Z525" s="132">
        <v>2.3000000000000001E-4</v>
      </c>
    </row>
    <row r="526" spans="1:26">
      <c r="A526" t="s">
        <v>1213</v>
      </c>
      <c r="B526" t="s">
        <v>1254</v>
      </c>
      <c r="C526" t="s">
        <v>1271</v>
      </c>
      <c r="D526" t="s">
        <v>1359</v>
      </c>
      <c r="E526" t="s">
        <v>1360</v>
      </c>
      <c r="F526" t="s">
        <v>949</v>
      </c>
      <c r="G526" t="s">
        <v>204</v>
      </c>
      <c r="H526" t="s">
        <v>204</v>
      </c>
      <c r="I526" t="s">
        <v>340</v>
      </c>
      <c r="J526" t="s">
        <v>1261</v>
      </c>
      <c r="K526" t="s">
        <v>413</v>
      </c>
      <c r="L526" t="s">
        <v>1212</v>
      </c>
      <c r="M526" s="131">
        <v>0.18</v>
      </c>
      <c r="N526" t="s">
        <v>1361</v>
      </c>
      <c r="O526" s="132">
        <v>4.265E-2</v>
      </c>
      <c r="P526" s="132">
        <v>4.3299999999999998E-2</v>
      </c>
      <c r="R526" s="131">
        <v>154975524</v>
      </c>
      <c r="S526" s="131">
        <v>1</v>
      </c>
      <c r="T526" s="131">
        <v>99.26</v>
      </c>
      <c r="U526" s="131">
        <v>153828.70499999999</v>
      </c>
      <c r="X526" s="132">
        <v>5.1700000000000001E-3</v>
      </c>
      <c r="Y526" s="132">
        <v>0.14856</v>
      </c>
      <c r="Z526" s="132">
        <v>4.3999999999999997E-2</v>
      </c>
    </row>
    <row r="527" spans="1:26">
      <c r="A527" t="s">
        <v>1213</v>
      </c>
      <c r="B527" t="s">
        <v>1254</v>
      </c>
      <c r="C527" t="s">
        <v>1258</v>
      </c>
      <c r="D527" t="s">
        <v>1263</v>
      </c>
      <c r="E527" t="s">
        <v>1264</v>
      </c>
      <c r="F527" t="s">
        <v>943</v>
      </c>
      <c r="G527" t="s">
        <v>204</v>
      </c>
      <c r="H527" t="s">
        <v>204</v>
      </c>
      <c r="I527" t="s">
        <v>340</v>
      </c>
      <c r="J527" t="s">
        <v>1265</v>
      </c>
      <c r="K527" t="s">
        <v>415</v>
      </c>
      <c r="L527" t="s">
        <v>1212</v>
      </c>
      <c r="M527" s="131">
        <v>3.52</v>
      </c>
      <c r="N527" t="s">
        <v>1266</v>
      </c>
      <c r="O527" s="132">
        <v>1.303E-2</v>
      </c>
      <c r="P527" s="132">
        <v>1.9800000000000002E-2</v>
      </c>
      <c r="R527" s="131">
        <v>116225954</v>
      </c>
      <c r="S527" s="131">
        <v>1</v>
      </c>
      <c r="T527" s="131">
        <v>101.93</v>
      </c>
      <c r="U527" s="131">
        <v>118469.11500000001</v>
      </c>
      <c r="X527" s="132">
        <v>3.9199999999999999E-3</v>
      </c>
      <c r="Y527" s="132">
        <v>0.11441</v>
      </c>
      <c r="Z527" s="132">
        <v>3.3890000000000003E-2</v>
      </c>
    </row>
    <row r="528" spans="1:26">
      <c r="A528" t="s">
        <v>1213</v>
      </c>
      <c r="B528" t="s">
        <v>1254</v>
      </c>
      <c r="C528" t="s">
        <v>1258</v>
      </c>
      <c r="D528" t="s">
        <v>1259</v>
      </c>
      <c r="E528" t="s">
        <v>1260</v>
      </c>
      <c r="F528" t="s">
        <v>943</v>
      </c>
      <c r="G528" t="s">
        <v>204</v>
      </c>
      <c r="H528" t="s">
        <v>204</v>
      </c>
      <c r="I528" t="s">
        <v>340</v>
      </c>
      <c r="J528" t="s">
        <v>1261</v>
      </c>
      <c r="K528" t="s">
        <v>413</v>
      </c>
      <c r="L528" t="s">
        <v>1212</v>
      </c>
      <c r="M528" s="131">
        <v>0.57999999999999996</v>
      </c>
      <c r="N528" t="s">
        <v>1262</v>
      </c>
      <c r="O528" s="132">
        <v>-1.917E-2</v>
      </c>
      <c r="P528" s="132">
        <v>1.24E-2</v>
      </c>
      <c r="R528" s="131">
        <v>79751826</v>
      </c>
      <c r="S528" s="131">
        <v>1</v>
      </c>
      <c r="T528" s="131">
        <v>116.16</v>
      </c>
      <c r="U528" s="131">
        <v>92639.721000000005</v>
      </c>
      <c r="X528" s="132">
        <v>3.6700000000000001E-3</v>
      </c>
      <c r="Y528" s="132">
        <v>8.9469999999999994E-2</v>
      </c>
      <c r="Z528" s="132">
        <v>2.6499999999999999E-2</v>
      </c>
    </row>
    <row r="529" spans="1:26">
      <c r="A529" t="s">
        <v>1213</v>
      </c>
      <c r="B529" t="s">
        <v>1254</v>
      </c>
      <c r="C529" t="s">
        <v>1267</v>
      </c>
      <c r="D529" t="s">
        <v>1353</v>
      </c>
      <c r="E529" t="s">
        <v>1354</v>
      </c>
      <c r="F529" t="s">
        <v>945</v>
      </c>
      <c r="G529" t="s">
        <v>204</v>
      </c>
      <c r="H529" t="s">
        <v>204</v>
      </c>
      <c r="I529" t="s">
        <v>340</v>
      </c>
      <c r="J529" t="s">
        <v>1261</v>
      </c>
      <c r="K529" t="s">
        <v>413</v>
      </c>
      <c r="L529" t="s">
        <v>1212</v>
      </c>
      <c r="M529" s="131">
        <v>3.36</v>
      </c>
      <c r="N529" t="s">
        <v>1355</v>
      </c>
      <c r="O529" s="132">
        <v>3.4939999999999999E-2</v>
      </c>
      <c r="P529" s="132">
        <v>4.2599999999999999E-2</v>
      </c>
      <c r="R529" s="131">
        <v>89779182</v>
      </c>
      <c r="S529" s="131">
        <v>1</v>
      </c>
      <c r="T529" s="131">
        <v>94.71</v>
      </c>
      <c r="U529" s="131">
        <v>85029.862999999998</v>
      </c>
      <c r="X529" s="132">
        <v>2.5899999999999999E-3</v>
      </c>
      <c r="Y529" s="132">
        <v>8.2119999999999999E-2</v>
      </c>
      <c r="Z529" s="132">
        <v>2.4320000000000001E-2</v>
      </c>
    </row>
    <row r="530" spans="1:26">
      <c r="A530" t="s">
        <v>1213</v>
      </c>
      <c r="B530" t="s">
        <v>1254</v>
      </c>
      <c r="C530" t="s">
        <v>1258</v>
      </c>
      <c r="D530" t="s">
        <v>1312</v>
      </c>
      <c r="E530" t="s">
        <v>1313</v>
      </c>
      <c r="F530" t="s">
        <v>943</v>
      </c>
      <c r="G530" t="s">
        <v>204</v>
      </c>
      <c r="H530" t="s">
        <v>204</v>
      </c>
      <c r="I530" t="s">
        <v>340</v>
      </c>
      <c r="J530" t="s">
        <v>1261</v>
      </c>
      <c r="K530" t="s">
        <v>413</v>
      </c>
      <c r="L530" t="s">
        <v>1212</v>
      </c>
      <c r="M530" s="131">
        <v>1.33</v>
      </c>
      <c r="N530" t="s">
        <v>1314</v>
      </c>
      <c r="O530" s="132">
        <v>1.7639999999999999E-2</v>
      </c>
      <c r="P530" s="132">
        <v>1.9599999999999999E-2</v>
      </c>
      <c r="R530" s="131">
        <v>72368776</v>
      </c>
      <c r="S530" s="131">
        <v>1</v>
      </c>
      <c r="T530" s="131">
        <v>112.95</v>
      </c>
      <c r="U530" s="131">
        <v>81740.532000000007</v>
      </c>
      <c r="X530" s="132">
        <v>3.5799999999999998E-3</v>
      </c>
      <c r="Y530" s="132">
        <v>7.8939999999999996E-2</v>
      </c>
      <c r="Z530" s="132">
        <v>2.3380000000000001E-2</v>
      </c>
    </row>
    <row r="531" spans="1:26">
      <c r="A531" t="s">
        <v>1213</v>
      </c>
      <c r="B531" t="s">
        <v>1254</v>
      </c>
      <c r="C531" t="s">
        <v>1271</v>
      </c>
      <c r="D531" t="s">
        <v>1350</v>
      </c>
      <c r="E531" t="s">
        <v>1351</v>
      </c>
      <c r="F531" t="s">
        <v>949</v>
      </c>
      <c r="G531" t="s">
        <v>204</v>
      </c>
      <c r="H531" t="s">
        <v>204</v>
      </c>
      <c r="I531" t="s">
        <v>340</v>
      </c>
      <c r="J531" t="s">
        <v>1261</v>
      </c>
      <c r="K531" t="s">
        <v>413</v>
      </c>
      <c r="L531" t="s">
        <v>1212</v>
      </c>
      <c r="M531" s="131">
        <v>0.25</v>
      </c>
      <c r="N531" t="s">
        <v>1352</v>
      </c>
      <c r="O531" s="132">
        <v>4.2529999999999998E-2</v>
      </c>
      <c r="P531" s="132">
        <v>4.2799999999999998E-2</v>
      </c>
      <c r="R531" s="131">
        <v>74714395</v>
      </c>
      <c r="S531" s="131">
        <v>1</v>
      </c>
      <c r="T531" s="131">
        <v>98.95</v>
      </c>
      <c r="U531" s="131">
        <v>73929.894</v>
      </c>
      <c r="X531" s="132">
        <v>6.2300000000000003E-3</v>
      </c>
      <c r="Y531" s="132">
        <v>7.1400000000000005E-2</v>
      </c>
      <c r="Z531" s="132">
        <v>2.1149999999999999E-2</v>
      </c>
    </row>
    <row r="532" spans="1:26">
      <c r="A532" t="s">
        <v>1213</v>
      </c>
      <c r="B532" t="s">
        <v>1254</v>
      </c>
      <c r="C532" t="s">
        <v>1258</v>
      </c>
      <c r="D532" t="s">
        <v>1300</v>
      </c>
      <c r="E532" t="s">
        <v>1301</v>
      </c>
      <c r="F532" t="s">
        <v>943</v>
      </c>
      <c r="G532" t="s">
        <v>204</v>
      </c>
      <c r="H532" t="s">
        <v>204</v>
      </c>
      <c r="I532" t="s">
        <v>340</v>
      </c>
      <c r="J532" t="s">
        <v>1261</v>
      </c>
      <c r="K532" t="s">
        <v>413</v>
      </c>
      <c r="L532" t="s">
        <v>1212</v>
      </c>
      <c r="M532" s="131">
        <v>6.65</v>
      </c>
      <c r="N532" t="s">
        <v>1302</v>
      </c>
      <c r="O532" s="132">
        <v>8.3800000000000003E-3</v>
      </c>
      <c r="P532" s="132">
        <v>2.0299999999999999E-2</v>
      </c>
      <c r="R532" s="131">
        <v>60889535</v>
      </c>
      <c r="S532" s="131">
        <v>1</v>
      </c>
      <c r="T532" s="131">
        <v>101.91</v>
      </c>
      <c r="U532" s="131">
        <v>62052.525000000001</v>
      </c>
      <c r="X532" s="132">
        <v>1.98E-3</v>
      </c>
      <c r="Y532" s="132">
        <v>5.9929999999999997E-2</v>
      </c>
      <c r="Z532" s="132">
        <v>1.7749999999999998E-2</v>
      </c>
    </row>
    <row r="533" spans="1:26">
      <c r="A533" t="s">
        <v>1213</v>
      </c>
      <c r="B533" t="s">
        <v>1254</v>
      </c>
      <c r="C533" t="s">
        <v>1271</v>
      </c>
      <c r="D533" t="s">
        <v>1374</v>
      </c>
      <c r="E533" t="s">
        <v>1375</v>
      </c>
      <c r="F533" t="s">
        <v>949</v>
      </c>
      <c r="G533" t="s">
        <v>204</v>
      </c>
      <c r="H533" t="s">
        <v>204</v>
      </c>
      <c r="I533" t="s">
        <v>340</v>
      </c>
      <c r="J533" t="s">
        <v>1261</v>
      </c>
      <c r="K533" t="s">
        <v>413</v>
      </c>
      <c r="L533" t="s">
        <v>1212</v>
      </c>
      <c r="M533" s="131">
        <v>0.51</v>
      </c>
      <c r="N533" t="s">
        <v>1376</v>
      </c>
      <c r="O533" s="132">
        <v>4.3709999999999999E-2</v>
      </c>
      <c r="P533" s="132">
        <v>4.2799999999999998E-2</v>
      </c>
      <c r="R533" s="131">
        <v>60885027</v>
      </c>
      <c r="S533" s="131">
        <v>1</v>
      </c>
      <c r="T533" s="131">
        <v>97.9</v>
      </c>
      <c r="U533" s="131">
        <v>59606.440999999999</v>
      </c>
      <c r="X533" s="132">
        <v>4.3499999999999997E-3</v>
      </c>
      <c r="Y533" s="132">
        <v>5.7570000000000003E-2</v>
      </c>
      <c r="Z533" s="132">
        <v>1.7049999999999999E-2</v>
      </c>
    </row>
    <row r="534" spans="1:26">
      <c r="A534" t="s">
        <v>1213</v>
      </c>
      <c r="B534" t="s">
        <v>1254</v>
      </c>
      <c r="C534" t="s">
        <v>1267</v>
      </c>
      <c r="D534" t="s">
        <v>1371</v>
      </c>
      <c r="E534" t="s">
        <v>1372</v>
      </c>
      <c r="F534" t="s">
        <v>945</v>
      </c>
      <c r="G534" t="s">
        <v>204</v>
      </c>
      <c r="H534" t="s">
        <v>204</v>
      </c>
      <c r="I534" t="s">
        <v>340</v>
      </c>
      <c r="J534" t="s">
        <v>1261</v>
      </c>
      <c r="K534" t="s">
        <v>413</v>
      </c>
      <c r="L534" t="s">
        <v>1212</v>
      </c>
      <c r="M534" s="131">
        <v>14.74</v>
      </c>
      <c r="N534" t="s">
        <v>1373</v>
      </c>
      <c r="O534" s="132">
        <v>4.582E-2</v>
      </c>
      <c r="P534" s="132">
        <v>4.8599999999999997E-2</v>
      </c>
      <c r="R534" s="131">
        <v>46903816</v>
      </c>
      <c r="S534" s="131">
        <v>1</v>
      </c>
      <c r="T534" s="131">
        <v>85.21</v>
      </c>
      <c r="U534" s="131">
        <v>39966.741999999998</v>
      </c>
      <c r="X534" s="132">
        <v>1.7899999999999999E-3</v>
      </c>
      <c r="Y534" s="132">
        <v>3.8600000000000002E-2</v>
      </c>
      <c r="Z534" s="132">
        <v>1.1429999999999999E-2</v>
      </c>
    </row>
    <row r="535" spans="1:26">
      <c r="A535" t="s">
        <v>1213</v>
      </c>
      <c r="B535" t="s">
        <v>1254</v>
      </c>
      <c r="C535" t="s">
        <v>1258</v>
      </c>
      <c r="D535" t="s">
        <v>1338</v>
      </c>
      <c r="E535" t="s">
        <v>1339</v>
      </c>
      <c r="F535" t="s">
        <v>943</v>
      </c>
      <c r="G535" t="s">
        <v>204</v>
      </c>
      <c r="H535" t="s">
        <v>204</v>
      </c>
      <c r="I535" t="s">
        <v>340</v>
      </c>
      <c r="J535" t="s">
        <v>1265</v>
      </c>
      <c r="K535" t="s">
        <v>415</v>
      </c>
      <c r="L535" t="s">
        <v>1212</v>
      </c>
      <c r="M535" s="131">
        <v>2.14</v>
      </c>
      <c r="N535" t="s">
        <v>1340</v>
      </c>
      <c r="O535" s="132">
        <v>-3.3189999999999997E-2</v>
      </c>
      <c r="P535" s="132">
        <v>1.9400000000000001E-2</v>
      </c>
      <c r="R535" s="131">
        <v>34718613</v>
      </c>
      <c r="S535" s="131">
        <v>1</v>
      </c>
      <c r="T535" s="131">
        <v>114.63</v>
      </c>
      <c r="U535" s="131">
        <v>39797.946000000004</v>
      </c>
      <c r="X535" s="132">
        <v>1.4300000000000001E-3</v>
      </c>
      <c r="Y535" s="132">
        <v>3.8440000000000002E-2</v>
      </c>
      <c r="Z535" s="132">
        <v>1.1379999999999999E-2</v>
      </c>
    </row>
    <row r="536" spans="1:26">
      <c r="A536" t="s">
        <v>1213</v>
      </c>
      <c r="B536" t="s">
        <v>1254</v>
      </c>
      <c r="C536" t="s">
        <v>1267</v>
      </c>
      <c r="D536" t="s">
        <v>1306</v>
      </c>
      <c r="E536" t="s">
        <v>1307</v>
      </c>
      <c r="F536" t="s">
        <v>945</v>
      </c>
      <c r="G536" t="s">
        <v>204</v>
      </c>
      <c r="H536" t="s">
        <v>204</v>
      </c>
      <c r="I536" t="s">
        <v>340</v>
      </c>
      <c r="J536" t="s">
        <v>1261</v>
      </c>
      <c r="K536" t="s">
        <v>413</v>
      </c>
      <c r="L536" t="s">
        <v>1212</v>
      </c>
      <c r="M536" s="131">
        <v>4.8899999999999997</v>
      </c>
      <c r="N536" t="s">
        <v>1308</v>
      </c>
      <c r="O536" s="132">
        <v>4.2849999999999999E-2</v>
      </c>
      <c r="P536" s="132">
        <v>4.2900000000000001E-2</v>
      </c>
      <c r="R536" s="131">
        <v>45540000</v>
      </c>
      <c r="S536" s="131">
        <v>1</v>
      </c>
      <c r="T536" s="131">
        <v>85.48</v>
      </c>
      <c r="U536" s="131">
        <v>38927.591999999997</v>
      </c>
      <c r="X536" s="132">
        <v>1.2099999999999999E-3</v>
      </c>
      <c r="Y536" s="132">
        <v>3.7589999999999998E-2</v>
      </c>
      <c r="Z536" s="132">
        <v>1.1129999999999999E-2</v>
      </c>
    </row>
    <row r="537" spans="1:26">
      <c r="A537" t="s">
        <v>1213</v>
      </c>
      <c r="B537" t="s">
        <v>1254</v>
      </c>
      <c r="C537" t="s">
        <v>1267</v>
      </c>
      <c r="D537" t="s">
        <v>1321</v>
      </c>
      <c r="E537" t="s">
        <v>1322</v>
      </c>
      <c r="F537" t="s">
        <v>945</v>
      </c>
      <c r="G537" t="s">
        <v>204</v>
      </c>
      <c r="H537" t="s">
        <v>204</v>
      </c>
      <c r="I537" t="s">
        <v>340</v>
      </c>
      <c r="J537" t="s">
        <v>1265</v>
      </c>
      <c r="K537" t="s">
        <v>415</v>
      </c>
      <c r="L537" t="s">
        <v>1212</v>
      </c>
      <c r="M537" s="131">
        <v>6.68</v>
      </c>
      <c r="N537" t="s">
        <v>1323</v>
      </c>
      <c r="O537" s="132">
        <v>4.0239999999999998E-2</v>
      </c>
      <c r="P537" s="132">
        <v>4.3799999999999999E-2</v>
      </c>
      <c r="R537" s="131">
        <v>46285012</v>
      </c>
      <c r="S537" s="131">
        <v>1</v>
      </c>
      <c r="T537" s="131">
        <v>82.78</v>
      </c>
      <c r="U537" s="131">
        <v>38314.733</v>
      </c>
      <c r="X537" s="132">
        <v>1.34E-3</v>
      </c>
      <c r="Y537" s="132">
        <v>3.6999999999999998E-2</v>
      </c>
      <c r="Z537" s="132">
        <v>1.0959999999999999E-2</v>
      </c>
    </row>
    <row r="538" spans="1:26">
      <c r="A538" t="s">
        <v>1213</v>
      </c>
      <c r="B538" t="s">
        <v>1254</v>
      </c>
      <c r="C538" t="s">
        <v>1267</v>
      </c>
      <c r="D538" t="s">
        <v>1347</v>
      </c>
      <c r="E538" t="s">
        <v>1348</v>
      </c>
      <c r="F538" t="s">
        <v>945</v>
      </c>
      <c r="G538" t="s">
        <v>204</v>
      </c>
      <c r="H538" t="s">
        <v>204</v>
      </c>
      <c r="I538" t="s">
        <v>340</v>
      </c>
      <c r="J538" t="s">
        <v>1261</v>
      </c>
      <c r="K538" t="s">
        <v>413</v>
      </c>
      <c r="L538" t="s">
        <v>1212</v>
      </c>
      <c r="M538" s="131">
        <v>1.98</v>
      </c>
      <c r="N538" t="s">
        <v>1349</v>
      </c>
      <c r="O538" s="132">
        <v>4.446E-2</v>
      </c>
      <c r="P538" s="132">
        <v>4.2200000000000001E-2</v>
      </c>
      <c r="R538" s="131">
        <v>38165298</v>
      </c>
      <c r="S538" s="131">
        <v>1</v>
      </c>
      <c r="T538" s="131">
        <v>95.83</v>
      </c>
      <c r="U538" s="131">
        <v>36573.805</v>
      </c>
      <c r="X538" s="132">
        <v>1.3500000000000001E-3</v>
      </c>
      <c r="Y538" s="132">
        <v>3.5319999999999997E-2</v>
      </c>
      <c r="Z538" s="132">
        <v>1.0460000000000001E-2</v>
      </c>
    </row>
    <row r="539" spans="1:26">
      <c r="A539" t="s">
        <v>1213</v>
      </c>
      <c r="B539" t="s">
        <v>1254</v>
      </c>
      <c r="C539" t="s">
        <v>1267</v>
      </c>
      <c r="D539" t="s">
        <v>1341</v>
      </c>
      <c r="E539" t="s">
        <v>1342</v>
      </c>
      <c r="F539" t="s">
        <v>945</v>
      </c>
      <c r="G539" t="s">
        <v>204</v>
      </c>
      <c r="H539" t="s">
        <v>204</v>
      </c>
      <c r="I539" t="s">
        <v>340</v>
      </c>
      <c r="J539" t="s">
        <v>1265</v>
      </c>
      <c r="K539" t="s">
        <v>415</v>
      </c>
      <c r="L539" t="s">
        <v>1212</v>
      </c>
      <c r="M539" s="131">
        <v>3.7</v>
      </c>
      <c r="N539" t="s">
        <v>1343</v>
      </c>
      <c r="O539" s="132">
        <v>3.5200000000000002E-2</v>
      </c>
      <c r="P539" s="132">
        <v>4.2700000000000002E-2</v>
      </c>
      <c r="R539" s="131">
        <v>31487632</v>
      </c>
      <c r="S539" s="131">
        <v>1</v>
      </c>
      <c r="T539" s="131">
        <v>98.49</v>
      </c>
      <c r="U539" s="131">
        <v>31012.169000000002</v>
      </c>
      <c r="X539" s="132">
        <v>8.8999999999999995E-4</v>
      </c>
      <c r="Y539" s="132">
        <v>2.9950000000000001E-2</v>
      </c>
      <c r="Z539" s="132">
        <v>8.8699999999999994E-3</v>
      </c>
    </row>
    <row r="540" spans="1:26">
      <c r="A540" t="s">
        <v>1213</v>
      </c>
      <c r="B540" t="s">
        <v>1254</v>
      </c>
      <c r="C540" t="s">
        <v>1258</v>
      </c>
      <c r="D540" t="s">
        <v>1303</v>
      </c>
      <c r="E540" t="s">
        <v>1304</v>
      </c>
      <c r="F540" t="s">
        <v>943</v>
      </c>
      <c r="G540" t="s">
        <v>204</v>
      </c>
      <c r="H540" t="s">
        <v>204</v>
      </c>
      <c r="I540" t="s">
        <v>340</v>
      </c>
      <c r="J540" t="s">
        <v>1265</v>
      </c>
      <c r="K540" t="s">
        <v>415</v>
      </c>
      <c r="L540" t="s">
        <v>1212</v>
      </c>
      <c r="M540" s="131">
        <v>4.12</v>
      </c>
      <c r="N540" t="s">
        <v>1305</v>
      </c>
      <c r="O540" s="132">
        <v>1.205E-2</v>
      </c>
      <c r="P540" s="132">
        <v>1.9699999999999999E-2</v>
      </c>
      <c r="R540" s="131">
        <v>25000000</v>
      </c>
      <c r="S540" s="131">
        <v>1</v>
      </c>
      <c r="T540" s="131">
        <v>109.42</v>
      </c>
      <c r="U540" s="131">
        <v>27355</v>
      </c>
      <c r="X540" s="132">
        <v>9.1E-4</v>
      </c>
      <c r="Y540" s="132">
        <v>2.6419999999999999E-2</v>
      </c>
      <c r="Z540" s="132">
        <v>7.8200000000000006E-3</v>
      </c>
    </row>
    <row r="541" spans="1:26">
      <c r="A541" t="s">
        <v>1213</v>
      </c>
      <c r="B541" t="s">
        <v>1254</v>
      </c>
      <c r="C541" t="s">
        <v>1267</v>
      </c>
      <c r="D541" t="s">
        <v>1291</v>
      </c>
      <c r="E541" t="s">
        <v>1292</v>
      </c>
      <c r="F541" t="s">
        <v>945</v>
      </c>
      <c r="G541" t="s">
        <v>204</v>
      </c>
      <c r="H541" t="s">
        <v>204</v>
      </c>
      <c r="I541" t="s">
        <v>340</v>
      </c>
      <c r="J541" t="s">
        <v>1261</v>
      </c>
      <c r="K541" t="s">
        <v>413</v>
      </c>
      <c r="L541" t="s">
        <v>1212</v>
      </c>
      <c r="M541" s="131">
        <v>0.42</v>
      </c>
      <c r="N541" t="s">
        <v>1293</v>
      </c>
      <c r="O541" s="132">
        <v>1.042E-2</v>
      </c>
      <c r="P541" s="132">
        <v>3.9899999999999998E-2</v>
      </c>
      <c r="R541" s="131">
        <v>24533605</v>
      </c>
      <c r="S541" s="131">
        <v>1</v>
      </c>
      <c r="T541" s="131">
        <v>100.11</v>
      </c>
      <c r="U541" s="131">
        <v>24560.592000000001</v>
      </c>
      <c r="X541" s="132">
        <v>1.72E-3</v>
      </c>
      <c r="Y541" s="132">
        <v>2.3720000000000001E-2</v>
      </c>
      <c r="Z541" s="132">
        <v>7.0299999999999998E-3</v>
      </c>
    </row>
    <row r="542" spans="1:26">
      <c r="A542" t="s">
        <v>1213</v>
      </c>
      <c r="B542" t="s">
        <v>1254</v>
      </c>
      <c r="C542" t="s">
        <v>1267</v>
      </c>
      <c r="D542" t="s">
        <v>1368</v>
      </c>
      <c r="E542" t="s">
        <v>1369</v>
      </c>
      <c r="F542" t="s">
        <v>945</v>
      </c>
      <c r="G542" t="s">
        <v>204</v>
      </c>
      <c r="H542" t="s">
        <v>204</v>
      </c>
      <c r="I542" t="s">
        <v>340</v>
      </c>
      <c r="J542" t="s">
        <v>1265</v>
      </c>
      <c r="K542" t="s">
        <v>415</v>
      </c>
      <c r="L542" t="s">
        <v>1212</v>
      </c>
      <c r="M542" s="131">
        <v>2.39</v>
      </c>
      <c r="N542" t="s">
        <v>1370</v>
      </c>
      <c r="O542" s="132">
        <v>4.3490000000000001E-2</v>
      </c>
      <c r="P542" s="132">
        <v>4.2599999999999999E-2</v>
      </c>
      <c r="R542" s="131">
        <v>20238489</v>
      </c>
      <c r="S542" s="131">
        <v>1</v>
      </c>
      <c r="T542" s="131">
        <v>100.68</v>
      </c>
      <c r="U542" s="131">
        <v>20376.111000000001</v>
      </c>
      <c r="X542" s="132">
        <v>6.8000000000000005E-4</v>
      </c>
      <c r="Y542" s="132">
        <v>1.968E-2</v>
      </c>
      <c r="Z542" s="132">
        <v>5.8300000000000001E-3</v>
      </c>
    </row>
    <row r="543" spans="1:26">
      <c r="A543" t="s">
        <v>1213</v>
      </c>
      <c r="B543" t="s">
        <v>1254</v>
      </c>
      <c r="C543" t="s">
        <v>1271</v>
      </c>
      <c r="D543" t="s">
        <v>1327</v>
      </c>
      <c r="E543" t="s">
        <v>1328</v>
      </c>
      <c r="F543" t="s">
        <v>949</v>
      </c>
      <c r="G543" t="s">
        <v>204</v>
      </c>
      <c r="H543" t="s">
        <v>204</v>
      </c>
      <c r="I543" t="s">
        <v>340</v>
      </c>
      <c r="J543" t="s">
        <v>1261</v>
      </c>
      <c r="K543" t="s">
        <v>413</v>
      </c>
      <c r="L543" t="s">
        <v>1212</v>
      </c>
      <c r="M543" s="131">
        <v>0.35</v>
      </c>
      <c r="N543" t="s">
        <v>1329</v>
      </c>
      <c r="O543" s="132">
        <v>4.3439999999999999E-2</v>
      </c>
      <c r="P543" s="132">
        <v>4.2900000000000001E-2</v>
      </c>
      <c r="R543" s="131">
        <v>10876603</v>
      </c>
      <c r="S543" s="131">
        <v>1</v>
      </c>
      <c r="T543" s="131">
        <v>98.55</v>
      </c>
      <c r="U543" s="131">
        <v>10718.892</v>
      </c>
      <c r="X543" s="132">
        <v>9.1E-4</v>
      </c>
      <c r="Y543" s="132">
        <v>1.035E-2</v>
      </c>
      <c r="Z543" s="132">
        <v>3.0699999999999998E-3</v>
      </c>
    </row>
    <row r="544" spans="1:26">
      <c r="A544" t="s">
        <v>1213</v>
      </c>
      <c r="B544" t="s">
        <v>1254</v>
      </c>
      <c r="C544" t="s">
        <v>1258</v>
      </c>
      <c r="D544" t="s">
        <v>1485</v>
      </c>
      <c r="E544" t="s">
        <v>1486</v>
      </c>
      <c r="F544" t="s">
        <v>943</v>
      </c>
      <c r="G544" t="s">
        <v>204</v>
      </c>
      <c r="H544" t="s">
        <v>204</v>
      </c>
      <c r="I544" t="s">
        <v>340</v>
      </c>
      <c r="J544" t="s">
        <v>1261</v>
      </c>
      <c r="K544" t="s">
        <v>413</v>
      </c>
      <c r="L544" t="s">
        <v>1212</v>
      </c>
      <c r="M544" s="131">
        <v>17.920000000000002</v>
      </c>
      <c r="N544" t="s">
        <v>1487</v>
      </c>
      <c r="O544" s="132">
        <v>1.583E-2</v>
      </c>
      <c r="P544" s="132">
        <v>2.2100000000000002E-2</v>
      </c>
      <c r="R544" s="131">
        <v>551623</v>
      </c>
      <c r="S544" s="131">
        <v>1</v>
      </c>
      <c r="T544" s="131">
        <v>94.86</v>
      </c>
      <c r="U544" s="131">
        <v>523.27</v>
      </c>
      <c r="X544" s="132">
        <v>2.0000000000000002E-5</v>
      </c>
      <c r="Y544" s="132">
        <v>5.1000000000000004E-4</v>
      </c>
      <c r="Z544" s="132">
        <v>1.4999999999999999E-4</v>
      </c>
    </row>
    <row r="545" spans="1:26">
      <c r="A545" t="s">
        <v>1213</v>
      </c>
      <c r="B545" t="s">
        <v>1254</v>
      </c>
      <c r="C545" t="s">
        <v>1267</v>
      </c>
      <c r="D545" t="s">
        <v>1268</v>
      </c>
      <c r="E545" t="s">
        <v>1269</v>
      </c>
      <c r="F545" t="s">
        <v>945</v>
      </c>
      <c r="G545" t="s">
        <v>204</v>
      </c>
      <c r="H545" t="s">
        <v>204</v>
      </c>
      <c r="I545" t="s">
        <v>340</v>
      </c>
      <c r="J545" t="s">
        <v>1261</v>
      </c>
      <c r="K545" t="s">
        <v>413</v>
      </c>
      <c r="L545" t="s">
        <v>1212</v>
      </c>
      <c r="M545" s="131">
        <v>11.55</v>
      </c>
      <c r="N545" t="s">
        <v>1270</v>
      </c>
      <c r="O545" s="132">
        <v>2.7230000000000001E-2</v>
      </c>
      <c r="P545" s="132">
        <v>4.7300000000000002E-2</v>
      </c>
      <c r="R545" s="131">
        <v>33072</v>
      </c>
      <c r="S545" s="131">
        <v>1</v>
      </c>
      <c r="T545" s="131">
        <v>109.69</v>
      </c>
      <c r="U545" s="131">
        <v>36.277000000000001</v>
      </c>
      <c r="X545" s="132">
        <v>0</v>
      </c>
      <c r="Y545" s="132">
        <v>4.0000000000000003E-5</v>
      </c>
      <c r="Z545" s="132">
        <v>1.0000000000000001E-5</v>
      </c>
    </row>
    <row r="546" spans="1:26">
      <c r="A546" t="s">
        <v>1213</v>
      </c>
      <c r="B546" t="s">
        <v>1255</v>
      </c>
      <c r="C546" t="s">
        <v>1267</v>
      </c>
      <c r="D546" t="s">
        <v>1321</v>
      </c>
      <c r="E546" t="s">
        <v>1322</v>
      </c>
      <c r="F546" t="s">
        <v>945</v>
      </c>
      <c r="G546" t="s">
        <v>204</v>
      </c>
      <c r="H546" t="s">
        <v>204</v>
      </c>
      <c r="I546" t="s">
        <v>340</v>
      </c>
      <c r="J546" t="s">
        <v>1265</v>
      </c>
      <c r="K546" t="s">
        <v>415</v>
      </c>
      <c r="L546" t="s">
        <v>1212</v>
      </c>
      <c r="M546" s="131">
        <v>6.68</v>
      </c>
      <c r="N546" t="s">
        <v>1323</v>
      </c>
      <c r="O546" s="132">
        <v>4.2950000000000002E-2</v>
      </c>
      <c r="P546" s="132">
        <v>4.3799999999999999E-2</v>
      </c>
      <c r="R546" s="131">
        <v>16903817</v>
      </c>
      <c r="S546" s="131">
        <v>1</v>
      </c>
      <c r="T546" s="131">
        <v>82.78</v>
      </c>
      <c r="U546" s="131">
        <v>13992.98</v>
      </c>
      <c r="X546" s="132">
        <v>4.8999999999999998E-4</v>
      </c>
      <c r="Y546" s="132">
        <v>0.31567000000000001</v>
      </c>
      <c r="Z546" s="132">
        <v>1.217E-2</v>
      </c>
    </row>
    <row r="547" spans="1:26">
      <c r="A547" t="s">
        <v>1213</v>
      </c>
      <c r="B547" t="s">
        <v>1255</v>
      </c>
      <c r="C547" t="s">
        <v>1267</v>
      </c>
      <c r="D547" t="s">
        <v>1268</v>
      </c>
      <c r="E547" t="s">
        <v>1269</v>
      </c>
      <c r="F547" t="s">
        <v>945</v>
      </c>
      <c r="G547" t="s">
        <v>204</v>
      </c>
      <c r="H547" t="s">
        <v>204</v>
      </c>
      <c r="I547" t="s">
        <v>340</v>
      </c>
      <c r="J547" t="s">
        <v>1261</v>
      </c>
      <c r="K547" t="s">
        <v>413</v>
      </c>
      <c r="L547" t="s">
        <v>1212</v>
      </c>
      <c r="M547" s="131">
        <v>11.55</v>
      </c>
      <c r="N547" t="s">
        <v>1270</v>
      </c>
      <c r="O547" s="132">
        <v>3.7159999999999999E-2</v>
      </c>
      <c r="P547" s="132">
        <v>4.7300000000000002E-2</v>
      </c>
      <c r="R547" s="131">
        <v>12202735</v>
      </c>
      <c r="S547" s="131">
        <v>1</v>
      </c>
      <c r="T547" s="131">
        <v>109.69</v>
      </c>
      <c r="U547" s="131">
        <v>13385.18</v>
      </c>
      <c r="X547" s="132">
        <v>4.4999999999999999E-4</v>
      </c>
      <c r="Y547" s="132">
        <v>0.30196000000000001</v>
      </c>
      <c r="Z547" s="132">
        <v>1.1639999999999999E-2</v>
      </c>
    </row>
    <row r="548" spans="1:26">
      <c r="A548" t="s">
        <v>1213</v>
      </c>
      <c r="B548" t="s">
        <v>1255</v>
      </c>
      <c r="C548" t="s">
        <v>1271</v>
      </c>
      <c r="D548" t="s">
        <v>1374</v>
      </c>
      <c r="E548" t="s">
        <v>1375</v>
      </c>
      <c r="F548" t="s">
        <v>949</v>
      </c>
      <c r="G548" t="s">
        <v>204</v>
      </c>
      <c r="H548" t="s">
        <v>204</v>
      </c>
      <c r="I548" t="s">
        <v>340</v>
      </c>
      <c r="J548" t="s">
        <v>1261</v>
      </c>
      <c r="K548" t="s">
        <v>413</v>
      </c>
      <c r="L548" t="s">
        <v>1212</v>
      </c>
      <c r="M548" s="131">
        <v>0.51</v>
      </c>
      <c r="N548" t="s">
        <v>1376</v>
      </c>
      <c r="O548" s="132">
        <v>4.3240000000000001E-2</v>
      </c>
      <c r="P548" s="132">
        <v>4.2799999999999998E-2</v>
      </c>
      <c r="R548" s="131">
        <v>8000000</v>
      </c>
      <c r="S548" s="131">
        <v>1</v>
      </c>
      <c r="T548" s="131">
        <v>97.9</v>
      </c>
      <c r="U548" s="131">
        <v>7832</v>
      </c>
      <c r="X548" s="132">
        <v>5.6999999999999998E-4</v>
      </c>
      <c r="Y548" s="132">
        <v>0.17668</v>
      </c>
      <c r="Z548" s="132">
        <v>6.8100000000000001E-3</v>
      </c>
    </row>
    <row r="549" spans="1:26">
      <c r="A549" t="s">
        <v>1213</v>
      </c>
      <c r="B549" t="s">
        <v>1255</v>
      </c>
      <c r="C549" t="s">
        <v>1267</v>
      </c>
      <c r="D549" t="s">
        <v>1306</v>
      </c>
      <c r="E549" t="s">
        <v>1307</v>
      </c>
      <c r="F549" t="s">
        <v>945</v>
      </c>
      <c r="G549" t="s">
        <v>204</v>
      </c>
      <c r="H549" t="s">
        <v>204</v>
      </c>
      <c r="I549" t="s">
        <v>340</v>
      </c>
      <c r="J549" t="s">
        <v>1261</v>
      </c>
      <c r="K549" t="s">
        <v>413</v>
      </c>
      <c r="L549" t="s">
        <v>1212</v>
      </c>
      <c r="M549" s="131">
        <v>4.8899999999999997</v>
      </c>
      <c r="N549" t="s">
        <v>1308</v>
      </c>
      <c r="O549" s="132">
        <v>4.299E-2</v>
      </c>
      <c r="P549" s="132">
        <v>4.2900000000000001E-2</v>
      </c>
      <c r="R549" s="131">
        <v>7737774</v>
      </c>
      <c r="S549" s="131">
        <v>1</v>
      </c>
      <c r="T549" s="131">
        <v>85.48</v>
      </c>
      <c r="U549" s="131">
        <v>6614.2489999999998</v>
      </c>
      <c r="X549" s="132">
        <v>2.0000000000000001E-4</v>
      </c>
      <c r="Y549" s="132">
        <v>0.14921000000000001</v>
      </c>
      <c r="Z549" s="132">
        <v>5.7499999999999999E-3</v>
      </c>
    </row>
    <row r="550" spans="1:26">
      <c r="A550" t="s">
        <v>1213</v>
      </c>
      <c r="B550" t="s">
        <v>1255</v>
      </c>
      <c r="C550" t="s">
        <v>1267</v>
      </c>
      <c r="D550" t="s">
        <v>1362</v>
      </c>
      <c r="E550" t="s">
        <v>1363</v>
      </c>
      <c r="F550" t="s">
        <v>945</v>
      </c>
      <c r="G550" t="s">
        <v>204</v>
      </c>
      <c r="H550" t="s">
        <v>204</v>
      </c>
      <c r="I550" t="s">
        <v>340</v>
      </c>
      <c r="J550" t="s">
        <v>1261</v>
      </c>
      <c r="K550" t="s">
        <v>413</v>
      </c>
      <c r="L550" t="s">
        <v>1212</v>
      </c>
      <c r="M550" s="131">
        <v>10.81</v>
      </c>
      <c r="N550" t="s">
        <v>1364</v>
      </c>
      <c r="O550" s="132">
        <v>3.9440000000000003E-2</v>
      </c>
      <c r="P550" s="132">
        <v>4.6199999999999998E-2</v>
      </c>
      <c r="R550" s="131">
        <v>3442287</v>
      </c>
      <c r="S550" s="131">
        <v>1</v>
      </c>
      <c r="T550" s="131">
        <v>72.72</v>
      </c>
      <c r="U550" s="131">
        <v>2503.2310000000002</v>
      </c>
      <c r="X550" s="132">
        <v>1.1E-4</v>
      </c>
      <c r="Y550" s="132">
        <v>5.6469999999999999E-2</v>
      </c>
      <c r="Z550" s="132">
        <v>2.1800000000000001E-3</v>
      </c>
    </row>
    <row r="551" spans="1:26">
      <c r="A551" t="s">
        <v>1213</v>
      </c>
      <c r="B551" t="s">
        <v>1256</v>
      </c>
      <c r="C551" t="s">
        <v>1271</v>
      </c>
      <c r="D551" t="s">
        <v>1374</v>
      </c>
      <c r="E551" t="s">
        <v>1375</v>
      </c>
      <c r="F551" t="s">
        <v>949</v>
      </c>
      <c r="G551" t="s">
        <v>204</v>
      </c>
      <c r="H551" t="s">
        <v>204</v>
      </c>
      <c r="I551" t="s">
        <v>340</v>
      </c>
      <c r="J551" t="s">
        <v>1261</v>
      </c>
      <c r="K551" t="s">
        <v>413</v>
      </c>
      <c r="L551" t="s">
        <v>1212</v>
      </c>
      <c r="M551" s="131">
        <v>0.51</v>
      </c>
      <c r="N551" t="s">
        <v>1376</v>
      </c>
      <c r="O551" s="132">
        <v>4.3700000000000003E-2</v>
      </c>
      <c r="P551" s="132">
        <v>4.2799999999999998E-2</v>
      </c>
      <c r="R551" s="131">
        <v>19363802</v>
      </c>
      <c r="S551" s="131">
        <v>1</v>
      </c>
      <c r="T551" s="131">
        <v>97.9</v>
      </c>
      <c r="U551" s="131">
        <v>18957.162</v>
      </c>
      <c r="X551" s="132">
        <v>1.3799999999999999E-3</v>
      </c>
      <c r="Y551" s="132">
        <v>0.12306</v>
      </c>
      <c r="Z551" s="132">
        <v>9.7710000000000005E-2</v>
      </c>
    </row>
    <row r="552" spans="1:26">
      <c r="A552" t="s">
        <v>1213</v>
      </c>
      <c r="B552" t="s">
        <v>1256</v>
      </c>
      <c r="C552" t="s">
        <v>1258</v>
      </c>
      <c r="D552" t="s">
        <v>1303</v>
      </c>
      <c r="E552" t="s">
        <v>1304</v>
      </c>
      <c r="F552" t="s">
        <v>943</v>
      </c>
      <c r="G552" t="s">
        <v>204</v>
      </c>
      <c r="H552" t="s">
        <v>204</v>
      </c>
      <c r="I552" t="s">
        <v>340</v>
      </c>
      <c r="J552" t="s">
        <v>1265</v>
      </c>
      <c r="K552" t="s">
        <v>415</v>
      </c>
      <c r="L552" t="s">
        <v>1212</v>
      </c>
      <c r="M552" s="131">
        <v>4.12</v>
      </c>
      <c r="N552" t="s">
        <v>1305</v>
      </c>
      <c r="O552" s="132">
        <v>1.1520000000000001E-2</v>
      </c>
      <c r="P552" s="132">
        <v>1.9699999999999999E-2</v>
      </c>
      <c r="R552" s="131">
        <v>17315635</v>
      </c>
      <c r="S552" s="131">
        <v>1</v>
      </c>
      <c r="T552" s="131">
        <v>109.42</v>
      </c>
      <c r="U552" s="131">
        <v>18946.768</v>
      </c>
      <c r="X552" s="132">
        <v>6.3000000000000003E-4</v>
      </c>
      <c r="Y552" s="132">
        <v>0.123</v>
      </c>
      <c r="Z552" s="132">
        <v>9.7659999999999997E-2</v>
      </c>
    </row>
    <row r="553" spans="1:26">
      <c r="A553" t="s">
        <v>1213</v>
      </c>
      <c r="B553" t="s">
        <v>1256</v>
      </c>
      <c r="C553" t="s">
        <v>1258</v>
      </c>
      <c r="D553" t="s">
        <v>1312</v>
      </c>
      <c r="E553" t="s">
        <v>1313</v>
      </c>
      <c r="F553" t="s">
        <v>943</v>
      </c>
      <c r="G553" t="s">
        <v>204</v>
      </c>
      <c r="H553" t="s">
        <v>204</v>
      </c>
      <c r="I553" t="s">
        <v>340</v>
      </c>
      <c r="J553" t="s">
        <v>1261</v>
      </c>
      <c r="K553" t="s">
        <v>413</v>
      </c>
      <c r="L553" t="s">
        <v>1212</v>
      </c>
      <c r="M553" s="131">
        <v>1.33</v>
      </c>
      <c r="N553" t="s">
        <v>1314</v>
      </c>
      <c r="O553" s="132">
        <v>-5.6800000000000002E-3</v>
      </c>
      <c r="P553" s="132">
        <v>1.9599999999999999E-2</v>
      </c>
      <c r="R553" s="131">
        <v>14371836</v>
      </c>
      <c r="S553" s="131">
        <v>1</v>
      </c>
      <c r="T553" s="131">
        <v>112.95</v>
      </c>
      <c r="U553" s="131">
        <v>16232.989</v>
      </c>
      <c r="X553" s="132">
        <v>7.1000000000000002E-4</v>
      </c>
      <c r="Y553" s="132">
        <v>0.10538</v>
      </c>
      <c r="Z553" s="132">
        <v>8.3669999999999994E-2</v>
      </c>
    </row>
    <row r="554" spans="1:26">
      <c r="A554" t="s">
        <v>1213</v>
      </c>
      <c r="B554" t="s">
        <v>1256</v>
      </c>
      <c r="C554" t="s">
        <v>1267</v>
      </c>
      <c r="D554" t="s">
        <v>1353</v>
      </c>
      <c r="E554" t="s">
        <v>1354</v>
      </c>
      <c r="F554" t="s">
        <v>945</v>
      </c>
      <c r="G554" t="s">
        <v>204</v>
      </c>
      <c r="H554" t="s">
        <v>204</v>
      </c>
      <c r="I554" t="s">
        <v>340</v>
      </c>
      <c r="J554" t="s">
        <v>1261</v>
      </c>
      <c r="K554" t="s">
        <v>413</v>
      </c>
      <c r="L554" t="s">
        <v>1212</v>
      </c>
      <c r="M554" s="131">
        <v>3.36</v>
      </c>
      <c r="N554" t="s">
        <v>1355</v>
      </c>
      <c r="O554" s="132">
        <v>3.6080000000000001E-2</v>
      </c>
      <c r="P554" s="132">
        <v>4.2599999999999999E-2</v>
      </c>
      <c r="R554" s="131">
        <v>15480255</v>
      </c>
      <c r="S554" s="131">
        <v>1</v>
      </c>
      <c r="T554" s="131">
        <v>94.71</v>
      </c>
      <c r="U554" s="131">
        <v>14661.35</v>
      </c>
      <c r="X554" s="132">
        <v>4.4999999999999999E-4</v>
      </c>
      <c r="Y554" s="132">
        <v>9.5180000000000001E-2</v>
      </c>
      <c r="Z554" s="132">
        <v>7.5569999999999998E-2</v>
      </c>
    </row>
    <row r="555" spans="1:26">
      <c r="A555" t="s">
        <v>1213</v>
      </c>
      <c r="B555" t="s">
        <v>1256</v>
      </c>
      <c r="C555" t="s">
        <v>1258</v>
      </c>
      <c r="D555" t="s">
        <v>1338</v>
      </c>
      <c r="E555" t="s">
        <v>1339</v>
      </c>
      <c r="F555" t="s">
        <v>943</v>
      </c>
      <c r="G555" t="s">
        <v>204</v>
      </c>
      <c r="H555" t="s">
        <v>204</v>
      </c>
      <c r="I555" t="s">
        <v>340</v>
      </c>
      <c r="J555" t="s">
        <v>1265</v>
      </c>
      <c r="K555" t="s">
        <v>415</v>
      </c>
      <c r="L555" t="s">
        <v>1212</v>
      </c>
      <c r="M555" s="131">
        <v>2.14</v>
      </c>
      <c r="N555" t="s">
        <v>1340</v>
      </c>
      <c r="O555" s="132">
        <v>-6.3099999999999996E-3</v>
      </c>
      <c r="P555" s="132">
        <v>1.9400000000000001E-2</v>
      </c>
      <c r="R555" s="131">
        <v>12753907</v>
      </c>
      <c r="S555" s="131">
        <v>1</v>
      </c>
      <c r="T555" s="131">
        <v>114.63</v>
      </c>
      <c r="U555" s="131">
        <v>14619.804</v>
      </c>
      <c r="X555" s="132">
        <v>5.1999999999999995E-4</v>
      </c>
      <c r="Y555" s="132">
        <v>9.4909999999999994E-2</v>
      </c>
      <c r="Z555" s="132">
        <v>7.5359999999999996E-2</v>
      </c>
    </row>
    <row r="556" spans="1:26">
      <c r="A556" t="s">
        <v>1213</v>
      </c>
      <c r="B556" t="s">
        <v>1256</v>
      </c>
      <c r="C556" t="s">
        <v>1267</v>
      </c>
      <c r="D556" t="s">
        <v>1278</v>
      </c>
      <c r="E556" t="s">
        <v>1279</v>
      </c>
      <c r="F556" t="s">
        <v>945</v>
      </c>
      <c r="G556" t="s">
        <v>204</v>
      </c>
      <c r="H556" t="s">
        <v>204</v>
      </c>
      <c r="I556" t="s">
        <v>340</v>
      </c>
      <c r="J556" t="s">
        <v>1261</v>
      </c>
      <c r="K556" t="s">
        <v>413</v>
      </c>
      <c r="L556" t="s">
        <v>1212</v>
      </c>
      <c r="M556" s="131">
        <v>0.91</v>
      </c>
      <c r="N556" t="s">
        <v>1280</v>
      </c>
      <c r="O556" s="132">
        <v>8.2100000000000003E-3</v>
      </c>
      <c r="P556" s="132">
        <v>4.1599999999999998E-2</v>
      </c>
      <c r="R556" s="131">
        <v>14135896</v>
      </c>
      <c r="S556" s="131">
        <v>1</v>
      </c>
      <c r="T556" s="131">
        <v>96.84</v>
      </c>
      <c r="U556" s="131">
        <v>13689.201999999999</v>
      </c>
      <c r="X556" s="132">
        <v>5.1000000000000004E-4</v>
      </c>
      <c r="Y556" s="132">
        <v>8.8870000000000005E-2</v>
      </c>
      <c r="Z556" s="132">
        <v>7.0559999999999998E-2</v>
      </c>
    </row>
    <row r="557" spans="1:26">
      <c r="A557" t="s">
        <v>1213</v>
      </c>
      <c r="B557" t="s">
        <v>1256</v>
      </c>
      <c r="C557" t="s">
        <v>1267</v>
      </c>
      <c r="D557" t="s">
        <v>1321</v>
      </c>
      <c r="E557" t="s">
        <v>1322</v>
      </c>
      <c r="F557" t="s">
        <v>945</v>
      </c>
      <c r="G557" t="s">
        <v>204</v>
      </c>
      <c r="H557" t="s">
        <v>204</v>
      </c>
      <c r="I557" t="s">
        <v>340</v>
      </c>
      <c r="J557" t="s">
        <v>1265</v>
      </c>
      <c r="K557" t="s">
        <v>415</v>
      </c>
      <c r="L557" t="s">
        <v>1212</v>
      </c>
      <c r="M557" s="131">
        <v>6.68</v>
      </c>
      <c r="N557" t="s">
        <v>1323</v>
      </c>
      <c r="O557" s="132">
        <v>4.088E-2</v>
      </c>
      <c r="P557" s="132">
        <v>4.3799999999999999E-2</v>
      </c>
      <c r="R557" s="131">
        <v>10110319</v>
      </c>
      <c r="S557" s="131">
        <v>1</v>
      </c>
      <c r="T557" s="131">
        <v>82.78</v>
      </c>
      <c r="U557" s="131">
        <v>8369.3220000000001</v>
      </c>
      <c r="X557" s="132">
        <v>2.9E-4</v>
      </c>
      <c r="Y557" s="132">
        <v>5.4330000000000003E-2</v>
      </c>
      <c r="Z557" s="132">
        <v>4.3139999999999998E-2</v>
      </c>
    </row>
    <row r="558" spans="1:26">
      <c r="A558" t="s">
        <v>1213</v>
      </c>
      <c r="B558" t="s">
        <v>1256</v>
      </c>
      <c r="C558" t="s">
        <v>1258</v>
      </c>
      <c r="D558" t="s">
        <v>1259</v>
      </c>
      <c r="E558" t="s">
        <v>1260</v>
      </c>
      <c r="F558" t="s">
        <v>943</v>
      </c>
      <c r="G558" t="s">
        <v>204</v>
      </c>
      <c r="H558" t="s">
        <v>204</v>
      </c>
      <c r="I558" t="s">
        <v>340</v>
      </c>
      <c r="J558" t="s">
        <v>1261</v>
      </c>
      <c r="K558" t="s">
        <v>413</v>
      </c>
      <c r="L558" t="s">
        <v>1212</v>
      </c>
      <c r="M558" s="131">
        <v>0.57999999999999996</v>
      </c>
      <c r="N558" t="s">
        <v>1262</v>
      </c>
      <c r="O558" s="132">
        <v>-1.56E-3</v>
      </c>
      <c r="P558" s="132">
        <v>1.24E-2</v>
      </c>
      <c r="R558" s="131">
        <v>7129769</v>
      </c>
      <c r="S558" s="131">
        <v>1</v>
      </c>
      <c r="T558" s="131">
        <v>116.16</v>
      </c>
      <c r="U558" s="131">
        <v>8281.94</v>
      </c>
      <c r="X558" s="132">
        <v>3.3E-4</v>
      </c>
      <c r="Y558" s="132">
        <v>5.3760000000000002E-2</v>
      </c>
      <c r="Z558" s="132">
        <v>4.2689999999999999E-2</v>
      </c>
    </row>
    <row r="559" spans="1:26">
      <c r="A559" t="s">
        <v>1213</v>
      </c>
      <c r="B559" t="s">
        <v>1256</v>
      </c>
      <c r="C559" t="s">
        <v>1267</v>
      </c>
      <c r="D559" t="s">
        <v>1306</v>
      </c>
      <c r="E559" t="s">
        <v>1307</v>
      </c>
      <c r="F559" t="s">
        <v>945</v>
      </c>
      <c r="G559" t="s">
        <v>204</v>
      </c>
      <c r="H559" t="s">
        <v>204</v>
      </c>
      <c r="I559" t="s">
        <v>340</v>
      </c>
      <c r="J559" t="s">
        <v>1261</v>
      </c>
      <c r="K559" t="s">
        <v>413</v>
      </c>
      <c r="L559" t="s">
        <v>1212</v>
      </c>
      <c r="M559" s="131">
        <v>4.8899999999999997</v>
      </c>
      <c r="N559" t="s">
        <v>1308</v>
      </c>
      <c r="O559" s="132">
        <v>2.4639999999999999E-2</v>
      </c>
      <c r="P559" s="132">
        <v>4.2900000000000001E-2</v>
      </c>
      <c r="R559" s="131">
        <v>8732230</v>
      </c>
      <c r="S559" s="131">
        <v>1</v>
      </c>
      <c r="T559" s="131">
        <v>85.48</v>
      </c>
      <c r="U559" s="131">
        <v>7464.31</v>
      </c>
      <c r="X559" s="132">
        <v>2.3000000000000001E-4</v>
      </c>
      <c r="Y559" s="132">
        <v>4.8460000000000003E-2</v>
      </c>
      <c r="Z559" s="132">
        <v>3.8469999999999997E-2</v>
      </c>
    </row>
    <row r="560" spans="1:26">
      <c r="A560" t="s">
        <v>1213</v>
      </c>
      <c r="B560" t="s">
        <v>1256</v>
      </c>
      <c r="C560" t="s">
        <v>1271</v>
      </c>
      <c r="D560" t="s">
        <v>1359</v>
      </c>
      <c r="E560" t="s">
        <v>1360</v>
      </c>
      <c r="F560" t="s">
        <v>949</v>
      </c>
      <c r="G560" t="s">
        <v>204</v>
      </c>
      <c r="H560" t="s">
        <v>204</v>
      </c>
      <c r="I560" t="s">
        <v>340</v>
      </c>
      <c r="J560" t="s">
        <v>1261</v>
      </c>
      <c r="K560" t="s">
        <v>413</v>
      </c>
      <c r="L560" t="s">
        <v>1212</v>
      </c>
      <c r="M560" s="131">
        <v>0.18</v>
      </c>
      <c r="N560" t="s">
        <v>1361</v>
      </c>
      <c r="O560" s="132">
        <v>4.2389999999999997E-2</v>
      </c>
      <c r="P560" s="132">
        <v>4.3299999999999998E-2</v>
      </c>
      <c r="R560" s="131">
        <v>6616613</v>
      </c>
      <c r="S560" s="131">
        <v>1</v>
      </c>
      <c r="T560" s="131">
        <v>99.26</v>
      </c>
      <c r="U560" s="131">
        <v>6567.65</v>
      </c>
      <c r="X560" s="132">
        <v>2.2000000000000001E-4</v>
      </c>
      <c r="Y560" s="132">
        <v>4.2639999999999997E-2</v>
      </c>
      <c r="Z560" s="132">
        <v>3.3849999999999998E-2</v>
      </c>
    </row>
    <row r="561" spans="1:26">
      <c r="A561" t="s">
        <v>1213</v>
      </c>
      <c r="B561" t="s">
        <v>1256</v>
      </c>
      <c r="C561" t="s">
        <v>1271</v>
      </c>
      <c r="D561" t="s">
        <v>1356</v>
      </c>
      <c r="E561" t="s">
        <v>1357</v>
      </c>
      <c r="F561" t="s">
        <v>949</v>
      </c>
      <c r="G561" t="s">
        <v>204</v>
      </c>
      <c r="H561" t="s">
        <v>204</v>
      </c>
      <c r="I561" t="s">
        <v>340</v>
      </c>
      <c r="J561" t="s">
        <v>1265</v>
      </c>
      <c r="K561" t="s">
        <v>415</v>
      </c>
      <c r="L561" t="s">
        <v>1212</v>
      </c>
      <c r="M561" s="131">
        <v>0.01</v>
      </c>
      <c r="N561" t="s">
        <v>1358</v>
      </c>
      <c r="O561" s="132">
        <v>4.301E-2</v>
      </c>
      <c r="P561" s="132">
        <v>0.1157</v>
      </c>
      <c r="R561" s="131">
        <v>5463311</v>
      </c>
      <c r="S561" s="131">
        <v>1</v>
      </c>
      <c r="T561" s="131">
        <v>99.97</v>
      </c>
      <c r="U561" s="131">
        <v>5461.6719999999996</v>
      </c>
      <c r="X561" s="132">
        <v>1.6000000000000001E-4</v>
      </c>
      <c r="Y561" s="132">
        <v>3.5459999999999998E-2</v>
      </c>
      <c r="Z561" s="132">
        <v>2.8150000000000001E-2</v>
      </c>
    </row>
    <row r="562" spans="1:26">
      <c r="A562" t="s">
        <v>1213</v>
      </c>
      <c r="B562" t="s">
        <v>1256</v>
      </c>
      <c r="C562" t="s">
        <v>1267</v>
      </c>
      <c r="D562" t="s">
        <v>1368</v>
      </c>
      <c r="E562" t="s">
        <v>1369</v>
      </c>
      <c r="F562" t="s">
        <v>945</v>
      </c>
      <c r="G562" t="s">
        <v>204</v>
      </c>
      <c r="H562" t="s">
        <v>204</v>
      </c>
      <c r="I562" t="s">
        <v>340</v>
      </c>
      <c r="J562" t="s">
        <v>1265</v>
      </c>
      <c r="K562" t="s">
        <v>415</v>
      </c>
      <c r="L562" t="s">
        <v>1212</v>
      </c>
      <c r="M562" s="131">
        <v>2.39</v>
      </c>
      <c r="N562" t="s">
        <v>1370</v>
      </c>
      <c r="O562" s="132">
        <v>4.4639999999999999E-2</v>
      </c>
      <c r="P562" s="132">
        <v>4.2599999999999999E-2</v>
      </c>
      <c r="R562" s="131">
        <v>5297338</v>
      </c>
      <c r="S562" s="131">
        <v>1</v>
      </c>
      <c r="T562" s="131">
        <v>100.68</v>
      </c>
      <c r="U562" s="131">
        <v>5333.36</v>
      </c>
      <c r="X562" s="132">
        <v>1.8000000000000001E-4</v>
      </c>
      <c r="Y562" s="132">
        <v>3.4619999999999998E-2</v>
      </c>
      <c r="Z562" s="132">
        <v>2.7490000000000001E-2</v>
      </c>
    </row>
    <row r="563" spans="1:26">
      <c r="A563" t="s">
        <v>1213</v>
      </c>
      <c r="B563" t="s">
        <v>1256</v>
      </c>
      <c r="C563" t="s">
        <v>1271</v>
      </c>
      <c r="D563" t="s">
        <v>1327</v>
      </c>
      <c r="E563" t="s">
        <v>1328</v>
      </c>
      <c r="F563" t="s">
        <v>949</v>
      </c>
      <c r="G563" t="s">
        <v>204</v>
      </c>
      <c r="H563" t="s">
        <v>204</v>
      </c>
      <c r="I563" t="s">
        <v>340</v>
      </c>
      <c r="J563" t="s">
        <v>1261</v>
      </c>
      <c r="K563" t="s">
        <v>413</v>
      </c>
      <c r="L563" t="s">
        <v>1212</v>
      </c>
      <c r="M563" s="131">
        <v>0.35</v>
      </c>
      <c r="N563" t="s">
        <v>1329</v>
      </c>
      <c r="O563" s="132">
        <v>4.3380000000000002E-2</v>
      </c>
      <c r="P563" s="132">
        <v>4.2900000000000001E-2</v>
      </c>
      <c r="R563" s="131">
        <v>5117564</v>
      </c>
      <c r="S563" s="131">
        <v>1</v>
      </c>
      <c r="T563" s="131">
        <v>98.55</v>
      </c>
      <c r="U563" s="131">
        <v>5043.3590000000004</v>
      </c>
      <c r="X563" s="132">
        <v>4.2999999999999999E-4</v>
      </c>
      <c r="Y563" s="132">
        <v>3.2739999999999998E-2</v>
      </c>
      <c r="Z563" s="132">
        <v>2.5999999999999999E-2</v>
      </c>
    </row>
    <row r="564" spans="1:26">
      <c r="A564" t="s">
        <v>1213</v>
      </c>
      <c r="B564" t="s">
        <v>1256</v>
      </c>
      <c r="C564" t="s">
        <v>1271</v>
      </c>
      <c r="D564" t="s">
        <v>1335</v>
      </c>
      <c r="E564" t="s">
        <v>1336</v>
      </c>
      <c r="F564" t="s">
        <v>949</v>
      </c>
      <c r="G564" t="s">
        <v>204</v>
      </c>
      <c r="H564" t="s">
        <v>204</v>
      </c>
      <c r="I564" t="s">
        <v>340</v>
      </c>
      <c r="J564" t="s">
        <v>1261</v>
      </c>
      <c r="K564" t="s">
        <v>413</v>
      </c>
      <c r="L564" t="s">
        <v>1212</v>
      </c>
      <c r="M564" s="131">
        <v>0.1</v>
      </c>
      <c r="N564" t="s">
        <v>1337</v>
      </c>
      <c r="O564" s="132">
        <v>4.0759999999999998E-2</v>
      </c>
      <c r="P564" s="132">
        <v>4.2500000000000003E-2</v>
      </c>
      <c r="R564" s="131">
        <v>4023831</v>
      </c>
      <c r="S564" s="131">
        <v>1</v>
      </c>
      <c r="T564" s="131">
        <v>99.59</v>
      </c>
      <c r="U564" s="131">
        <v>4007.3330000000001</v>
      </c>
      <c r="X564" s="132">
        <v>1.1E-4</v>
      </c>
      <c r="Y564" s="132">
        <v>2.6009999999999998E-2</v>
      </c>
      <c r="Z564" s="132">
        <v>2.0660000000000001E-2</v>
      </c>
    </row>
    <row r="565" spans="1:26">
      <c r="A565" t="s">
        <v>1213</v>
      </c>
      <c r="B565" t="s">
        <v>1256</v>
      </c>
      <c r="C565" t="s">
        <v>1267</v>
      </c>
      <c r="D565" t="s">
        <v>1371</v>
      </c>
      <c r="E565" t="s">
        <v>1372</v>
      </c>
      <c r="F565" t="s">
        <v>945</v>
      </c>
      <c r="G565" t="s">
        <v>204</v>
      </c>
      <c r="H565" t="s">
        <v>204</v>
      </c>
      <c r="I565" t="s">
        <v>340</v>
      </c>
      <c r="J565" t="s">
        <v>1261</v>
      </c>
      <c r="K565" t="s">
        <v>413</v>
      </c>
      <c r="L565" t="s">
        <v>1212</v>
      </c>
      <c r="M565" s="131">
        <v>14.74</v>
      </c>
      <c r="N565" t="s">
        <v>1373</v>
      </c>
      <c r="O565" s="132">
        <v>5.4089999999999999E-2</v>
      </c>
      <c r="P565" s="132">
        <v>4.8599999999999997E-2</v>
      </c>
      <c r="R565" s="131">
        <v>3722682</v>
      </c>
      <c r="S565" s="131">
        <v>1</v>
      </c>
      <c r="T565" s="131">
        <v>85.21</v>
      </c>
      <c r="U565" s="131">
        <v>3172.0970000000002</v>
      </c>
      <c r="X565" s="132">
        <v>1.3999999999999999E-4</v>
      </c>
      <c r="Y565" s="132">
        <v>2.0590000000000001E-2</v>
      </c>
      <c r="Z565" s="132">
        <v>1.635E-2</v>
      </c>
    </row>
    <row r="566" spans="1:26">
      <c r="A566" t="s">
        <v>1213</v>
      </c>
      <c r="B566" t="s">
        <v>1256</v>
      </c>
      <c r="C566" t="s">
        <v>1258</v>
      </c>
      <c r="D566" t="s">
        <v>1506</v>
      </c>
      <c r="E566" t="s">
        <v>1507</v>
      </c>
      <c r="F566" t="s">
        <v>943</v>
      </c>
      <c r="G566" t="s">
        <v>204</v>
      </c>
      <c r="H566" t="s">
        <v>204</v>
      </c>
      <c r="I566" t="s">
        <v>340</v>
      </c>
      <c r="J566" t="s">
        <v>1261</v>
      </c>
      <c r="K566" t="s">
        <v>413</v>
      </c>
      <c r="L566" t="s">
        <v>1212</v>
      </c>
      <c r="M566" s="131">
        <v>13.38</v>
      </c>
      <c r="N566" t="s">
        <v>1508</v>
      </c>
      <c r="O566" s="132">
        <v>-4.5100000000000001E-3</v>
      </c>
      <c r="P566" s="132">
        <v>2.1399999999999999E-2</v>
      </c>
      <c r="R566" s="131">
        <v>1217656</v>
      </c>
      <c r="S566" s="131">
        <v>1</v>
      </c>
      <c r="T566" s="131">
        <v>136.1</v>
      </c>
      <c r="U566" s="131">
        <v>1657.23</v>
      </c>
      <c r="X566" s="132">
        <v>6.0000000000000002E-5</v>
      </c>
      <c r="Y566" s="132">
        <v>1.076E-2</v>
      </c>
      <c r="Z566" s="132">
        <v>8.5400000000000007E-3</v>
      </c>
    </row>
    <row r="567" spans="1:26">
      <c r="A567" t="s">
        <v>1213</v>
      </c>
      <c r="B567" t="s">
        <v>1256</v>
      </c>
      <c r="C567" t="s">
        <v>1258</v>
      </c>
      <c r="D567" t="s">
        <v>1263</v>
      </c>
      <c r="E567" t="s">
        <v>1264</v>
      </c>
      <c r="F567" t="s">
        <v>943</v>
      </c>
      <c r="G567" t="s">
        <v>204</v>
      </c>
      <c r="H567" t="s">
        <v>204</v>
      </c>
      <c r="I567" t="s">
        <v>340</v>
      </c>
      <c r="J567" t="s">
        <v>1265</v>
      </c>
      <c r="K567" t="s">
        <v>415</v>
      </c>
      <c r="L567" t="s">
        <v>1212</v>
      </c>
      <c r="M567" s="131">
        <v>3.52</v>
      </c>
      <c r="N567" t="s">
        <v>1266</v>
      </c>
      <c r="O567" s="132">
        <v>1.3809999999999999E-2</v>
      </c>
      <c r="P567" s="132">
        <v>1.9800000000000002E-2</v>
      </c>
      <c r="R567" s="131">
        <v>1270000</v>
      </c>
      <c r="S567" s="131">
        <v>1</v>
      </c>
      <c r="T567" s="131">
        <v>101.93</v>
      </c>
      <c r="U567" s="131">
        <v>1294.511</v>
      </c>
      <c r="X567" s="132">
        <v>4.0000000000000003E-5</v>
      </c>
      <c r="Y567" s="132">
        <v>8.3999999999999995E-3</v>
      </c>
      <c r="Z567" s="132">
        <v>6.6699999999999997E-3</v>
      </c>
    </row>
    <row r="568" spans="1:26">
      <c r="A568" t="s">
        <v>1213</v>
      </c>
      <c r="B568" t="s">
        <v>1256</v>
      </c>
      <c r="C568" t="s">
        <v>1267</v>
      </c>
      <c r="D568" t="s">
        <v>1318</v>
      </c>
      <c r="E568" t="s">
        <v>1319</v>
      </c>
      <c r="F568" t="s">
        <v>945</v>
      </c>
      <c r="G568" t="s">
        <v>204</v>
      </c>
      <c r="H568" t="s">
        <v>204</v>
      </c>
      <c r="I568" t="s">
        <v>340</v>
      </c>
      <c r="J568" t="s">
        <v>1261</v>
      </c>
      <c r="K568" t="s">
        <v>413</v>
      </c>
      <c r="L568" t="s">
        <v>1212</v>
      </c>
      <c r="M568" s="131">
        <v>1.52</v>
      </c>
      <c r="N568" t="s">
        <v>1320</v>
      </c>
      <c r="O568" s="132">
        <v>4.3639999999999998E-2</v>
      </c>
      <c r="P568" s="132">
        <v>4.1700000000000001E-2</v>
      </c>
      <c r="R568" s="131">
        <v>267004</v>
      </c>
      <c r="S568" s="131">
        <v>1</v>
      </c>
      <c r="T568" s="131">
        <v>105.69</v>
      </c>
      <c r="U568" s="131">
        <v>282.197</v>
      </c>
      <c r="X568" s="132">
        <v>2.0000000000000002E-5</v>
      </c>
      <c r="Y568" s="132">
        <v>1.83E-3</v>
      </c>
      <c r="Z568" s="132">
        <v>1.4499999999999999E-3</v>
      </c>
    </row>
    <row r="569" spans="1:26">
      <c r="A569" t="s">
        <v>1213</v>
      </c>
      <c r="B569" t="s">
        <v>1257</v>
      </c>
      <c r="C569" t="s">
        <v>1258</v>
      </c>
      <c r="D569" t="s">
        <v>1338</v>
      </c>
      <c r="E569" t="s">
        <v>1339</v>
      </c>
      <c r="F569" t="s">
        <v>943</v>
      </c>
      <c r="G569" t="s">
        <v>204</v>
      </c>
      <c r="H569" t="s">
        <v>204</v>
      </c>
      <c r="I569" t="s">
        <v>340</v>
      </c>
      <c r="J569" t="s">
        <v>1265</v>
      </c>
      <c r="K569" t="s">
        <v>415</v>
      </c>
      <c r="L569" t="s">
        <v>1212</v>
      </c>
      <c r="M569" s="131">
        <v>2.14</v>
      </c>
      <c r="N569" t="s">
        <v>1340</v>
      </c>
      <c r="O569" s="132">
        <v>-2.989E-2</v>
      </c>
      <c r="P569" s="132">
        <v>1.9400000000000001E-2</v>
      </c>
      <c r="R569" s="131">
        <v>17787868</v>
      </c>
      <c r="S569" s="131">
        <v>1</v>
      </c>
      <c r="T569" s="131">
        <v>114.63</v>
      </c>
      <c r="U569" s="131">
        <v>20390.233</v>
      </c>
      <c r="X569" s="132">
        <v>7.2999999999999996E-4</v>
      </c>
      <c r="Y569" s="132">
        <v>0.1668</v>
      </c>
      <c r="Z569" s="132">
        <v>6.8750000000000006E-2</v>
      </c>
    </row>
    <row r="570" spans="1:26">
      <c r="A570" t="s">
        <v>1213</v>
      </c>
      <c r="B570" t="s">
        <v>1257</v>
      </c>
      <c r="C570" t="s">
        <v>1258</v>
      </c>
      <c r="D570" t="s">
        <v>1259</v>
      </c>
      <c r="E570" t="s">
        <v>1260</v>
      </c>
      <c r="F570" t="s">
        <v>943</v>
      </c>
      <c r="G570" t="s">
        <v>204</v>
      </c>
      <c r="H570" t="s">
        <v>204</v>
      </c>
      <c r="I570" t="s">
        <v>340</v>
      </c>
      <c r="J570" t="s">
        <v>1261</v>
      </c>
      <c r="K570" t="s">
        <v>413</v>
      </c>
      <c r="L570" t="s">
        <v>1212</v>
      </c>
      <c r="M570" s="131">
        <v>0.57999999999999996</v>
      </c>
      <c r="N570" t="s">
        <v>1262</v>
      </c>
      <c r="O570" s="132">
        <v>6.2199999999999998E-3</v>
      </c>
      <c r="P570" s="132">
        <v>1.24E-2</v>
      </c>
      <c r="R570" s="131">
        <v>17528373</v>
      </c>
      <c r="S570" s="131">
        <v>1</v>
      </c>
      <c r="T570" s="131">
        <v>116.16</v>
      </c>
      <c r="U570" s="131">
        <v>20360.957999999999</v>
      </c>
      <c r="X570" s="132">
        <v>8.0999999999999996E-4</v>
      </c>
      <c r="Y570" s="132">
        <v>0.16656000000000001</v>
      </c>
      <c r="Z570" s="132">
        <v>6.8650000000000003E-2</v>
      </c>
    </row>
    <row r="571" spans="1:26">
      <c r="A571" t="s">
        <v>1213</v>
      </c>
      <c r="B571" t="s">
        <v>1257</v>
      </c>
      <c r="C571" t="s">
        <v>1258</v>
      </c>
      <c r="D571" t="s">
        <v>1312</v>
      </c>
      <c r="E571" t="s">
        <v>1313</v>
      </c>
      <c r="F571" t="s">
        <v>943</v>
      </c>
      <c r="G571" t="s">
        <v>204</v>
      </c>
      <c r="H571" t="s">
        <v>204</v>
      </c>
      <c r="I571" t="s">
        <v>340</v>
      </c>
      <c r="J571" t="s">
        <v>1261</v>
      </c>
      <c r="K571" t="s">
        <v>413</v>
      </c>
      <c r="L571" t="s">
        <v>1212</v>
      </c>
      <c r="M571" s="131">
        <v>1.33</v>
      </c>
      <c r="N571" t="s">
        <v>1314</v>
      </c>
      <c r="O571" s="132">
        <v>1.225E-2</v>
      </c>
      <c r="P571" s="132">
        <v>1.9599999999999999E-2</v>
      </c>
      <c r="R571" s="131">
        <v>11060641</v>
      </c>
      <c r="S571" s="131">
        <v>1</v>
      </c>
      <c r="T571" s="131">
        <v>112.95</v>
      </c>
      <c r="U571" s="131">
        <v>12492.994000000001</v>
      </c>
      <c r="X571" s="132">
        <v>5.5000000000000003E-4</v>
      </c>
      <c r="Y571" s="132">
        <v>0.1022</v>
      </c>
      <c r="Z571" s="132">
        <v>4.2119999999999998E-2</v>
      </c>
    </row>
    <row r="572" spans="1:26">
      <c r="A572" t="s">
        <v>1213</v>
      </c>
      <c r="B572" t="s">
        <v>1257</v>
      </c>
      <c r="C572" t="s">
        <v>1267</v>
      </c>
      <c r="D572" t="s">
        <v>1341</v>
      </c>
      <c r="E572" t="s">
        <v>1342</v>
      </c>
      <c r="F572" t="s">
        <v>945</v>
      </c>
      <c r="G572" t="s">
        <v>204</v>
      </c>
      <c r="H572" t="s">
        <v>204</v>
      </c>
      <c r="I572" t="s">
        <v>340</v>
      </c>
      <c r="J572" t="s">
        <v>1265</v>
      </c>
      <c r="K572" t="s">
        <v>415</v>
      </c>
      <c r="L572" t="s">
        <v>1212</v>
      </c>
      <c r="M572" s="131">
        <v>3.7</v>
      </c>
      <c r="N572" t="s">
        <v>1343</v>
      </c>
      <c r="O572" s="132">
        <v>3.4250000000000003E-2</v>
      </c>
      <c r="P572" s="132">
        <v>4.2700000000000002E-2</v>
      </c>
      <c r="R572" s="131">
        <v>12472131</v>
      </c>
      <c r="S572" s="131">
        <v>1</v>
      </c>
      <c r="T572" s="131">
        <v>98.49</v>
      </c>
      <c r="U572" s="131">
        <v>12283.802</v>
      </c>
      <c r="X572" s="132">
        <v>3.5E-4</v>
      </c>
      <c r="Y572" s="132">
        <v>0.10048</v>
      </c>
      <c r="Z572" s="132">
        <v>4.1419999999999998E-2</v>
      </c>
    </row>
    <row r="573" spans="1:26">
      <c r="A573" t="s">
        <v>1213</v>
      </c>
      <c r="B573" t="s">
        <v>1257</v>
      </c>
      <c r="C573" t="s">
        <v>1258</v>
      </c>
      <c r="D573" t="s">
        <v>1303</v>
      </c>
      <c r="E573" t="s">
        <v>1304</v>
      </c>
      <c r="F573" t="s">
        <v>943</v>
      </c>
      <c r="G573" t="s">
        <v>204</v>
      </c>
      <c r="H573" t="s">
        <v>204</v>
      </c>
      <c r="I573" t="s">
        <v>340</v>
      </c>
      <c r="J573" t="s">
        <v>1265</v>
      </c>
      <c r="K573" t="s">
        <v>415</v>
      </c>
      <c r="L573" t="s">
        <v>1212</v>
      </c>
      <c r="M573" s="131">
        <v>4.12</v>
      </c>
      <c r="N573" t="s">
        <v>1305</v>
      </c>
      <c r="O573" s="132">
        <v>1.1350000000000001E-2</v>
      </c>
      <c r="P573" s="132">
        <v>1.9699999999999999E-2</v>
      </c>
      <c r="R573" s="131">
        <v>9033982</v>
      </c>
      <c r="S573" s="131">
        <v>1</v>
      </c>
      <c r="T573" s="131">
        <v>109.42</v>
      </c>
      <c r="U573" s="131">
        <v>9884.9830000000002</v>
      </c>
      <c r="X573" s="132">
        <v>3.3E-4</v>
      </c>
      <c r="Y573" s="132">
        <v>8.0860000000000001E-2</v>
      </c>
      <c r="Z573" s="132">
        <v>3.3329999999999999E-2</v>
      </c>
    </row>
    <row r="574" spans="1:26">
      <c r="A574" t="s">
        <v>1213</v>
      </c>
      <c r="B574" t="s">
        <v>1257</v>
      </c>
      <c r="C574" t="s">
        <v>1258</v>
      </c>
      <c r="D574" t="s">
        <v>1300</v>
      </c>
      <c r="E574" t="s">
        <v>1301</v>
      </c>
      <c r="F574" t="s">
        <v>943</v>
      </c>
      <c r="G574" t="s">
        <v>204</v>
      </c>
      <c r="H574" t="s">
        <v>204</v>
      </c>
      <c r="I574" t="s">
        <v>340</v>
      </c>
      <c r="J574" t="s">
        <v>1261</v>
      </c>
      <c r="K574" t="s">
        <v>413</v>
      </c>
      <c r="L574" t="s">
        <v>1212</v>
      </c>
      <c r="M574" s="131">
        <v>6.65</v>
      </c>
      <c r="N574" t="s">
        <v>1302</v>
      </c>
      <c r="O574" s="132">
        <v>1.66E-2</v>
      </c>
      <c r="P574" s="132">
        <v>2.0299999999999999E-2</v>
      </c>
      <c r="R574" s="131">
        <v>9592654</v>
      </c>
      <c r="S574" s="131">
        <v>1</v>
      </c>
      <c r="T574" s="131">
        <v>101.91</v>
      </c>
      <c r="U574" s="131">
        <v>9775.8739999999998</v>
      </c>
      <c r="X574" s="132">
        <v>3.1E-4</v>
      </c>
      <c r="Y574" s="132">
        <v>7.9969999999999999E-2</v>
      </c>
      <c r="Z574" s="132">
        <v>3.2960000000000003E-2</v>
      </c>
    </row>
    <row r="575" spans="1:26">
      <c r="A575" t="s">
        <v>1213</v>
      </c>
      <c r="B575" t="s">
        <v>1257</v>
      </c>
      <c r="C575" t="s">
        <v>1267</v>
      </c>
      <c r="D575" t="s">
        <v>1353</v>
      </c>
      <c r="E575" t="s">
        <v>1354</v>
      </c>
      <c r="F575" t="s">
        <v>945</v>
      </c>
      <c r="G575" t="s">
        <v>204</v>
      </c>
      <c r="H575" t="s">
        <v>204</v>
      </c>
      <c r="I575" t="s">
        <v>340</v>
      </c>
      <c r="J575" t="s">
        <v>1261</v>
      </c>
      <c r="K575" t="s">
        <v>413</v>
      </c>
      <c r="L575" t="s">
        <v>1212</v>
      </c>
      <c r="M575" s="131">
        <v>3.36</v>
      </c>
      <c r="N575" t="s">
        <v>1355</v>
      </c>
      <c r="O575" s="132">
        <v>3.5889999999999998E-2</v>
      </c>
      <c r="P575" s="132">
        <v>4.2599999999999999E-2</v>
      </c>
      <c r="R575" s="131">
        <v>7297988</v>
      </c>
      <c r="S575" s="131">
        <v>1</v>
      </c>
      <c r="T575" s="131">
        <v>94.71</v>
      </c>
      <c r="U575" s="131">
        <v>6911.924</v>
      </c>
      <c r="X575" s="132">
        <v>2.1000000000000001E-4</v>
      </c>
      <c r="Y575" s="132">
        <v>5.654E-2</v>
      </c>
      <c r="Z575" s="132">
        <v>2.3310000000000001E-2</v>
      </c>
    </row>
    <row r="576" spans="1:26">
      <c r="A576" t="s">
        <v>1213</v>
      </c>
      <c r="B576" t="s">
        <v>1257</v>
      </c>
      <c r="C576" t="s">
        <v>1281</v>
      </c>
      <c r="D576" t="s">
        <v>1282</v>
      </c>
      <c r="E576" t="s">
        <v>1283</v>
      </c>
      <c r="F576" t="s">
        <v>946</v>
      </c>
      <c r="G576" t="s">
        <v>204</v>
      </c>
      <c r="H576" t="s">
        <v>204</v>
      </c>
      <c r="I576" t="s">
        <v>340</v>
      </c>
      <c r="J576" t="s">
        <v>1261</v>
      </c>
      <c r="K576" t="s">
        <v>413</v>
      </c>
      <c r="L576" t="s">
        <v>1212</v>
      </c>
      <c r="M576" s="131">
        <v>5.04</v>
      </c>
      <c r="N576" t="s">
        <v>1284</v>
      </c>
      <c r="O576" s="132">
        <v>4.8500000000000001E-3</v>
      </c>
      <c r="P576" s="132">
        <v>4.7800000000000002E-2</v>
      </c>
      <c r="R576" s="131">
        <v>5969240</v>
      </c>
      <c r="S576" s="131">
        <v>1</v>
      </c>
      <c r="T576" s="131">
        <v>98.2</v>
      </c>
      <c r="U576" s="131">
        <v>5861.7939999999999</v>
      </c>
      <c r="X576" s="132">
        <v>1.8000000000000001E-4</v>
      </c>
      <c r="Y576" s="132">
        <v>4.795E-2</v>
      </c>
      <c r="Z576" s="132">
        <v>1.976E-2</v>
      </c>
    </row>
    <row r="577" spans="1:26">
      <c r="A577" t="s">
        <v>1213</v>
      </c>
      <c r="B577" t="s">
        <v>1257</v>
      </c>
      <c r="C577" t="s">
        <v>1267</v>
      </c>
      <c r="D577" t="s">
        <v>1278</v>
      </c>
      <c r="E577" t="s">
        <v>1279</v>
      </c>
      <c r="F577" t="s">
        <v>945</v>
      </c>
      <c r="G577" t="s">
        <v>204</v>
      </c>
      <c r="H577" t="s">
        <v>204</v>
      </c>
      <c r="I577" t="s">
        <v>340</v>
      </c>
      <c r="J577" t="s">
        <v>1261</v>
      </c>
      <c r="K577" t="s">
        <v>413</v>
      </c>
      <c r="L577" t="s">
        <v>1212</v>
      </c>
      <c r="M577" s="131">
        <v>0.91</v>
      </c>
      <c r="N577" t="s">
        <v>1280</v>
      </c>
      <c r="O577" s="132">
        <v>4.0129999999999999E-2</v>
      </c>
      <c r="P577" s="132">
        <v>4.1599999999999998E-2</v>
      </c>
      <c r="R577" s="131">
        <v>4861753</v>
      </c>
      <c r="S577" s="131">
        <v>1</v>
      </c>
      <c r="T577" s="131">
        <v>96.84</v>
      </c>
      <c r="U577" s="131">
        <v>4708.1220000000003</v>
      </c>
      <c r="X577" s="132">
        <v>1.7000000000000001E-4</v>
      </c>
      <c r="Y577" s="132">
        <v>3.8510000000000003E-2</v>
      </c>
      <c r="Z577" s="132">
        <v>1.5869999999999999E-2</v>
      </c>
    </row>
    <row r="578" spans="1:26">
      <c r="A578" t="s">
        <v>1213</v>
      </c>
      <c r="B578" t="s">
        <v>1257</v>
      </c>
      <c r="C578" t="s">
        <v>1267</v>
      </c>
      <c r="D578" t="s">
        <v>1368</v>
      </c>
      <c r="E578" t="s">
        <v>1369</v>
      </c>
      <c r="F578" t="s">
        <v>945</v>
      </c>
      <c r="G578" t="s">
        <v>204</v>
      </c>
      <c r="H578" t="s">
        <v>204</v>
      </c>
      <c r="I578" t="s">
        <v>340</v>
      </c>
      <c r="J578" t="s">
        <v>1265</v>
      </c>
      <c r="K578" t="s">
        <v>415</v>
      </c>
      <c r="L578" t="s">
        <v>1212</v>
      </c>
      <c r="M578" s="131">
        <v>2.39</v>
      </c>
      <c r="N578" t="s">
        <v>1370</v>
      </c>
      <c r="O578" s="132">
        <v>4.0849999999999997E-2</v>
      </c>
      <c r="P578" s="132">
        <v>4.2599999999999999E-2</v>
      </c>
      <c r="R578" s="131">
        <v>4471917</v>
      </c>
      <c r="S578" s="131">
        <v>1</v>
      </c>
      <c r="T578" s="131">
        <v>100.68</v>
      </c>
      <c r="U578" s="131">
        <v>4502.326</v>
      </c>
      <c r="X578" s="132">
        <v>1.4999999999999999E-4</v>
      </c>
      <c r="Y578" s="132">
        <v>3.6830000000000002E-2</v>
      </c>
      <c r="Z578" s="132">
        <v>1.5180000000000001E-2</v>
      </c>
    </row>
    <row r="579" spans="1:26">
      <c r="A579" t="s">
        <v>1213</v>
      </c>
      <c r="B579" t="s">
        <v>1257</v>
      </c>
      <c r="C579" t="s">
        <v>1271</v>
      </c>
      <c r="D579" t="s">
        <v>1374</v>
      </c>
      <c r="E579" t="s">
        <v>1375</v>
      </c>
      <c r="F579" t="s">
        <v>949</v>
      </c>
      <c r="G579" t="s">
        <v>204</v>
      </c>
      <c r="H579" t="s">
        <v>204</v>
      </c>
      <c r="I579" t="s">
        <v>340</v>
      </c>
      <c r="J579" t="s">
        <v>1261</v>
      </c>
      <c r="K579" t="s">
        <v>413</v>
      </c>
      <c r="L579" t="s">
        <v>1212</v>
      </c>
      <c r="M579" s="131">
        <v>0.51</v>
      </c>
      <c r="N579" t="s">
        <v>1376</v>
      </c>
      <c r="O579" s="132">
        <v>4.3479999999999998E-2</v>
      </c>
      <c r="P579" s="132">
        <v>4.2799999999999998E-2</v>
      </c>
      <c r="R579" s="131">
        <v>2815432</v>
      </c>
      <c r="S579" s="131">
        <v>1</v>
      </c>
      <c r="T579" s="131">
        <v>97.9</v>
      </c>
      <c r="U579" s="131">
        <v>2756.308</v>
      </c>
      <c r="X579" s="132">
        <v>2.0000000000000001E-4</v>
      </c>
      <c r="Y579" s="132">
        <v>2.2550000000000001E-2</v>
      </c>
      <c r="Z579" s="132">
        <v>9.2899999999999996E-3</v>
      </c>
    </row>
    <row r="580" spans="1:26">
      <c r="A580" t="s">
        <v>1213</v>
      </c>
      <c r="B580" t="s">
        <v>1257</v>
      </c>
      <c r="C580" t="s">
        <v>1267</v>
      </c>
      <c r="D580" t="s">
        <v>1306</v>
      </c>
      <c r="E580" t="s">
        <v>1307</v>
      </c>
      <c r="F580" t="s">
        <v>945</v>
      </c>
      <c r="G580" t="s">
        <v>204</v>
      </c>
      <c r="H580" t="s">
        <v>204</v>
      </c>
      <c r="I580" t="s">
        <v>340</v>
      </c>
      <c r="J580" t="s">
        <v>1261</v>
      </c>
      <c r="K580" t="s">
        <v>413</v>
      </c>
      <c r="L580" t="s">
        <v>1212</v>
      </c>
      <c r="M580" s="131">
        <v>4.8899999999999997</v>
      </c>
      <c r="N580" t="s">
        <v>1308</v>
      </c>
      <c r="O580" s="132">
        <v>4.3529999999999999E-2</v>
      </c>
      <c r="P580" s="132">
        <v>4.2900000000000001E-2</v>
      </c>
      <c r="R580" s="131">
        <v>3086464</v>
      </c>
      <c r="S580" s="131">
        <v>1</v>
      </c>
      <c r="T580" s="131">
        <v>85.48</v>
      </c>
      <c r="U580" s="131">
        <v>2638.3090000000002</v>
      </c>
      <c r="X580" s="132">
        <v>8.0000000000000007E-5</v>
      </c>
      <c r="Y580" s="132">
        <v>2.1579999999999998E-2</v>
      </c>
      <c r="Z580" s="132">
        <v>8.8999999999999999E-3</v>
      </c>
    </row>
    <row r="581" spans="1:26">
      <c r="A581" t="s">
        <v>1213</v>
      </c>
      <c r="B581" t="s">
        <v>1257</v>
      </c>
      <c r="C581" t="s">
        <v>1267</v>
      </c>
      <c r="D581" t="s">
        <v>1318</v>
      </c>
      <c r="E581" t="s">
        <v>1319</v>
      </c>
      <c r="F581" t="s">
        <v>945</v>
      </c>
      <c r="G581" t="s">
        <v>204</v>
      </c>
      <c r="H581" t="s">
        <v>204</v>
      </c>
      <c r="I581" t="s">
        <v>340</v>
      </c>
      <c r="J581" t="s">
        <v>1261</v>
      </c>
      <c r="K581" t="s">
        <v>413</v>
      </c>
      <c r="L581" t="s">
        <v>1212</v>
      </c>
      <c r="M581" s="131">
        <v>1.52</v>
      </c>
      <c r="N581" t="s">
        <v>1320</v>
      </c>
      <c r="O581" s="132">
        <v>3.8420000000000003E-2</v>
      </c>
      <c r="P581" s="132">
        <v>4.1700000000000001E-2</v>
      </c>
      <c r="R581" s="131">
        <v>2453484</v>
      </c>
      <c r="S581" s="131">
        <v>1</v>
      </c>
      <c r="T581" s="131">
        <v>105.69</v>
      </c>
      <c r="U581" s="131">
        <v>2593.087</v>
      </c>
      <c r="X581" s="132">
        <v>1.6000000000000001E-4</v>
      </c>
      <c r="Y581" s="132">
        <v>2.121E-2</v>
      </c>
      <c r="Z581" s="132">
        <v>8.7399999999999995E-3</v>
      </c>
    </row>
    <row r="582" spans="1:26">
      <c r="A582" t="s">
        <v>1213</v>
      </c>
      <c r="B582" t="s">
        <v>1257</v>
      </c>
      <c r="C582" t="s">
        <v>1267</v>
      </c>
      <c r="D582" t="s">
        <v>1268</v>
      </c>
      <c r="E582" t="s">
        <v>1269</v>
      </c>
      <c r="F582" t="s">
        <v>945</v>
      </c>
      <c r="G582" t="s">
        <v>204</v>
      </c>
      <c r="H582" t="s">
        <v>204</v>
      </c>
      <c r="I582" t="s">
        <v>340</v>
      </c>
      <c r="J582" t="s">
        <v>1261</v>
      </c>
      <c r="K582" t="s">
        <v>413</v>
      </c>
      <c r="L582" t="s">
        <v>1212</v>
      </c>
      <c r="M582" s="131">
        <v>11.55</v>
      </c>
      <c r="N582" t="s">
        <v>1270</v>
      </c>
      <c r="O582" s="132">
        <v>3.5639999999999998E-2</v>
      </c>
      <c r="P582" s="132">
        <v>4.7300000000000002E-2</v>
      </c>
      <c r="R582" s="131">
        <v>1612838</v>
      </c>
      <c r="S582" s="131">
        <v>1</v>
      </c>
      <c r="T582" s="131">
        <v>109.69</v>
      </c>
      <c r="U582" s="131">
        <v>1769.1220000000001</v>
      </c>
      <c r="X582" s="132">
        <v>6.0000000000000002E-5</v>
      </c>
      <c r="Y582" s="132">
        <v>1.447E-2</v>
      </c>
      <c r="Z582" s="132">
        <v>5.9699999999999996E-3</v>
      </c>
    </row>
    <row r="583" spans="1:26">
      <c r="A583" t="s">
        <v>1213</v>
      </c>
      <c r="B583" t="s">
        <v>1257</v>
      </c>
      <c r="C583" t="s">
        <v>1271</v>
      </c>
      <c r="D583" t="s">
        <v>1356</v>
      </c>
      <c r="E583" t="s">
        <v>1357</v>
      </c>
      <c r="F583" t="s">
        <v>949</v>
      </c>
      <c r="G583" t="s">
        <v>204</v>
      </c>
      <c r="H583" t="s">
        <v>204</v>
      </c>
      <c r="I583" t="s">
        <v>340</v>
      </c>
      <c r="J583" t="s">
        <v>1265</v>
      </c>
      <c r="K583" t="s">
        <v>415</v>
      </c>
      <c r="L583" t="s">
        <v>1212</v>
      </c>
      <c r="M583" s="131">
        <v>0.01</v>
      </c>
      <c r="N583" t="s">
        <v>1358</v>
      </c>
      <c r="O583" s="132">
        <v>4.0809999999999999E-2</v>
      </c>
      <c r="P583" s="132">
        <v>0.1157</v>
      </c>
      <c r="R583" s="131">
        <v>1300000</v>
      </c>
      <c r="S583" s="131">
        <v>1</v>
      </c>
      <c r="T583" s="131">
        <v>99.97</v>
      </c>
      <c r="U583" s="131">
        <v>1299.6099999999999</v>
      </c>
      <c r="X583" s="132">
        <v>4.0000000000000003E-5</v>
      </c>
      <c r="Y583" s="132">
        <v>1.0630000000000001E-2</v>
      </c>
      <c r="Z583" s="132">
        <v>4.3800000000000002E-3</v>
      </c>
    </row>
    <row r="584" spans="1:26">
      <c r="A584" t="s">
        <v>1213</v>
      </c>
      <c r="B584" t="s">
        <v>1257</v>
      </c>
      <c r="C584" t="s">
        <v>1258</v>
      </c>
      <c r="D584" t="s">
        <v>1263</v>
      </c>
      <c r="E584" t="s">
        <v>1264</v>
      </c>
      <c r="F584" t="s">
        <v>943</v>
      </c>
      <c r="G584" t="s">
        <v>204</v>
      </c>
      <c r="H584" t="s">
        <v>204</v>
      </c>
      <c r="I584" t="s">
        <v>340</v>
      </c>
      <c r="J584" t="s">
        <v>1265</v>
      </c>
      <c r="K584" t="s">
        <v>415</v>
      </c>
      <c r="L584" t="s">
        <v>1212</v>
      </c>
      <c r="M584" s="131">
        <v>3.52</v>
      </c>
      <c r="N584" t="s">
        <v>1266</v>
      </c>
      <c r="O584" s="132">
        <v>1.5089999999999999E-2</v>
      </c>
      <c r="P584" s="132">
        <v>1.9800000000000002E-2</v>
      </c>
      <c r="R584" s="131">
        <v>1187056</v>
      </c>
      <c r="S584" s="131">
        <v>1</v>
      </c>
      <c r="T584" s="131">
        <v>101.93</v>
      </c>
      <c r="U584" s="131">
        <v>1209.9659999999999</v>
      </c>
      <c r="X584" s="132">
        <v>4.0000000000000003E-5</v>
      </c>
      <c r="Y584" s="132">
        <v>9.9000000000000008E-3</v>
      </c>
      <c r="Z584" s="132">
        <v>4.0800000000000003E-3</v>
      </c>
    </row>
    <row r="585" spans="1:26">
      <c r="A585" t="s">
        <v>1213</v>
      </c>
      <c r="B585" t="s">
        <v>1257</v>
      </c>
      <c r="C585" t="s">
        <v>1267</v>
      </c>
      <c r="D585" t="s">
        <v>1347</v>
      </c>
      <c r="E585" t="s">
        <v>1348</v>
      </c>
      <c r="F585" t="s">
        <v>945</v>
      </c>
      <c r="G585" t="s">
        <v>204</v>
      </c>
      <c r="H585" t="s">
        <v>204</v>
      </c>
      <c r="I585" t="s">
        <v>340</v>
      </c>
      <c r="J585" t="s">
        <v>1261</v>
      </c>
      <c r="K585" t="s">
        <v>413</v>
      </c>
      <c r="L585" t="s">
        <v>1212</v>
      </c>
      <c r="M585" s="131">
        <v>1.98</v>
      </c>
      <c r="N585" t="s">
        <v>1349</v>
      </c>
      <c r="O585" s="132">
        <v>3.7819999999999999E-2</v>
      </c>
      <c r="P585" s="132">
        <v>4.2200000000000001E-2</v>
      </c>
      <c r="R585" s="131">
        <v>675395</v>
      </c>
      <c r="S585" s="131">
        <v>1</v>
      </c>
      <c r="T585" s="131">
        <v>95.83</v>
      </c>
      <c r="U585" s="131">
        <v>647.23099999999999</v>
      </c>
      <c r="X585" s="132">
        <v>2.0000000000000002E-5</v>
      </c>
      <c r="Y585" s="132">
        <v>5.2900000000000004E-3</v>
      </c>
      <c r="Z585" s="132">
        <v>2.1800000000000001E-3</v>
      </c>
    </row>
    <row r="586" spans="1:26">
      <c r="A586" t="s">
        <v>1213</v>
      </c>
      <c r="B586" t="s">
        <v>1257</v>
      </c>
      <c r="C586" t="s">
        <v>1267</v>
      </c>
      <c r="D586" t="s">
        <v>1362</v>
      </c>
      <c r="E586" t="s">
        <v>1363</v>
      </c>
      <c r="F586" t="s">
        <v>945</v>
      </c>
      <c r="G586" t="s">
        <v>204</v>
      </c>
      <c r="H586" t="s">
        <v>204</v>
      </c>
      <c r="I586" t="s">
        <v>340</v>
      </c>
      <c r="J586" t="s">
        <v>1261</v>
      </c>
      <c r="K586" t="s">
        <v>413</v>
      </c>
      <c r="L586" t="s">
        <v>1212</v>
      </c>
      <c r="M586" s="131">
        <v>10.81</v>
      </c>
      <c r="N586" t="s">
        <v>1364</v>
      </c>
      <c r="O586" s="132">
        <v>4.0890000000000003E-2</v>
      </c>
      <c r="P586" s="132">
        <v>4.6199999999999998E-2</v>
      </c>
      <c r="R586" s="131">
        <v>750945</v>
      </c>
      <c r="S586" s="131">
        <v>1</v>
      </c>
      <c r="T586" s="131">
        <v>72.72</v>
      </c>
      <c r="U586" s="131">
        <v>546.08699999999999</v>
      </c>
      <c r="X586" s="132">
        <v>2.0000000000000002E-5</v>
      </c>
      <c r="Y586" s="132">
        <v>4.47E-3</v>
      </c>
      <c r="Z586" s="132">
        <v>1.8400000000000001E-3</v>
      </c>
    </row>
    <row r="587" spans="1:26">
      <c r="A587" t="s">
        <v>1213</v>
      </c>
      <c r="B587" t="s">
        <v>1257</v>
      </c>
      <c r="C587" t="s">
        <v>1267</v>
      </c>
      <c r="D587" t="s">
        <v>1321</v>
      </c>
      <c r="E587" t="s">
        <v>1322</v>
      </c>
      <c r="F587" t="s">
        <v>945</v>
      </c>
      <c r="G587" t="s">
        <v>204</v>
      </c>
      <c r="H587" t="s">
        <v>204</v>
      </c>
      <c r="I587" t="s">
        <v>340</v>
      </c>
      <c r="J587" t="s">
        <v>1265</v>
      </c>
      <c r="K587" t="s">
        <v>415</v>
      </c>
      <c r="L587" t="s">
        <v>1212</v>
      </c>
      <c r="M587" s="131">
        <v>6.68</v>
      </c>
      <c r="N587" t="s">
        <v>1323</v>
      </c>
      <c r="O587" s="132">
        <v>4.326E-2</v>
      </c>
      <c r="P587" s="132">
        <v>4.3799999999999999E-2</v>
      </c>
      <c r="R587" s="131">
        <v>614268</v>
      </c>
      <c r="S587" s="131">
        <v>1</v>
      </c>
      <c r="T587" s="131">
        <v>82.78</v>
      </c>
      <c r="U587" s="131">
        <v>508.49099999999999</v>
      </c>
      <c r="X587" s="132">
        <v>2.0000000000000002E-5</v>
      </c>
      <c r="Y587" s="132">
        <v>4.1599999999999996E-3</v>
      </c>
      <c r="Z587" s="132">
        <v>1.7099999999999999E-3</v>
      </c>
    </row>
    <row r="588" spans="1:26">
      <c r="A588" t="s">
        <v>1213</v>
      </c>
      <c r="B588" t="s">
        <v>1257</v>
      </c>
      <c r="C588" t="s">
        <v>1267</v>
      </c>
      <c r="D588" t="s">
        <v>1371</v>
      </c>
      <c r="E588" t="s">
        <v>1372</v>
      </c>
      <c r="F588" t="s">
        <v>945</v>
      </c>
      <c r="G588" t="s">
        <v>204</v>
      </c>
      <c r="H588" t="s">
        <v>204</v>
      </c>
      <c r="I588" t="s">
        <v>340</v>
      </c>
      <c r="J588" t="s">
        <v>1261</v>
      </c>
      <c r="K588" t="s">
        <v>413</v>
      </c>
      <c r="L588" t="s">
        <v>1212</v>
      </c>
      <c r="M588" s="131">
        <v>14.74</v>
      </c>
      <c r="N588" t="s">
        <v>1373</v>
      </c>
      <c r="O588" s="132">
        <v>4.7010000000000003E-2</v>
      </c>
      <c r="P588" s="132">
        <v>4.8599999999999997E-2</v>
      </c>
      <c r="R588" s="131">
        <v>502130</v>
      </c>
      <c r="S588" s="131">
        <v>1</v>
      </c>
      <c r="T588" s="131">
        <v>85.21</v>
      </c>
      <c r="U588" s="131">
        <v>427.86500000000001</v>
      </c>
      <c r="X588" s="132">
        <v>2.0000000000000002E-5</v>
      </c>
      <c r="Y588" s="132">
        <v>3.5000000000000001E-3</v>
      </c>
      <c r="Z588" s="132">
        <v>1.4400000000000001E-3</v>
      </c>
    </row>
    <row r="589" spans="1:26">
      <c r="A589" t="s">
        <v>1213</v>
      </c>
      <c r="B589" t="s">
        <v>1257</v>
      </c>
      <c r="C589" t="s">
        <v>1267</v>
      </c>
      <c r="D589" t="s">
        <v>1324</v>
      </c>
      <c r="E589" t="s">
        <v>1325</v>
      </c>
      <c r="F589" t="s">
        <v>945</v>
      </c>
      <c r="G589" t="s">
        <v>204</v>
      </c>
      <c r="H589" t="s">
        <v>204</v>
      </c>
      <c r="I589" t="s">
        <v>340</v>
      </c>
      <c r="J589" t="s">
        <v>1265</v>
      </c>
      <c r="K589" t="s">
        <v>415</v>
      </c>
      <c r="L589" t="s">
        <v>1212</v>
      </c>
      <c r="M589" s="131">
        <v>8.4</v>
      </c>
      <c r="N589" t="s">
        <v>1326</v>
      </c>
      <c r="O589" s="132">
        <v>4.2110000000000002E-2</v>
      </c>
      <c r="P589" s="132">
        <v>4.48E-2</v>
      </c>
      <c r="R589" s="131">
        <v>408018</v>
      </c>
      <c r="S589" s="131">
        <v>1</v>
      </c>
      <c r="T589" s="131">
        <v>96.17</v>
      </c>
      <c r="U589" s="131">
        <v>392.39100000000002</v>
      </c>
      <c r="X589" s="132">
        <v>1.0000000000000001E-5</v>
      </c>
      <c r="Y589" s="132">
        <v>3.2100000000000002E-3</v>
      </c>
      <c r="Z589" s="132">
        <v>1.32E-3</v>
      </c>
    </row>
    <row r="590" spans="1:26">
      <c r="A590" t="s">
        <v>1213</v>
      </c>
      <c r="B590" t="s">
        <v>1257</v>
      </c>
      <c r="C590" t="s">
        <v>1258</v>
      </c>
      <c r="D590" t="s">
        <v>1365</v>
      </c>
      <c r="E590" t="s">
        <v>1366</v>
      </c>
      <c r="F590" t="s">
        <v>943</v>
      </c>
      <c r="G590" t="s">
        <v>204</v>
      </c>
      <c r="H590" t="s">
        <v>204</v>
      </c>
      <c r="I590" t="s">
        <v>340</v>
      </c>
      <c r="J590" t="s">
        <v>1261</v>
      </c>
      <c r="K590" t="s">
        <v>413</v>
      </c>
      <c r="L590" t="s">
        <v>1212</v>
      </c>
      <c r="M590" s="131">
        <v>9.15</v>
      </c>
      <c r="N590" t="s">
        <v>1367</v>
      </c>
      <c r="O590" s="132">
        <v>1.4409999999999999E-2</v>
      </c>
      <c r="P590" s="132">
        <v>2.12E-2</v>
      </c>
      <c r="R590" s="131">
        <v>122199</v>
      </c>
      <c r="S590" s="131">
        <v>1</v>
      </c>
      <c r="T590" s="131">
        <v>167.49</v>
      </c>
      <c r="U590" s="131">
        <v>204.67099999999999</v>
      </c>
      <c r="X590" s="132">
        <v>1.0000000000000001E-5</v>
      </c>
      <c r="Y590" s="132">
        <v>1.67E-3</v>
      </c>
      <c r="Z590" s="132">
        <v>6.8999999999999997E-4</v>
      </c>
    </row>
    <row r="591" spans="1:26">
      <c r="A591" t="s">
        <v>1213</v>
      </c>
      <c r="B591" t="s">
        <v>1257</v>
      </c>
      <c r="C591" t="s">
        <v>1267</v>
      </c>
      <c r="D591" t="s">
        <v>1291</v>
      </c>
      <c r="E591" t="s">
        <v>1292</v>
      </c>
      <c r="F591" t="s">
        <v>945</v>
      </c>
      <c r="G591" t="s">
        <v>204</v>
      </c>
      <c r="H591" t="s">
        <v>204</v>
      </c>
      <c r="I591" t="s">
        <v>340</v>
      </c>
      <c r="J591" t="s">
        <v>1261</v>
      </c>
      <c r="K591" t="s">
        <v>413</v>
      </c>
      <c r="L591" t="s">
        <v>1212</v>
      </c>
      <c r="M591" s="131">
        <v>0.42</v>
      </c>
      <c r="N591" t="s">
        <v>1293</v>
      </c>
      <c r="O591" s="132">
        <v>3.3840000000000002E-2</v>
      </c>
      <c r="P591" s="132">
        <v>3.9899999999999998E-2</v>
      </c>
      <c r="R591" s="131">
        <v>79094</v>
      </c>
      <c r="S591" s="131">
        <v>1</v>
      </c>
      <c r="T591" s="131">
        <v>100.11</v>
      </c>
      <c r="U591" s="131">
        <v>79.180999999999997</v>
      </c>
      <c r="X591" s="132">
        <v>1.0000000000000001E-5</v>
      </c>
      <c r="Y591" s="132">
        <v>6.4999999999999997E-4</v>
      </c>
      <c r="Z591" s="132">
        <v>2.7E-4</v>
      </c>
    </row>
  </sheetData>
  <sheetProtection formatColumns="0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1"/>
  <sheetViews>
    <sheetView rightToLeft="1" workbookViewId="0">
      <selection activeCell="I33" sqref="I33"/>
    </sheetView>
  </sheetViews>
  <sheetFormatPr defaultColWidth="11.625" defaultRowHeight="14.25"/>
  <cols>
    <col min="1" max="3" width="11.625" style="4"/>
    <col min="4" max="5" width="11.625" style="4" customWidth="1"/>
    <col min="6" max="6" width="15" style="4" bestFit="1" customWidth="1"/>
    <col min="7" max="7" width="12.25" style="4" bestFit="1" customWidth="1"/>
    <col min="8" max="9" width="11.625" style="4"/>
    <col min="10" max="11" width="11.625" style="4" customWidth="1"/>
    <col min="12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1247</v>
      </c>
      <c r="C2" t="s">
        <v>1509</v>
      </c>
      <c r="D2" t="s">
        <v>1510</v>
      </c>
      <c r="E2" t="s">
        <v>309</v>
      </c>
      <c r="F2" t="s">
        <v>1511</v>
      </c>
      <c r="G2" t="s">
        <v>1512</v>
      </c>
      <c r="H2" t="s">
        <v>321</v>
      </c>
      <c r="I2" t="s">
        <v>314</v>
      </c>
      <c r="J2" t="s">
        <v>204</v>
      </c>
      <c r="K2" t="s">
        <v>204</v>
      </c>
      <c r="L2" t="s">
        <v>340</v>
      </c>
      <c r="M2" t="s">
        <v>448</v>
      </c>
      <c r="N2" t="s">
        <v>339</v>
      </c>
      <c r="O2" t="s">
        <v>1211</v>
      </c>
      <c r="P2" t="s">
        <v>413</v>
      </c>
      <c r="Q2" t="s">
        <v>407</v>
      </c>
      <c r="R2" t="s">
        <v>1212</v>
      </c>
      <c r="S2" s="131">
        <v>0.18</v>
      </c>
      <c r="T2" t="s">
        <v>899</v>
      </c>
      <c r="U2" t="s">
        <v>1513</v>
      </c>
      <c r="V2" s="132">
        <v>-0.90053000000000005</v>
      </c>
      <c r="W2" s="132">
        <v>4.3299999999999998E-2</v>
      </c>
      <c r="X2" t="s">
        <v>412</v>
      </c>
      <c r="Y2" t="s">
        <v>339</v>
      </c>
      <c r="Z2" s="131">
        <v>20000</v>
      </c>
      <c r="AA2" s="131">
        <v>1</v>
      </c>
      <c r="AB2" s="131">
        <v>1037.6400000000001</v>
      </c>
      <c r="AC2" s="16"/>
      <c r="AD2" s="131">
        <v>207.52799999999999</v>
      </c>
      <c r="AE2" s="16"/>
      <c r="AF2"/>
      <c r="AG2" s="16"/>
      <c r="AH2" s="132">
        <v>1.0000000000000001E-5</v>
      </c>
      <c r="AI2" s="132">
        <v>0.33972000000000002</v>
      </c>
      <c r="AJ2" s="132">
        <v>6.8999999999999997E-4</v>
      </c>
    </row>
    <row r="3" spans="1:36">
      <c r="A3" t="s">
        <v>1213</v>
      </c>
      <c r="B3" t="s">
        <v>1247</v>
      </c>
      <c r="C3" t="s">
        <v>1514</v>
      </c>
      <c r="D3" t="s">
        <v>1515</v>
      </c>
      <c r="E3" t="s">
        <v>309</v>
      </c>
      <c r="F3" t="s">
        <v>1516</v>
      </c>
      <c r="G3" t="s">
        <v>1517</v>
      </c>
      <c r="H3" t="s">
        <v>321</v>
      </c>
      <c r="I3" t="s">
        <v>314</v>
      </c>
      <c r="J3" t="s">
        <v>204</v>
      </c>
      <c r="K3" t="s">
        <v>204</v>
      </c>
      <c r="L3" t="s">
        <v>340</v>
      </c>
      <c r="M3" t="s">
        <v>448</v>
      </c>
      <c r="N3" t="s">
        <v>339</v>
      </c>
      <c r="O3" t="s">
        <v>1211</v>
      </c>
      <c r="P3" t="s">
        <v>413</v>
      </c>
      <c r="Q3" t="s">
        <v>407</v>
      </c>
      <c r="R3" t="s">
        <v>1212</v>
      </c>
      <c r="S3" s="131">
        <v>0.44</v>
      </c>
      <c r="T3" t="s">
        <v>899</v>
      </c>
      <c r="U3" t="s">
        <v>1518</v>
      </c>
      <c r="V3" s="132">
        <v>-0.89990000000000003</v>
      </c>
      <c r="W3" s="132">
        <v>4.65E-2</v>
      </c>
      <c r="X3" t="s">
        <v>412</v>
      </c>
      <c r="Y3" t="s">
        <v>339</v>
      </c>
      <c r="Z3" s="131">
        <v>12100</v>
      </c>
      <c r="AA3" s="131">
        <v>1</v>
      </c>
      <c r="AB3" s="131">
        <v>1024.6099999999999</v>
      </c>
      <c r="AC3" s="16"/>
      <c r="AD3" s="131">
        <v>123.97799999999999</v>
      </c>
      <c r="AE3" s="16"/>
      <c r="AG3" s="16"/>
      <c r="AH3" s="132">
        <v>1.0000000000000001E-5</v>
      </c>
      <c r="AI3" s="132">
        <v>0.20294999999999999</v>
      </c>
      <c r="AJ3" s="132">
        <v>4.0999999999999999E-4</v>
      </c>
    </row>
    <row r="4" spans="1:36">
      <c r="A4" t="s">
        <v>1213</v>
      </c>
      <c r="B4" t="s">
        <v>1247</v>
      </c>
      <c r="C4" t="s">
        <v>1519</v>
      </c>
      <c r="D4" t="s">
        <v>1520</v>
      </c>
      <c r="E4" t="s">
        <v>309</v>
      </c>
      <c r="F4" t="s">
        <v>1521</v>
      </c>
      <c r="G4" t="s">
        <v>1522</v>
      </c>
      <c r="H4" t="s">
        <v>321</v>
      </c>
      <c r="I4" t="s">
        <v>314</v>
      </c>
      <c r="J4" t="s">
        <v>204</v>
      </c>
      <c r="K4" t="s">
        <v>204</v>
      </c>
      <c r="L4" t="s">
        <v>340</v>
      </c>
      <c r="M4" t="s">
        <v>448</v>
      </c>
      <c r="N4" t="s">
        <v>339</v>
      </c>
      <c r="O4" t="s">
        <v>1211</v>
      </c>
      <c r="P4" t="s">
        <v>413</v>
      </c>
      <c r="Q4" t="s">
        <v>407</v>
      </c>
      <c r="R4" t="s">
        <v>1212</v>
      </c>
      <c r="S4" s="131">
        <v>0.81</v>
      </c>
      <c r="T4" t="s">
        <v>899</v>
      </c>
      <c r="U4" t="s">
        <v>1523</v>
      </c>
      <c r="V4" s="132">
        <v>-0.89990000000000003</v>
      </c>
      <c r="W4" s="132">
        <v>4.6399999999999997E-2</v>
      </c>
      <c r="X4" t="s">
        <v>412</v>
      </c>
      <c r="Y4" t="s">
        <v>339</v>
      </c>
      <c r="Z4" s="131">
        <v>11000</v>
      </c>
      <c r="AA4" s="131">
        <v>1</v>
      </c>
      <c r="AB4" s="131">
        <v>1007.35</v>
      </c>
      <c r="AC4" s="16"/>
      <c r="AD4" s="131">
        <v>110.809</v>
      </c>
      <c r="AE4" s="16"/>
      <c r="AG4" s="16"/>
      <c r="AH4" s="132">
        <v>1.0000000000000001E-5</v>
      </c>
      <c r="AI4" s="132">
        <v>0.18139</v>
      </c>
      <c r="AJ4" s="132">
        <v>3.6999999999999999E-4</v>
      </c>
    </row>
    <row r="5" spans="1:36">
      <c r="A5" t="s">
        <v>1213</v>
      </c>
      <c r="B5" t="s">
        <v>1247</v>
      </c>
      <c r="C5" t="s">
        <v>1514</v>
      </c>
      <c r="D5" t="s">
        <v>1515</v>
      </c>
      <c r="E5" t="s">
        <v>309</v>
      </c>
      <c r="F5" t="s">
        <v>1524</v>
      </c>
      <c r="G5" t="s">
        <v>1525</v>
      </c>
      <c r="H5" t="s">
        <v>321</v>
      </c>
      <c r="I5" t="s">
        <v>314</v>
      </c>
      <c r="J5" t="s">
        <v>204</v>
      </c>
      <c r="K5" t="s">
        <v>204</v>
      </c>
      <c r="L5" t="s">
        <v>340</v>
      </c>
      <c r="M5" t="s">
        <v>448</v>
      </c>
      <c r="N5" t="s">
        <v>339</v>
      </c>
      <c r="O5" t="s">
        <v>1211</v>
      </c>
      <c r="P5" t="s">
        <v>413</v>
      </c>
      <c r="Q5" t="s">
        <v>407</v>
      </c>
      <c r="R5" t="s">
        <v>1212</v>
      </c>
      <c r="S5" s="131">
        <v>0.78</v>
      </c>
      <c r="T5" t="s">
        <v>899</v>
      </c>
      <c r="U5" t="s">
        <v>1526</v>
      </c>
      <c r="V5" s="132">
        <v>-0.89990000000000003</v>
      </c>
      <c r="W5" s="132">
        <v>4.6300000000000001E-2</v>
      </c>
      <c r="X5" t="s">
        <v>412</v>
      </c>
      <c r="Y5" t="s">
        <v>339</v>
      </c>
      <c r="Z5" s="131">
        <v>10000</v>
      </c>
      <c r="AA5" s="131">
        <v>1</v>
      </c>
      <c r="AB5" s="131">
        <v>1009</v>
      </c>
      <c r="AC5" s="16"/>
      <c r="AD5" s="131">
        <v>100.9</v>
      </c>
      <c r="AE5" s="16"/>
      <c r="AG5" s="16"/>
      <c r="AH5" s="132">
        <v>1.0000000000000001E-5</v>
      </c>
      <c r="AI5" s="132">
        <v>0.16517000000000001</v>
      </c>
      <c r="AJ5" s="132">
        <v>3.4000000000000002E-4</v>
      </c>
    </row>
    <row r="6" spans="1:36">
      <c r="A6" t="s">
        <v>1213</v>
      </c>
      <c r="B6" t="s">
        <v>1247</v>
      </c>
      <c r="C6" t="s">
        <v>1519</v>
      </c>
      <c r="D6" t="s">
        <v>1520</v>
      </c>
      <c r="E6" t="s">
        <v>309</v>
      </c>
      <c r="F6" t="s">
        <v>1527</v>
      </c>
      <c r="G6" t="s">
        <v>1528</v>
      </c>
      <c r="H6" t="s">
        <v>321</v>
      </c>
      <c r="I6" t="s">
        <v>314</v>
      </c>
      <c r="J6" t="s">
        <v>204</v>
      </c>
      <c r="K6" t="s">
        <v>204</v>
      </c>
      <c r="L6" t="s">
        <v>340</v>
      </c>
      <c r="M6" t="s">
        <v>448</v>
      </c>
      <c r="N6" t="s">
        <v>339</v>
      </c>
      <c r="O6" t="s">
        <v>1211</v>
      </c>
      <c r="P6" t="s">
        <v>413</v>
      </c>
      <c r="Q6" t="s">
        <v>407</v>
      </c>
      <c r="R6" t="s">
        <v>1212</v>
      </c>
      <c r="S6" s="131">
        <v>0.44</v>
      </c>
      <c r="T6" t="s">
        <v>899</v>
      </c>
      <c r="U6" t="s">
        <v>1518</v>
      </c>
      <c r="V6" s="132">
        <v>-0.90053000000000005</v>
      </c>
      <c r="W6" s="132">
        <v>4.5199999999999997E-2</v>
      </c>
      <c r="X6" t="s">
        <v>412</v>
      </c>
      <c r="Y6" t="s">
        <v>339</v>
      </c>
      <c r="Z6" s="131">
        <v>6600</v>
      </c>
      <c r="AA6" s="131">
        <v>1</v>
      </c>
      <c r="AB6" s="131">
        <v>1025.3</v>
      </c>
      <c r="AC6" s="16"/>
      <c r="AD6" s="131">
        <v>67.67</v>
      </c>
      <c r="AE6" s="16"/>
      <c r="AG6" s="16"/>
      <c r="AH6" s="132">
        <v>0</v>
      </c>
      <c r="AI6" s="132">
        <v>0.11076999999999999</v>
      </c>
      <c r="AJ6" s="132">
        <v>2.3000000000000001E-4</v>
      </c>
    </row>
    <row r="7" spans="1:36">
      <c r="A7" t="s">
        <v>1213</v>
      </c>
      <c r="B7" t="s">
        <v>1248</v>
      </c>
      <c r="C7" t="s">
        <v>1514</v>
      </c>
      <c r="D7" t="s">
        <v>1515</v>
      </c>
      <c r="E7" t="s">
        <v>309</v>
      </c>
      <c r="F7" t="s">
        <v>1524</v>
      </c>
      <c r="G7" t="s">
        <v>1525</v>
      </c>
      <c r="H7" t="s">
        <v>321</v>
      </c>
      <c r="I7" t="s">
        <v>314</v>
      </c>
      <c r="J7" t="s">
        <v>204</v>
      </c>
      <c r="K7" t="s">
        <v>204</v>
      </c>
      <c r="L7" t="s">
        <v>340</v>
      </c>
      <c r="M7" t="s">
        <v>448</v>
      </c>
      <c r="N7" t="s">
        <v>339</v>
      </c>
      <c r="O7" t="s">
        <v>1211</v>
      </c>
      <c r="P7" t="s">
        <v>413</v>
      </c>
      <c r="Q7" t="s">
        <v>407</v>
      </c>
      <c r="R7" t="s">
        <v>1212</v>
      </c>
      <c r="S7" s="131">
        <v>0.78</v>
      </c>
      <c r="T7" t="s">
        <v>899</v>
      </c>
      <c r="U7" t="s">
        <v>1526</v>
      </c>
      <c r="V7" s="132">
        <v>-0.89990000000000003</v>
      </c>
      <c r="W7" s="132">
        <v>4.6300000000000001E-2</v>
      </c>
      <c r="X7" t="s">
        <v>412</v>
      </c>
      <c r="Y7" t="s">
        <v>339</v>
      </c>
      <c r="Z7" s="131">
        <v>80000</v>
      </c>
      <c r="AA7" s="131">
        <v>1</v>
      </c>
      <c r="AB7" s="131">
        <v>1009</v>
      </c>
      <c r="AC7" s="16"/>
      <c r="AD7" s="131">
        <v>807.2</v>
      </c>
      <c r="AE7" s="16"/>
      <c r="AG7"/>
      <c r="AH7" s="132">
        <v>5.0000000000000002E-5</v>
      </c>
      <c r="AI7" s="132">
        <v>0.47045999999999999</v>
      </c>
      <c r="AJ7" s="132">
        <v>9.7999999999999997E-4</v>
      </c>
    </row>
    <row r="8" spans="1:36">
      <c r="A8" t="s">
        <v>1213</v>
      </c>
      <c r="B8" t="s">
        <v>1248</v>
      </c>
      <c r="C8" t="s">
        <v>1509</v>
      </c>
      <c r="D8" t="s">
        <v>1510</v>
      </c>
      <c r="E8" t="s">
        <v>309</v>
      </c>
      <c r="F8" t="s">
        <v>1511</v>
      </c>
      <c r="G8" t="s">
        <v>1512</v>
      </c>
      <c r="H8" t="s">
        <v>321</v>
      </c>
      <c r="I8" t="s">
        <v>314</v>
      </c>
      <c r="J8" t="s">
        <v>204</v>
      </c>
      <c r="K8" t="s">
        <v>204</v>
      </c>
      <c r="L8" t="s">
        <v>340</v>
      </c>
      <c r="M8" t="s">
        <v>448</v>
      </c>
      <c r="N8" t="s">
        <v>339</v>
      </c>
      <c r="O8" t="s">
        <v>1211</v>
      </c>
      <c r="P8" t="s">
        <v>413</v>
      </c>
      <c r="Q8" t="s">
        <v>407</v>
      </c>
      <c r="R8" t="s">
        <v>1212</v>
      </c>
      <c r="S8" s="131">
        <v>0.18</v>
      </c>
      <c r="T8" t="s">
        <v>899</v>
      </c>
      <c r="U8" t="s">
        <v>1513</v>
      </c>
      <c r="V8" s="132">
        <v>-0.90053000000000005</v>
      </c>
      <c r="W8" s="132">
        <v>4.3299999999999998E-2</v>
      </c>
      <c r="X8" t="s">
        <v>412</v>
      </c>
      <c r="Y8" t="s">
        <v>339</v>
      </c>
      <c r="Z8" s="131">
        <v>50000</v>
      </c>
      <c r="AA8" s="131">
        <v>1</v>
      </c>
      <c r="AB8" s="131">
        <v>1037.6400000000001</v>
      </c>
      <c r="AC8"/>
      <c r="AD8" s="131">
        <v>518.82000000000005</v>
      </c>
      <c r="AG8"/>
      <c r="AH8" s="132">
        <v>2.0000000000000002E-5</v>
      </c>
      <c r="AI8" s="132">
        <v>0.30237999999999998</v>
      </c>
      <c r="AJ8" s="132">
        <v>6.3000000000000003E-4</v>
      </c>
    </row>
    <row r="9" spans="1:36">
      <c r="A9" t="s">
        <v>1213</v>
      </c>
      <c r="B9" t="s">
        <v>1248</v>
      </c>
      <c r="C9" t="s">
        <v>1519</v>
      </c>
      <c r="D9" t="s">
        <v>1520</v>
      </c>
      <c r="E9" t="s">
        <v>309</v>
      </c>
      <c r="F9" t="s">
        <v>1521</v>
      </c>
      <c r="G9" t="s">
        <v>1522</v>
      </c>
      <c r="H9" t="s">
        <v>321</v>
      </c>
      <c r="I9" t="s">
        <v>314</v>
      </c>
      <c r="J9" t="s">
        <v>204</v>
      </c>
      <c r="K9" t="s">
        <v>204</v>
      </c>
      <c r="L9" t="s">
        <v>340</v>
      </c>
      <c r="M9" t="s">
        <v>448</v>
      </c>
      <c r="N9" t="s">
        <v>339</v>
      </c>
      <c r="O9" t="s">
        <v>1211</v>
      </c>
      <c r="P9" t="s">
        <v>413</v>
      </c>
      <c r="Q9" t="s">
        <v>407</v>
      </c>
      <c r="R9" t="s">
        <v>1212</v>
      </c>
      <c r="S9" s="131">
        <v>0.81</v>
      </c>
      <c r="T9" t="s">
        <v>899</v>
      </c>
      <c r="U9" t="s">
        <v>1523</v>
      </c>
      <c r="V9" s="132">
        <v>-0.89990000000000003</v>
      </c>
      <c r="W9" s="132">
        <v>4.6399999999999997E-2</v>
      </c>
      <c r="X9" t="s">
        <v>412</v>
      </c>
      <c r="Y9" t="s">
        <v>339</v>
      </c>
      <c r="Z9" s="131">
        <v>27500</v>
      </c>
      <c r="AA9" s="131">
        <v>1</v>
      </c>
      <c r="AB9" s="131">
        <v>1007.35</v>
      </c>
      <c r="AC9" s="109"/>
      <c r="AD9" s="131">
        <v>277.02100000000002</v>
      </c>
      <c r="AG9" s="16"/>
      <c r="AH9" s="132">
        <v>2.0000000000000002E-5</v>
      </c>
      <c r="AI9" s="132">
        <v>0.16145999999999999</v>
      </c>
      <c r="AJ9" s="132">
        <v>3.4000000000000002E-4</v>
      </c>
    </row>
    <row r="10" spans="1:36">
      <c r="A10" t="s">
        <v>1213</v>
      </c>
      <c r="B10" t="s">
        <v>1248</v>
      </c>
      <c r="C10" t="s">
        <v>1514</v>
      </c>
      <c r="D10" t="s">
        <v>1515</v>
      </c>
      <c r="E10" t="s">
        <v>309</v>
      </c>
      <c r="F10" t="s">
        <v>1516</v>
      </c>
      <c r="G10" t="s">
        <v>1517</v>
      </c>
      <c r="H10" t="s">
        <v>321</v>
      </c>
      <c r="I10" t="s">
        <v>314</v>
      </c>
      <c r="J10" t="s">
        <v>204</v>
      </c>
      <c r="K10" t="s">
        <v>204</v>
      </c>
      <c r="L10" t="s">
        <v>340</v>
      </c>
      <c r="M10" t="s">
        <v>448</v>
      </c>
      <c r="N10" t="s">
        <v>339</v>
      </c>
      <c r="O10" t="s">
        <v>1211</v>
      </c>
      <c r="P10" t="s">
        <v>413</v>
      </c>
      <c r="Q10" t="s">
        <v>407</v>
      </c>
      <c r="R10" t="s">
        <v>1212</v>
      </c>
      <c r="S10" s="131">
        <v>0.44</v>
      </c>
      <c r="T10" t="s">
        <v>899</v>
      </c>
      <c r="U10" t="s">
        <v>1518</v>
      </c>
      <c r="V10" s="132">
        <v>-0.89990000000000003</v>
      </c>
      <c r="W10" s="132">
        <v>4.65E-2</v>
      </c>
      <c r="X10" t="s">
        <v>412</v>
      </c>
      <c r="Y10" t="s">
        <v>339</v>
      </c>
      <c r="Z10" s="131">
        <v>7100</v>
      </c>
      <c r="AA10" s="131">
        <v>1</v>
      </c>
      <c r="AB10" s="131">
        <v>1024.6099999999999</v>
      </c>
      <c r="AC10" s="16"/>
      <c r="AD10" s="131">
        <v>72.747</v>
      </c>
      <c r="AE10" s="16"/>
      <c r="AG10" s="16"/>
      <c r="AH10" s="132">
        <v>1.0000000000000001E-5</v>
      </c>
      <c r="AI10" s="132">
        <v>4.24E-2</v>
      </c>
      <c r="AJ10" s="132">
        <v>9.0000000000000006E-5</v>
      </c>
    </row>
    <row r="11" spans="1:36">
      <c r="A11" t="s">
        <v>1213</v>
      </c>
      <c r="B11" t="s">
        <v>1248</v>
      </c>
      <c r="C11" t="s">
        <v>1519</v>
      </c>
      <c r="D11" t="s">
        <v>1520</v>
      </c>
      <c r="E11" t="s">
        <v>309</v>
      </c>
      <c r="F11" t="s">
        <v>1527</v>
      </c>
      <c r="G11" t="s">
        <v>1528</v>
      </c>
      <c r="H11" t="s">
        <v>321</v>
      </c>
      <c r="I11" t="s">
        <v>314</v>
      </c>
      <c r="J11" t="s">
        <v>204</v>
      </c>
      <c r="K11" t="s">
        <v>204</v>
      </c>
      <c r="L11" t="s">
        <v>340</v>
      </c>
      <c r="M11" t="s">
        <v>448</v>
      </c>
      <c r="N11" t="s">
        <v>339</v>
      </c>
      <c r="O11" t="s">
        <v>1211</v>
      </c>
      <c r="P11" t="s">
        <v>413</v>
      </c>
      <c r="Q11" t="s">
        <v>407</v>
      </c>
      <c r="R11" t="s">
        <v>1212</v>
      </c>
      <c r="S11" s="131">
        <v>0.44</v>
      </c>
      <c r="T11" t="s">
        <v>899</v>
      </c>
      <c r="U11" t="s">
        <v>1518</v>
      </c>
      <c r="V11" s="132">
        <v>-0.90053000000000005</v>
      </c>
      <c r="W11" s="132">
        <v>4.5199999999999997E-2</v>
      </c>
      <c r="X11" t="s">
        <v>412</v>
      </c>
      <c r="Y11" t="s">
        <v>339</v>
      </c>
      <c r="Z11" s="131">
        <v>3900</v>
      </c>
      <c r="AA11" s="131">
        <v>1</v>
      </c>
      <c r="AB11" s="131">
        <v>1025.3</v>
      </c>
      <c r="AC11" s="16"/>
      <c r="AD11" s="131">
        <v>39.987000000000002</v>
      </c>
      <c r="AE11" s="16"/>
      <c r="AG11" s="16"/>
      <c r="AH11" s="132">
        <v>0</v>
      </c>
      <c r="AI11" s="132">
        <v>2.3310000000000001E-2</v>
      </c>
      <c r="AJ11" s="132">
        <v>5.0000000000000002E-5</v>
      </c>
    </row>
    <row r="12" spans="1:36">
      <c r="A12" t="s">
        <v>1213</v>
      </c>
      <c r="B12" t="s">
        <v>1250</v>
      </c>
      <c r="C12" t="s">
        <v>1514</v>
      </c>
      <c r="D12" t="s">
        <v>1515</v>
      </c>
      <c r="E12" t="s">
        <v>309</v>
      </c>
      <c r="F12" t="s">
        <v>1524</v>
      </c>
      <c r="G12" t="s">
        <v>1525</v>
      </c>
      <c r="H12" t="s">
        <v>321</v>
      </c>
      <c r="I12" t="s">
        <v>314</v>
      </c>
      <c r="J12" t="s">
        <v>204</v>
      </c>
      <c r="K12" t="s">
        <v>204</v>
      </c>
      <c r="L12" t="s">
        <v>340</v>
      </c>
      <c r="M12" t="s">
        <v>448</v>
      </c>
      <c r="N12" t="s">
        <v>339</v>
      </c>
      <c r="O12" t="s">
        <v>1211</v>
      </c>
      <c r="P12" t="s">
        <v>413</v>
      </c>
      <c r="Q12" t="s">
        <v>407</v>
      </c>
      <c r="R12" t="s">
        <v>1212</v>
      </c>
      <c r="S12" s="131">
        <v>0.78</v>
      </c>
      <c r="T12" t="s">
        <v>899</v>
      </c>
      <c r="U12" t="s">
        <v>1526</v>
      </c>
      <c r="V12" s="132">
        <v>-0.89990000000000003</v>
      </c>
      <c r="W12" s="132">
        <v>4.6300000000000001E-2</v>
      </c>
      <c r="X12" t="s">
        <v>412</v>
      </c>
      <c r="Y12" t="s">
        <v>339</v>
      </c>
      <c r="Z12" s="131">
        <v>410000</v>
      </c>
      <c r="AA12" s="131">
        <v>1</v>
      </c>
      <c r="AB12" s="131">
        <v>1009</v>
      </c>
      <c r="AC12" s="16"/>
      <c r="AD12" s="131">
        <v>4136.8999999999996</v>
      </c>
      <c r="AE12" s="16"/>
      <c r="AG12" s="16"/>
      <c r="AH12" s="132">
        <v>2.7E-4</v>
      </c>
      <c r="AI12" s="132">
        <v>0.31739000000000001</v>
      </c>
      <c r="AJ12" s="132">
        <v>1.15E-3</v>
      </c>
    </row>
    <row r="13" spans="1:36">
      <c r="A13" t="s">
        <v>1213</v>
      </c>
      <c r="B13" t="s">
        <v>1250</v>
      </c>
      <c r="C13" t="s">
        <v>1509</v>
      </c>
      <c r="D13" t="s">
        <v>1510</v>
      </c>
      <c r="E13" t="s">
        <v>309</v>
      </c>
      <c r="F13" t="s">
        <v>1511</v>
      </c>
      <c r="G13" t="s">
        <v>1512</v>
      </c>
      <c r="H13" t="s">
        <v>321</v>
      </c>
      <c r="I13" t="s">
        <v>314</v>
      </c>
      <c r="J13" t="s">
        <v>204</v>
      </c>
      <c r="K13" t="s">
        <v>204</v>
      </c>
      <c r="L13" t="s">
        <v>340</v>
      </c>
      <c r="M13" t="s">
        <v>448</v>
      </c>
      <c r="N13" t="s">
        <v>339</v>
      </c>
      <c r="O13" t="s">
        <v>1211</v>
      </c>
      <c r="P13" t="s">
        <v>413</v>
      </c>
      <c r="Q13" t="s">
        <v>407</v>
      </c>
      <c r="R13" t="s">
        <v>1212</v>
      </c>
      <c r="S13" s="131">
        <v>0.18</v>
      </c>
      <c r="T13" t="s">
        <v>899</v>
      </c>
      <c r="U13" t="s">
        <v>1513</v>
      </c>
      <c r="V13" s="132">
        <v>-0.90053000000000005</v>
      </c>
      <c r="W13" s="132">
        <v>4.3299999999999998E-2</v>
      </c>
      <c r="X13" t="s">
        <v>412</v>
      </c>
      <c r="Y13" t="s">
        <v>339</v>
      </c>
      <c r="Z13" s="131">
        <v>330000</v>
      </c>
      <c r="AA13" s="131">
        <v>1</v>
      </c>
      <c r="AB13" s="131">
        <v>1037.6400000000001</v>
      </c>
      <c r="AC13" s="16"/>
      <c r="AD13" s="131">
        <v>3424.212</v>
      </c>
      <c r="AE13" s="16"/>
      <c r="AG13" s="16"/>
      <c r="AH13" s="132">
        <v>1.4999999999999999E-4</v>
      </c>
      <c r="AI13" s="132">
        <v>0.26271</v>
      </c>
      <c r="AJ13" s="132">
        <v>9.5E-4</v>
      </c>
    </row>
    <row r="14" spans="1:36">
      <c r="A14" t="s">
        <v>1213</v>
      </c>
      <c r="B14" t="s">
        <v>1250</v>
      </c>
      <c r="C14" t="s">
        <v>1514</v>
      </c>
      <c r="D14" t="s">
        <v>1515</v>
      </c>
      <c r="E14" t="s">
        <v>309</v>
      </c>
      <c r="F14" t="s">
        <v>1516</v>
      </c>
      <c r="G14" t="s">
        <v>1517</v>
      </c>
      <c r="H14" t="s">
        <v>321</v>
      </c>
      <c r="I14" t="s">
        <v>314</v>
      </c>
      <c r="J14" t="s">
        <v>204</v>
      </c>
      <c r="K14" t="s">
        <v>204</v>
      </c>
      <c r="L14" t="s">
        <v>340</v>
      </c>
      <c r="M14" t="s">
        <v>448</v>
      </c>
      <c r="N14" t="s">
        <v>339</v>
      </c>
      <c r="O14" t="s">
        <v>1211</v>
      </c>
      <c r="P14" t="s">
        <v>413</v>
      </c>
      <c r="Q14" t="s">
        <v>407</v>
      </c>
      <c r="R14" t="s">
        <v>1212</v>
      </c>
      <c r="S14" s="131">
        <v>0.44</v>
      </c>
      <c r="T14" t="s">
        <v>899</v>
      </c>
      <c r="U14" t="s">
        <v>1518</v>
      </c>
      <c r="V14" s="132">
        <v>-0.89990000000000003</v>
      </c>
      <c r="W14" s="132">
        <v>4.65E-2</v>
      </c>
      <c r="X14" t="s">
        <v>412</v>
      </c>
      <c r="Y14" t="s">
        <v>339</v>
      </c>
      <c r="Z14" s="131">
        <v>264400</v>
      </c>
      <c r="AA14" s="131">
        <v>1</v>
      </c>
      <c r="AB14" s="131">
        <v>1024.6099999999999</v>
      </c>
      <c r="AC14" s="16"/>
      <c r="AD14" s="131">
        <v>2709.069</v>
      </c>
      <c r="AE14" s="16"/>
      <c r="AG14" s="16"/>
      <c r="AH14" s="132">
        <v>2.3000000000000001E-4</v>
      </c>
      <c r="AI14" s="132">
        <v>0.20784</v>
      </c>
      <c r="AJ14" s="132">
        <v>7.5000000000000002E-4</v>
      </c>
    </row>
    <row r="15" spans="1:36">
      <c r="A15" t="s">
        <v>1213</v>
      </c>
      <c r="B15" t="s">
        <v>1250</v>
      </c>
      <c r="C15" t="s">
        <v>1519</v>
      </c>
      <c r="D15" t="s">
        <v>1520</v>
      </c>
      <c r="E15" t="s">
        <v>309</v>
      </c>
      <c r="F15" t="s">
        <v>1527</v>
      </c>
      <c r="G15" t="s">
        <v>1528</v>
      </c>
      <c r="H15" t="s">
        <v>321</v>
      </c>
      <c r="I15" t="s">
        <v>314</v>
      </c>
      <c r="J15" t="s">
        <v>204</v>
      </c>
      <c r="K15" t="s">
        <v>204</v>
      </c>
      <c r="L15" t="s">
        <v>340</v>
      </c>
      <c r="M15" t="s">
        <v>448</v>
      </c>
      <c r="N15" t="s">
        <v>339</v>
      </c>
      <c r="O15" t="s">
        <v>1211</v>
      </c>
      <c r="P15" t="s">
        <v>413</v>
      </c>
      <c r="Q15" t="s">
        <v>407</v>
      </c>
      <c r="R15" t="s">
        <v>1212</v>
      </c>
      <c r="S15" s="131">
        <v>0.44</v>
      </c>
      <c r="T15" t="s">
        <v>899</v>
      </c>
      <c r="U15" t="s">
        <v>1518</v>
      </c>
      <c r="V15" s="132">
        <v>-0.90053000000000005</v>
      </c>
      <c r="W15" s="132">
        <v>4.5199999999999997E-2</v>
      </c>
      <c r="X15" t="s">
        <v>412</v>
      </c>
      <c r="Y15" t="s">
        <v>339</v>
      </c>
      <c r="Z15" s="131">
        <v>145400</v>
      </c>
      <c r="AA15" s="131">
        <v>1</v>
      </c>
      <c r="AB15" s="131">
        <v>1025.3</v>
      </c>
      <c r="AC15" s="16"/>
      <c r="AD15" s="131">
        <v>1490.7860000000001</v>
      </c>
      <c r="AE15" s="16"/>
      <c r="AG15" s="16"/>
      <c r="AH15" s="132">
        <v>8.0000000000000007E-5</v>
      </c>
      <c r="AI15" s="132">
        <v>0.11437</v>
      </c>
      <c r="AJ15" s="132">
        <v>4.0999999999999999E-4</v>
      </c>
    </row>
    <row r="16" spans="1:36">
      <c r="A16" t="s">
        <v>1213</v>
      </c>
      <c r="B16" t="s">
        <v>1250</v>
      </c>
      <c r="C16" t="s">
        <v>1519</v>
      </c>
      <c r="D16" t="s">
        <v>1520</v>
      </c>
      <c r="E16" t="s">
        <v>309</v>
      </c>
      <c r="F16" t="s">
        <v>1521</v>
      </c>
      <c r="G16" t="s">
        <v>1522</v>
      </c>
      <c r="H16" t="s">
        <v>321</v>
      </c>
      <c r="I16" t="s">
        <v>314</v>
      </c>
      <c r="J16" t="s">
        <v>204</v>
      </c>
      <c r="K16" t="s">
        <v>204</v>
      </c>
      <c r="L16" t="s">
        <v>340</v>
      </c>
      <c r="M16" t="s">
        <v>448</v>
      </c>
      <c r="N16" t="s">
        <v>339</v>
      </c>
      <c r="O16" t="s">
        <v>1211</v>
      </c>
      <c r="P16" t="s">
        <v>413</v>
      </c>
      <c r="Q16" t="s">
        <v>407</v>
      </c>
      <c r="R16" t="s">
        <v>1212</v>
      </c>
      <c r="S16" s="131">
        <v>0.81</v>
      </c>
      <c r="T16" t="s">
        <v>899</v>
      </c>
      <c r="U16" t="s">
        <v>1523</v>
      </c>
      <c r="V16" s="132">
        <v>-0.89990000000000003</v>
      </c>
      <c r="W16" s="132">
        <v>4.6399999999999997E-2</v>
      </c>
      <c r="X16" t="s">
        <v>412</v>
      </c>
      <c r="Y16" t="s">
        <v>339</v>
      </c>
      <c r="Z16" s="131">
        <v>126400</v>
      </c>
      <c r="AA16" s="131">
        <v>1</v>
      </c>
      <c r="AB16" s="131">
        <v>1007.35</v>
      </c>
      <c r="AC16" s="16"/>
      <c r="AD16" s="131">
        <v>1273.29</v>
      </c>
      <c r="AE16" s="16"/>
      <c r="AG16" s="16"/>
      <c r="AH16" s="132">
        <v>8.0000000000000007E-5</v>
      </c>
      <c r="AI16" s="132">
        <v>9.7689999999999999E-2</v>
      </c>
      <c r="AJ16" s="132">
        <v>3.5E-4</v>
      </c>
    </row>
    <row r="17" spans="1:33">
      <c r="A17" t="s">
        <v>1213</v>
      </c>
      <c r="B17" t="s">
        <v>1214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09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1213</v>
      </c>
      <c r="B18" t="s">
        <v>1217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09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1213</v>
      </c>
      <c r="B19" t="s">
        <v>1218</v>
      </c>
      <c r="E19" s="16"/>
      <c r="H19" s="16"/>
      <c r="I19" s="16"/>
      <c r="J19" s="16"/>
      <c r="K19" s="16"/>
      <c r="L19" s="16"/>
      <c r="M19" s="16"/>
      <c r="N19" s="16"/>
      <c r="O19"/>
      <c r="P19" s="16"/>
      <c r="Q19" s="16"/>
      <c r="T19" s="109"/>
      <c r="X19" s="16"/>
      <c r="Y19" s="16"/>
      <c r="AG19" s="16"/>
    </row>
    <row r="20" spans="1:33">
      <c r="A20" t="s">
        <v>1213</v>
      </c>
      <c r="B20" t="s">
        <v>1219</v>
      </c>
      <c r="T20" s="108"/>
    </row>
    <row r="21" spans="1:33">
      <c r="A21" t="s">
        <v>1213</v>
      </c>
      <c r="B21" t="s">
        <v>1220</v>
      </c>
      <c r="T21" s="108"/>
    </row>
    <row r="22" spans="1:33">
      <c r="A22" t="s">
        <v>1213</v>
      </c>
      <c r="B22" t="s">
        <v>1221</v>
      </c>
      <c r="T22" s="108"/>
    </row>
    <row r="23" spans="1:33">
      <c r="A23" t="s">
        <v>1213</v>
      </c>
      <c r="B23" t="s">
        <v>1222</v>
      </c>
      <c r="T23" s="108"/>
    </row>
    <row r="24" spans="1:33">
      <c r="A24" t="s">
        <v>1213</v>
      </c>
      <c r="B24" t="s">
        <v>1223</v>
      </c>
      <c r="T24"/>
    </row>
    <row r="25" spans="1:33">
      <c r="A25" t="s">
        <v>1213</v>
      </c>
      <c r="B25" t="s">
        <v>1229</v>
      </c>
    </row>
    <row r="26" spans="1:33">
      <c r="A26" t="s">
        <v>1213</v>
      </c>
      <c r="B26" t="s">
        <v>1230</v>
      </c>
    </row>
    <row r="27" spans="1:33">
      <c r="A27" t="s">
        <v>1213</v>
      </c>
      <c r="B27" t="s">
        <v>1231</v>
      </c>
    </row>
    <row r="28" spans="1:33">
      <c r="A28" t="s">
        <v>1213</v>
      </c>
      <c r="B28" t="s">
        <v>1232</v>
      </c>
    </row>
    <row r="29" spans="1:33">
      <c r="A29" t="s">
        <v>1213</v>
      </c>
      <c r="B29" t="s">
        <v>1233</v>
      </c>
    </row>
    <row r="30" spans="1:33">
      <c r="A30" t="s">
        <v>1213</v>
      </c>
      <c r="B30" t="s">
        <v>1236</v>
      </c>
    </row>
    <row r="31" spans="1:33">
      <c r="A31" t="s">
        <v>1213</v>
      </c>
      <c r="B31" t="s">
        <v>1237</v>
      </c>
    </row>
    <row r="32" spans="1:33">
      <c r="A32" t="s">
        <v>1213</v>
      </c>
      <c r="B32" t="s">
        <v>1238</v>
      </c>
    </row>
    <row r="33" spans="1:2">
      <c r="A33" t="s">
        <v>1213</v>
      </c>
      <c r="B33" t="s">
        <v>1241</v>
      </c>
    </row>
    <row r="34" spans="1:2">
      <c r="A34" t="s">
        <v>1213</v>
      </c>
      <c r="B34" t="s">
        <v>1242</v>
      </c>
    </row>
    <row r="35" spans="1:2">
      <c r="A35" t="s">
        <v>1213</v>
      </c>
      <c r="B35" t="s">
        <v>1243</v>
      </c>
    </row>
    <row r="36" spans="1:2">
      <c r="A36" t="s">
        <v>1213</v>
      </c>
      <c r="B36" t="s">
        <v>1244</v>
      </c>
    </row>
    <row r="37" spans="1:2">
      <c r="A37" t="s">
        <v>1213</v>
      </c>
      <c r="B37" t="s">
        <v>1251</v>
      </c>
    </row>
    <row r="38" spans="1:2">
      <c r="A38" t="s">
        <v>1213</v>
      </c>
      <c r="B38" t="s">
        <v>1252</v>
      </c>
    </row>
    <row r="39" spans="1:2">
      <c r="A39" t="s">
        <v>1213</v>
      </c>
      <c r="B39" t="s">
        <v>1253</v>
      </c>
    </row>
    <row r="40" spans="1:2">
      <c r="A40" t="s">
        <v>1213</v>
      </c>
      <c r="B40" t="s">
        <v>1254</v>
      </c>
    </row>
    <row r="41" spans="1:2">
      <c r="A41" t="s">
        <v>1213</v>
      </c>
      <c r="B41" t="s">
        <v>1255</v>
      </c>
    </row>
    <row r="42" spans="1:2">
      <c r="A42" t="s">
        <v>1213</v>
      </c>
      <c r="B42" t="s">
        <v>1256</v>
      </c>
    </row>
    <row r="43" spans="1:2">
      <c r="A43" t="s">
        <v>1213</v>
      </c>
      <c r="B43" t="s">
        <v>1257</v>
      </c>
    </row>
    <row r="1048571" spans="12:14">
      <c r="L1048571" s="6"/>
      <c r="N1048571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1:L1048576">
      <formula1>Stock_Exchange_Gov_Bonds</formula1>
    </dataValidation>
    <dataValidation type="list" allowBlank="1" showInputMessage="1" showErrorMessage="1" sqref="N1048571:N1048576 N2:N19">
      <formula1>Holding_interest</formula1>
    </dataValidation>
    <dataValidation type="list" allowBlank="1" showInputMessage="1" showErrorMessage="1" sqref="AG2:AG6 AG9:AG19">
      <formula1>In_the_books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T2:T19">
      <formula1>Underlying_Interest_Rates</formula1>
    </dataValidation>
    <dataValidation type="list" allowBlank="1" showInputMessage="1" showErrorMessage="1" sqref="Y2:Y19">
      <formula1>Yes_No_Bad_Debt</formula1>
    </dataValidation>
    <dataValidation type="list" allowBlank="1" showInputMessage="1" showErrorMessage="1" sqref="X2:X19">
      <formula1>Subordination_Risk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H3:H19">
      <formula1>Type_of_Security_ID_Fund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AP2245"/>
  <sheetViews>
    <sheetView rightToLeft="1" topLeftCell="E1" workbookViewId="0">
      <selection activeCell="I2250" sqref="I2250"/>
    </sheetView>
  </sheetViews>
  <sheetFormatPr defaultColWidth="11.625" defaultRowHeight="14.25"/>
  <cols>
    <col min="1" max="4" width="11.625" style="2"/>
    <col min="5" max="5" width="22.75" style="4" bestFit="1" customWidth="1"/>
    <col min="6" max="6" width="31" style="2" bestFit="1" customWidth="1"/>
    <col min="7" max="7" width="15.125" style="2" bestFit="1" customWidth="1"/>
    <col min="8" max="21" width="11.625" style="2" customWidth="1"/>
    <col min="22" max="23" width="11.625" style="2"/>
    <col min="24" max="25" width="11.625" style="4"/>
    <col min="26" max="26" width="13.5" style="2" bestFit="1" customWidth="1"/>
    <col min="27" max="34" width="11.625" style="2"/>
    <col min="35" max="35" width="14.125" style="2" bestFit="1" customWidth="1"/>
    <col min="36" max="39" width="11.625" style="2"/>
    <col min="43" max="16384" width="11.625" style="2"/>
  </cols>
  <sheetData>
    <row r="1" spans="1:39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  <c r="AM1"/>
    </row>
    <row r="2" spans="1:39" hidden="1">
      <c r="A2" t="s">
        <v>1213</v>
      </c>
      <c r="B2">
        <v>12936</v>
      </c>
      <c r="C2" t="s">
        <v>1529</v>
      </c>
      <c r="D2" t="s">
        <v>1530</v>
      </c>
      <c r="E2" t="s">
        <v>309</v>
      </c>
      <c r="F2" t="s">
        <v>1531</v>
      </c>
      <c r="G2" t="s">
        <v>1532</v>
      </c>
      <c r="H2" t="s">
        <v>321</v>
      </c>
      <c r="I2" t="s">
        <v>754</v>
      </c>
      <c r="J2" t="s">
        <v>204</v>
      </c>
      <c r="K2" t="s">
        <v>204</v>
      </c>
      <c r="L2" t="s">
        <v>325</v>
      </c>
      <c r="M2" t="s">
        <v>340</v>
      </c>
      <c r="N2" t="s">
        <v>456</v>
      </c>
      <c r="O2" t="s">
        <v>339</v>
      </c>
      <c r="P2" t="s">
        <v>1533</v>
      </c>
      <c r="Q2" t="s">
        <v>413</v>
      </c>
      <c r="R2" t="s">
        <v>407</v>
      </c>
      <c r="S2" t="s">
        <v>1212</v>
      </c>
      <c r="T2" s="131">
        <v>5.13</v>
      </c>
      <c r="U2" t="s">
        <v>1534</v>
      </c>
      <c r="V2" s="132">
        <v>1.7409999999999998E-2</v>
      </c>
      <c r="W2" s="132">
        <v>4.5199999999999997E-2</v>
      </c>
      <c r="X2" t="s">
        <v>412</v>
      </c>
      <c r="Y2" t="s">
        <v>339</v>
      </c>
      <c r="Z2" s="131">
        <v>347286.03</v>
      </c>
      <c r="AA2" s="131">
        <v>1</v>
      </c>
      <c r="AB2" s="131">
        <v>146.6</v>
      </c>
      <c r="AC2" s="109"/>
      <c r="AD2" s="131">
        <v>509.12099999999998</v>
      </c>
      <c r="AE2" s="109"/>
      <c r="AF2" s="109"/>
      <c r="AG2" s="16"/>
      <c r="AH2" s="132">
        <v>1.3999999999999999E-4</v>
      </c>
      <c r="AI2" s="132">
        <f>AD2/SUMIF(B:B,B2,AD:AD)</f>
        <v>2.6655491124050943E-2</v>
      </c>
      <c r="AJ2" s="132">
        <v>4.3226893893363472E-3</v>
      </c>
      <c r="AM2"/>
    </row>
    <row r="3" spans="1:39" hidden="1">
      <c r="A3" t="s">
        <v>1213</v>
      </c>
      <c r="B3">
        <v>12936</v>
      </c>
      <c r="C3" t="s">
        <v>1535</v>
      </c>
      <c r="D3" t="s">
        <v>1536</v>
      </c>
      <c r="E3" t="s">
        <v>311</v>
      </c>
      <c r="F3" t="s">
        <v>1537</v>
      </c>
      <c r="G3" t="s">
        <v>1538</v>
      </c>
      <c r="H3" t="s">
        <v>321</v>
      </c>
      <c r="I3" t="s">
        <v>951</v>
      </c>
      <c r="J3" t="s">
        <v>204</v>
      </c>
      <c r="K3" t="s">
        <v>224</v>
      </c>
      <c r="L3" t="s">
        <v>325</v>
      </c>
      <c r="M3" t="s">
        <v>340</v>
      </c>
      <c r="N3" t="s">
        <v>465</v>
      </c>
      <c r="O3" t="s">
        <v>339</v>
      </c>
      <c r="P3" t="s">
        <v>1539</v>
      </c>
      <c r="Q3" t="s">
        <v>413</v>
      </c>
      <c r="R3" t="s">
        <v>407</v>
      </c>
      <c r="S3" t="s">
        <v>1212</v>
      </c>
      <c r="T3" s="131">
        <v>3.9</v>
      </c>
      <c r="U3" t="s">
        <v>1540</v>
      </c>
      <c r="V3" s="132">
        <v>7.0239999999999997E-2</v>
      </c>
      <c r="W3" s="132">
        <v>7.4300000000000005E-2</v>
      </c>
      <c r="X3" t="s">
        <v>412</v>
      </c>
      <c r="Y3" t="s">
        <v>339</v>
      </c>
      <c r="Z3" s="131">
        <v>445000</v>
      </c>
      <c r="AA3" s="131">
        <v>1</v>
      </c>
      <c r="AB3" s="131">
        <v>108.5</v>
      </c>
      <c r="AC3" s="109"/>
      <c r="AD3" s="131">
        <v>482.82499999999999</v>
      </c>
      <c r="AE3" s="109"/>
      <c r="AF3" s="108"/>
      <c r="AG3" s="16"/>
      <c r="AH3" s="132">
        <v>7.3999999999999999E-4</v>
      </c>
      <c r="AI3" s="132">
        <f t="shared" ref="AI3:AI66" si="0">AD3/SUMIF(B:B,B3,AD:AD)</f>
        <v>2.5278740224759726E-2</v>
      </c>
      <c r="AJ3" s="132">
        <v>4.0994233284549686E-3</v>
      </c>
      <c r="AM3"/>
    </row>
    <row r="4" spans="1:39" hidden="1">
      <c r="A4" t="s">
        <v>1213</v>
      </c>
      <c r="B4">
        <v>12936</v>
      </c>
      <c r="C4" t="s">
        <v>1541</v>
      </c>
      <c r="D4" t="s">
        <v>1542</v>
      </c>
      <c r="E4" t="s">
        <v>80</v>
      </c>
      <c r="F4" t="s">
        <v>1543</v>
      </c>
      <c r="G4" t="s">
        <v>1544</v>
      </c>
      <c r="H4" t="s">
        <v>321</v>
      </c>
      <c r="I4" t="s">
        <v>755</v>
      </c>
      <c r="J4" t="s">
        <v>204</v>
      </c>
      <c r="K4" t="s">
        <v>224</v>
      </c>
      <c r="L4" t="s">
        <v>325</v>
      </c>
      <c r="M4" t="s">
        <v>340</v>
      </c>
      <c r="N4" t="s">
        <v>443</v>
      </c>
      <c r="O4" t="s">
        <v>339</v>
      </c>
      <c r="P4" t="s">
        <v>1545</v>
      </c>
      <c r="Q4" t="s">
        <v>415</v>
      </c>
      <c r="R4" t="s">
        <v>407</v>
      </c>
      <c r="S4" t="s">
        <v>1212</v>
      </c>
      <c r="T4" s="131">
        <v>1.34</v>
      </c>
      <c r="U4" t="s">
        <v>1546</v>
      </c>
      <c r="V4" s="132">
        <v>2.7200000000000002E-3</v>
      </c>
      <c r="W4" s="132">
        <v>6.2199999999999998E-2</v>
      </c>
      <c r="X4" t="s">
        <v>412</v>
      </c>
      <c r="Y4" t="s">
        <v>339</v>
      </c>
      <c r="Z4" s="131">
        <v>450000</v>
      </c>
      <c r="AA4" s="131">
        <v>1</v>
      </c>
      <c r="AB4" s="131">
        <v>105.12</v>
      </c>
      <c r="AC4" s="109"/>
      <c r="AD4" s="131">
        <v>473.04</v>
      </c>
      <c r="AE4" s="109"/>
      <c r="AF4" s="108"/>
      <c r="AG4" s="16"/>
      <c r="AH4" s="132">
        <v>1.07E-3</v>
      </c>
      <c r="AI4" s="132">
        <f t="shared" si="0"/>
        <v>2.4766437686367406E-2</v>
      </c>
      <c r="AJ4" s="132">
        <v>4.0163438332570566E-3</v>
      </c>
      <c r="AM4"/>
    </row>
    <row r="5" spans="1:39" hidden="1">
      <c r="A5" t="s">
        <v>1213</v>
      </c>
      <c r="B5">
        <v>12936</v>
      </c>
      <c r="C5" t="s">
        <v>1547</v>
      </c>
      <c r="D5" t="s">
        <v>1548</v>
      </c>
      <c r="E5" t="s">
        <v>311</v>
      </c>
      <c r="F5" t="s">
        <v>1549</v>
      </c>
      <c r="G5" t="s">
        <v>1550</v>
      </c>
      <c r="H5" t="s">
        <v>321</v>
      </c>
      <c r="I5" t="s">
        <v>951</v>
      </c>
      <c r="J5" t="s">
        <v>204</v>
      </c>
      <c r="K5" t="s">
        <v>224</v>
      </c>
      <c r="L5" t="s">
        <v>325</v>
      </c>
      <c r="M5" t="s">
        <v>340</v>
      </c>
      <c r="N5" t="s">
        <v>465</v>
      </c>
      <c r="O5" t="s">
        <v>339</v>
      </c>
      <c r="P5" t="s">
        <v>1551</v>
      </c>
      <c r="Q5" t="s">
        <v>413</v>
      </c>
      <c r="R5" t="s">
        <v>407</v>
      </c>
      <c r="S5" t="s">
        <v>1212</v>
      </c>
      <c r="T5" s="131">
        <v>2.09</v>
      </c>
      <c r="U5" t="s">
        <v>1317</v>
      </c>
      <c r="V5" s="132">
        <v>3.295E-2</v>
      </c>
      <c r="W5" s="132">
        <v>6.59E-2</v>
      </c>
      <c r="X5" t="s">
        <v>412</v>
      </c>
      <c r="Y5" t="s">
        <v>339</v>
      </c>
      <c r="Z5" s="131">
        <v>423031.87</v>
      </c>
      <c r="AA5" s="131">
        <v>1</v>
      </c>
      <c r="AB5" s="131">
        <v>102.14</v>
      </c>
      <c r="AC5" s="109"/>
      <c r="AD5" s="131">
        <v>432.08499999999998</v>
      </c>
      <c r="AE5" s="109"/>
      <c r="AF5" s="108"/>
      <c r="AG5" s="16"/>
      <c r="AH5" s="132">
        <v>6.4999999999999997E-4</v>
      </c>
      <c r="AI5" s="132">
        <f t="shared" si="0"/>
        <v>2.2622201563745264E-2</v>
      </c>
      <c r="AJ5" s="132">
        <v>3.6686156037393776E-3</v>
      </c>
      <c r="AM5"/>
    </row>
    <row r="6" spans="1:39" hidden="1">
      <c r="A6" t="s">
        <v>1213</v>
      </c>
      <c r="B6">
        <v>12936</v>
      </c>
      <c r="C6" t="s">
        <v>1552</v>
      </c>
      <c r="D6" t="s">
        <v>1553</v>
      </c>
      <c r="E6" t="s">
        <v>309</v>
      </c>
      <c r="F6" t="s">
        <v>1554</v>
      </c>
      <c r="G6" t="s">
        <v>1555</v>
      </c>
      <c r="H6" t="s">
        <v>321</v>
      </c>
      <c r="I6" t="s">
        <v>754</v>
      </c>
      <c r="J6" t="s">
        <v>204</v>
      </c>
      <c r="K6" t="s">
        <v>204</v>
      </c>
      <c r="L6" t="s">
        <v>325</v>
      </c>
      <c r="M6" t="s">
        <v>340</v>
      </c>
      <c r="N6" t="s">
        <v>464</v>
      </c>
      <c r="O6" t="s">
        <v>339</v>
      </c>
      <c r="P6" t="s">
        <v>1539</v>
      </c>
      <c r="Q6" t="s">
        <v>413</v>
      </c>
      <c r="R6" t="s">
        <v>407</v>
      </c>
      <c r="S6" t="s">
        <v>1212</v>
      </c>
      <c r="T6" s="131">
        <v>5.58</v>
      </c>
      <c r="U6" t="s">
        <v>1540</v>
      </c>
      <c r="V6" s="132">
        <v>2.997E-2</v>
      </c>
      <c r="W6" s="132">
        <v>3.6200000000000003E-2</v>
      </c>
      <c r="X6" t="s">
        <v>412</v>
      </c>
      <c r="Y6" t="s">
        <v>339</v>
      </c>
      <c r="Z6" s="131">
        <v>330000</v>
      </c>
      <c r="AA6" s="131">
        <v>1</v>
      </c>
      <c r="AB6" s="131">
        <v>99.36</v>
      </c>
      <c r="AC6" s="109"/>
      <c r="AD6" s="131">
        <v>327.88799999999998</v>
      </c>
      <c r="AE6" s="108"/>
      <c r="AF6" s="108"/>
      <c r="AG6" s="108"/>
      <c r="AH6" s="132">
        <v>6.8000000000000005E-4</v>
      </c>
      <c r="AI6" s="132">
        <f t="shared" si="0"/>
        <v>1.7166873245619049E-2</v>
      </c>
      <c r="AJ6" s="132">
        <v>2.7839314789425622E-3</v>
      </c>
      <c r="AM6"/>
    </row>
    <row r="7" spans="1:39" hidden="1">
      <c r="A7" t="s">
        <v>1213</v>
      </c>
      <c r="B7">
        <v>12936</v>
      </c>
      <c r="C7" t="s">
        <v>1556</v>
      </c>
      <c r="D7" t="s">
        <v>1557</v>
      </c>
      <c r="E7" t="s">
        <v>309</v>
      </c>
      <c r="F7" t="s">
        <v>1558</v>
      </c>
      <c r="G7" t="s">
        <v>1559</v>
      </c>
      <c r="H7" t="s">
        <v>321</v>
      </c>
      <c r="I7" t="s">
        <v>951</v>
      </c>
      <c r="J7" t="s">
        <v>204</v>
      </c>
      <c r="K7" t="s">
        <v>204</v>
      </c>
      <c r="L7" t="s">
        <v>325</v>
      </c>
      <c r="M7" t="s">
        <v>340</v>
      </c>
      <c r="N7" t="s">
        <v>441</v>
      </c>
      <c r="O7" t="s">
        <v>339</v>
      </c>
      <c r="P7" s="109"/>
      <c r="Q7" t="s">
        <v>410</v>
      </c>
      <c r="R7" t="s">
        <v>410</v>
      </c>
      <c r="S7" t="s">
        <v>1212</v>
      </c>
      <c r="T7" s="131">
        <v>3.57</v>
      </c>
      <c r="U7" t="s">
        <v>1560</v>
      </c>
      <c r="V7" s="132">
        <v>7.2459999999999997E-2</v>
      </c>
      <c r="W7" s="132">
        <v>7.8299999999999995E-2</v>
      </c>
      <c r="X7" t="s">
        <v>412</v>
      </c>
      <c r="Y7" t="s">
        <v>339</v>
      </c>
      <c r="Z7" s="131">
        <v>324000</v>
      </c>
      <c r="AA7" s="131">
        <v>1</v>
      </c>
      <c r="AB7" s="131">
        <v>99.55</v>
      </c>
      <c r="AC7" s="109"/>
      <c r="AD7" s="131">
        <v>322.54199999999997</v>
      </c>
      <c r="AE7" s="108"/>
      <c r="AF7" s="108"/>
      <c r="AG7" s="108"/>
      <c r="AH7" s="132">
        <v>2.2000000000000001E-3</v>
      </c>
      <c r="AI7" s="132">
        <f t="shared" si="0"/>
        <v>1.6886978573136129E-2</v>
      </c>
      <c r="AJ7" s="132">
        <v>2.7385412917858899E-3</v>
      </c>
      <c r="AM7"/>
    </row>
    <row r="8" spans="1:39" hidden="1">
      <c r="A8" t="s">
        <v>1213</v>
      </c>
      <c r="B8">
        <v>12936</v>
      </c>
      <c r="C8" t="s">
        <v>1561</v>
      </c>
      <c r="D8" t="s">
        <v>1562</v>
      </c>
      <c r="E8" t="s">
        <v>309</v>
      </c>
      <c r="F8" t="s">
        <v>1563</v>
      </c>
      <c r="G8" t="s">
        <v>1564</v>
      </c>
      <c r="H8" t="s">
        <v>321</v>
      </c>
      <c r="I8" t="s">
        <v>951</v>
      </c>
      <c r="J8" t="s">
        <v>204</v>
      </c>
      <c r="K8" t="s">
        <v>204</v>
      </c>
      <c r="L8" t="s">
        <v>325</v>
      </c>
      <c r="M8" t="s">
        <v>340</v>
      </c>
      <c r="N8" t="s">
        <v>443</v>
      </c>
      <c r="O8" t="s">
        <v>339</v>
      </c>
      <c r="P8" t="s">
        <v>1565</v>
      </c>
      <c r="Q8" t="s">
        <v>415</v>
      </c>
      <c r="R8" t="s">
        <v>407</v>
      </c>
      <c r="S8" t="s">
        <v>1212</v>
      </c>
      <c r="T8" s="131">
        <v>2.39</v>
      </c>
      <c r="U8" t="s">
        <v>1566</v>
      </c>
      <c r="V8" s="132">
        <v>6.1679999999999999E-2</v>
      </c>
      <c r="W8" s="132">
        <v>7.4300000000000005E-2</v>
      </c>
      <c r="X8" t="s">
        <v>412</v>
      </c>
      <c r="Y8" t="s">
        <v>339</v>
      </c>
      <c r="Z8" s="131">
        <v>317000</v>
      </c>
      <c r="AA8" s="131">
        <v>1</v>
      </c>
      <c r="AB8" s="131">
        <v>101.6</v>
      </c>
      <c r="AC8" s="109"/>
      <c r="AD8" s="131">
        <v>322.072</v>
      </c>
      <c r="AE8" s="109"/>
      <c r="AF8" s="108"/>
      <c r="AG8" s="16"/>
      <c r="AH8" s="132">
        <v>1.2099999999999999E-3</v>
      </c>
      <c r="AI8" s="132">
        <f t="shared" si="0"/>
        <v>1.686237129740344E-2</v>
      </c>
      <c r="AJ8" s="132">
        <v>2.7345507590579373E-3</v>
      </c>
      <c r="AM8"/>
    </row>
    <row r="9" spans="1:39" hidden="1">
      <c r="A9" t="s">
        <v>1213</v>
      </c>
      <c r="B9">
        <v>12936</v>
      </c>
      <c r="C9" t="s">
        <v>1567</v>
      </c>
      <c r="D9" t="s">
        <v>1568</v>
      </c>
      <c r="E9" t="s">
        <v>309</v>
      </c>
      <c r="F9" t="s">
        <v>1569</v>
      </c>
      <c r="G9" t="s">
        <v>1570</v>
      </c>
      <c r="H9" t="s">
        <v>321</v>
      </c>
      <c r="I9" t="s">
        <v>951</v>
      </c>
      <c r="J9" t="s">
        <v>204</v>
      </c>
      <c r="K9" t="s">
        <v>204</v>
      </c>
      <c r="L9" t="s">
        <v>325</v>
      </c>
      <c r="M9" t="s">
        <v>340</v>
      </c>
      <c r="N9" t="s">
        <v>447</v>
      </c>
      <c r="O9" t="s">
        <v>339</v>
      </c>
      <c r="P9" t="s">
        <v>1571</v>
      </c>
      <c r="Q9" t="s">
        <v>415</v>
      </c>
      <c r="R9" t="s">
        <v>407</v>
      </c>
      <c r="S9" t="s">
        <v>1212</v>
      </c>
      <c r="T9" s="131">
        <v>2.4300000000000002</v>
      </c>
      <c r="U9" t="s">
        <v>1572</v>
      </c>
      <c r="V9" s="132">
        <v>7.0690000000000003E-2</v>
      </c>
      <c r="W9" s="132">
        <v>6.4799999999999996E-2</v>
      </c>
      <c r="X9" t="s">
        <v>412</v>
      </c>
      <c r="Y9" t="s">
        <v>339</v>
      </c>
      <c r="Z9" s="131">
        <v>300000</v>
      </c>
      <c r="AA9" s="131">
        <v>1</v>
      </c>
      <c r="AB9" s="131">
        <v>105.93</v>
      </c>
      <c r="AC9" s="109"/>
      <c r="AD9" s="131">
        <v>317.79000000000002</v>
      </c>
      <c r="AE9" s="109"/>
      <c r="AF9" s="108"/>
      <c r="AG9" s="16"/>
      <c r="AH9" s="132">
        <v>1.4499999999999999E-3</v>
      </c>
      <c r="AI9" s="132">
        <f t="shared" si="0"/>
        <v>1.663818330870687E-2</v>
      </c>
      <c r="AJ9" s="132">
        <v>2.6981944587577372E-3</v>
      </c>
      <c r="AM9"/>
    </row>
    <row r="10" spans="1:39" hidden="1">
      <c r="A10" t="s">
        <v>1213</v>
      </c>
      <c r="B10">
        <v>12936</v>
      </c>
      <c r="C10" t="s">
        <v>1573</v>
      </c>
      <c r="D10" t="s">
        <v>1574</v>
      </c>
      <c r="E10" t="s">
        <v>309</v>
      </c>
      <c r="F10" t="s">
        <v>1575</v>
      </c>
      <c r="G10" t="s">
        <v>1576</v>
      </c>
      <c r="H10" t="s">
        <v>321</v>
      </c>
      <c r="I10" t="s">
        <v>952</v>
      </c>
      <c r="J10" t="s">
        <v>204</v>
      </c>
      <c r="K10" t="s">
        <v>204</v>
      </c>
      <c r="L10" t="s">
        <v>325</v>
      </c>
      <c r="M10" t="s">
        <v>340</v>
      </c>
      <c r="N10" t="s">
        <v>441</v>
      </c>
      <c r="O10" t="s">
        <v>339</v>
      </c>
      <c r="P10" t="s">
        <v>1577</v>
      </c>
      <c r="Q10" t="s">
        <v>415</v>
      </c>
      <c r="R10" t="s">
        <v>407</v>
      </c>
      <c r="S10" t="s">
        <v>1212</v>
      </c>
      <c r="T10" s="131">
        <v>6.07</v>
      </c>
      <c r="U10" t="s">
        <v>1578</v>
      </c>
      <c r="V10" s="132">
        <v>3.669E-2</v>
      </c>
      <c r="W10" s="132">
        <v>4.1700000000000001E-2</v>
      </c>
      <c r="X10" t="s">
        <v>412</v>
      </c>
      <c r="Y10" t="s">
        <v>339</v>
      </c>
      <c r="Z10" s="131">
        <v>317000</v>
      </c>
      <c r="AA10" s="131">
        <v>1</v>
      </c>
      <c r="AB10" s="131">
        <v>99.6</v>
      </c>
      <c r="AC10" s="109"/>
      <c r="AD10" s="131">
        <v>315.73200000000003</v>
      </c>
      <c r="AE10" s="109"/>
      <c r="AF10" s="108"/>
      <c r="AG10" s="16"/>
      <c r="AH10" s="132">
        <v>7.6000000000000004E-4</v>
      </c>
      <c r="AI10" s="132">
        <f t="shared" si="0"/>
        <v>1.6530434854541167E-2</v>
      </c>
      <c r="AJ10" s="132">
        <v>2.6807210197064037E-3</v>
      </c>
      <c r="AM10"/>
    </row>
    <row r="11" spans="1:39" hidden="1">
      <c r="A11" t="s">
        <v>1213</v>
      </c>
      <c r="B11">
        <v>12936</v>
      </c>
      <c r="C11" t="s">
        <v>1579</v>
      </c>
      <c r="D11" t="s">
        <v>1580</v>
      </c>
      <c r="E11" t="s">
        <v>309</v>
      </c>
      <c r="F11" t="s">
        <v>1581</v>
      </c>
      <c r="G11" t="s">
        <v>1582</v>
      </c>
      <c r="H11" t="s">
        <v>321</v>
      </c>
      <c r="I11" t="s">
        <v>754</v>
      </c>
      <c r="J11" t="s">
        <v>204</v>
      </c>
      <c r="K11" t="s">
        <v>204</v>
      </c>
      <c r="L11" t="s">
        <v>325</v>
      </c>
      <c r="M11" t="s">
        <v>340</v>
      </c>
      <c r="N11" t="s">
        <v>464</v>
      </c>
      <c r="O11" t="s">
        <v>339</v>
      </c>
      <c r="P11" t="s">
        <v>1551</v>
      </c>
      <c r="Q11" t="s">
        <v>413</v>
      </c>
      <c r="R11" t="s">
        <v>407</v>
      </c>
      <c r="S11" t="s">
        <v>1212</v>
      </c>
      <c r="T11" s="131">
        <v>0.74</v>
      </c>
      <c r="U11" t="s">
        <v>1583</v>
      </c>
      <c r="V11" s="132">
        <v>3.1519999999999999E-2</v>
      </c>
      <c r="W11" s="132">
        <v>3.27E-2</v>
      </c>
      <c r="X11" t="s">
        <v>412</v>
      </c>
      <c r="Y11" t="s">
        <v>339</v>
      </c>
      <c r="Z11" s="131">
        <v>216000</v>
      </c>
      <c r="AA11" s="131">
        <v>1</v>
      </c>
      <c r="AB11" s="131">
        <v>143.07</v>
      </c>
      <c r="AC11" s="109"/>
      <c r="AD11" s="131">
        <v>309.03100000000001</v>
      </c>
      <c r="AE11" s="109"/>
      <c r="AF11" s="108"/>
      <c r="AG11" s="16"/>
      <c r="AH11" s="132">
        <v>9.7999999999999997E-4</v>
      </c>
      <c r="AI11" s="132">
        <f t="shared" si="0"/>
        <v>1.6179597929679955E-2</v>
      </c>
      <c r="AJ11" s="132">
        <v>2.6238262115999946E-3</v>
      </c>
      <c r="AM11"/>
    </row>
    <row r="12" spans="1:39" hidden="1">
      <c r="A12" t="s">
        <v>1213</v>
      </c>
      <c r="B12">
        <v>12936</v>
      </c>
      <c r="C12" t="s">
        <v>1584</v>
      </c>
      <c r="D12" t="s">
        <v>1585</v>
      </c>
      <c r="E12" t="s">
        <v>309</v>
      </c>
      <c r="F12" t="s">
        <v>1586</v>
      </c>
      <c r="G12" t="s">
        <v>1587</v>
      </c>
      <c r="H12" t="s">
        <v>321</v>
      </c>
      <c r="I12" t="s">
        <v>754</v>
      </c>
      <c r="J12" t="s">
        <v>204</v>
      </c>
      <c r="K12" t="s">
        <v>204</v>
      </c>
      <c r="L12" t="s">
        <v>327</v>
      </c>
      <c r="M12" t="s">
        <v>340</v>
      </c>
      <c r="N12" t="s">
        <v>465</v>
      </c>
      <c r="O12" t="s">
        <v>339</v>
      </c>
      <c r="P12" t="s">
        <v>1577</v>
      </c>
      <c r="Q12" t="s">
        <v>415</v>
      </c>
      <c r="R12" t="s">
        <v>407</v>
      </c>
      <c r="S12" t="s">
        <v>1212</v>
      </c>
      <c r="T12" s="131">
        <v>5.59</v>
      </c>
      <c r="U12" t="s">
        <v>1588</v>
      </c>
      <c r="V12" s="132">
        <v>3.4979999999999997E-2</v>
      </c>
      <c r="W12" s="132">
        <v>3.8800000000000001E-2</v>
      </c>
      <c r="X12" t="s">
        <v>412</v>
      </c>
      <c r="Y12" t="s">
        <v>339</v>
      </c>
      <c r="Z12" s="131">
        <v>281000</v>
      </c>
      <c r="AA12" s="131">
        <v>1</v>
      </c>
      <c r="AB12" s="131">
        <f>(AD12-(AC12*AA12))*1000/AA12/Z12*100</f>
        <v>106.39110320284698</v>
      </c>
      <c r="AC12" s="131">
        <v>6.8630000000000004</v>
      </c>
      <c r="AD12" s="131">
        <f>308.376-2.554</f>
        <v>305.822</v>
      </c>
      <c r="AE12" s="109"/>
      <c r="AF12" s="108"/>
      <c r="AG12" s="16"/>
      <c r="AH12" s="132">
        <v>6.9999999999999999E-4</v>
      </c>
      <c r="AI12" s="132">
        <f t="shared" si="0"/>
        <v>1.6011587827922062E-2</v>
      </c>
      <c r="AJ12" s="132">
        <v>2.5965802126127592E-3</v>
      </c>
      <c r="AM12"/>
    </row>
    <row r="13" spans="1:39" hidden="1">
      <c r="A13" t="s">
        <v>1213</v>
      </c>
      <c r="B13">
        <v>12936</v>
      </c>
      <c r="C13" t="s">
        <v>1552</v>
      </c>
      <c r="D13" t="s">
        <v>1553</v>
      </c>
      <c r="E13" t="s">
        <v>309</v>
      </c>
      <c r="F13" t="s">
        <v>1589</v>
      </c>
      <c r="G13" t="s">
        <v>1590</v>
      </c>
      <c r="H13" t="s">
        <v>321</v>
      </c>
      <c r="I13" t="s">
        <v>754</v>
      </c>
      <c r="J13" t="s">
        <v>204</v>
      </c>
      <c r="K13" t="s">
        <v>204</v>
      </c>
      <c r="L13" t="s">
        <v>325</v>
      </c>
      <c r="M13" t="s">
        <v>340</v>
      </c>
      <c r="N13" t="s">
        <v>464</v>
      </c>
      <c r="O13" t="s">
        <v>339</v>
      </c>
      <c r="P13" t="s">
        <v>1591</v>
      </c>
      <c r="Q13" t="s">
        <v>413</v>
      </c>
      <c r="R13" t="s">
        <v>407</v>
      </c>
      <c r="S13" t="s">
        <v>1212</v>
      </c>
      <c r="T13" s="131">
        <v>3.21</v>
      </c>
      <c r="U13" t="s">
        <v>1572</v>
      </c>
      <c r="V13" s="132">
        <v>3.9960000000000002E-2</v>
      </c>
      <c r="W13" s="132">
        <v>4.07E-2</v>
      </c>
      <c r="X13" t="s">
        <v>412</v>
      </c>
      <c r="Y13" t="s">
        <v>339</v>
      </c>
      <c r="Z13" s="131">
        <v>300747.25</v>
      </c>
      <c r="AA13" s="131">
        <v>1</v>
      </c>
      <c r="AB13" s="131">
        <v>102.48</v>
      </c>
      <c r="AC13" s="109"/>
      <c r="AD13" s="131">
        <v>308.20600000000002</v>
      </c>
      <c r="AE13" s="109"/>
      <c r="AF13" s="108"/>
      <c r="AG13" s="16"/>
      <c r="AH13" s="132">
        <v>7.1000000000000002E-4</v>
      </c>
      <c r="AI13" s="132">
        <f t="shared" si="0"/>
        <v>1.6136404307383209E-2</v>
      </c>
      <c r="AJ13" s="132">
        <v>2.6168215530881626E-3</v>
      </c>
      <c r="AM13"/>
    </row>
    <row r="14" spans="1:39" hidden="1">
      <c r="A14" t="s">
        <v>1213</v>
      </c>
      <c r="B14">
        <v>12936</v>
      </c>
      <c r="C14" t="s">
        <v>1592</v>
      </c>
      <c r="D14" t="s">
        <v>1593</v>
      </c>
      <c r="E14" t="s">
        <v>311</v>
      </c>
      <c r="F14" t="s">
        <v>1594</v>
      </c>
      <c r="G14" t="s">
        <v>1595</v>
      </c>
      <c r="H14" t="s">
        <v>321</v>
      </c>
      <c r="I14" t="s">
        <v>951</v>
      </c>
      <c r="J14" t="s">
        <v>204</v>
      </c>
      <c r="K14" t="s">
        <v>224</v>
      </c>
      <c r="L14" t="s">
        <v>325</v>
      </c>
      <c r="M14" t="s">
        <v>340</v>
      </c>
      <c r="N14" t="s">
        <v>447</v>
      </c>
      <c r="O14" t="s">
        <v>339</v>
      </c>
      <c r="P14" t="s">
        <v>1596</v>
      </c>
      <c r="Q14" t="s">
        <v>415</v>
      </c>
      <c r="R14" t="s">
        <v>407</v>
      </c>
      <c r="S14" t="s">
        <v>1212</v>
      </c>
      <c r="T14" s="131">
        <v>2.09</v>
      </c>
      <c r="U14" t="s">
        <v>1597</v>
      </c>
      <c r="V14" s="132">
        <v>6.5000000000000002E-2</v>
      </c>
      <c r="W14" s="132">
        <v>7.46E-2</v>
      </c>
      <c r="X14" t="s">
        <v>412</v>
      </c>
      <c r="Y14" t="s">
        <v>339</v>
      </c>
      <c r="Z14" s="131">
        <v>297000</v>
      </c>
      <c r="AA14" s="131">
        <v>1</v>
      </c>
      <c r="AB14" s="131">
        <v>99.93</v>
      </c>
      <c r="AC14" s="109"/>
      <c r="AD14" s="131">
        <v>296.79199999999997</v>
      </c>
      <c r="AE14" s="109"/>
      <c r="AF14" s="108"/>
      <c r="AG14" s="16"/>
      <c r="AH14" s="132">
        <v>5.0000000000000001E-4</v>
      </c>
      <c r="AI14" s="132">
        <f t="shared" si="0"/>
        <v>1.5538813998419486E-2</v>
      </c>
      <c r="AJ14" s="132">
        <v>2.5199110412650692E-3</v>
      </c>
      <c r="AM14"/>
    </row>
    <row r="15" spans="1:39" hidden="1">
      <c r="A15" t="s">
        <v>1213</v>
      </c>
      <c r="B15">
        <v>12936</v>
      </c>
      <c r="C15" t="s">
        <v>1598</v>
      </c>
      <c r="D15" t="s">
        <v>1599</v>
      </c>
      <c r="E15" t="s">
        <v>309</v>
      </c>
      <c r="F15" t="s">
        <v>1600</v>
      </c>
      <c r="G15" t="s">
        <v>1601</v>
      </c>
      <c r="H15" t="s">
        <v>321</v>
      </c>
      <c r="I15" t="s">
        <v>754</v>
      </c>
      <c r="J15" t="s">
        <v>204</v>
      </c>
      <c r="K15" t="s">
        <v>204</v>
      </c>
      <c r="L15" t="s">
        <v>325</v>
      </c>
      <c r="M15" t="s">
        <v>340</v>
      </c>
      <c r="N15" t="s">
        <v>451</v>
      </c>
      <c r="O15" t="s">
        <v>339</v>
      </c>
      <c r="P15" t="s">
        <v>1577</v>
      </c>
      <c r="Q15" t="s">
        <v>415</v>
      </c>
      <c r="R15" t="s">
        <v>407</v>
      </c>
      <c r="S15" t="s">
        <v>1212</v>
      </c>
      <c r="T15" s="131">
        <v>2.69</v>
      </c>
      <c r="U15" t="s">
        <v>1602</v>
      </c>
      <c r="V15" s="132">
        <v>2.674E-2</v>
      </c>
      <c r="W15" s="132">
        <v>3.3099999999999997E-2</v>
      </c>
      <c r="X15" t="s">
        <v>412</v>
      </c>
      <c r="Y15" t="s">
        <v>339</v>
      </c>
      <c r="Z15" s="131">
        <v>270720</v>
      </c>
      <c r="AA15" s="131">
        <v>1</v>
      </c>
      <c r="AB15" s="131">
        <v>109.05</v>
      </c>
      <c r="AC15" s="109"/>
      <c r="AD15" s="131">
        <v>295.22000000000003</v>
      </c>
      <c r="AE15" s="109"/>
      <c r="AF15" s="108"/>
      <c r="AG15" s="16"/>
      <c r="AH15" s="132">
        <v>6.2E-4</v>
      </c>
      <c r="AI15" s="132">
        <f t="shared" si="0"/>
        <v>1.5456510514479506E-2</v>
      </c>
      <c r="AJ15" s="132">
        <v>2.5065639828643418E-3</v>
      </c>
      <c r="AM15"/>
    </row>
    <row r="16" spans="1:39" hidden="1">
      <c r="A16" t="s">
        <v>1213</v>
      </c>
      <c r="B16">
        <v>12936</v>
      </c>
      <c r="C16" t="s">
        <v>1603</v>
      </c>
      <c r="D16" t="s">
        <v>1604</v>
      </c>
      <c r="E16" t="s">
        <v>309</v>
      </c>
      <c r="F16" t="s">
        <v>1605</v>
      </c>
      <c r="G16" t="s">
        <v>1606</v>
      </c>
      <c r="H16" t="s">
        <v>321</v>
      </c>
      <c r="I16" t="s">
        <v>754</v>
      </c>
      <c r="J16" t="s">
        <v>204</v>
      </c>
      <c r="K16" t="s">
        <v>204</v>
      </c>
      <c r="L16" t="s">
        <v>325</v>
      </c>
      <c r="M16" t="s">
        <v>340</v>
      </c>
      <c r="N16" t="s">
        <v>448</v>
      </c>
      <c r="O16" t="s">
        <v>339</v>
      </c>
      <c r="P16" t="s">
        <v>1533</v>
      </c>
      <c r="Q16" t="s">
        <v>413</v>
      </c>
      <c r="R16" t="s">
        <v>407</v>
      </c>
      <c r="S16" t="s">
        <v>1212</v>
      </c>
      <c r="T16" s="131">
        <v>0.01</v>
      </c>
      <c r="U16" t="s">
        <v>1607</v>
      </c>
      <c r="V16" s="132">
        <v>2.0199999999999999E-2</v>
      </c>
      <c r="W16" s="132">
        <v>0.1356</v>
      </c>
      <c r="X16" t="s">
        <v>411</v>
      </c>
      <c r="Y16" t="s">
        <v>339</v>
      </c>
      <c r="Z16" s="131">
        <v>250000</v>
      </c>
      <c r="AA16" s="131">
        <v>1</v>
      </c>
      <c r="AB16" s="131">
        <v>117.81</v>
      </c>
      <c r="AC16" s="109"/>
      <c r="AD16" s="131">
        <v>294.52499999999998</v>
      </c>
      <c r="AE16" s="109"/>
      <c r="AF16" s="108"/>
      <c r="AG16" s="16"/>
      <c r="AH16" s="132">
        <v>2.4000000000000001E-4</v>
      </c>
      <c r="AI16" s="132">
        <f t="shared" si="0"/>
        <v>1.5420123159938608E-2</v>
      </c>
      <c r="AJ16" s="132">
        <v>2.5006630887240708E-3</v>
      </c>
      <c r="AM16"/>
    </row>
    <row r="17" spans="1:39" hidden="1">
      <c r="A17" t="s">
        <v>1213</v>
      </c>
      <c r="B17">
        <v>12936</v>
      </c>
      <c r="C17" t="s">
        <v>1608</v>
      </c>
      <c r="D17" t="s">
        <v>1609</v>
      </c>
      <c r="E17" t="s">
        <v>309</v>
      </c>
      <c r="F17" t="s">
        <v>1610</v>
      </c>
      <c r="G17" t="s">
        <v>1611</v>
      </c>
      <c r="H17" t="s">
        <v>321</v>
      </c>
      <c r="I17" t="s">
        <v>951</v>
      </c>
      <c r="J17" t="s">
        <v>204</v>
      </c>
      <c r="K17" t="s">
        <v>204</v>
      </c>
      <c r="L17" t="s">
        <v>325</v>
      </c>
      <c r="M17" t="s">
        <v>340</v>
      </c>
      <c r="N17" t="s">
        <v>443</v>
      </c>
      <c r="O17" t="s">
        <v>339</v>
      </c>
      <c r="P17" t="s">
        <v>1591</v>
      </c>
      <c r="Q17" t="s">
        <v>413</v>
      </c>
      <c r="R17" t="s">
        <v>407</v>
      </c>
      <c r="S17" t="s">
        <v>1212</v>
      </c>
      <c r="T17" s="131">
        <v>2.89</v>
      </c>
      <c r="U17" t="s">
        <v>1612</v>
      </c>
      <c r="V17" s="132">
        <v>5.611E-2</v>
      </c>
      <c r="W17" s="132">
        <v>8.3500000000000005E-2</v>
      </c>
      <c r="X17" t="s">
        <v>412</v>
      </c>
      <c r="Y17" t="s">
        <v>339</v>
      </c>
      <c r="Z17" s="131">
        <v>293000</v>
      </c>
      <c r="AA17" s="131">
        <v>1</v>
      </c>
      <c r="AB17" s="131">
        <v>99.53</v>
      </c>
      <c r="AC17" s="109"/>
      <c r="AD17" s="131">
        <v>291.62299999999999</v>
      </c>
      <c r="AE17" s="109"/>
      <c r="AF17" s="108"/>
      <c r="AG17" s="16"/>
      <c r="AH17" s="132">
        <v>3.96E-3</v>
      </c>
      <c r="AI17" s="132">
        <f t="shared" si="0"/>
        <v>1.5268186321265689E-2</v>
      </c>
      <c r="AJ17" s="132">
        <v>2.4760236717527536E-3</v>
      </c>
      <c r="AM17"/>
    </row>
    <row r="18" spans="1:39" hidden="1">
      <c r="A18" t="s">
        <v>1213</v>
      </c>
      <c r="B18">
        <v>12936</v>
      </c>
      <c r="C18" t="s">
        <v>1613</v>
      </c>
      <c r="D18" t="s">
        <v>1614</v>
      </c>
      <c r="E18" t="s">
        <v>309</v>
      </c>
      <c r="F18" t="s">
        <v>1615</v>
      </c>
      <c r="G18" t="s">
        <v>1616</v>
      </c>
      <c r="H18" t="s">
        <v>321</v>
      </c>
      <c r="I18" t="s">
        <v>754</v>
      </c>
      <c r="J18" t="s">
        <v>204</v>
      </c>
      <c r="K18" t="s">
        <v>204</v>
      </c>
      <c r="L18" t="s">
        <v>325</v>
      </c>
      <c r="M18" t="s">
        <v>340</v>
      </c>
      <c r="N18" t="s">
        <v>464</v>
      </c>
      <c r="O18" t="s">
        <v>339</v>
      </c>
      <c r="P18" t="s">
        <v>1591</v>
      </c>
      <c r="Q18" t="s">
        <v>413</v>
      </c>
      <c r="R18" t="s">
        <v>407</v>
      </c>
      <c r="S18" t="s">
        <v>1212</v>
      </c>
      <c r="T18" s="131">
        <v>3.95</v>
      </c>
      <c r="U18" t="s">
        <v>1617</v>
      </c>
      <c r="V18" s="132">
        <v>3.4729999999999997E-2</v>
      </c>
      <c r="W18" s="132">
        <v>3.8399999999999997E-2</v>
      </c>
      <c r="X18" t="s">
        <v>412</v>
      </c>
      <c r="Y18" t="s">
        <v>339</v>
      </c>
      <c r="Z18" s="131">
        <v>291000</v>
      </c>
      <c r="AA18" s="131">
        <v>1</v>
      </c>
      <c r="AB18" s="131">
        <v>100.17</v>
      </c>
      <c r="AC18" s="109"/>
      <c r="AD18" s="131">
        <v>291.495</v>
      </c>
      <c r="AE18" s="109"/>
      <c r="AF18" s="108"/>
      <c r="AG18" s="16"/>
      <c r="AH18" s="132">
        <v>1.32E-3</v>
      </c>
      <c r="AI18" s="132">
        <f t="shared" si="0"/>
        <v>1.5261484765321466E-2</v>
      </c>
      <c r="AJ18" s="132">
        <v>2.474936888371524E-3</v>
      </c>
      <c r="AM18"/>
    </row>
    <row r="19" spans="1:39" hidden="1">
      <c r="A19" t="s">
        <v>1213</v>
      </c>
      <c r="B19">
        <v>12936</v>
      </c>
      <c r="C19" t="s">
        <v>1618</v>
      </c>
      <c r="D19" t="s">
        <v>1619</v>
      </c>
      <c r="E19" t="s">
        <v>309</v>
      </c>
      <c r="F19" t="s">
        <v>1620</v>
      </c>
      <c r="G19" t="s">
        <v>1621</v>
      </c>
      <c r="H19" t="s">
        <v>321</v>
      </c>
      <c r="I19" t="s">
        <v>951</v>
      </c>
      <c r="J19" t="s">
        <v>204</v>
      </c>
      <c r="K19" t="s">
        <v>204</v>
      </c>
      <c r="L19" t="s">
        <v>325</v>
      </c>
      <c r="M19" t="s">
        <v>340</v>
      </c>
      <c r="N19" t="s">
        <v>447</v>
      </c>
      <c r="O19" t="s">
        <v>339</v>
      </c>
      <c r="P19" s="109"/>
      <c r="Q19" t="s">
        <v>410</v>
      </c>
      <c r="R19" t="s">
        <v>410</v>
      </c>
      <c r="S19" t="s">
        <v>1212</v>
      </c>
      <c r="T19" s="131">
        <v>2.13</v>
      </c>
      <c r="U19" t="s">
        <v>1622</v>
      </c>
      <c r="V19" s="132">
        <v>5.4179999999999999E-2</v>
      </c>
      <c r="W19" s="132">
        <v>7.2700000000000001E-2</v>
      </c>
      <c r="X19" t="s">
        <v>412</v>
      </c>
      <c r="Y19" t="s">
        <v>339</v>
      </c>
      <c r="Z19" s="131">
        <v>290000</v>
      </c>
      <c r="AA19" s="131">
        <v>1</v>
      </c>
      <c r="AB19" s="131">
        <v>100.26</v>
      </c>
      <c r="AC19" s="109"/>
      <c r="AD19" s="131">
        <v>290.75400000000002</v>
      </c>
      <c r="AE19" s="109"/>
      <c r="AF19" s="108"/>
      <c r="AG19" s="16"/>
      <c r="AH19" s="132">
        <v>9.8999999999999999E-4</v>
      </c>
      <c r="AI19" s="132">
        <f t="shared" si="0"/>
        <v>1.5222689039113117E-2</v>
      </c>
      <c r="AJ19" s="132">
        <v>2.4686454314536239E-3</v>
      </c>
      <c r="AM19"/>
    </row>
    <row r="20" spans="1:39" hidden="1">
      <c r="A20" t="s">
        <v>1213</v>
      </c>
      <c r="B20">
        <v>12936</v>
      </c>
      <c r="C20" t="s">
        <v>1623</v>
      </c>
      <c r="D20" t="s">
        <v>1624</v>
      </c>
      <c r="E20" t="s">
        <v>311</v>
      </c>
      <c r="F20" t="s">
        <v>1625</v>
      </c>
      <c r="G20" t="s">
        <v>1626</v>
      </c>
      <c r="H20" t="s">
        <v>321</v>
      </c>
      <c r="I20" t="s">
        <v>951</v>
      </c>
      <c r="J20" t="s">
        <v>204</v>
      </c>
      <c r="K20" t="s">
        <v>224</v>
      </c>
      <c r="L20" t="s">
        <v>325</v>
      </c>
      <c r="M20" t="s">
        <v>340</v>
      </c>
      <c r="N20" t="s">
        <v>465</v>
      </c>
      <c r="O20" t="s">
        <v>339</v>
      </c>
      <c r="P20" t="s">
        <v>1627</v>
      </c>
      <c r="Q20" t="s">
        <v>413</v>
      </c>
      <c r="R20" t="s">
        <v>407</v>
      </c>
      <c r="S20" t="s">
        <v>1212</v>
      </c>
      <c r="T20" s="131">
        <v>1.39</v>
      </c>
      <c r="U20" t="s">
        <v>1628</v>
      </c>
      <c r="V20" s="132">
        <v>7.3730000000000004E-2</v>
      </c>
      <c r="W20" s="132">
        <v>6.6799999999999998E-2</v>
      </c>
      <c r="X20" t="s">
        <v>412</v>
      </c>
      <c r="Y20" t="s">
        <v>339</v>
      </c>
      <c r="Z20" s="131">
        <v>288406.83</v>
      </c>
      <c r="AA20" s="131">
        <v>1</v>
      </c>
      <c r="AB20" s="131">
        <v>100.55</v>
      </c>
      <c r="AC20" s="108"/>
      <c r="AD20" s="131">
        <v>289.99299999999999</v>
      </c>
      <c r="AE20" s="108"/>
      <c r="AF20" s="108"/>
      <c r="AG20" s="108"/>
      <c r="AH20" s="132">
        <v>8.8999999999999995E-4</v>
      </c>
      <c r="AI20" s="132">
        <f t="shared" si="0"/>
        <v>1.518284619478848E-2</v>
      </c>
      <c r="AJ20" s="132">
        <v>2.4621841646324067E-3</v>
      </c>
      <c r="AM20"/>
    </row>
    <row r="21" spans="1:39" hidden="1">
      <c r="A21" t="s">
        <v>1213</v>
      </c>
      <c r="B21">
        <v>12936</v>
      </c>
      <c r="C21" t="s">
        <v>1608</v>
      </c>
      <c r="D21" t="s">
        <v>1609</v>
      </c>
      <c r="E21" t="s">
        <v>309</v>
      </c>
      <c r="F21" t="s">
        <v>1629</v>
      </c>
      <c r="G21" t="s">
        <v>1630</v>
      </c>
      <c r="H21" t="s">
        <v>321</v>
      </c>
      <c r="I21" t="s">
        <v>951</v>
      </c>
      <c r="J21" t="s">
        <v>204</v>
      </c>
      <c r="K21" t="s">
        <v>204</v>
      </c>
      <c r="L21" t="s">
        <v>325</v>
      </c>
      <c r="M21" t="s">
        <v>340</v>
      </c>
      <c r="N21" t="s">
        <v>443</v>
      </c>
      <c r="O21" t="s">
        <v>339</v>
      </c>
      <c r="P21" t="s">
        <v>1591</v>
      </c>
      <c r="Q21" t="s">
        <v>413</v>
      </c>
      <c r="R21" t="s">
        <v>407</v>
      </c>
      <c r="S21" t="s">
        <v>1212</v>
      </c>
      <c r="T21" s="131">
        <v>3.08</v>
      </c>
      <c r="U21" t="s">
        <v>1631</v>
      </c>
      <c r="V21" s="132">
        <v>8.584E-2</v>
      </c>
      <c r="W21" s="132">
        <v>6.7500000000000004E-2</v>
      </c>
      <c r="X21" t="s">
        <v>412</v>
      </c>
      <c r="Y21" t="s">
        <v>339</v>
      </c>
      <c r="Z21" s="131">
        <v>265000</v>
      </c>
      <c r="AA21" s="131">
        <v>1</v>
      </c>
      <c r="AB21" s="131">
        <v>107.06</v>
      </c>
      <c r="AC21" s="108"/>
      <c r="AD21" s="131">
        <v>283.709</v>
      </c>
      <c r="AE21" s="108"/>
      <c r="AF21" s="108"/>
      <c r="AG21" s="108"/>
      <c r="AH21" s="132">
        <v>1.5200000000000001E-3</v>
      </c>
      <c r="AI21" s="132">
        <f t="shared" si="0"/>
        <v>1.4853841682651804E-2</v>
      </c>
      <c r="AJ21" s="132">
        <v>2.4088298930101605E-3</v>
      </c>
      <c r="AM21"/>
    </row>
    <row r="22" spans="1:39" hidden="1">
      <c r="A22" t="s">
        <v>1213</v>
      </c>
      <c r="B22">
        <v>12936</v>
      </c>
      <c r="C22" t="s">
        <v>1632</v>
      </c>
      <c r="D22" t="s">
        <v>1633</v>
      </c>
      <c r="E22" t="s">
        <v>309</v>
      </c>
      <c r="F22" t="s">
        <v>1634</v>
      </c>
      <c r="G22" t="s">
        <v>1635</v>
      </c>
      <c r="H22" t="s">
        <v>321</v>
      </c>
      <c r="I22" t="s">
        <v>754</v>
      </c>
      <c r="J22" t="s">
        <v>204</v>
      </c>
      <c r="K22" t="s">
        <v>204</v>
      </c>
      <c r="L22" t="s">
        <v>325</v>
      </c>
      <c r="M22" t="s">
        <v>340</v>
      </c>
      <c r="N22" t="s">
        <v>440</v>
      </c>
      <c r="O22" t="s">
        <v>339</v>
      </c>
      <c r="P22" s="108"/>
      <c r="Q22" t="s">
        <v>410</v>
      </c>
      <c r="R22" t="s">
        <v>410</v>
      </c>
      <c r="S22" t="s">
        <v>1212</v>
      </c>
      <c r="T22" s="131">
        <v>3.88</v>
      </c>
      <c r="U22" t="s">
        <v>1560</v>
      </c>
      <c r="V22" s="132">
        <v>4.2779999999999999E-2</v>
      </c>
      <c r="W22" s="132">
        <v>4.3200000000000002E-2</v>
      </c>
      <c r="X22" t="s">
        <v>412</v>
      </c>
      <c r="Y22" t="s">
        <v>339</v>
      </c>
      <c r="Z22" s="131">
        <v>278000</v>
      </c>
      <c r="AA22" s="131">
        <v>1</v>
      </c>
      <c r="AB22" s="131">
        <v>100.66</v>
      </c>
      <c r="AC22" s="108"/>
      <c r="AD22" s="131">
        <v>279.83499999999998</v>
      </c>
      <c r="AE22" s="108"/>
      <c r="AF22" s="108"/>
      <c r="AG22" s="108"/>
      <c r="AH22" s="132">
        <v>8.0000000000000004E-4</v>
      </c>
      <c r="AI22" s="132">
        <f t="shared" si="0"/>
        <v>1.4651014903527444E-2</v>
      </c>
      <c r="AJ22" s="132">
        <v>2.3759377147376296E-3</v>
      </c>
      <c r="AM22"/>
    </row>
    <row r="23" spans="1:39" hidden="1">
      <c r="A23" t="s">
        <v>1213</v>
      </c>
      <c r="B23">
        <v>12936</v>
      </c>
      <c r="C23" t="s">
        <v>1636</v>
      </c>
      <c r="D23" t="s">
        <v>1637</v>
      </c>
      <c r="E23" t="s">
        <v>309</v>
      </c>
      <c r="F23" t="s">
        <v>1638</v>
      </c>
      <c r="G23" t="s">
        <v>1639</v>
      </c>
      <c r="H23" t="s">
        <v>321</v>
      </c>
      <c r="I23" t="s">
        <v>754</v>
      </c>
      <c r="J23" t="s">
        <v>204</v>
      </c>
      <c r="K23" t="s">
        <v>204</v>
      </c>
      <c r="L23" t="s">
        <v>325</v>
      </c>
      <c r="M23" t="s">
        <v>340</v>
      </c>
      <c r="N23" t="s">
        <v>447</v>
      </c>
      <c r="O23" t="s">
        <v>339</v>
      </c>
      <c r="P23" t="s">
        <v>1571</v>
      </c>
      <c r="Q23" t="s">
        <v>415</v>
      </c>
      <c r="R23" t="s">
        <v>407</v>
      </c>
      <c r="S23" t="s">
        <v>1212</v>
      </c>
      <c r="T23" s="131">
        <v>3.24</v>
      </c>
      <c r="U23" t="s">
        <v>1640</v>
      </c>
      <c r="V23" s="132">
        <v>4.5740000000000003E-2</v>
      </c>
      <c r="W23" s="132">
        <v>4.19E-2</v>
      </c>
      <c r="X23" t="s">
        <v>412</v>
      </c>
      <c r="Y23" t="s">
        <v>339</v>
      </c>
      <c r="Z23" s="131">
        <v>262225.5</v>
      </c>
      <c r="AA23" s="131">
        <v>1</v>
      </c>
      <c r="AB23" s="131">
        <v>105.96</v>
      </c>
      <c r="AC23" s="108"/>
      <c r="AD23" s="131">
        <v>277.85399999999998</v>
      </c>
      <c r="AE23" s="108"/>
      <c r="AF23" s="108"/>
      <c r="AG23" s="108"/>
      <c r="AH23" s="132">
        <v>5.5000000000000003E-4</v>
      </c>
      <c r="AI23" s="132">
        <f t="shared" si="0"/>
        <v>1.4547297854109437E-2</v>
      </c>
      <c r="AJ23" s="132">
        <v>2.3591180438140669E-3</v>
      </c>
      <c r="AM23"/>
    </row>
    <row r="24" spans="1:39" hidden="1">
      <c r="A24" t="s">
        <v>1213</v>
      </c>
      <c r="B24">
        <v>12936</v>
      </c>
      <c r="C24" t="s">
        <v>1641</v>
      </c>
      <c r="D24" t="s">
        <v>1642</v>
      </c>
      <c r="E24" t="s">
        <v>311</v>
      </c>
      <c r="F24" t="s">
        <v>1643</v>
      </c>
      <c r="G24" t="s">
        <v>1644</v>
      </c>
      <c r="H24" t="s">
        <v>321</v>
      </c>
      <c r="I24" t="s">
        <v>951</v>
      </c>
      <c r="J24" t="s">
        <v>204</v>
      </c>
      <c r="K24" t="s">
        <v>224</v>
      </c>
      <c r="L24" t="s">
        <v>325</v>
      </c>
      <c r="M24" t="s">
        <v>340</v>
      </c>
      <c r="N24" t="s">
        <v>465</v>
      </c>
      <c r="O24" t="s">
        <v>339</v>
      </c>
      <c r="P24" t="s">
        <v>1533</v>
      </c>
      <c r="Q24" t="s">
        <v>413</v>
      </c>
      <c r="R24" t="s">
        <v>407</v>
      </c>
      <c r="S24" t="s">
        <v>1212</v>
      </c>
      <c r="T24" s="131">
        <v>3.28</v>
      </c>
      <c r="U24" t="s">
        <v>1645</v>
      </c>
      <c r="V24" s="132">
        <v>6.4549999999999996E-2</v>
      </c>
      <c r="W24" s="132">
        <v>6.0100000000000001E-2</v>
      </c>
      <c r="X24" t="s">
        <v>412</v>
      </c>
      <c r="Y24" t="s">
        <v>339</v>
      </c>
      <c r="Z24" s="131">
        <v>282326.57</v>
      </c>
      <c r="AA24" s="131">
        <v>1</v>
      </c>
      <c r="AB24" s="131">
        <v>97.47</v>
      </c>
      <c r="AC24" s="108"/>
      <c r="AD24" s="131">
        <v>275.18400000000003</v>
      </c>
      <c r="AE24" s="108"/>
      <c r="AF24" s="108"/>
      <c r="AG24" s="108"/>
      <c r="AH24" s="132">
        <v>3.3E-4</v>
      </c>
      <c r="AI24" s="132">
        <f t="shared" si="0"/>
        <v>1.4407507585585422E-2</v>
      </c>
      <c r="AJ24" s="132">
        <v>2.3364484217212288E-3</v>
      </c>
      <c r="AM24"/>
    </row>
    <row r="25" spans="1:39" hidden="1">
      <c r="A25" t="s">
        <v>1213</v>
      </c>
      <c r="B25">
        <v>12936</v>
      </c>
      <c r="C25" t="s">
        <v>1646</v>
      </c>
      <c r="D25" t="s">
        <v>1647</v>
      </c>
      <c r="E25" t="s">
        <v>309</v>
      </c>
      <c r="F25" t="s">
        <v>1648</v>
      </c>
      <c r="G25" t="s">
        <v>1649</v>
      </c>
      <c r="H25" t="s">
        <v>321</v>
      </c>
      <c r="I25" t="s">
        <v>754</v>
      </c>
      <c r="J25" t="s">
        <v>204</v>
      </c>
      <c r="K25" t="s">
        <v>204</v>
      </c>
      <c r="L25" t="s">
        <v>325</v>
      </c>
      <c r="M25" t="s">
        <v>340</v>
      </c>
      <c r="N25" t="s">
        <v>465</v>
      </c>
      <c r="O25" t="s">
        <v>339</v>
      </c>
      <c r="P25" t="s">
        <v>1627</v>
      </c>
      <c r="Q25" t="s">
        <v>413</v>
      </c>
      <c r="R25" t="s">
        <v>407</v>
      </c>
      <c r="S25" t="s">
        <v>1212</v>
      </c>
      <c r="T25" s="131">
        <v>6.83</v>
      </c>
      <c r="U25" t="s">
        <v>1650</v>
      </c>
      <c r="V25" s="132">
        <v>2.069E-2</v>
      </c>
      <c r="W25" s="132">
        <v>3.56E-2</v>
      </c>
      <c r="X25" t="s">
        <v>412</v>
      </c>
      <c r="Y25" t="s">
        <v>339</v>
      </c>
      <c r="Z25" s="131">
        <v>260000</v>
      </c>
      <c r="AA25" s="131">
        <v>1</v>
      </c>
      <c r="AB25" s="131">
        <v>104.52</v>
      </c>
      <c r="AC25" s="108"/>
      <c r="AD25" s="131">
        <v>271.75200000000001</v>
      </c>
      <c r="AE25" s="108"/>
      <c r="AF25" s="108"/>
      <c r="AG25" s="108"/>
      <c r="AH25" s="132">
        <v>3.2000000000000003E-4</v>
      </c>
      <c r="AI25" s="132">
        <f t="shared" si="0"/>
        <v>1.4227822116830956E-2</v>
      </c>
      <c r="AJ25" s="132">
        <v>2.3073090423120068E-3</v>
      </c>
      <c r="AM25"/>
    </row>
    <row r="26" spans="1:39" hidden="1">
      <c r="A26" t="s">
        <v>1213</v>
      </c>
      <c r="B26">
        <v>12936</v>
      </c>
      <c r="C26" t="s">
        <v>1651</v>
      </c>
      <c r="D26" t="s">
        <v>1652</v>
      </c>
      <c r="E26" t="s">
        <v>311</v>
      </c>
      <c r="F26" t="s">
        <v>1653</v>
      </c>
      <c r="G26" t="s">
        <v>1654</v>
      </c>
      <c r="H26" t="s">
        <v>321</v>
      </c>
      <c r="I26" t="s">
        <v>951</v>
      </c>
      <c r="J26" t="s">
        <v>204</v>
      </c>
      <c r="K26" t="s">
        <v>204</v>
      </c>
      <c r="L26" t="s">
        <v>325</v>
      </c>
      <c r="M26" t="s">
        <v>340</v>
      </c>
      <c r="N26" t="s">
        <v>465</v>
      </c>
      <c r="O26" t="s">
        <v>339</v>
      </c>
      <c r="P26" t="s">
        <v>1655</v>
      </c>
      <c r="Q26" t="s">
        <v>413</v>
      </c>
      <c r="R26" t="s">
        <v>407</v>
      </c>
      <c r="S26" t="s">
        <v>1212</v>
      </c>
      <c r="T26" s="131">
        <v>4.01</v>
      </c>
      <c r="U26" t="s">
        <v>1656</v>
      </c>
      <c r="V26" s="132">
        <v>8.0680000000000002E-2</v>
      </c>
      <c r="W26" s="132">
        <v>0.1198</v>
      </c>
      <c r="X26" t="s">
        <v>412</v>
      </c>
      <c r="Y26" t="s">
        <v>339</v>
      </c>
      <c r="Z26" s="131">
        <v>300000</v>
      </c>
      <c r="AA26" s="131">
        <v>1</v>
      </c>
      <c r="AB26" s="131">
        <v>89.17</v>
      </c>
      <c r="AD26" s="131">
        <v>267.51</v>
      </c>
      <c r="AH26" s="132">
        <v>3.2699999999999999E-3</v>
      </c>
      <c r="AI26" s="132">
        <f t="shared" si="0"/>
        <v>1.4005728364366954E-2</v>
      </c>
      <c r="AJ26" s="132">
        <v>2.2712923618184405E-3</v>
      </c>
      <c r="AM26"/>
    </row>
    <row r="27" spans="1:39" hidden="1">
      <c r="A27" t="s">
        <v>1213</v>
      </c>
      <c r="B27">
        <v>12936</v>
      </c>
      <c r="C27" t="s">
        <v>1657</v>
      </c>
      <c r="D27" t="s">
        <v>1658</v>
      </c>
      <c r="E27" t="s">
        <v>309</v>
      </c>
      <c r="F27" t="s">
        <v>1659</v>
      </c>
      <c r="G27" t="s">
        <v>1660</v>
      </c>
      <c r="H27" t="s">
        <v>321</v>
      </c>
      <c r="I27" t="s">
        <v>951</v>
      </c>
      <c r="J27" t="s">
        <v>204</v>
      </c>
      <c r="K27" t="s">
        <v>204</v>
      </c>
      <c r="L27" t="s">
        <v>325</v>
      </c>
      <c r="M27" t="s">
        <v>340</v>
      </c>
      <c r="N27" t="s">
        <v>447</v>
      </c>
      <c r="O27" t="s">
        <v>339</v>
      </c>
      <c r="Q27" t="s">
        <v>410</v>
      </c>
      <c r="R27" t="s">
        <v>410</v>
      </c>
      <c r="S27" t="s">
        <v>1212</v>
      </c>
      <c r="T27" s="131">
        <v>3.48</v>
      </c>
      <c r="U27" t="s">
        <v>1572</v>
      </c>
      <c r="V27" s="132">
        <v>6.6689999999999999E-2</v>
      </c>
      <c r="W27" s="132">
        <v>8.9399999999999993E-2</v>
      </c>
      <c r="X27" t="s">
        <v>412</v>
      </c>
      <c r="Y27" t="s">
        <v>339</v>
      </c>
      <c r="Z27" s="131">
        <v>300000</v>
      </c>
      <c r="AA27" s="131">
        <v>1</v>
      </c>
      <c r="AB27" s="131">
        <v>88.32</v>
      </c>
      <c r="AD27" s="131">
        <v>264.95999999999998</v>
      </c>
      <c r="AH27" s="132">
        <v>2.8900000000000002E-3</v>
      </c>
      <c r="AI27" s="132">
        <f t="shared" si="0"/>
        <v>1.3872220804540645E-2</v>
      </c>
      <c r="AJ27" s="132">
        <v>2.2496415991455051E-3</v>
      </c>
      <c r="AM27"/>
    </row>
    <row r="28" spans="1:39" hidden="1">
      <c r="A28" t="s">
        <v>1213</v>
      </c>
      <c r="B28">
        <v>12936</v>
      </c>
      <c r="C28" t="s">
        <v>1636</v>
      </c>
      <c r="D28" t="s">
        <v>1637</v>
      </c>
      <c r="E28" t="s">
        <v>309</v>
      </c>
      <c r="F28" t="s">
        <v>1661</v>
      </c>
      <c r="G28" t="s">
        <v>1662</v>
      </c>
      <c r="H28" t="s">
        <v>321</v>
      </c>
      <c r="I28" t="s">
        <v>951</v>
      </c>
      <c r="J28" t="s">
        <v>204</v>
      </c>
      <c r="K28" t="s">
        <v>204</v>
      </c>
      <c r="L28" t="s">
        <v>325</v>
      </c>
      <c r="M28" t="s">
        <v>340</v>
      </c>
      <c r="N28" t="s">
        <v>447</v>
      </c>
      <c r="O28" t="s">
        <v>339</v>
      </c>
      <c r="P28" t="s">
        <v>1571</v>
      </c>
      <c r="Q28" t="s">
        <v>415</v>
      </c>
      <c r="R28" t="s">
        <v>407</v>
      </c>
      <c r="S28" t="s">
        <v>1212</v>
      </c>
      <c r="T28" s="131">
        <v>4.63</v>
      </c>
      <c r="U28" t="s">
        <v>1663</v>
      </c>
      <c r="V28" s="132">
        <v>5.7950000000000002E-2</v>
      </c>
      <c r="W28" s="132">
        <v>6.3700000000000007E-2</v>
      </c>
      <c r="X28" t="s">
        <v>412</v>
      </c>
      <c r="Y28" t="s">
        <v>339</v>
      </c>
      <c r="Z28" s="131">
        <v>265000</v>
      </c>
      <c r="AA28" s="131">
        <v>1</v>
      </c>
      <c r="AB28" s="131">
        <v>99.49</v>
      </c>
      <c r="AD28" s="131">
        <v>263.649</v>
      </c>
      <c r="AH28" s="132">
        <v>1.39E-3</v>
      </c>
      <c r="AI28" s="132">
        <f t="shared" si="0"/>
        <v>1.3803582212018179E-2</v>
      </c>
      <c r="AJ28" s="132">
        <v>2.2385105599830664E-3</v>
      </c>
      <c r="AM28"/>
    </row>
    <row r="29" spans="1:39" hidden="1">
      <c r="A29" t="s">
        <v>1213</v>
      </c>
      <c r="B29">
        <v>12936</v>
      </c>
      <c r="C29" t="s">
        <v>1664</v>
      </c>
      <c r="D29" t="s">
        <v>1665</v>
      </c>
      <c r="E29" t="s">
        <v>309</v>
      </c>
      <c r="F29" t="s">
        <v>1666</v>
      </c>
      <c r="G29" t="s">
        <v>1667</v>
      </c>
      <c r="H29" t="s">
        <v>321</v>
      </c>
      <c r="I29" t="s">
        <v>951</v>
      </c>
      <c r="J29" t="s">
        <v>204</v>
      </c>
      <c r="K29" t="s">
        <v>204</v>
      </c>
      <c r="L29" t="s">
        <v>327</v>
      </c>
      <c r="M29" t="s">
        <v>340</v>
      </c>
      <c r="N29" t="s">
        <v>447</v>
      </c>
      <c r="O29" t="s">
        <v>339</v>
      </c>
      <c r="Q29" t="s">
        <v>410</v>
      </c>
      <c r="R29" t="s">
        <v>410</v>
      </c>
      <c r="S29" t="s">
        <v>1212</v>
      </c>
      <c r="T29" s="131">
        <v>3.39</v>
      </c>
      <c r="U29" t="s">
        <v>1560</v>
      </c>
      <c r="V29" s="132">
        <v>7.1540000000000006E-2</v>
      </c>
      <c r="W29" s="132">
        <v>8.1699999999999995E-2</v>
      </c>
      <c r="X29" t="s">
        <v>412</v>
      </c>
      <c r="Y29" t="s">
        <v>339</v>
      </c>
      <c r="Z29" s="131">
        <v>254000</v>
      </c>
      <c r="AA29" s="131">
        <v>1</v>
      </c>
      <c r="AB29" s="131">
        <f>(AD29-(AC29*AA29))*1000/AA29/Z29*100</f>
        <v>101.23622047244095</v>
      </c>
      <c r="AD29" s="131">
        <f>262.128-4.988</f>
        <v>257.14</v>
      </c>
      <c r="AH29" s="132">
        <v>2.2100000000000002E-3</v>
      </c>
      <c r="AI29" s="132">
        <f t="shared" si="0"/>
        <v>1.3462797621073301E-2</v>
      </c>
      <c r="AJ29" s="132">
        <v>2.1832459269485022E-3</v>
      </c>
      <c r="AM29"/>
    </row>
    <row r="30" spans="1:39" hidden="1">
      <c r="A30" t="s">
        <v>1213</v>
      </c>
      <c r="B30">
        <v>12936</v>
      </c>
      <c r="C30" t="s">
        <v>1613</v>
      </c>
      <c r="D30" t="s">
        <v>1614</v>
      </c>
      <c r="E30" t="s">
        <v>309</v>
      </c>
      <c r="F30" t="s">
        <v>1668</v>
      </c>
      <c r="G30" t="s">
        <v>1669</v>
      </c>
      <c r="H30" t="s">
        <v>321</v>
      </c>
      <c r="I30" t="s">
        <v>754</v>
      </c>
      <c r="J30" t="s">
        <v>204</v>
      </c>
      <c r="K30" t="s">
        <v>204</v>
      </c>
      <c r="L30" t="s">
        <v>325</v>
      </c>
      <c r="M30" t="s">
        <v>340</v>
      </c>
      <c r="N30" t="s">
        <v>464</v>
      </c>
      <c r="O30" t="s">
        <v>339</v>
      </c>
      <c r="P30" t="s">
        <v>1539</v>
      </c>
      <c r="Q30" t="s">
        <v>413</v>
      </c>
      <c r="R30" t="s">
        <v>407</v>
      </c>
      <c r="S30" t="s">
        <v>1212</v>
      </c>
      <c r="T30" s="131">
        <v>4.8499999999999996</v>
      </c>
      <c r="U30" t="s">
        <v>1670</v>
      </c>
      <c r="V30" s="132">
        <v>3.022E-2</v>
      </c>
      <c r="W30" s="132">
        <v>3.15E-2</v>
      </c>
      <c r="X30" t="s">
        <v>412</v>
      </c>
      <c r="Y30" t="s">
        <v>339</v>
      </c>
      <c r="Z30" s="131">
        <v>257402</v>
      </c>
      <c r="AA30" s="131">
        <v>1</v>
      </c>
      <c r="AB30" s="131">
        <v>101.65</v>
      </c>
      <c r="AD30" s="131">
        <v>261.649</v>
      </c>
      <c r="AH30" s="132">
        <v>1.0200000000000001E-3</v>
      </c>
      <c r="AI30" s="132">
        <f t="shared" si="0"/>
        <v>1.3698870400389702E-2</v>
      </c>
      <c r="AJ30" s="132">
        <v>2.221529569651352E-3</v>
      </c>
      <c r="AM30"/>
    </row>
    <row r="31" spans="1:39" hidden="1">
      <c r="A31" t="s">
        <v>1213</v>
      </c>
      <c r="B31">
        <v>12936</v>
      </c>
      <c r="C31" t="s">
        <v>1671</v>
      </c>
      <c r="D31" t="s">
        <v>1672</v>
      </c>
      <c r="E31" t="s">
        <v>309</v>
      </c>
      <c r="F31" t="s">
        <v>1673</v>
      </c>
      <c r="G31" t="s">
        <v>1674</v>
      </c>
      <c r="H31" t="s">
        <v>321</v>
      </c>
      <c r="I31" t="s">
        <v>754</v>
      </c>
      <c r="J31" t="s">
        <v>204</v>
      </c>
      <c r="K31" t="s">
        <v>204</v>
      </c>
      <c r="L31" t="s">
        <v>325</v>
      </c>
      <c r="M31" t="s">
        <v>340</v>
      </c>
      <c r="N31" t="s">
        <v>464</v>
      </c>
      <c r="O31" t="s">
        <v>339</v>
      </c>
      <c r="P31" t="s">
        <v>1551</v>
      </c>
      <c r="Q31" t="s">
        <v>413</v>
      </c>
      <c r="R31" t="s">
        <v>407</v>
      </c>
      <c r="S31" t="s">
        <v>1212</v>
      </c>
      <c r="T31" s="131">
        <v>5.71</v>
      </c>
      <c r="U31" t="s">
        <v>1663</v>
      </c>
      <c r="V31" s="132">
        <v>3.0710000000000001E-2</v>
      </c>
      <c r="W31" s="132">
        <v>3.5400000000000001E-2</v>
      </c>
      <c r="X31" t="s">
        <v>412</v>
      </c>
      <c r="Y31" t="s">
        <v>339</v>
      </c>
      <c r="Z31" s="131">
        <v>245000</v>
      </c>
      <c r="AA31" s="131">
        <v>1</v>
      </c>
      <c r="AB31" s="131">
        <v>105.69</v>
      </c>
      <c r="AD31" s="131">
        <v>258.94099999999997</v>
      </c>
      <c r="AH31" s="132">
        <v>5.5000000000000003E-4</v>
      </c>
      <c r="AI31" s="132">
        <f t="shared" si="0"/>
        <v>1.3557090607444743E-2</v>
      </c>
      <c r="AJ31" s="132">
        <v>2.1985373087422106E-3</v>
      </c>
      <c r="AM31"/>
    </row>
    <row r="32" spans="1:39" hidden="1">
      <c r="A32" t="s">
        <v>1213</v>
      </c>
      <c r="B32">
        <v>12936</v>
      </c>
      <c r="C32" t="s">
        <v>1675</v>
      </c>
      <c r="D32" t="s">
        <v>1676</v>
      </c>
      <c r="E32" t="s">
        <v>311</v>
      </c>
      <c r="F32" t="s">
        <v>1677</v>
      </c>
      <c r="G32" t="s">
        <v>1678</v>
      </c>
      <c r="H32" t="s">
        <v>321</v>
      </c>
      <c r="I32" t="s">
        <v>951</v>
      </c>
      <c r="J32" t="s">
        <v>204</v>
      </c>
      <c r="K32" t="s">
        <v>224</v>
      </c>
      <c r="L32" t="s">
        <v>325</v>
      </c>
      <c r="M32" t="s">
        <v>340</v>
      </c>
      <c r="N32" t="s">
        <v>465</v>
      </c>
      <c r="O32" t="s">
        <v>339</v>
      </c>
      <c r="P32" t="s">
        <v>1533</v>
      </c>
      <c r="Q32" t="s">
        <v>413</v>
      </c>
      <c r="R32" t="s">
        <v>407</v>
      </c>
      <c r="S32" t="s">
        <v>1212</v>
      </c>
      <c r="T32" s="131">
        <v>1.22</v>
      </c>
      <c r="U32" t="s">
        <v>1314</v>
      </c>
      <c r="V32" s="132">
        <v>6.9809999999999997E-2</v>
      </c>
      <c r="W32" s="132">
        <v>6.3500000000000001E-2</v>
      </c>
      <c r="X32" t="s">
        <v>412</v>
      </c>
      <c r="Y32" t="s">
        <v>339</v>
      </c>
      <c r="Z32" s="131">
        <v>258142.06</v>
      </c>
      <c r="AA32" s="131">
        <v>1</v>
      </c>
      <c r="AB32" s="131">
        <v>100.29</v>
      </c>
      <c r="AD32" s="131">
        <v>258.89100000000002</v>
      </c>
      <c r="AH32" s="132">
        <v>9.7000000000000005E-4</v>
      </c>
      <c r="AI32" s="132">
        <f t="shared" si="0"/>
        <v>1.3554472812154033E-2</v>
      </c>
      <c r="AJ32" s="132">
        <v>2.1981127839839185E-3</v>
      </c>
      <c r="AM32"/>
    </row>
    <row r="33" spans="1:39" hidden="1">
      <c r="A33" t="s">
        <v>1213</v>
      </c>
      <c r="B33">
        <v>12936</v>
      </c>
      <c r="C33" t="s">
        <v>1679</v>
      </c>
      <c r="D33" t="s">
        <v>1680</v>
      </c>
      <c r="E33" t="s">
        <v>309</v>
      </c>
      <c r="F33" t="s">
        <v>1681</v>
      </c>
      <c r="G33" t="s">
        <v>1682</v>
      </c>
      <c r="H33" t="s">
        <v>321</v>
      </c>
      <c r="I33" t="s">
        <v>951</v>
      </c>
      <c r="J33" t="s">
        <v>204</v>
      </c>
      <c r="K33" t="s">
        <v>204</v>
      </c>
      <c r="L33" t="s">
        <v>325</v>
      </c>
      <c r="M33" t="s">
        <v>340</v>
      </c>
      <c r="N33" t="s">
        <v>443</v>
      </c>
      <c r="O33" t="s">
        <v>339</v>
      </c>
      <c r="P33" t="s">
        <v>1596</v>
      </c>
      <c r="Q33" t="s">
        <v>415</v>
      </c>
      <c r="R33" t="s">
        <v>407</v>
      </c>
      <c r="S33" t="s">
        <v>1212</v>
      </c>
      <c r="T33" s="131">
        <v>3.28</v>
      </c>
      <c r="U33" t="s">
        <v>1683</v>
      </c>
      <c r="V33" s="132">
        <v>6.08E-2</v>
      </c>
      <c r="W33" s="132">
        <v>6.4199999999999993E-2</v>
      </c>
      <c r="X33" t="s">
        <v>412</v>
      </c>
      <c r="Y33" t="s">
        <v>339</v>
      </c>
      <c r="Z33" s="131">
        <v>254000</v>
      </c>
      <c r="AA33" s="131">
        <v>1</v>
      </c>
      <c r="AB33" s="131">
        <v>101.3</v>
      </c>
      <c r="AD33" s="131">
        <v>257.30200000000002</v>
      </c>
      <c r="AH33" s="132">
        <v>1.2700000000000001E-3</v>
      </c>
      <c r="AI33" s="132">
        <f t="shared" si="0"/>
        <v>1.3471279277815209E-2</v>
      </c>
      <c r="AJ33" s="132">
        <v>2.1846213871653712E-3</v>
      </c>
      <c r="AM33"/>
    </row>
    <row r="34" spans="1:39" hidden="1">
      <c r="A34" t="s">
        <v>1213</v>
      </c>
      <c r="B34">
        <v>12936</v>
      </c>
      <c r="C34" t="s">
        <v>1684</v>
      </c>
      <c r="D34" t="s">
        <v>1685</v>
      </c>
      <c r="E34" t="s">
        <v>309</v>
      </c>
      <c r="F34" t="s">
        <v>1686</v>
      </c>
      <c r="G34" t="s">
        <v>1687</v>
      </c>
      <c r="H34" t="s">
        <v>321</v>
      </c>
      <c r="I34" t="s">
        <v>951</v>
      </c>
      <c r="J34" t="s">
        <v>204</v>
      </c>
      <c r="K34" t="s">
        <v>204</v>
      </c>
      <c r="L34" t="s">
        <v>325</v>
      </c>
      <c r="M34" t="s">
        <v>340</v>
      </c>
      <c r="N34" t="s">
        <v>447</v>
      </c>
      <c r="O34" t="s">
        <v>339</v>
      </c>
      <c r="Q34" t="s">
        <v>410</v>
      </c>
      <c r="R34" t="s">
        <v>410</v>
      </c>
      <c r="S34" t="s">
        <v>1212</v>
      </c>
      <c r="T34" s="131">
        <v>3.42</v>
      </c>
      <c r="U34" t="s">
        <v>1688</v>
      </c>
      <c r="V34" s="132">
        <v>6.8250000000000005E-2</v>
      </c>
      <c r="W34" s="132">
        <v>7.3800000000000004E-2</v>
      </c>
      <c r="X34" t="s">
        <v>412</v>
      </c>
      <c r="Y34" t="s">
        <v>339</v>
      </c>
      <c r="Z34" s="131">
        <v>257000</v>
      </c>
      <c r="AA34" s="131">
        <v>1</v>
      </c>
      <c r="AB34" s="131">
        <v>100.02</v>
      </c>
      <c r="AD34" s="131">
        <v>257.05099999999999</v>
      </c>
      <c r="AH34" s="132">
        <v>1.07E-3</v>
      </c>
      <c r="AI34" s="132">
        <f t="shared" si="0"/>
        <v>1.3458137945455834E-2</v>
      </c>
      <c r="AJ34" s="132">
        <v>2.1824902728787409E-3</v>
      </c>
    </row>
    <row r="35" spans="1:39" hidden="1">
      <c r="A35" t="s">
        <v>1213</v>
      </c>
      <c r="B35">
        <v>12936</v>
      </c>
      <c r="C35" t="s">
        <v>1657</v>
      </c>
      <c r="D35" t="s">
        <v>1658</v>
      </c>
      <c r="E35" t="s">
        <v>309</v>
      </c>
      <c r="F35" t="s">
        <v>1689</v>
      </c>
      <c r="G35" t="s">
        <v>1690</v>
      </c>
      <c r="H35" t="s">
        <v>321</v>
      </c>
      <c r="I35" t="s">
        <v>951</v>
      </c>
      <c r="J35" t="s">
        <v>204</v>
      </c>
      <c r="K35" t="s">
        <v>204</v>
      </c>
      <c r="L35" t="s">
        <v>327</v>
      </c>
      <c r="M35" t="s">
        <v>340</v>
      </c>
      <c r="N35" t="s">
        <v>447</v>
      </c>
      <c r="O35" t="s">
        <v>339</v>
      </c>
      <c r="Q35" t="s">
        <v>410</v>
      </c>
      <c r="R35" t="s">
        <v>410</v>
      </c>
      <c r="S35" t="s">
        <v>1212</v>
      </c>
      <c r="T35" s="131">
        <v>1</v>
      </c>
      <c r="U35" t="s">
        <v>1691</v>
      </c>
      <c r="V35" s="132">
        <v>7.1290000000000006E-2</v>
      </c>
      <c r="W35" s="132">
        <v>7.2400000000000006E-2</v>
      </c>
      <c r="Z35" s="131">
        <v>247000</v>
      </c>
      <c r="AA35" s="131">
        <v>1</v>
      </c>
      <c r="AB35" s="131">
        <f>(AD35-(AC35*AA35))*1000/AA35/Z35*100</f>
        <v>102.84574898785425</v>
      </c>
      <c r="AD35" s="131">
        <f>254.805-0.776</f>
        <v>254.029</v>
      </c>
      <c r="AH35" s="132">
        <v>4.1700000000000001E-3</v>
      </c>
      <c r="AI35" s="132">
        <f t="shared" si="0"/>
        <v>1.3299918398085205E-2</v>
      </c>
      <c r="AJ35" s="132">
        <v>2.1568319964875207E-3</v>
      </c>
    </row>
    <row r="36" spans="1:39" hidden="1">
      <c r="A36" t="s">
        <v>1213</v>
      </c>
      <c r="B36">
        <v>12936</v>
      </c>
      <c r="C36" t="s">
        <v>1692</v>
      </c>
      <c r="D36" t="s">
        <v>1693</v>
      </c>
      <c r="E36" t="s">
        <v>309</v>
      </c>
      <c r="F36" t="s">
        <v>1694</v>
      </c>
      <c r="G36" t="s">
        <v>1695</v>
      </c>
      <c r="H36" t="s">
        <v>321</v>
      </c>
      <c r="I36" t="s">
        <v>951</v>
      </c>
      <c r="J36" t="s">
        <v>204</v>
      </c>
      <c r="K36" t="s">
        <v>204</v>
      </c>
      <c r="L36" t="s">
        <v>325</v>
      </c>
      <c r="M36" t="s">
        <v>340</v>
      </c>
      <c r="N36" t="s">
        <v>447</v>
      </c>
      <c r="O36" t="s">
        <v>339</v>
      </c>
      <c r="Q36" t="s">
        <v>410</v>
      </c>
      <c r="R36" t="s">
        <v>410</v>
      </c>
      <c r="S36" t="s">
        <v>1212</v>
      </c>
      <c r="T36" s="131">
        <v>2.74</v>
      </c>
      <c r="U36" t="s">
        <v>1617</v>
      </c>
      <c r="V36" s="132">
        <v>6.8409999999999999E-2</v>
      </c>
      <c r="W36" s="132">
        <v>6.59E-2</v>
      </c>
      <c r="X36" t="s">
        <v>412</v>
      </c>
      <c r="Y36" t="s">
        <v>339</v>
      </c>
      <c r="Z36" s="131">
        <v>238000</v>
      </c>
      <c r="AA36" s="131">
        <v>1</v>
      </c>
      <c r="AB36" s="131">
        <v>106.55</v>
      </c>
      <c r="AD36" s="131">
        <v>253.589</v>
      </c>
      <c r="AH36" s="132">
        <v>1.5900000000000001E-3</v>
      </c>
      <c r="AI36" s="132">
        <f t="shared" si="0"/>
        <v>1.327688179952694E-2</v>
      </c>
      <c r="AJ36" s="132">
        <v>2.1530961786145435E-3</v>
      </c>
    </row>
    <row r="37" spans="1:39" hidden="1">
      <c r="A37" t="s">
        <v>1213</v>
      </c>
      <c r="B37">
        <v>12936</v>
      </c>
      <c r="C37" t="s">
        <v>1696</v>
      </c>
      <c r="D37" t="s">
        <v>1697</v>
      </c>
      <c r="E37" t="s">
        <v>309</v>
      </c>
      <c r="F37" t="s">
        <v>1698</v>
      </c>
      <c r="G37" t="s">
        <v>1699</v>
      </c>
      <c r="H37" t="s">
        <v>321</v>
      </c>
      <c r="I37" t="s">
        <v>754</v>
      </c>
      <c r="J37" t="s">
        <v>204</v>
      </c>
      <c r="K37" t="s">
        <v>204</v>
      </c>
      <c r="L37" t="s">
        <v>325</v>
      </c>
      <c r="M37" t="s">
        <v>340</v>
      </c>
      <c r="N37" t="s">
        <v>464</v>
      </c>
      <c r="O37" t="s">
        <v>339</v>
      </c>
      <c r="P37" t="s">
        <v>1700</v>
      </c>
      <c r="Q37" t="s">
        <v>413</v>
      </c>
      <c r="R37" t="s">
        <v>407</v>
      </c>
      <c r="S37" t="s">
        <v>1212</v>
      </c>
      <c r="T37" s="131">
        <v>7.29</v>
      </c>
      <c r="U37" t="s">
        <v>1701</v>
      </c>
      <c r="V37" s="132">
        <v>2.521E-2</v>
      </c>
      <c r="W37" s="132">
        <v>3.2500000000000001E-2</v>
      </c>
      <c r="X37" t="s">
        <v>412</v>
      </c>
      <c r="Y37" t="s">
        <v>339</v>
      </c>
      <c r="Z37" s="131">
        <v>239000</v>
      </c>
      <c r="AA37" s="131">
        <v>1</v>
      </c>
      <c r="AB37" s="131">
        <v>104.88</v>
      </c>
      <c r="AD37" s="131">
        <v>250.66300000000001</v>
      </c>
      <c r="AH37" s="132">
        <v>3.3E-4</v>
      </c>
      <c r="AI37" s="132">
        <f t="shared" si="0"/>
        <v>1.3123688419114479E-2</v>
      </c>
      <c r="AJ37" s="132">
        <v>2.1282529897592457E-3</v>
      </c>
    </row>
    <row r="38" spans="1:39" hidden="1">
      <c r="A38" t="s">
        <v>1213</v>
      </c>
      <c r="B38">
        <v>12936</v>
      </c>
      <c r="C38" t="s">
        <v>1702</v>
      </c>
      <c r="D38" t="s">
        <v>1703</v>
      </c>
      <c r="E38" t="s">
        <v>309</v>
      </c>
      <c r="F38" t="s">
        <v>1704</v>
      </c>
      <c r="G38" t="s">
        <v>1705</v>
      </c>
      <c r="H38" t="s">
        <v>321</v>
      </c>
      <c r="I38" t="s">
        <v>754</v>
      </c>
      <c r="J38" t="s">
        <v>204</v>
      </c>
      <c r="K38" t="s">
        <v>204</v>
      </c>
      <c r="L38" t="s">
        <v>327</v>
      </c>
      <c r="M38" t="s">
        <v>340</v>
      </c>
      <c r="N38" t="s">
        <v>464</v>
      </c>
      <c r="O38" t="s">
        <v>339</v>
      </c>
      <c r="Q38" t="s">
        <v>410</v>
      </c>
      <c r="R38" t="s">
        <v>410</v>
      </c>
      <c r="S38" t="s">
        <v>1212</v>
      </c>
      <c r="T38" s="131">
        <v>1.68</v>
      </c>
      <c r="U38" t="s">
        <v>1706</v>
      </c>
      <c r="V38" s="132">
        <v>3.8530000000000002E-2</v>
      </c>
      <c r="W38" s="132">
        <v>3.7100000000000001E-2</v>
      </c>
      <c r="X38" t="s">
        <v>412</v>
      </c>
      <c r="Y38" t="s">
        <v>339</v>
      </c>
      <c r="Z38" s="131">
        <v>230000</v>
      </c>
      <c r="AA38" s="131">
        <v>1</v>
      </c>
      <c r="AB38" s="131">
        <f>(AD38-(AC38*AA38))*1000/AA38/Z38*100</f>
        <v>108.43478260869566</v>
      </c>
      <c r="AD38" s="131">
        <f>250.125-0.725</f>
        <v>249.4</v>
      </c>
      <c r="AH38" s="132">
        <v>3.3E-4</v>
      </c>
      <c r="AI38" s="132">
        <f t="shared" si="0"/>
        <v>1.3057562910071095E-2</v>
      </c>
      <c r="AJ38" s="132">
        <v>2.1175294943647682E-3</v>
      </c>
    </row>
    <row r="39" spans="1:39" hidden="1">
      <c r="A39" t="s">
        <v>1213</v>
      </c>
      <c r="B39">
        <v>12936</v>
      </c>
      <c r="C39" t="s">
        <v>1707</v>
      </c>
      <c r="D39" t="s">
        <v>1708</v>
      </c>
      <c r="E39" t="s">
        <v>309</v>
      </c>
      <c r="F39" t="s">
        <v>1709</v>
      </c>
      <c r="G39" t="s">
        <v>1710</v>
      </c>
      <c r="H39" t="s">
        <v>321</v>
      </c>
      <c r="I39" t="s">
        <v>951</v>
      </c>
      <c r="J39" t="s">
        <v>204</v>
      </c>
      <c r="K39" t="s">
        <v>204</v>
      </c>
      <c r="L39" t="s">
        <v>325</v>
      </c>
      <c r="M39" t="s">
        <v>340</v>
      </c>
      <c r="N39" t="s">
        <v>454</v>
      </c>
      <c r="O39" t="s">
        <v>339</v>
      </c>
      <c r="Q39" t="s">
        <v>410</v>
      </c>
      <c r="R39" t="s">
        <v>410</v>
      </c>
      <c r="S39" t="s">
        <v>1212</v>
      </c>
      <c r="T39" s="131">
        <v>3.55</v>
      </c>
      <c r="U39" t="s">
        <v>1308</v>
      </c>
      <c r="V39" s="132">
        <v>7.5249999999999997E-2</v>
      </c>
      <c r="W39" s="132">
        <v>7.3999999999999996E-2</v>
      </c>
      <c r="X39" t="s">
        <v>412</v>
      </c>
      <c r="Y39" t="s">
        <v>339</v>
      </c>
      <c r="Z39" s="131">
        <v>243000</v>
      </c>
      <c r="AA39" s="131">
        <v>1</v>
      </c>
      <c r="AB39" s="131">
        <v>101.83</v>
      </c>
      <c r="AD39" s="131">
        <v>247.447</v>
      </c>
      <c r="AH39" s="132">
        <v>2.31E-3</v>
      </c>
      <c r="AI39" s="132">
        <f t="shared" si="0"/>
        <v>1.2955311826015887E-2</v>
      </c>
      <c r="AJ39" s="132">
        <v>2.1009475573058492E-3</v>
      </c>
    </row>
    <row r="40" spans="1:39" hidden="1">
      <c r="A40" t="s">
        <v>1213</v>
      </c>
      <c r="B40">
        <v>12936</v>
      </c>
      <c r="C40" t="s">
        <v>1618</v>
      </c>
      <c r="D40" t="s">
        <v>1619</v>
      </c>
      <c r="E40" t="s">
        <v>309</v>
      </c>
      <c r="F40" t="s">
        <v>1711</v>
      </c>
      <c r="G40" t="s">
        <v>1712</v>
      </c>
      <c r="H40" t="s">
        <v>321</v>
      </c>
      <c r="I40" t="s">
        <v>951</v>
      </c>
      <c r="J40" t="s">
        <v>204</v>
      </c>
      <c r="K40" t="s">
        <v>204</v>
      </c>
      <c r="L40" t="s">
        <v>325</v>
      </c>
      <c r="M40" t="s">
        <v>340</v>
      </c>
      <c r="N40" t="s">
        <v>447</v>
      </c>
      <c r="O40" t="s">
        <v>339</v>
      </c>
      <c r="Q40" t="s">
        <v>410</v>
      </c>
      <c r="R40" t="s">
        <v>410</v>
      </c>
      <c r="S40" t="s">
        <v>1212</v>
      </c>
      <c r="T40" s="131">
        <v>3.73</v>
      </c>
      <c r="U40" t="s">
        <v>1713</v>
      </c>
      <c r="V40" s="132">
        <v>4.9270000000000001E-2</v>
      </c>
      <c r="W40" s="132">
        <v>7.2300000000000003E-2</v>
      </c>
      <c r="X40" t="s">
        <v>412</v>
      </c>
      <c r="Y40" t="s">
        <v>339</v>
      </c>
      <c r="Z40" s="131">
        <v>257000</v>
      </c>
      <c r="AA40" s="131">
        <v>1</v>
      </c>
      <c r="AB40" s="131">
        <v>91.62</v>
      </c>
      <c r="AD40" s="131">
        <v>235.46299999999999</v>
      </c>
      <c r="AH40" s="132">
        <v>6.2E-4</v>
      </c>
      <c r="AI40" s="132">
        <f t="shared" si="0"/>
        <v>1.2327878650738051E-2</v>
      </c>
      <c r="AJ40" s="132">
        <v>1.9991974632382172E-3</v>
      </c>
    </row>
    <row r="41" spans="1:39" hidden="1">
      <c r="A41" t="s">
        <v>1213</v>
      </c>
      <c r="B41">
        <v>12936</v>
      </c>
      <c r="C41" t="s">
        <v>1714</v>
      </c>
      <c r="D41" t="s">
        <v>1715</v>
      </c>
      <c r="E41" t="s">
        <v>309</v>
      </c>
      <c r="F41" t="s">
        <v>1716</v>
      </c>
      <c r="G41" t="s">
        <v>1717</v>
      </c>
      <c r="H41" t="s">
        <v>321</v>
      </c>
      <c r="I41" t="s">
        <v>754</v>
      </c>
      <c r="J41" t="s">
        <v>204</v>
      </c>
      <c r="K41" t="s">
        <v>204</v>
      </c>
      <c r="L41" t="s">
        <v>325</v>
      </c>
      <c r="M41" t="s">
        <v>340</v>
      </c>
      <c r="N41" t="s">
        <v>464</v>
      </c>
      <c r="O41" t="s">
        <v>339</v>
      </c>
      <c r="P41" t="s">
        <v>1700</v>
      </c>
      <c r="Q41" t="s">
        <v>413</v>
      </c>
      <c r="R41" t="s">
        <v>407</v>
      </c>
      <c r="S41" t="s">
        <v>1212</v>
      </c>
      <c r="T41" s="131">
        <v>6.24</v>
      </c>
      <c r="U41" t="s">
        <v>1718</v>
      </c>
      <c r="V41" s="132">
        <v>2.7089999999999999E-2</v>
      </c>
      <c r="W41" s="132">
        <v>3.1899999999999998E-2</v>
      </c>
      <c r="X41" t="s">
        <v>412</v>
      </c>
      <c r="Y41" t="s">
        <v>339</v>
      </c>
      <c r="Z41" s="131">
        <v>211000</v>
      </c>
      <c r="AA41" s="131">
        <v>1</v>
      </c>
      <c r="AB41" s="131">
        <v>111</v>
      </c>
      <c r="AD41" s="131">
        <v>234.21</v>
      </c>
      <c r="AH41" s="132">
        <v>1.6000000000000001E-4</v>
      </c>
      <c r="AI41" s="132">
        <f t="shared" si="0"/>
        <v>1.2262276700752811E-2</v>
      </c>
      <c r="AJ41" s="132">
        <v>1.9885588727953985E-3</v>
      </c>
    </row>
    <row r="42" spans="1:39" hidden="1">
      <c r="A42" t="s">
        <v>1213</v>
      </c>
      <c r="B42">
        <v>12936</v>
      </c>
      <c r="C42" t="s">
        <v>1535</v>
      </c>
      <c r="D42" t="s">
        <v>1536</v>
      </c>
      <c r="E42" t="s">
        <v>311</v>
      </c>
      <c r="F42" t="s">
        <v>1719</v>
      </c>
      <c r="G42" t="s">
        <v>1720</v>
      </c>
      <c r="H42" t="s">
        <v>321</v>
      </c>
      <c r="I42" t="s">
        <v>951</v>
      </c>
      <c r="J42" t="s">
        <v>204</v>
      </c>
      <c r="K42" t="s">
        <v>224</v>
      </c>
      <c r="L42" t="s">
        <v>325</v>
      </c>
      <c r="M42" t="s">
        <v>340</v>
      </c>
      <c r="N42" t="s">
        <v>465</v>
      </c>
      <c r="O42" t="s">
        <v>339</v>
      </c>
      <c r="P42" t="s">
        <v>1551</v>
      </c>
      <c r="Q42" t="s">
        <v>413</v>
      </c>
      <c r="R42" t="s">
        <v>407</v>
      </c>
      <c r="S42" t="s">
        <v>1212</v>
      </c>
      <c r="T42" s="131">
        <v>1.61</v>
      </c>
      <c r="U42" t="s">
        <v>1706</v>
      </c>
      <c r="V42" s="132">
        <v>7.7929999999999999E-2</v>
      </c>
      <c r="W42" s="132">
        <v>6.1199999999999997E-2</v>
      </c>
      <c r="X42" t="s">
        <v>412</v>
      </c>
      <c r="Y42" t="s">
        <v>339</v>
      </c>
      <c r="Z42" s="131">
        <v>211055</v>
      </c>
      <c r="AA42" s="131">
        <v>1</v>
      </c>
      <c r="AB42" s="131">
        <v>102.91</v>
      </c>
      <c r="AD42" s="131">
        <v>217.197</v>
      </c>
      <c r="AH42" s="132">
        <v>6.0999999999999997E-4</v>
      </c>
      <c r="AI42" s="132">
        <f t="shared" si="0"/>
        <v>1.137154567513517E-2</v>
      </c>
      <c r="AJ42" s="132">
        <v>1.8441100785386709E-3</v>
      </c>
    </row>
    <row r="43" spans="1:39" hidden="1">
      <c r="A43" t="s">
        <v>1213</v>
      </c>
      <c r="B43">
        <v>12936</v>
      </c>
      <c r="C43" t="s">
        <v>1721</v>
      </c>
      <c r="D43" t="s">
        <v>1722</v>
      </c>
      <c r="E43" t="s">
        <v>309</v>
      </c>
      <c r="F43" t="s">
        <v>1723</v>
      </c>
      <c r="G43" t="s">
        <v>1724</v>
      </c>
      <c r="H43" t="s">
        <v>321</v>
      </c>
      <c r="I43" t="s">
        <v>951</v>
      </c>
      <c r="J43" t="s">
        <v>204</v>
      </c>
      <c r="K43" t="s">
        <v>204</v>
      </c>
      <c r="L43" t="s">
        <v>325</v>
      </c>
      <c r="M43" t="s">
        <v>340</v>
      </c>
      <c r="N43" t="s">
        <v>480</v>
      </c>
      <c r="O43" t="s">
        <v>339</v>
      </c>
      <c r="Q43" t="s">
        <v>410</v>
      </c>
      <c r="R43" t="s">
        <v>410</v>
      </c>
      <c r="S43" t="s">
        <v>1212</v>
      </c>
      <c r="T43" s="131">
        <v>4.0599999999999996</v>
      </c>
      <c r="U43" t="s">
        <v>1725</v>
      </c>
      <c r="V43" s="132">
        <v>4.3180000000000003E-2</v>
      </c>
      <c r="W43" s="132">
        <v>5.9499999999999997E-2</v>
      </c>
      <c r="X43" t="s">
        <v>412</v>
      </c>
      <c r="Y43" t="s">
        <v>339</v>
      </c>
      <c r="Z43" s="131">
        <v>216000</v>
      </c>
      <c r="AA43" s="131">
        <v>1</v>
      </c>
      <c r="AB43" s="131">
        <v>100.46</v>
      </c>
      <c r="AD43" s="131">
        <v>216.994</v>
      </c>
      <c r="AH43" s="132">
        <v>4.4000000000000002E-4</v>
      </c>
      <c r="AI43" s="132">
        <f t="shared" si="0"/>
        <v>1.136091742625488E-2</v>
      </c>
      <c r="AJ43" s="132">
        <v>1.842386508020002E-3</v>
      </c>
    </row>
    <row r="44" spans="1:39" hidden="1">
      <c r="A44" t="s">
        <v>1213</v>
      </c>
      <c r="B44">
        <v>12936</v>
      </c>
      <c r="C44" t="s">
        <v>1726</v>
      </c>
      <c r="D44" t="s">
        <v>1727</v>
      </c>
      <c r="E44" t="s">
        <v>309</v>
      </c>
      <c r="F44" t="s">
        <v>1728</v>
      </c>
      <c r="G44" t="s">
        <v>1729</v>
      </c>
      <c r="H44" t="s">
        <v>321</v>
      </c>
      <c r="I44" t="s">
        <v>951</v>
      </c>
      <c r="J44" t="s">
        <v>204</v>
      </c>
      <c r="K44" t="s">
        <v>204</v>
      </c>
      <c r="L44" t="s">
        <v>325</v>
      </c>
      <c r="M44" t="s">
        <v>340</v>
      </c>
      <c r="N44" t="s">
        <v>443</v>
      </c>
      <c r="O44" t="s">
        <v>339</v>
      </c>
      <c r="P44" t="s">
        <v>1596</v>
      </c>
      <c r="Q44" t="s">
        <v>415</v>
      </c>
      <c r="R44" t="s">
        <v>407</v>
      </c>
      <c r="S44" t="s">
        <v>1212</v>
      </c>
      <c r="T44" s="131">
        <v>2.21</v>
      </c>
      <c r="U44" t="s">
        <v>1730</v>
      </c>
      <c r="V44" s="132">
        <v>5.5460000000000002E-2</v>
      </c>
      <c r="W44" s="132">
        <v>6.2899999999999998E-2</v>
      </c>
      <c r="X44" t="s">
        <v>412</v>
      </c>
      <c r="Y44" t="s">
        <v>339</v>
      </c>
      <c r="Z44" s="131">
        <v>208000</v>
      </c>
      <c r="AA44" s="131">
        <v>1</v>
      </c>
      <c r="AB44" s="131">
        <v>102.92</v>
      </c>
      <c r="AD44" s="131">
        <v>214.07400000000001</v>
      </c>
      <c r="AH44" s="132">
        <v>8.8999999999999995E-4</v>
      </c>
      <c r="AI44" s="132">
        <f t="shared" si="0"/>
        <v>1.1208038181277304E-2</v>
      </c>
      <c r="AJ44" s="132">
        <v>1.8175942621356993E-3</v>
      </c>
    </row>
    <row r="45" spans="1:39" hidden="1">
      <c r="A45" t="s">
        <v>1213</v>
      </c>
      <c r="B45">
        <v>12936</v>
      </c>
      <c r="C45" t="s">
        <v>1731</v>
      </c>
      <c r="D45" t="s">
        <v>1732</v>
      </c>
      <c r="E45" t="s">
        <v>309</v>
      </c>
      <c r="F45" t="s">
        <v>1733</v>
      </c>
      <c r="G45" t="s">
        <v>1734</v>
      </c>
      <c r="H45" t="s">
        <v>321</v>
      </c>
      <c r="I45" t="s">
        <v>951</v>
      </c>
      <c r="J45" t="s">
        <v>204</v>
      </c>
      <c r="K45" t="s">
        <v>204</v>
      </c>
      <c r="L45" t="s">
        <v>325</v>
      </c>
      <c r="M45" t="s">
        <v>340</v>
      </c>
      <c r="N45" t="s">
        <v>447</v>
      </c>
      <c r="O45" t="s">
        <v>339</v>
      </c>
      <c r="Q45" t="s">
        <v>410</v>
      </c>
      <c r="R45" t="s">
        <v>410</v>
      </c>
      <c r="S45" t="s">
        <v>1212</v>
      </c>
      <c r="T45" s="131">
        <v>1.63</v>
      </c>
      <c r="U45" t="s">
        <v>1735</v>
      </c>
      <c r="V45" s="132">
        <v>6.6100000000000006E-2</v>
      </c>
      <c r="W45" s="132">
        <v>6.3100000000000003E-2</v>
      </c>
      <c r="X45" t="s">
        <v>412</v>
      </c>
      <c r="Y45" t="s">
        <v>339</v>
      </c>
      <c r="Z45" s="131">
        <v>200000</v>
      </c>
      <c r="AA45" s="131">
        <v>1</v>
      </c>
      <c r="AB45" s="131">
        <v>105.85</v>
      </c>
      <c r="AD45" s="131">
        <v>211.7</v>
      </c>
      <c r="AH45" s="132">
        <v>1.5399999999999999E-3</v>
      </c>
      <c r="AI45" s="132">
        <f t="shared" si="0"/>
        <v>1.10837452608743E-2</v>
      </c>
      <c r="AJ45" s="132">
        <v>1.7974378266119543E-3</v>
      </c>
    </row>
    <row r="46" spans="1:39" hidden="1">
      <c r="A46" t="s">
        <v>1213</v>
      </c>
      <c r="B46">
        <v>12936</v>
      </c>
      <c r="C46" t="s">
        <v>1736</v>
      </c>
      <c r="D46" t="s">
        <v>1737</v>
      </c>
      <c r="E46" t="s">
        <v>309</v>
      </c>
      <c r="F46" t="s">
        <v>1738</v>
      </c>
      <c r="G46" t="s">
        <v>1739</v>
      </c>
      <c r="H46" t="s">
        <v>321</v>
      </c>
      <c r="I46" t="s">
        <v>951</v>
      </c>
      <c r="J46" t="s">
        <v>204</v>
      </c>
      <c r="K46" t="s">
        <v>204</v>
      </c>
      <c r="L46" t="s">
        <v>325</v>
      </c>
      <c r="M46" t="s">
        <v>340</v>
      </c>
      <c r="N46" t="s">
        <v>464</v>
      </c>
      <c r="O46" t="s">
        <v>339</v>
      </c>
      <c r="Q46" t="s">
        <v>410</v>
      </c>
      <c r="R46" t="s">
        <v>410</v>
      </c>
      <c r="S46" t="s">
        <v>1212</v>
      </c>
      <c r="T46" s="131">
        <v>0.45</v>
      </c>
      <c r="U46" t="s">
        <v>1740</v>
      </c>
      <c r="V46" s="132">
        <v>8.7529999999999997E-2</v>
      </c>
      <c r="W46" s="132">
        <v>0.1042</v>
      </c>
      <c r="X46" t="s">
        <v>412</v>
      </c>
      <c r="Y46" t="s">
        <v>339</v>
      </c>
      <c r="Z46" s="131">
        <v>200000</v>
      </c>
      <c r="AA46" s="131">
        <v>1</v>
      </c>
      <c r="AB46" s="131">
        <v>100.31</v>
      </c>
      <c r="AD46" s="131">
        <v>200.62</v>
      </c>
      <c r="AH46" s="132">
        <v>1.82E-3</v>
      </c>
      <c r="AI46" s="132">
        <f t="shared" si="0"/>
        <v>1.0503641824452539E-2</v>
      </c>
      <c r="AJ46" s="132">
        <v>1.7033631401742575E-3</v>
      </c>
    </row>
    <row r="47" spans="1:39" hidden="1">
      <c r="A47" t="s">
        <v>1213</v>
      </c>
      <c r="B47">
        <v>12936</v>
      </c>
      <c r="C47" t="s">
        <v>1741</v>
      </c>
      <c r="D47" t="s">
        <v>1742</v>
      </c>
      <c r="E47" t="s">
        <v>311</v>
      </c>
      <c r="F47" t="s">
        <v>1743</v>
      </c>
      <c r="G47" t="s">
        <v>1744</v>
      </c>
      <c r="H47" t="s">
        <v>321</v>
      </c>
      <c r="I47" t="s">
        <v>951</v>
      </c>
      <c r="J47" t="s">
        <v>204</v>
      </c>
      <c r="K47" t="s">
        <v>224</v>
      </c>
      <c r="L47" t="s">
        <v>325</v>
      </c>
      <c r="M47" t="s">
        <v>340</v>
      </c>
      <c r="N47" t="s">
        <v>443</v>
      </c>
      <c r="O47" t="s">
        <v>339</v>
      </c>
      <c r="P47" t="s">
        <v>1545</v>
      </c>
      <c r="Q47" t="s">
        <v>415</v>
      </c>
      <c r="R47" t="s">
        <v>407</v>
      </c>
      <c r="S47" t="s">
        <v>1212</v>
      </c>
      <c r="T47" s="131">
        <v>0.47</v>
      </c>
      <c r="U47" t="s">
        <v>1745</v>
      </c>
      <c r="V47" s="132">
        <v>7.639E-2</v>
      </c>
      <c r="W47" s="132">
        <v>5.9499999999999997E-2</v>
      </c>
      <c r="X47" t="s">
        <v>412</v>
      </c>
      <c r="Y47" t="s">
        <v>339</v>
      </c>
      <c r="Z47" s="131">
        <v>200000.54</v>
      </c>
      <c r="AA47" s="131">
        <v>1</v>
      </c>
      <c r="AB47" s="131">
        <v>99.61</v>
      </c>
      <c r="AD47" s="131">
        <v>199.221</v>
      </c>
      <c r="AH47" s="132">
        <v>3.2000000000000003E-4</v>
      </c>
      <c r="AI47" s="132">
        <f t="shared" si="0"/>
        <v>1.0430395912218419E-2</v>
      </c>
      <c r="AJ47" s="132">
        <v>1.6914849374372232E-3</v>
      </c>
    </row>
    <row r="48" spans="1:39" hidden="1">
      <c r="A48" t="s">
        <v>1213</v>
      </c>
      <c r="B48">
        <v>12936</v>
      </c>
      <c r="C48" t="s">
        <v>1746</v>
      </c>
      <c r="D48" t="s">
        <v>1747</v>
      </c>
      <c r="E48" t="s">
        <v>309</v>
      </c>
      <c r="F48" t="s">
        <v>1748</v>
      </c>
      <c r="G48" t="s">
        <v>1749</v>
      </c>
      <c r="H48" t="s">
        <v>321</v>
      </c>
      <c r="I48" t="s">
        <v>754</v>
      </c>
      <c r="J48" t="s">
        <v>204</v>
      </c>
      <c r="K48" t="s">
        <v>204</v>
      </c>
      <c r="L48" t="s">
        <v>325</v>
      </c>
      <c r="M48" t="s">
        <v>340</v>
      </c>
      <c r="N48" t="s">
        <v>459</v>
      </c>
      <c r="O48" t="s">
        <v>339</v>
      </c>
      <c r="Q48" t="s">
        <v>410</v>
      </c>
      <c r="R48" t="s">
        <v>410</v>
      </c>
      <c r="S48" t="s">
        <v>1212</v>
      </c>
      <c r="T48" s="131">
        <v>4.09</v>
      </c>
      <c r="U48" t="s">
        <v>1670</v>
      </c>
      <c r="V48" s="132">
        <v>3.5159999999999997E-2</v>
      </c>
      <c r="W48" s="132">
        <v>3.4500000000000003E-2</v>
      </c>
      <c r="X48" t="s">
        <v>412</v>
      </c>
      <c r="Y48" t="s">
        <v>339</v>
      </c>
      <c r="Z48" s="131">
        <v>189000</v>
      </c>
      <c r="AA48" s="131">
        <v>1</v>
      </c>
      <c r="AB48" s="131">
        <v>105.13</v>
      </c>
      <c r="AD48" s="131">
        <v>198.696</v>
      </c>
      <c r="AH48" s="132">
        <v>5.5999999999999995E-4</v>
      </c>
      <c r="AI48" s="132">
        <f t="shared" si="0"/>
        <v>1.0402909061665943E-2</v>
      </c>
      <c r="AJ48" s="132">
        <v>1.6870274274751482E-3</v>
      </c>
    </row>
    <row r="49" spans="1:36" hidden="1">
      <c r="A49" t="s">
        <v>1213</v>
      </c>
      <c r="B49">
        <v>12936</v>
      </c>
      <c r="C49" t="s">
        <v>1641</v>
      </c>
      <c r="D49" t="s">
        <v>1642</v>
      </c>
      <c r="E49" t="s">
        <v>311</v>
      </c>
      <c r="F49" t="s">
        <v>1750</v>
      </c>
      <c r="G49" t="s">
        <v>1751</v>
      </c>
      <c r="H49" t="s">
        <v>321</v>
      </c>
      <c r="I49" t="s">
        <v>951</v>
      </c>
      <c r="J49" t="s">
        <v>204</v>
      </c>
      <c r="K49" t="s">
        <v>224</v>
      </c>
      <c r="L49" t="s">
        <v>325</v>
      </c>
      <c r="M49" t="s">
        <v>340</v>
      </c>
      <c r="N49" t="s">
        <v>465</v>
      </c>
      <c r="O49" t="s">
        <v>339</v>
      </c>
      <c r="P49" t="s">
        <v>1700</v>
      </c>
      <c r="Q49" t="s">
        <v>413</v>
      </c>
      <c r="R49" t="s">
        <v>407</v>
      </c>
      <c r="S49" t="s">
        <v>1212</v>
      </c>
      <c r="T49" s="131">
        <v>3.54</v>
      </c>
      <c r="U49" t="s">
        <v>1752</v>
      </c>
      <c r="V49" s="132">
        <v>5.2449999999999997E-2</v>
      </c>
      <c r="W49" s="132">
        <v>5.79E-2</v>
      </c>
      <c r="X49" t="s">
        <v>412</v>
      </c>
      <c r="Y49" t="s">
        <v>339</v>
      </c>
      <c r="Z49" s="131">
        <v>188000</v>
      </c>
      <c r="AA49" s="131">
        <v>1</v>
      </c>
      <c r="AB49" s="131">
        <v>104.79</v>
      </c>
      <c r="AD49" s="131">
        <v>197.005</v>
      </c>
      <c r="AH49" s="132">
        <v>3.4000000000000002E-4</v>
      </c>
      <c r="AI49" s="132">
        <f t="shared" si="0"/>
        <v>1.0314375224934065E-2</v>
      </c>
      <c r="AJ49" s="132">
        <v>1.6726700001496837E-3</v>
      </c>
    </row>
    <row r="50" spans="1:36" hidden="1">
      <c r="A50" t="s">
        <v>1213</v>
      </c>
      <c r="B50">
        <v>12936</v>
      </c>
      <c r="C50" t="s">
        <v>1753</v>
      </c>
      <c r="D50" t="s">
        <v>1754</v>
      </c>
      <c r="E50" t="s">
        <v>309</v>
      </c>
      <c r="F50" t="s">
        <v>1755</v>
      </c>
      <c r="G50" t="s">
        <v>1756</v>
      </c>
      <c r="H50" t="s">
        <v>321</v>
      </c>
      <c r="I50" t="s">
        <v>951</v>
      </c>
      <c r="J50" t="s">
        <v>204</v>
      </c>
      <c r="K50" t="s">
        <v>204</v>
      </c>
      <c r="L50" t="s">
        <v>327</v>
      </c>
      <c r="M50" t="s">
        <v>340</v>
      </c>
      <c r="N50" t="s">
        <v>447</v>
      </c>
      <c r="O50" t="s">
        <v>339</v>
      </c>
      <c r="P50" t="s">
        <v>1577</v>
      </c>
      <c r="Q50" t="s">
        <v>415</v>
      </c>
      <c r="R50" t="s">
        <v>407</v>
      </c>
      <c r="S50" t="s">
        <v>1212</v>
      </c>
      <c r="T50" s="131">
        <v>3.06</v>
      </c>
      <c r="U50" t="s">
        <v>1617</v>
      </c>
      <c r="V50" s="132">
        <v>6.1580000000000003E-2</v>
      </c>
      <c r="W50" s="132">
        <v>5.74E-2</v>
      </c>
      <c r="X50" t="s">
        <v>412</v>
      </c>
      <c r="Y50" t="s">
        <v>339</v>
      </c>
      <c r="Z50" s="131">
        <v>185000</v>
      </c>
      <c r="AA50" s="131">
        <v>1</v>
      </c>
      <c r="AB50" s="131">
        <f>(AD50-(AC50*AA50))*1000/AA50/Z50*100</f>
        <v>102.80216216216216</v>
      </c>
      <c r="AD50" s="131">
        <f>190.569-0.385</f>
        <v>190.184</v>
      </c>
      <c r="AH50" s="132">
        <v>6.2E-4</v>
      </c>
      <c r="AI50" s="132">
        <f t="shared" si="0"/>
        <v>9.957255591375145E-3</v>
      </c>
      <c r="AJ50" s="132">
        <v>1.6147563326233724E-3</v>
      </c>
    </row>
    <row r="51" spans="1:36" hidden="1">
      <c r="A51" t="s">
        <v>1213</v>
      </c>
      <c r="B51">
        <v>12936</v>
      </c>
      <c r="C51" t="s">
        <v>1757</v>
      </c>
      <c r="D51" t="s">
        <v>1758</v>
      </c>
      <c r="E51" t="s">
        <v>309</v>
      </c>
      <c r="F51" t="s">
        <v>1759</v>
      </c>
      <c r="G51" t="s">
        <v>1760</v>
      </c>
      <c r="H51" t="s">
        <v>321</v>
      </c>
      <c r="I51" t="s">
        <v>754</v>
      </c>
      <c r="J51" t="s">
        <v>204</v>
      </c>
      <c r="K51" t="s">
        <v>204</v>
      </c>
      <c r="L51" t="s">
        <v>327</v>
      </c>
      <c r="M51" t="s">
        <v>340</v>
      </c>
      <c r="N51" t="s">
        <v>441</v>
      </c>
      <c r="O51" t="s">
        <v>339</v>
      </c>
      <c r="Q51" t="s">
        <v>410</v>
      </c>
      <c r="R51" t="s">
        <v>410</v>
      </c>
      <c r="S51" t="s">
        <v>1212</v>
      </c>
      <c r="T51" s="131">
        <v>1.99</v>
      </c>
      <c r="U51" t="s">
        <v>1597</v>
      </c>
      <c r="V51" s="132">
        <v>4.9540000000000001E-2</v>
      </c>
      <c r="W51" s="132">
        <v>3.8600000000000002E-2</v>
      </c>
      <c r="X51" t="s">
        <v>412</v>
      </c>
      <c r="Y51" t="s">
        <v>339</v>
      </c>
      <c r="Z51" s="131">
        <v>172631.57</v>
      </c>
      <c r="AA51" s="131">
        <v>1</v>
      </c>
      <c r="AB51" s="131">
        <f>(AD51-(AC51*AA51))*1000/AA51/Z51*100</f>
        <v>108.68174343777328</v>
      </c>
      <c r="AD51" s="131">
        <f>189.567-1.948</f>
        <v>187.619</v>
      </c>
      <c r="AH51" s="132">
        <v>7.1000000000000002E-4</v>
      </c>
      <c r="AI51" s="132">
        <f t="shared" si="0"/>
        <v>9.8229626929616232E-3</v>
      </c>
      <c r="AJ51" s="132">
        <v>1.5929782125229488E-3</v>
      </c>
    </row>
    <row r="52" spans="1:36" hidden="1">
      <c r="A52" t="s">
        <v>1213</v>
      </c>
      <c r="B52">
        <v>12936</v>
      </c>
      <c r="C52" t="s">
        <v>1761</v>
      </c>
      <c r="D52" t="s">
        <v>1762</v>
      </c>
      <c r="E52" t="s">
        <v>309</v>
      </c>
      <c r="F52" t="s">
        <v>1763</v>
      </c>
      <c r="G52" t="s">
        <v>1764</v>
      </c>
      <c r="H52" t="s">
        <v>321</v>
      </c>
      <c r="I52" t="s">
        <v>951</v>
      </c>
      <c r="J52" t="s">
        <v>204</v>
      </c>
      <c r="K52" t="s">
        <v>204</v>
      </c>
      <c r="L52" t="s">
        <v>325</v>
      </c>
      <c r="M52" t="s">
        <v>340</v>
      </c>
      <c r="N52" t="s">
        <v>447</v>
      </c>
      <c r="O52" t="s">
        <v>339</v>
      </c>
      <c r="Q52" t="s">
        <v>410</v>
      </c>
      <c r="R52" t="s">
        <v>410</v>
      </c>
      <c r="S52" t="s">
        <v>1212</v>
      </c>
      <c r="T52" s="131">
        <v>3.71</v>
      </c>
      <c r="U52" t="s">
        <v>1765</v>
      </c>
      <c r="V52" s="132">
        <v>5.8900000000000001E-2</v>
      </c>
      <c r="W52" s="132">
        <v>5.8299999999999998E-2</v>
      </c>
      <c r="X52" t="s">
        <v>412</v>
      </c>
      <c r="Y52" t="s">
        <v>339</v>
      </c>
      <c r="Z52" s="131">
        <v>160538</v>
      </c>
      <c r="AA52" s="131">
        <v>1</v>
      </c>
      <c r="AB52" s="131">
        <v>105.84</v>
      </c>
      <c r="AD52" s="131">
        <v>169.91300000000001</v>
      </c>
      <c r="AH52" s="132">
        <v>5.8E-4</v>
      </c>
      <c r="AI52" s="132">
        <f t="shared" si="0"/>
        <v>8.895949024614715E-3</v>
      </c>
      <c r="AJ52" s="132">
        <v>1.4426455051162826E-3</v>
      </c>
    </row>
    <row r="53" spans="1:36" hidden="1">
      <c r="A53" t="s">
        <v>1213</v>
      </c>
      <c r="B53">
        <v>12936</v>
      </c>
      <c r="C53" t="s">
        <v>1766</v>
      </c>
      <c r="D53" t="s">
        <v>1767</v>
      </c>
      <c r="E53" t="s">
        <v>309</v>
      </c>
      <c r="F53" t="s">
        <v>1768</v>
      </c>
      <c r="G53" t="s">
        <v>1769</v>
      </c>
      <c r="H53" t="s">
        <v>321</v>
      </c>
      <c r="I53" t="s">
        <v>754</v>
      </c>
      <c r="J53" t="s">
        <v>204</v>
      </c>
      <c r="K53" t="s">
        <v>204</v>
      </c>
      <c r="L53" t="s">
        <v>325</v>
      </c>
      <c r="M53" t="s">
        <v>340</v>
      </c>
      <c r="N53" t="s">
        <v>464</v>
      </c>
      <c r="O53" t="s">
        <v>339</v>
      </c>
      <c r="Q53" t="s">
        <v>410</v>
      </c>
      <c r="R53" t="s">
        <v>410</v>
      </c>
      <c r="S53" t="s">
        <v>1212</v>
      </c>
      <c r="T53" s="131">
        <v>3.59</v>
      </c>
      <c r="U53" t="s">
        <v>1770</v>
      </c>
      <c r="V53" s="132">
        <v>2.4830000000000001E-2</v>
      </c>
      <c r="W53" s="132">
        <v>4.0899999999999999E-2</v>
      </c>
      <c r="X53" t="s">
        <v>412</v>
      </c>
      <c r="Y53" t="s">
        <v>339</v>
      </c>
      <c r="Z53" s="131">
        <v>171000</v>
      </c>
      <c r="AA53" s="131">
        <v>1</v>
      </c>
      <c r="AB53" s="131">
        <v>98.83</v>
      </c>
      <c r="AD53" s="131">
        <v>168.999</v>
      </c>
      <c r="AH53" s="132">
        <v>1.17E-3</v>
      </c>
      <c r="AI53" s="132">
        <f t="shared" si="0"/>
        <v>8.8480957267005004E-3</v>
      </c>
      <c r="AJ53" s="132">
        <v>1.434885192534689E-3</v>
      </c>
    </row>
    <row r="54" spans="1:36" hidden="1">
      <c r="A54" t="s">
        <v>1213</v>
      </c>
      <c r="B54">
        <v>12936</v>
      </c>
      <c r="C54" t="s">
        <v>1771</v>
      </c>
      <c r="D54" t="s">
        <v>1772</v>
      </c>
      <c r="E54" t="s">
        <v>309</v>
      </c>
      <c r="F54" t="s">
        <v>1773</v>
      </c>
      <c r="G54" t="s">
        <v>1774</v>
      </c>
      <c r="H54" t="s">
        <v>321</v>
      </c>
      <c r="I54" t="s">
        <v>754</v>
      </c>
      <c r="J54" t="s">
        <v>204</v>
      </c>
      <c r="K54" t="s">
        <v>204</v>
      </c>
      <c r="L54" t="s">
        <v>325</v>
      </c>
      <c r="M54" t="s">
        <v>340</v>
      </c>
      <c r="N54" t="s">
        <v>464</v>
      </c>
      <c r="O54" t="s">
        <v>339</v>
      </c>
      <c r="Q54" t="s">
        <v>410</v>
      </c>
      <c r="R54" t="s">
        <v>410</v>
      </c>
      <c r="S54" t="s">
        <v>1212</v>
      </c>
      <c r="T54" s="131">
        <v>2.56</v>
      </c>
      <c r="U54" t="s">
        <v>1597</v>
      </c>
      <c r="V54" s="132">
        <v>4.5400000000000003E-2</v>
      </c>
      <c r="W54" s="132">
        <v>3.4500000000000003E-2</v>
      </c>
      <c r="X54" t="s">
        <v>412</v>
      </c>
      <c r="Y54" t="s">
        <v>339</v>
      </c>
      <c r="Z54" s="131">
        <v>150573</v>
      </c>
      <c r="AA54" s="131">
        <v>1</v>
      </c>
      <c r="AB54" s="131">
        <v>108.36</v>
      </c>
      <c r="AD54" s="131">
        <v>163.161</v>
      </c>
      <c r="AH54" s="132">
        <v>1.4999999999999999E-4</v>
      </c>
      <c r="AI54" s="132">
        <f t="shared" si="0"/>
        <v>8.5424419485569756E-3</v>
      </c>
      <c r="AJ54" s="132">
        <v>1.3853176817564151E-3</v>
      </c>
    </row>
    <row r="55" spans="1:36" hidden="1">
      <c r="A55" t="s">
        <v>1213</v>
      </c>
      <c r="B55">
        <v>12936</v>
      </c>
      <c r="C55" t="s">
        <v>1753</v>
      </c>
      <c r="D55" t="s">
        <v>1754</v>
      </c>
      <c r="E55" t="s">
        <v>309</v>
      </c>
      <c r="F55" t="s">
        <v>1775</v>
      </c>
      <c r="G55" t="s">
        <v>1776</v>
      </c>
      <c r="H55" t="s">
        <v>321</v>
      </c>
      <c r="I55" t="s">
        <v>754</v>
      </c>
      <c r="J55" t="s">
        <v>204</v>
      </c>
      <c r="K55" t="s">
        <v>204</v>
      </c>
      <c r="L55" t="s">
        <v>325</v>
      </c>
      <c r="M55" t="s">
        <v>340</v>
      </c>
      <c r="N55" t="s">
        <v>447</v>
      </c>
      <c r="O55" t="s">
        <v>339</v>
      </c>
      <c r="P55" t="s">
        <v>1577</v>
      </c>
      <c r="Q55" t="s">
        <v>415</v>
      </c>
      <c r="R55" t="s">
        <v>407</v>
      </c>
      <c r="S55" t="s">
        <v>1212</v>
      </c>
      <c r="T55" s="131">
        <v>2.37</v>
      </c>
      <c r="U55" t="s">
        <v>1777</v>
      </c>
      <c r="V55" s="132">
        <v>3.2680000000000001E-2</v>
      </c>
      <c r="W55" s="132">
        <v>3.3000000000000002E-2</v>
      </c>
      <c r="X55" t="s">
        <v>412</v>
      </c>
      <c r="Y55" t="s">
        <v>339</v>
      </c>
      <c r="Z55" s="131">
        <v>150000</v>
      </c>
      <c r="AA55" s="131">
        <v>1</v>
      </c>
      <c r="AB55" s="131">
        <v>108.67</v>
      </c>
      <c r="AD55" s="131">
        <v>163.005</v>
      </c>
      <c r="AH55" s="132">
        <v>5.0000000000000001E-4</v>
      </c>
      <c r="AI55" s="132">
        <f t="shared" si="0"/>
        <v>8.5342744272499538E-3</v>
      </c>
      <c r="AJ55" s="132">
        <v>1.3839931645105413E-3</v>
      </c>
    </row>
    <row r="56" spans="1:36" hidden="1">
      <c r="A56" t="s">
        <v>1213</v>
      </c>
      <c r="B56">
        <v>12936</v>
      </c>
      <c r="C56" t="s">
        <v>1707</v>
      </c>
      <c r="D56" t="s">
        <v>1708</v>
      </c>
      <c r="E56" t="s">
        <v>309</v>
      </c>
      <c r="F56" t="s">
        <v>1778</v>
      </c>
      <c r="G56" t="s">
        <v>1779</v>
      </c>
      <c r="H56" t="s">
        <v>321</v>
      </c>
      <c r="I56" t="s">
        <v>755</v>
      </c>
      <c r="J56" t="s">
        <v>204</v>
      </c>
      <c r="K56" t="s">
        <v>204</v>
      </c>
      <c r="L56" t="s">
        <v>325</v>
      </c>
      <c r="M56" t="s">
        <v>340</v>
      </c>
      <c r="N56" t="s">
        <v>454</v>
      </c>
      <c r="O56" t="s">
        <v>339</v>
      </c>
      <c r="Q56" t="s">
        <v>410</v>
      </c>
      <c r="R56" t="s">
        <v>410</v>
      </c>
      <c r="S56" t="s">
        <v>1212</v>
      </c>
      <c r="T56" s="131">
        <v>3.16</v>
      </c>
      <c r="U56" t="s">
        <v>1780</v>
      </c>
      <c r="V56" s="132">
        <v>7.3270000000000002E-2</v>
      </c>
      <c r="W56" s="132">
        <v>8.1100000000000005E-2</v>
      </c>
      <c r="X56" t="s">
        <v>412</v>
      </c>
      <c r="Y56" t="s">
        <v>339</v>
      </c>
      <c r="Z56" s="131">
        <v>162617</v>
      </c>
      <c r="AA56" s="131">
        <v>1</v>
      </c>
      <c r="AB56" s="131">
        <v>97</v>
      </c>
      <c r="AD56" s="131">
        <v>157.738</v>
      </c>
      <c r="AH56" s="132">
        <v>3.1099999999999999E-3</v>
      </c>
      <c r="AI56" s="132">
        <f t="shared" si="0"/>
        <v>8.258515871326361E-3</v>
      </c>
      <c r="AJ56" s="132">
        <v>1.339273726471972E-3</v>
      </c>
    </row>
    <row r="57" spans="1:36" hidden="1">
      <c r="A57" t="s">
        <v>1213</v>
      </c>
      <c r="B57">
        <v>12936</v>
      </c>
      <c r="C57" t="s">
        <v>1781</v>
      </c>
      <c r="D57" t="s">
        <v>1782</v>
      </c>
      <c r="E57" t="s">
        <v>309</v>
      </c>
      <c r="F57" t="s">
        <v>1783</v>
      </c>
      <c r="G57" t="s">
        <v>1784</v>
      </c>
      <c r="H57" t="s">
        <v>321</v>
      </c>
      <c r="I57" t="s">
        <v>951</v>
      </c>
      <c r="J57" t="s">
        <v>204</v>
      </c>
      <c r="K57" t="s">
        <v>204</v>
      </c>
      <c r="L57" t="s">
        <v>325</v>
      </c>
      <c r="M57" t="s">
        <v>340</v>
      </c>
      <c r="N57" t="s">
        <v>454</v>
      </c>
      <c r="O57" t="s">
        <v>339</v>
      </c>
      <c r="P57" t="s">
        <v>1539</v>
      </c>
      <c r="Q57" t="s">
        <v>413</v>
      </c>
      <c r="R57" t="s">
        <v>407</v>
      </c>
      <c r="S57" t="s">
        <v>1212</v>
      </c>
      <c r="T57" s="131">
        <v>3.37</v>
      </c>
      <c r="U57" t="s">
        <v>1631</v>
      </c>
      <c r="V57" s="132">
        <v>5.5100000000000003E-2</v>
      </c>
      <c r="W57" s="132">
        <v>5.6899999999999999E-2</v>
      </c>
      <c r="X57" t="s">
        <v>412</v>
      </c>
      <c r="Y57" t="s">
        <v>339</v>
      </c>
      <c r="Z57" s="131">
        <v>151597</v>
      </c>
      <c r="AA57" s="131">
        <v>1</v>
      </c>
      <c r="AB57" s="131">
        <v>103.63</v>
      </c>
      <c r="AD57" s="131">
        <v>157.1</v>
      </c>
      <c r="AH57" s="132">
        <v>1.7000000000000001E-4</v>
      </c>
      <c r="AI57" s="132">
        <f t="shared" si="0"/>
        <v>8.2251128034168761E-3</v>
      </c>
      <c r="AJ57" s="132">
        <v>1.3338567905561551E-3</v>
      </c>
    </row>
    <row r="58" spans="1:36" hidden="1">
      <c r="A58" t="s">
        <v>1213</v>
      </c>
      <c r="B58">
        <v>12936</v>
      </c>
      <c r="C58" t="s">
        <v>1552</v>
      </c>
      <c r="D58" t="s">
        <v>1553</v>
      </c>
      <c r="E58" t="s">
        <v>309</v>
      </c>
      <c r="F58" t="s">
        <v>1785</v>
      </c>
      <c r="G58" t="s">
        <v>1786</v>
      </c>
      <c r="H58" t="s">
        <v>321</v>
      </c>
      <c r="I58" t="s">
        <v>754</v>
      </c>
      <c r="J58" t="s">
        <v>204</v>
      </c>
      <c r="K58" t="s">
        <v>204</v>
      </c>
      <c r="L58" t="s">
        <v>325</v>
      </c>
      <c r="M58" t="s">
        <v>340</v>
      </c>
      <c r="N58" t="s">
        <v>464</v>
      </c>
      <c r="O58" t="s">
        <v>339</v>
      </c>
      <c r="P58" t="s">
        <v>1539</v>
      </c>
      <c r="Q58" t="s">
        <v>413</v>
      </c>
      <c r="R58" t="s">
        <v>407</v>
      </c>
      <c r="S58" t="s">
        <v>1212</v>
      </c>
      <c r="T58" s="131">
        <v>2.64</v>
      </c>
      <c r="U58" t="s">
        <v>1787</v>
      </c>
      <c r="V58" s="132">
        <v>3.2730000000000002E-2</v>
      </c>
      <c r="W58" s="132">
        <v>3.4299999999999997E-2</v>
      </c>
      <c r="X58" t="s">
        <v>412</v>
      </c>
      <c r="Y58" t="s">
        <v>339</v>
      </c>
      <c r="Z58" s="131">
        <v>143831.34</v>
      </c>
      <c r="AA58" s="131">
        <v>1</v>
      </c>
      <c r="AB58" s="131">
        <v>108.95</v>
      </c>
      <c r="AD58" s="131">
        <v>156.70400000000001</v>
      </c>
      <c r="AH58" s="132">
        <v>4.6000000000000001E-4</v>
      </c>
      <c r="AI58" s="132">
        <f t="shared" si="0"/>
        <v>8.2043798647144384E-3</v>
      </c>
      <c r="AJ58" s="132">
        <v>1.3304945544704756E-3</v>
      </c>
    </row>
    <row r="59" spans="1:36" hidden="1">
      <c r="A59" t="s">
        <v>1213</v>
      </c>
      <c r="B59">
        <v>12936</v>
      </c>
      <c r="C59" t="s">
        <v>1788</v>
      </c>
      <c r="D59" t="s">
        <v>1789</v>
      </c>
      <c r="E59" t="s">
        <v>309</v>
      </c>
      <c r="F59" t="s">
        <v>1790</v>
      </c>
      <c r="G59" t="s">
        <v>1791</v>
      </c>
      <c r="H59" t="s">
        <v>321</v>
      </c>
      <c r="I59" t="s">
        <v>951</v>
      </c>
      <c r="J59" t="s">
        <v>204</v>
      </c>
      <c r="K59" t="s">
        <v>204</v>
      </c>
      <c r="L59" t="s">
        <v>325</v>
      </c>
      <c r="M59" t="s">
        <v>340</v>
      </c>
      <c r="N59" t="s">
        <v>447</v>
      </c>
      <c r="O59" t="s">
        <v>339</v>
      </c>
      <c r="Q59" t="s">
        <v>410</v>
      </c>
      <c r="R59" t="s">
        <v>410</v>
      </c>
      <c r="S59" t="s">
        <v>1212</v>
      </c>
      <c r="T59" s="131">
        <v>3.38</v>
      </c>
      <c r="U59" t="s">
        <v>1572</v>
      </c>
      <c r="V59" s="132">
        <v>5.8220000000000001E-2</v>
      </c>
      <c r="W59" s="132">
        <v>7.0800000000000002E-2</v>
      </c>
      <c r="X59" t="s">
        <v>412</v>
      </c>
      <c r="Y59" t="s">
        <v>339</v>
      </c>
      <c r="Z59" s="131">
        <v>149000</v>
      </c>
      <c r="AA59" s="131">
        <v>1</v>
      </c>
      <c r="AB59" s="131">
        <v>102.32</v>
      </c>
      <c r="AD59" s="131">
        <v>152.45699999999999</v>
      </c>
      <c r="AH59" s="132">
        <v>1.15E-3</v>
      </c>
      <c r="AI59" s="132">
        <f t="shared" si="0"/>
        <v>7.9820243327213668E-3</v>
      </c>
      <c r="AJ59" s="132">
        <v>1.2944354215010804E-3</v>
      </c>
    </row>
    <row r="60" spans="1:36" hidden="1">
      <c r="A60" t="s">
        <v>1213</v>
      </c>
      <c r="B60">
        <v>12936</v>
      </c>
      <c r="C60" t="s">
        <v>1788</v>
      </c>
      <c r="D60" t="s">
        <v>1789</v>
      </c>
      <c r="E60" t="s">
        <v>309</v>
      </c>
      <c r="F60" t="s">
        <v>1792</v>
      </c>
      <c r="G60" t="s">
        <v>1793</v>
      </c>
      <c r="H60" t="s">
        <v>321</v>
      </c>
      <c r="I60" t="s">
        <v>952</v>
      </c>
      <c r="J60" t="s">
        <v>204</v>
      </c>
      <c r="K60" t="s">
        <v>204</v>
      </c>
      <c r="L60" t="s">
        <v>325</v>
      </c>
      <c r="M60" t="s">
        <v>340</v>
      </c>
      <c r="N60" t="s">
        <v>447</v>
      </c>
      <c r="O60" t="s">
        <v>339</v>
      </c>
      <c r="Q60" t="s">
        <v>410</v>
      </c>
      <c r="R60" t="s">
        <v>410</v>
      </c>
      <c r="S60" t="s">
        <v>1212</v>
      </c>
      <c r="T60" s="131">
        <v>0.74</v>
      </c>
      <c r="U60" t="s">
        <v>1583</v>
      </c>
      <c r="V60" s="132">
        <v>8.6730000000000002E-2</v>
      </c>
      <c r="W60" s="132">
        <v>6.5199999999999994E-2</v>
      </c>
      <c r="X60" t="s">
        <v>412</v>
      </c>
      <c r="Y60" t="s">
        <v>339</v>
      </c>
      <c r="Z60" s="131">
        <v>150000</v>
      </c>
      <c r="AA60" s="131">
        <v>1</v>
      </c>
      <c r="AB60" s="131">
        <v>99.7</v>
      </c>
      <c r="AD60" s="131">
        <v>149.55000000000001</v>
      </c>
      <c r="AH60" s="132">
        <v>1.8799999999999999E-3</v>
      </c>
      <c r="AI60" s="132">
        <f t="shared" si="0"/>
        <v>7.8298257145193763E-3</v>
      </c>
      <c r="AJ60" s="132">
        <v>1.2697535520539338E-3</v>
      </c>
    </row>
    <row r="61" spans="1:36" hidden="1">
      <c r="A61" t="s">
        <v>1213</v>
      </c>
      <c r="B61">
        <v>12936</v>
      </c>
      <c r="C61" t="s">
        <v>1584</v>
      </c>
      <c r="D61" t="s">
        <v>1585</v>
      </c>
      <c r="E61" t="s">
        <v>309</v>
      </c>
      <c r="F61" t="s">
        <v>1794</v>
      </c>
      <c r="G61" t="s">
        <v>1795</v>
      </c>
      <c r="H61" t="s">
        <v>321</v>
      </c>
      <c r="I61" t="s">
        <v>754</v>
      </c>
      <c r="J61" t="s">
        <v>204</v>
      </c>
      <c r="K61" t="s">
        <v>204</v>
      </c>
      <c r="L61" t="s">
        <v>325</v>
      </c>
      <c r="M61" t="s">
        <v>340</v>
      </c>
      <c r="N61" t="s">
        <v>465</v>
      </c>
      <c r="O61" t="s">
        <v>339</v>
      </c>
      <c r="P61" t="s">
        <v>1577</v>
      </c>
      <c r="Q61" t="s">
        <v>415</v>
      </c>
      <c r="R61" t="s">
        <v>407</v>
      </c>
      <c r="S61" t="s">
        <v>1212</v>
      </c>
      <c r="T61" s="131">
        <v>2.87</v>
      </c>
      <c r="U61" t="s">
        <v>1308</v>
      </c>
      <c r="V61" s="132">
        <v>3.5950000000000003E-2</v>
      </c>
      <c r="W61" s="132">
        <v>3.3500000000000002E-2</v>
      </c>
      <c r="X61" t="s">
        <v>412</v>
      </c>
      <c r="Y61" t="s">
        <v>339</v>
      </c>
      <c r="Z61" s="131">
        <v>132681.82</v>
      </c>
      <c r="AA61" s="131">
        <v>1</v>
      </c>
      <c r="AB61" s="131">
        <v>112.51</v>
      </c>
      <c r="AD61" s="131">
        <v>149.28</v>
      </c>
      <c r="AH61" s="132">
        <v>2.7999999999999998E-4</v>
      </c>
      <c r="AI61" s="132">
        <f t="shared" si="0"/>
        <v>7.8156896199495316E-3</v>
      </c>
      <c r="AJ61" s="132">
        <v>1.2674611183591522E-3</v>
      </c>
    </row>
    <row r="62" spans="1:36" hidden="1">
      <c r="A62" t="s">
        <v>1213</v>
      </c>
      <c r="B62">
        <v>12936</v>
      </c>
      <c r="C62" t="s">
        <v>1657</v>
      </c>
      <c r="D62" t="s">
        <v>1658</v>
      </c>
      <c r="E62" t="s">
        <v>309</v>
      </c>
      <c r="F62" t="s">
        <v>1796</v>
      </c>
      <c r="G62" t="s">
        <v>1797</v>
      </c>
      <c r="H62" t="s">
        <v>321</v>
      </c>
      <c r="I62" t="s">
        <v>951</v>
      </c>
      <c r="J62" t="s">
        <v>204</v>
      </c>
      <c r="K62" t="s">
        <v>204</v>
      </c>
      <c r="L62" t="s">
        <v>325</v>
      </c>
      <c r="M62" t="s">
        <v>340</v>
      </c>
      <c r="N62" t="s">
        <v>447</v>
      </c>
      <c r="O62" t="s">
        <v>339</v>
      </c>
      <c r="Q62" t="s">
        <v>410</v>
      </c>
      <c r="R62" t="s">
        <v>410</v>
      </c>
      <c r="S62" t="s">
        <v>1212</v>
      </c>
      <c r="T62" s="131">
        <v>0.74</v>
      </c>
      <c r="U62" t="s">
        <v>1798</v>
      </c>
      <c r="V62" s="132">
        <v>6.5070000000000003E-2</v>
      </c>
      <c r="W62" s="132">
        <v>7.2099999999999997E-2</v>
      </c>
      <c r="X62" t="s">
        <v>412</v>
      </c>
      <c r="Y62" t="s">
        <v>339</v>
      </c>
      <c r="Z62" s="131">
        <v>148750</v>
      </c>
      <c r="AA62" s="131">
        <v>1</v>
      </c>
      <c r="AB62" s="131">
        <v>98.27</v>
      </c>
      <c r="AD62" s="131">
        <v>146.17699999999999</v>
      </c>
      <c r="AH62" s="132">
        <v>2.7799999999999999E-3</v>
      </c>
      <c r="AI62" s="132">
        <f t="shared" si="0"/>
        <v>7.6532292442079482E-3</v>
      </c>
      <c r="AJ62" s="132">
        <v>1.2411151118594975E-3</v>
      </c>
    </row>
    <row r="63" spans="1:36" hidden="1">
      <c r="A63" t="s">
        <v>1213</v>
      </c>
      <c r="B63">
        <v>12936</v>
      </c>
      <c r="C63" t="s">
        <v>1799</v>
      </c>
      <c r="D63" t="s">
        <v>1800</v>
      </c>
      <c r="E63" t="s">
        <v>309</v>
      </c>
      <c r="F63" t="s">
        <v>1801</v>
      </c>
      <c r="G63" t="s">
        <v>1802</v>
      </c>
      <c r="H63" t="s">
        <v>321</v>
      </c>
      <c r="I63" t="s">
        <v>951</v>
      </c>
      <c r="J63" t="s">
        <v>204</v>
      </c>
      <c r="K63" t="s">
        <v>204</v>
      </c>
      <c r="L63" t="s">
        <v>325</v>
      </c>
      <c r="M63" t="s">
        <v>340</v>
      </c>
      <c r="N63" t="s">
        <v>447</v>
      </c>
      <c r="O63" t="s">
        <v>339</v>
      </c>
      <c r="Q63" t="s">
        <v>410</v>
      </c>
      <c r="R63" t="s">
        <v>410</v>
      </c>
      <c r="S63" t="s">
        <v>1212</v>
      </c>
      <c r="T63" s="131">
        <v>2.48</v>
      </c>
      <c r="U63" t="s">
        <v>1730</v>
      </c>
      <c r="V63" s="132">
        <v>7.7649999999999997E-2</v>
      </c>
      <c r="W63" s="132">
        <v>6.5500000000000003E-2</v>
      </c>
      <c r="X63" t="s">
        <v>412</v>
      </c>
      <c r="Y63" t="s">
        <v>339</v>
      </c>
      <c r="Z63" s="131">
        <v>137000</v>
      </c>
      <c r="AA63" s="131">
        <v>1</v>
      </c>
      <c r="AB63" s="131">
        <v>105.61</v>
      </c>
      <c r="AD63" s="131">
        <v>144.68600000000001</v>
      </c>
      <c r="AH63" s="132">
        <v>2.2899999999999999E-3</v>
      </c>
      <c r="AI63" s="132">
        <f t="shared" si="0"/>
        <v>7.5751665886389192E-3</v>
      </c>
      <c r="AJ63" s="132">
        <v>1.2284557835672047E-3</v>
      </c>
    </row>
    <row r="64" spans="1:36" hidden="1">
      <c r="A64" t="s">
        <v>1213</v>
      </c>
      <c r="B64">
        <v>12936</v>
      </c>
      <c r="C64" t="s">
        <v>1803</v>
      </c>
      <c r="D64" t="s">
        <v>1804</v>
      </c>
      <c r="E64" t="s">
        <v>309</v>
      </c>
      <c r="F64" t="s">
        <v>1805</v>
      </c>
      <c r="G64" t="s">
        <v>1806</v>
      </c>
      <c r="H64" t="s">
        <v>321</v>
      </c>
      <c r="I64" t="s">
        <v>952</v>
      </c>
      <c r="J64" t="s">
        <v>204</v>
      </c>
      <c r="K64" t="s">
        <v>204</v>
      </c>
      <c r="L64" t="s">
        <v>325</v>
      </c>
      <c r="M64" t="s">
        <v>340</v>
      </c>
      <c r="N64" t="s">
        <v>461</v>
      </c>
      <c r="O64" t="s">
        <v>339</v>
      </c>
      <c r="Q64" t="s">
        <v>410</v>
      </c>
      <c r="R64" t="s">
        <v>410</v>
      </c>
      <c r="S64" t="s">
        <v>1212</v>
      </c>
      <c r="T64" s="131">
        <v>3.02</v>
      </c>
      <c r="U64" t="s">
        <v>1730</v>
      </c>
      <c r="V64" s="132">
        <v>5.7970000000000001E-2</v>
      </c>
      <c r="W64" s="132">
        <v>3.7999999999999999E-2</v>
      </c>
      <c r="X64" t="s">
        <v>412</v>
      </c>
      <c r="Y64" t="s">
        <v>339</v>
      </c>
      <c r="Z64" s="131">
        <v>120000</v>
      </c>
      <c r="AA64" s="131">
        <v>1</v>
      </c>
      <c r="AB64" s="131">
        <v>104.5</v>
      </c>
      <c r="AD64" s="131">
        <v>125.4</v>
      </c>
      <c r="AH64" s="132">
        <v>4.0000000000000002E-4</v>
      </c>
      <c r="AI64" s="132">
        <f t="shared" si="0"/>
        <v>6.5654305891055141E-3</v>
      </c>
      <c r="AJ64" s="132">
        <v>1.0647080937984841E-3</v>
      </c>
    </row>
    <row r="65" spans="1:36" hidden="1">
      <c r="A65" t="s">
        <v>1213</v>
      </c>
      <c r="B65">
        <v>12936</v>
      </c>
      <c r="C65" t="s">
        <v>1684</v>
      </c>
      <c r="D65" t="s">
        <v>1685</v>
      </c>
      <c r="E65" t="s">
        <v>309</v>
      </c>
      <c r="F65" t="s">
        <v>1807</v>
      </c>
      <c r="G65" t="s">
        <v>1808</v>
      </c>
      <c r="H65" t="s">
        <v>321</v>
      </c>
      <c r="I65" t="s">
        <v>951</v>
      </c>
      <c r="J65" t="s">
        <v>204</v>
      </c>
      <c r="K65" t="s">
        <v>204</v>
      </c>
      <c r="L65" t="s">
        <v>325</v>
      </c>
      <c r="M65" t="s">
        <v>340</v>
      </c>
      <c r="N65" t="s">
        <v>447</v>
      </c>
      <c r="O65" t="s">
        <v>339</v>
      </c>
      <c r="Q65" t="s">
        <v>410</v>
      </c>
      <c r="R65" t="s">
        <v>410</v>
      </c>
      <c r="S65" t="s">
        <v>1212</v>
      </c>
      <c r="T65" s="131">
        <v>0.26</v>
      </c>
      <c r="U65" t="s">
        <v>1809</v>
      </c>
      <c r="V65" s="132">
        <v>2.1129999999999999E-2</v>
      </c>
      <c r="W65" s="132">
        <v>6.7699999999999996E-2</v>
      </c>
      <c r="X65" t="s">
        <v>412</v>
      </c>
      <c r="Y65" t="s">
        <v>339</v>
      </c>
      <c r="Z65" s="131">
        <v>122222.22</v>
      </c>
      <c r="AA65" s="131">
        <v>1</v>
      </c>
      <c r="AB65" s="131">
        <v>100.06</v>
      </c>
      <c r="AD65" s="131">
        <v>122.29600000000001</v>
      </c>
      <c r="AH65" s="132">
        <v>2.7499999999999998E-3</v>
      </c>
      <c r="AI65" s="132">
        <f t="shared" si="0"/>
        <v>6.4029178574581177E-3</v>
      </c>
      <c r="AJ65" s="132">
        <v>1.0383535968036637E-3</v>
      </c>
    </row>
    <row r="66" spans="1:36" hidden="1">
      <c r="A66" t="s">
        <v>1213</v>
      </c>
      <c r="B66">
        <v>12936</v>
      </c>
      <c r="C66" t="s">
        <v>1810</v>
      </c>
      <c r="D66" t="s">
        <v>1811</v>
      </c>
      <c r="E66" t="s">
        <v>309</v>
      </c>
      <c r="F66" t="s">
        <v>1812</v>
      </c>
      <c r="G66" t="s">
        <v>1813</v>
      </c>
      <c r="H66" t="s">
        <v>321</v>
      </c>
      <c r="I66" t="s">
        <v>951</v>
      </c>
      <c r="J66" t="s">
        <v>204</v>
      </c>
      <c r="K66" t="s">
        <v>204</v>
      </c>
      <c r="L66" t="s">
        <v>325</v>
      </c>
      <c r="M66" t="s">
        <v>340</v>
      </c>
      <c r="N66" t="s">
        <v>447</v>
      </c>
      <c r="O66" t="s">
        <v>339</v>
      </c>
      <c r="Q66" t="s">
        <v>410</v>
      </c>
      <c r="R66" t="s">
        <v>410</v>
      </c>
      <c r="S66" t="s">
        <v>1212</v>
      </c>
      <c r="T66" s="131">
        <v>3.22</v>
      </c>
      <c r="U66" t="s">
        <v>1780</v>
      </c>
      <c r="V66" s="132">
        <v>6.3670000000000004E-2</v>
      </c>
      <c r="W66" s="132">
        <v>-2.06E-2</v>
      </c>
      <c r="X66" t="s">
        <v>412</v>
      </c>
      <c r="Y66" t="s">
        <v>339</v>
      </c>
      <c r="Z66" s="131">
        <v>87949</v>
      </c>
      <c r="AA66" s="131">
        <v>1</v>
      </c>
      <c r="AB66" s="131">
        <v>133.1</v>
      </c>
      <c r="AD66" s="131">
        <v>117.06</v>
      </c>
      <c r="AH66" s="132">
        <v>1.7600000000000001E-3</v>
      </c>
      <c r="AI66" s="132">
        <f t="shared" si="0"/>
        <v>6.1287823346147649E-3</v>
      </c>
      <c r="AJ66" s="132">
        <v>9.9389736411523567E-4</v>
      </c>
    </row>
    <row r="67" spans="1:36" hidden="1">
      <c r="A67" t="s">
        <v>1213</v>
      </c>
      <c r="B67">
        <v>12936</v>
      </c>
      <c r="C67" t="s">
        <v>1814</v>
      </c>
      <c r="D67" t="s">
        <v>1815</v>
      </c>
      <c r="E67" t="s">
        <v>309</v>
      </c>
      <c r="F67" t="s">
        <v>1816</v>
      </c>
      <c r="G67" t="s">
        <v>1817</v>
      </c>
      <c r="H67" t="s">
        <v>321</v>
      </c>
      <c r="I67" t="s">
        <v>951</v>
      </c>
      <c r="J67" t="s">
        <v>204</v>
      </c>
      <c r="K67" t="s">
        <v>204</v>
      </c>
      <c r="L67" t="s">
        <v>325</v>
      </c>
      <c r="M67" t="s">
        <v>340</v>
      </c>
      <c r="N67" t="s">
        <v>447</v>
      </c>
      <c r="O67" t="s">
        <v>339</v>
      </c>
      <c r="Q67" t="s">
        <v>410</v>
      </c>
      <c r="R67" t="s">
        <v>410</v>
      </c>
      <c r="S67" t="s">
        <v>1212</v>
      </c>
      <c r="T67" s="131">
        <v>3.54</v>
      </c>
      <c r="U67" t="s">
        <v>1572</v>
      </c>
      <c r="V67" s="132">
        <v>6.676E-2</v>
      </c>
      <c r="W67" s="132">
        <v>6.8699999999999997E-2</v>
      </c>
      <c r="X67" t="s">
        <v>412</v>
      </c>
      <c r="Y67" t="s">
        <v>339</v>
      </c>
      <c r="Z67" s="131">
        <v>113000</v>
      </c>
      <c r="AA67" s="131">
        <v>1</v>
      </c>
      <c r="AB67" s="131">
        <v>102.47</v>
      </c>
      <c r="AD67" s="131">
        <v>115.791</v>
      </c>
      <c r="AH67" s="132">
        <v>1.41E-3</v>
      </c>
      <c r="AI67" s="132">
        <f t="shared" ref="AI67:AI130" si="1">AD67/SUMIF(B:B,B67,AD:AD)</f>
        <v>6.0623426901364958E-3</v>
      </c>
      <c r="AJ67" s="132">
        <v>9.8312292574976277E-4</v>
      </c>
    </row>
    <row r="68" spans="1:36" hidden="1">
      <c r="A68" t="s">
        <v>1213</v>
      </c>
      <c r="B68">
        <v>12936</v>
      </c>
      <c r="C68" t="s">
        <v>1646</v>
      </c>
      <c r="D68" t="s">
        <v>1647</v>
      </c>
      <c r="E68" t="s">
        <v>309</v>
      </c>
      <c r="F68" t="s">
        <v>1818</v>
      </c>
      <c r="G68" t="s">
        <v>1819</v>
      </c>
      <c r="H68" t="s">
        <v>321</v>
      </c>
      <c r="I68" t="s">
        <v>754</v>
      </c>
      <c r="J68" t="s">
        <v>204</v>
      </c>
      <c r="K68" t="s">
        <v>204</v>
      </c>
      <c r="L68" t="s">
        <v>325</v>
      </c>
      <c r="M68" t="s">
        <v>340</v>
      </c>
      <c r="N68" t="s">
        <v>465</v>
      </c>
      <c r="O68" t="s">
        <v>339</v>
      </c>
      <c r="P68" t="s">
        <v>1627</v>
      </c>
      <c r="Q68" t="s">
        <v>413</v>
      </c>
      <c r="R68" t="s">
        <v>407</v>
      </c>
      <c r="S68" t="s">
        <v>1212</v>
      </c>
      <c r="T68" s="131">
        <v>4.7</v>
      </c>
      <c r="U68" t="s">
        <v>1820</v>
      </c>
      <c r="V68" s="132">
        <v>1.37E-2</v>
      </c>
      <c r="W68" s="132">
        <v>3.2800000000000003E-2</v>
      </c>
      <c r="X68" t="s">
        <v>412</v>
      </c>
      <c r="Y68" t="s">
        <v>339</v>
      </c>
      <c r="Z68" s="131">
        <v>100000</v>
      </c>
      <c r="AA68" s="131">
        <v>1</v>
      </c>
      <c r="AB68" s="131">
        <v>103.7</v>
      </c>
      <c r="AD68" s="131">
        <v>103.7</v>
      </c>
      <c r="AH68" s="132">
        <v>1.7000000000000001E-4</v>
      </c>
      <c r="AI68" s="132">
        <f t="shared" si="1"/>
        <v>5.4293074329365377E-3</v>
      </c>
      <c r="AJ68" s="132">
        <v>8.8046434869938433E-4</v>
      </c>
    </row>
    <row r="69" spans="1:36" hidden="1">
      <c r="A69" t="s">
        <v>1213</v>
      </c>
      <c r="B69">
        <v>12936</v>
      </c>
      <c r="C69" t="s">
        <v>1684</v>
      </c>
      <c r="D69" t="s">
        <v>1685</v>
      </c>
      <c r="E69" t="s">
        <v>309</v>
      </c>
      <c r="F69" t="s">
        <v>1821</v>
      </c>
      <c r="G69" t="s">
        <v>1822</v>
      </c>
      <c r="H69" t="s">
        <v>321</v>
      </c>
      <c r="I69" t="s">
        <v>951</v>
      </c>
      <c r="J69" t="s">
        <v>204</v>
      </c>
      <c r="K69" t="s">
        <v>204</v>
      </c>
      <c r="L69" t="s">
        <v>325</v>
      </c>
      <c r="M69" t="s">
        <v>340</v>
      </c>
      <c r="N69" t="s">
        <v>447</v>
      </c>
      <c r="O69" t="s">
        <v>339</v>
      </c>
      <c r="Q69" t="s">
        <v>410</v>
      </c>
      <c r="R69" t="s">
        <v>410</v>
      </c>
      <c r="S69" t="s">
        <v>1212</v>
      </c>
      <c r="T69" s="131">
        <v>2.38</v>
      </c>
      <c r="U69" t="s">
        <v>1823</v>
      </c>
      <c r="V69" s="132">
        <v>7.8549999999999995E-2</v>
      </c>
      <c r="W69" s="132">
        <v>6.93E-2</v>
      </c>
      <c r="X69" t="s">
        <v>412</v>
      </c>
      <c r="Y69" t="s">
        <v>339</v>
      </c>
      <c r="Z69" s="131">
        <v>100000</v>
      </c>
      <c r="AA69" s="131">
        <v>1</v>
      </c>
      <c r="AB69" s="131">
        <v>103.62</v>
      </c>
      <c r="AD69" s="131">
        <v>103.62</v>
      </c>
      <c r="AH69" s="132">
        <v>6.4999999999999997E-4</v>
      </c>
      <c r="AI69" s="132">
        <f t="shared" si="1"/>
        <v>5.4251189604713991E-3</v>
      </c>
      <c r="AJ69" s="132">
        <v>8.797851090861158E-4</v>
      </c>
    </row>
    <row r="70" spans="1:36" hidden="1">
      <c r="A70" t="s">
        <v>1213</v>
      </c>
      <c r="B70">
        <v>12936</v>
      </c>
      <c r="C70" t="s">
        <v>1679</v>
      </c>
      <c r="D70" t="s">
        <v>1680</v>
      </c>
      <c r="E70" t="s">
        <v>309</v>
      </c>
      <c r="F70" t="s">
        <v>1824</v>
      </c>
      <c r="G70" t="s">
        <v>1825</v>
      </c>
      <c r="H70" t="s">
        <v>321</v>
      </c>
      <c r="I70" t="s">
        <v>951</v>
      </c>
      <c r="J70" t="s">
        <v>204</v>
      </c>
      <c r="K70" t="s">
        <v>204</v>
      </c>
      <c r="L70" t="s">
        <v>325</v>
      </c>
      <c r="M70" t="s">
        <v>340</v>
      </c>
      <c r="N70" t="s">
        <v>443</v>
      </c>
      <c r="O70" t="s">
        <v>339</v>
      </c>
      <c r="P70" t="s">
        <v>1596</v>
      </c>
      <c r="Q70" t="s">
        <v>415</v>
      </c>
      <c r="R70" t="s">
        <v>407</v>
      </c>
      <c r="S70" t="s">
        <v>1212</v>
      </c>
      <c r="T70" s="131">
        <v>0.98</v>
      </c>
      <c r="U70" t="s">
        <v>1628</v>
      </c>
      <c r="V70" s="132">
        <v>3.1099999999999999E-3</v>
      </c>
      <c r="W70" s="132">
        <v>5.7500000000000002E-2</v>
      </c>
      <c r="X70" t="s">
        <v>412</v>
      </c>
      <c r="Y70" t="s">
        <v>339</v>
      </c>
      <c r="Z70" s="131">
        <v>100500</v>
      </c>
      <c r="AA70" s="131">
        <v>1</v>
      </c>
      <c r="AB70" s="131">
        <v>101.2</v>
      </c>
      <c r="AD70" s="131">
        <v>101.706</v>
      </c>
      <c r="AH70" s="132">
        <v>4.2000000000000002E-4</v>
      </c>
      <c r="AI70" s="132">
        <f t="shared" si="1"/>
        <v>5.3249097567429461E-3</v>
      </c>
      <c r="AJ70" s="132">
        <v>8.6353430133866529E-4</v>
      </c>
    </row>
    <row r="71" spans="1:36" hidden="1">
      <c r="A71" t="s">
        <v>1213</v>
      </c>
      <c r="B71">
        <v>12936</v>
      </c>
      <c r="C71" t="s">
        <v>1826</v>
      </c>
      <c r="D71" t="s">
        <v>1827</v>
      </c>
      <c r="E71" t="s">
        <v>309</v>
      </c>
      <c r="F71" t="s">
        <v>1828</v>
      </c>
      <c r="G71" t="s">
        <v>1829</v>
      </c>
      <c r="H71" t="s">
        <v>321</v>
      </c>
      <c r="I71" t="s">
        <v>952</v>
      </c>
      <c r="J71" t="s">
        <v>204</v>
      </c>
      <c r="K71" t="s">
        <v>204</v>
      </c>
      <c r="L71" t="s">
        <v>325</v>
      </c>
      <c r="M71" t="s">
        <v>340</v>
      </c>
      <c r="N71" t="s">
        <v>484</v>
      </c>
      <c r="O71" t="s">
        <v>339</v>
      </c>
      <c r="Q71" t="s">
        <v>410</v>
      </c>
      <c r="R71" t="s">
        <v>410</v>
      </c>
      <c r="S71" t="s">
        <v>1212</v>
      </c>
      <c r="T71" s="131">
        <v>4.0199999999999996</v>
      </c>
      <c r="U71" t="s">
        <v>1830</v>
      </c>
      <c r="V71" s="132">
        <v>4.8399999999999999E-2</v>
      </c>
      <c r="W71" s="132">
        <v>5.0900000000000001E-2</v>
      </c>
      <c r="X71" t="s">
        <v>412</v>
      </c>
      <c r="Y71" t="s">
        <v>339</v>
      </c>
      <c r="Z71" s="131">
        <v>98000</v>
      </c>
      <c r="AA71" s="131">
        <v>1</v>
      </c>
      <c r="AB71" s="131">
        <v>102.3</v>
      </c>
      <c r="AD71" s="131">
        <v>100.254</v>
      </c>
      <c r="AH71" s="132">
        <v>2.14E-3</v>
      </c>
      <c r="AI71" s="132">
        <f t="shared" si="1"/>
        <v>5.2488889815006717E-3</v>
      </c>
      <c r="AJ71" s="132">
        <v>8.512061023578407E-4</v>
      </c>
    </row>
    <row r="72" spans="1:36" hidden="1">
      <c r="A72" t="s">
        <v>1213</v>
      </c>
      <c r="B72">
        <v>12936</v>
      </c>
      <c r="C72" t="s">
        <v>1831</v>
      </c>
      <c r="D72" t="s">
        <v>1832</v>
      </c>
      <c r="E72" t="s">
        <v>309</v>
      </c>
      <c r="F72" t="s">
        <v>1833</v>
      </c>
      <c r="G72" t="s">
        <v>1834</v>
      </c>
      <c r="H72" t="s">
        <v>321</v>
      </c>
      <c r="I72" t="s">
        <v>951</v>
      </c>
      <c r="J72" t="s">
        <v>204</v>
      </c>
      <c r="K72" t="s">
        <v>204</v>
      </c>
      <c r="L72" t="s">
        <v>325</v>
      </c>
      <c r="M72" t="s">
        <v>340</v>
      </c>
      <c r="N72" t="s">
        <v>447</v>
      </c>
      <c r="O72" t="s">
        <v>339</v>
      </c>
      <c r="Q72" t="s">
        <v>410</v>
      </c>
      <c r="R72" t="s">
        <v>410</v>
      </c>
      <c r="S72" t="s">
        <v>1212</v>
      </c>
      <c r="T72" s="131">
        <v>1.3</v>
      </c>
      <c r="U72" t="s">
        <v>1349</v>
      </c>
      <c r="V72" s="132">
        <v>8.5930000000000006E-2</v>
      </c>
      <c r="W72" s="132">
        <v>6.0100000000000001E-2</v>
      </c>
      <c r="X72" t="s">
        <v>412</v>
      </c>
      <c r="Y72" t="s">
        <v>339</v>
      </c>
      <c r="Z72" s="131">
        <v>96623.11</v>
      </c>
      <c r="AA72" s="131">
        <v>1</v>
      </c>
      <c r="AB72" s="131">
        <v>101</v>
      </c>
      <c r="AD72" s="131">
        <v>97.588999999999999</v>
      </c>
      <c r="AH72" s="132">
        <v>1.0399999999999999E-3</v>
      </c>
      <c r="AI72" s="132">
        <f t="shared" si="1"/>
        <v>5.1093604925057257E-3</v>
      </c>
      <c r="AJ72" s="132">
        <v>8.2857893274083136E-4</v>
      </c>
    </row>
    <row r="73" spans="1:36" hidden="1">
      <c r="A73" t="s">
        <v>1213</v>
      </c>
      <c r="B73">
        <v>12936</v>
      </c>
      <c r="C73" t="s">
        <v>1835</v>
      </c>
      <c r="D73" t="s">
        <v>1836</v>
      </c>
      <c r="E73" t="s">
        <v>309</v>
      </c>
      <c r="F73" t="s">
        <v>1837</v>
      </c>
      <c r="G73" t="s">
        <v>1838</v>
      </c>
      <c r="H73" t="s">
        <v>321</v>
      </c>
      <c r="I73" t="s">
        <v>951</v>
      </c>
      <c r="J73" t="s">
        <v>204</v>
      </c>
      <c r="K73" t="s">
        <v>204</v>
      </c>
      <c r="L73" t="s">
        <v>325</v>
      </c>
      <c r="M73" t="s">
        <v>340</v>
      </c>
      <c r="N73" t="s">
        <v>441</v>
      </c>
      <c r="O73" t="s">
        <v>339</v>
      </c>
      <c r="Q73" t="s">
        <v>410</v>
      </c>
      <c r="R73" t="s">
        <v>410</v>
      </c>
      <c r="S73" t="s">
        <v>1212</v>
      </c>
      <c r="T73" s="131">
        <v>2.99</v>
      </c>
      <c r="U73" t="s">
        <v>1308</v>
      </c>
      <c r="V73" s="132">
        <v>5.994E-2</v>
      </c>
      <c r="W73" s="132">
        <v>6.2199999999999998E-2</v>
      </c>
      <c r="X73" t="s">
        <v>412</v>
      </c>
      <c r="Y73" t="s">
        <v>339</v>
      </c>
      <c r="Z73" s="131">
        <v>96000</v>
      </c>
      <c r="AA73" s="131">
        <v>1</v>
      </c>
      <c r="AB73" s="131">
        <v>98.21</v>
      </c>
      <c r="AD73" s="131">
        <v>94.281999999999996</v>
      </c>
      <c r="AH73" s="132">
        <v>2.9E-4</v>
      </c>
      <c r="AI73" s="132">
        <f t="shared" si="1"/>
        <v>4.9362195119780385E-3</v>
      </c>
      <c r="AJ73" s="132">
        <v>8.0050086522734181E-4</v>
      </c>
    </row>
    <row r="74" spans="1:36" hidden="1">
      <c r="A74" t="s">
        <v>1213</v>
      </c>
      <c r="B74">
        <v>12936</v>
      </c>
      <c r="C74" t="s">
        <v>1814</v>
      </c>
      <c r="D74" t="s">
        <v>1815</v>
      </c>
      <c r="E74" t="s">
        <v>309</v>
      </c>
      <c r="F74" t="s">
        <v>1839</v>
      </c>
      <c r="G74" t="s">
        <v>1840</v>
      </c>
      <c r="H74" t="s">
        <v>321</v>
      </c>
      <c r="I74" t="s">
        <v>951</v>
      </c>
      <c r="J74" t="s">
        <v>204</v>
      </c>
      <c r="K74" t="s">
        <v>204</v>
      </c>
      <c r="L74" t="s">
        <v>325</v>
      </c>
      <c r="M74" t="s">
        <v>340</v>
      </c>
      <c r="N74" t="s">
        <v>447</v>
      </c>
      <c r="O74" t="s">
        <v>339</v>
      </c>
      <c r="Q74" t="s">
        <v>410</v>
      </c>
      <c r="R74" t="s">
        <v>410</v>
      </c>
      <c r="S74" t="s">
        <v>1212</v>
      </c>
      <c r="T74" s="131">
        <v>1.05</v>
      </c>
      <c r="U74" t="s">
        <v>1841</v>
      </c>
      <c r="V74" s="132">
        <v>8.4529999999999994E-2</v>
      </c>
      <c r="W74" s="132">
        <v>6.9699999999999998E-2</v>
      </c>
      <c r="X74" t="s">
        <v>412</v>
      </c>
      <c r="Y74" t="s">
        <v>339</v>
      </c>
      <c r="Z74" s="131">
        <v>82800</v>
      </c>
      <c r="AA74" s="131">
        <v>1</v>
      </c>
      <c r="AB74" s="131">
        <v>97.27</v>
      </c>
      <c r="AD74" s="131">
        <v>80.540000000000006</v>
      </c>
      <c r="AH74" s="132">
        <v>7.1000000000000002E-4</v>
      </c>
      <c r="AI74" s="132">
        <f t="shared" si="1"/>
        <v>4.2167446542787732E-3</v>
      </c>
      <c r="AJ74" s="132">
        <v>6.8382448065813328E-4</v>
      </c>
    </row>
    <row r="75" spans="1:36" hidden="1">
      <c r="A75" t="s">
        <v>1213</v>
      </c>
      <c r="B75">
        <v>12936</v>
      </c>
      <c r="C75" t="s">
        <v>1592</v>
      </c>
      <c r="D75" t="s">
        <v>1593</v>
      </c>
      <c r="E75" t="s">
        <v>311</v>
      </c>
      <c r="F75" t="s">
        <v>1842</v>
      </c>
      <c r="G75" t="s">
        <v>1843</v>
      </c>
      <c r="H75" t="s">
        <v>321</v>
      </c>
      <c r="I75" t="s">
        <v>951</v>
      </c>
      <c r="J75" t="s">
        <v>204</v>
      </c>
      <c r="K75" t="s">
        <v>224</v>
      </c>
      <c r="L75" t="s">
        <v>325</v>
      </c>
      <c r="M75" t="s">
        <v>340</v>
      </c>
      <c r="N75" t="s">
        <v>447</v>
      </c>
      <c r="O75" t="s">
        <v>339</v>
      </c>
      <c r="P75" t="s">
        <v>1596</v>
      </c>
      <c r="Q75" t="s">
        <v>415</v>
      </c>
      <c r="R75" t="s">
        <v>407</v>
      </c>
      <c r="S75" t="s">
        <v>1212</v>
      </c>
      <c r="T75" s="131">
        <v>0.98</v>
      </c>
      <c r="U75" t="s">
        <v>1844</v>
      </c>
      <c r="V75" s="132">
        <v>7.5160000000000005E-2</v>
      </c>
      <c r="W75" s="132">
        <v>6.5500000000000003E-2</v>
      </c>
      <c r="X75" t="s">
        <v>412</v>
      </c>
      <c r="Y75" t="s">
        <v>339</v>
      </c>
      <c r="Z75" s="131">
        <v>75038</v>
      </c>
      <c r="AA75" s="131">
        <v>1</v>
      </c>
      <c r="AB75" s="131">
        <v>100.55</v>
      </c>
      <c r="AD75" s="131">
        <v>75.450999999999993</v>
      </c>
      <c r="AH75" s="132">
        <v>3.8000000000000002E-4</v>
      </c>
      <c r="AI75" s="132">
        <f t="shared" si="1"/>
        <v>3.9503054495901128E-3</v>
      </c>
      <c r="AJ75" s="132">
        <v>6.4061635075908627E-4</v>
      </c>
    </row>
    <row r="76" spans="1:36" hidden="1">
      <c r="A76" t="s">
        <v>1213</v>
      </c>
      <c r="B76">
        <v>12936</v>
      </c>
      <c r="C76" t="s">
        <v>1692</v>
      </c>
      <c r="D76" t="s">
        <v>1693</v>
      </c>
      <c r="E76" t="s">
        <v>309</v>
      </c>
      <c r="F76" t="s">
        <v>1845</v>
      </c>
      <c r="G76" t="s">
        <v>1846</v>
      </c>
      <c r="H76" t="s">
        <v>321</v>
      </c>
      <c r="I76" t="s">
        <v>951</v>
      </c>
      <c r="J76" t="s">
        <v>204</v>
      </c>
      <c r="K76" t="s">
        <v>204</v>
      </c>
      <c r="L76" t="s">
        <v>325</v>
      </c>
      <c r="M76" t="s">
        <v>340</v>
      </c>
      <c r="N76" t="s">
        <v>447</v>
      </c>
      <c r="O76" t="s">
        <v>339</v>
      </c>
      <c r="Q76" t="s">
        <v>410</v>
      </c>
      <c r="R76" t="s">
        <v>410</v>
      </c>
      <c r="S76" t="s">
        <v>1212</v>
      </c>
      <c r="T76" s="131">
        <v>1.19</v>
      </c>
      <c r="U76" t="s">
        <v>1735</v>
      </c>
      <c r="V76" s="132">
        <v>4.19E-2</v>
      </c>
      <c r="W76" s="132">
        <v>7.1199999999999999E-2</v>
      </c>
      <c r="X76" t="s">
        <v>412</v>
      </c>
      <c r="Y76" t="s">
        <v>339</v>
      </c>
      <c r="Z76" s="131">
        <v>59195</v>
      </c>
      <c r="AA76" s="131">
        <v>1</v>
      </c>
      <c r="AB76" s="131">
        <v>97.81</v>
      </c>
      <c r="AD76" s="131">
        <v>57.899000000000001</v>
      </c>
      <c r="AH76" s="132">
        <v>7.3999999999999999E-4</v>
      </c>
      <c r="AI76" s="132">
        <f t="shared" si="1"/>
        <v>3.0313545907385978E-3</v>
      </c>
      <c r="AJ76" s="132">
        <v>4.9159117960796196E-4</v>
      </c>
    </row>
    <row r="77" spans="1:36" hidden="1">
      <c r="A77" t="s">
        <v>1213</v>
      </c>
      <c r="B77">
        <v>12936</v>
      </c>
      <c r="C77" t="s">
        <v>1731</v>
      </c>
      <c r="D77" t="s">
        <v>1732</v>
      </c>
      <c r="E77" t="s">
        <v>309</v>
      </c>
      <c r="F77" t="s">
        <v>1847</v>
      </c>
      <c r="G77" t="s">
        <v>1848</v>
      </c>
      <c r="H77" t="s">
        <v>321</v>
      </c>
      <c r="I77" t="s">
        <v>951</v>
      </c>
      <c r="J77" t="s">
        <v>204</v>
      </c>
      <c r="K77" t="s">
        <v>204</v>
      </c>
      <c r="L77" t="s">
        <v>325</v>
      </c>
      <c r="M77" t="s">
        <v>340</v>
      </c>
      <c r="N77" t="s">
        <v>447</v>
      </c>
      <c r="O77" t="s">
        <v>339</v>
      </c>
      <c r="Q77" t="s">
        <v>410</v>
      </c>
      <c r="R77" t="s">
        <v>410</v>
      </c>
      <c r="S77" t="s">
        <v>1212</v>
      </c>
      <c r="T77" s="131">
        <v>2.97</v>
      </c>
      <c r="U77" t="s">
        <v>1849</v>
      </c>
      <c r="V77" s="132">
        <v>7.4380000000000002E-2</v>
      </c>
      <c r="W77" s="132">
        <v>6.3299999999999995E-2</v>
      </c>
      <c r="X77" t="s">
        <v>412</v>
      </c>
      <c r="Y77" t="s">
        <v>339</v>
      </c>
      <c r="Z77" s="131">
        <v>44000</v>
      </c>
      <c r="AA77" s="131">
        <v>1</v>
      </c>
      <c r="AB77" s="131">
        <v>104.54</v>
      </c>
      <c r="AD77" s="131">
        <v>45.997999999999998</v>
      </c>
      <c r="AH77" s="132">
        <v>3.1E-4</v>
      </c>
      <c r="AI77" s="132">
        <f t="shared" si="1"/>
        <v>2.4082669556433449E-3</v>
      </c>
      <c r="AJ77" s="132">
        <v>3.9054579663909622E-4</v>
      </c>
    </row>
    <row r="78" spans="1:36" hidden="1">
      <c r="A78" t="s">
        <v>1213</v>
      </c>
      <c r="B78">
        <v>12936</v>
      </c>
      <c r="C78" t="s">
        <v>1850</v>
      </c>
      <c r="D78" t="s">
        <v>1851</v>
      </c>
      <c r="E78" t="s">
        <v>309</v>
      </c>
      <c r="F78" t="s">
        <v>1852</v>
      </c>
      <c r="G78" t="s">
        <v>1853</v>
      </c>
      <c r="H78" t="s">
        <v>321</v>
      </c>
      <c r="I78" t="s">
        <v>754</v>
      </c>
      <c r="J78" t="s">
        <v>204</v>
      </c>
      <c r="K78" t="s">
        <v>204</v>
      </c>
      <c r="L78" t="s">
        <v>325</v>
      </c>
      <c r="M78" t="s">
        <v>340</v>
      </c>
      <c r="N78" t="s">
        <v>443</v>
      </c>
      <c r="O78" t="s">
        <v>339</v>
      </c>
      <c r="P78" t="s">
        <v>1545</v>
      </c>
      <c r="Q78" t="s">
        <v>415</v>
      </c>
      <c r="R78" t="s">
        <v>407</v>
      </c>
      <c r="S78" t="s">
        <v>1212</v>
      </c>
      <c r="T78" s="131">
        <v>0.43</v>
      </c>
      <c r="U78" t="s">
        <v>1854</v>
      </c>
      <c r="V78" s="132">
        <v>1.6389999999999998E-2</v>
      </c>
      <c r="W78" s="132">
        <v>2.87E-2</v>
      </c>
      <c r="X78" t="s">
        <v>412</v>
      </c>
      <c r="Y78" t="s">
        <v>339</v>
      </c>
      <c r="Z78" s="131">
        <v>40000</v>
      </c>
      <c r="AA78" s="131">
        <v>1</v>
      </c>
      <c r="AB78" s="131">
        <v>113.7</v>
      </c>
      <c r="AD78" s="131">
        <v>45.48</v>
      </c>
      <c r="AH78" s="132">
        <v>2.4000000000000001E-4</v>
      </c>
      <c r="AI78" s="132">
        <f t="shared" si="1"/>
        <v>2.3811465964315693E-3</v>
      </c>
      <c r="AJ78" s="132">
        <v>3.8614772014318222E-4</v>
      </c>
    </row>
    <row r="79" spans="1:36" hidden="1">
      <c r="A79" t="s">
        <v>1213</v>
      </c>
      <c r="B79">
        <v>12936</v>
      </c>
      <c r="C79" t="s">
        <v>1855</v>
      </c>
      <c r="D79" t="s">
        <v>1856</v>
      </c>
      <c r="E79" t="s">
        <v>309</v>
      </c>
      <c r="F79" t="s">
        <v>1857</v>
      </c>
      <c r="G79" t="s">
        <v>1858</v>
      </c>
      <c r="H79" t="s">
        <v>321</v>
      </c>
      <c r="I79" t="s">
        <v>754</v>
      </c>
      <c r="J79" t="s">
        <v>204</v>
      </c>
      <c r="K79" t="s">
        <v>204</v>
      </c>
      <c r="L79" t="s">
        <v>325</v>
      </c>
      <c r="M79" t="s">
        <v>340</v>
      </c>
      <c r="N79" t="s">
        <v>441</v>
      </c>
      <c r="O79" t="s">
        <v>339</v>
      </c>
      <c r="Q79" t="s">
        <v>410</v>
      </c>
      <c r="R79" t="s">
        <v>410</v>
      </c>
      <c r="S79" t="s">
        <v>1212</v>
      </c>
      <c r="T79" s="131">
        <v>2.02</v>
      </c>
      <c r="U79" t="s">
        <v>1597</v>
      </c>
      <c r="V79" s="132">
        <v>4.2729999999999997E-2</v>
      </c>
      <c r="W79" s="132">
        <v>3.4299999999999997E-2</v>
      </c>
      <c r="X79" t="s">
        <v>412</v>
      </c>
      <c r="Y79" t="s">
        <v>339</v>
      </c>
      <c r="Z79" s="131">
        <v>30268</v>
      </c>
      <c r="AA79" s="131">
        <v>1</v>
      </c>
      <c r="AB79" s="131">
        <v>110.71</v>
      </c>
      <c r="AD79" s="131">
        <v>33.51</v>
      </c>
      <c r="AH79" s="132">
        <v>3.6999999999999999E-4</v>
      </c>
      <c r="AI79" s="132">
        <f t="shared" si="1"/>
        <v>1.7544464038351337E-3</v>
      </c>
      <c r="AJ79" s="132">
        <v>2.8451649300787239E-4</v>
      </c>
    </row>
    <row r="80" spans="1:36" hidden="1">
      <c r="A80" t="s">
        <v>1213</v>
      </c>
      <c r="B80">
        <v>12936</v>
      </c>
      <c r="C80" t="s">
        <v>1692</v>
      </c>
      <c r="D80" t="s">
        <v>1693</v>
      </c>
      <c r="E80" t="s">
        <v>309</v>
      </c>
      <c r="F80" t="s">
        <v>1859</v>
      </c>
      <c r="G80" t="s">
        <v>1860</v>
      </c>
      <c r="H80" t="s">
        <v>321</v>
      </c>
      <c r="I80" t="s">
        <v>951</v>
      </c>
      <c r="J80" t="s">
        <v>204</v>
      </c>
      <c r="K80" t="s">
        <v>204</v>
      </c>
      <c r="L80" t="s">
        <v>325</v>
      </c>
      <c r="M80" t="s">
        <v>340</v>
      </c>
      <c r="N80" t="s">
        <v>447</v>
      </c>
      <c r="O80" t="s">
        <v>339</v>
      </c>
      <c r="Q80" t="s">
        <v>410</v>
      </c>
      <c r="R80" t="s">
        <v>410</v>
      </c>
      <c r="S80" t="s">
        <v>1212</v>
      </c>
      <c r="T80" s="131">
        <v>1.18</v>
      </c>
      <c r="U80" t="s">
        <v>1735</v>
      </c>
      <c r="V80" s="132">
        <v>6.25E-2</v>
      </c>
      <c r="W80" s="132">
        <v>6.8500000000000005E-2</v>
      </c>
      <c r="X80" t="s">
        <v>412</v>
      </c>
      <c r="Y80" t="s">
        <v>339</v>
      </c>
      <c r="Z80" s="131">
        <v>29858.25</v>
      </c>
      <c r="AA80" s="131">
        <v>1</v>
      </c>
      <c r="AB80" s="131">
        <v>101.01</v>
      </c>
      <c r="AD80" s="131">
        <v>30.16</v>
      </c>
      <c r="AH80" s="132">
        <v>4.0000000000000002E-4</v>
      </c>
      <c r="AI80" s="132">
        <f t="shared" si="1"/>
        <v>1.5790541193574346E-3</v>
      </c>
      <c r="AJ80" s="132">
        <v>2.5607333420225105E-4</v>
      </c>
    </row>
    <row r="81" spans="1:36" hidden="1">
      <c r="A81" t="s">
        <v>1213</v>
      </c>
      <c r="B81">
        <v>12936</v>
      </c>
      <c r="C81" t="s">
        <v>1547</v>
      </c>
      <c r="D81" t="s">
        <v>1548</v>
      </c>
      <c r="E81" t="s">
        <v>311</v>
      </c>
      <c r="F81" t="s">
        <v>1861</v>
      </c>
      <c r="G81" t="s">
        <v>1862</v>
      </c>
      <c r="H81" t="s">
        <v>321</v>
      </c>
      <c r="I81" t="s">
        <v>951</v>
      </c>
      <c r="J81" t="s">
        <v>204</v>
      </c>
      <c r="K81" t="s">
        <v>224</v>
      </c>
      <c r="L81" t="s">
        <v>325</v>
      </c>
      <c r="M81" t="s">
        <v>340</v>
      </c>
      <c r="N81" t="s">
        <v>465</v>
      </c>
      <c r="O81" t="s">
        <v>339</v>
      </c>
      <c r="P81" t="s">
        <v>1551</v>
      </c>
      <c r="Q81" t="s">
        <v>413</v>
      </c>
      <c r="R81" t="s">
        <v>407</v>
      </c>
      <c r="S81" t="s">
        <v>1212</v>
      </c>
      <c r="T81" s="131">
        <v>1.89</v>
      </c>
      <c r="U81" t="s">
        <v>1863</v>
      </c>
      <c r="V81" s="132">
        <v>6.9430000000000006E-2</v>
      </c>
      <c r="W81" s="132">
        <v>6.6100000000000006E-2</v>
      </c>
      <c r="X81" t="s">
        <v>412</v>
      </c>
      <c r="Y81" t="s">
        <v>339</v>
      </c>
      <c r="Z81" s="131">
        <v>29748.41</v>
      </c>
      <c r="AA81" s="131">
        <v>1</v>
      </c>
      <c r="AB81" s="131">
        <v>98.46</v>
      </c>
      <c r="AD81" s="131">
        <v>29.29</v>
      </c>
      <c r="AH81" s="132">
        <v>1.3999999999999999E-4</v>
      </c>
      <c r="AI81" s="132">
        <f t="shared" si="1"/>
        <v>1.533504481299047E-3</v>
      </c>
      <c r="AJ81" s="132">
        <v>2.486866034079553E-4</v>
      </c>
    </row>
    <row r="82" spans="1:36" hidden="1">
      <c r="A82" t="s">
        <v>1213</v>
      </c>
      <c r="B82">
        <v>12936</v>
      </c>
      <c r="C82" t="s">
        <v>1864</v>
      </c>
      <c r="D82" t="s">
        <v>1865</v>
      </c>
      <c r="E82" t="s">
        <v>309</v>
      </c>
      <c r="F82" t="s">
        <v>1866</v>
      </c>
      <c r="G82" t="s">
        <v>1867</v>
      </c>
      <c r="H82" t="s">
        <v>321</v>
      </c>
      <c r="I82" t="s">
        <v>951</v>
      </c>
      <c r="J82" t="s">
        <v>204</v>
      </c>
      <c r="K82" t="s">
        <v>204</v>
      </c>
      <c r="L82" t="s">
        <v>325</v>
      </c>
      <c r="M82" t="s">
        <v>340</v>
      </c>
      <c r="N82" t="s">
        <v>447</v>
      </c>
      <c r="O82" t="s">
        <v>339</v>
      </c>
      <c r="Q82" t="s">
        <v>410</v>
      </c>
      <c r="R82" t="s">
        <v>410</v>
      </c>
      <c r="S82" t="s">
        <v>1212</v>
      </c>
      <c r="T82" s="131">
        <v>0.25</v>
      </c>
      <c r="U82" t="s">
        <v>1868</v>
      </c>
      <c r="V82" s="132">
        <v>4.0390000000000002E-2</v>
      </c>
      <c r="W82" s="132">
        <v>8.0600000000000005E-2</v>
      </c>
      <c r="X82" t="s">
        <v>412</v>
      </c>
      <c r="Y82" t="s">
        <v>339</v>
      </c>
      <c r="Z82" s="131">
        <v>28779.26</v>
      </c>
      <c r="AA82" s="131">
        <v>1</v>
      </c>
      <c r="AB82" s="131">
        <v>100.31</v>
      </c>
      <c r="AD82" s="131">
        <v>28.867999999999999</v>
      </c>
      <c r="AH82" s="132">
        <v>8.0999999999999996E-4</v>
      </c>
      <c r="AI82" s="132">
        <f t="shared" si="1"/>
        <v>1.5114102890454383E-3</v>
      </c>
      <c r="AJ82" s="132">
        <v>2.4510361444796358E-4</v>
      </c>
    </row>
    <row r="83" spans="1:36" hidden="1">
      <c r="A83" t="s">
        <v>1213</v>
      </c>
      <c r="B83">
        <v>12936</v>
      </c>
      <c r="C83" t="s">
        <v>1869</v>
      </c>
      <c r="D83" t="s">
        <v>1870</v>
      </c>
      <c r="E83" t="s">
        <v>309</v>
      </c>
      <c r="F83" t="s">
        <v>1871</v>
      </c>
      <c r="G83" t="s">
        <v>1872</v>
      </c>
      <c r="H83" t="s">
        <v>321</v>
      </c>
      <c r="I83" t="s">
        <v>951</v>
      </c>
      <c r="J83" t="s">
        <v>204</v>
      </c>
      <c r="K83" t="s">
        <v>204</v>
      </c>
      <c r="L83" t="s">
        <v>314</v>
      </c>
      <c r="M83" t="s">
        <v>340</v>
      </c>
      <c r="N83" t="s">
        <v>443</v>
      </c>
      <c r="O83" t="s">
        <v>339</v>
      </c>
      <c r="Q83" t="s">
        <v>410</v>
      </c>
      <c r="R83" t="s">
        <v>410</v>
      </c>
      <c r="S83" t="s">
        <v>1212</v>
      </c>
      <c r="T83" s="131">
        <v>0.01</v>
      </c>
      <c r="U83" t="s">
        <v>1873</v>
      </c>
      <c r="V83" s="132">
        <v>3.4259999999999999E-2</v>
      </c>
      <c r="W83" s="132">
        <v>0</v>
      </c>
      <c r="X83" t="s">
        <v>412</v>
      </c>
      <c r="Y83" t="s">
        <v>338</v>
      </c>
      <c r="Z83" s="131">
        <v>75000</v>
      </c>
      <c r="AA83" s="131">
        <v>1</v>
      </c>
      <c r="AB83" s="131">
        <v>25</v>
      </c>
      <c r="AD83" s="131">
        <v>18.75</v>
      </c>
      <c r="AH83" s="132">
        <v>7.3800000000000003E-3</v>
      </c>
      <c r="AI83" s="132">
        <f t="shared" si="1"/>
        <v>9.8167323401697286E-4</v>
      </c>
      <c r="AJ83" s="132">
        <v>1.5919678435982119E-4</v>
      </c>
    </row>
    <row r="84" spans="1:36" hidden="1">
      <c r="A84" t="s">
        <v>1213</v>
      </c>
      <c r="B84">
        <v>12936</v>
      </c>
      <c r="C84" t="s">
        <v>1874</v>
      </c>
      <c r="D84" t="s">
        <v>1875</v>
      </c>
      <c r="E84" t="s">
        <v>309</v>
      </c>
      <c r="F84" t="s">
        <v>1876</v>
      </c>
      <c r="G84" t="s">
        <v>1877</v>
      </c>
      <c r="H84" t="s">
        <v>321</v>
      </c>
      <c r="I84" t="s">
        <v>754</v>
      </c>
      <c r="J84" t="s">
        <v>204</v>
      </c>
      <c r="K84" t="s">
        <v>204</v>
      </c>
      <c r="L84" t="s">
        <v>325</v>
      </c>
      <c r="M84" t="s">
        <v>340</v>
      </c>
      <c r="N84" t="s">
        <v>448</v>
      </c>
      <c r="O84" t="s">
        <v>339</v>
      </c>
      <c r="P84" t="s">
        <v>1539</v>
      </c>
      <c r="Q84" t="s">
        <v>413</v>
      </c>
      <c r="R84" t="s">
        <v>407</v>
      </c>
      <c r="S84" t="s">
        <v>1212</v>
      </c>
      <c r="T84" s="131">
        <v>2.13</v>
      </c>
      <c r="U84" t="s">
        <v>1340</v>
      </c>
      <c r="V84" s="132">
        <v>1.2200000000000001E-2</v>
      </c>
      <c r="W84" s="132">
        <v>3.1600000000000003E-2</v>
      </c>
      <c r="X84" t="s">
        <v>411</v>
      </c>
      <c r="Y84" t="s">
        <v>339</v>
      </c>
      <c r="Z84" s="131">
        <v>8493</v>
      </c>
      <c r="AA84" s="131">
        <v>1</v>
      </c>
      <c r="AB84" s="131">
        <v>111</v>
      </c>
      <c r="AD84" s="131">
        <v>9.4269999999999996</v>
      </c>
      <c r="AH84" s="132">
        <v>6.0000000000000002E-5</v>
      </c>
      <c r="AI84" s="132">
        <f t="shared" si="1"/>
        <v>4.9355912411082684E-4</v>
      </c>
      <c r="AJ84" s="132">
        <v>8.0039897928535153E-5</v>
      </c>
    </row>
    <row r="85" spans="1:36" hidden="1">
      <c r="A85" t="s">
        <v>1213</v>
      </c>
      <c r="B85">
        <v>12936</v>
      </c>
      <c r="C85" t="s">
        <v>1879</v>
      </c>
      <c r="D85" t="s">
        <v>1880</v>
      </c>
      <c r="E85" t="s">
        <v>312</v>
      </c>
      <c r="F85" t="s">
        <v>1881</v>
      </c>
      <c r="G85" t="s">
        <v>1882</v>
      </c>
      <c r="H85" t="s">
        <v>321</v>
      </c>
      <c r="I85" t="s">
        <v>755</v>
      </c>
      <c r="J85" t="s">
        <v>205</v>
      </c>
      <c r="K85" t="s">
        <v>224</v>
      </c>
      <c r="L85" t="s">
        <v>325</v>
      </c>
      <c r="M85" t="s">
        <v>314</v>
      </c>
      <c r="N85" t="s">
        <v>554</v>
      </c>
      <c r="O85" t="s">
        <v>339</v>
      </c>
      <c r="P85" t="s">
        <v>1883</v>
      </c>
      <c r="Q85" t="s">
        <v>433</v>
      </c>
      <c r="R85" t="s">
        <v>407</v>
      </c>
      <c r="S85" t="s">
        <v>1215</v>
      </c>
      <c r="T85" s="131">
        <v>7.2880000000000003</v>
      </c>
      <c r="U85" t="s">
        <v>1884</v>
      </c>
      <c r="V85" s="132">
        <v>6.268E-2</v>
      </c>
      <c r="W85" s="132">
        <v>6.2019999999999999E-2</v>
      </c>
      <c r="X85" t="s">
        <v>412</v>
      </c>
      <c r="Y85" t="s">
        <v>339</v>
      </c>
      <c r="Z85" s="131">
        <v>100000</v>
      </c>
      <c r="AA85" s="131">
        <v>3.718</v>
      </c>
      <c r="AB85" s="131">
        <v>101.947</v>
      </c>
      <c r="AD85" s="131">
        <v>379.03899999999999</v>
      </c>
      <c r="AH85" s="132">
        <v>1E-4</v>
      </c>
      <c r="AI85" s="132">
        <f t="shared" si="1"/>
        <v>1.9844930183923165E-2</v>
      </c>
      <c r="AJ85" s="132">
        <v>3.2182287971713203E-3</v>
      </c>
    </row>
    <row r="86" spans="1:36" hidden="1">
      <c r="A86" t="s">
        <v>1213</v>
      </c>
      <c r="B86">
        <v>12936</v>
      </c>
      <c r="C86" t="s">
        <v>1885</v>
      </c>
      <c r="D86" t="s">
        <v>1886</v>
      </c>
      <c r="E86" t="s">
        <v>309</v>
      </c>
      <c r="F86" t="s">
        <v>1887</v>
      </c>
      <c r="G86" t="s">
        <v>1888</v>
      </c>
      <c r="H86" t="s">
        <v>321</v>
      </c>
      <c r="I86" t="s">
        <v>755</v>
      </c>
      <c r="J86" t="s">
        <v>205</v>
      </c>
      <c r="K86" t="s">
        <v>204</v>
      </c>
      <c r="L86" t="s">
        <v>325</v>
      </c>
      <c r="M86" t="s">
        <v>340</v>
      </c>
      <c r="N86" t="s">
        <v>536</v>
      </c>
      <c r="O86" t="s">
        <v>339</v>
      </c>
      <c r="P86" t="s">
        <v>1889</v>
      </c>
      <c r="Q86" t="s">
        <v>433</v>
      </c>
      <c r="R86" t="s">
        <v>407</v>
      </c>
      <c r="S86" t="s">
        <v>1215</v>
      </c>
      <c r="T86" s="131">
        <v>0.97599999999999998</v>
      </c>
      <c r="U86" t="s">
        <v>1890</v>
      </c>
      <c r="V86" s="132">
        <v>4.3290000000000002E-2</v>
      </c>
      <c r="W86" s="132">
        <v>6.0519999999999997E-2</v>
      </c>
      <c r="X86" t="s">
        <v>412</v>
      </c>
      <c r="Y86" t="s">
        <v>339</v>
      </c>
      <c r="Z86" s="131">
        <v>92000</v>
      </c>
      <c r="AA86" s="131">
        <v>3.718</v>
      </c>
      <c r="AB86" s="131">
        <v>98.22</v>
      </c>
      <c r="AD86" s="131">
        <v>335.96600000000001</v>
      </c>
      <c r="AH86" s="132">
        <v>1.4999999999999999E-4</v>
      </c>
      <c r="AI86" s="132">
        <f t="shared" si="1"/>
        <v>1.7589804252786469E-2</v>
      </c>
      <c r="AJ86" s="132">
        <v>2.8525176988923565E-3</v>
      </c>
    </row>
    <row r="87" spans="1:36" hidden="1">
      <c r="A87" t="s">
        <v>1213</v>
      </c>
      <c r="B87">
        <v>12936</v>
      </c>
      <c r="C87" t="s">
        <v>1891</v>
      </c>
      <c r="D87" t="s">
        <v>1892</v>
      </c>
      <c r="E87" t="s">
        <v>80</v>
      </c>
      <c r="F87" t="s">
        <v>1893</v>
      </c>
      <c r="G87" t="s">
        <v>1894</v>
      </c>
      <c r="H87" t="s">
        <v>321</v>
      </c>
      <c r="I87" t="s">
        <v>755</v>
      </c>
      <c r="J87" t="s">
        <v>205</v>
      </c>
      <c r="K87" t="s">
        <v>204</v>
      </c>
      <c r="L87" t="s">
        <v>325</v>
      </c>
      <c r="M87" t="s">
        <v>314</v>
      </c>
      <c r="N87" t="s">
        <v>486</v>
      </c>
      <c r="O87" t="s">
        <v>339</v>
      </c>
      <c r="P87" t="s">
        <v>1895</v>
      </c>
      <c r="Q87" t="s">
        <v>433</v>
      </c>
      <c r="R87" t="s">
        <v>407</v>
      </c>
      <c r="S87" t="s">
        <v>1215</v>
      </c>
      <c r="T87" s="131">
        <v>4.258</v>
      </c>
      <c r="U87" t="s">
        <v>1670</v>
      </c>
      <c r="V87" s="132">
        <v>7.2620000000000004E-2</v>
      </c>
      <c r="W87" s="132">
        <v>7.2580000000000006E-2</v>
      </c>
      <c r="X87" t="s">
        <v>412</v>
      </c>
      <c r="Y87" t="s">
        <v>339</v>
      </c>
      <c r="Z87" s="131">
        <v>89000</v>
      </c>
      <c r="AA87" s="131">
        <v>3.718</v>
      </c>
      <c r="AB87" s="131">
        <v>98.76</v>
      </c>
      <c r="AD87" s="131">
        <v>326.79700000000003</v>
      </c>
      <c r="AH87" s="132">
        <v>1.6000000000000001E-4</v>
      </c>
      <c r="AI87" s="132">
        <f t="shared" si="1"/>
        <v>1.7109752952375715E-2</v>
      </c>
      <c r="AJ87" s="132">
        <v>2.7746683487166125E-3</v>
      </c>
    </row>
    <row r="88" spans="1:36" hidden="1">
      <c r="A88" t="s">
        <v>1213</v>
      </c>
      <c r="B88">
        <v>12936</v>
      </c>
      <c r="C88" t="s">
        <v>1519</v>
      </c>
      <c r="D88" t="s">
        <v>1520</v>
      </c>
      <c r="E88" t="s">
        <v>309</v>
      </c>
      <c r="F88" t="s">
        <v>1896</v>
      </c>
      <c r="G88" t="s">
        <v>1897</v>
      </c>
      <c r="H88" t="s">
        <v>321</v>
      </c>
      <c r="I88" t="s">
        <v>755</v>
      </c>
      <c r="J88" t="s">
        <v>205</v>
      </c>
      <c r="K88" t="s">
        <v>204</v>
      </c>
      <c r="L88" t="s">
        <v>325</v>
      </c>
      <c r="M88" t="s">
        <v>340</v>
      </c>
      <c r="N88" t="s">
        <v>536</v>
      </c>
      <c r="O88" t="s">
        <v>339</v>
      </c>
      <c r="P88" t="s">
        <v>1889</v>
      </c>
      <c r="Q88" t="s">
        <v>433</v>
      </c>
      <c r="R88" t="s">
        <v>407</v>
      </c>
      <c r="S88" t="s">
        <v>1215</v>
      </c>
      <c r="T88" s="131">
        <v>0.79</v>
      </c>
      <c r="U88" t="s">
        <v>1898</v>
      </c>
      <c r="V88" s="132">
        <v>4.3779999999999999E-2</v>
      </c>
      <c r="W88" s="132">
        <v>6.089E-2</v>
      </c>
      <c r="X88" t="s">
        <v>412</v>
      </c>
      <c r="Y88" t="s">
        <v>339</v>
      </c>
      <c r="Z88" s="131">
        <v>89000</v>
      </c>
      <c r="AA88" s="131">
        <v>3.718</v>
      </c>
      <c r="AB88" s="131">
        <v>97.774000000000001</v>
      </c>
      <c r="AD88" s="131">
        <v>323.536</v>
      </c>
      <c r="AH88" s="132">
        <v>1.2E-4</v>
      </c>
      <c r="AI88" s="132">
        <f t="shared" si="1"/>
        <v>1.6939020343515482E-2</v>
      </c>
      <c r="AJ88" s="132">
        <v>2.7469808439807525E-3</v>
      </c>
    </row>
    <row r="89" spans="1:36" hidden="1">
      <c r="A89" t="s">
        <v>1213</v>
      </c>
      <c r="B89">
        <v>12936</v>
      </c>
      <c r="C89" t="s">
        <v>1899</v>
      </c>
      <c r="D89" t="s">
        <v>1900</v>
      </c>
      <c r="E89" t="s">
        <v>311</v>
      </c>
      <c r="F89" t="s">
        <v>1901</v>
      </c>
      <c r="G89" t="s">
        <v>1902</v>
      </c>
      <c r="H89" t="s">
        <v>321</v>
      </c>
      <c r="I89" t="s">
        <v>755</v>
      </c>
      <c r="J89" t="s">
        <v>205</v>
      </c>
      <c r="K89" t="s">
        <v>233</v>
      </c>
      <c r="L89" t="s">
        <v>325</v>
      </c>
      <c r="M89" t="s">
        <v>314</v>
      </c>
      <c r="N89" t="s">
        <v>486</v>
      </c>
      <c r="O89" t="s">
        <v>339</v>
      </c>
      <c r="P89" t="s">
        <v>1895</v>
      </c>
      <c r="Q89" t="s">
        <v>433</v>
      </c>
      <c r="R89" t="s">
        <v>407</v>
      </c>
      <c r="S89" t="s">
        <v>1215</v>
      </c>
      <c r="T89" s="131">
        <v>4.3520000000000003</v>
      </c>
      <c r="U89" t="s">
        <v>1903</v>
      </c>
      <c r="V89" s="132">
        <v>8.8010000000000005E-2</v>
      </c>
      <c r="W89" s="132">
        <v>7.6069999999999999E-2</v>
      </c>
      <c r="X89" t="s">
        <v>412</v>
      </c>
      <c r="Y89" t="s">
        <v>339</v>
      </c>
      <c r="Z89" s="131">
        <v>56000</v>
      </c>
      <c r="AA89" s="131">
        <v>3.718</v>
      </c>
      <c r="AB89" s="131">
        <v>102.812</v>
      </c>
      <c r="AD89" s="131">
        <v>214.06299999999999</v>
      </c>
      <c r="AH89" s="132">
        <v>6.9999999999999994E-5</v>
      </c>
      <c r="AI89" s="132">
        <f t="shared" si="1"/>
        <v>1.1207462266313346E-2</v>
      </c>
      <c r="AJ89" s="132">
        <v>1.8175008666888746E-3</v>
      </c>
    </row>
    <row r="90" spans="1:36" hidden="1">
      <c r="A90" t="s">
        <v>1213</v>
      </c>
      <c r="B90">
        <v>12936</v>
      </c>
      <c r="C90" t="s">
        <v>1891</v>
      </c>
      <c r="D90" t="s">
        <v>1892</v>
      </c>
      <c r="E90" t="s">
        <v>80</v>
      </c>
      <c r="F90" t="s">
        <v>1904</v>
      </c>
      <c r="G90" t="s">
        <v>1905</v>
      </c>
      <c r="H90" t="s">
        <v>321</v>
      </c>
      <c r="I90" t="s">
        <v>755</v>
      </c>
      <c r="J90" t="s">
        <v>205</v>
      </c>
      <c r="K90" t="s">
        <v>204</v>
      </c>
      <c r="L90" t="s">
        <v>325</v>
      </c>
      <c r="M90" t="s">
        <v>314</v>
      </c>
      <c r="N90" t="s">
        <v>486</v>
      </c>
      <c r="O90" t="s">
        <v>339</v>
      </c>
      <c r="P90" t="s">
        <v>1895</v>
      </c>
      <c r="Q90" t="s">
        <v>433</v>
      </c>
      <c r="R90" t="s">
        <v>407</v>
      </c>
      <c r="S90" t="s">
        <v>1215</v>
      </c>
      <c r="T90" s="131">
        <v>0.23799999999999999</v>
      </c>
      <c r="U90" t="s">
        <v>1868</v>
      </c>
      <c r="V90" s="132">
        <v>6.1249999999999999E-2</v>
      </c>
      <c r="W90" s="132">
        <v>6.2420000000000003E-2</v>
      </c>
      <c r="X90" t="s">
        <v>412</v>
      </c>
      <c r="Y90" t="s">
        <v>339</v>
      </c>
      <c r="Z90" s="131">
        <v>18000</v>
      </c>
      <c r="AA90" s="131">
        <v>3.718</v>
      </c>
      <c r="AB90" s="131">
        <v>101.23099999999999</v>
      </c>
      <c r="AD90" s="131">
        <v>67.748000000000005</v>
      </c>
      <c r="AH90" s="132">
        <v>3.0000000000000001E-5</v>
      </c>
      <c r="AI90" s="132">
        <f t="shared" si="1"/>
        <v>3.5470079071030333E-3</v>
      </c>
      <c r="AJ90" s="132">
        <v>5.7521406649648887E-4</v>
      </c>
    </row>
    <row r="91" spans="1:36" hidden="1">
      <c r="A91" t="s">
        <v>1213</v>
      </c>
      <c r="B91">
        <v>12936</v>
      </c>
      <c r="C91" t="s">
        <v>1891</v>
      </c>
      <c r="D91" t="s">
        <v>1892</v>
      </c>
      <c r="E91" t="s">
        <v>80</v>
      </c>
      <c r="F91" t="s">
        <v>1906</v>
      </c>
      <c r="G91" t="s">
        <v>1907</v>
      </c>
      <c r="H91" t="s">
        <v>321</v>
      </c>
      <c r="I91" t="s">
        <v>755</v>
      </c>
      <c r="J91" t="s">
        <v>205</v>
      </c>
      <c r="K91" t="s">
        <v>204</v>
      </c>
      <c r="L91" t="s">
        <v>325</v>
      </c>
      <c r="M91" t="s">
        <v>314</v>
      </c>
      <c r="N91" t="s">
        <v>486</v>
      </c>
      <c r="O91" t="s">
        <v>339</v>
      </c>
      <c r="P91" t="s">
        <v>1895</v>
      </c>
      <c r="Q91" t="s">
        <v>433</v>
      </c>
      <c r="R91" t="s">
        <v>407</v>
      </c>
      <c r="S91" t="s">
        <v>1215</v>
      </c>
      <c r="T91" s="131">
        <v>2.0169999999999999</v>
      </c>
      <c r="U91" t="s">
        <v>1735</v>
      </c>
      <c r="V91" s="132">
        <v>6.5000000000000002E-2</v>
      </c>
      <c r="W91" s="132">
        <v>7.0199999999999999E-2</v>
      </c>
      <c r="X91" t="s">
        <v>412</v>
      </c>
      <c r="Y91" t="s">
        <v>339</v>
      </c>
      <c r="Z91" s="131">
        <v>18000</v>
      </c>
      <c r="AA91" s="131">
        <v>3.718</v>
      </c>
      <c r="AB91" s="131">
        <v>100.051</v>
      </c>
      <c r="AD91" s="131">
        <v>66.957999999999998</v>
      </c>
      <c r="AH91" s="132">
        <v>3.0000000000000001E-5</v>
      </c>
      <c r="AI91" s="132">
        <f t="shared" si="1"/>
        <v>3.5056467415097848E-3</v>
      </c>
      <c r="AJ91" s="132">
        <v>5.685065753154617E-4</v>
      </c>
    </row>
    <row r="92" spans="1:36" hidden="1">
      <c r="A92" t="s">
        <v>1213</v>
      </c>
      <c r="B92">
        <v>12937</v>
      </c>
      <c r="C92" t="s">
        <v>1908</v>
      </c>
      <c r="D92" t="s">
        <v>1909</v>
      </c>
      <c r="E92" t="s">
        <v>309</v>
      </c>
      <c r="F92" t="s">
        <v>1910</v>
      </c>
      <c r="G92" t="s">
        <v>1911</v>
      </c>
      <c r="H92" t="s">
        <v>321</v>
      </c>
      <c r="I92" t="s">
        <v>754</v>
      </c>
      <c r="J92" t="s">
        <v>204</v>
      </c>
      <c r="K92" t="s">
        <v>204</v>
      </c>
      <c r="L92" t="s">
        <v>325</v>
      </c>
      <c r="M92" t="s">
        <v>340</v>
      </c>
      <c r="N92" t="s">
        <v>464</v>
      </c>
      <c r="O92" t="s">
        <v>339</v>
      </c>
      <c r="P92" t="s">
        <v>1533</v>
      </c>
      <c r="Q92" t="s">
        <v>413</v>
      </c>
      <c r="R92" t="s">
        <v>407</v>
      </c>
      <c r="S92" t="s">
        <v>1212</v>
      </c>
      <c r="T92" s="131">
        <v>5.16</v>
      </c>
      <c r="U92" t="s">
        <v>1912</v>
      </c>
      <c r="V92" s="132">
        <v>2.562E-2</v>
      </c>
      <c r="W92" s="132">
        <v>3.09E-2</v>
      </c>
      <c r="X92" t="s">
        <v>412</v>
      </c>
      <c r="Y92" t="s">
        <v>339</v>
      </c>
      <c r="Z92" s="131">
        <v>7095000</v>
      </c>
      <c r="AA92" s="131">
        <v>1</v>
      </c>
      <c r="AB92" s="131">
        <v>103.43</v>
      </c>
      <c r="AD92" s="131">
        <v>7338.3590000000004</v>
      </c>
      <c r="AH92" s="132">
        <v>1.5520000000000001E-2</v>
      </c>
      <c r="AI92" s="132">
        <f t="shared" si="1"/>
        <v>1.6102735234832903E-2</v>
      </c>
      <c r="AJ92" s="132">
        <v>4.9381786996221602E-3</v>
      </c>
    </row>
    <row r="93" spans="1:36" hidden="1">
      <c r="A93" t="s">
        <v>1213</v>
      </c>
      <c r="B93">
        <v>12937</v>
      </c>
      <c r="C93" t="s">
        <v>1584</v>
      </c>
      <c r="D93" t="s">
        <v>1585</v>
      </c>
      <c r="E93" t="s">
        <v>309</v>
      </c>
      <c r="F93" t="s">
        <v>1586</v>
      </c>
      <c r="G93" t="s">
        <v>1587</v>
      </c>
      <c r="H93" t="s">
        <v>321</v>
      </c>
      <c r="I93" t="s">
        <v>754</v>
      </c>
      <c r="J93" t="s">
        <v>204</v>
      </c>
      <c r="K93" t="s">
        <v>204</v>
      </c>
      <c r="L93" t="s">
        <v>327</v>
      </c>
      <c r="M93" t="s">
        <v>340</v>
      </c>
      <c r="N93" t="s">
        <v>465</v>
      </c>
      <c r="O93" t="s">
        <v>339</v>
      </c>
      <c r="P93" t="s">
        <v>1577</v>
      </c>
      <c r="Q93" t="s">
        <v>415</v>
      </c>
      <c r="R93" t="s">
        <v>407</v>
      </c>
      <c r="S93" t="s">
        <v>1212</v>
      </c>
      <c r="T93" s="131">
        <v>5.59</v>
      </c>
      <c r="U93" t="s">
        <v>1588</v>
      </c>
      <c r="V93" s="132">
        <v>3.4979999999999997E-2</v>
      </c>
      <c r="W93" s="132">
        <v>3.8800000000000001E-2</v>
      </c>
      <c r="X93" t="s">
        <v>412</v>
      </c>
      <c r="Y93" t="s">
        <v>339</v>
      </c>
      <c r="Z93" s="131">
        <v>6059000</v>
      </c>
      <c r="AA93" s="131">
        <v>1</v>
      </c>
      <c r="AB93" s="131">
        <f>(AD93-(AC93*AA93))*1000/AA93/Z93*100</f>
        <v>106.39115365571877</v>
      </c>
      <c r="AC93" s="131">
        <v>147.97900000000001</v>
      </c>
      <c r="AD93" s="131">
        <f>6649.286-55.067</f>
        <v>6594.2190000000001</v>
      </c>
      <c r="AH93" s="132">
        <v>1.515E-2</v>
      </c>
      <c r="AI93" s="132">
        <f t="shared" si="1"/>
        <v>1.4469851180284939E-2</v>
      </c>
      <c r="AJ93" s="132">
        <v>4.4374269242542837E-3</v>
      </c>
    </row>
    <row r="94" spans="1:36" hidden="1">
      <c r="A94" t="s">
        <v>1213</v>
      </c>
      <c r="B94">
        <v>12937</v>
      </c>
      <c r="C94" t="s">
        <v>1613</v>
      </c>
      <c r="D94" t="s">
        <v>1614</v>
      </c>
      <c r="E94" t="s">
        <v>309</v>
      </c>
      <c r="F94" t="s">
        <v>1668</v>
      </c>
      <c r="G94" t="s">
        <v>1669</v>
      </c>
      <c r="H94" t="s">
        <v>321</v>
      </c>
      <c r="I94" t="s">
        <v>754</v>
      </c>
      <c r="J94" t="s">
        <v>204</v>
      </c>
      <c r="K94" t="s">
        <v>204</v>
      </c>
      <c r="L94" t="s">
        <v>325</v>
      </c>
      <c r="M94" t="s">
        <v>340</v>
      </c>
      <c r="N94" t="s">
        <v>464</v>
      </c>
      <c r="O94" t="s">
        <v>339</v>
      </c>
      <c r="P94" t="s">
        <v>1539</v>
      </c>
      <c r="Q94" t="s">
        <v>413</v>
      </c>
      <c r="R94" t="s">
        <v>407</v>
      </c>
      <c r="S94" t="s">
        <v>1212</v>
      </c>
      <c r="T94" s="131">
        <v>4.8499999999999996</v>
      </c>
      <c r="U94" t="s">
        <v>1670</v>
      </c>
      <c r="V94" s="132">
        <v>3.022E-2</v>
      </c>
      <c r="W94" s="132">
        <v>3.15E-2</v>
      </c>
      <c r="X94" t="s">
        <v>412</v>
      </c>
      <c r="Y94" t="s">
        <v>339</v>
      </c>
      <c r="Z94" s="131">
        <v>6416598</v>
      </c>
      <c r="AA94" s="131">
        <v>1</v>
      </c>
      <c r="AB94" s="131">
        <v>101.65</v>
      </c>
      <c r="AD94" s="131">
        <v>6522.4719999999998</v>
      </c>
      <c r="AH94" s="132">
        <v>2.53E-2</v>
      </c>
      <c r="AI94" s="132">
        <f t="shared" si="1"/>
        <v>1.4312415036196926E-2</v>
      </c>
      <c r="AJ94" s="132">
        <v>4.3891464425877703E-3</v>
      </c>
    </row>
    <row r="95" spans="1:36" hidden="1">
      <c r="A95" t="s">
        <v>1213</v>
      </c>
      <c r="B95">
        <v>12937</v>
      </c>
      <c r="C95" t="s">
        <v>1552</v>
      </c>
      <c r="D95" t="s">
        <v>1553</v>
      </c>
      <c r="E95" t="s">
        <v>309</v>
      </c>
      <c r="F95" t="s">
        <v>1589</v>
      </c>
      <c r="G95" t="s">
        <v>1590</v>
      </c>
      <c r="H95" t="s">
        <v>321</v>
      </c>
      <c r="I95" t="s">
        <v>754</v>
      </c>
      <c r="J95" t="s">
        <v>204</v>
      </c>
      <c r="K95" t="s">
        <v>204</v>
      </c>
      <c r="L95" t="s">
        <v>325</v>
      </c>
      <c r="M95" t="s">
        <v>340</v>
      </c>
      <c r="N95" t="s">
        <v>464</v>
      </c>
      <c r="O95" t="s">
        <v>339</v>
      </c>
      <c r="P95" t="s">
        <v>1591</v>
      </c>
      <c r="Q95" t="s">
        <v>413</v>
      </c>
      <c r="R95" t="s">
        <v>407</v>
      </c>
      <c r="S95" t="s">
        <v>1212</v>
      </c>
      <c r="T95" s="131">
        <v>3.21</v>
      </c>
      <c r="U95" t="s">
        <v>1572</v>
      </c>
      <c r="V95" s="132">
        <v>3.9980000000000002E-2</v>
      </c>
      <c r="W95" s="132">
        <v>4.07E-2</v>
      </c>
      <c r="X95" t="s">
        <v>412</v>
      </c>
      <c r="Y95" t="s">
        <v>339</v>
      </c>
      <c r="Z95" s="131">
        <v>6330362.6399999997</v>
      </c>
      <c r="AA95" s="131">
        <v>1</v>
      </c>
      <c r="AB95" s="131">
        <v>102.48</v>
      </c>
      <c r="AD95" s="131">
        <v>6487.3559999999998</v>
      </c>
      <c r="AH95" s="132">
        <v>1.4930000000000001E-2</v>
      </c>
      <c r="AI95" s="132">
        <f t="shared" si="1"/>
        <v>1.4235359164372395E-2</v>
      </c>
      <c r="AJ95" s="132">
        <v>4.3655159438324041E-3</v>
      </c>
    </row>
    <row r="96" spans="1:36" hidden="1">
      <c r="A96" t="s">
        <v>1213</v>
      </c>
      <c r="B96">
        <v>12937</v>
      </c>
      <c r="C96" t="s">
        <v>1579</v>
      </c>
      <c r="D96" t="s">
        <v>1580</v>
      </c>
      <c r="E96" t="s">
        <v>309</v>
      </c>
      <c r="F96" t="s">
        <v>1581</v>
      </c>
      <c r="G96" t="s">
        <v>1582</v>
      </c>
      <c r="H96" t="s">
        <v>321</v>
      </c>
      <c r="I96" t="s">
        <v>754</v>
      </c>
      <c r="J96" t="s">
        <v>204</v>
      </c>
      <c r="K96" t="s">
        <v>204</v>
      </c>
      <c r="L96" t="s">
        <v>325</v>
      </c>
      <c r="M96" t="s">
        <v>340</v>
      </c>
      <c r="N96" t="s">
        <v>464</v>
      </c>
      <c r="O96" t="s">
        <v>339</v>
      </c>
      <c r="P96" t="s">
        <v>1551</v>
      </c>
      <c r="Q96" t="s">
        <v>413</v>
      </c>
      <c r="R96" t="s">
        <v>407</v>
      </c>
      <c r="S96" t="s">
        <v>1212</v>
      </c>
      <c r="T96" s="131">
        <v>0.74</v>
      </c>
      <c r="U96" t="s">
        <v>1583</v>
      </c>
      <c r="V96" s="132">
        <v>3.1480000000000001E-2</v>
      </c>
      <c r="W96" s="132">
        <v>3.27E-2</v>
      </c>
      <c r="X96" t="s">
        <v>412</v>
      </c>
      <c r="Y96" t="s">
        <v>339</v>
      </c>
      <c r="Z96" s="131">
        <v>4472000</v>
      </c>
      <c r="AA96" s="131">
        <v>1</v>
      </c>
      <c r="AB96" s="131">
        <v>143.07</v>
      </c>
      <c r="AD96" s="131">
        <v>6398.09</v>
      </c>
      <c r="AH96" s="132">
        <v>2.0369999999999999E-2</v>
      </c>
      <c r="AI96" s="132">
        <f t="shared" si="1"/>
        <v>1.403948066299728E-2</v>
      </c>
      <c r="AJ96" s="132">
        <v>4.3054464569347922E-3</v>
      </c>
    </row>
    <row r="97" spans="1:36" hidden="1">
      <c r="A97" t="s">
        <v>1213</v>
      </c>
      <c r="B97">
        <v>12937</v>
      </c>
      <c r="C97" t="s">
        <v>1913</v>
      </c>
      <c r="D97" t="s">
        <v>1914</v>
      </c>
      <c r="E97" t="s">
        <v>309</v>
      </c>
      <c r="F97" t="s">
        <v>1915</v>
      </c>
      <c r="G97" t="s">
        <v>1916</v>
      </c>
      <c r="H97" t="s">
        <v>321</v>
      </c>
      <c r="I97" t="s">
        <v>754</v>
      </c>
      <c r="J97" t="s">
        <v>204</v>
      </c>
      <c r="K97" t="s">
        <v>204</v>
      </c>
      <c r="L97" t="s">
        <v>325</v>
      </c>
      <c r="M97" t="s">
        <v>340</v>
      </c>
      <c r="N97" t="s">
        <v>464</v>
      </c>
      <c r="O97" t="s">
        <v>339</v>
      </c>
      <c r="P97" t="s">
        <v>1700</v>
      </c>
      <c r="Q97" t="s">
        <v>413</v>
      </c>
      <c r="R97" t="s">
        <v>407</v>
      </c>
      <c r="S97" t="s">
        <v>1212</v>
      </c>
      <c r="T97" s="131">
        <v>5.73</v>
      </c>
      <c r="U97" t="s">
        <v>1917</v>
      </c>
      <c r="V97" s="132">
        <v>3.0779999999999998E-2</v>
      </c>
      <c r="W97" s="132">
        <v>3.0800000000000001E-2</v>
      </c>
      <c r="X97" t="s">
        <v>412</v>
      </c>
      <c r="Y97" t="s">
        <v>339</v>
      </c>
      <c r="Z97" s="131">
        <v>5784000</v>
      </c>
      <c r="AA97" s="131">
        <v>1</v>
      </c>
      <c r="AB97" s="131">
        <v>110.37</v>
      </c>
      <c r="AD97" s="131">
        <v>6383.8010000000004</v>
      </c>
      <c r="AH97" s="132">
        <v>3.6800000000000001E-3</v>
      </c>
      <c r="AI97" s="132">
        <f t="shared" si="1"/>
        <v>1.4008125971332492E-2</v>
      </c>
      <c r="AJ97" s="132">
        <v>4.2958310053823542E-3</v>
      </c>
    </row>
    <row r="98" spans="1:36" hidden="1">
      <c r="A98" t="s">
        <v>1213</v>
      </c>
      <c r="B98">
        <v>12937</v>
      </c>
      <c r="C98" t="s">
        <v>1696</v>
      </c>
      <c r="D98" t="s">
        <v>1697</v>
      </c>
      <c r="E98" t="s">
        <v>309</v>
      </c>
      <c r="F98" t="s">
        <v>1698</v>
      </c>
      <c r="G98" t="s">
        <v>1699</v>
      </c>
      <c r="H98" t="s">
        <v>321</v>
      </c>
      <c r="I98" t="s">
        <v>754</v>
      </c>
      <c r="J98" t="s">
        <v>204</v>
      </c>
      <c r="K98" t="s">
        <v>204</v>
      </c>
      <c r="L98" t="s">
        <v>325</v>
      </c>
      <c r="M98" t="s">
        <v>340</v>
      </c>
      <c r="N98" t="s">
        <v>464</v>
      </c>
      <c r="O98" t="s">
        <v>339</v>
      </c>
      <c r="P98" t="s">
        <v>1700</v>
      </c>
      <c r="Q98" t="s">
        <v>413</v>
      </c>
      <c r="R98" t="s">
        <v>407</v>
      </c>
      <c r="S98" t="s">
        <v>1212</v>
      </c>
      <c r="T98" s="131">
        <v>7.29</v>
      </c>
      <c r="U98" t="s">
        <v>1701</v>
      </c>
      <c r="V98" s="132">
        <v>2.521E-2</v>
      </c>
      <c r="W98" s="132">
        <v>3.2500000000000001E-2</v>
      </c>
      <c r="X98" t="s">
        <v>412</v>
      </c>
      <c r="Y98" t="s">
        <v>339</v>
      </c>
      <c r="Z98" s="131">
        <v>6077000</v>
      </c>
      <c r="AA98" s="131">
        <v>1</v>
      </c>
      <c r="AB98" s="131">
        <v>104.88</v>
      </c>
      <c r="AD98" s="131">
        <v>6373.558</v>
      </c>
      <c r="AH98" s="132">
        <v>8.3199999999999993E-3</v>
      </c>
      <c r="AI98" s="132">
        <f t="shared" si="1"/>
        <v>1.3985649513447234E-2</v>
      </c>
      <c r="AJ98" s="132">
        <v>4.2889382158063424E-3</v>
      </c>
    </row>
    <row r="99" spans="1:36" hidden="1">
      <c r="A99" t="s">
        <v>1213</v>
      </c>
      <c r="B99">
        <v>12937</v>
      </c>
      <c r="C99" t="s">
        <v>1529</v>
      </c>
      <c r="D99" t="s">
        <v>1530</v>
      </c>
      <c r="E99" t="s">
        <v>309</v>
      </c>
      <c r="F99" t="s">
        <v>1531</v>
      </c>
      <c r="G99" t="s">
        <v>1532</v>
      </c>
      <c r="H99" t="s">
        <v>321</v>
      </c>
      <c r="I99" t="s">
        <v>754</v>
      </c>
      <c r="J99" t="s">
        <v>204</v>
      </c>
      <c r="K99" t="s">
        <v>204</v>
      </c>
      <c r="L99" t="s">
        <v>325</v>
      </c>
      <c r="M99" t="s">
        <v>340</v>
      </c>
      <c r="N99" t="s">
        <v>456</v>
      </c>
      <c r="O99" t="s">
        <v>339</v>
      </c>
      <c r="P99" t="s">
        <v>1533</v>
      </c>
      <c r="Q99" t="s">
        <v>413</v>
      </c>
      <c r="R99" t="s">
        <v>407</v>
      </c>
      <c r="S99" t="s">
        <v>1212</v>
      </c>
      <c r="T99" s="131">
        <v>5.13</v>
      </c>
      <c r="U99" t="s">
        <v>1534</v>
      </c>
      <c r="V99" s="132">
        <v>1.8710000000000001E-2</v>
      </c>
      <c r="W99" s="132">
        <v>4.5199999999999997E-2</v>
      </c>
      <c r="X99" t="s">
        <v>412</v>
      </c>
      <c r="Y99" t="s">
        <v>339</v>
      </c>
      <c r="Z99" s="131">
        <v>4261483.78</v>
      </c>
      <c r="AA99" s="131">
        <v>1</v>
      </c>
      <c r="AB99" s="131">
        <v>146.6</v>
      </c>
      <c r="AD99" s="131">
        <v>6247.335</v>
      </c>
      <c r="AH99" s="132">
        <v>1.66E-3</v>
      </c>
      <c r="AI99" s="132">
        <f t="shared" si="1"/>
        <v>1.3708675390275239E-2</v>
      </c>
      <c r="AJ99" s="132">
        <v>4.2039993718492111E-3</v>
      </c>
    </row>
    <row r="100" spans="1:36" hidden="1">
      <c r="A100" t="s">
        <v>1213</v>
      </c>
      <c r="B100">
        <v>12937</v>
      </c>
      <c r="C100" t="s">
        <v>1613</v>
      </c>
      <c r="D100" t="s">
        <v>1614</v>
      </c>
      <c r="E100" t="s">
        <v>309</v>
      </c>
      <c r="F100" t="s">
        <v>1615</v>
      </c>
      <c r="G100" t="s">
        <v>1616</v>
      </c>
      <c r="H100" t="s">
        <v>321</v>
      </c>
      <c r="I100" t="s">
        <v>754</v>
      </c>
      <c r="J100" t="s">
        <v>204</v>
      </c>
      <c r="K100" t="s">
        <v>204</v>
      </c>
      <c r="L100" t="s">
        <v>325</v>
      </c>
      <c r="M100" t="s">
        <v>340</v>
      </c>
      <c r="N100" t="s">
        <v>464</v>
      </c>
      <c r="O100" t="s">
        <v>339</v>
      </c>
      <c r="P100" t="s">
        <v>1591</v>
      </c>
      <c r="Q100" t="s">
        <v>413</v>
      </c>
      <c r="R100" t="s">
        <v>407</v>
      </c>
      <c r="S100" t="s">
        <v>1212</v>
      </c>
      <c r="T100" s="131">
        <v>3.95</v>
      </c>
      <c r="U100" t="s">
        <v>1617</v>
      </c>
      <c r="V100" s="132">
        <v>3.474E-2</v>
      </c>
      <c r="W100" s="132">
        <v>3.8399999999999997E-2</v>
      </c>
      <c r="X100" t="s">
        <v>412</v>
      </c>
      <c r="Y100" t="s">
        <v>339</v>
      </c>
      <c r="Z100" s="131">
        <v>6222000</v>
      </c>
      <c r="AA100" s="131">
        <v>1</v>
      </c>
      <c r="AB100" s="131">
        <v>100.17</v>
      </c>
      <c r="AD100" s="131">
        <v>6232.5770000000002</v>
      </c>
      <c r="AH100" s="132">
        <v>2.828E-2</v>
      </c>
      <c r="AI100" s="132">
        <f t="shared" si="1"/>
        <v>1.3676291560784797E-2</v>
      </c>
      <c r="AJ100" s="132">
        <v>4.1940683176109241E-3</v>
      </c>
    </row>
    <row r="101" spans="1:36" hidden="1">
      <c r="A101" t="s">
        <v>1213</v>
      </c>
      <c r="B101">
        <v>12937</v>
      </c>
      <c r="C101" t="s">
        <v>1535</v>
      </c>
      <c r="D101" t="s">
        <v>1536</v>
      </c>
      <c r="E101" t="s">
        <v>311</v>
      </c>
      <c r="F101" t="s">
        <v>1537</v>
      </c>
      <c r="G101" t="s">
        <v>1538</v>
      </c>
      <c r="H101" t="s">
        <v>321</v>
      </c>
      <c r="I101" t="s">
        <v>951</v>
      </c>
      <c r="J101" t="s">
        <v>204</v>
      </c>
      <c r="K101" t="s">
        <v>224</v>
      </c>
      <c r="L101" t="s">
        <v>325</v>
      </c>
      <c r="M101" t="s">
        <v>340</v>
      </c>
      <c r="N101" t="s">
        <v>465</v>
      </c>
      <c r="O101" t="s">
        <v>339</v>
      </c>
      <c r="P101" t="s">
        <v>1539</v>
      </c>
      <c r="Q101" t="s">
        <v>413</v>
      </c>
      <c r="R101" t="s">
        <v>407</v>
      </c>
      <c r="S101" t="s">
        <v>1212</v>
      </c>
      <c r="T101" s="131">
        <v>3.9</v>
      </c>
      <c r="U101" t="s">
        <v>1540</v>
      </c>
      <c r="V101" s="132">
        <v>7.0180000000000006E-2</v>
      </c>
      <c r="W101" s="132">
        <v>7.4300000000000005E-2</v>
      </c>
      <c r="X101" t="s">
        <v>412</v>
      </c>
      <c r="Y101" t="s">
        <v>339</v>
      </c>
      <c r="Z101" s="131">
        <v>5676000</v>
      </c>
      <c r="AA101" s="131">
        <v>1</v>
      </c>
      <c r="AB101" s="131">
        <v>108.5</v>
      </c>
      <c r="AD101" s="131">
        <v>6158.46</v>
      </c>
      <c r="AH101" s="132">
        <v>9.4599999999999997E-3</v>
      </c>
      <c r="AI101" s="132">
        <f t="shared" si="1"/>
        <v>1.3513654869475457E-2</v>
      </c>
      <c r="AJ101" s="132">
        <v>4.1441929993442797E-3</v>
      </c>
    </row>
    <row r="102" spans="1:36" hidden="1">
      <c r="A102" t="s">
        <v>1213</v>
      </c>
      <c r="B102">
        <v>12937</v>
      </c>
      <c r="C102" t="s">
        <v>1579</v>
      </c>
      <c r="D102" t="s">
        <v>1580</v>
      </c>
      <c r="E102" t="s">
        <v>309</v>
      </c>
      <c r="F102" t="s">
        <v>1918</v>
      </c>
      <c r="G102" t="s">
        <v>1919</v>
      </c>
      <c r="H102" t="s">
        <v>321</v>
      </c>
      <c r="I102" t="s">
        <v>951</v>
      </c>
      <c r="J102" t="s">
        <v>204</v>
      </c>
      <c r="K102" t="s">
        <v>204</v>
      </c>
      <c r="L102" t="s">
        <v>325</v>
      </c>
      <c r="M102" t="s">
        <v>340</v>
      </c>
      <c r="N102" t="s">
        <v>464</v>
      </c>
      <c r="O102" t="s">
        <v>339</v>
      </c>
      <c r="P102" t="s">
        <v>1551</v>
      </c>
      <c r="Q102" t="s">
        <v>413</v>
      </c>
      <c r="R102" t="s">
        <v>407</v>
      </c>
      <c r="S102" t="s">
        <v>1212</v>
      </c>
      <c r="T102" s="131">
        <v>2.4700000000000002</v>
      </c>
      <c r="U102" t="s">
        <v>1572</v>
      </c>
      <c r="V102" s="132">
        <v>6.2109999999999999E-2</v>
      </c>
      <c r="W102" s="132">
        <v>6.0600000000000001E-2</v>
      </c>
      <c r="X102" t="s">
        <v>412</v>
      </c>
      <c r="Y102" t="s">
        <v>339</v>
      </c>
      <c r="Z102" s="131">
        <v>6340000</v>
      </c>
      <c r="AA102" s="131">
        <v>1</v>
      </c>
      <c r="AB102" s="131">
        <v>96.15</v>
      </c>
      <c r="AD102" s="131">
        <v>6095.91</v>
      </c>
      <c r="AH102" s="132">
        <v>5.1500000000000001E-3</v>
      </c>
      <c r="AI102" s="132">
        <f t="shared" si="1"/>
        <v>1.3376399920659407E-2</v>
      </c>
      <c r="AJ102" s="132">
        <v>4.102101425783846E-3</v>
      </c>
    </row>
    <row r="103" spans="1:36" hidden="1">
      <c r="A103" t="s">
        <v>1213</v>
      </c>
      <c r="B103">
        <v>12937</v>
      </c>
      <c r="C103" t="s">
        <v>1547</v>
      </c>
      <c r="D103" t="s">
        <v>1548</v>
      </c>
      <c r="E103" t="s">
        <v>311</v>
      </c>
      <c r="F103" t="s">
        <v>1549</v>
      </c>
      <c r="G103" t="s">
        <v>1550</v>
      </c>
      <c r="H103" t="s">
        <v>321</v>
      </c>
      <c r="I103" t="s">
        <v>951</v>
      </c>
      <c r="J103" t="s">
        <v>204</v>
      </c>
      <c r="K103" t="s">
        <v>224</v>
      </c>
      <c r="L103" t="s">
        <v>325</v>
      </c>
      <c r="M103" t="s">
        <v>340</v>
      </c>
      <c r="N103" t="s">
        <v>465</v>
      </c>
      <c r="O103" t="s">
        <v>339</v>
      </c>
      <c r="P103" t="s">
        <v>1551</v>
      </c>
      <c r="Q103" t="s">
        <v>413</v>
      </c>
      <c r="R103" t="s">
        <v>407</v>
      </c>
      <c r="S103" t="s">
        <v>1212</v>
      </c>
      <c r="T103" s="131">
        <v>2.09</v>
      </c>
      <c r="U103" t="s">
        <v>1317</v>
      </c>
      <c r="V103" s="132">
        <v>3.6729999999999999E-2</v>
      </c>
      <c r="W103" s="132">
        <v>6.59E-2</v>
      </c>
      <c r="X103" t="s">
        <v>412</v>
      </c>
      <c r="Y103" t="s">
        <v>339</v>
      </c>
      <c r="Z103" s="131">
        <v>5481412.3700000001</v>
      </c>
      <c r="AA103" s="131">
        <v>1</v>
      </c>
      <c r="AB103" s="131">
        <v>102.14</v>
      </c>
      <c r="AD103" s="131">
        <v>5598.7150000000001</v>
      </c>
      <c r="AH103" s="132">
        <v>8.43E-3</v>
      </c>
      <c r="AI103" s="132">
        <f t="shared" si="1"/>
        <v>1.2285393137660272E-2</v>
      </c>
      <c r="AJ103" s="132">
        <v>3.7675255678081545E-3</v>
      </c>
    </row>
    <row r="104" spans="1:36" hidden="1">
      <c r="A104" t="s">
        <v>1213</v>
      </c>
      <c r="B104">
        <v>12937</v>
      </c>
      <c r="C104" t="s">
        <v>1920</v>
      </c>
      <c r="D104" t="s">
        <v>1921</v>
      </c>
      <c r="E104" t="s">
        <v>309</v>
      </c>
      <c r="F104" t="s">
        <v>1922</v>
      </c>
      <c r="G104" t="s">
        <v>1923</v>
      </c>
      <c r="H104" t="s">
        <v>321</v>
      </c>
      <c r="I104" t="s">
        <v>754</v>
      </c>
      <c r="J104" t="s">
        <v>204</v>
      </c>
      <c r="K104" t="s">
        <v>204</v>
      </c>
      <c r="L104" t="s">
        <v>325</v>
      </c>
      <c r="M104" t="s">
        <v>340</v>
      </c>
      <c r="N104" t="s">
        <v>464</v>
      </c>
      <c r="O104" t="s">
        <v>339</v>
      </c>
      <c r="P104" t="s">
        <v>1700</v>
      </c>
      <c r="Q104" t="s">
        <v>413</v>
      </c>
      <c r="R104" t="s">
        <v>407</v>
      </c>
      <c r="S104" t="s">
        <v>1212</v>
      </c>
      <c r="T104" s="131">
        <v>3.19</v>
      </c>
      <c r="U104" t="s">
        <v>1924</v>
      </c>
      <c r="V104" s="132">
        <v>2.826E-2</v>
      </c>
      <c r="W104" s="132">
        <v>2.7900000000000001E-2</v>
      </c>
      <c r="X104" t="s">
        <v>412</v>
      </c>
      <c r="Y104" t="s">
        <v>339</v>
      </c>
      <c r="Z104" s="131">
        <v>5000000</v>
      </c>
      <c r="AA104" s="131">
        <v>1</v>
      </c>
      <c r="AB104" s="131">
        <v>107.52</v>
      </c>
      <c r="AD104" s="131">
        <v>5376</v>
      </c>
      <c r="AH104" s="132">
        <v>8.6199999999999992E-3</v>
      </c>
      <c r="AI104" s="132">
        <f t="shared" si="1"/>
        <v>1.1796684329897418E-2</v>
      </c>
      <c r="AJ104" s="132">
        <v>3.6176546676400996E-3</v>
      </c>
    </row>
    <row r="105" spans="1:36" hidden="1">
      <c r="A105" t="s">
        <v>1213</v>
      </c>
      <c r="B105">
        <v>12937</v>
      </c>
      <c r="C105" t="s">
        <v>1541</v>
      </c>
      <c r="D105" t="s">
        <v>1542</v>
      </c>
      <c r="E105" t="s">
        <v>80</v>
      </c>
      <c r="F105" t="s">
        <v>1543</v>
      </c>
      <c r="G105" t="s">
        <v>1544</v>
      </c>
      <c r="H105" t="s">
        <v>321</v>
      </c>
      <c r="I105" t="s">
        <v>755</v>
      </c>
      <c r="J105" t="s">
        <v>204</v>
      </c>
      <c r="K105" t="s">
        <v>224</v>
      </c>
      <c r="L105" t="s">
        <v>325</v>
      </c>
      <c r="M105" t="s">
        <v>340</v>
      </c>
      <c r="N105" t="s">
        <v>443</v>
      </c>
      <c r="O105" t="s">
        <v>339</v>
      </c>
      <c r="P105" t="s">
        <v>1545</v>
      </c>
      <c r="Q105" t="s">
        <v>415</v>
      </c>
      <c r="R105" t="s">
        <v>407</v>
      </c>
      <c r="S105" t="s">
        <v>1212</v>
      </c>
      <c r="T105" s="131">
        <v>1.34</v>
      </c>
      <c r="U105" t="s">
        <v>1546</v>
      </c>
      <c r="V105" s="132">
        <v>2.7200000000000002E-3</v>
      </c>
      <c r="W105" s="132">
        <v>6.2199999999999998E-2</v>
      </c>
      <c r="X105" t="s">
        <v>412</v>
      </c>
      <c r="Y105" t="s">
        <v>339</v>
      </c>
      <c r="Z105" s="131">
        <v>4499000</v>
      </c>
      <c r="AA105" s="131">
        <v>1</v>
      </c>
      <c r="AB105" s="131">
        <v>105.12</v>
      </c>
      <c r="AD105" s="131">
        <v>4729.3490000000002</v>
      </c>
      <c r="AH105" s="132">
        <v>1.069E-2</v>
      </c>
      <c r="AI105" s="132">
        <f t="shared" si="1"/>
        <v>1.0377722700691226E-2</v>
      </c>
      <c r="AJ105" s="132">
        <v>3.1825058565381394E-3</v>
      </c>
    </row>
    <row r="106" spans="1:36" hidden="1">
      <c r="A106" t="s">
        <v>1213</v>
      </c>
      <c r="B106">
        <v>12937</v>
      </c>
      <c r="C106" t="s">
        <v>1592</v>
      </c>
      <c r="D106" t="s">
        <v>1593</v>
      </c>
      <c r="E106" t="s">
        <v>311</v>
      </c>
      <c r="F106" t="s">
        <v>1594</v>
      </c>
      <c r="G106" t="s">
        <v>1595</v>
      </c>
      <c r="H106" t="s">
        <v>321</v>
      </c>
      <c r="I106" t="s">
        <v>951</v>
      </c>
      <c r="J106" t="s">
        <v>204</v>
      </c>
      <c r="K106" t="s">
        <v>224</v>
      </c>
      <c r="L106" t="s">
        <v>325</v>
      </c>
      <c r="M106" t="s">
        <v>340</v>
      </c>
      <c r="N106" t="s">
        <v>447</v>
      </c>
      <c r="O106" t="s">
        <v>339</v>
      </c>
      <c r="P106" t="s">
        <v>1596</v>
      </c>
      <c r="Q106" t="s">
        <v>415</v>
      </c>
      <c r="R106" t="s">
        <v>407</v>
      </c>
      <c r="S106" t="s">
        <v>1212</v>
      </c>
      <c r="T106" s="131">
        <v>2.09</v>
      </c>
      <c r="U106" t="s">
        <v>1597</v>
      </c>
      <c r="V106" s="132">
        <v>6.5000000000000002E-2</v>
      </c>
      <c r="W106" s="132">
        <v>7.46E-2</v>
      </c>
      <c r="X106" t="s">
        <v>412</v>
      </c>
      <c r="Y106" t="s">
        <v>339</v>
      </c>
      <c r="Z106" s="131">
        <v>4654441</v>
      </c>
      <c r="AA106" s="131">
        <v>1</v>
      </c>
      <c r="AB106" s="131">
        <v>99.93</v>
      </c>
      <c r="AD106" s="131">
        <v>4651.183</v>
      </c>
      <c r="AH106" s="132">
        <v>7.7600000000000004E-3</v>
      </c>
      <c r="AI106" s="132">
        <f t="shared" si="1"/>
        <v>1.0206201192631189E-2</v>
      </c>
      <c r="AJ106" s="132">
        <v>3.1299058575145612E-3</v>
      </c>
    </row>
    <row r="107" spans="1:36" hidden="1">
      <c r="A107" t="s">
        <v>1213</v>
      </c>
      <c r="B107">
        <v>12937</v>
      </c>
      <c r="C107" t="s">
        <v>1925</v>
      </c>
      <c r="D107" t="s">
        <v>1926</v>
      </c>
      <c r="E107" t="s">
        <v>309</v>
      </c>
      <c r="F107" t="s">
        <v>1927</v>
      </c>
      <c r="G107" t="s">
        <v>1928</v>
      </c>
      <c r="H107" t="s">
        <v>321</v>
      </c>
      <c r="I107" t="s">
        <v>754</v>
      </c>
      <c r="J107" t="s">
        <v>204</v>
      </c>
      <c r="K107" t="s">
        <v>204</v>
      </c>
      <c r="L107" t="s">
        <v>325</v>
      </c>
      <c r="M107" t="s">
        <v>340</v>
      </c>
      <c r="N107" t="s">
        <v>464</v>
      </c>
      <c r="O107" t="s">
        <v>339</v>
      </c>
      <c r="P107" t="s">
        <v>1539</v>
      </c>
      <c r="Q107" t="s">
        <v>413</v>
      </c>
      <c r="R107" t="s">
        <v>407</v>
      </c>
      <c r="S107" t="s">
        <v>1212</v>
      </c>
      <c r="T107" s="131">
        <v>2.1</v>
      </c>
      <c r="U107" t="s">
        <v>1849</v>
      </c>
      <c r="V107" s="132">
        <v>2.9610000000000001E-2</v>
      </c>
      <c r="W107" s="132">
        <v>3.5000000000000003E-2</v>
      </c>
      <c r="X107" t="s">
        <v>412</v>
      </c>
      <c r="Y107" t="s">
        <v>339</v>
      </c>
      <c r="Z107" s="131">
        <v>3988661</v>
      </c>
      <c r="AA107" s="131">
        <v>1</v>
      </c>
      <c r="AB107" s="131">
        <v>115.87</v>
      </c>
      <c r="AD107" s="131">
        <v>4621.6620000000003</v>
      </c>
      <c r="AH107" s="132">
        <v>8.0400000000000003E-3</v>
      </c>
      <c r="AI107" s="132">
        <f t="shared" si="1"/>
        <v>1.0141422562031691E-2</v>
      </c>
      <c r="AJ107" s="132">
        <v>3.1100403844038092E-3</v>
      </c>
    </row>
    <row r="108" spans="1:36" hidden="1">
      <c r="A108" t="s">
        <v>1213</v>
      </c>
      <c r="B108">
        <v>12937</v>
      </c>
      <c r="C108" t="s">
        <v>1850</v>
      </c>
      <c r="D108" t="s">
        <v>1851</v>
      </c>
      <c r="E108" t="s">
        <v>309</v>
      </c>
      <c r="F108" t="s">
        <v>1929</v>
      </c>
      <c r="G108" t="s">
        <v>1930</v>
      </c>
      <c r="H108" t="s">
        <v>321</v>
      </c>
      <c r="I108" t="s">
        <v>754</v>
      </c>
      <c r="J108" t="s">
        <v>204</v>
      </c>
      <c r="K108" t="s">
        <v>204</v>
      </c>
      <c r="L108" t="s">
        <v>325</v>
      </c>
      <c r="M108" t="s">
        <v>340</v>
      </c>
      <c r="N108" t="s">
        <v>443</v>
      </c>
      <c r="O108" t="s">
        <v>339</v>
      </c>
      <c r="P108" t="s">
        <v>1545</v>
      </c>
      <c r="Q108" t="s">
        <v>415</v>
      </c>
      <c r="R108" t="s">
        <v>407</v>
      </c>
      <c r="S108" t="s">
        <v>1212</v>
      </c>
      <c r="T108" s="131">
        <v>1.31</v>
      </c>
      <c r="U108" t="s">
        <v>1349</v>
      </c>
      <c r="V108" s="132">
        <v>3.4970000000000001E-2</v>
      </c>
      <c r="W108" s="132">
        <v>3.0599999999999999E-2</v>
      </c>
      <c r="X108" t="s">
        <v>412</v>
      </c>
      <c r="Y108" t="s">
        <v>339</v>
      </c>
      <c r="Z108" s="131">
        <v>4183200</v>
      </c>
      <c r="AA108" s="131">
        <v>1</v>
      </c>
      <c r="AB108" s="131">
        <v>107.99</v>
      </c>
      <c r="AD108" s="131">
        <v>4517.4380000000001</v>
      </c>
      <c r="AH108" s="132">
        <v>4.1599999999999996E-3</v>
      </c>
      <c r="AI108" s="132">
        <f t="shared" si="1"/>
        <v>9.9127213664217135E-3</v>
      </c>
      <c r="AJ108" s="132">
        <v>3.0399052579008104E-3</v>
      </c>
    </row>
    <row r="109" spans="1:36" hidden="1">
      <c r="A109" t="s">
        <v>1213</v>
      </c>
      <c r="B109">
        <v>12937</v>
      </c>
      <c r="C109" t="s">
        <v>1657</v>
      </c>
      <c r="D109" t="s">
        <v>1658</v>
      </c>
      <c r="E109" t="s">
        <v>309</v>
      </c>
      <c r="F109" t="s">
        <v>1659</v>
      </c>
      <c r="G109" t="s">
        <v>1660</v>
      </c>
      <c r="H109" t="s">
        <v>321</v>
      </c>
      <c r="I109" t="s">
        <v>951</v>
      </c>
      <c r="J109" t="s">
        <v>204</v>
      </c>
      <c r="K109" t="s">
        <v>204</v>
      </c>
      <c r="L109" t="s">
        <v>325</v>
      </c>
      <c r="M109" t="s">
        <v>340</v>
      </c>
      <c r="N109" t="s">
        <v>447</v>
      </c>
      <c r="O109" t="s">
        <v>339</v>
      </c>
      <c r="Q109" t="s">
        <v>410</v>
      </c>
      <c r="R109" t="s">
        <v>410</v>
      </c>
      <c r="S109" t="s">
        <v>1212</v>
      </c>
      <c r="T109" s="131">
        <v>3.48</v>
      </c>
      <c r="U109" t="s">
        <v>1572</v>
      </c>
      <c r="V109" s="132">
        <v>6.9070000000000006E-2</v>
      </c>
      <c r="W109" s="132">
        <v>8.9399999999999993E-2</v>
      </c>
      <c r="X109" t="s">
        <v>412</v>
      </c>
      <c r="Y109" t="s">
        <v>339</v>
      </c>
      <c r="Z109" s="131">
        <v>5100000</v>
      </c>
      <c r="AA109" s="131">
        <v>1</v>
      </c>
      <c r="AB109" s="131">
        <v>88.32</v>
      </c>
      <c r="AD109" s="131">
        <v>4504.32</v>
      </c>
      <c r="AH109" s="132">
        <v>4.9119999999999997E-2</v>
      </c>
      <c r="AI109" s="132">
        <f t="shared" si="1"/>
        <v>9.8839362278354791E-3</v>
      </c>
      <c r="AJ109" s="132">
        <v>3.0310778036727404E-3</v>
      </c>
    </row>
    <row r="110" spans="1:36" hidden="1">
      <c r="A110" t="s">
        <v>1213</v>
      </c>
      <c r="B110">
        <v>12937</v>
      </c>
      <c r="C110" t="s">
        <v>1552</v>
      </c>
      <c r="D110" t="s">
        <v>1553</v>
      </c>
      <c r="E110" t="s">
        <v>309</v>
      </c>
      <c r="F110" t="s">
        <v>1554</v>
      </c>
      <c r="G110" t="s">
        <v>1555</v>
      </c>
      <c r="H110" t="s">
        <v>321</v>
      </c>
      <c r="I110" t="s">
        <v>754</v>
      </c>
      <c r="J110" t="s">
        <v>204</v>
      </c>
      <c r="K110" t="s">
        <v>204</v>
      </c>
      <c r="L110" t="s">
        <v>325</v>
      </c>
      <c r="M110" t="s">
        <v>340</v>
      </c>
      <c r="N110" t="s">
        <v>464</v>
      </c>
      <c r="O110" t="s">
        <v>339</v>
      </c>
      <c r="P110" t="s">
        <v>1539</v>
      </c>
      <c r="Q110" t="s">
        <v>413</v>
      </c>
      <c r="R110" t="s">
        <v>407</v>
      </c>
      <c r="S110" t="s">
        <v>1212</v>
      </c>
      <c r="T110" s="131">
        <v>5.58</v>
      </c>
      <c r="U110" t="s">
        <v>1540</v>
      </c>
      <c r="V110" s="132">
        <v>2.998E-2</v>
      </c>
      <c r="W110" s="132">
        <v>3.6200000000000003E-2</v>
      </c>
      <c r="X110" t="s">
        <v>412</v>
      </c>
      <c r="Y110" t="s">
        <v>339</v>
      </c>
      <c r="Z110" s="131">
        <v>4496000</v>
      </c>
      <c r="AA110" s="131">
        <v>1</v>
      </c>
      <c r="AB110" s="131">
        <v>99.36</v>
      </c>
      <c r="AD110" s="131">
        <v>4467.2259999999997</v>
      </c>
      <c r="AH110" s="132">
        <v>9.2700000000000005E-3</v>
      </c>
      <c r="AI110" s="132">
        <f t="shared" si="1"/>
        <v>9.8025399836886764E-3</v>
      </c>
      <c r="AJ110" s="132">
        <v>3.0061162556367579E-3</v>
      </c>
    </row>
    <row r="111" spans="1:36" hidden="1">
      <c r="A111" t="s">
        <v>1213</v>
      </c>
      <c r="B111">
        <v>12937</v>
      </c>
      <c r="C111" t="s">
        <v>1714</v>
      </c>
      <c r="D111" t="s">
        <v>1715</v>
      </c>
      <c r="E111" t="s">
        <v>309</v>
      </c>
      <c r="F111" t="s">
        <v>1716</v>
      </c>
      <c r="G111" t="s">
        <v>1717</v>
      </c>
      <c r="H111" t="s">
        <v>321</v>
      </c>
      <c r="I111" t="s">
        <v>754</v>
      </c>
      <c r="J111" t="s">
        <v>204</v>
      </c>
      <c r="K111" t="s">
        <v>204</v>
      </c>
      <c r="L111" t="s">
        <v>325</v>
      </c>
      <c r="M111" t="s">
        <v>340</v>
      </c>
      <c r="N111" t="s">
        <v>464</v>
      </c>
      <c r="O111" t="s">
        <v>339</v>
      </c>
      <c r="P111" t="s">
        <v>1700</v>
      </c>
      <c r="Q111" t="s">
        <v>413</v>
      </c>
      <c r="R111" t="s">
        <v>407</v>
      </c>
      <c r="S111" t="s">
        <v>1212</v>
      </c>
      <c r="T111" s="131">
        <v>6.24</v>
      </c>
      <c r="U111" t="s">
        <v>1718</v>
      </c>
      <c r="V111" s="132">
        <v>2.741E-2</v>
      </c>
      <c r="W111" s="132">
        <v>3.1899999999999998E-2</v>
      </c>
      <c r="X111" t="s">
        <v>412</v>
      </c>
      <c r="Y111" t="s">
        <v>339</v>
      </c>
      <c r="Z111" s="131">
        <v>3991700</v>
      </c>
      <c r="AA111" s="131">
        <v>1</v>
      </c>
      <c r="AB111" s="131">
        <v>111</v>
      </c>
      <c r="AD111" s="131">
        <v>4430.7870000000003</v>
      </c>
      <c r="AH111" s="132">
        <v>2.96E-3</v>
      </c>
      <c r="AI111" s="132">
        <f t="shared" si="1"/>
        <v>9.7225810215798361E-3</v>
      </c>
      <c r="AJ111" s="132">
        <v>2.981595474678027E-3</v>
      </c>
    </row>
    <row r="112" spans="1:36" hidden="1">
      <c r="A112" t="s">
        <v>1213</v>
      </c>
      <c r="B112">
        <v>12937</v>
      </c>
      <c r="C112" t="s">
        <v>1721</v>
      </c>
      <c r="D112" t="s">
        <v>1722</v>
      </c>
      <c r="E112" t="s">
        <v>309</v>
      </c>
      <c r="F112" t="s">
        <v>1723</v>
      </c>
      <c r="G112" t="s">
        <v>1724</v>
      </c>
      <c r="H112" t="s">
        <v>321</v>
      </c>
      <c r="I112" t="s">
        <v>951</v>
      </c>
      <c r="J112" t="s">
        <v>204</v>
      </c>
      <c r="K112" t="s">
        <v>204</v>
      </c>
      <c r="L112" t="s">
        <v>325</v>
      </c>
      <c r="M112" t="s">
        <v>340</v>
      </c>
      <c r="N112" t="s">
        <v>480</v>
      </c>
      <c r="O112" t="s">
        <v>339</v>
      </c>
      <c r="Q112" t="s">
        <v>410</v>
      </c>
      <c r="R112" t="s">
        <v>410</v>
      </c>
      <c r="S112" t="s">
        <v>1212</v>
      </c>
      <c r="T112" s="131">
        <v>4.0599999999999996</v>
      </c>
      <c r="U112" t="s">
        <v>1725</v>
      </c>
      <c r="V112" s="132">
        <v>4.3180000000000003E-2</v>
      </c>
      <c r="W112" s="132">
        <v>5.9499999999999997E-2</v>
      </c>
      <c r="X112" t="s">
        <v>412</v>
      </c>
      <c r="Y112" t="s">
        <v>339</v>
      </c>
      <c r="Z112" s="131">
        <v>4380000</v>
      </c>
      <c r="AA112" s="131">
        <v>1</v>
      </c>
      <c r="AB112" s="131">
        <v>100.46</v>
      </c>
      <c r="AD112" s="131">
        <v>4400.1480000000001</v>
      </c>
      <c r="AH112" s="132">
        <v>9.0100000000000006E-3</v>
      </c>
      <c r="AI112" s="132">
        <f t="shared" si="1"/>
        <v>9.6553491370590522E-3</v>
      </c>
      <c r="AJ112" s="132">
        <v>2.9609776693651875E-3</v>
      </c>
    </row>
    <row r="113" spans="1:36" hidden="1">
      <c r="A113" t="s">
        <v>1213</v>
      </c>
      <c r="B113">
        <v>12937</v>
      </c>
      <c r="C113" t="s">
        <v>1556</v>
      </c>
      <c r="D113" t="s">
        <v>1557</v>
      </c>
      <c r="E113" t="s">
        <v>309</v>
      </c>
      <c r="F113" t="s">
        <v>1558</v>
      </c>
      <c r="G113" t="s">
        <v>1559</v>
      </c>
      <c r="H113" t="s">
        <v>321</v>
      </c>
      <c r="I113" t="s">
        <v>951</v>
      </c>
      <c r="J113" t="s">
        <v>204</v>
      </c>
      <c r="K113" t="s">
        <v>204</v>
      </c>
      <c r="L113" t="s">
        <v>325</v>
      </c>
      <c r="M113" t="s">
        <v>340</v>
      </c>
      <c r="N113" t="s">
        <v>441</v>
      </c>
      <c r="O113" t="s">
        <v>339</v>
      </c>
      <c r="Q113" t="s">
        <v>410</v>
      </c>
      <c r="R113" t="s">
        <v>410</v>
      </c>
      <c r="S113" t="s">
        <v>1212</v>
      </c>
      <c r="T113" s="131">
        <v>3.57</v>
      </c>
      <c r="U113" t="s">
        <v>1560</v>
      </c>
      <c r="V113" s="132">
        <v>7.2459999999999997E-2</v>
      </c>
      <c r="W113" s="132">
        <v>7.8299999999999995E-2</v>
      </c>
      <c r="X113" t="s">
        <v>412</v>
      </c>
      <c r="Y113" t="s">
        <v>339</v>
      </c>
      <c r="Z113" s="131">
        <v>4390000</v>
      </c>
      <c r="AA113" s="131">
        <v>1</v>
      </c>
      <c r="AB113" s="131">
        <v>99.55</v>
      </c>
      <c r="AD113" s="131">
        <v>4370.2449999999999</v>
      </c>
      <c r="AH113" s="132">
        <v>2.9850000000000002E-2</v>
      </c>
      <c r="AI113" s="132">
        <f t="shared" si="1"/>
        <v>9.5897322747977194E-3</v>
      </c>
      <c r="AJ113" s="132">
        <v>2.9408551382032748E-3</v>
      </c>
    </row>
    <row r="114" spans="1:36" hidden="1">
      <c r="A114" t="s">
        <v>1213</v>
      </c>
      <c r="B114">
        <v>12937</v>
      </c>
      <c r="C114" t="s">
        <v>1561</v>
      </c>
      <c r="D114" t="s">
        <v>1562</v>
      </c>
      <c r="E114" t="s">
        <v>309</v>
      </c>
      <c r="F114" t="s">
        <v>1563</v>
      </c>
      <c r="G114" t="s">
        <v>1564</v>
      </c>
      <c r="H114" t="s">
        <v>321</v>
      </c>
      <c r="I114" t="s">
        <v>951</v>
      </c>
      <c r="J114" t="s">
        <v>204</v>
      </c>
      <c r="K114" t="s">
        <v>204</v>
      </c>
      <c r="L114" t="s">
        <v>325</v>
      </c>
      <c r="M114" t="s">
        <v>340</v>
      </c>
      <c r="N114" t="s">
        <v>443</v>
      </c>
      <c r="O114" t="s">
        <v>339</v>
      </c>
      <c r="P114" t="s">
        <v>1565</v>
      </c>
      <c r="Q114" t="s">
        <v>415</v>
      </c>
      <c r="R114" t="s">
        <v>407</v>
      </c>
      <c r="S114" t="s">
        <v>1212</v>
      </c>
      <c r="T114" s="131">
        <v>2.39</v>
      </c>
      <c r="U114" t="s">
        <v>1566</v>
      </c>
      <c r="V114" s="132">
        <v>5.892E-2</v>
      </c>
      <c r="W114" s="132">
        <v>7.4300000000000005E-2</v>
      </c>
      <c r="X114" t="s">
        <v>412</v>
      </c>
      <c r="Y114" t="s">
        <v>339</v>
      </c>
      <c r="Z114" s="131">
        <v>4280000</v>
      </c>
      <c r="AA114" s="131">
        <v>1</v>
      </c>
      <c r="AB114" s="131">
        <v>101.6</v>
      </c>
      <c r="AD114" s="131">
        <v>4348.4799999999996</v>
      </c>
      <c r="AH114" s="132">
        <v>1.6310000000000002E-2</v>
      </c>
      <c r="AI114" s="132">
        <f t="shared" si="1"/>
        <v>9.5419728189866677E-3</v>
      </c>
      <c r="AJ114" s="132">
        <v>2.926208885628649E-3</v>
      </c>
    </row>
    <row r="115" spans="1:36" hidden="1">
      <c r="A115" t="s">
        <v>1213</v>
      </c>
      <c r="B115">
        <v>12937</v>
      </c>
      <c r="C115" t="s">
        <v>1573</v>
      </c>
      <c r="D115" t="s">
        <v>1574</v>
      </c>
      <c r="E115" t="s">
        <v>309</v>
      </c>
      <c r="F115" t="s">
        <v>1575</v>
      </c>
      <c r="G115" t="s">
        <v>1576</v>
      </c>
      <c r="H115" t="s">
        <v>321</v>
      </c>
      <c r="I115" t="s">
        <v>952</v>
      </c>
      <c r="J115" t="s">
        <v>204</v>
      </c>
      <c r="K115" t="s">
        <v>204</v>
      </c>
      <c r="L115" t="s">
        <v>325</v>
      </c>
      <c r="M115" t="s">
        <v>340</v>
      </c>
      <c r="N115" t="s">
        <v>441</v>
      </c>
      <c r="O115" t="s">
        <v>339</v>
      </c>
      <c r="P115" t="s">
        <v>1577</v>
      </c>
      <c r="Q115" t="s">
        <v>415</v>
      </c>
      <c r="R115" t="s">
        <v>407</v>
      </c>
      <c r="S115" t="s">
        <v>1212</v>
      </c>
      <c r="T115" s="131">
        <v>6.07</v>
      </c>
      <c r="U115" t="s">
        <v>1578</v>
      </c>
      <c r="V115" s="132">
        <v>3.669E-2</v>
      </c>
      <c r="W115" s="132">
        <v>4.1700000000000001E-2</v>
      </c>
      <c r="X115" t="s">
        <v>412</v>
      </c>
      <c r="Y115" t="s">
        <v>339</v>
      </c>
      <c r="Z115" s="131">
        <v>4273000</v>
      </c>
      <c r="AA115" s="131">
        <v>1</v>
      </c>
      <c r="AB115" s="131">
        <v>99.6</v>
      </c>
      <c r="AD115" s="131">
        <v>4255.9080000000004</v>
      </c>
      <c r="AH115" s="132">
        <v>1.03E-2</v>
      </c>
      <c r="AI115" s="132">
        <f t="shared" si="1"/>
        <v>9.3388398833863587E-3</v>
      </c>
      <c r="AJ115" s="132">
        <v>2.8639147026128797E-3</v>
      </c>
    </row>
    <row r="116" spans="1:36" hidden="1">
      <c r="A116" t="s">
        <v>1213</v>
      </c>
      <c r="B116">
        <v>12937</v>
      </c>
      <c r="C116" t="s">
        <v>1908</v>
      </c>
      <c r="D116" t="s">
        <v>1909</v>
      </c>
      <c r="E116" t="s">
        <v>309</v>
      </c>
      <c r="F116" t="s">
        <v>1931</v>
      </c>
      <c r="G116" t="s">
        <v>1932</v>
      </c>
      <c r="H116" t="s">
        <v>321</v>
      </c>
      <c r="I116" t="s">
        <v>754</v>
      </c>
      <c r="J116" t="s">
        <v>204</v>
      </c>
      <c r="K116" t="s">
        <v>204</v>
      </c>
      <c r="L116" t="s">
        <v>325</v>
      </c>
      <c r="M116" t="s">
        <v>340</v>
      </c>
      <c r="N116" t="s">
        <v>464</v>
      </c>
      <c r="O116" t="s">
        <v>339</v>
      </c>
      <c r="P116" t="s">
        <v>1627</v>
      </c>
      <c r="Q116" t="s">
        <v>413</v>
      </c>
      <c r="R116" t="s">
        <v>407</v>
      </c>
      <c r="S116" t="s">
        <v>1212</v>
      </c>
      <c r="T116" s="131">
        <v>5.36</v>
      </c>
      <c r="U116" t="s">
        <v>1933</v>
      </c>
      <c r="V116" s="132">
        <v>3.1489999999999997E-2</v>
      </c>
      <c r="W116" s="132">
        <v>3.32E-2</v>
      </c>
      <c r="X116" t="s">
        <v>412</v>
      </c>
      <c r="Y116" t="s">
        <v>339</v>
      </c>
      <c r="Z116" s="131">
        <v>4201676.47</v>
      </c>
      <c r="AA116" s="131">
        <v>1</v>
      </c>
      <c r="AB116" s="131">
        <v>100.61</v>
      </c>
      <c r="AD116" s="131">
        <v>4227.3069999999998</v>
      </c>
      <c r="AH116" s="132">
        <v>6.9800000000000001E-3</v>
      </c>
      <c r="AI116" s="132">
        <f t="shared" si="1"/>
        <v>9.2760800306111724E-3</v>
      </c>
      <c r="AJ116" s="132">
        <v>2.8446683221907861E-3</v>
      </c>
    </row>
    <row r="117" spans="1:36" hidden="1">
      <c r="A117" t="s">
        <v>1213</v>
      </c>
      <c r="B117">
        <v>12937</v>
      </c>
      <c r="C117" t="s">
        <v>1636</v>
      </c>
      <c r="D117" t="s">
        <v>1637</v>
      </c>
      <c r="E117" t="s">
        <v>309</v>
      </c>
      <c r="F117" t="s">
        <v>1661</v>
      </c>
      <c r="G117" t="s">
        <v>1662</v>
      </c>
      <c r="H117" t="s">
        <v>321</v>
      </c>
      <c r="I117" t="s">
        <v>951</v>
      </c>
      <c r="J117" t="s">
        <v>204</v>
      </c>
      <c r="K117" t="s">
        <v>204</v>
      </c>
      <c r="L117" t="s">
        <v>325</v>
      </c>
      <c r="M117" t="s">
        <v>340</v>
      </c>
      <c r="N117" t="s">
        <v>447</v>
      </c>
      <c r="O117" t="s">
        <v>339</v>
      </c>
      <c r="P117" t="s">
        <v>1571</v>
      </c>
      <c r="Q117" t="s">
        <v>415</v>
      </c>
      <c r="R117" t="s">
        <v>407</v>
      </c>
      <c r="S117" t="s">
        <v>1212</v>
      </c>
      <c r="T117" s="131">
        <v>4.63</v>
      </c>
      <c r="U117" t="s">
        <v>1663</v>
      </c>
      <c r="V117" s="132">
        <v>5.7950000000000002E-2</v>
      </c>
      <c r="W117" s="132">
        <v>6.3700000000000007E-2</v>
      </c>
      <c r="X117" t="s">
        <v>412</v>
      </c>
      <c r="Y117" t="s">
        <v>339</v>
      </c>
      <c r="Z117" s="131">
        <v>4219000</v>
      </c>
      <c r="AA117" s="131">
        <v>1</v>
      </c>
      <c r="AB117" s="131">
        <v>99.49</v>
      </c>
      <c r="AD117" s="131">
        <v>4197.4830000000002</v>
      </c>
      <c r="AH117" s="132">
        <v>2.213E-2</v>
      </c>
      <c r="AI117" s="132">
        <f t="shared" si="1"/>
        <v>9.2106365199238847E-3</v>
      </c>
      <c r="AJ117" s="132">
        <v>2.8245989522488781E-3</v>
      </c>
    </row>
    <row r="118" spans="1:36" hidden="1">
      <c r="A118" t="s">
        <v>1213</v>
      </c>
      <c r="B118">
        <v>12937</v>
      </c>
      <c r="C118" t="s">
        <v>1741</v>
      </c>
      <c r="D118" t="s">
        <v>1742</v>
      </c>
      <c r="E118" t="s">
        <v>311</v>
      </c>
      <c r="F118" t="s">
        <v>1743</v>
      </c>
      <c r="G118" t="s">
        <v>1744</v>
      </c>
      <c r="H118" t="s">
        <v>321</v>
      </c>
      <c r="I118" t="s">
        <v>951</v>
      </c>
      <c r="J118" t="s">
        <v>204</v>
      </c>
      <c r="K118" t="s">
        <v>224</v>
      </c>
      <c r="L118" t="s">
        <v>325</v>
      </c>
      <c r="M118" t="s">
        <v>340</v>
      </c>
      <c r="N118" t="s">
        <v>443</v>
      </c>
      <c r="O118" t="s">
        <v>339</v>
      </c>
      <c r="P118" t="s">
        <v>1545</v>
      </c>
      <c r="Q118" t="s">
        <v>415</v>
      </c>
      <c r="R118" t="s">
        <v>407</v>
      </c>
      <c r="S118" t="s">
        <v>1212</v>
      </c>
      <c r="T118" s="131">
        <v>0.47</v>
      </c>
      <c r="U118" t="s">
        <v>1745</v>
      </c>
      <c r="V118" s="132">
        <v>7.4079999999999993E-2</v>
      </c>
      <c r="W118" s="132">
        <v>5.9499999999999997E-2</v>
      </c>
      <c r="X118" t="s">
        <v>412</v>
      </c>
      <c r="Y118" t="s">
        <v>339</v>
      </c>
      <c r="Z118" s="131">
        <v>4200478.7699999996</v>
      </c>
      <c r="AA118" s="131">
        <v>1</v>
      </c>
      <c r="AB118" s="131">
        <v>99.61</v>
      </c>
      <c r="AD118" s="131">
        <v>4184.0969999999998</v>
      </c>
      <c r="AH118" s="132">
        <v>6.6600000000000001E-3</v>
      </c>
      <c r="AI118" s="132">
        <f t="shared" si="1"/>
        <v>9.1812633025801331E-3</v>
      </c>
      <c r="AJ118" s="132">
        <v>2.8155911536288944E-3</v>
      </c>
    </row>
    <row r="119" spans="1:36" hidden="1">
      <c r="A119" t="s">
        <v>1213</v>
      </c>
      <c r="B119">
        <v>12937</v>
      </c>
      <c r="C119" t="s">
        <v>1920</v>
      </c>
      <c r="D119" t="s">
        <v>1921</v>
      </c>
      <c r="E119" t="s">
        <v>309</v>
      </c>
      <c r="F119" t="s">
        <v>1934</v>
      </c>
      <c r="G119" t="s">
        <v>1935</v>
      </c>
      <c r="H119" t="s">
        <v>321</v>
      </c>
      <c r="I119" t="s">
        <v>754</v>
      </c>
      <c r="J119" t="s">
        <v>204</v>
      </c>
      <c r="K119" t="s">
        <v>204</v>
      </c>
      <c r="L119" t="s">
        <v>325</v>
      </c>
      <c r="M119" t="s">
        <v>340</v>
      </c>
      <c r="N119" t="s">
        <v>464</v>
      </c>
      <c r="O119" t="s">
        <v>339</v>
      </c>
      <c r="P119" t="s">
        <v>1533</v>
      </c>
      <c r="Q119" t="s">
        <v>413</v>
      </c>
      <c r="R119" t="s">
        <v>407</v>
      </c>
      <c r="S119" t="s">
        <v>1212</v>
      </c>
      <c r="T119" s="131">
        <v>4.88</v>
      </c>
      <c r="U119" t="s">
        <v>1912</v>
      </c>
      <c r="V119" s="132">
        <v>2.598E-2</v>
      </c>
      <c r="W119" s="132">
        <v>3.1600000000000003E-2</v>
      </c>
      <c r="X119" t="s">
        <v>412</v>
      </c>
      <c r="Y119" t="s">
        <v>339</v>
      </c>
      <c r="Z119" s="131">
        <v>3956000</v>
      </c>
      <c r="AA119" s="131">
        <v>1</v>
      </c>
      <c r="AB119" s="131">
        <v>105.08</v>
      </c>
      <c r="AD119" s="131">
        <v>4156.9650000000001</v>
      </c>
      <c r="AH119" s="132">
        <v>3.8700000000000002E-3</v>
      </c>
      <c r="AI119" s="132">
        <f t="shared" si="1"/>
        <v>9.1217269113526827E-3</v>
      </c>
      <c r="AJ119" s="132">
        <v>2.7973333027281485E-3</v>
      </c>
    </row>
    <row r="120" spans="1:36" hidden="1">
      <c r="A120" t="s">
        <v>1213</v>
      </c>
      <c r="B120">
        <v>12937</v>
      </c>
      <c r="C120" t="s">
        <v>1603</v>
      </c>
      <c r="D120" t="s">
        <v>1604</v>
      </c>
      <c r="E120" t="s">
        <v>309</v>
      </c>
      <c r="F120" t="s">
        <v>1605</v>
      </c>
      <c r="G120" t="s">
        <v>1606</v>
      </c>
      <c r="H120" t="s">
        <v>321</v>
      </c>
      <c r="I120" t="s">
        <v>754</v>
      </c>
      <c r="J120" t="s">
        <v>204</v>
      </c>
      <c r="K120" t="s">
        <v>204</v>
      </c>
      <c r="L120" t="s">
        <v>325</v>
      </c>
      <c r="M120" t="s">
        <v>340</v>
      </c>
      <c r="N120" t="s">
        <v>448</v>
      </c>
      <c r="O120" t="s">
        <v>339</v>
      </c>
      <c r="P120" t="s">
        <v>1533</v>
      </c>
      <c r="Q120" t="s">
        <v>413</v>
      </c>
      <c r="R120" t="s">
        <v>407</v>
      </c>
      <c r="S120" t="s">
        <v>1212</v>
      </c>
      <c r="T120" s="131">
        <v>0.01</v>
      </c>
      <c r="U120" t="s">
        <v>1607</v>
      </c>
      <c r="V120" s="132">
        <v>2.0199999999999999E-2</v>
      </c>
      <c r="W120" s="132">
        <v>0.1356</v>
      </c>
      <c r="X120" t="s">
        <v>411</v>
      </c>
      <c r="Y120" t="s">
        <v>339</v>
      </c>
      <c r="Z120" s="131">
        <v>3450000</v>
      </c>
      <c r="AA120" s="131">
        <v>1</v>
      </c>
      <c r="AB120" s="131">
        <v>117.81</v>
      </c>
      <c r="AD120" s="131">
        <v>4064.4450000000002</v>
      </c>
      <c r="AH120" s="132">
        <v>3.2799999999999999E-3</v>
      </c>
      <c r="AI120" s="132">
        <f t="shared" si="1"/>
        <v>8.9187080805859225E-3</v>
      </c>
      <c r="AJ120" s="132">
        <v>2.7350741119078247E-3</v>
      </c>
    </row>
    <row r="121" spans="1:36" hidden="1">
      <c r="A121" t="s">
        <v>1213</v>
      </c>
      <c r="B121">
        <v>12937</v>
      </c>
      <c r="C121" t="s">
        <v>1636</v>
      </c>
      <c r="D121" t="s">
        <v>1637</v>
      </c>
      <c r="E121" t="s">
        <v>309</v>
      </c>
      <c r="F121" t="s">
        <v>1638</v>
      </c>
      <c r="G121" t="s">
        <v>1639</v>
      </c>
      <c r="H121" t="s">
        <v>321</v>
      </c>
      <c r="I121" t="s">
        <v>754</v>
      </c>
      <c r="J121" t="s">
        <v>204</v>
      </c>
      <c r="K121" t="s">
        <v>204</v>
      </c>
      <c r="L121" t="s">
        <v>325</v>
      </c>
      <c r="M121" t="s">
        <v>340</v>
      </c>
      <c r="N121" t="s">
        <v>447</v>
      </c>
      <c r="O121" t="s">
        <v>339</v>
      </c>
      <c r="P121" t="s">
        <v>1571</v>
      </c>
      <c r="Q121" t="s">
        <v>415</v>
      </c>
      <c r="R121" t="s">
        <v>407</v>
      </c>
      <c r="S121" t="s">
        <v>1212</v>
      </c>
      <c r="T121" s="131">
        <v>3.24</v>
      </c>
      <c r="U121" t="s">
        <v>1640</v>
      </c>
      <c r="V121" s="132">
        <v>4.5069999999999999E-2</v>
      </c>
      <c r="W121" s="132">
        <v>4.19E-2</v>
      </c>
      <c r="X121" t="s">
        <v>412</v>
      </c>
      <c r="Y121" t="s">
        <v>339</v>
      </c>
      <c r="Z121" s="131">
        <v>3828302.2</v>
      </c>
      <c r="AA121" s="131">
        <v>1</v>
      </c>
      <c r="AB121" s="131">
        <v>105.96</v>
      </c>
      <c r="AD121" s="131">
        <v>4056.4690000000001</v>
      </c>
      <c r="AH121" s="132">
        <v>8.0300000000000007E-3</v>
      </c>
      <c r="AI121" s="132">
        <f t="shared" si="1"/>
        <v>8.9012061545786191E-3</v>
      </c>
      <c r="AJ121" s="132">
        <v>2.7297068474678881E-3</v>
      </c>
    </row>
    <row r="122" spans="1:36" hidden="1">
      <c r="A122" t="s">
        <v>1213</v>
      </c>
      <c r="B122">
        <v>12937</v>
      </c>
      <c r="C122" t="s">
        <v>1936</v>
      </c>
      <c r="D122" t="s">
        <v>1937</v>
      </c>
      <c r="E122" t="s">
        <v>309</v>
      </c>
      <c r="F122" t="s">
        <v>1938</v>
      </c>
      <c r="G122" t="s">
        <v>1939</v>
      </c>
      <c r="H122" t="s">
        <v>321</v>
      </c>
      <c r="I122" t="s">
        <v>754</v>
      </c>
      <c r="J122" t="s">
        <v>204</v>
      </c>
      <c r="K122" t="s">
        <v>204</v>
      </c>
      <c r="L122" t="s">
        <v>325</v>
      </c>
      <c r="M122" t="s">
        <v>340</v>
      </c>
      <c r="N122" t="s">
        <v>464</v>
      </c>
      <c r="O122" t="s">
        <v>339</v>
      </c>
      <c r="P122" t="s">
        <v>1577</v>
      </c>
      <c r="Q122" t="s">
        <v>415</v>
      </c>
      <c r="R122" t="s">
        <v>407</v>
      </c>
      <c r="S122" t="s">
        <v>1212</v>
      </c>
      <c r="T122" s="131">
        <v>5.29</v>
      </c>
      <c r="U122" t="s">
        <v>1940</v>
      </c>
      <c r="V122" s="132">
        <v>3.0839999999999999E-2</v>
      </c>
      <c r="W122" s="132">
        <v>3.2199999999999999E-2</v>
      </c>
      <c r="X122" t="s">
        <v>412</v>
      </c>
      <c r="Y122" t="s">
        <v>339</v>
      </c>
      <c r="Z122" s="131">
        <v>3994000</v>
      </c>
      <c r="AA122" s="131">
        <v>1</v>
      </c>
      <c r="AB122" s="131">
        <v>101.12</v>
      </c>
      <c r="AD122" s="131">
        <v>4038.7330000000002</v>
      </c>
      <c r="AH122" s="132">
        <v>1.7899999999999999E-2</v>
      </c>
      <c r="AI122" s="132">
        <f t="shared" si="1"/>
        <v>8.8622876290438239E-3</v>
      </c>
      <c r="AJ122" s="132">
        <v>2.7177718171134862E-3</v>
      </c>
    </row>
    <row r="123" spans="1:36" hidden="1">
      <c r="A123" t="s">
        <v>1213</v>
      </c>
      <c r="B123">
        <v>12937</v>
      </c>
      <c r="C123" t="s">
        <v>1519</v>
      </c>
      <c r="D123" t="s">
        <v>1520</v>
      </c>
      <c r="E123" t="s">
        <v>309</v>
      </c>
      <c r="F123" t="s">
        <v>1941</v>
      </c>
      <c r="G123" t="s">
        <v>1942</v>
      </c>
      <c r="H123" t="s">
        <v>321</v>
      </c>
      <c r="I123" t="s">
        <v>754</v>
      </c>
      <c r="J123" t="s">
        <v>204</v>
      </c>
      <c r="K123" t="s">
        <v>204</v>
      </c>
      <c r="L123" t="s">
        <v>325</v>
      </c>
      <c r="M123" t="s">
        <v>340</v>
      </c>
      <c r="N123" t="s">
        <v>448</v>
      </c>
      <c r="O123" t="s">
        <v>339</v>
      </c>
      <c r="P123" t="s">
        <v>1533</v>
      </c>
      <c r="Q123" t="s">
        <v>413</v>
      </c>
      <c r="R123" t="s">
        <v>407</v>
      </c>
      <c r="S123" t="s">
        <v>1212</v>
      </c>
      <c r="T123" s="131">
        <v>5.48</v>
      </c>
      <c r="U123" t="s">
        <v>1656</v>
      </c>
      <c r="V123" s="132">
        <v>2.6450000000000001E-2</v>
      </c>
      <c r="W123" s="132">
        <v>3.1E-2</v>
      </c>
      <c r="X123" t="s">
        <v>411</v>
      </c>
      <c r="Y123" t="s">
        <v>339</v>
      </c>
      <c r="Z123" s="131">
        <v>4000000</v>
      </c>
      <c r="AA123" s="131">
        <v>1</v>
      </c>
      <c r="AB123" s="131">
        <v>100.81</v>
      </c>
      <c r="AD123" s="131">
        <v>4032.4</v>
      </c>
      <c r="AH123" s="132">
        <v>2.6099999999999999E-3</v>
      </c>
      <c r="AI123" s="132">
        <f t="shared" si="1"/>
        <v>8.8483909769118962E-3</v>
      </c>
      <c r="AJ123" s="132">
        <v>2.7135101714642739E-3</v>
      </c>
    </row>
    <row r="124" spans="1:36" hidden="1">
      <c r="A124" t="s">
        <v>1213</v>
      </c>
      <c r="B124">
        <v>12937</v>
      </c>
      <c r="C124" t="s">
        <v>1943</v>
      </c>
      <c r="D124" t="s">
        <v>1944</v>
      </c>
      <c r="E124" t="s">
        <v>311</v>
      </c>
      <c r="F124" t="s">
        <v>1945</v>
      </c>
      <c r="G124" t="s">
        <v>1946</v>
      </c>
      <c r="H124" t="s">
        <v>321</v>
      </c>
      <c r="I124" t="s">
        <v>951</v>
      </c>
      <c r="J124" t="s">
        <v>204</v>
      </c>
      <c r="K124" t="s">
        <v>224</v>
      </c>
      <c r="L124" t="s">
        <v>325</v>
      </c>
      <c r="M124" t="s">
        <v>340</v>
      </c>
      <c r="N124" t="s">
        <v>465</v>
      </c>
      <c r="O124" t="s">
        <v>339</v>
      </c>
      <c r="P124" t="s">
        <v>1533</v>
      </c>
      <c r="Q124" t="s">
        <v>413</v>
      </c>
      <c r="R124" t="s">
        <v>407</v>
      </c>
      <c r="S124" t="s">
        <v>1212</v>
      </c>
      <c r="T124" s="131">
        <v>3.9</v>
      </c>
      <c r="U124" t="s">
        <v>1947</v>
      </c>
      <c r="V124" s="132">
        <v>7.3849999999999999E-2</v>
      </c>
      <c r="W124" s="132">
        <v>5.8599999999999999E-2</v>
      </c>
      <c r="X124" t="s">
        <v>412</v>
      </c>
      <c r="Y124" t="s">
        <v>339</v>
      </c>
      <c r="Z124" s="131">
        <v>3650000</v>
      </c>
      <c r="AA124" s="131">
        <v>1</v>
      </c>
      <c r="AB124" s="131">
        <v>108.28</v>
      </c>
      <c r="AD124" s="131">
        <v>3952.22</v>
      </c>
      <c r="AH124" s="132">
        <v>8.7500000000000008E-3</v>
      </c>
      <c r="AI124" s="132">
        <f t="shared" si="1"/>
        <v>8.6724501008755908E-3</v>
      </c>
      <c r="AJ124" s="132">
        <v>2.6595548977940016E-3</v>
      </c>
    </row>
    <row r="125" spans="1:36" hidden="1">
      <c r="A125" t="s">
        <v>1213</v>
      </c>
      <c r="B125">
        <v>12937</v>
      </c>
      <c r="C125" t="s">
        <v>1948</v>
      </c>
      <c r="D125" t="s">
        <v>1949</v>
      </c>
      <c r="E125" t="s">
        <v>309</v>
      </c>
      <c r="F125" t="s">
        <v>1950</v>
      </c>
      <c r="G125" t="s">
        <v>1951</v>
      </c>
      <c r="H125" t="s">
        <v>321</v>
      </c>
      <c r="I125" t="s">
        <v>754</v>
      </c>
      <c r="J125" t="s">
        <v>204</v>
      </c>
      <c r="K125" t="s">
        <v>204</v>
      </c>
      <c r="L125" t="s">
        <v>325</v>
      </c>
      <c r="M125" t="s">
        <v>340</v>
      </c>
      <c r="N125" t="s">
        <v>447</v>
      </c>
      <c r="O125" t="s">
        <v>339</v>
      </c>
      <c r="P125" t="s">
        <v>1551</v>
      </c>
      <c r="Q125" t="s">
        <v>413</v>
      </c>
      <c r="R125" t="s">
        <v>407</v>
      </c>
      <c r="S125" t="s">
        <v>1212</v>
      </c>
      <c r="T125" s="131">
        <v>5.0999999999999996</v>
      </c>
      <c r="U125" t="s">
        <v>1952</v>
      </c>
      <c r="V125" s="132">
        <v>2.9100000000000001E-2</v>
      </c>
      <c r="W125" s="132">
        <v>3.4200000000000001E-2</v>
      </c>
      <c r="X125" t="s">
        <v>412</v>
      </c>
      <c r="Y125" t="s">
        <v>339</v>
      </c>
      <c r="Z125" s="131">
        <v>3500000</v>
      </c>
      <c r="AA125" s="131">
        <v>1</v>
      </c>
      <c r="AB125" s="131">
        <v>109.05</v>
      </c>
      <c r="AD125" s="131">
        <v>3816.75</v>
      </c>
      <c r="AH125" s="132">
        <v>0.01</v>
      </c>
      <c r="AI125" s="132">
        <f t="shared" si="1"/>
        <v>8.3751850662455302E-3</v>
      </c>
      <c r="AJ125" s="132">
        <v>2.5683934993890158E-3</v>
      </c>
    </row>
    <row r="126" spans="1:36" hidden="1">
      <c r="A126" t="s">
        <v>1213</v>
      </c>
      <c r="B126">
        <v>12937</v>
      </c>
      <c r="C126" t="s">
        <v>1632</v>
      </c>
      <c r="D126" t="s">
        <v>1633</v>
      </c>
      <c r="E126" t="s">
        <v>309</v>
      </c>
      <c r="F126" t="s">
        <v>1634</v>
      </c>
      <c r="G126" t="s">
        <v>1635</v>
      </c>
      <c r="H126" t="s">
        <v>321</v>
      </c>
      <c r="I126" t="s">
        <v>754</v>
      </c>
      <c r="J126" t="s">
        <v>204</v>
      </c>
      <c r="K126" t="s">
        <v>204</v>
      </c>
      <c r="L126" t="s">
        <v>325</v>
      </c>
      <c r="M126" t="s">
        <v>340</v>
      </c>
      <c r="N126" t="s">
        <v>440</v>
      </c>
      <c r="O126" t="s">
        <v>339</v>
      </c>
      <c r="Q126" t="s">
        <v>410</v>
      </c>
      <c r="R126" t="s">
        <v>410</v>
      </c>
      <c r="S126" t="s">
        <v>1212</v>
      </c>
      <c r="T126" s="131">
        <v>3.88</v>
      </c>
      <c r="U126" t="s">
        <v>1560</v>
      </c>
      <c r="V126" s="132">
        <v>4.2779999999999999E-2</v>
      </c>
      <c r="W126" s="132">
        <v>4.3200000000000002E-2</v>
      </c>
      <c r="X126" t="s">
        <v>412</v>
      </c>
      <c r="Y126" t="s">
        <v>339</v>
      </c>
      <c r="Z126" s="131">
        <v>3739000</v>
      </c>
      <c r="AA126" s="131">
        <v>1</v>
      </c>
      <c r="AB126" s="131">
        <v>100.66</v>
      </c>
      <c r="AD126" s="131">
        <v>3763.6770000000001</v>
      </c>
      <c r="AH126" s="132">
        <v>1.072E-2</v>
      </c>
      <c r="AI126" s="132">
        <f t="shared" si="1"/>
        <v>8.2587257233436243E-3</v>
      </c>
      <c r="AJ126" s="132">
        <v>2.5326792534486023E-3</v>
      </c>
    </row>
    <row r="127" spans="1:36" hidden="1">
      <c r="A127" t="s">
        <v>1213</v>
      </c>
      <c r="B127">
        <v>12937</v>
      </c>
      <c r="C127" t="s">
        <v>1696</v>
      </c>
      <c r="D127" t="s">
        <v>1697</v>
      </c>
      <c r="E127" t="s">
        <v>309</v>
      </c>
      <c r="F127" t="s">
        <v>1953</v>
      </c>
      <c r="G127" t="s">
        <v>1954</v>
      </c>
      <c r="H127" t="s">
        <v>321</v>
      </c>
      <c r="I127" t="s">
        <v>754</v>
      </c>
      <c r="J127" t="s">
        <v>204</v>
      </c>
      <c r="K127" t="s">
        <v>204</v>
      </c>
      <c r="L127" t="s">
        <v>325</v>
      </c>
      <c r="M127" t="s">
        <v>340</v>
      </c>
      <c r="N127" t="s">
        <v>464</v>
      </c>
      <c r="O127" t="s">
        <v>339</v>
      </c>
      <c r="P127" t="s">
        <v>1700</v>
      </c>
      <c r="Q127" t="s">
        <v>413</v>
      </c>
      <c r="R127" t="s">
        <v>407</v>
      </c>
      <c r="S127" t="s">
        <v>1212</v>
      </c>
      <c r="T127" s="131">
        <v>4.91</v>
      </c>
      <c r="U127" t="s">
        <v>1955</v>
      </c>
      <c r="V127" s="132">
        <v>2.852E-2</v>
      </c>
      <c r="W127" s="132">
        <v>2.9700000000000001E-2</v>
      </c>
      <c r="X127" t="s">
        <v>412</v>
      </c>
      <c r="Y127" t="s">
        <v>339</v>
      </c>
      <c r="Z127" s="131">
        <v>3578394.19</v>
      </c>
      <c r="AA127" s="131">
        <v>1</v>
      </c>
      <c r="AB127" s="131">
        <v>102.5</v>
      </c>
      <c r="AD127" s="131">
        <v>3667.8539999999998</v>
      </c>
      <c r="AH127" s="132">
        <v>1.58E-3</v>
      </c>
      <c r="AI127" s="132">
        <f t="shared" si="1"/>
        <v>8.0484590413228349E-3</v>
      </c>
      <c r="AJ127" s="132">
        <v>2.4681973852906268E-3</v>
      </c>
    </row>
    <row r="128" spans="1:36" hidden="1">
      <c r="A128" t="s">
        <v>1213</v>
      </c>
      <c r="B128">
        <v>12937</v>
      </c>
      <c r="C128" t="s">
        <v>1956</v>
      </c>
      <c r="D128" t="s">
        <v>1957</v>
      </c>
      <c r="E128" t="s">
        <v>309</v>
      </c>
      <c r="F128" t="s">
        <v>1958</v>
      </c>
      <c r="G128" t="s">
        <v>1959</v>
      </c>
      <c r="H128" t="s">
        <v>321</v>
      </c>
      <c r="I128" t="s">
        <v>754</v>
      </c>
      <c r="J128" t="s">
        <v>204</v>
      </c>
      <c r="K128" t="s">
        <v>204</v>
      </c>
      <c r="L128" t="s">
        <v>325</v>
      </c>
      <c r="M128" t="s">
        <v>340</v>
      </c>
      <c r="N128" t="s">
        <v>451</v>
      </c>
      <c r="O128" t="s">
        <v>339</v>
      </c>
      <c r="P128" t="s">
        <v>1539</v>
      </c>
      <c r="Q128" t="s">
        <v>413</v>
      </c>
      <c r="R128" t="s">
        <v>407</v>
      </c>
      <c r="S128" t="s">
        <v>1212</v>
      </c>
      <c r="T128" s="131">
        <v>2.4500000000000002</v>
      </c>
      <c r="U128" t="s">
        <v>1960</v>
      </c>
      <c r="V128" s="132">
        <v>3.1660000000000001E-2</v>
      </c>
      <c r="W128" s="132">
        <v>3.2199999999999999E-2</v>
      </c>
      <c r="X128" t="s">
        <v>412</v>
      </c>
      <c r="Y128" t="s">
        <v>339</v>
      </c>
      <c r="Z128" s="131">
        <v>3165263.88</v>
      </c>
      <c r="AA128" s="131">
        <v>1</v>
      </c>
      <c r="AB128" s="131">
        <v>114.69</v>
      </c>
      <c r="AD128" s="131">
        <v>3630.241</v>
      </c>
      <c r="AH128" s="132">
        <v>1.3939999999999999E-2</v>
      </c>
      <c r="AI128" s="132">
        <f t="shared" si="1"/>
        <v>7.9659239431642739E-3</v>
      </c>
      <c r="AJ128" s="132">
        <v>2.4428865882270205E-3</v>
      </c>
    </row>
    <row r="129" spans="1:36" hidden="1">
      <c r="A129" t="s">
        <v>1213</v>
      </c>
      <c r="B129">
        <v>12937</v>
      </c>
      <c r="C129" t="s">
        <v>1623</v>
      </c>
      <c r="D129" t="s">
        <v>1624</v>
      </c>
      <c r="E129" t="s">
        <v>311</v>
      </c>
      <c r="F129" t="s">
        <v>1625</v>
      </c>
      <c r="G129" t="s">
        <v>1626</v>
      </c>
      <c r="H129" t="s">
        <v>321</v>
      </c>
      <c r="I129" t="s">
        <v>951</v>
      </c>
      <c r="J129" t="s">
        <v>204</v>
      </c>
      <c r="K129" t="s">
        <v>224</v>
      </c>
      <c r="L129" t="s">
        <v>325</v>
      </c>
      <c r="M129" t="s">
        <v>340</v>
      </c>
      <c r="N129" t="s">
        <v>465</v>
      </c>
      <c r="O129" t="s">
        <v>339</v>
      </c>
      <c r="P129" t="s">
        <v>1627</v>
      </c>
      <c r="Q129" t="s">
        <v>413</v>
      </c>
      <c r="R129" t="s">
        <v>407</v>
      </c>
      <c r="S129" t="s">
        <v>1212</v>
      </c>
      <c r="T129" s="131">
        <v>1.39</v>
      </c>
      <c r="U129" t="s">
        <v>1628</v>
      </c>
      <c r="V129" s="132">
        <v>7.374E-2</v>
      </c>
      <c r="W129" s="132">
        <v>6.6799999999999998E-2</v>
      </c>
      <c r="X129" t="s">
        <v>412</v>
      </c>
      <c r="Y129" t="s">
        <v>339</v>
      </c>
      <c r="Z129" s="131">
        <v>3607382.12</v>
      </c>
      <c r="AA129" s="131">
        <v>1</v>
      </c>
      <c r="AB129" s="131">
        <v>100.55</v>
      </c>
      <c r="AD129" s="131">
        <v>3627.223</v>
      </c>
      <c r="AH129" s="132">
        <v>1.1169999999999999E-2</v>
      </c>
      <c r="AI129" s="132">
        <f t="shared" si="1"/>
        <v>7.9593014741710395E-3</v>
      </c>
      <c r="AJ129" s="132">
        <v>2.4408556950374859E-3</v>
      </c>
    </row>
    <row r="130" spans="1:36" hidden="1">
      <c r="A130" t="s">
        <v>1213</v>
      </c>
      <c r="B130">
        <v>12937</v>
      </c>
      <c r="C130" t="s">
        <v>1608</v>
      </c>
      <c r="D130" t="s">
        <v>1609</v>
      </c>
      <c r="E130" t="s">
        <v>309</v>
      </c>
      <c r="F130" t="s">
        <v>1610</v>
      </c>
      <c r="G130" t="s">
        <v>1611</v>
      </c>
      <c r="H130" t="s">
        <v>321</v>
      </c>
      <c r="I130" t="s">
        <v>951</v>
      </c>
      <c r="J130" t="s">
        <v>204</v>
      </c>
      <c r="K130" t="s">
        <v>204</v>
      </c>
      <c r="L130" t="s">
        <v>325</v>
      </c>
      <c r="M130" t="s">
        <v>340</v>
      </c>
      <c r="N130" t="s">
        <v>443</v>
      </c>
      <c r="O130" t="s">
        <v>339</v>
      </c>
      <c r="P130" t="s">
        <v>1591</v>
      </c>
      <c r="Q130" t="s">
        <v>413</v>
      </c>
      <c r="R130" t="s">
        <v>407</v>
      </c>
      <c r="S130" t="s">
        <v>1212</v>
      </c>
      <c r="T130" s="131">
        <v>2.89</v>
      </c>
      <c r="U130" t="s">
        <v>1612</v>
      </c>
      <c r="V130" s="132">
        <v>5.611E-2</v>
      </c>
      <c r="W130" s="132">
        <v>8.3500000000000005E-2</v>
      </c>
      <c r="X130" t="s">
        <v>412</v>
      </c>
      <c r="Y130" t="s">
        <v>339</v>
      </c>
      <c r="Z130" s="131">
        <v>3616000</v>
      </c>
      <c r="AA130" s="131">
        <v>1</v>
      </c>
      <c r="AB130" s="131">
        <v>99.53</v>
      </c>
      <c r="AD130" s="131">
        <v>3599.0050000000001</v>
      </c>
      <c r="AH130" s="132">
        <v>4.8849999999999998E-2</v>
      </c>
      <c r="AI130" s="132">
        <f t="shared" si="1"/>
        <v>7.8973820473814092E-3</v>
      </c>
      <c r="AJ130" s="132">
        <v>2.4218670455933883E-3</v>
      </c>
    </row>
    <row r="131" spans="1:36" hidden="1">
      <c r="A131" t="s">
        <v>1213</v>
      </c>
      <c r="B131">
        <v>12937</v>
      </c>
      <c r="C131" t="s">
        <v>1618</v>
      </c>
      <c r="D131" t="s">
        <v>1619</v>
      </c>
      <c r="E131" t="s">
        <v>309</v>
      </c>
      <c r="F131" t="s">
        <v>1620</v>
      </c>
      <c r="G131" t="s">
        <v>1621</v>
      </c>
      <c r="H131" t="s">
        <v>321</v>
      </c>
      <c r="I131" t="s">
        <v>951</v>
      </c>
      <c r="J131" t="s">
        <v>204</v>
      </c>
      <c r="K131" t="s">
        <v>204</v>
      </c>
      <c r="L131" t="s">
        <v>325</v>
      </c>
      <c r="M131" t="s">
        <v>340</v>
      </c>
      <c r="N131" t="s">
        <v>447</v>
      </c>
      <c r="O131" t="s">
        <v>339</v>
      </c>
      <c r="Q131" t="s">
        <v>410</v>
      </c>
      <c r="R131" t="s">
        <v>410</v>
      </c>
      <c r="S131" t="s">
        <v>1212</v>
      </c>
      <c r="T131" s="131">
        <v>2.13</v>
      </c>
      <c r="U131" t="s">
        <v>1622</v>
      </c>
      <c r="V131" s="132">
        <v>5.3030000000000001E-2</v>
      </c>
      <c r="W131" s="132">
        <v>7.2700000000000001E-2</v>
      </c>
      <c r="X131" t="s">
        <v>412</v>
      </c>
      <c r="Y131" t="s">
        <v>339</v>
      </c>
      <c r="Z131" s="131">
        <v>3577000</v>
      </c>
      <c r="AA131" s="131">
        <v>1</v>
      </c>
      <c r="AB131" s="131">
        <v>100.26</v>
      </c>
      <c r="AD131" s="131">
        <v>3586.3</v>
      </c>
      <c r="AH131" s="132">
        <v>1.217E-2</v>
      </c>
      <c r="AI131" s="132">
        <f t="shared" ref="AI131:AI194" si="2">AD131/SUMIF(B:B,B131,AD:AD)</f>
        <v>7.8695031644923953E-3</v>
      </c>
      <c r="AJ131" s="132">
        <v>2.4133175101483796E-3</v>
      </c>
    </row>
    <row r="132" spans="1:36" hidden="1">
      <c r="A132" t="s">
        <v>1213</v>
      </c>
      <c r="B132">
        <v>12937</v>
      </c>
      <c r="C132" t="s">
        <v>1651</v>
      </c>
      <c r="D132" t="s">
        <v>1652</v>
      </c>
      <c r="E132" t="s">
        <v>311</v>
      </c>
      <c r="F132" t="s">
        <v>1653</v>
      </c>
      <c r="G132" t="s">
        <v>1654</v>
      </c>
      <c r="H132" t="s">
        <v>321</v>
      </c>
      <c r="I132" t="s">
        <v>951</v>
      </c>
      <c r="J132" t="s">
        <v>204</v>
      </c>
      <c r="K132" t="s">
        <v>204</v>
      </c>
      <c r="L132" t="s">
        <v>325</v>
      </c>
      <c r="M132" t="s">
        <v>340</v>
      </c>
      <c r="N132" t="s">
        <v>465</v>
      </c>
      <c r="O132" t="s">
        <v>339</v>
      </c>
      <c r="P132" t="s">
        <v>1655</v>
      </c>
      <c r="Q132" t="s">
        <v>413</v>
      </c>
      <c r="R132" t="s">
        <v>407</v>
      </c>
      <c r="S132" t="s">
        <v>1212</v>
      </c>
      <c r="T132" s="131">
        <v>4.01</v>
      </c>
      <c r="U132" t="s">
        <v>1656</v>
      </c>
      <c r="V132" s="132">
        <v>8.0680000000000002E-2</v>
      </c>
      <c r="W132" s="132">
        <v>0.1198</v>
      </c>
      <c r="X132" t="s">
        <v>412</v>
      </c>
      <c r="Y132" t="s">
        <v>339</v>
      </c>
      <c r="Z132" s="131">
        <v>4000000</v>
      </c>
      <c r="AA132" s="131">
        <v>1</v>
      </c>
      <c r="AB132" s="131">
        <v>89.17</v>
      </c>
      <c r="AD132" s="131">
        <v>3566.8</v>
      </c>
      <c r="AH132" s="132">
        <v>4.3560000000000001E-2</v>
      </c>
      <c r="AI132" s="132">
        <f t="shared" si="2"/>
        <v>7.8267138519118526E-3</v>
      </c>
      <c r="AJ132" s="132">
        <v>2.4001954368561584E-3</v>
      </c>
    </row>
    <row r="133" spans="1:36" hidden="1">
      <c r="A133" t="s">
        <v>1213</v>
      </c>
      <c r="B133">
        <v>12937</v>
      </c>
      <c r="C133" t="s">
        <v>1603</v>
      </c>
      <c r="D133" t="s">
        <v>1604</v>
      </c>
      <c r="E133" t="s">
        <v>309</v>
      </c>
      <c r="F133" t="s">
        <v>1961</v>
      </c>
      <c r="G133" t="s">
        <v>1962</v>
      </c>
      <c r="H133" t="s">
        <v>321</v>
      </c>
      <c r="I133" t="s">
        <v>754</v>
      </c>
      <c r="J133" t="s">
        <v>204</v>
      </c>
      <c r="K133" t="s">
        <v>204</v>
      </c>
      <c r="L133" t="s">
        <v>325</v>
      </c>
      <c r="M133" t="s">
        <v>340</v>
      </c>
      <c r="N133" t="s">
        <v>448</v>
      </c>
      <c r="O133" t="s">
        <v>339</v>
      </c>
      <c r="P133" t="s">
        <v>1533</v>
      </c>
      <c r="Q133" t="s">
        <v>413</v>
      </c>
      <c r="R133" t="s">
        <v>407</v>
      </c>
      <c r="S133" t="s">
        <v>1212</v>
      </c>
      <c r="T133" s="131">
        <v>6.8</v>
      </c>
      <c r="U133" t="s">
        <v>1963</v>
      </c>
      <c r="V133" s="132">
        <v>2.8119999999999999E-2</v>
      </c>
      <c r="W133" s="132">
        <v>3.1899999999999998E-2</v>
      </c>
      <c r="X133" t="s">
        <v>411</v>
      </c>
      <c r="Y133" t="s">
        <v>339</v>
      </c>
      <c r="Z133" s="131">
        <v>3400000</v>
      </c>
      <c r="AA133" s="131">
        <v>1</v>
      </c>
      <c r="AB133" s="131">
        <v>102.77</v>
      </c>
      <c r="AD133" s="131">
        <v>3494.18</v>
      </c>
      <c r="AH133" s="132">
        <v>3.7000000000000002E-3</v>
      </c>
      <c r="AI133" s="132">
        <f t="shared" si="2"/>
        <v>7.6673620632144645E-3</v>
      </c>
      <c r="AJ133" s="132">
        <v>2.3513274900622549E-3</v>
      </c>
    </row>
    <row r="134" spans="1:36" hidden="1">
      <c r="A134" t="s">
        <v>1213</v>
      </c>
      <c r="B134">
        <v>12937</v>
      </c>
      <c r="C134" t="s">
        <v>1664</v>
      </c>
      <c r="D134" t="s">
        <v>1665</v>
      </c>
      <c r="E134" t="s">
        <v>309</v>
      </c>
      <c r="F134" t="s">
        <v>1666</v>
      </c>
      <c r="G134" t="s">
        <v>1667</v>
      </c>
      <c r="H134" t="s">
        <v>321</v>
      </c>
      <c r="I134" t="s">
        <v>951</v>
      </c>
      <c r="J134" t="s">
        <v>204</v>
      </c>
      <c r="K134" t="s">
        <v>204</v>
      </c>
      <c r="L134" t="s">
        <v>327</v>
      </c>
      <c r="M134" t="s">
        <v>340</v>
      </c>
      <c r="N134" t="s">
        <v>447</v>
      </c>
      <c r="O134" t="s">
        <v>339</v>
      </c>
      <c r="Q134" t="s">
        <v>410</v>
      </c>
      <c r="R134" t="s">
        <v>410</v>
      </c>
      <c r="S134" t="s">
        <v>1212</v>
      </c>
      <c r="T134" s="131">
        <v>3.39</v>
      </c>
      <c r="U134" t="s">
        <v>1560</v>
      </c>
      <c r="V134" s="132">
        <v>7.1540000000000006E-2</v>
      </c>
      <c r="W134" s="132">
        <v>8.1699999999999995E-2</v>
      </c>
      <c r="X134" t="s">
        <v>412</v>
      </c>
      <c r="Y134" t="s">
        <v>339</v>
      </c>
      <c r="Z134" s="131">
        <v>3319000</v>
      </c>
      <c r="AA134" s="131">
        <v>1</v>
      </c>
      <c r="AB134" s="131">
        <f>(AD134-(AC134*AA134))*1000/AA134/Z134*100</f>
        <v>101.2361855980717</v>
      </c>
      <c r="AD134" s="131">
        <f>3425.208-65.179</f>
        <v>3360.029</v>
      </c>
      <c r="AH134" s="132">
        <v>2.886E-2</v>
      </c>
      <c r="AI134" s="132">
        <f t="shared" si="2"/>
        <v>7.3729913415738271E-3</v>
      </c>
      <c r="AJ134" s="132">
        <v>2.2610536821532916E-3</v>
      </c>
    </row>
    <row r="135" spans="1:36" hidden="1">
      <c r="A135" t="s">
        <v>1213</v>
      </c>
      <c r="B135">
        <v>12937</v>
      </c>
      <c r="C135" t="s">
        <v>1850</v>
      </c>
      <c r="D135" t="s">
        <v>1851</v>
      </c>
      <c r="E135" t="s">
        <v>309</v>
      </c>
      <c r="F135" t="s">
        <v>1964</v>
      </c>
      <c r="G135" t="s">
        <v>1965</v>
      </c>
      <c r="H135" t="s">
        <v>321</v>
      </c>
      <c r="I135" t="s">
        <v>754</v>
      </c>
      <c r="J135" t="s">
        <v>204</v>
      </c>
      <c r="K135" t="s">
        <v>204</v>
      </c>
      <c r="L135" t="s">
        <v>325</v>
      </c>
      <c r="M135" t="s">
        <v>340</v>
      </c>
      <c r="N135" t="s">
        <v>443</v>
      </c>
      <c r="O135" t="s">
        <v>339</v>
      </c>
      <c r="P135" t="s">
        <v>1545</v>
      </c>
      <c r="Q135" t="s">
        <v>415</v>
      </c>
      <c r="R135" t="s">
        <v>407</v>
      </c>
      <c r="S135" t="s">
        <v>1212</v>
      </c>
      <c r="T135" s="131">
        <v>3.03</v>
      </c>
      <c r="U135" t="s">
        <v>1966</v>
      </c>
      <c r="V135" s="132">
        <v>2.921E-2</v>
      </c>
      <c r="W135" s="132">
        <v>3.3399999999999999E-2</v>
      </c>
      <c r="X135" t="s">
        <v>412</v>
      </c>
      <c r="Y135" t="s">
        <v>339</v>
      </c>
      <c r="Z135" s="131">
        <v>3236559.14</v>
      </c>
      <c r="AA135" s="131">
        <v>1</v>
      </c>
      <c r="AB135" s="131">
        <v>105.29</v>
      </c>
      <c r="AD135" s="131">
        <v>3407.7730000000001</v>
      </c>
      <c r="AH135" s="132">
        <v>1.8E-3</v>
      </c>
      <c r="AI135" s="132">
        <f t="shared" si="2"/>
        <v>7.4777571333607736E-3</v>
      </c>
      <c r="AJ135" s="132">
        <v>2.2931819009873334E-3</v>
      </c>
    </row>
    <row r="136" spans="1:36" hidden="1">
      <c r="A136" t="s">
        <v>1213</v>
      </c>
      <c r="B136">
        <v>12937</v>
      </c>
      <c r="C136" t="s">
        <v>1671</v>
      </c>
      <c r="D136" t="s">
        <v>1672</v>
      </c>
      <c r="E136" t="s">
        <v>309</v>
      </c>
      <c r="F136" t="s">
        <v>1673</v>
      </c>
      <c r="G136" t="s">
        <v>1674</v>
      </c>
      <c r="H136" t="s">
        <v>321</v>
      </c>
      <c r="I136" t="s">
        <v>754</v>
      </c>
      <c r="J136" t="s">
        <v>204</v>
      </c>
      <c r="K136" t="s">
        <v>204</v>
      </c>
      <c r="L136" t="s">
        <v>325</v>
      </c>
      <c r="M136" t="s">
        <v>340</v>
      </c>
      <c r="N136" t="s">
        <v>464</v>
      </c>
      <c r="O136" t="s">
        <v>339</v>
      </c>
      <c r="P136" t="s">
        <v>1551</v>
      </c>
      <c r="Q136" t="s">
        <v>413</v>
      </c>
      <c r="R136" t="s">
        <v>407</v>
      </c>
      <c r="S136" t="s">
        <v>1212</v>
      </c>
      <c r="T136" s="131">
        <v>5.71</v>
      </c>
      <c r="U136" t="s">
        <v>1663</v>
      </c>
      <c r="V136" s="132">
        <v>3.0710000000000001E-2</v>
      </c>
      <c r="W136" s="132">
        <v>3.5400000000000001E-2</v>
      </c>
      <c r="X136" t="s">
        <v>412</v>
      </c>
      <c r="Y136" t="s">
        <v>339</v>
      </c>
      <c r="Z136" s="131">
        <v>3216000</v>
      </c>
      <c r="AA136" s="131">
        <v>1</v>
      </c>
      <c r="AB136" s="131">
        <v>105.69</v>
      </c>
      <c r="AD136" s="131">
        <v>3398.99</v>
      </c>
      <c r="AH136" s="132">
        <v>7.2500000000000004E-3</v>
      </c>
      <c r="AI136" s="132">
        <f t="shared" si="2"/>
        <v>7.4584843881097514E-3</v>
      </c>
      <c r="AJ136" s="132">
        <v>2.2872715845911498E-3</v>
      </c>
    </row>
    <row r="137" spans="1:36" hidden="1">
      <c r="A137" t="s">
        <v>1213</v>
      </c>
      <c r="B137">
        <v>12937</v>
      </c>
      <c r="C137" t="s">
        <v>1509</v>
      </c>
      <c r="D137" t="s">
        <v>1510</v>
      </c>
      <c r="E137" t="s">
        <v>309</v>
      </c>
      <c r="F137" t="s">
        <v>1967</v>
      </c>
      <c r="G137" t="s">
        <v>1968</v>
      </c>
      <c r="H137" t="s">
        <v>321</v>
      </c>
      <c r="I137" t="s">
        <v>754</v>
      </c>
      <c r="J137" t="s">
        <v>204</v>
      </c>
      <c r="K137" t="s">
        <v>204</v>
      </c>
      <c r="L137" t="s">
        <v>325</v>
      </c>
      <c r="M137" t="s">
        <v>340</v>
      </c>
      <c r="N137" t="s">
        <v>448</v>
      </c>
      <c r="O137" t="s">
        <v>339</v>
      </c>
      <c r="P137" t="s">
        <v>1211</v>
      </c>
      <c r="Q137" t="s">
        <v>413</v>
      </c>
      <c r="R137" t="s">
        <v>407</v>
      </c>
      <c r="S137" t="s">
        <v>1212</v>
      </c>
      <c r="T137" s="131">
        <v>2.93</v>
      </c>
      <c r="U137" t="s">
        <v>1969</v>
      </c>
      <c r="V137" s="132">
        <v>-3.5899999999999999E-3</v>
      </c>
      <c r="W137" s="132">
        <v>2.5700000000000001E-2</v>
      </c>
      <c r="X137" t="s">
        <v>412</v>
      </c>
      <c r="Y137" t="s">
        <v>339</v>
      </c>
      <c r="Z137" s="131">
        <v>3247317.19</v>
      </c>
      <c r="AA137" s="131">
        <v>1</v>
      </c>
      <c r="AB137" s="131">
        <v>103.82</v>
      </c>
      <c r="AD137" s="131">
        <v>3371.3649999999998</v>
      </c>
      <c r="AH137" s="132">
        <v>1.25E-3</v>
      </c>
      <c r="AI137" s="132">
        <f t="shared" si="2"/>
        <v>7.3978661952873153E-3</v>
      </c>
      <c r="AJ137" s="132">
        <v>2.268681980760503E-3</v>
      </c>
    </row>
    <row r="138" spans="1:36" hidden="1">
      <c r="A138" t="s">
        <v>1213</v>
      </c>
      <c r="B138">
        <v>12937</v>
      </c>
      <c r="C138" t="s">
        <v>1679</v>
      </c>
      <c r="D138" t="s">
        <v>1680</v>
      </c>
      <c r="E138" t="s">
        <v>309</v>
      </c>
      <c r="F138" t="s">
        <v>1681</v>
      </c>
      <c r="G138" t="s">
        <v>1682</v>
      </c>
      <c r="H138" t="s">
        <v>321</v>
      </c>
      <c r="I138" t="s">
        <v>951</v>
      </c>
      <c r="J138" t="s">
        <v>204</v>
      </c>
      <c r="K138" t="s">
        <v>204</v>
      </c>
      <c r="L138" t="s">
        <v>325</v>
      </c>
      <c r="M138" t="s">
        <v>340</v>
      </c>
      <c r="N138" t="s">
        <v>443</v>
      </c>
      <c r="O138" t="s">
        <v>339</v>
      </c>
      <c r="P138" t="s">
        <v>1596</v>
      </c>
      <c r="Q138" t="s">
        <v>415</v>
      </c>
      <c r="R138" t="s">
        <v>407</v>
      </c>
      <c r="S138" t="s">
        <v>1212</v>
      </c>
      <c r="T138" s="131">
        <v>3.28</v>
      </c>
      <c r="U138" t="s">
        <v>1683</v>
      </c>
      <c r="V138" s="132">
        <v>6.0789999999999997E-2</v>
      </c>
      <c r="W138" s="132">
        <v>6.4199999999999993E-2</v>
      </c>
      <c r="X138" t="s">
        <v>412</v>
      </c>
      <c r="Y138" t="s">
        <v>339</v>
      </c>
      <c r="Z138" s="131">
        <v>3326000</v>
      </c>
      <c r="AA138" s="131">
        <v>1</v>
      </c>
      <c r="AB138" s="131">
        <v>101.3</v>
      </c>
      <c r="AD138" s="131">
        <v>3369.2379999999998</v>
      </c>
      <c r="AH138" s="132">
        <v>1.6629999999999999E-2</v>
      </c>
      <c r="AI138" s="132">
        <f t="shared" si="2"/>
        <v>7.3931988687304532E-3</v>
      </c>
      <c r="AJ138" s="132">
        <v>2.2672506653813973E-3</v>
      </c>
    </row>
    <row r="139" spans="1:36" hidden="1">
      <c r="A139" t="s">
        <v>1213</v>
      </c>
      <c r="B139">
        <v>12937</v>
      </c>
      <c r="C139" t="s">
        <v>1684</v>
      </c>
      <c r="D139" t="s">
        <v>1685</v>
      </c>
      <c r="E139" t="s">
        <v>309</v>
      </c>
      <c r="F139" t="s">
        <v>1686</v>
      </c>
      <c r="G139" t="s">
        <v>1687</v>
      </c>
      <c r="H139" t="s">
        <v>321</v>
      </c>
      <c r="I139" t="s">
        <v>951</v>
      </c>
      <c r="J139" t="s">
        <v>204</v>
      </c>
      <c r="K139" t="s">
        <v>204</v>
      </c>
      <c r="L139" t="s">
        <v>325</v>
      </c>
      <c r="M139" t="s">
        <v>340</v>
      </c>
      <c r="N139" t="s">
        <v>447</v>
      </c>
      <c r="O139" t="s">
        <v>339</v>
      </c>
      <c r="Q139" t="s">
        <v>410</v>
      </c>
      <c r="R139" t="s">
        <v>410</v>
      </c>
      <c r="S139" t="s">
        <v>1212</v>
      </c>
      <c r="T139" s="131">
        <v>3.42</v>
      </c>
      <c r="U139" t="s">
        <v>1688</v>
      </c>
      <c r="V139" s="132">
        <v>6.8250000000000005E-2</v>
      </c>
      <c r="W139" s="132">
        <v>7.3800000000000004E-2</v>
      </c>
      <c r="X139" t="s">
        <v>412</v>
      </c>
      <c r="Y139" t="s">
        <v>339</v>
      </c>
      <c r="Z139" s="131">
        <v>3351000</v>
      </c>
      <c r="AA139" s="131">
        <v>1</v>
      </c>
      <c r="AB139" s="131">
        <v>100.02</v>
      </c>
      <c r="AD139" s="131">
        <v>3351.67</v>
      </c>
      <c r="AH139" s="132">
        <v>1.401E-2</v>
      </c>
      <c r="AI139" s="132">
        <f t="shared" si="2"/>
        <v>7.3546489895809676E-3</v>
      </c>
      <c r="AJ139" s="132">
        <v>2.2554286867353594E-3</v>
      </c>
    </row>
    <row r="140" spans="1:36" hidden="1">
      <c r="A140" t="s">
        <v>1213</v>
      </c>
      <c r="B140">
        <v>12937</v>
      </c>
      <c r="C140" t="s">
        <v>1598</v>
      </c>
      <c r="D140" t="s">
        <v>1599</v>
      </c>
      <c r="E140" t="s">
        <v>309</v>
      </c>
      <c r="F140" t="s">
        <v>1600</v>
      </c>
      <c r="G140" t="s">
        <v>1601</v>
      </c>
      <c r="H140" t="s">
        <v>321</v>
      </c>
      <c r="I140" t="s">
        <v>754</v>
      </c>
      <c r="J140" t="s">
        <v>204</v>
      </c>
      <c r="K140" t="s">
        <v>204</v>
      </c>
      <c r="L140" t="s">
        <v>325</v>
      </c>
      <c r="M140" t="s">
        <v>340</v>
      </c>
      <c r="N140" t="s">
        <v>451</v>
      </c>
      <c r="O140" t="s">
        <v>339</v>
      </c>
      <c r="P140" t="s">
        <v>1577</v>
      </c>
      <c r="Q140" t="s">
        <v>415</v>
      </c>
      <c r="R140" t="s">
        <v>407</v>
      </c>
      <c r="S140" t="s">
        <v>1212</v>
      </c>
      <c r="T140" s="131">
        <v>2.69</v>
      </c>
      <c r="U140" t="s">
        <v>1602</v>
      </c>
      <c r="V140" s="132">
        <v>2.571E-2</v>
      </c>
      <c r="W140" s="132">
        <v>3.3099999999999997E-2</v>
      </c>
      <c r="X140" t="s">
        <v>412</v>
      </c>
      <c r="Y140" t="s">
        <v>339</v>
      </c>
      <c r="Z140" s="131">
        <v>3035144.64</v>
      </c>
      <c r="AA140" s="131">
        <v>1</v>
      </c>
      <c r="AB140" s="131">
        <v>109.05</v>
      </c>
      <c r="AD140" s="131">
        <v>3309.8249999999998</v>
      </c>
      <c r="AH140" s="132">
        <v>6.9199999999999999E-3</v>
      </c>
      <c r="AI140" s="132">
        <f t="shared" si="2"/>
        <v>7.2628275134305658E-3</v>
      </c>
      <c r="AJ140" s="132">
        <v>2.2272700633039232E-3</v>
      </c>
    </row>
    <row r="141" spans="1:36" hidden="1">
      <c r="A141" t="s">
        <v>1213</v>
      </c>
      <c r="B141">
        <v>12937</v>
      </c>
      <c r="C141" t="s">
        <v>1707</v>
      </c>
      <c r="D141" t="s">
        <v>1708</v>
      </c>
      <c r="E141" t="s">
        <v>309</v>
      </c>
      <c r="F141" t="s">
        <v>1709</v>
      </c>
      <c r="G141" t="s">
        <v>1710</v>
      </c>
      <c r="H141" t="s">
        <v>321</v>
      </c>
      <c r="I141" t="s">
        <v>951</v>
      </c>
      <c r="J141" t="s">
        <v>204</v>
      </c>
      <c r="K141" t="s">
        <v>204</v>
      </c>
      <c r="L141" t="s">
        <v>325</v>
      </c>
      <c r="M141" t="s">
        <v>340</v>
      </c>
      <c r="N141" t="s">
        <v>454</v>
      </c>
      <c r="O141" t="s">
        <v>339</v>
      </c>
      <c r="Q141" t="s">
        <v>410</v>
      </c>
      <c r="R141" t="s">
        <v>410</v>
      </c>
      <c r="S141" t="s">
        <v>1212</v>
      </c>
      <c r="T141" s="131">
        <v>3.55</v>
      </c>
      <c r="U141" t="s">
        <v>1308</v>
      </c>
      <c r="V141" s="132">
        <v>7.5420000000000001E-2</v>
      </c>
      <c r="W141" s="132">
        <v>7.3999999999999996E-2</v>
      </c>
      <c r="X141" t="s">
        <v>412</v>
      </c>
      <c r="Y141" t="s">
        <v>339</v>
      </c>
      <c r="Z141" s="131">
        <v>3199000</v>
      </c>
      <c r="AA141" s="131">
        <v>1</v>
      </c>
      <c r="AB141" s="131">
        <v>101.83</v>
      </c>
      <c r="AD141" s="131">
        <v>3257.5419999999999</v>
      </c>
      <c r="AH141" s="132">
        <v>3.0470000000000001E-2</v>
      </c>
      <c r="AI141" s="132">
        <f t="shared" si="2"/>
        <v>7.1481016862691028E-3</v>
      </c>
      <c r="AJ141" s="132">
        <v>2.1920874295635537E-3</v>
      </c>
    </row>
    <row r="142" spans="1:36" hidden="1">
      <c r="A142" t="s">
        <v>1213</v>
      </c>
      <c r="B142">
        <v>12937</v>
      </c>
      <c r="C142" t="s">
        <v>1913</v>
      </c>
      <c r="D142" t="s">
        <v>1914</v>
      </c>
      <c r="E142" t="s">
        <v>309</v>
      </c>
      <c r="F142" t="s">
        <v>1970</v>
      </c>
      <c r="G142" t="s">
        <v>1971</v>
      </c>
      <c r="H142" t="s">
        <v>321</v>
      </c>
      <c r="I142" t="s">
        <v>754</v>
      </c>
      <c r="J142" t="s">
        <v>204</v>
      </c>
      <c r="K142" t="s">
        <v>204</v>
      </c>
      <c r="L142" t="s">
        <v>325</v>
      </c>
      <c r="M142" t="s">
        <v>340</v>
      </c>
      <c r="N142" t="s">
        <v>464</v>
      </c>
      <c r="O142" t="s">
        <v>339</v>
      </c>
      <c r="P142" t="s">
        <v>1700</v>
      </c>
      <c r="Q142" t="s">
        <v>413</v>
      </c>
      <c r="R142" t="s">
        <v>407</v>
      </c>
      <c r="S142" t="s">
        <v>1212</v>
      </c>
      <c r="T142" s="131">
        <v>4.88</v>
      </c>
      <c r="U142" t="s">
        <v>1972</v>
      </c>
      <c r="V142" s="132">
        <v>3.014E-2</v>
      </c>
      <c r="W142" s="132">
        <v>2.7699999999999999E-2</v>
      </c>
      <c r="X142" t="s">
        <v>412</v>
      </c>
      <c r="Y142" t="s">
        <v>339</v>
      </c>
      <c r="Z142" s="131">
        <v>3231379.22</v>
      </c>
      <c r="AA142" s="131">
        <v>1</v>
      </c>
      <c r="AB142" s="131">
        <v>100.5</v>
      </c>
      <c r="AD142" s="131">
        <v>3247.5360000000001</v>
      </c>
      <c r="AH142" s="132">
        <v>2.3900000000000002E-3</v>
      </c>
      <c r="AI142" s="132">
        <f t="shared" si="2"/>
        <v>7.1261452831059792E-3</v>
      </c>
      <c r="AJ142" s="132">
        <v>2.1853541236475553E-3</v>
      </c>
    </row>
    <row r="143" spans="1:36" hidden="1">
      <c r="A143" t="s">
        <v>1213</v>
      </c>
      <c r="B143">
        <v>12937</v>
      </c>
      <c r="C143" t="s">
        <v>1646</v>
      </c>
      <c r="D143" t="s">
        <v>1647</v>
      </c>
      <c r="E143" t="s">
        <v>309</v>
      </c>
      <c r="F143" t="s">
        <v>1973</v>
      </c>
      <c r="G143" t="s">
        <v>1974</v>
      </c>
      <c r="H143" t="s">
        <v>321</v>
      </c>
      <c r="I143" t="s">
        <v>754</v>
      </c>
      <c r="J143" t="s">
        <v>204</v>
      </c>
      <c r="K143" t="s">
        <v>204</v>
      </c>
      <c r="L143" t="s">
        <v>325</v>
      </c>
      <c r="M143" t="s">
        <v>340</v>
      </c>
      <c r="N143" t="s">
        <v>465</v>
      </c>
      <c r="O143" t="s">
        <v>339</v>
      </c>
      <c r="P143" t="s">
        <v>1627</v>
      </c>
      <c r="Q143" t="s">
        <v>413</v>
      </c>
      <c r="R143" t="s">
        <v>407</v>
      </c>
      <c r="S143" t="s">
        <v>1212</v>
      </c>
      <c r="T143" s="131">
        <v>3.67</v>
      </c>
      <c r="U143" t="s">
        <v>1572</v>
      </c>
      <c r="V143" s="132">
        <v>3.3550000000000003E-2</v>
      </c>
      <c r="W143" s="132">
        <v>3.2599999999999997E-2</v>
      </c>
      <c r="X143" t="s">
        <v>412</v>
      </c>
      <c r="Y143" t="s">
        <v>339</v>
      </c>
      <c r="Z143" s="131">
        <v>3051000</v>
      </c>
      <c r="AA143" s="131">
        <v>1</v>
      </c>
      <c r="AB143" s="131">
        <v>105.7</v>
      </c>
      <c r="AD143" s="131">
        <v>3224.9070000000002</v>
      </c>
      <c r="AH143" s="132">
        <v>4.2900000000000004E-3</v>
      </c>
      <c r="AI143" s="132">
        <f t="shared" si="2"/>
        <v>7.0764899315990505E-3</v>
      </c>
      <c r="AJ143" s="132">
        <v>2.1701264622870594E-3</v>
      </c>
    </row>
    <row r="144" spans="1:36" hidden="1">
      <c r="A144" t="s">
        <v>1213</v>
      </c>
      <c r="B144">
        <v>12937</v>
      </c>
      <c r="C144" t="s">
        <v>1657</v>
      </c>
      <c r="D144" t="s">
        <v>1658</v>
      </c>
      <c r="E144" t="s">
        <v>309</v>
      </c>
      <c r="F144" t="s">
        <v>1689</v>
      </c>
      <c r="G144" t="s">
        <v>1690</v>
      </c>
      <c r="H144" t="s">
        <v>321</v>
      </c>
      <c r="I144" t="s">
        <v>951</v>
      </c>
      <c r="J144" t="s">
        <v>204</v>
      </c>
      <c r="K144" t="s">
        <v>204</v>
      </c>
      <c r="L144" t="s">
        <v>327</v>
      </c>
      <c r="M144" t="s">
        <v>340</v>
      </c>
      <c r="N144" t="s">
        <v>447</v>
      </c>
      <c r="O144" t="s">
        <v>339</v>
      </c>
      <c r="Q144" t="s">
        <v>410</v>
      </c>
      <c r="R144" t="s">
        <v>410</v>
      </c>
      <c r="S144" t="s">
        <v>1212</v>
      </c>
      <c r="T144" s="131">
        <v>1</v>
      </c>
      <c r="U144" t="s">
        <v>1691</v>
      </c>
      <c r="V144" s="132">
        <v>7.1290000000000006E-2</v>
      </c>
      <c r="W144" s="132">
        <v>7.2400000000000006E-2</v>
      </c>
      <c r="Z144" s="131">
        <v>3108000</v>
      </c>
      <c r="AA144" s="131">
        <v>1</v>
      </c>
      <c r="AB144" s="131">
        <f>(AD144-(AC144*AA144))*1000/AA144/Z144*100</f>
        <v>102.84578507078508</v>
      </c>
      <c r="AD144" s="131">
        <f>3206.213-9.766</f>
        <v>3196.4470000000001</v>
      </c>
      <c r="AH144" s="132">
        <v>5.2470000000000003E-2</v>
      </c>
      <c r="AI144" s="132">
        <f t="shared" si="2"/>
        <v>7.0140394784686784E-3</v>
      </c>
      <c r="AJ144" s="132">
        <v>2.1509749645487711E-3</v>
      </c>
    </row>
    <row r="145" spans="1:36" hidden="1">
      <c r="A145" t="s">
        <v>1213</v>
      </c>
      <c r="B145">
        <v>12937</v>
      </c>
      <c r="C145" t="s">
        <v>1579</v>
      </c>
      <c r="D145" t="s">
        <v>1580</v>
      </c>
      <c r="E145" t="s">
        <v>309</v>
      </c>
      <c r="F145" t="s">
        <v>1975</v>
      </c>
      <c r="G145" t="s">
        <v>1976</v>
      </c>
      <c r="H145" t="s">
        <v>321</v>
      </c>
      <c r="I145" t="s">
        <v>754</v>
      </c>
      <c r="J145" t="s">
        <v>204</v>
      </c>
      <c r="K145" t="s">
        <v>204</v>
      </c>
      <c r="L145" t="s">
        <v>325</v>
      </c>
      <c r="M145" t="s">
        <v>340</v>
      </c>
      <c r="N145" t="s">
        <v>464</v>
      </c>
      <c r="O145" t="s">
        <v>339</v>
      </c>
      <c r="P145" t="s">
        <v>1551</v>
      </c>
      <c r="Q145" t="s">
        <v>413</v>
      </c>
      <c r="R145" t="s">
        <v>407</v>
      </c>
      <c r="S145" t="s">
        <v>1212</v>
      </c>
      <c r="T145" s="131">
        <v>3.69</v>
      </c>
      <c r="U145" t="s">
        <v>1572</v>
      </c>
      <c r="V145" s="132">
        <v>3.6790000000000003E-2</v>
      </c>
      <c r="W145" s="132">
        <v>3.5299999999999998E-2</v>
      </c>
      <c r="X145" t="s">
        <v>412</v>
      </c>
      <c r="Y145" t="s">
        <v>339</v>
      </c>
      <c r="Z145" s="131">
        <v>2953529.22</v>
      </c>
      <c r="AA145" s="131">
        <v>1</v>
      </c>
      <c r="AB145" s="131">
        <v>107.99</v>
      </c>
      <c r="AD145" s="131">
        <v>3189.5160000000001</v>
      </c>
      <c r="AH145" s="132">
        <v>1.6000000000000001E-3</v>
      </c>
      <c r="AI145" s="132">
        <f t="shared" si="2"/>
        <v>6.9988306207509482E-3</v>
      </c>
      <c r="AJ145" s="132">
        <v>2.1463109086519308E-3</v>
      </c>
    </row>
    <row r="146" spans="1:36" hidden="1">
      <c r="A146" t="s">
        <v>1213</v>
      </c>
      <c r="B146">
        <v>12937</v>
      </c>
      <c r="C146" t="s">
        <v>1567</v>
      </c>
      <c r="D146" t="s">
        <v>1568</v>
      </c>
      <c r="E146" t="s">
        <v>309</v>
      </c>
      <c r="F146" t="s">
        <v>1569</v>
      </c>
      <c r="G146" t="s">
        <v>1570</v>
      </c>
      <c r="H146" t="s">
        <v>321</v>
      </c>
      <c r="I146" t="s">
        <v>951</v>
      </c>
      <c r="J146" t="s">
        <v>204</v>
      </c>
      <c r="K146" t="s">
        <v>204</v>
      </c>
      <c r="L146" t="s">
        <v>325</v>
      </c>
      <c r="M146" t="s">
        <v>340</v>
      </c>
      <c r="N146" t="s">
        <v>447</v>
      </c>
      <c r="O146" t="s">
        <v>339</v>
      </c>
      <c r="P146" t="s">
        <v>1571</v>
      </c>
      <c r="Q146" t="s">
        <v>415</v>
      </c>
      <c r="R146" t="s">
        <v>407</v>
      </c>
      <c r="S146" t="s">
        <v>1212</v>
      </c>
      <c r="T146" s="131">
        <v>2.4300000000000002</v>
      </c>
      <c r="U146" t="s">
        <v>1572</v>
      </c>
      <c r="V146" s="132">
        <v>7.0690000000000003E-2</v>
      </c>
      <c r="W146" s="132">
        <v>6.4799999999999996E-2</v>
      </c>
      <c r="X146" t="s">
        <v>412</v>
      </c>
      <c r="Y146" t="s">
        <v>339</v>
      </c>
      <c r="Z146" s="131">
        <v>3000000</v>
      </c>
      <c r="AA146" s="131">
        <v>1</v>
      </c>
      <c r="AB146" s="131">
        <v>105.93</v>
      </c>
      <c r="AD146" s="131">
        <v>3177.9</v>
      </c>
      <c r="AH146" s="132">
        <v>1.451E-2</v>
      </c>
      <c r="AI146" s="132">
        <f t="shared" si="2"/>
        <v>6.9733413563952771E-3</v>
      </c>
      <c r="AJ146" s="132">
        <v>2.1384941905307799E-3</v>
      </c>
    </row>
    <row r="147" spans="1:36" hidden="1">
      <c r="A147" t="s">
        <v>1213</v>
      </c>
      <c r="B147">
        <v>12937</v>
      </c>
      <c r="C147" t="s">
        <v>1692</v>
      </c>
      <c r="D147" t="s">
        <v>1693</v>
      </c>
      <c r="E147" t="s">
        <v>309</v>
      </c>
      <c r="F147" t="s">
        <v>1694</v>
      </c>
      <c r="G147" t="s">
        <v>1695</v>
      </c>
      <c r="H147" t="s">
        <v>321</v>
      </c>
      <c r="I147" t="s">
        <v>951</v>
      </c>
      <c r="J147" t="s">
        <v>204</v>
      </c>
      <c r="K147" t="s">
        <v>204</v>
      </c>
      <c r="L147" t="s">
        <v>325</v>
      </c>
      <c r="M147" t="s">
        <v>340</v>
      </c>
      <c r="N147" t="s">
        <v>447</v>
      </c>
      <c r="O147" t="s">
        <v>339</v>
      </c>
      <c r="Q147" t="s">
        <v>410</v>
      </c>
      <c r="R147" t="s">
        <v>410</v>
      </c>
      <c r="S147" t="s">
        <v>1212</v>
      </c>
      <c r="T147" s="131">
        <v>2.74</v>
      </c>
      <c r="U147" t="s">
        <v>1617</v>
      </c>
      <c r="V147" s="132">
        <v>6.8409999999999999E-2</v>
      </c>
      <c r="W147" s="132">
        <v>6.59E-2</v>
      </c>
      <c r="X147" t="s">
        <v>412</v>
      </c>
      <c r="Y147" t="s">
        <v>339</v>
      </c>
      <c r="Z147" s="131">
        <v>2941000</v>
      </c>
      <c r="AA147" s="131">
        <v>1</v>
      </c>
      <c r="AB147" s="131">
        <v>106.55</v>
      </c>
      <c r="AD147" s="131">
        <v>3133.636</v>
      </c>
      <c r="AH147" s="132">
        <v>1.9609999999999999E-2</v>
      </c>
      <c r="AI147" s="132">
        <f t="shared" si="2"/>
        <v>6.8762118111611661E-3</v>
      </c>
      <c r="AJ147" s="132">
        <v>2.1087077570842729E-3</v>
      </c>
    </row>
    <row r="148" spans="1:36" hidden="1">
      <c r="A148" t="s">
        <v>1213</v>
      </c>
      <c r="B148">
        <v>12937</v>
      </c>
      <c r="C148" t="s">
        <v>1618</v>
      </c>
      <c r="D148" t="s">
        <v>1619</v>
      </c>
      <c r="E148" t="s">
        <v>309</v>
      </c>
      <c r="F148" t="s">
        <v>1711</v>
      </c>
      <c r="G148" t="s">
        <v>1712</v>
      </c>
      <c r="H148" t="s">
        <v>321</v>
      </c>
      <c r="I148" t="s">
        <v>951</v>
      </c>
      <c r="J148" t="s">
        <v>204</v>
      </c>
      <c r="K148" t="s">
        <v>204</v>
      </c>
      <c r="L148" t="s">
        <v>325</v>
      </c>
      <c r="M148" t="s">
        <v>340</v>
      </c>
      <c r="N148" t="s">
        <v>447</v>
      </c>
      <c r="O148" t="s">
        <v>339</v>
      </c>
      <c r="Q148" t="s">
        <v>410</v>
      </c>
      <c r="R148" t="s">
        <v>410</v>
      </c>
      <c r="S148" t="s">
        <v>1212</v>
      </c>
      <c r="T148" s="131">
        <v>3.73</v>
      </c>
      <c r="U148" t="s">
        <v>1713</v>
      </c>
      <c r="V148" s="132">
        <v>4.9279999999999997E-2</v>
      </c>
      <c r="W148" s="132">
        <v>7.2300000000000003E-2</v>
      </c>
      <c r="X148" t="s">
        <v>412</v>
      </c>
      <c r="Y148" t="s">
        <v>339</v>
      </c>
      <c r="Z148" s="131">
        <v>3368000</v>
      </c>
      <c r="AA148" s="131">
        <v>1</v>
      </c>
      <c r="AB148" s="131">
        <v>91.62</v>
      </c>
      <c r="AD148" s="131">
        <v>3085.7620000000002</v>
      </c>
      <c r="AH148" s="132">
        <v>8.1300000000000001E-3</v>
      </c>
      <c r="AI148" s="132">
        <f t="shared" si="2"/>
        <v>6.7711607572903494E-3</v>
      </c>
      <c r="AJ148" s="132">
        <v>2.0764920577616163E-3</v>
      </c>
    </row>
    <row r="149" spans="1:36" hidden="1">
      <c r="A149" t="s">
        <v>1213</v>
      </c>
      <c r="B149">
        <v>12937</v>
      </c>
      <c r="C149" t="s">
        <v>1977</v>
      </c>
      <c r="D149" t="s">
        <v>1978</v>
      </c>
      <c r="E149" t="s">
        <v>309</v>
      </c>
      <c r="F149" t="s">
        <v>1979</v>
      </c>
      <c r="G149" t="s">
        <v>1980</v>
      </c>
      <c r="H149" t="s">
        <v>321</v>
      </c>
      <c r="I149" t="s">
        <v>754</v>
      </c>
      <c r="J149" t="s">
        <v>204</v>
      </c>
      <c r="K149" t="s">
        <v>204</v>
      </c>
      <c r="L149" t="s">
        <v>325</v>
      </c>
      <c r="M149" t="s">
        <v>340</v>
      </c>
      <c r="N149" t="s">
        <v>464</v>
      </c>
      <c r="O149" t="s">
        <v>339</v>
      </c>
      <c r="P149" t="s">
        <v>1700</v>
      </c>
      <c r="Q149" t="s">
        <v>413</v>
      </c>
      <c r="R149" t="s">
        <v>407</v>
      </c>
      <c r="S149" t="s">
        <v>1212</v>
      </c>
      <c r="T149" s="131">
        <v>3.32</v>
      </c>
      <c r="U149" t="s">
        <v>1308</v>
      </c>
      <c r="V149" s="132">
        <v>2.8539999999999999E-2</v>
      </c>
      <c r="W149" s="132">
        <v>3.0499999999999999E-2</v>
      </c>
      <c r="X149" t="s">
        <v>412</v>
      </c>
      <c r="Y149" t="s">
        <v>339</v>
      </c>
      <c r="Z149" s="131">
        <v>3000000</v>
      </c>
      <c r="AA149" s="131">
        <v>1</v>
      </c>
      <c r="AB149" s="131">
        <v>102.84</v>
      </c>
      <c r="AD149" s="131">
        <v>3085.2</v>
      </c>
      <c r="AH149" s="132">
        <v>2.7899999999999999E-3</v>
      </c>
      <c r="AI149" s="132">
        <f t="shared" si="2"/>
        <v>6.7699275473585407E-3</v>
      </c>
      <c r="AJ149" s="132">
        <v>2.0761138728800661E-3</v>
      </c>
    </row>
    <row r="150" spans="1:36" hidden="1">
      <c r="A150" t="s">
        <v>1213</v>
      </c>
      <c r="B150">
        <v>12937</v>
      </c>
      <c r="C150" t="s">
        <v>1552</v>
      </c>
      <c r="D150" t="s">
        <v>1553</v>
      </c>
      <c r="E150" t="s">
        <v>309</v>
      </c>
      <c r="F150" t="s">
        <v>1785</v>
      </c>
      <c r="G150" t="s">
        <v>1786</v>
      </c>
      <c r="H150" t="s">
        <v>321</v>
      </c>
      <c r="I150" t="s">
        <v>754</v>
      </c>
      <c r="J150" t="s">
        <v>204</v>
      </c>
      <c r="K150" t="s">
        <v>204</v>
      </c>
      <c r="L150" t="s">
        <v>325</v>
      </c>
      <c r="M150" t="s">
        <v>340</v>
      </c>
      <c r="N150" t="s">
        <v>464</v>
      </c>
      <c r="O150" t="s">
        <v>339</v>
      </c>
      <c r="P150" t="s">
        <v>1539</v>
      </c>
      <c r="Q150" t="s">
        <v>413</v>
      </c>
      <c r="R150" t="s">
        <v>407</v>
      </c>
      <c r="S150" t="s">
        <v>1212</v>
      </c>
      <c r="T150" s="131">
        <v>2.64</v>
      </c>
      <c r="U150" t="s">
        <v>1787</v>
      </c>
      <c r="V150" s="132">
        <v>1.0030000000000001E-2</v>
      </c>
      <c r="W150" s="132">
        <v>3.4299999999999997E-2</v>
      </c>
      <c r="X150" t="s">
        <v>412</v>
      </c>
      <c r="Y150" t="s">
        <v>339</v>
      </c>
      <c r="Z150" s="131">
        <v>2794416.76</v>
      </c>
      <c r="AA150" s="131">
        <v>1</v>
      </c>
      <c r="AB150" s="131">
        <v>108.95</v>
      </c>
      <c r="AD150" s="131">
        <v>3044.5169999999998</v>
      </c>
      <c r="AH150" s="132">
        <v>8.9099999999999995E-3</v>
      </c>
      <c r="AI150" s="132">
        <f t="shared" si="2"/>
        <v>6.6806558753731956E-3</v>
      </c>
      <c r="AJ150" s="132">
        <v>2.0487371904314793E-3</v>
      </c>
    </row>
    <row r="151" spans="1:36" hidden="1">
      <c r="A151" t="s">
        <v>1213</v>
      </c>
      <c r="B151">
        <v>12937</v>
      </c>
      <c r="C151" t="s">
        <v>1702</v>
      </c>
      <c r="D151" t="s">
        <v>1703</v>
      </c>
      <c r="E151" t="s">
        <v>309</v>
      </c>
      <c r="F151" t="s">
        <v>1704</v>
      </c>
      <c r="G151" t="s">
        <v>1705</v>
      </c>
      <c r="H151" t="s">
        <v>321</v>
      </c>
      <c r="I151" t="s">
        <v>754</v>
      </c>
      <c r="J151" t="s">
        <v>204</v>
      </c>
      <c r="K151" t="s">
        <v>204</v>
      </c>
      <c r="L151" t="s">
        <v>327</v>
      </c>
      <c r="M151" t="s">
        <v>340</v>
      </c>
      <c r="N151" t="s">
        <v>464</v>
      </c>
      <c r="O151" t="s">
        <v>339</v>
      </c>
      <c r="Q151" t="s">
        <v>410</v>
      </c>
      <c r="R151" t="s">
        <v>410</v>
      </c>
      <c r="S151" t="s">
        <v>1212</v>
      </c>
      <c r="T151" s="131">
        <v>1.68</v>
      </c>
      <c r="U151" t="s">
        <v>1706</v>
      </c>
      <c r="V151" s="132">
        <v>3.8530000000000002E-2</v>
      </c>
      <c r="W151" s="132">
        <v>3.7100000000000001E-2</v>
      </c>
      <c r="X151" t="s">
        <v>412</v>
      </c>
      <c r="Y151" t="s">
        <v>339</v>
      </c>
      <c r="Z151" s="131">
        <v>2780000</v>
      </c>
      <c r="AA151" s="131">
        <v>1</v>
      </c>
      <c r="AB151" s="131">
        <f>(AD151-(AC151*AA151))*1000/AA151/Z151*100</f>
        <v>108.43485611510791</v>
      </c>
      <c r="AD151" s="131">
        <f>3023.25-8.761</f>
        <v>3014.489</v>
      </c>
      <c r="AH151" s="132">
        <v>4.0000000000000001E-3</v>
      </c>
      <c r="AI151" s="132">
        <f t="shared" si="2"/>
        <v>6.6147647226466036E-3</v>
      </c>
      <c r="AJ151" s="132">
        <v>2.0285305434151295E-3</v>
      </c>
    </row>
    <row r="152" spans="1:36" hidden="1">
      <c r="A152" t="s">
        <v>1213</v>
      </c>
      <c r="B152">
        <v>12937</v>
      </c>
      <c r="C152" t="s">
        <v>1646</v>
      </c>
      <c r="D152" t="s">
        <v>1647</v>
      </c>
      <c r="E152" t="s">
        <v>309</v>
      </c>
      <c r="F152" t="s">
        <v>1648</v>
      </c>
      <c r="G152" t="s">
        <v>1649</v>
      </c>
      <c r="H152" t="s">
        <v>321</v>
      </c>
      <c r="I152" t="s">
        <v>754</v>
      </c>
      <c r="J152" t="s">
        <v>204</v>
      </c>
      <c r="K152" t="s">
        <v>204</v>
      </c>
      <c r="L152" t="s">
        <v>325</v>
      </c>
      <c r="M152" t="s">
        <v>340</v>
      </c>
      <c r="N152" t="s">
        <v>465</v>
      </c>
      <c r="O152" t="s">
        <v>339</v>
      </c>
      <c r="P152" t="s">
        <v>1627</v>
      </c>
      <c r="Q152" t="s">
        <v>413</v>
      </c>
      <c r="R152" t="s">
        <v>407</v>
      </c>
      <c r="S152" t="s">
        <v>1212</v>
      </c>
      <c r="T152" s="131">
        <v>6.83</v>
      </c>
      <c r="U152" t="s">
        <v>1650</v>
      </c>
      <c r="V152" s="132">
        <v>2.069E-2</v>
      </c>
      <c r="W152" s="132">
        <v>3.56E-2</v>
      </c>
      <c r="X152" t="s">
        <v>412</v>
      </c>
      <c r="Y152" t="s">
        <v>339</v>
      </c>
      <c r="Z152" s="131">
        <v>2890000</v>
      </c>
      <c r="AA152" s="131">
        <v>1</v>
      </c>
      <c r="AB152" s="131">
        <v>104.52</v>
      </c>
      <c r="AD152" s="131">
        <v>3020.6280000000002</v>
      </c>
      <c r="AH152" s="132">
        <v>3.5799999999999998E-3</v>
      </c>
      <c r="AI152" s="132">
        <f t="shared" si="2"/>
        <v>6.6282356759764472E-3</v>
      </c>
      <c r="AJ152" s="132">
        <v>2.0326616412582551E-3</v>
      </c>
    </row>
    <row r="153" spans="1:36" hidden="1">
      <c r="A153" t="s">
        <v>1213</v>
      </c>
      <c r="B153">
        <v>12937</v>
      </c>
      <c r="C153" t="s">
        <v>1509</v>
      </c>
      <c r="D153" t="s">
        <v>1510</v>
      </c>
      <c r="E153" t="s">
        <v>309</v>
      </c>
      <c r="F153" t="s">
        <v>1981</v>
      </c>
      <c r="G153" t="s">
        <v>1982</v>
      </c>
      <c r="H153" t="s">
        <v>321</v>
      </c>
      <c r="I153" t="s">
        <v>754</v>
      </c>
      <c r="J153" t="s">
        <v>204</v>
      </c>
      <c r="K153" t="s">
        <v>204</v>
      </c>
      <c r="L153" t="s">
        <v>325</v>
      </c>
      <c r="M153" t="s">
        <v>340</v>
      </c>
      <c r="N153" t="s">
        <v>448</v>
      </c>
      <c r="O153" t="s">
        <v>339</v>
      </c>
      <c r="P153" t="s">
        <v>1533</v>
      </c>
      <c r="Q153" t="s">
        <v>413</v>
      </c>
      <c r="R153" t="s">
        <v>407</v>
      </c>
      <c r="S153" t="s">
        <v>1212</v>
      </c>
      <c r="T153" s="131">
        <v>5.2</v>
      </c>
      <c r="U153" t="s">
        <v>1983</v>
      </c>
      <c r="V153" s="132">
        <v>2.8709999999999999E-2</v>
      </c>
      <c r="W153" s="132">
        <v>3.1099999999999999E-2</v>
      </c>
      <c r="X153" t="s">
        <v>411</v>
      </c>
      <c r="Y153" t="s">
        <v>339</v>
      </c>
      <c r="Z153" s="131">
        <v>2933000</v>
      </c>
      <c r="AA153" s="131">
        <v>1</v>
      </c>
      <c r="AB153" s="131">
        <v>102.42</v>
      </c>
      <c r="AD153" s="131">
        <v>3003.9789999999998</v>
      </c>
      <c r="AH153" s="132">
        <v>3.4499999999999999E-3</v>
      </c>
      <c r="AI153" s="132">
        <f t="shared" si="2"/>
        <v>6.5917023803275512E-3</v>
      </c>
      <c r="AJ153" s="132">
        <v>2.0214580823740397E-3</v>
      </c>
    </row>
    <row r="154" spans="1:36" hidden="1">
      <c r="A154" t="s">
        <v>1213</v>
      </c>
      <c r="B154">
        <v>12937</v>
      </c>
      <c r="C154" t="s">
        <v>1608</v>
      </c>
      <c r="D154" t="s">
        <v>1609</v>
      </c>
      <c r="E154" t="s">
        <v>309</v>
      </c>
      <c r="F154" t="s">
        <v>1629</v>
      </c>
      <c r="G154" t="s">
        <v>1630</v>
      </c>
      <c r="H154" t="s">
        <v>321</v>
      </c>
      <c r="I154" t="s">
        <v>951</v>
      </c>
      <c r="J154" t="s">
        <v>204</v>
      </c>
      <c r="K154" t="s">
        <v>204</v>
      </c>
      <c r="L154" t="s">
        <v>325</v>
      </c>
      <c r="M154" t="s">
        <v>340</v>
      </c>
      <c r="N154" t="s">
        <v>443</v>
      </c>
      <c r="O154" t="s">
        <v>339</v>
      </c>
      <c r="P154" t="s">
        <v>1591</v>
      </c>
      <c r="Q154" t="s">
        <v>413</v>
      </c>
      <c r="R154" t="s">
        <v>407</v>
      </c>
      <c r="S154" t="s">
        <v>1212</v>
      </c>
      <c r="T154" s="131">
        <v>3.08</v>
      </c>
      <c r="U154" t="s">
        <v>1631</v>
      </c>
      <c r="V154" s="132">
        <v>8.584E-2</v>
      </c>
      <c r="W154" s="132">
        <v>6.7500000000000004E-2</v>
      </c>
      <c r="X154" t="s">
        <v>412</v>
      </c>
      <c r="Y154" t="s">
        <v>339</v>
      </c>
      <c r="Z154" s="131">
        <v>2718000</v>
      </c>
      <c r="AA154" s="131">
        <v>1</v>
      </c>
      <c r="AB154" s="131">
        <v>107.06</v>
      </c>
      <c r="AD154" s="131">
        <v>2909.8910000000001</v>
      </c>
      <c r="AH154" s="132">
        <v>1.5640000000000001E-2</v>
      </c>
      <c r="AI154" s="132">
        <f t="shared" si="2"/>
        <v>6.3852428499645703E-3</v>
      </c>
      <c r="AJ154" s="132">
        <v>1.958143742275654E-3</v>
      </c>
    </row>
    <row r="155" spans="1:36" hidden="1">
      <c r="A155" t="s">
        <v>1213</v>
      </c>
      <c r="B155">
        <v>12937</v>
      </c>
      <c r="C155" t="s">
        <v>1675</v>
      </c>
      <c r="D155" t="s">
        <v>1676</v>
      </c>
      <c r="E155" t="s">
        <v>311</v>
      </c>
      <c r="F155" t="s">
        <v>1677</v>
      </c>
      <c r="G155" t="s">
        <v>1678</v>
      </c>
      <c r="H155" t="s">
        <v>321</v>
      </c>
      <c r="I155" t="s">
        <v>951</v>
      </c>
      <c r="J155" t="s">
        <v>204</v>
      </c>
      <c r="K155" t="s">
        <v>224</v>
      </c>
      <c r="L155" t="s">
        <v>327</v>
      </c>
      <c r="M155" t="s">
        <v>340</v>
      </c>
      <c r="N155" t="s">
        <v>465</v>
      </c>
      <c r="O155" t="s">
        <v>339</v>
      </c>
      <c r="P155" t="s">
        <v>1533</v>
      </c>
      <c r="Q155" t="s">
        <v>413</v>
      </c>
      <c r="R155" t="s">
        <v>407</v>
      </c>
      <c r="S155" t="s">
        <v>1212</v>
      </c>
      <c r="T155" s="131">
        <v>1.22</v>
      </c>
      <c r="U155" t="s">
        <v>1314</v>
      </c>
      <c r="V155" s="132">
        <v>5.4859999999999999E-2</v>
      </c>
      <c r="W155" s="132">
        <v>6.3500000000000001E-2</v>
      </c>
      <c r="X155" t="s">
        <v>412</v>
      </c>
      <c r="Y155" t="s">
        <v>339</v>
      </c>
      <c r="Z155" s="131">
        <v>2886719</v>
      </c>
      <c r="AA155" s="131">
        <v>1</v>
      </c>
      <c r="AB155" s="131">
        <f>(AD155-(AC155*AA155))*1000/AA155/Z155*100</f>
        <v>100.17060891621247</v>
      </c>
      <c r="AD155" s="131">
        <f>2895.09-3.446</f>
        <v>2891.6440000000002</v>
      </c>
      <c r="AH155" s="132">
        <v>1.0789999999999999E-2</v>
      </c>
      <c r="AI155" s="132">
        <f t="shared" si="2"/>
        <v>6.3452030250077925E-3</v>
      </c>
      <c r="AJ155" s="132">
        <v>1.9458648463083125E-3</v>
      </c>
    </row>
    <row r="156" spans="1:36" hidden="1">
      <c r="A156" t="s">
        <v>1213</v>
      </c>
      <c r="B156">
        <v>12937</v>
      </c>
      <c r="C156" t="s">
        <v>1984</v>
      </c>
      <c r="D156" t="s">
        <v>1985</v>
      </c>
      <c r="E156" t="s">
        <v>309</v>
      </c>
      <c r="F156" t="s">
        <v>1986</v>
      </c>
      <c r="G156" t="s">
        <v>1987</v>
      </c>
      <c r="H156" t="s">
        <v>321</v>
      </c>
      <c r="I156" t="s">
        <v>951</v>
      </c>
      <c r="J156" t="s">
        <v>204</v>
      </c>
      <c r="K156" t="s">
        <v>204</v>
      </c>
      <c r="L156" t="s">
        <v>325</v>
      </c>
      <c r="M156" t="s">
        <v>340</v>
      </c>
      <c r="N156" t="s">
        <v>447</v>
      </c>
      <c r="O156" t="s">
        <v>339</v>
      </c>
      <c r="P156" t="s">
        <v>1577</v>
      </c>
      <c r="Q156" t="s">
        <v>415</v>
      </c>
      <c r="R156" t="s">
        <v>407</v>
      </c>
      <c r="S156" t="s">
        <v>1212</v>
      </c>
      <c r="T156" s="131">
        <v>3.78</v>
      </c>
      <c r="U156" t="s">
        <v>1323</v>
      </c>
      <c r="V156" s="132">
        <v>5.3539999999999997E-2</v>
      </c>
      <c r="W156" s="132">
        <v>5.3999999999999999E-2</v>
      </c>
      <c r="X156" t="s">
        <v>412</v>
      </c>
      <c r="Y156" t="s">
        <v>339</v>
      </c>
      <c r="Z156" s="131">
        <v>2718765</v>
      </c>
      <c r="AA156" s="131">
        <v>1</v>
      </c>
      <c r="AB156" s="131">
        <v>105.12</v>
      </c>
      <c r="AD156" s="131">
        <v>2857.9659999999999</v>
      </c>
      <c r="AH156" s="132">
        <v>1.554E-2</v>
      </c>
      <c r="AI156" s="132">
        <f t="shared" si="2"/>
        <v>6.2713025906956108E-3</v>
      </c>
      <c r="AJ156" s="132">
        <v>1.9232020163423929E-3</v>
      </c>
    </row>
    <row r="157" spans="1:36" hidden="1">
      <c r="A157" t="s">
        <v>1213</v>
      </c>
      <c r="B157">
        <v>12937</v>
      </c>
      <c r="C157" t="s">
        <v>1781</v>
      </c>
      <c r="D157" t="s">
        <v>1782</v>
      </c>
      <c r="E157" t="s">
        <v>309</v>
      </c>
      <c r="F157" t="s">
        <v>1988</v>
      </c>
      <c r="G157" t="s">
        <v>1989</v>
      </c>
      <c r="H157" t="s">
        <v>321</v>
      </c>
      <c r="I157" t="s">
        <v>951</v>
      </c>
      <c r="J157" t="s">
        <v>204</v>
      </c>
      <c r="K157" t="s">
        <v>204</v>
      </c>
      <c r="L157" t="s">
        <v>325</v>
      </c>
      <c r="M157" t="s">
        <v>340</v>
      </c>
      <c r="N157" t="s">
        <v>454</v>
      </c>
      <c r="O157" t="s">
        <v>339</v>
      </c>
      <c r="P157" t="s">
        <v>1591</v>
      </c>
      <c r="Q157" t="s">
        <v>413</v>
      </c>
      <c r="R157" t="s">
        <v>407</v>
      </c>
      <c r="S157" t="s">
        <v>1212</v>
      </c>
      <c r="T157" s="131">
        <v>4.1399999999999997</v>
      </c>
      <c r="U157" t="s">
        <v>1670</v>
      </c>
      <c r="V157" s="132">
        <v>5.5690000000000003E-2</v>
      </c>
      <c r="W157" s="132">
        <v>6.3500000000000001E-2</v>
      </c>
      <c r="X157" t="s">
        <v>412</v>
      </c>
      <c r="Y157" t="s">
        <v>339</v>
      </c>
      <c r="Z157" s="131">
        <v>2800000</v>
      </c>
      <c r="AA157" s="131">
        <v>1</v>
      </c>
      <c r="AB157" s="131">
        <v>100.22</v>
      </c>
      <c r="AD157" s="131">
        <v>2806.16</v>
      </c>
      <c r="AH157" s="132">
        <v>7.0000000000000001E-3</v>
      </c>
      <c r="AI157" s="132">
        <f t="shared" si="2"/>
        <v>6.1576234559495794E-3</v>
      </c>
      <c r="AJ157" s="132">
        <v>1.888340368702556E-3</v>
      </c>
    </row>
    <row r="158" spans="1:36" hidden="1">
      <c r="A158" t="s">
        <v>1213</v>
      </c>
      <c r="B158">
        <v>12937</v>
      </c>
      <c r="C158" t="s">
        <v>1509</v>
      </c>
      <c r="D158" t="s">
        <v>1510</v>
      </c>
      <c r="E158" t="s">
        <v>309</v>
      </c>
      <c r="F158" t="s">
        <v>1990</v>
      </c>
      <c r="G158" t="s">
        <v>1991</v>
      </c>
      <c r="H158" t="s">
        <v>321</v>
      </c>
      <c r="I158" t="s">
        <v>754</v>
      </c>
      <c r="J158" t="s">
        <v>204</v>
      </c>
      <c r="K158" t="s">
        <v>204</v>
      </c>
      <c r="L158" t="s">
        <v>325</v>
      </c>
      <c r="M158" t="s">
        <v>340</v>
      </c>
      <c r="N158" t="s">
        <v>448</v>
      </c>
      <c r="O158" t="s">
        <v>339</v>
      </c>
      <c r="P158" t="s">
        <v>1211</v>
      </c>
      <c r="Q158" t="s">
        <v>413</v>
      </c>
      <c r="R158" t="s">
        <v>407</v>
      </c>
      <c r="S158" t="s">
        <v>1212</v>
      </c>
      <c r="T158" s="131">
        <v>3.56</v>
      </c>
      <c r="U158" t="s">
        <v>1992</v>
      </c>
      <c r="V158" s="132">
        <v>-7.8200000000000006E-3</v>
      </c>
      <c r="W158" s="132">
        <v>2.5600000000000001E-2</v>
      </c>
      <c r="X158" t="s">
        <v>412</v>
      </c>
      <c r="Y158" t="s">
        <v>339</v>
      </c>
      <c r="Z158" s="131">
        <v>2700000</v>
      </c>
      <c r="AA158" s="131">
        <v>1</v>
      </c>
      <c r="AB158" s="131">
        <v>103.56</v>
      </c>
      <c r="AD158" s="131">
        <v>2796.12</v>
      </c>
      <c r="AH158" s="132">
        <v>8.0000000000000004E-4</v>
      </c>
      <c r="AI158" s="132">
        <f t="shared" si="2"/>
        <v>6.1355924457799048E-3</v>
      </c>
      <c r="AJ158" s="132">
        <v>1.8815841832741508E-3</v>
      </c>
    </row>
    <row r="159" spans="1:36" hidden="1">
      <c r="A159" t="s">
        <v>1213</v>
      </c>
      <c r="B159">
        <v>12937</v>
      </c>
      <c r="C159" t="s">
        <v>1753</v>
      </c>
      <c r="D159" t="s">
        <v>1754</v>
      </c>
      <c r="E159" t="s">
        <v>309</v>
      </c>
      <c r="F159" t="s">
        <v>1775</v>
      </c>
      <c r="G159" t="s">
        <v>1776</v>
      </c>
      <c r="H159" t="s">
        <v>321</v>
      </c>
      <c r="I159" t="s">
        <v>754</v>
      </c>
      <c r="J159" t="s">
        <v>204</v>
      </c>
      <c r="K159" t="s">
        <v>204</v>
      </c>
      <c r="L159" t="s">
        <v>325</v>
      </c>
      <c r="M159" t="s">
        <v>340</v>
      </c>
      <c r="N159" t="s">
        <v>447</v>
      </c>
      <c r="O159" t="s">
        <v>339</v>
      </c>
      <c r="P159" t="s">
        <v>1577</v>
      </c>
      <c r="Q159" t="s">
        <v>415</v>
      </c>
      <c r="R159" t="s">
        <v>407</v>
      </c>
      <c r="S159" t="s">
        <v>1212</v>
      </c>
      <c r="T159" s="131">
        <v>2.37</v>
      </c>
      <c r="U159" t="s">
        <v>1777</v>
      </c>
      <c r="V159" s="132">
        <v>3.3090000000000001E-2</v>
      </c>
      <c r="W159" s="132">
        <v>3.3000000000000002E-2</v>
      </c>
      <c r="X159" t="s">
        <v>412</v>
      </c>
      <c r="Y159" t="s">
        <v>339</v>
      </c>
      <c r="Z159" s="131">
        <v>2509165</v>
      </c>
      <c r="AA159" s="131">
        <v>1</v>
      </c>
      <c r="AB159" s="131">
        <v>108.67</v>
      </c>
      <c r="AD159" s="131">
        <v>2726.71</v>
      </c>
      <c r="AH159" s="132">
        <v>8.3599999999999994E-3</v>
      </c>
      <c r="AI159" s="132">
        <f t="shared" si="2"/>
        <v>5.9832844362303923E-3</v>
      </c>
      <c r="AJ159" s="132">
        <v>1.8348763316221978E-3</v>
      </c>
    </row>
    <row r="160" spans="1:36" hidden="1">
      <c r="A160" t="s">
        <v>1213</v>
      </c>
      <c r="B160">
        <v>12937</v>
      </c>
      <c r="C160" t="s">
        <v>1855</v>
      </c>
      <c r="D160" t="s">
        <v>1856</v>
      </c>
      <c r="E160" t="s">
        <v>309</v>
      </c>
      <c r="F160" t="s">
        <v>1857</v>
      </c>
      <c r="G160" t="s">
        <v>1858</v>
      </c>
      <c r="H160" t="s">
        <v>321</v>
      </c>
      <c r="I160" t="s">
        <v>754</v>
      </c>
      <c r="J160" t="s">
        <v>204</v>
      </c>
      <c r="K160" t="s">
        <v>204</v>
      </c>
      <c r="L160" t="s">
        <v>325</v>
      </c>
      <c r="M160" t="s">
        <v>340</v>
      </c>
      <c r="N160" t="s">
        <v>441</v>
      </c>
      <c r="O160" t="s">
        <v>339</v>
      </c>
      <c r="Q160" t="s">
        <v>410</v>
      </c>
      <c r="R160" t="s">
        <v>410</v>
      </c>
      <c r="S160" t="s">
        <v>1212</v>
      </c>
      <c r="T160" s="131">
        <v>2.02</v>
      </c>
      <c r="U160" t="s">
        <v>1597</v>
      </c>
      <c r="V160" s="132">
        <v>4.6780000000000002E-2</v>
      </c>
      <c r="W160" s="132">
        <v>3.4299999999999997E-2</v>
      </c>
      <c r="X160" t="s">
        <v>412</v>
      </c>
      <c r="Y160" t="s">
        <v>339</v>
      </c>
      <c r="Z160" s="131">
        <v>2402583.34</v>
      </c>
      <c r="AA160" s="131">
        <v>1</v>
      </c>
      <c r="AB160" s="131">
        <v>110.71</v>
      </c>
      <c r="AD160" s="131">
        <v>2659.9</v>
      </c>
      <c r="AH160" s="132">
        <v>2.9020000000000001E-2</v>
      </c>
      <c r="AI160" s="132">
        <f t="shared" si="2"/>
        <v>5.8366816683582861E-3</v>
      </c>
      <c r="AJ160" s="132">
        <v>1.789918089742541E-3</v>
      </c>
    </row>
    <row r="161" spans="1:36" hidden="1">
      <c r="A161" t="s">
        <v>1213</v>
      </c>
      <c r="B161">
        <v>12937</v>
      </c>
      <c r="C161" t="s">
        <v>1993</v>
      </c>
      <c r="D161" t="s">
        <v>1994</v>
      </c>
      <c r="E161" t="s">
        <v>309</v>
      </c>
      <c r="F161" t="s">
        <v>1995</v>
      </c>
      <c r="G161" t="s">
        <v>1996</v>
      </c>
      <c r="H161" t="s">
        <v>321</v>
      </c>
      <c r="I161" t="s">
        <v>754</v>
      </c>
      <c r="J161" t="s">
        <v>204</v>
      </c>
      <c r="K161" t="s">
        <v>204</v>
      </c>
      <c r="L161" t="s">
        <v>325</v>
      </c>
      <c r="M161" t="s">
        <v>340</v>
      </c>
      <c r="N161" t="s">
        <v>443</v>
      </c>
      <c r="O161" t="s">
        <v>339</v>
      </c>
      <c r="P161" t="s">
        <v>1596</v>
      </c>
      <c r="Q161" t="s">
        <v>415</v>
      </c>
      <c r="R161" t="s">
        <v>407</v>
      </c>
      <c r="S161" t="s">
        <v>1212</v>
      </c>
      <c r="T161" s="131">
        <v>1.22</v>
      </c>
      <c r="U161" t="s">
        <v>1735</v>
      </c>
      <c r="V161" s="132">
        <v>5.7439999999999998E-2</v>
      </c>
      <c r="W161" s="132">
        <v>4.19E-2</v>
      </c>
      <c r="X161" t="s">
        <v>412</v>
      </c>
      <c r="Y161" t="s">
        <v>339</v>
      </c>
      <c r="Z161" s="131">
        <v>2487401.67</v>
      </c>
      <c r="AA161" s="131">
        <v>1</v>
      </c>
      <c r="AB161" s="131">
        <v>105.98</v>
      </c>
      <c r="AD161" s="131">
        <v>2636.1480000000001</v>
      </c>
      <c r="AH161" s="132">
        <v>1.6129999999999999E-2</v>
      </c>
      <c r="AI161" s="132">
        <f t="shared" si="2"/>
        <v>5.7845620913114628E-3</v>
      </c>
      <c r="AJ161" s="132">
        <v>1.7739347315457799E-3</v>
      </c>
    </row>
    <row r="162" spans="1:36" hidden="1">
      <c r="A162" t="s">
        <v>1213</v>
      </c>
      <c r="B162">
        <v>12937</v>
      </c>
      <c r="C162" t="s">
        <v>1997</v>
      </c>
      <c r="D162" t="s">
        <v>1998</v>
      </c>
      <c r="E162" t="s">
        <v>311</v>
      </c>
      <c r="F162" t="s">
        <v>1999</v>
      </c>
      <c r="G162" t="s">
        <v>2000</v>
      </c>
      <c r="H162" t="s">
        <v>321</v>
      </c>
      <c r="I162" t="s">
        <v>951</v>
      </c>
      <c r="J162" t="s">
        <v>204</v>
      </c>
      <c r="K162" t="s">
        <v>224</v>
      </c>
      <c r="L162" t="s">
        <v>325</v>
      </c>
      <c r="M162" t="s">
        <v>340</v>
      </c>
      <c r="N162" t="s">
        <v>465</v>
      </c>
      <c r="O162" t="s">
        <v>339</v>
      </c>
      <c r="P162" t="s">
        <v>1551</v>
      </c>
      <c r="Q162" t="s">
        <v>413</v>
      </c>
      <c r="R162" t="s">
        <v>407</v>
      </c>
      <c r="S162" t="s">
        <v>1212</v>
      </c>
      <c r="T162" s="131">
        <v>2.48</v>
      </c>
      <c r="U162" t="s">
        <v>1343</v>
      </c>
      <c r="V162" s="132">
        <v>7.6740000000000003E-2</v>
      </c>
      <c r="W162" s="132">
        <v>0.1807</v>
      </c>
      <c r="X162" t="s">
        <v>412</v>
      </c>
      <c r="Y162" t="s">
        <v>338</v>
      </c>
      <c r="Z162" s="131">
        <v>2924112</v>
      </c>
      <c r="AA162" s="131">
        <v>1</v>
      </c>
      <c r="AB162" s="131">
        <v>85.96</v>
      </c>
      <c r="AD162" s="131">
        <v>2513.567</v>
      </c>
      <c r="AH162" s="132">
        <v>4.9800000000000001E-3</v>
      </c>
      <c r="AI162" s="132">
        <f t="shared" si="2"/>
        <v>5.5155796951352797E-3</v>
      </c>
      <c r="AJ162" s="132">
        <v>1.6914466871235346E-3</v>
      </c>
    </row>
    <row r="163" spans="1:36" hidden="1">
      <c r="A163" t="s">
        <v>1213</v>
      </c>
      <c r="B163">
        <v>12937</v>
      </c>
      <c r="C163" t="s">
        <v>1514</v>
      </c>
      <c r="D163" t="s">
        <v>1515</v>
      </c>
      <c r="E163" t="s">
        <v>309</v>
      </c>
      <c r="F163" t="s">
        <v>2001</v>
      </c>
      <c r="G163" t="s">
        <v>2002</v>
      </c>
      <c r="H163" t="s">
        <v>321</v>
      </c>
      <c r="I163" t="s">
        <v>754</v>
      </c>
      <c r="J163" t="s">
        <v>204</v>
      </c>
      <c r="K163" t="s">
        <v>204</v>
      </c>
      <c r="L163" t="s">
        <v>325</v>
      </c>
      <c r="M163" t="s">
        <v>340</v>
      </c>
      <c r="N163" t="s">
        <v>448</v>
      </c>
      <c r="O163" t="s">
        <v>339</v>
      </c>
      <c r="P163" t="s">
        <v>1211</v>
      </c>
      <c r="Q163" t="s">
        <v>413</v>
      </c>
      <c r="R163" t="s">
        <v>407</v>
      </c>
      <c r="S163" t="s">
        <v>1212</v>
      </c>
      <c r="T163" s="131">
        <v>3.75</v>
      </c>
      <c r="U163" t="s">
        <v>2003</v>
      </c>
      <c r="V163" s="132">
        <v>-1.068E-2</v>
      </c>
      <c r="W163" s="132">
        <v>2.5999999999999999E-2</v>
      </c>
      <c r="X163" t="s">
        <v>412</v>
      </c>
      <c r="Y163" t="s">
        <v>339</v>
      </c>
      <c r="Z163" s="131">
        <v>2401096.4900000002</v>
      </c>
      <c r="AA163" s="131">
        <v>1</v>
      </c>
      <c r="AB163" s="131">
        <v>103.06</v>
      </c>
      <c r="AD163" s="131">
        <v>2474.5700000000002</v>
      </c>
      <c r="AH163" s="132">
        <v>6.9999999999999999E-4</v>
      </c>
      <c r="AI163" s="132">
        <f t="shared" si="2"/>
        <v>5.4300076529453607E-3</v>
      </c>
      <c r="AJ163" s="132">
        <v>1.6652045593195984E-3</v>
      </c>
    </row>
    <row r="164" spans="1:36" hidden="1">
      <c r="A164" t="s">
        <v>1213</v>
      </c>
      <c r="B164">
        <v>12937</v>
      </c>
      <c r="C164" t="s">
        <v>1535</v>
      </c>
      <c r="D164" t="s">
        <v>1536</v>
      </c>
      <c r="E164" t="s">
        <v>311</v>
      </c>
      <c r="F164" t="s">
        <v>2004</v>
      </c>
      <c r="G164" t="s">
        <v>2005</v>
      </c>
      <c r="H164" t="s">
        <v>321</v>
      </c>
      <c r="I164" t="s">
        <v>951</v>
      </c>
      <c r="J164" t="s">
        <v>204</v>
      </c>
      <c r="K164" t="s">
        <v>224</v>
      </c>
      <c r="L164" t="s">
        <v>325</v>
      </c>
      <c r="M164" t="s">
        <v>340</v>
      </c>
      <c r="N164" t="s">
        <v>465</v>
      </c>
      <c r="O164" t="s">
        <v>339</v>
      </c>
      <c r="P164" t="s">
        <v>1539</v>
      </c>
      <c r="Q164" t="s">
        <v>413</v>
      </c>
      <c r="R164" t="s">
        <v>407</v>
      </c>
      <c r="S164" t="s">
        <v>1212</v>
      </c>
      <c r="T164" s="131">
        <v>1.61</v>
      </c>
      <c r="U164" t="s">
        <v>1730</v>
      </c>
      <c r="V164" s="132">
        <v>8.3519999999999997E-2</v>
      </c>
      <c r="W164" s="132">
        <v>6.9500000000000006E-2</v>
      </c>
      <c r="X164" t="s">
        <v>412</v>
      </c>
      <c r="Y164" t="s">
        <v>339</v>
      </c>
      <c r="Z164" s="131">
        <v>2386500</v>
      </c>
      <c r="AA164" s="131">
        <v>1</v>
      </c>
      <c r="AB164" s="131">
        <v>103.4</v>
      </c>
      <c r="AD164" s="131">
        <v>2467.6410000000001</v>
      </c>
      <c r="AH164" s="132">
        <v>5.5599999999999998E-3</v>
      </c>
      <c r="AI164" s="132">
        <f t="shared" si="2"/>
        <v>5.4148031838750742E-3</v>
      </c>
      <c r="AJ164" s="132">
        <v>1.6605418492764291E-3</v>
      </c>
    </row>
    <row r="165" spans="1:36" hidden="1">
      <c r="A165" t="s">
        <v>1213</v>
      </c>
      <c r="B165">
        <v>12937</v>
      </c>
      <c r="C165" t="s">
        <v>1726</v>
      </c>
      <c r="D165" t="s">
        <v>1727</v>
      </c>
      <c r="E165" t="s">
        <v>309</v>
      </c>
      <c r="F165" t="s">
        <v>1728</v>
      </c>
      <c r="G165" t="s">
        <v>1729</v>
      </c>
      <c r="H165" t="s">
        <v>321</v>
      </c>
      <c r="I165" t="s">
        <v>951</v>
      </c>
      <c r="J165" t="s">
        <v>204</v>
      </c>
      <c r="K165" t="s">
        <v>204</v>
      </c>
      <c r="L165" t="s">
        <v>325</v>
      </c>
      <c r="M165" t="s">
        <v>340</v>
      </c>
      <c r="N165" t="s">
        <v>443</v>
      </c>
      <c r="O165" t="s">
        <v>339</v>
      </c>
      <c r="P165" t="s">
        <v>1596</v>
      </c>
      <c r="Q165" t="s">
        <v>415</v>
      </c>
      <c r="R165" t="s">
        <v>407</v>
      </c>
      <c r="S165" t="s">
        <v>1212</v>
      </c>
      <c r="T165" s="131">
        <v>2.21</v>
      </c>
      <c r="U165" t="s">
        <v>1730</v>
      </c>
      <c r="V165" s="132">
        <v>5.5460000000000002E-2</v>
      </c>
      <c r="W165" s="132">
        <v>6.2899999999999998E-2</v>
      </c>
      <c r="X165" t="s">
        <v>412</v>
      </c>
      <c r="Y165" t="s">
        <v>339</v>
      </c>
      <c r="Z165" s="131">
        <v>2385000</v>
      </c>
      <c r="AA165" s="131">
        <v>1</v>
      </c>
      <c r="AB165" s="131">
        <v>102.92</v>
      </c>
      <c r="AD165" s="131">
        <v>2454.6419999999998</v>
      </c>
      <c r="AH165" s="132">
        <v>1.023E-2</v>
      </c>
      <c r="AI165" s="132">
        <f t="shared" si="2"/>
        <v>5.386279169811767E-3</v>
      </c>
      <c r="AJ165" s="132">
        <v>1.6517944733417836E-3</v>
      </c>
    </row>
    <row r="166" spans="1:36" hidden="1">
      <c r="A166" t="s">
        <v>1213</v>
      </c>
      <c r="B166">
        <v>12937</v>
      </c>
      <c r="C166" t="s">
        <v>1671</v>
      </c>
      <c r="D166" t="s">
        <v>1672</v>
      </c>
      <c r="E166" t="s">
        <v>309</v>
      </c>
      <c r="F166" t="s">
        <v>2006</v>
      </c>
      <c r="G166" t="s">
        <v>2007</v>
      </c>
      <c r="H166" t="s">
        <v>321</v>
      </c>
      <c r="I166" t="s">
        <v>754</v>
      </c>
      <c r="J166" t="s">
        <v>204</v>
      </c>
      <c r="K166" t="s">
        <v>204</v>
      </c>
      <c r="L166" t="s">
        <v>325</v>
      </c>
      <c r="M166" t="s">
        <v>340</v>
      </c>
      <c r="N166" t="s">
        <v>464</v>
      </c>
      <c r="O166" t="s">
        <v>339</v>
      </c>
      <c r="P166" t="s">
        <v>1551</v>
      </c>
      <c r="Q166" t="s">
        <v>413</v>
      </c>
      <c r="R166" t="s">
        <v>407</v>
      </c>
      <c r="S166" t="s">
        <v>1212</v>
      </c>
      <c r="T166" s="131">
        <v>4.08</v>
      </c>
      <c r="U166" t="s">
        <v>1560</v>
      </c>
      <c r="V166" s="132">
        <v>3.3349999999999998E-2</v>
      </c>
      <c r="W166" s="132">
        <v>3.2399999999999998E-2</v>
      </c>
      <c r="X166" t="s">
        <v>412</v>
      </c>
      <c r="Y166" t="s">
        <v>339</v>
      </c>
      <c r="Z166" s="131">
        <v>2188553</v>
      </c>
      <c r="AA166" s="131">
        <v>1</v>
      </c>
      <c r="AB166" s="131">
        <v>102.93</v>
      </c>
      <c r="AD166" s="131">
        <v>2252.6779999999999</v>
      </c>
      <c r="AH166" s="132">
        <v>5.2700000000000004E-3</v>
      </c>
      <c r="AI166" s="132">
        <f t="shared" si="2"/>
        <v>4.9431047736057769E-3</v>
      </c>
      <c r="AJ166" s="132">
        <v>1.5158874779371584E-3</v>
      </c>
    </row>
    <row r="167" spans="1:36" hidden="1">
      <c r="A167" t="s">
        <v>1213</v>
      </c>
      <c r="B167">
        <v>12937</v>
      </c>
      <c r="C167" t="s">
        <v>1573</v>
      </c>
      <c r="D167" t="s">
        <v>1574</v>
      </c>
      <c r="E167" t="s">
        <v>309</v>
      </c>
      <c r="F167" t="s">
        <v>2008</v>
      </c>
      <c r="G167" t="s">
        <v>2009</v>
      </c>
      <c r="H167" t="s">
        <v>321</v>
      </c>
      <c r="I167" t="s">
        <v>951</v>
      </c>
      <c r="J167" t="s">
        <v>204</v>
      </c>
      <c r="K167" t="s">
        <v>204</v>
      </c>
      <c r="L167" t="s">
        <v>325</v>
      </c>
      <c r="M167" t="s">
        <v>340</v>
      </c>
      <c r="N167" t="s">
        <v>441</v>
      </c>
      <c r="O167" t="s">
        <v>339</v>
      </c>
      <c r="P167" t="s">
        <v>1577</v>
      </c>
      <c r="Q167" t="s">
        <v>415</v>
      </c>
      <c r="R167" t="s">
        <v>407</v>
      </c>
      <c r="S167" t="s">
        <v>1212</v>
      </c>
      <c r="T167" s="131">
        <v>3.29</v>
      </c>
      <c r="U167" t="s">
        <v>2010</v>
      </c>
      <c r="V167" s="132">
        <v>5.9830000000000001E-2</v>
      </c>
      <c r="W167" s="132">
        <v>5.5899999999999998E-2</v>
      </c>
      <c r="X167" t="s">
        <v>412</v>
      </c>
      <c r="Y167" t="s">
        <v>339</v>
      </c>
      <c r="Z167" s="131">
        <v>2551000</v>
      </c>
      <c r="AA167" s="131">
        <v>1</v>
      </c>
      <c r="AB167" s="131">
        <v>87.84</v>
      </c>
      <c r="AD167" s="131">
        <v>2240.7979999999998</v>
      </c>
      <c r="AH167" s="132">
        <v>2.1700000000000001E-3</v>
      </c>
      <c r="AI167" s="132">
        <f t="shared" si="2"/>
        <v>4.9170362077874761E-3</v>
      </c>
      <c r="AJ167" s="132">
        <v>1.5078931071314358E-3</v>
      </c>
    </row>
    <row r="168" spans="1:36" hidden="1">
      <c r="A168" t="s">
        <v>1213</v>
      </c>
      <c r="B168">
        <v>12937</v>
      </c>
      <c r="C168" t="s">
        <v>2011</v>
      </c>
      <c r="D168" t="s">
        <v>2012</v>
      </c>
      <c r="E168" t="s">
        <v>309</v>
      </c>
      <c r="F168" t="s">
        <v>2013</v>
      </c>
      <c r="G168" t="s">
        <v>2014</v>
      </c>
      <c r="H168" t="s">
        <v>321</v>
      </c>
      <c r="I168" t="s">
        <v>754</v>
      </c>
      <c r="J168" t="s">
        <v>204</v>
      </c>
      <c r="K168" t="s">
        <v>204</v>
      </c>
      <c r="L168" t="s">
        <v>325</v>
      </c>
      <c r="M168" t="s">
        <v>340</v>
      </c>
      <c r="N168" t="s">
        <v>464</v>
      </c>
      <c r="O168" t="s">
        <v>339</v>
      </c>
      <c r="P168" t="s">
        <v>1700</v>
      </c>
      <c r="Q168" t="s">
        <v>413</v>
      </c>
      <c r="R168" t="s">
        <v>407</v>
      </c>
      <c r="S168" t="s">
        <v>1212</v>
      </c>
      <c r="T168" s="131">
        <v>4.45</v>
      </c>
      <c r="U168" t="s">
        <v>2015</v>
      </c>
      <c r="V168" s="132">
        <v>2.53E-2</v>
      </c>
      <c r="W168" s="132">
        <v>2.86E-2</v>
      </c>
      <c r="X168" t="s">
        <v>412</v>
      </c>
      <c r="Y168" t="s">
        <v>339</v>
      </c>
      <c r="Z168" s="131">
        <v>2125000.42</v>
      </c>
      <c r="AA168" s="131">
        <v>1</v>
      </c>
      <c r="AB168" s="131">
        <v>105.34</v>
      </c>
      <c r="AD168" s="131">
        <v>2238.4749999999999</v>
      </c>
      <c r="AH168" s="132">
        <v>2.7699999999999999E-3</v>
      </c>
      <c r="AI168" s="132">
        <f t="shared" si="2"/>
        <v>4.9119387937810871E-3</v>
      </c>
      <c r="AJ168" s="132">
        <v>1.5063298980925728E-3</v>
      </c>
    </row>
    <row r="169" spans="1:36" hidden="1">
      <c r="A169" t="s">
        <v>1213</v>
      </c>
      <c r="B169">
        <v>12937</v>
      </c>
      <c r="C169" t="s">
        <v>1584</v>
      </c>
      <c r="D169" t="s">
        <v>1585</v>
      </c>
      <c r="E169" t="s">
        <v>309</v>
      </c>
      <c r="F169" t="s">
        <v>2016</v>
      </c>
      <c r="G169" t="s">
        <v>2017</v>
      </c>
      <c r="H169" t="s">
        <v>321</v>
      </c>
      <c r="I169" t="s">
        <v>754</v>
      </c>
      <c r="J169" t="s">
        <v>204</v>
      </c>
      <c r="K169" t="s">
        <v>204</v>
      </c>
      <c r="L169" t="s">
        <v>325</v>
      </c>
      <c r="M169" t="s">
        <v>340</v>
      </c>
      <c r="N169" t="s">
        <v>465</v>
      </c>
      <c r="O169" t="s">
        <v>339</v>
      </c>
      <c r="P169" t="s">
        <v>1577</v>
      </c>
      <c r="Q169" t="s">
        <v>415</v>
      </c>
      <c r="R169" t="s">
        <v>407</v>
      </c>
      <c r="S169" t="s">
        <v>1212</v>
      </c>
      <c r="T169" s="131">
        <v>3.57</v>
      </c>
      <c r="U169" t="s">
        <v>2018</v>
      </c>
      <c r="V169" s="132">
        <v>4.0430000000000001E-2</v>
      </c>
      <c r="W169" s="132">
        <v>3.6499999999999998E-2</v>
      </c>
      <c r="X169" t="s">
        <v>412</v>
      </c>
      <c r="Y169" t="s">
        <v>339</v>
      </c>
      <c r="Z169" s="131">
        <v>2197000</v>
      </c>
      <c r="AA169" s="131">
        <v>1</v>
      </c>
      <c r="AB169" s="131">
        <v>100.67</v>
      </c>
      <c r="AD169" s="131">
        <v>2211.7199999999998</v>
      </c>
      <c r="AH169" s="132">
        <v>3.5200000000000001E-3</v>
      </c>
      <c r="AI169" s="132">
        <f t="shared" si="2"/>
        <v>4.853229662596859E-3</v>
      </c>
      <c r="AJ169" s="132">
        <v>1.4883257406088095E-3</v>
      </c>
    </row>
    <row r="170" spans="1:36" hidden="1">
      <c r="A170" t="s">
        <v>1213</v>
      </c>
      <c r="B170">
        <v>12937</v>
      </c>
      <c r="C170" t="s">
        <v>2019</v>
      </c>
      <c r="D170" t="s">
        <v>2020</v>
      </c>
      <c r="E170" t="s">
        <v>309</v>
      </c>
      <c r="F170" t="s">
        <v>2021</v>
      </c>
      <c r="G170" t="s">
        <v>2022</v>
      </c>
      <c r="H170" t="s">
        <v>321</v>
      </c>
      <c r="I170" t="s">
        <v>951</v>
      </c>
      <c r="J170" t="s">
        <v>204</v>
      </c>
      <c r="K170" t="s">
        <v>204</v>
      </c>
      <c r="L170" t="s">
        <v>325</v>
      </c>
      <c r="M170" t="s">
        <v>340</v>
      </c>
      <c r="N170" t="s">
        <v>465</v>
      </c>
      <c r="O170" t="s">
        <v>339</v>
      </c>
      <c r="P170" t="s">
        <v>1577</v>
      </c>
      <c r="Q170" t="s">
        <v>415</v>
      </c>
      <c r="R170" t="s">
        <v>407</v>
      </c>
      <c r="S170" t="s">
        <v>1212</v>
      </c>
      <c r="T170" s="131">
        <v>2.94</v>
      </c>
      <c r="U170" t="s">
        <v>1572</v>
      </c>
      <c r="V170" s="132">
        <v>6.3339999999999994E-2</v>
      </c>
      <c r="W170" s="132">
        <v>5.6000000000000001E-2</v>
      </c>
      <c r="X170" t="s">
        <v>412</v>
      </c>
      <c r="Y170" t="s">
        <v>339</v>
      </c>
      <c r="Z170" s="131">
        <v>2088000</v>
      </c>
      <c r="AA170" s="131">
        <v>1</v>
      </c>
      <c r="AB170" s="131">
        <v>104.05</v>
      </c>
      <c r="AD170" s="131">
        <v>2172.5639999999999</v>
      </c>
      <c r="AH170" s="132">
        <v>5.0099999999999997E-3</v>
      </c>
      <c r="AI170" s="132">
        <f t="shared" si="2"/>
        <v>4.7673087229351289E-3</v>
      </c>
      <c r="AJ170" s="132">
        <v>1.4619766174380291E-3</v>
      </c>
    </row>
    <row r="171" spans="1:36" hidden="1">
      <c r="A171" t="s">
        <v>1213</v>
      </c>
      <c r="B171">
        <v>12937</v>
      </c>
      <c r="C171" t="s">
        <v>1757</v>
      </c>
      <c r="D171" t="s">
        <v>1758</v>
      </c>
      <c r="E171" t="s">
        <v>309</v>
      </c>
      <c r="F171" t="s">
        <v>1759</v>
      </c>
      <c r="G171" t="s">
        <v>1760</v>
      </c>
      <c r="H171" t="s">
        <v>321</v>
      </c>
      <c r="I171" t="s">
        <v>754</v>
      </c>
      <c r="J171" t="s">
        <v>204</v>
      </c>
      <c r="K171" t="s">
        <v>204</v>
      </c>
      <c r="L171" t="s">
        <v>327</v>
      </c>
      <c r="M171" t="s">
        <v>340</v>
      </c>
      <c r="N171" t="s">
        <v>441</v>
      </c>
      <c r="O171" t="s">
        <v>339</v>
      </c>
      <c r="Q171" t="s">
        <v>410</v>
      </c>
      <c r="R171" t="s">
        <v>410</v>
      </c>
      <c r="S171" t="s">
        <v>1212</v>
      </c>
      <c r="T171" s="131">
        <v>1.99</v>
      </c>
      <c r="U171" t="s">
        <v>1597</v>
      </c>
      <c r="V171" s="132">
        <v>4.9540000000000001E-2</v>
      </c>
      <c r="W171" s="132">
        <v>3.8600000000000002E-2</v>
      </c>
      <c r="X171" t="s">
        <v>412</v>
      </c>
      <c r="Y171" t="s">
        <v>339</v>
      </c>
      <c r="Z171" s="131">
        <v>1968112</v>
      </c>
      <c r="AA171" s="131">
        <v>1</v>
      </c>
      <c r="AB171" s="131">
        <f>(AD171-(AC171*AA171))*1000/AA171/Z171*100</f>
        <v>108.68167055533426</v>
      </c>
      <c r="AD171" s="131">
        <f>2161.184-22.207</f>
        <v>2138.9770000000003</v>
      </c>
      <c r="AH171" s="132">
        <v>8.0800000000000004E-3</v>
      </c>
      <c r="AI171" s="132">
        <f t="shared" si="2"/>
        <v>4.693607972081658E-3</v>
      </c>
      <c r="AJ171" s="132">
        <v>1.4393750238141402E-3</v>
      </c>
    </row>
    <row r="172" spans="1:36" hidden="1">
      <c r="A172" t="s">
        <v>1213</v>
      </c>
      <c r="B172">
        <v>12937</v>
      </c>
      <c r="C172" t="s">
        <v>2023</v>
      </c>
      <c r="D172" t="s">
        <v>2024</v>
      </c>
      <c r="E172" t="s">
        <v>309</v>
      </c>
      <c r="F172" t="s">
        <v>2025</v>
      </c>
      <c r="G172" t="s">
        <v>2026</v>
      </c>
      <c r="H172" t="s">
        <v>321</v>
      </c>
      <c r="I172" t="s">
        <v>754</v>
      </c>
      <c r="J172" t="s">
        <v>204</v>
      </c>
      <c r="K172" t="s">
        <v>204</v>
      </c>
      <c r="L172" t="s">
        <v>325</v>
      </c>
      <c r="M172" t="s">
        <v>340</v>
      </c>
      <c r="N172" t="s">
        <v>464</v>
      </c>
      <c r="O172" t="s">
        <v>339</v>
      </c>
      <c r="P172" t="s">
        <v>2027</v>
      </c>
      <c r="Q172" t="s">
        <v>415</v>
      </c>
      <c r="R172" t="s">
        <v>407</v>
      </c>
      <c r="S172" t="s">
        <v>1212</v>
      </c>
      <c r="T172" s="131">
        <v>2.0699999999999998</v>
      </c>
      <c r="U172" t="s">
        <v>1730</v>
      </c>
      <c r="V172" s="132">
        <v>6.4099999999999999E-3</v>
      </c>
      <c r="W172" s="132">
        <v>2.75E-2</v>
      </c>
      <c r="X172" t="s">
        <v>412</v>
      </c>
      <c r="Y172" t="s">
        <v>339</v>
      </c>
      <c r="Z172" s="131">
        <v>1882352.94</v>
      </c>
      <c r="AA172" s="131">
        <v>1</v>
      </c>
      <c r="AB172" s="131">
        <v>113.81</v>
      </c>
      <c r="AD172" s="131">
        <v>2142.306</v>
      </c>
      <c r="AH172" s="132">
        <v>7.2999999999999996E-4</v>
      </c>
      <c r="AI172" s="132">
        <f t="shared" si="2"/>
        <v>4.7009128757524591E-3</v>
      </c>
      <c r="AJ172" s="132">
        <v>1.4416151972495147E-3</v>
      </c>
    </row>
    <row r="173" spans="1:36" hidden="1">
      <c r="A173" t="s">
        <v>1213</v>
      </c>
      <c r="B173">
        <v>12937</v>
      </c>
      <c r="C173" t="s">
        <v>1584</v>
      </c>
      <c r="D173" t="s">
        <v>1585</v>
      </c>
      <c r="E173" t="s">
        <v>309</v>
      </c>
      <c r="F173" t="s">
        <v>1794</v>
      </c>
      <c r="G173" t="s">
        <v>1795</v>
      </c>
      <c r="H173" t="s">
        <v>321</v>
      </c>
      <c r="I173" t="s">
        <v>754</v>
      </c>
      <c r="J173" t="s">
        <v>204</v>
      </c>
      <c r="K173" t="s">
        <v>204</v>
      </c>
      <c r="L173" t="s">
        <v>325</v>
      </c>
      <c r="M173" t="s">
        <v>340</v>
      </c>
      <c r="N173" t="s">
        <v>465</v>
      </c>
      <c r="O173" t="s">
        <v>339</v>
      </c>
      <c r="P173" t="s">
        <v>1577</v>
      </c>
      <c r="Q173" t="s">
        <v>415</v>
      </c>
      <c r="R173" t="s">
        <v>407</v>
      </c>
      <c r="S173" t="s">
        <v>1212</v>
      </c>
      <c r="T173" s="131">
        <v>2.87</v>
      </c>
      <c r="U173" t="s">
        <v>1308</v>
      </c>
      <c r="V173" s="132">
        <v>3.3070000000000002E-2</v>
      </c>
      <c r="W173" s="132">
        <v>3.3500000000000002E-2</v>
      </c>
      <c r="X173" t="s">
        <v>412</v>
      </c>
      <c r="Y173" t="s">
        <v>339</v>
      </c>
      <c r="Z173" s="131">
        <v>1889045.46</v>
      </c>
      <c r="AA173" s="131">
        <v>1</v>
      </c>
      <c r="AB173" s="131">
        <v>112.51</v>
      </c>
      <c r="AD173" s="131">
        <v>2125.3649999999998</v>
      </c>
      <c r="AH173" s="132">
        <v>4.0400000000000002E-3</v>
      </c>
      <c r="AI173" s="132">
        <f t="shared" si="2"/>
        <v>4.6637388375767161E-3</v>
      </c>
      <c r="AJ173" s="132">
        <v>1.4302151437293339E-3</v>
      </c>
    </row>
    <row r="174" spans="1:36" hidden="1">
      <c r="A174" t="s">
        <v>1213</v>
      </c>
      <c r="B174">
        <v>12937</v>
      </c>
      <c r="C174" t="s">
        <v>1535</v>
      </c>
      <c r="D174" t="s">
        <v>1536</v>
      </c>
      <c r="E174" t="s">
        <v>311</v>
      </c>
      <c r="F174" t="s">
        <v>1719</v>
      </c>
      <c r="G174" t="s">
        <v>1720</v>
      </c>
      <c r="H174" t="s">
        <v>321</v>
      </c>
      <c r="I174" t="s">
        <v>951</v>
      </c>
      <c r="J174" t="s">
        <v>204</v>
      </c>
      <c r="K174" t="s">
        <v>224</v>
      </c>
      <c r="L174" t="s">
        <v>325</v>
      </c>
      <c r="M174" t="s">
        <v>340</v>
      </c>
      <c r="N174" t="s">
        <v>465</v>
      </c>
      <c r="O174" t="s">
        <v>339</v>
      </c>
      <c r="P174" t="s">
        <v>1551</v>
      </c>
      <c r="Q174" t="s">
        <v>413</v>
      </c>
      <c r="R174" t="s">
        <v>407</v>
      </c>
      <c r="S174" t="s">
        <v>1212</v>
      </c>
      <c r="T174" s="131">
        <v>1.61</v>
      </c>
      <c r="U174" t="s">
        <v>1706</v>
      </c>
      <c r="V174" s="132">
        <v>7.7920000000000003E-2</v>
      </c>
      <c r="W174" s="132">
        <v>6.1199999999999997E-2</v>
      </c>
      <c r="X174" t="s">
        <v>412</v>
      </c>
      <c r="Y174" t="s">
        <v>339</v>
      </c>
      <c r="Z174" s="131">
        <v>2030330</v>
      </c>
      <c r="AA174" s="131">
        <v>1</v>
      </c>
      <c r="AB174" s="131">
        <v>102.91</v>
      </c>
      <c r="AD174" s="131">
        <v>2089.413</v>
      </c>
      <c r="AH174" s="132">
        <v>5.8399999999999997E-3</v>
      </c>
      <c r="AI174" s="132">
        <f t="shared" si="2"/>
        <v>4.5848485111205277E-3</v>
      </c>
      <c r="AJ174" s="132">
        <v>1.406022078139491E-3</v>
      </c>
    </row>
    <row r="175" spans="1:36" hidden="1">
      <c r="A175" t="s">
        <v>1213</v>
      </c>
      <c r="B175">
        <v>12937</v>
      </c>
      <c r="C175" t="s">
        <v>1753</v>
      </c>
      <c r="D175" t="s">
        <v>1754</v>
      </c>
      <c r="E175" t="s">
        <v>309</v>
      </c>
      <c r="F175" t="s">
        <v>1755</v>
      </c>
      <c r="G175" t="s">
        <v>1756</v>
      </c>
      <c r="H175" t="s">
        <v>321</v>
      </c>
      <c r="I175" t="s">
        <v>951</v>
      </c>
      <c r="J175" t="s">
        <v>204</v>
      </c>
      <c r="K175" t="s">
        <v>204</v>
      </c>
      <c r="L175" t="s">
        <v>327</v>
      </c>
      <c r="M175" t="s">
        <v>340</v>
      </c>
      <c r="N175" t="s">
        <v>447</v>
      </c>
      <c r="O175" t="s">
        <v>339</v>
      </c>
      <c r="P175" t="s">
        <v>1577</v>
      </c>
      <c r="Q175" t="s">
        <v>415</v>
      </c>
      <c r="R175" t="s">
        <v>407</v>
      </c>
      <c r="S175" t="s">
        <v>1212</v>
      </c>
      <c r="T175" s="131">
        <v>3.06</v>
      </c>
      <c r="U175" t="s">
        <v>1617</v>
      </c>
      <c r="V175" s="132">
        <v>6.1580000000000003E-2</v>
      </c>
      <c r="W175" s="132">
        <v>5.74E-2</v>
      </c>
      <c r="X175" t="s">
        <v>412</v>
      </c>
      <c r="Y175" t="s">
        <v>339</v>
      </c>
      <c r="Z175" s="131">
        <v>2000000</v>
      </c>
      <c r="AA175" s="131">
        <v>1</v>
      </c>
      <c r="AB175" s="131">
        <f>(AD175-(AC175*AA175))*1000/AA175/Z175*100</f>
        <v>102.80174999999998</v>
      </c>
      <c r="AD175" s="131">
        <f>2060.2-4.165</f>
        <v>2056.0349999999999</v>
      </c>
      <c r="AH175" s="132">
        <v>6.6699999999999997E-3</v>
      </c>
      <c r="AI175" s="132">
        <f t="shared" si="2"/>
        <v>4.5116063739249696E-3</v>
      </c>
      <c r="AJ175" s="132">
        <v>1.3835611262242209E-3</v>
      </c>
    </row>
    <row r="176" spans="1:36" hidden="1">
      <c r="A176" t="s">
        <v>1213</v>
      </c>
      <c r="B176">
        <v>12937</v>
      </c>
      <c r="C176" t="s">
        <v>1948</v>
      </c>
      <c r="D176" t="s">
        <v>1949</v>
      </c>
      <c r="E176" t="s">
        <v>309</v>
      </c>
      <c r="F176" t="s">
        <v>2028</v>
      </c>
      <c r="G176" t="s">
        <v>2029</v>
      </c>
      <c r="H176" t="s">
        <v>321</v>
      </c>
      <c r="I176" t="s">
        <v>754</v>
      </c>
      <c r="J176" t="s">
        <v>204</v>
      </c>
      <c r="K176" t="s">
        <v>204</v>
      </c>
      <c r="L176" t="s">
        <v>325</v>
      </c>
      <c r="M176" t="s">
        <v>340</v>
      </c>
      <c r="N176" t="s">
        <v>447</v>
      </c>
      <c r="O176" t="s">
        <v>339</v>
      </c>
      <c r="P176" t="s">
        <v>1551</v>
      </c>
      <c r="Q176" t="s">
        <v>413</v>
      </c>
      <c r="R176" t="s">
        <v>407</v>
      </c>
      <c r="S176" t="s">
        <v>1212</v>
      </c>
      <c r="T176" s="131">
        <v>3.04</v>
      </c>
      <c r="U176" t="s">
        <v>1617</v>
      </c>
      <c r="V176" s="132">
        <v>3.5279999999999999E-2</v>
      </c>
      <c r="W176" s="132">
        <v>3.2800000000000003E-2</v>
      </c>
      <c r="X176" t="s">
        <v>412</v>
      </c>
      <c r="Y176" t="s">
        <v>339</v>
      </c>
      <c r="Z176" s="131">
        <v>1914750</v>
      </c>
      <c r="AA176" s="131">
        <v>1</v>
      </c>
      <c r="AB176" s="131">
        <v>104.77</v>
      </c>
      <c r="AD176" s="131">
        <v>2006.0840000000001</v>
      </c>
      <c r="AH176" s="132">
        <v>1.3500000000000001E-3</v>
      </c>
      <c r="AI176" s="132">
        <f t="shared" si="2"/>
        <v>4.4019977096833958E-3</v>
      </c>
      <c r="AJ176" s="132">
        <v>1.3499477578642338E-3</v>
      </c>
    </row>
    <row r="177" spans="1:36" hidden="1">
      <c r="A177" t="s">
        <v>1213</v>
      </c>
      <c r="B177">
        <v>12937</v>
      </c>
      <c r="C177" t="s">
        <v>1925</v>
      </c>
      <c r="D177" t="s">
        <v>1926</v>
      </c>
      <c r="E177" t="s">
        <v>309</v>
      </c>
      <c r="F177" t="s">
        <v>2030</v>
      </c>
      <c r="G177" t="s">
        <v>2031</v>
      </c>
      <c r="H177" t="s">
        <v>321</v>
      </c>
      <c r="I177" t="s">
        <v>754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1551</v>
      </c>
      <c r="Q177" t="s">
        <v>413</v>
      </c>
      <c r="R177" t="s">
        <v>407</v>
      </c>
      <c r="S177" t="s">
        <v>1212</v>
      </c>
      <c r="T177" s="131">
        <v>3.08</v>
      </c>
      <c r="U177" t="s">
        <v>1617</v>
      </c>
      <c r="V177" s="132">
        <v>3.2129999999999999E-2</v>
      </c>
      <c r="W177" s="132">
        <v>3.3099999999999997E-2</v>
      </c>
      <c r="X177" t="s">
        <v>412</v>
      </c>
      <c r="Y177" t="s">
        <v>339</v>
      </c>
      <c r="Z177" s="131">
        <v>1826100</v>
      </c>
      <c r="AA177" s="131">
        <v>1</v>
      </c>
      <c r="AB177" s="131">
        <v>106.11</v>
      </c>
      <c r="AD177" s="131">
        <v>1937.675</v>
      </c>
      <c r="AH177" s="132">
        <v>4.64E-3</v>
      </c>
      <c r="AI177" s="132">
        <f t="shared" si="2"/>
        <v>4.2518862181796834E-3</v>
      </c>
      <c r="AJ177" s="132">
        <v>1.3039135059746149E-3</v>
      </c>
    </row>
    <row r="178" spans="1:36" hidden="1">
      <c r="A178" t="s">
        <v>1213</v>
      </c>
      <c r="B178">
        <v>12937</v>
      </c>
      <c r="C178" t="s">
        <v>1781</v>
      </c>
      <c r="D178" t="s">
        <v>1782</v>
      </c>
      <c r="E178" t="s">
        <v>309</v>
      </c>
      <c r="F178" t="s">
        <v>2032</v>
      </c>
      <c r="G178" t="s">
        <v>2033</v>
      </c>
      <c r="H178" t="s">
        <v>321</v>
      </c>
      <c r="I178" t="s">
        <v>951</v>
      </c>
      <c r="J178" t="s">
        <v>204</v>
      </c>
      <c r="K178" t="s">
        <v>204</v>
      </c>
      <c r="L178" t="s">
        <v>325</v>
      </c>
      <c r="M178" t="s">
        <v>340</v>
      </c>
      <c r="N178" t="s">
        <v>454</v>
      </c>
      <c r="O178" t="s">
        <v>339</v>
      </c>
      <c r="P178" t="s">
        <v>1539</v>
      </c>
      <c r="Q178" t="s">
        <v>413</v>
      </c>
      <c r="R178" t="s">
        <v>407</v>
      </c>
      <c r="S178" t="s">
        <v>1212</v>
      </c>
      <c r="T178" s="131">
        <v>2.72</v>
      </c>
      <c r="U178" t="s">
        <v>1849</v>
      </c>
      <c r="V178" s="132">
        <v>7.5160000000000005E-2</v>
      </c>
      <c r="W178" s="132">
        <v>5.79E-2</v>
      </c>
      <c r="X178" t="s">
        <v>412</v>
      </c>
      <c r="Y178" t="s">
        <v>339</v>
      </c>
      <c r="Z178" s="131">
        <v>1850000</v>
      </c>
      <c r="AA178" s="131">
        <v>1</v>
      </c>
      <c r="AB178" s="131">
        <v>103.75</v>
      </c>
      <c r="AD178" s="131">
        <v>1919.375</v>
      </c>
      <c r="AH178" s="132">
        <v>3.7000000000000002E-3</v>
      </c>
      <c r="AI178" s="132">
        <f t="shared" si="2"/>
        <v>4.2117300940656358E-3</v>
      </c>
      <c r="AJ178" s="132">
        <v>1.2915989448849918E-3</v>
      </c>
    </row>
    <row r="179" spans="1:36" hidden="1">
      <c r="A179" t="s">
        <v>1213</v>
      </c>
      <c r="B179">
        <v>12937</v>
      </c>
      <c r="C179" t="s">
        <v>2034</v>
      </c>
      <c r="D179" t="s">
        <v>2035</v>
      </c>
      <c r="E179" t="s">
        <v>309</v>
      </c>
      <c r="F179" t="s">
        <v>2036</v>
      </c>
      <c r="G179" t="s">
        <v>2037</v>
      </c>
      <c r="H179" t="s">
        <v>321</v>
      </c>
      <c r="I179" t="s">
        <v>754</v>
      </c>
      <c r="J179" t="s">
        <v>204</v>
      </c>
      <c r="K179" t="s">
        <v>204</v>
      </c>
      <c r="L179" t="s">
        <v>325</v>
      </c>
      <c r="M179" t="s">
        <v>340</v>
      </c>
      <c r="N179" t="s">
        <v>447</v>
      </c>
      <c r="O179" t="s">
        <v>339</v>
      </c>
      <c r="P179" t="s">
        <v>1577</v>
      </c>
      <c r="Q179" t="s">
        <v>415</v>
      </c>
      <c r="R179" t="s">
        <v>407</v>
      </c>
      <c r="S179" t="s">
        <v>1212</v>
      </c>
      <c r="T179" s="131">
        <v>4.3</v>
      </c>
      <c r="U179" t="s">
        <v>2038</v>
      </c>
      <c r="V179" s="132">
        <v>3.1820000000000001E-2</v>
      </c>
      <c r="W179" s="132">
        <v>3.2800000000000003E-2</v>
      </c>
      <c r="X179" t="s">
        <v>412</v>
      </c>
      <c r="Y179" t="s">
        <v>339</v>
      </c>
      <c r="Z179" s="131">
        <v>1874000</v>
      </c>
      <c r="AA179" s="131">
        <v>1</v>
      </c>
      <c r="AB179" s="131">
        <v>101.75</v>
      </c>
      <c r="AD179" s="131">
        <v>1906.7950000000001</v>
      </c>
      <c r="AH179" s="132">
        <v>2.068E-2</v>
      </c>
      <c r="AI179" s="132">
        <f t="shared" si="2"/>
        <v>4.1841255016418803E-3</v>
      </c>
      <c r="AJ179" s="132">
        <v>1.2831335252944203E-3</v>
      </c>
    </row>
    <row r="180" spans="1:36" hidden="1">
      <c r="A180" t="s">
        <v>1213</v>
      </c>
      <c r="B180">
        <v>12937</v>
      </c>
      <c r="C180" t="s">
        <v>1736</v>
      </c>
      <c r="D180" t="s">
        <v>1737</v>
      </c>
      <c r="E180" t="s">
        <v>309</v>
      </c>
      <c r="F180" t="s">
        <v>1738</v>
      </c>
      <c r="G180" t="s">
        <v>1739</v>
      </c>
      <c r="H180" t="s">
        <v>321</v>
      </c>
      <c r="I180" t="s">
        <v>951</v>
      </c>
      <c r="J180" t="s">
        <v>204</v>
      </c>
      <c r="K180" t="s">
        <v>204</v>
      </c>
      <c r="L180" t="s">
        <v>325</v>
      </c>
      <c r="M180" t="s">
        <v>340</v>
      </c>
      <c r="N180" t="s">
        <v>464</v>
      </c>
      <c r="O180" t="s">
        <v>339</v>
      </c>
      <c r="Q180" t="s">
        <v>410</v>
      </c>
      <c r="R180" t="s">
        <v>410</v>
      </c>
      <c r="S180" t="s">
        <v>1212</v>
      </c>
      <c r="T180" s="131">
        <v>0.45</v>
      </c>
      <c r="U180" t="s">
        <v>1740</v>
      </c>
      <c r="V180" s="132">
        <v>8.6879999999999999E-2</v>
      </c>
      <c r="W180" s="132">
        <v>0.1042</v>
      </c>
      <c r="X180" t="s">
        <v>412</v>
      </c>
      <c r="Y180" t="s">
        <v>339</v>
      </c>
      <c r="Z180" s="131">
        <v>1898868</v>
      </c>
      <c r="AA180" s="131">
        <v>1</v>
      </c>
      <c r="AB180" s="131">
        <v>100.31</v>
      </c>
      <c r="AD180" s="131">
        <v>1904.7539999999999</v>
      </c>
      <c r="AH180" s="132">
        <v>1.728E-2</v>
      </c>
      <c r="AI180" s="132">
        <f t="shared" si="2"/>
        <v>4.1796468869251162E-3</v>
      </c>
      <c r="AJ180" s="132">
        <v>1.2817600816231677E-3</v>
      </c>
    </row>
    <row r="181" spans="1:36" hidden="1">
      <c r="A181" t="s">
        <v>1213</v>
      </c>
      <c r="B181">
        <v>12937</v>
      </c>
      <c r="C181" t="s">
        <v>1788</v>
      </c>
      <c r="D181" t="s">
        <v>1789</v>
      </c>
      <c r="E181" t="s">
        <v>309</v>
      </c>
      <c r="F181" t="s">
        <v>1790</v>
      </c>
      <c r="G181" t="s">
        <v>1791</v>
      </c>
      <c r="H181" t="s">
        <v>321</v>
      </c>
      <c r="I181" t="s">
        <v>951</v>
      </c>
      <c r="J181" t="s">
        <v>204</v>
      </c>
      <c r="K181" t="s">
        <v>204</v>
      </c>
      <c r="L181" t="s">
        <v>325</v>
      </c>
      <c r="M181" t="s">
        <v>340</v>
      </c>
      <c r="N181" t="s">
        <v>447</v>
      </c>
      <c r="O181" t="s">
        <v>339</v>
      </c>
      <c r="Q181" t="s">
        <v>410</v>
      </c>
      <c r="R181" t="s">
        <v>410</v>
      </c>
      <c r="S181" t="s">
        <v>1212</v>
      </c>
      <c r="T181" s="131">
        <v>3.38</v>
      </c>
      <c r="U181" t="s">
        <v>1572</v>
      </c>
      <c r="V181" s="132">
        <v>5.8220000000000001E-2</v>
      </c>
      <c r="W181" s="132">
        <v>7.0800000000000002E-2</v>
      </c>
      <c r="X181" t="s">
        <v>412</v>
      </c>
      <c r="Y181" t="s">
        <v>339</v>
      </c>
      <c r="Z181" s="131">
        <v>1808000</v>
      </c>
      <c r="AA181" s="131">
        <v>1</v>
      </c>
      <c r="AB181" s="131">
        <v>102.32</v>
      </c>
      <c r="AD181" s="131">
        <v>1849.9459999999999</v>
      </c>
      <c r="AH181" s="132">
        <v>1.391E-2</v>
      </c>
      <c r="AI181" s="132">
        <f t="shared" si="2"/>
        <v>4.0593803923654036E-3</v>
      </c>
      <c r="AJ181" s="132">
        <v>1.2448783076231642E-3</v>
      </c>
    </row>
    <row r="182" spans="1:36" hidden="1">
      <c r="A182" t="s">
        <v>1213</v>
      </c>
      <c r="B182">
        <v>12937</v>
      </c>
      <c r="C182" t="s">
        <v>1913</v>
      </c>
      <c r="D182" t="s">
        <v>1914</v>
      </c>
      <c r="E182" t="s">
        <v>309</v>
      </c>
      <c r="F182" t="s">
        <v>2039</v>
      </c>
      <c r="G182" t="s">
        <v>2040</v>
      </c>
      <c r="H182" t="s">
        <v>321</v>
      </c>
      <c r="I182" t="s">
        <v>754</v>
      </c>
      <c r="J182" t="s">
        <v>204</v>
      </c>
      <c r="K182" t="s">
        <v>204</v>
      </c>
      <c r="L182" t="s">
        <v>325</v>
      </c>
      <c r="M182" t="s">
        <v>340</v>
      </c>
      <c r="N182" t="s">
        <v>464</v>
      </c>
      <c r="O182" t="s">
        <v>339</v>
      </c>
      <c r="P182" t="s">
        <v>1700</v>
      </c>
      <c r="Q182" t="s">
        <v>413</v>
      </c>
      <c r="R182" t="s">
        <v>407</v>
      </c>
      <c r="S182" t="s">
        <v>1212</v>
      </c>
      <c r="T182" s="131">
        <v>3.93</v>
      </c>
      <c r="U182" t="s">
        <v>1572</v>
      </c>
      <c r="V182" s="132">
        <v>1.217E-2</v>
      </c>
      <c r="W182" s="132">
        <v>2.81E-2</v>
      </c>
      <c r="X182" t="s">
        <v>412</v>
      </c>
      <c r="Y182" t="s">
        <v>339</v>
      </c>
      <c r="Z182" s="131">
        <v>1663441.21</v>
      </c>
      <c r="AA182" s="131">
        <v>1</v>
      </c>
      <c r="AB182" s="131">
        <v>110</v>
      </c>
      <c r="AD182" s="131">
        <v>1829.7850000000001</v>
      </c>
      <c r="AH182" s="132">
        <v>1.0499999999999999E-3</v>
      </c>
      <c r="AI182" s="132">
        <f t="shared" si="2"/>
        <v>4.0151406318045665E-3</v>
      </c>
      <c r="AJ182" s="132">
        <v>1.2313114296926785E-3</v>
      </c>
    </row>
    <row r="183" spans="1:36" hidden="1">
      <c r="A183" t="s">
        <v>1213</v>
      </c>
      <c r="B183">
        <v>12937</v>
      </c>
      <c r="C183" t="s">
        <v>1766</v>
      </c>
      <c r="D183" t="s">
        <v>1767</v>
      </c>
      <c r="E183" t="s">
        <v>309</v>
      </c>
      <c r="F183" t="s">
        <v>1768</v>
      </c>
      <c r="G183" t="s">
        <v>1769</v>
      </c>
      <c r="H183" t="s">
        <v>321</v>
      </c>
      <c r="I183" t="s">
        <v>754</v>
      </c>
      <c r="J183" t="s">
        <v>204</v>
      </c>
      <c r="K183" t="s">
        <v>204</v>
      </c>
      <c r="L183" t="s">
        <v>325</v>
      </c>
      <c r="M183" t="s">
        <v>340</v>
      </c>
      <c r="N183" t="s">
        <v>464</v>
      </c>
      <c r="O183" t="s">
        <v>339</v>
      </c>
      <c r="Q183" t="s">
        <v>410</v>
      </c>
      <c r="R183" t="s">
        <v>410</v>
      </c>
      <c r="S183" t="s">
        <v>1212</v>
      </c>
      <c r="T183" s="131">
        <v>3.59</v>
      </c>
      <c r="U183" t="s">
        <v>1770</v>
      </c>
      <c r="V183" s="132">
        <v>2.4830000000000001E-2</v>
      </c>
      <c r="W183" s="132">
        <v>4.0899999999999999E-2</v>
      </c>
      <c r="X183" t="s">
        <v>412</v>
      </c>
      <c r="Y183" t="s">
        <v>339</v>
      </c>
      <c r="Z183" s="131">
        <v>1835000</v>
      </c>
      <c r="AA183" s="131">
        <v>1</v>
      </c>
      <c r="AB183" s="131">
        <v>98.83</v>
      </c>
      <c r="AD183" s="131">
        <v>1813.5309999999999</v>
      </c>
      <c r="AH183" s="132">
        <v>1.259E-2</v>
      </c>
      <c r="AI183" s="132">
        <f t="shared" si="2"/>
        <v>3.9794740940258923E-3</v>
      </c>
      <c r="AJ183" s="132">
        <v>1.2203736769084853E-3</v>
      </c>
    </row>
    <row r="184" spans="1:36" hidden="1">
      <c r="A184" t="s">
        <v>1213</v>
      </c>
      <c r="B184">
        <v>12937</v>
      </c>
      <c r="C184" t="s">
        <v>1641</v>
      </c>
      <c r="D184" t="s">
        <v>1642</v>
      </c>
      <c r="E184" t="s">
        <v>311</v>
      </c>
      <c r="F184" t="s">
        <v>1750</v>
      </c>
      <c r="G184" t="s">
        <v>1751</v>
      </c>
      <c r="H184" t="s">
        <v>321</v>
      </c>
      <c r="I184" t="s">
        <v>951</v>
      </c>
      <c r="J184" t="s">
        <v>204</v>
      </c>
      <c r="K184" t="s">
        <v>224</v>
      </c>
      <c r="L184" t="s">
        <v>325</v>
      </c>
      <c r="M184" t="s">
        <v>340</v>
      </c>
      <c r="N184" t="s">
        <v>465</v>
      </c>
      <c r="O184" t="s">
        <v>339</v>
      </c>
      <c r="P184" t="s">
        <v>1700</v>
      </c>
      <c r="Q184" t="s">
        <v>413</v>
      </c>
      <c r="R184" t="s">
        <v>407</v>
      </c>
      <c r="S184" t="s">
        <v>1212</v>
      </c>
      <c r="T184" s="131">
        <v>3.54</v>
      </c>
      <c r="U184" t="s">
        <v>1752</v>
      </c>
      <c r="V184" s="132">
        <v>5.2440000000000001E-2</v>
      </c>
      <c r="W184" s="132">
        <v>5.79E-2</v>
      </c>
      <c r="X184" t="s">
        <v>412</v>
      </c>
      <c r="Y184" t="s">
        <v>339</v>
      </c>
      <c r="Z184" s="131">
        <v>1701000</v>
      </c>
      <c r="AA184" s="131">
        <v>1</v>
      </c>
      <c r="AB184" s="131">
        <v>104.79</v>
      </c>
      <c r="AD184" s="131">
        <v>1782.4780000000001</v>
      </c>
      <c r="AH184" s="132">
        <v>3.0899999999999999E-3</v>
      </c>
      <c r="AI184" s="132">
        <f t="shared" si="2"/>
        <v>3.9113337594841686E-3</v>
      </c>
      <c r="AJ184" s="132">
        <v>1.1994772798857496E-3</v>
      </c>
    </row>
    <row r="185" spans="1:36" hidden="1">
      <c r="A185" t="s">
        <v>1213</v>
      </c>
      <c r="B185">
        <v>12937</v>
      </c>
      <c r="C185" t="s">
        <v>1646</v>
      </c>
      <c r="D185" t="s">
        <v>1647</v>
      </c>
      <c r="E185" t="s">
        <v>309</v>
      </c>
      <c r="F185" t="s">
        <v>1818</v>
      </c>
      <c r="G185" t="s">
        <v>1819</v>
      </c>
      <c r="H185" t="s">
        <v>321</v>
      </c>
      <c r="I185" t="s">
        <v>754</v>
      </c>
      <c r="J185" t="s">
        <v>204</v>
      </c>
      <c r="K185" t="s">
        <v>204</v>
      </c>
      <c r="L185" t="s">
        <v>325</v>
      </c>
      <c r="M185" t="s">
        <v>340</v>
      </c>
      <c r="N185" t="s">
        <v>465</v>
      </c>
      <c r="O185" t="s">
        <v>339</v>
      </c>
      <c r="P185" t="s">
        <v>1627</v>
      </c>
      <c r="Q185" t="s">
        <v>413</v>
      </c>
      <c r="R185" t="s">
        <v>407</v>
      </c>
      <c r="S185" t="s">
        <v>1212</v>
      </c>
      <c r="T185" s="131">
        <v>4.7</v>
      </c>
      <c r="U185" t="s">
        <v>1820</v>
      </c>
      <c r="V185" s="132">
        <v>1.37E-2</v>
      </c>
      <c r="W185" s="132">
        <v>3.2800000000000003E-2</v>
      </c>
      <c r="X185" t="s">
        <v>412</v>
      </c>
      <c r="Y185" t="s">
        <v>339</v>
      </c>
      <c r="Z185" s="131">
        <v>1700000</v>
      </c>
      <c r="AA185" s="131">
        <v>1</v>
      </c>
      <c r="AB185" s="131">
        <v>103.7</v>
      </c>
      <c r="AD185" s="131">
        <v>1762.9</v>
      </c>
      <c r="AH185" s="132">
        <v>2.8500000000000001E-3</v>
      </c>
      <c r="AI185" s="132">
        <f t="shared" si="2"/>
        <v>3.8683732896533035E-3</v>
      </c>
      <c r="AJ185" s="132">
        <v>1.1863027183003593E-3</v>
      </c>
    </row>
    <row r="186" spans="1:36" hidden="1">
      <c r="A186" t="s">
        <v>1213</v>
      </c>
      <c r="B186">
        <v>12937</v>
      </c>
      <c r="C186" t="s">
        <v>1641</v>
      </c>
      <c r="D186" t="s">
        <v>1642</v>
      </c>
      <c r="E186" t="s">
        <v>311</v>
      </c>
      <c r="F186" t="s">
        <v>1643</v>
      </c>
      <c r="G186" t="s">
        <v>1644</v>
      </c>
      <c r="H186" t="s">
        <v>321</v>
      </c>
      <c r="I186" t="s">
        <v>951</v>
      </c>
      <c r="J186" t="s">
        <v>204</v>
      </c>
      <c r="K186" t="s">
        <v>224</v>
      </c>
      <c r="L186" t="s">
        <v>325</v>
      </c>
      <c r="M186" t="s">
        <v>340</v>
      </c>
      <c r="N186" t="s">
        <v>465</v>
      </c>
      <c r="O186" t="s">
        <v>339</v>
      </c>
      <c r="P186" t="s">
        <v>1533</v>
      </c>
      <c r="Q186" t="s">
        <v>413</v>
      </c>
      <c r="R186" t="s">
        <v>407</v>
      </c>
      <c r="S186" t="s">
        <v>1212</v>
      </c>
      <c r="T186" s="131">
        <v>3.28</v>
      </c>
      <c r="U186" t="s">
        <v>1645</v>
      </c>
      <c r="V186" s="132">
        <v>6.447E-2</v>
      </c>
      <c r="W186" s="132">
        <v>6.0100000000000001E-2</v>
      </c>
      <c r="X186" t="s">
        <v>412</v>
      </c>
      <c r="Y186" t="s">
        <v>339</v>
      </c>
      <c r="Z186" s="131">
        <v>1733020.24</v>
      </c>
      <c r="AA186" s="131">
        <v>1</v>
      </c>
      <c r="AB186" s="131">
        <v>97.47</v>
      </c>
      <c r="AD186" s="131">
        <v>1689.175</v>
      </c>
      <c r="AH186" s="132">
        <v>2.0100000000000001E-3</v>
      </c>
      <c r="AI186" s="132">
        <f t="shared" si="2"/>
        <v>3.7065967732430195E-3</v>
      </c>
      <c r="AJ186" s="132">
        <v>1.1366911873532302E-3</v>
      </c>
    </row>
    <row r="187" spans="1:36" hidden="1">
      <c r="A187" t="s">
        <v>1213</v>
      </c>
      <c r="B187">
        <v>12937</v>
      </c>
      <c r="C187" t="s">
        <v>2041</v>
      </c>
      <c r="D187" t="s">
        <v>2042</v>
      </c>
      <c r="E187" t="s">
        <v>309</v>
      </c>
      <c r="F187" t="s">
        <v>2043</v>
      </c>
      <c r="G187" t="s">
        <v>2044</v>
      </c>
      <c r="H187" t="s">
        <v>321</v>
      </c>
      <c r="I187" t="s">
        <v>754</v>
      </c>
      <c r="J187" t="s">
        <v>204</v>
      </c>
      <c r="K187" t="s">
        <v>204</v>
      </c>
      <c r="L187" t="s">
        <v>325</v>
      </c>
      <c r="M187" t="s">
        <v>340</v>
      </c>
      <c r="N187" t="s">
        <v>461</v>
      </c>
      <c r="O187" t="s">
        <v>339</v>
      </c>
      <c r="P187" t="s">
        <v>1577</v>
      </c>
      <c r="Q187" t="s">
        <v>415</v>
      </c>
      <c r="R187" t="s">
        <v>407</v>
      </c>
      <c r="S187" t="s">
        <v>1212</v>
      </c>
      <c r="T187" s="131">
        <v>3.32</v>
      </c>
      <c r="U187" t="s">
        <v>1952</v>
      </c>
      <c r="V187" s="132">
        <v>4.6580000000000003E-2</v>
      </c>
      <c r="W187" s="132">
        <v>3.2899999999999999E-2</v>
      </c>
      <c r="X187" t="s">
        <v>412</v>
      </c>
      <c r="Y187" t="s">
        <v>339</v>
      </c>
      <c r="Z187" s="131">
        <v>1462860</v>
      </c>
      <c r="AA187" s="131">
        <v>1</v>
      </c>
      <c r="AB187" s="131">
        <v>109.85</v>
      </c>
      <c r="AD187" s="131">
        <v>1606.952</v>
      </c>
      <c r="AH187" s="132">
        <v>3.7000000000000002E-3</v>
      </c>
      <c r="AI187" s="132">
        <f t="shared" si="2"/>
        <v>3.5261728938425067E-3</v>
      </c>
      <c r="AJ187" s="132">
        <v>1.0813611241580344E-3</v>
      </c>
    </row>
    <row r="188" spans="1:36" hidden="1">
      <c r="A188" t="s">
        <v>1213</v>
      </c>
      <c r="B188">
        <v>12937</v>
      </c>
      <c r="C188" t="s">
        <v>1684</v>
      </c>
      <c r="D188" t="s">
        <v>1685</v>
      </c>
      <c r="E188" t="s">
        <v>309</v>
      </c>
      <c r="F188" t="s">
        <v>1821</v>
      </c>
      <c r="G188" t="s">
        <v>1822</v>
      </c>
      <c r="H188" t="s">
        <v>321</v>
      </c>
      <c r="I188" t="s">
        <v>951</v>
      </c>
      <c r="J188" t="s">
        <v>204</v>
      </c>
      <c r="K188" t="s">
        <v>204</v>
      </c>
      <c r="L188" t="s">
        <v>325</v>
      </c>
      <c r="M188" t="s">
        <v>340</v>
      </c>
      <c r="N188" t="s">
        <v>447</v>
      </c>
      <c r="O188" t="s">
        <v>339</v>
      </c>
      <c r="Q188" t="s">
        <v>410</v>
      </c>
      <c r="R188" t="s">
        <v>410</v>
      </c>
      <c r="S188" t="s">
        <v>1212</v>
      </c>
      <c r="T188" s="131">
        <v>2.38</v>
      </c>
      <c r="U188" t="s">
        <v>1823</v>
      </c>
      <c r="V188" s="132">
        <v>7.6869999999999994E-2</v>
      </c>
      <c r="W188" s="132">
        <v>6.93E-2</v>
      </c>
      <c r="X188" t="s">
        <v>412</v>
      </c>
      <c r="Y188" t="s">
        <v>339</v>
      </c>
      <c r="Z188" s="131">
        <v>1500000</v>
      </c>
      <c r="AA188" s="131">
        <v>1</v>
      </c>
      <c r="AB188" s="131">
        <v>103.62</v>
      </c>
      <c r="AD188" s="131">
        <v>1554.3</v>
      </c>
      <c r="AH188" s="132">
        <v>9.7599999999999996E-3</v>
      </c>
      <c r="AI188" s="132">
        <f t="shared" si="2"/>
        <v>3.4106373612275962E-3</v>
      </c>
      <c r="AJ188" s="132">
        <v>1.0459301804153658E-3</v>
      </c>
    </row>
    <row r="189" spans="1:36" hidden="1">
      <c r="A189" t="s">
        <v>1213</v>
      </c>
      <c r="B189">
        <v>12937</v>
      </c>
      <c r="C189" t="s">
        <v>1781</v>
      </c>
      <c r="D189" t="s">
        <v>1782</v>
      </c>
      <c r="E189" t="s">
        <v>309</v>
      </c>
      <c r="F189" t="s">
        <v>1783</v>
      </c>
      <c r="G189" t="s">
        <v>1784</v>
      </c>
      <c r="H189" t="s">
        <v>321</v>
      </c>
      <c r="I189" t="s">
        <v>951</v>
      </c>
      <c r="J189" t="s">
        <v>204</v>
      </c>
      <c r="K189" t="s">
        <v>204</v>
      </c>
      <c r="L189" t="s">
        <v>325</v>
      </c>
      <c r="M189" t="s">
        <v>340</v>
      </c>
      <c r="N189" t="s">
        <v>454</v>
      </c>
      <c r="O189" t="s">
        <v>339</v>
      </c>
      <c r="P189" t="s">
        <v>1539</v>
      </c>
      <c r="Q189" t="s">
        <v>413</v>
      </c>
      <c r="R189" t="s">
        <v>407</v>
      </c>
      <c r="S189" t="s">
        <v>1212</v>
      </c>
      <c r="T189" s="131">
        <v>3.37</v>
      </c>
      <c r="U189" t="s">
        <v>1631</v>
      </c>
      <c r="V189" s="132">
        <v>5.5100000000000003E-2</v>
      </c>
      <c r="W189" s="132">
        <v>5.6899999999999999E-2</v>
      </c>
      <c r="X189" t="s">
        <v>412</v>
      </c>
      <c r="Y189" t="s">
        <v>339</v>
      </c>
      <c r="Z189" s="131">
        <v>1475000</v>
      </c>
      <c r="AA189" s="131">
        <v>1</v>
      </c>
      <c r="AB189" s="131">
        <v>103.63</v>
      </c>
      <c r="AD189" s="131">
        <v>1528.5429999999999</v>
      </c>
      <c r="AH189" s="132">
        <v>1.6199999999999999E-3</v>
      </c>
      <c r="AI189" s="132">
        <f t="shared" si="2"/>
        <v>3.354118165118004E-3</v>
      </c>
      <c r="AJ189" s="132">
        <v>1.0285976039134301E-3</v>
      </c>
    </row>
    <row r="190" spans="1:36" hidden="1">
      <c r="A190" t="s">
        <v>1213</v>
      </c>
      <c r="B190">
        <v>12937</v>
      </c>
      <c r="C190" t="s">
        <v>1771</v>
      </c>
      <c r="D190" t="s">
        <v>1772</v>
      </c>
      <c r="E190" t="s">
        <v>309</v>
      </c>
      <c r="F190" t="s">
        <v>1773</v>
      </c>
      <c r="G190" t="s">
        <v>1774</v>
      </c>
      <c r="H190" t="s">
        <v>321</v>
      </c>
      <c r="I190" t="s">
        <v>754</v>
      </c>
      <c r="J190" t="s">
        <v>204</v>
      </c>
      <c r="K190" t="s">
        <v>204</v>
      </c>
      <c r="L190" t="s">
        <v>325</v>
      </c>
      <c r="M190" t="s">
        <v>340</v>
      </c>
      <c r="N190" t="s">
        <v>464</v>
      </c>
      <c r="O190" t="s">
        <v>339</v>
      </c>
      <c r="Q190" t="s">
        <v>410</v>
      </c>
      <c r="R190" t="s">
        <v>410</v>
      </c>
      <c r="S190" t="s">
        <v>1212</v>
      </c>
      <c r="T190" s="131">
        <v>2.56</v>
      </c>
      <c r="U190" t="s">
        <v>1597</v>
      </c>
      <c r="V190" s="132">
        <v>4.5400000000000003E-2</v>
      </c>
      <c r="W190" s="132">
        <v>3.4500000000000003E-2</v>
      </c>
      <c r="X190" t="s">
        <v>412</v>
      </c>
      <c r="Y190" t="s">
        <v>339</v>
      </c>
      <c r="Z190" s="131">
        <v>1377468</v>
      </c>
      <c r="AA190" s="131">
        <v>1</v>
      </c>
      <c r="AB190" s="131">
        <v>108.36</v>
      </c>
      <c r="AD190" s="131">
        <v>1492.624</v>
      </c>
      <c r="AH190" s="132">
        <v>1.41E-3</v>
      </c>
      <c r="AI190" s="132">
        <f t="shared" si="2"/>
        <v>3.275300251344644E-3</v>
      </c>
      <c r="AJ190" s="132">
        <v>1.0044267449091585E-3</v>
      </c>
    </row>
    <row r="191" spans="1:36" hidden="1">
      <c r="A191" t="s">
        <v>1213</v>
      </c>
      <c r="B191">
        <v>12937</v>
      </c>
      <c r="C191" t="s">
        <v>1707</v>
      </c>
      <c r="D191" t="s">
        <v>1708</v>
      </c>
      <c r="E191" t="s">
        <v>309</v>
      </c>
      <c r="F191" t="s">
        <v>1778</v>
      </c>
      <c r="G191" t="s">
        <v>1779</v>
      </c>
      <c r="H191" t="s">
        <v>321</v>
      </c>
      <c r="I191" t="s">
        <v>755</v>
      </c>
      <c r="J191" t="s">
        <v>204</v>
      </c>
      <c r="K191" t="s">
        <v>204</v>
      </c>
      <c r="L191" t="s">
        <v>325</v>
      </c>
      <c r="M191" t="s">
        <v>340</v>
      </c>
      <c r="N191" t="s">
        <v>454</v>
      </c>
      <c r="O191" t="s">
        <v>339</v>
      </c>
      <c r="Q191" t="s">
        <v>410</v>
      </c>
      <c r="R191" t="s">
        <v>410</v>
      </c>
      <c r="S191" t="s">
        <v>1212</v>
      </c>
      <c r="T191" s="131">
        <v>3.16</v>
      </c>
      <c r="U191" t="s">
        <v>1780</v>
      </c>
      <c r="V191" s="132">
        <v>7.3270000000000002E-2</v>
      </c>
      <c r="W191" s="132">
        <v>8.1100000000000005E-2</v>
      </c>
      <c r="X191" t="s">
        <v>412</v>
      </c>
      <c r="Y191" t="s">
        <v>339</v>
      </c>
      <c r="Z191" s="131">
        <v>1534198</v>
      </c>
      <c r="AA191" s="131">
        <v>1</v>
      </c>
      <c r="AB191" s="131">
        <v>97</v>
      </c>
      <c r="AD191" s="131">
        <v>1488.172</v>
      </c>
      <c r="AH191" s="132">
        <v>2.9350000000000001E-2</v>
      </c>
      <c r="AI191" s="132">
        <f t="shared" si="2"/>
        <v>3.2655311221339474E-3</v>
      </c>
      <c r="AJ191" s="132">
        <v>1.0014308746375191E-3</v>
      </c>
    </row>
    <row r="192" spans="1:36" hidden="1">
      <c r="A192" t="s">
        <v>1213</v>
      </c>
      <c r="B192">
        <v>12937</v>
      </c>
      <c r="C192" t="s">
        <v>2045</v>
      </c>
      <c r="D192" t="s">
        <v>2046</v>
      </c>
      <c r="E192" t="s">
        <v>309</v>
      </c>
      <c r="F192" t="s">
        <v>2047</v>
      </c>
      <c r="G192" t="s">
        <v>2048</v>
      </c>
      <c r="H192" t="s">
        <v>321</v>
      </c>
      <c r="I192" t="s">
        <v>951</v>
      </c>
      <c r="J192" t="s">
        <v>204</v>
      </c>
      <c r="K192" t="s">
        <v>204</v>
      </c>
      <c r="L192" t="s">
        <v>325</v>
      </c>
      <c r="M192" t="s">
        <v>340</v>
      </c>
      <c r="N192" t="s">
        <v>464</v>
      </c>
      <c r="O192" t="s">
        <v>339</v>
      </c>
      <c r="P192" t="s">
        <v>1596</v>
      </c>
      <c r="Q192" t="s">
        <v>415</v>
      </c>
      <c r="R192" t="s">
        <v>407</v>
      </c>
      <c r="S192" t="s">
        <v>1212</v>
      </c>
      <c r="T192" s="131">
        <v>2.79</v>
      </c>
      <c r="U192" t="s">
        <v>2049</v>
      </c>
      <c r="V192" s="132">
        <v>2.4160000000000001E-2</v>
      </c>
      <c r="W192" s="132">
        <v>5.62E-2</v>
      </c>
      <c r="X192" t="s">
        <v>412</v>
      </c>
      <c r="Y192" t="s">
        <v>339</v>
      </c>
      <c r="Z192" s="131">
        <v>1500000</v>
      </c>
      <c r="AA192" s="131">
        <v>1</v>
      </c>
      <c r="AB192" s="131">
        <v>97.74</v>
      </c>
      <c r="AD192" s="131">
        <v>1466.1</v>
      </c>
      <c r="AH192" s="132">
        <v>3.29E-3</v>
      </c>
      <c r="AI192" s="132">
        <f t="shared" si="2"/>
        <v>3.2170980089402165E-3</v>
      </c>
      <c r="AJ192" s="132">
        <v>9.8657803352439539E-4</v>
      </c>
    </row>
    <row r="193" spans="1:36" hidden="1">
      <c r="A193" t="s">
        <v>1213</v>
      </c>
      <c r="B193">
        <v>12937</v>
      </c>
      <c r="C193" t="s">
        <v>1799</v>
      </c>
      <c r="D193" t="s">
        <v>1800</v>
      </c>
      <c r="E193" t="s">
        <v>309</v>
      </c>
      <c r="F193" t="s">
        <v>1801</v>
      </c>
      <c r="G193" t="s">
        <v>1802</v>
      </c>
      <c r="H193" t="s">
        <v>321</v>
      </c>
      <c r="I193" t="s">
        <v>951</v>
      </c>
      <c r="J193" t="s">
        <v>204</v>
      </c>
      <c r="K193" t="s">
        <v>204</v>
      </c>
      <c r="L193" t="s">
        <v>325</v>
      </c>
      <c r="M193" t="s">
        <v>340</v>
      </c>
      <c r="N193" t="s">
        <v>447</v>
      </c>
      <c r="O193" t="s">
        <v>339</v>
      </c>
      <c r="Q193" t="s">
        <v>410</v>
      </c>
      <c r="R193" t="s">
        <v>410</v>
      </c>
      <c r="S193" t="s">
        <v>1212</v>
      </c>
      <c r="T193" s="131">
        <v>2.48</v>
      </c>
      <c r="U193" t="s">
        <v>1730</v>
      </c>
      <c r="V193" s="132">
        <v>7.7640000000000001E-2</v>
      </c>
      <c r="W193" s="132">
        <v>6.5500000000000003E-2</v>
      </c>
      <c r="X193" t="s">
        <v>412</v>
      </c>
      <c r="Y193" t="s">
        <v>339</v>
      </c>
      <c r="Z193" s="131">
        <v>1379000</v>
      </c>
      <c r="AA193" s="131">
        <v>1</v>
      </c>
      <c r="AB193" s="131">
        <v>105.61</v>
      </c>
      <c r="AD193" s="131">
        <v>1456.3620000000001</v>
      </c>
      <c r="AH193" s="132">
        <v>2.3060000000000001E-2</v>
      </c>
      <c r="AI193" s="132">
        <f t="shared" si="2"/>
        <v>3.1957296845346104E-3</v>
      </c>
      <c r="AJ193" s="132">
        <v>9.800250720003107E-4</v>
      </c>
    </row>
    <row r="194" spans="1:36" hidden="1">
      <c r="A194" t="s">
        <v>1213</v>
      </c>
      <c r="B194">
        <v>12937</v>
      </c>
      <c r="C194" t="s">
        <v>2050</v>
      </c>
      <c r="D194" t="s">
        <v>2051</v>
      </c>
      <c r="E194" t="s">
        <v>309</v>
      </c>
      <c r="F194" t="s">
        <v>2052</v>
      </c>
      <c r="G194" t="s">
        <v>2053</v>
      </c>
      <c r="H194" t="s">
        <v>321</v>
      </c>
      <c r="I194" t="s">
        <v>754</v>
      </c>
      <c r="J194" t="s">
        <v>204</v>
      </c>
      <c r="K194" t="s">
        <v>204</v>
      </c>
      <c r="L194" t="s">
        <v>325</v>
      </c>
      <c r="M194" t="s">
        <v>340</v>
      </c>
      <c r="N194" t="s">
        <v>464</v>
      </c>
      <c r="O194" t="s">
        <v>339</v>
      </c>
      <c r="P194" t="s">
        <v>1700</v>
      </c>
      <c r="Q194" t="s">
        <v>413</v>
      </c>
      <c r="R194" t="s">
        <v>407</v>
      </c>
      <c r="S194" t="s">
        <v>1212</v>
      </c>
      <c r="T194" s="131">
        <v>2.83</v>
      </c>
      <c r="U194" t="s">
        <v>1612</v>
      </c>
      <c r="V194" s="132">
        <v>2.1659999999999999E-2</v>
      </c>
      <c r="W194" s="132">
        <v>2.7900000000000001E-2</v>
      </c>
      <c r="X194" t="s">
        <v>412</v>
      </c>
      <c r="Y194" t="s">
        <v>339</v>
      </c>
      <c r="Z194" s="131">
        <v>1270000</v>
      </c>
      <c r="AA194" s="131">
        <v>1</v>
      </c>
      <c r="AB194" s="131">
        <v>109.34</v>
      </c>
      <c r="AD194" s="131">
        <v>1388.6179999999999</v>
      </c>
      <c r="AH194" s="132">
        <v>5.4000000000000001E-4</v>
      </c>
      <c r="AI194" s="132">
        <f t="shared" si="2"/>
        <v>3.0470774183060812E-3</v>
      </c>
      <c r="AJ194" s="132">
        <v>9.3443831645629823E-4</v>
      </c>
    </row>
    <row r="195" spans="1:36" hidden="1">
      <c r="A195" t="s">
        <v>1213</v>
      </c>
      <c r="B195">
        <v>12937</v>
      </c>
      <c r="C195" t="s">
        <v>1618</v>
      </c>
      <c r="D195" t="s">
        <v>1619</v>
      </c>
      <c r="E195" t="s">
        <v>309</v>
      </c>
      <c r="F195" t="s">
        <v>2054</v>
      </c>
      <c r="G195" t="s">
        <v>2055</v>
      </c>
      <c r="H195" t="s">
        <v>321</v>
      </c>
      <c r="I195" t="s">
        <v>951</v>
      </c>
      <c r="J195" t="s">
        <v>204</v>
      </c>
      <c r="K195" t="s">
        <v>204</v>
      </c>
      <c r="L195" t="s">
        <v>325</v>
      </c>
      <c r="M195" t="s">
        <v>340</v>
      </c>
      <c r="N195" t="s">
        <v>447</v>
      </c>
      <c r="O195" t="s">
        <v>339</v>
      </c>
      <c r="Q195" t="s">
        <v>410</v>
      </c>
      <c r="R195" t="s">
        <v>410</v>
      </c>
      <c r="S195" t="s">
        <v>1212</v>
      </c>
      <c r="T195" s="131">
        <v>0.01</v>
      </c>
      <c r="U195" t="s">
        <v>2056</v>
      </c>
      <c r="V195" s="132">
        <v>3.2809999999999999E-2</v>
      </c>
      <c r="W195" s="132">
        <v>1.425</v>
      </c>
      <c r="X195" t="s">
        <v>412</v>
      </c>
      <c r="Y195" t="s">
        <v>339</v>
      </c>
      <c r="Z195" s="131">
        <v>1366800</v>
      </c>
      <c r="AA195" s="131">
        <v>1</v>
      </c>
      <c r="AB195" s="131">
        <v>101.14</v>
      </c>
      <c r="AD195" s="131">
        <v>1382.3820000000001</v>
      </c>
      <c r="AH195" s="132">
        <v>6.8100000000000001E-3</v>
      </c>
      <c r="AI195" s="132">
        <f t="shared" ref="AI195:AI258" si="3">AD195/SUMIF(B:B,B195,AD:AD)</f>
        <v>3.033393615575196E-3</v>
      </c>
      <c r="AJ195" s="132">
        <v>9.3024194471012951E-4</v>
      </c>
    </row>
    <row r="196" spans="1:36" hidden="1">
      <c r="A196" t="s">
        <v>1213</v>
      </c>
      <c r="B196">
        <v>12937</v>
      </c>
      <c r="C196" t="s">
        <v>1826</v>
      </c>
      <c r="D196" t="s">
        <v>1827</v>
      </c>
      <c r="E196" t="s">
        <v>309</v>
      </c>
      <c r="F196" t="s">
        <v>1828</v>
      </c>
      <c r="G196" t="s">
        <v>1829</v>
      </c>
      <c r="H196" t="s">
        <v>321</v>
      </c>
      <c r="I196" t="s">
        <v>952</v>
      </c>
      <c r="J196" t="s">
        <v>204</v>
      </c>
      <c r="K196" t="s">
        <v>204</v>
      </c>
      <c r="L196" t="s">
        <v>325</v>
      </c>
      <c r="M196" t="s">
        <v>340</v>
      </c>
      <c r="N196" t="s">
        <v>484</v>
      </c>
      <c r="O196" t="s">
        <v>339</v>
      </c>
      <c r="Q196" t="s">
        <v>410</v>
      </c>
      <c r="R196" t="s">
        <v>410</v>
      </c>
      <c r="S196" t="s">
        <v>1212</v>
      </c>
      <c r="T196" s="131">
        <v>4.0199999999999996</v>
      </c>
      <c r="U196" t="s">
        <v>1830</v>
      </c>
      <c r="V196" s="132">
        <v>4.836E-2</v>
      </c>
      <c r="W196" s="132">
        <v>5.0900000000000001E-2</v>
      </c>
      <c r="X196" t="s">
        <v>412</v>
      </c>
      <c r="Y196" t="s">
        <v>339</v>
      </c>
      <c r="Z196" s="131">
        <v>1341000</v>
      </c>
      <c r="AA196" s="131">
        <v>1</v>
      </c>
      <c r="AB196" s="131">
        <v>102.3</v>
      </c>
      <c r="AD196" s="131">
        <v>1371.8430000000001</v>
      </c>
      <c r="AH196" s="132">
        <v>2.9229999999999999E-2</v>
      </c>
      <c r="AI196" s="132">
        <f t="shared" si="3"/>
        <v>3.0102676378682041E-3</v>
      </c>
      <c r="AJ196" s="132">
        <v>9.2314996879081044E-4</v>
      </c>
    </row>
    <row r="197" spans="1:36" hidden="1">
      <c r="A197" t="s">
        <v>1213</v>
      </c>
      <c r="B197">
        <v>12937</v>
      </c>
      <c r="C197" t="s">
        <v>1603</v>
      </c>
      <c r="D197" t="s">
        <v>1604</v>
      </c>
      <c r="E197" t="s">
        <v>309</v>
      </c>
      <c r="F197" t="s">
        <v>2057</v>
      </c>
      <c r="G197" t="s">
        <v>2058</v>
      </c>
      <c r="H197" t="s">
        <v>321</v>
      </c>
      <c r="I197" t="s">
        <v>754</v>
      </c>
      <c r="J197" t="s">
        <v>204</v>
      </c>
      <c r="K197" t="s">
        <v>204</v>
      </c>
      <c r="L197" t="s">
        <v>325</v>
      </c>
      <c r="M197" t="s">
        <v>340</v>
      </c>
      <c r="N197" t="s">
        <v>448</v>
      </c>
      <c r="O197" t="s">
        <v>339</v>
      </c>
      <c r="P197" t="s">
        <v>1211</v>
      </c>
      <c r="Q197" t="s">
        <v>413</v>
      </c>
      <c r="R197" t="s">
        <v>407</v>
      </c>
      <c r="S197" t="s">
        <v>1212</v>
      </c>
      <c r="T197" s="131">
        <v>3.97</v>
      </c>
      <c r="U197" t="s">
        <v>2059</v>
      </c>
      <c r="V197" s="132">
        <v>1.242E-2</v>
      </c>
      <c r="W197" s="132">
        <v>2.53E-2</v>
      </c>
      <c r="X197" t="s">
        <v>412</v>
      </c>
      <c r="Y197" t="s">
        <v>339</v>
      </c>
      <c r="Z197" s="131">
        <v>1244444.44</v>
      </c>
      <c r="AA197" s="131">
        <v>1</v>
      </c>
      <c r="AB197" s="131">
        <v>103.09</v>
      </c>
      <c r="AD197" s="131">
        <v>1282.8979999999999</v>
      </c>
      <c r="AH197" s="132">
        <v>7.7999999999999999E-4</v>
      </c>
      <c r="AI197" s="132">
        <f t="shared" si="3"/>
        <v>2.8150935144078751E-3</v>
      </c>
      <c r="AJ197" s="132">
        <v>8.6329649140739356E-4</v>
      </c>
    </row>
    <row r="198" spans="1:36" hidden="1">
      <c r="A198" t="s">
        <v>1213</v>
      </c>
      <c r="B198">
        <v>12937</v>
      </c>
      <c r="C198" t="s">
        <v>1814</v>
      </c>
      <c r="D198" t="s">
        <v>1815</v>
      </c>
      <c r="E198" t="s">
        <v>309</v>
      </c>
      <c r="F198" t="s">
        <v>1816</v>
      </c>
      <c r="G198" t="s">
        <v>1817</v>
      </c>
      <c r="H198" t="s">
        <v>321</v>
      </c>
      <c r="I198" t="s">
        <v>951</v>
      </c>
      <c r="J198" t="s">
        <v>204</v>
      </c>
      <c r="K198" t="s">
        <v>204</v>
      </c>
      <c r="L198" t="s">
        <v>325</v>
      </c>
      <c r="M198" t="s">
        <v>340</v>
      </c>
      <c r="N198" t="s">
        <v>447</v>
      </c>
      <c r="O198" t="s">
        <v>339</v>
      </c>
      <c r="Q198" t="s">
        <v>410</v>
      </c>
      <c r="R198" t="s">
        <v>410</v>
      </c>
      <c r="S198" t="s">
        <v>1212</v>
      </c>
      <c r="T198" s="131">
        <v>3.54</v>
      </c>
      <c r="U198" t="s">
        <v>1572</v>
      </c>
      <c r="V198" s="132">
        <v>6.676E-2</v>
      </c>
      <c r="W198" s="132">
        <v>6.8699999999999997E-2</v>
      </c>
      <c r="X198" t="s">
        <v>412</v>
      </c>
      <c r="Y198" t="s">
        <v>339</v>
      </c>
      <c r="Z198" s="131">
        <v>1237000</v>
      </c>
      <c r="AA198" s="131">
        <v>1</v>
      </c>
      <c r="AB198" s="131">
        <v>102.47</v>
      </c>
      <c r="AD198" s="131">
        <v>1267.5540000000001</v>
      </c>
      <c r="AH198" s="132">
        <v>1.546E-2</v>
      </c>
      <c r="AI198" s="132">
        <f t="shared" si="3"/>
        <v>2.7814238112162937E-3</v>
      </c>
      <c r="AJ198" s="132">
        <v>8.5297110204350429E-4</v>
      </c>
    </row>
    <row r="199" spans="1:36" hidden="1">
      <c r="A199" t="s">
        <v>1213</v>
      </c>
      <c r="B199">
        <v>12937</v>
      </c>
      <c r="C199" t="s">
        <v>1731</v>
      </c>
      <c r="D199" t="s">
        <v>1732</v>
      </c>
      <c r="E199" t="s">
        <v>309</v>
      </c>
      <c r="F199" t="s">
        <v>1733</v>
      </c>
      <c r="G199" t="s">
        <v>1734</v>
      </c>
      <c r="H199" t="s">
        <v>321</v>
      </c>
      <c r="I199" t="s">
        <v>951</v>
      </c>
      <c r="J199" t="s">
        <v>204</v>
      </c>
      <c r="K199" t="s">
        <v>204</v>
      </c>
      <c r="L199" t="s">
        <v>325</v>
      </c>
      <c r="M199" t="s">
        <v>340</v>
      </c>
      <c r="N199" t="s">
        <v>447</v>
      </c>
      <c r="O199" t="s">
        <v>339</v>
      </c>
      <c r="Q199" t="s">
        <v>410</v>
      </c>
      <c r="R199" t="s">
        <v>410</v>
      </c>
      <c r="S199" t="s">
        <v>1212</v>
      </c>
      <c r="T199" s="131">
        <v>1.63</v>
      </c>
      <c r="U199" t="s">
        <v>1735</v>
      </c>
      <c r="V199" s="132">
        <v>6.7040000000000002E-2</v>
      </c>
      <c r="W199" s="132">
        <v>6.3100000000000003E-2</v>
      </c>
      <c r="X199" t="s">
        <v>412</v>
      </c>
      <c r="Y199" t="s">
        <v>339</v>
      </c>
      <c r="Z199" s="131">
        <v>1158900</v>
      </c>
      <c r="AA199" s="131">
        <v>1</v>
      </c>
      <c r="AB199" s="131">
        <v>105.85</v>
      </c>
      <c r="AD199" s="131">
        <v>1226.6959999999999</v>
      </c>
      <c r="AH199" s="132">
        <v>8.9099999999999995E-3</v>
      </c>
      <c r="AI199" s="132">
        <f t="shared" si="3"/>
        <v>2.6917681325795838E-3</v>
      </c>
      <c r="AJ199" s="132">
        <v>8.2547665739870514E-4</v>
      </c>
    </row>
    <row r="200" spans="1:36" hidden="1">
      <c r="A200" t="s">
        <v>1213</v>
      </c>
      <c r="B200">
        <v>12937</v>
      </c>
      <c r="C200" t="s">
        <v>1803</v>
      </c>
      <c r="D200" t="s">
        <v>1804</v>
      </c>
      <c r="E200" t="s">
        <v>309</v>
      </c>
      <c r="F200" t="s">
        <v>1805</v>
      </c>
      <c r="G200" t="s">
        <v>1806</v>
      </c>
      <c r="H200" t="s">
        <v>321</v>
      </c>
      <c r="I200" t="s">
        <v>952</v>
      </c>
      <c r="J200" t="s">
        <v>204</v>
      </c>
      <c r="K200" t="s">
        <v>204</v>
      </c>
      <c r="L200" t="s">
        <v>325</v>
      </c>
      <c r="M200" t="s">
        <v>340</v>
      </c>
      <c r="N200" t="s">
        <v>461</v>
      </c>
      <c r="O200" t="s">
        <v>339</v>
      </c>
      <c r="Q200" t="s">
        <v>410</v>
      </c>
      <c r="R200" t="s">
        <v>410</v>
      </c>
      <c r="S200" t="s">
        <v>1212</v>
      </c>
      <c r="T200" s="131">
        <v>3.02</v>
      </c>
      <c r="U200" t="s">
        <v>1730</v>
      </c>
      <c r="V200" s="132">
        <v>5.7970000000000001E-2</v>
      </c>
      <c r="W200" s="132">
        <v>3.7999999999999999E-2</v>
      </c>
      <c r="X200" t="s">
        <v>412</v>
      </c>
      <c r="Y200" t="s">
        <v>339</v>
      </c>
      <c r="Z200" s="131">
        <v>1140000</v>
      </c>
      <c r="AA200" s="131">
        <v>1</v>
      </c>
      <c r="AB200" s="131">
        <v>104.5</v>
      </c>
      <c r="AD200" s="131">
        <v>1191.3</v>
      </c>
      <c r="AH200" s="132">
        <v>3.8E-3</v>
      </c>
      <c r="AI200" s="132">
        <f t="shared" si="3"/>
        <v>2.6140978501128708E-3</v>
      </c>
      <c r="AJ200" s="132">
        <v>8.0165773912939929E-4</v>
      </c>
    </row>
    <row r="201" spans="1:36" hidden="1">
      <c r="A201" t="s">
        <v>1213</v>
      </c>
      <c r="B201">
        <v>12937</v>
      </c>
      <c r="C201" t="s">
        <v>1684</v>
      </c>
      <c r="D201" t="s">
        <v>1685</v>
      </c>
      <c r="E201" t="s">
        <v>309</v>
      </c>
      <c r="F201" t="s">
        <v>1807</v>
      </c>
      <c r="G201" t="s">
        <v>1808</v>
      </c>
      <c r="H201" t="s">
        <v>321</v>
      </c>
      <c r="I201" t="s">
        <v>951</v>
      </c>
      <c r="J201" t="s">
        <v>204</v>
      </c>
      <c r="K201" t="s">
        <v>204</v>
      </c>
      <c r="L201" t="s">
        <v>325</v>
      </c>
      <c r="M201" t="s">
        <v>340</v>
      </c>
      <c r="N201" t="s">
        <v>447</v>
      </c>
      <c r="O201" t="s">
        <v>339</v>
      </c>
      <c r="Q201" t="s">
        <v>410</v>
      </c>
      <c r="R201" t="s">
        <v>410</v>
      </c>
      <c r="S201" t="s">
        <v>1212</v>
      </c>
      <c r="T201" s="131">
        <v>0.26</v>
      </c>
      <c r="U201" t="s">
        <v>1809</v>
      </c>
      <c r="V201" s="132">
        <v>0</v>
      </c>
      <c r="W201" s="132">
        <v>6.7699999999999996E-2</v>
      </c>
      <c r="X201" t="s">
        <v>412</v>
      </c>
      <c r="Y201" t="s">
        <v>339</v>
      </c>
      <c r="Z201" s="131">
        <v>1177777.77</v>
      </c>
      <c r="AA201" s="131">
        <v>1</v>
      </c>
      <c r="AB201" s="131">
        <v>100.06</v>
      </c>
      <c r="AD201" s="131">
        <v>1178.4839999999999</v>
      </c>
      <c r="AH201" s="132">
        <v>2.6499999999999999E-2</v>
      </c>
      <c r="AI201" s="132">
        <f t="shared" si="3"/>
        <v>2.5859753972907046E-3</v>
      </c>
      <c r="AJ201" s="132">
        <v>7.9303350880565002E-4</v>
      </c>
    </row>
    <row r="202" spans="1:36" hidden="1">
      <c r="A202" t="s">
        <v>1213</v>
      </c>
      <c r="B202">
        <v>12937</v>
      </c>
      <c r="C202" t="s">
        <v>1696</v>
      </c>
      <c r="D202" t="s">
        <v>1697</v>
      </c>
      <c r="E202" t="s">
        <v>309</v>
      </c>
      <c r="F202" t="s">
        <v>2060</v>
      </c>
      <c r="G202" t="s">
        <v>2061</v>
      </c>
      <c r="H202" t="s">
        <v>321</v>
      </c>
      <c r="I202" t="s">
        <v>754</v>
      </c>
      <c r="J202" t="s">
        <v>204</v>
      </c>
      <c r="K202" t="s">
        <v>204</v>
      </c>
      <c r="L202" t="s">
        <v>325</v>
      </c>
      <c r="M202" t="s">
        <v>340</v>
      </c>
      <c r="N202" t="s">
        <v>464</v>
      </c>
      <c r="O202" t="s">
        <v>339</v>
      </c>
      <c r="P202" t="s">
        <v>1700</v>
      </c>
      <c r="Q202" t="s">
        <v>413</v>
      </c>
      <c r="R202" t="s">
        <v>407</v>
      </c>
      <c r="S202" t="s">
        <v>1212</v>
      </c>
      <c r="T202" s="131">
        <v>2.27</v>
      </c>
      <c r="U202" t="s">
        <v>1343</v>
      </c>
      <c r="V202" s="132">
        <v>1.1480000000000001E-2</v>
      </c>
      <c r="W202" s="132">
        <v>2.8000000000000001E-2</v>
      </c>
      <c r="X202" t="s">
        <v>412</v>
      </c>
      <c r="Y202" t="s">
        <v>339</v>
      </c>
      <c r="Z202" s="131">
        <v>1025855.56</v>
      </c>
      <c r="AA202" s="131">
        <v>1</v>
      </c>
      <c r="AB202" s="131">
        <v>114.39</v>
      </c>
      <c r="AD202" s="131">
        <v>1173.4760000000001</v>
      </c>
      <c r="AH202" s="132">
        <v>6.3000000000000003E-4</v>
      </c>
      <c r="AI202" s="132">
        <f t="shared" si="3"/>
        <v>2.5749862240905331E-3</v>
      </c>
      <c r="AJ202" s="132">
        <v>7.8966349121347356E-4</v>
      </c>
    </row>
    <row r="203" spans="1:36" hidden="1">
      <c r="A203" t="s">
        <v>1213</v>
      </c>
      <c r="B203">
        <v>12937</v>
      </c>
      <c r="C203" t="s">
        <v>1641</v>
      </c>
      <c r="D203" t="s">
        <v>1642</v>
      </c>
      <c r="E203" t="s">
        <v>311</v>
      </c>
      <c r="F203" t="s">
        <v>2062</v>
      </c>
      <c r="G203" t="s">
        <v>2063</v>
      </c>
      <c r="H203" t="s">
        <v>321</v>
      </c>
      <c r="I203" t="s">
        <v>951</v>
      </c>
      <c r="J203" t="s">
        <v>204</v>
      </c>
      <c r="K203" t="s">
        <v>224</v>
      </c>
      <c r="L203" t="s">
        <v>325</v>
      </c>
      <c r="M203" t="s">
        <v>340</v>
      </c>
      <c r="N203" t="s">
        <v>465</v>
      </c>
      <c r="O203" t="s">
        <v>339</v>
      </c>
      <c r="P203" t="s">
        <v>1700</v>
      </c>
      <c r="Q203" t="s">
        <v>413</v>
      </c>
      <c r="R203" t="s">
        <v>407</v>
      </c>
      <c r="S203" t="s">
        <v>1212</v>
      </c>
      <c r="T203" s="131">
        <v>2.02</v>
      </c>
      <c r="U203" t="s">
        <v>1735</v>
      </c>
      <c r="V203" s="132">
        <v>6.6839999999999997E-2</v>
      </c>
      <c r="W203" s="132">
        <v>5.74E-2</v>
      </c>
      <c r="X203" t="s">
        <v>412</v>
      </c>
      <c r="Y203" t="s">
        <v>339</v>
      </c>
      <c r="Z203" s="131">
        <v>1115000</v>
      </c>
      <c r="AA203" s="131">
        <v>1</v>
      </c>
      <c r="AB203" s="131">
        <v>102.97</v>
      </c>
      <c r="AD203" s="131">
        <v>1148.116</v>
      </c>
      <c r="AH203" s="132">
        <v>2.7200000000000002E-3</v>
      </c>
      <c r="AI203" s="132">
        <f t="shared" si="3"/>
        <v>2.5193381744986055E-3</v>
      </c>
      <c r="AJ203" s="132">
        <v>7.7259806666523073E-4</v>
      </c>
    </row>
    <row r="204" spans="1:36" hidden="1">
      <c r="A204" t="s">
        <v>1213</v>
      </c>
      <c r="B204">
        <v>12937</v>
      </c>
      <c r="C204" t="s">
        <v>1618</v>
      </c>
      <c r="D204" t="s">
        <v>1619</v>
      </c>
      <c r="E204" t="s">
        <v>309</v>
      </c>
      <c r="F204" t="s">
        <v>2064</v>
      </c>
      <c r="G204" t="s">
        <v>2065</v>
      </c>
      <c r="H204" t="s">
        <v>321</v>
      </c>
      <c r="I204" t="s">
        <v>951</v>
      </c>
      <c r="J204" t="s">
        <v>204</v>
      </c>
      <c r="K204" t="s">
        <v>204</v>
      </c>
      <c r="L204" t="s">
        <v>325</v>
      </c>
      <c r="M204" t="s">
        <v>340</v>
      </c>
      <c r="N204" t="s">
        <v>447</v>
      </c>
      <c r="O204" t="s">
        <v>339</v>
      </c>
      <c r="Q204" t="s">
        <v>410</v>
      </c>
      <c r="R204" t="s">
        <v>410</v>
      </c>
      <c r="S204" t="s">
        <v>1212</v>
      </c>
      <c r="T204" s="131">
        <v>1.32</v>
      </c>
      <c r="U204" t="s">
        <v>2066</v>
      </c>
      <c r="V204" s="132">
        <v>1.8030000000000001E-2</v>
      </c>
      <c r="W204" s="132">
        <v>6.9500000000000006E-2</v>
      </c>
      <c r="X204" t="s">
        <v>412</v>
      </c>
      <c r="Y204" t="s">
        <v>339</v>
      </c>
      <c r="Z204" s="131">
        <v>1169600</v>
      </c>
      <c r="AA204" s="131">
        <v>1</v>
      </c>
      <c r="AB204" s="131">
        <v>95.71</v>
      </c>
      <c r="AD204" s="131">
        <v>1119.424</v>
      </c>
      <c r="AH204" s="132">
        <v>4.7000000000000002E-3</v>
      </c>
      <c r="AI204" s="132">
        <f t="shared" si="3"/>
        <v>2.4563786382647114E-3</v>
      </c>
      <c r="AJ204" s="132">
        <v>7.5329044990110692E-4</v>
      </c>
    </row>
    <row r="205" spans="1:36" hidden="1">
      <c r="A205" t="s">
        <v>1213</v>
      </c>
      <c r="B205">
        <v>12937</v>
      </c>
      <c r="C205" t="s">
        <v>1874</v>
      </c>
      <c r="D205" t="s">
        <v>1875</v>
      </c>
      <c r="E205" t="s">
        <v>309</v>
      </c>
      <c r="F205" t="s">
        <v>1876</v>
      </c>
      <c r="G205" t="s">
        <v>1877</v>
      </c>
      <c r="H205" t="s">
        <v>321</v>
      </c>
      <c r="I205" t="s">
        <v>754</v>
      </c>
      <c r="J205" t="s">
        <v>204</v>
      </c>
      <c r="K205" t="s">
        <v>204</v>
      </c>
      <c r="L205" t="s">
        <v>325</v>
      </c>
      <c r="M205" t="s">
        <v>340</v>
      </c>
      <c r="N205" t="s">
        <v>448</v>
      </c>
      <c r="O205" t="s">
        <v>339</v>
      </c>
      <c r="P205" t="s">
        <v>1539</v>
      </c>
      <c r="Q205" t="s">
        <v>413</v>
      </c>
      <c r="R205" t="s">
        <v>407</v>
      </c>
      <c r="S205" t="s">
        <v>1212</v>
      </c>
      <c r="T205" s="131">
        <v>2.13</v>
      </c>
      <c r="U205" t="s">
        <v>1340</v>
      </c>
      <c r="V205" s="132">
        <v>1.2200000000000001E-2</v>
      </c>
      <c r="W205" s="132">
        <v>3.1600000000000003E-2</v>
      </c>
      <c r="X205" t="s">
        <v>411</v>
      </c>
      <c r="Y205" t="s">
        <v>339</v>
      </c>
      <c r="Z205" s="131">
        <v>1000000</v>
      </c>
      <c r="AA205" s="131">
        <v>1</v>
      </c>
      <c r="AB205" s="131">
        <v>111</v>
      </c>
      <c r="AD205" s="131">
        <v>1110</v>
      </c>
      <c r="AH205" s="132">
        <v>7.0200000000000002E-3</v>
      </c>
      <c r="AI205" s="132">
        <f t="shared" si="3"/>
        <v>2.4356993315078376E-3</v>
      </c>
      <c r="AJ205" s="132">
        <v>7.4694878740336874E-4</v>
      </c>
    </row>
    <row r="206" spans="1:36" hidden="1">
      <c r="A206" t="s">
        <v>1213</v>
      </c>
      <c r="B206">
        <v>12937</v>
      </c>
      <c r="C206" t="s">
        <v>2067</v>
      </c>
      <c r="D206" t="s">
        <v>2068</v>
      </c>
      <c r="E206" t="s">
        <v>309</v>
      </c>
      <c r="F206" t="s">
        <v>2069</v>
      </c>
      <c r="G206" t="s">
        <v>2070</v>
      </c>
      <c r="H206" t="s">
        <v>321</v>
      </c>
      <c r="I206" t="s">
        <v>754</v>
      </c>
      <c r="J206" t="s">
        <v>204</v>
      </c>
      <c r="K206" t="s">
        <v>204</v>
      </c>
      <c r="L206" t="s">
        <v>325</v>
      </c>
      <c r="M206" t="s">
        <v>340</v>
      </c>
      <c r="N206" t="s">
        <v>477</v>
      </c>
      <c r="O206" t="s">
        <v>339</v>
      </c>
      <c r="P206" t="s">
        <v>1627</v>
      </c>
      <c r="Q206" t="s">
        <v>413</v>
      </c>
      <c r="R206" t="s">
        <v>407</v>
      </c>
      <c r="S206" t="s">
        <v>1212</v>
      </c>
      <c r="T206" s="131">
        <v>2.42</v>
      </c>
      <c r="U206" t="s">
        <v>1631</v>
      </c>
      <c r="V206" s="132">
        <v>2.726E-2</v>
      </c>
      <c r="W206" s="132">
        <v>3.0099999999999998E-2</v>
      </c>
      <c r="X206" t="s">
        <v>412</v>
      </c>
      <c r="Y206" t="s">
        <v>339</v>
      </c>
      <c r="Z206" s="131">
        <v>1020588.62</v>
      </c>
      <c r="AA206" s="131">
        <v>1</v>
      </c>
      <c r="AB206" s="131">
        <v>107.78</v>
      </c>
      <c r="AD206" s="131">
        <v>1099.99</v>
      </c>
      <c r="AH206" s="132">
        <v>1.98E-3</v>
      </c>
      <c r="AI206" s="132">
        <f t="shared" si="3"/>
        <v>2.4137341510498253E-3</v>
      </c>
      <c r="AJ206" s="132">
        <v>7.4021278978002845E-4</v>
      </c>
    </row>
    <row r="207" spans="1:36" hidden="1">
      <c r="A207" t="s">
        <v>1213</v>
      </c>
      <c r="B207">
        <v>12937</v>
      </c>
      <c r="C207" t="s">
        <v>1679</v>
      </c>
      <c r="D207" t="s">
        <v>1680</v>
      </c>
      <c r="E207" t="s">
        <v>309</v>
      </c>
      <c r="F207" t="s">
        <v>1824</v>
      </c>
      <c r="G207" t="s">
        <v>1825</v>
      </c>
      <c r="H207" t="s">
        <v>321</v>
      </c>
      <c r="I207" t="s">
        <v>951</v>
      </c>
      <c r="J207" t="s">
        <v>204</v>
      </c>
      <c r="K207" t="s">
        <v>204</v>
      </c>
      <c r="L207" t="s">
        <v>325</v>
      </c>
      <c r="M207" t="s">
        <v>340</v>
      </c>
      <c r="N207" t="s">
        <v>443</v>
      </c>
      <c r="O207" t="s">
        <v>339</v>
      </c>
      <c r="P207" t="s">
        <v>1596</v>
      </c>
      <c r="Q207" t="s">
        <v>415</v>
      </c>
      <c r="R207" t="s">
        <v>407</v>
      </c>
      <c r="S207" t="s">
        <v>1212</v>
      </c>
      <c r="T207" s="131">
        <v>0.98</v>
      </c>
      <c r="U207" t="s">
        <v>1628</v>
      </c>
      <c r="V207" s="132">
        <v>3.1099999999999999E-3</v>
      </c>
      <c r="W207" s="132">
        <v>5.7500000000000002E-2</v>
      </c>
      <c r="X207" t="s">
        <v>412</v>
      </c>
      <c r="Y207" t="s">
        <v>339</v>
      </c>
      <c r="Z207" s="131">
        <v>1072000</v>
      </c>
      <c r="AA207" s="131">
        <v>1</v>
      </c>
      <c r="AB207" s="131">
        <v>101.2</v>
      </c>
      <c r="AD207" s="131">
        <v>1084.864</v>
      </c>
      <c r="AH207" s="132">
        <v>4.4299999999999999E-3</v>
      </c>
      <c r="AI207" s="132">
        <f t="shared" si="3"/>
        <v>2.3805428104296564E-3</v>
      </c>
      <c r="AJ207" s="132">
        <v>7.3003409846627773E-4</v>
      </c>
    </row>
    <row r="208" spans="1:36" hidden="1">
      <c r="A208" t="s">
        <v>1213</v>
      </c>
      <c r="B208">
        <v>12937</v>
      </c>
      <c r="C208" t="s">
        <v>1579</v>
      </c>
      <c r="D208" t="s">
        <v>1580</v>
      </c>
      <c r="E208" t="s">
        <v>309</v>
      </c>
      <c r="F208" t="s">
        <v>2071</v>
      </c>
      <c r="G208" t="s">
        <v>2072</v>
      </c>
      <c r="H208" t="s">
        <v>321</v>
      </c>
      <c r="I208" t="s">
        <v>951</v>
      </c>
      <c r="J208" t="s">
        <v>204</v>
      </c>
      <c r="K208" t="s">
        <v>204</v>
      </c>
      <c r="L208" t="s">
        <v>325</v>
      </c>
      <c r="M208" t="s">
        <v>340</v>
      </c>
      <c r="N208" t="s">
        <v>464</v>
      </c>
      <c r="O208" t="s">
        <v>339</v>
      </c>
      <c r="P208" t="s">
        <v>1627</v>
      </c>
      <c r="Q208" t="s">
        <v>413</v>
      </c>
      <c r="R208" t="s">
        <v>407</v>
      </c>
      <c r="S208" t="s">
        <v>1212</v>
      </c>
      <c r="T208" s="131">
        <v>2.5</v>
      </c>
      <c r="U208" t="s">
        <v>2073</v>
      </c>
      <c r="V208" s="132">
        <v>6.6830000000000001E-2</v>
      </c>
      <c r="W208" s="132">
        <v>5.7700000000000001E-2</v>
      </c>
      <c r="X208" t="s">
        <v>412</v>
      </c>
      <c r="Y208" t="s">
        <v>339</v>
      </c>
      <c r="Z208" s="131">
        <v>1020000</v>
      </c>
      <c r="AA208" s="131">
        <v>1</v>
      </c>
      <c r="AB208" s="131">
        <v>104.13</v>
      </c>
      <c r="AD208" s="131">
        <v>1062.126</v>
      </c>
      <c r="AH208" s="132">
        <v>7.6999999999999996E-4</v>
      </c>
      <c r="AI208" s="132">
        <f t="shared" si="3"/>
        <v>2.3306482776370213E-3</v>
      </c>
      <c r="AJ208" s="132">
        <v>7.1473308808071205E-4</v>
      </c>
    </row>
    <row r="209" spans="1:36" hidden="1">
      <c r="A209" t="s">
        <v>1213</v>
      </c>
      <c r="B209">
        <v>12937</v>
      </c>
      <c r="C209" t="s">
        <v>1781</v>
      </c>
      <c r="D209" t="s">
        <v>1782</v>
      </c>
      <c r="E209" t="s">
        <v>309</v>
      </c>
      <c r="F209" t="s">
        <v>2074</v>
      </c>
      <c r="G209" t="s">
        <v>2075</v>
      </c>
      <c r="H209" t="s">
        <v>321</v>
      </c>
      <c r="I209" t="s">
        <v>954</v>
      </c>
      <c r="J209" t="s">
        <v>204</v>
      </c>
      <c r="K209" t="s">
        <v>204</v>
      </c>
      <c r="L209" t="s">
        <v>325</v>
      </c>
      <c r="M209" t="s">
        <v>340</v>
      </c>
      <c r="N209" t="s">
        <v>454</v>
      </c>
      <c r="O209" t="s">
        <v>339</v>
      </c>
      <c r="Q209" t="s">
        <v>410</v>
      </c>
      <c r="R209" t="s">
        <v>410</v>
      </c>
      <c r="S209" t="s">
        <v>1212</v>
      </c>
      <c r="T209" s="131">
        <v>0.62</v>
      </c>
      <c r="U209" t="s">
        <v>1706</v>
      </c>
      <c r="V209" s="132">
        <v>0.05</v>
      </c>
      <c r="W209" s="132">
        <v>-0.44569999999999999</v>
      </c>
      <c r="X209" t="s">
        <v>412</v>
      </c>
      <c r="Y209" t="s">
        <v>339</v>
      </c>
      <c r="Z209" s="131">
        <v>278664</v>
      </c>
      <c r="AA209" s="131">
        <v>1</v>
      </c>
      <c r="AB209" s="131">
        <v>360</v>
      </c>
      <c r="AD209" s="131">
        <v>1003.19</v>
      </c>
      <c r="AH209" s="132">
        <v>1.9300000000000001E-3</v>
      </c>
      <c r="AI209" s="132">
        <f t="shared" si="3"/>
        <v>2.2013236147525655E-3</v>
      </c>
      <c r="AJ209" s="132">
        <v>6.7507347210377078E-4</v>
      </c>
    </row>
    <row r="210" spans="1:36" hidden="1">
      <c r="A210" t="s">
        <v>1213</v>
      </c>
      <c r="B210">
        <v>12937</v>
      </c>
      <c r="C210" t="s">
        <v>1977</v>
      </c>
      <c r="D210" t="s">
        <v>1978</v>
      </c>
      <c r="E210" t="s">
        <v>309</v>
      </c>
      <c r="F210" t="s">
        <v>2076</v>
      </c>
      <c r="G210" t="s">
        <v>2077</v>
      </c>
      <c r="H210" t="s">
        <v>321</v>
      </c>
      <c r="I210" t="s">
        <v>754</v>
      </c>
      <c r="J210" t="s">
        <v>204</v>
      </c>
      <c r="K210" t="s">
        <v>204</v>
      </c>
      <c r="L210" t="s">
        <v>325</v>
      </c>
      <c r="M210" t="s">
        <v>340</v>
      </c>
      <c r="N210" t="s">
        <v>464</v>
      </c>
      <c r="O210" t="s">
        <v>339</v>
      </c>
      <c r="P210" t="s">
        <v>1700</v>
      </c>
      <c r="Q210" t="s">
        <v>413</v>
      </c>
      <c r="R210" t="s">
        <v>407</v>
      </c>
      <c r="S210" t="s">
        <v>1212</v>
      </c>
      <c r="T210" s="131">
        <v>4.67</v>
      </c>
      <c r="U210" t="s">
        <v>2078</v>
      </c>
      <c r="V210" s="132">
        <v>3.193E-2</v>
      </c>
      <c r="W210" s="132">
        <v>3.0800000000000001E-2</v>
      </c>
      <c r="X210" t="s">
        <v>412</v>
      </c>
      <c r="Y210" t="s">
        <v>339</v>
      </c>
      <c r="Z210" s="131">
        <v>1000000</v>
      </c>
      <c r="AA210" s="131">
        <v>1</v>
      </c>
      <c r="AB210" s="131">
        <v>100.11</v>
      </c>
      <c r="AD210" s="131">
        <v>1001.1</v>
      </c>
      <c r="AH210" s="132">
        <v>7.1000000000000002E-4</v>
      </c>
      <c r="AI210" s="132">
        <f t="shared" si="3"/>
        <v>2.19673747817342E-3</v>
      </c>
      <c r="AJ210" s="132">
        <v>6.7366705501757879E-4</v>
      </c>
    </row>
    <row r="211" spans="1:36" hidden="1">
      <c r="A211" t="s">
        <v>1213</v>
      </c>
      <c r="B211">
        <v>12937</v>
      </c>
      <c r="C211" t="s">
        <v>1920</v>
      </c>
      <c r="D211" t="s">
        <v>1921</v>
      </c>
      <c r="E211" t="s">
        <v>309</v>
      </c>
      <c r="F211" t="s">
        <v>2079</v>
      </c>
      <c r="G211" t="s">
        <v>2080</v>
      </c>
      <c r="H211" t="s">
        <v>321</v>
      </c>
      <c r="I211" t="s">
        <v>754</v>
      </c>
      <c r="J211" t="s">
        <v>204</v>
      </c>
      <c r="K211" t="s">
        <v>204</v>
      </c>
      <c r="L211" t="s">
        <v>325</v>
      </c>
      <c r="M211" t="s">
        <v>340</v>
      </c>
      <c r="N211" t="s">
        <v>464</v>
      </c>
      <c r="O211" t="s">
        <v>339</v>
      </c>
      <c r="P211" t="s">
        <v>1533</v>
      </c>
      <c r="Q211" t="s">
        <v>413</v>
      </c>
      <c r="R211" t="s">
        <v>407</v>
      </c>
      <c r="S211" t="s">
        <v>1212</v>
      </c>
      <c r="T211" s="131">
        <v>0.11</v>
      </c>
      <c r="U211" t="s">
        <v>2081</v>
      </c>
      <c r="V211" s="132">
        <v>7.1999999999999998E-3</v>
      </c>
      <c r="W211" s="132">
        <v>3.7600000000000001E-2</v>
      </c>
      <c r="X211" t="s">
        <v>412</v>
      </c>
      <c r="Y211" t="s">
        <v>339</v>
      </c>
      <c r="Z211" s="131">
        <v>850161.86</v>
      </c>
      <c r="AA211" s="131">
        <v>1</v>
      </c>
      <c r="AB211" s="131">
        <v>116.75</v>
      </c>
      <c r="AD211" s="131">
        <v>992.56399999999996</v>
      </c>
      <c r="AH211" s="132">
        <v>3.6099999999999999E-3</v>
      </c>
      <c r="AI211" s="132">
        <f t="shared" si="3"/>
        <v>2.1780067308817524E-3</v>
      </c>
      <c r="AJ211" s="132">
        <v>6.6792295154976329E-4</v>
      </c>
    </row>
    <row r="212" spans="1:36" hidden="1">
      <c r="A212" t="s">
        <v>1213</v>
      </c>
      <c r="B212">
        <v>12937</v>
      </c>
      <c r="C212" t="s">
        <v>2082</v>
      </c>
      <c r="D212" t="s">
        <v>2083</v>
      </c>
      <c r="E212" t="s">
        <v>309</v>
      </c>
      <c r="F212" t="s">
        <v>2084</v>
      </c>
      <c r="G212" t="s">
        <v>2085</v>
      </c>
      <c r="H212" t="s">
        <v>321</v>
      </c>
      <c r="I212" t="s">
        <v>754</v>
      </c>
      <c r="J212" t="s">
        <v>204</v>
      </c>
      <c r="K212" t="s">
        <v>204</v>
      </c>
      <c r="L212" t="s">
        <v>325</v>
      </c>
      <c r="M212" t="s">
        <v>340</v>
      </c>
      <c r="N212" t="s">
        <v>464</v>
      </c>
      <c r="O212" t="s">
        <v>339</v>
      </c>
      <c r="P212" t="s">
        <v>1700</v>
      </c>
      <c r="Q212" t="s">
        <v>413</v>
      </c>
      <c r="R212" t="s">
        <v>407</v>
      </c>
      <c r="S212" t="s">
        <v>1212</v>
      </c>
      <c r="T212" s="131">
        <v>1.89</v>
      </c>
      <c r="U212" t="s">
        <v>1349</v>
      </c>
      <c r="V212" s="132">
        <v>6.0899999999999999E-3</v>
      </c>
      <c r="W212" s="132">
        <v>2.7300000000000001E-2</v>
      </c>
      <c r="X212" t="s">
        <v>412</v>
      </c>
      <c r="Y212" t="s">
        <v>339</v>
      </c>
      <c r="Z212" s="131">
        <v>841822.56</v>
      </c>
      <c r="AA212" s="131">
        <v>1</v>
      </c>
      <c r="AB212" s="131">
        <v>116.35</v>
      </c>
      <c r="AD212" s="131">
        <v>979.46100000000001</v>
      </c>
      <c r="AH212" s="132">
        <v>2.49E-3</v>
      </c>
      <c r="AI212" s="132">
        <f t="shared" si="3"/>
        <v>2.1492545071513497E-3</v>
      </c>
      <c r="AJ212" s="132">
        <v>6.5910559122422604E-4</v>
      </c>
    </row>
    <row r="213" spans="1:36" hidden="1">
      <c r="A213" t="s">
        <v>1213</v>
      </c>
      <c r="B213">
        <v>12937</v>
      </c>
      <c r="C213" t="s">
        <v>2023</v>
      </c>
      <c r="D213" t="s">
        <v>2024</v>
      </c>
      <c r="E213" t="s">
        <v>309</v>
      </c>
      <c r="F213" t="s">
        <v>2086</v>
      </c>
      <c r="G213" t="s">
        <v>2087</v>
      </c>
      <c r="H213" t="s">
        <v>321</v>
      </c>
      <c r="I213" t="s">
        <v>754</v>
      </c>
      <c r="J213" t="s">
        <v>204</v>
      </c>
      <c r="K213" t="s">
        <v>204</v>
      </c>
      <c r="L213" t="s">
        <v>325</v>
      </c>
      <c r="M213" t="s">
        <v>340</v>
      </c>
      <c r="N213" t="s">
        <v>464</v>
      </c>
      <c r="O213" t="s">
        <v>339</v>
      </c>
      <c r="P213" t="s">
        <v>2088</v>
      </c>
      <c r="Q213" t="s">
        <v>413</v>
      </c>
      <c r="R213" t="s">
        <v>407</v>
      </c>
      <c r="S213" t="s">
        <v>1212</v>
      </c>
      <c r="T213" s="131">
        <v>6.47</v>
      </c>
      <c r="U213" t="s">
        <v>2089</v>
      </c>
      <c r="V213" s="132">
        <v>2.8369999999999999E-2</v>
      </c>
      <c r="W213" s="132">
        <v>3.0700000000000002E-2</v>
      </c>
      <c r="X213" t="s">
        <v>412</v>
      </c>
      <c r="Y213" t="s">
        <v>339</v>
      </c>
      <c r="Z213" s="131">
        <v>980000</v>
      </c>
      <c r="AA213" s="131">
        <v>1</v>
      </c>
      <c r="AB213" s="131">
        <v>99.26</v>
      </c>
      <c r="AD213" s="131">
        <v>972.74800000000005</v>
      </c>
      <c r="AH213" s="132">
        <v>3.6000000000000002E-4</v>
      </c>
      <c r="AI213" s="132">
        <f t="shared" si="3"/>
        <v>2.1345240120050324E-3</v>
      </c>
      <c r="AJ213" s="132">
        <v>6.5458823337752445E-4</v>
      </c>
    </row>
    <row r="214" spans="1:36" hidden="1">
      <c r="A214" t="s">
        <v>1213</v>
      </c>
      <c r="B214">
        <v>12937</v>
      </c>
      <c r="C214" t="s">
        <v>2082</v>
      </c>
      <c r="D214" t="s">
        <v>2083</v>
      </c>
      <c r="E214" t="s">
        <v>309</v>
      </c>
      <c r="F214" t="s">
        <v>2090</v>
      </c>
      <c r="G214" t="s">
        <v>2091</v>
      </c>
      <c r="H214" t="s">
        <v>321</v>
      </c>
      <c r="I214" t="s">
        <v>754</v>
      </c>
      <c r="J214" t="s">
        <v>204</v>
      </c>
      <c r="K214" t="s">
        <v>204</v>
      </c>
      <c r="L214" t="s">
        <v>325</v>
      </c>
      <c r="M214" t="s">
        <v>340</v>
      </c>
      <c r="N214" t="s">
        <v>464</v>
      </c>
      <c r="O214" t="s">
        <v>339</v>
      </c>
      <c r="P214" t="s">
        <v>1700</v>
      </c>
      <c r="Q214" t="s">
        <v>413</v>
      </c>
      <c r="R214" t="s">
        <v>407</v>
      </c>
      <c r="S214" t="s">
        <v>1212</v>
      </c>
      <c r="T214" s="131">
        <v>1.41</v>
      </c>
      <c r="U214" t="s">
        <v>1628</v>
      </c>
      <c r="V214" s="132">
        <v>6.7499999999999999E-3</v>
      </c>
      <c r="W214" s="132">
        <v>2.5999999999999999E-2</v>
      </c>
      <c r="X214" t="s">
        <v>412</v>
      </c>
      <c r="Y214" t="s">
        <v>339</v>
      </c>
      <c r="Z214" s="131">
        <v>807209.3</v>
      </c>
      <c r="AA214" s="131">
        <v>1</v>
      </c>
      <c r="AB214" s="131">
        <v>115.95</v>
      </c>
      <c r="AD214" s="131">
        <v>935.95899999999995</v>
      </c>
      <c r="AH214" s="132">
        <v>1.5E-3</v>
      </c>
      <c r="AI214" s="132">
        <f t="shared" si="3"/>
        <v>2.0537970365934631E-3</v>
      </c>
      <c r="AJ214" s="132">
        <v>6.2983192802636893E-4</v>
      </c>
    </row>
    <row r="215" spans="1:36" hidden="1">
      <c r="A215" t="s">
        <v>1213</v>
      </c>
      <c r="B215">
        <v>12937</v>
      </c>
      <c r="C215" t="s">
        <v>1835</v>
      </c>
      <c r="D215" t="s">
        <v>1836</v>
      </c>
      <c r="E215" t="s">
        <v>309</v>
      </c>
      <c r="F215" t="s">
        <v>1837</v>
      </c>
      <c r="G215" t="s">
        <v>1838</v>
      </c>
      <c r="H215" t="s">
        <v>321</v>
      </c>
      <c r="I215" t="s">
        <v>951</v>
      </c>
      <c r="J215" t="s">
        <v>204</v>
      </c>
      <c r="K215" t="s">
        <v>204</v>
      </c>
      <c r="L215" t="s">
        <v>325</v>
      </c>
      <c r="M215" t="s">
        <v>340</v>
      </c>
      <c r="N215" t="s">
        <v>441</v>
      </c>
      <c r="O215" t="s">
        <v>339</v>
      </c>
      <c r="Q215" t="s">
        <v>410</v>
      </c>
      <c r="R215" t="s">
        <v>410</v>
      </c>
      <c r="S215" t="s">
        <v>1212</v>
      </c>
      <c r="T215" s="131">
        <v>2.99</v>
      </c>
      <c r="U215" t="s">
        <v>1308</v>
      </c>
      <c r="V215" s="132">
        <v>5.994E-2</v>
      </c>
      <c r="W215" s="132">
        <v>6.2199999999999998E-2</v>
      </c>
      <c r="X215" t="s">
        <v>412</v>
      </c>
      <c r="Y215" t="s">
        <v>339</v>
      </c>
      <c r="Z215" s="131">
        <v>903000</v>
      </c>
      <c r="AA215" s="131">
        <v>1</v>
      </c>
      <c r="AB215" s="131">
        <v>98.21</v>
      </c>
      <c r="AD215" s="131">
        <v>886.83600000000001</v>
      </c>
      <c r="AH215" s="132">
        <v>2.7499999999999998E-3</v>
      </c>
      <c r="AI215" s="132">
        <f t="shared" si="3"/>
        <v>1.9460052723937699E-3</v>
      </c>
      <c r="AJ215" s="132">
        <v>5.9677574308617475E-4</v>
      </c>
    </row>
    <row r="216" spans="1:36" hidden="1">
      <c r="A216" t="s">
        <v>1213</v>
      </c>
      <c r="B216">
        <v>12937</v>
      </c>
      <c r="C216" t="s">
        <v>2092</v>
      </c>
      <c r="D216" t="s">
        <v>2093</v>
      </c>
      <c r="E216" t="s">
        <v>309</v>
      </c>
      <c r="F216" t="s">
        <v>2094</v>
      </c>
      <c r="G216" t="s">
        <v>2095</v>
      </c>
      <c r="H216" t="s">
        <v>321</v>
      </c>
      <c r="I216" t="s">
        <v>754</v>
      </c>
      <c r="J216" t="s">
        <v>204</v>
      </c>
      <c r="K216" t="s">
        <v>204</v>
      </c>
      <c r="L216" t="s">
        <v>325</v>
      </c>
      <c r="M216" t="s">
        <v>340</v>
      </c>
      <c r="N216" t="s">
        <v>484</v>
      </c>
      <c r="O216" t="s">
        <v>339</v>
      </c>
      <c r="P216" t="s">
        <v>1700</v>
      </c>
      <c r="Q216" t="s">
        <v>413</v>
      </c>
      <c r="R216" t="s">
        <v>407</v>
      </c>
      <c r="S216" t="s">
        <v>1212</v>
      </c>
      <c r="T216" s="131">
        <v>7.9</v>
      </c>
      <c r="U216" t="s">
        <v>2096</v>
      </c>
      <c r="V216" s="132">
        <v>6.3E-3</v>
      </c>
      <c r="W216" s="132">
        <v>2.9600000000000001E-2</v>
      </c>
      <c r="X216" t="s">
        <v>412</v>
      </c>
      <c r="Y216" t="s">
        <v>339</v>
      </c>
      <c r="Z216" s="131">
        <v>938401</v>
      </c>
      <c r="AA216" s="131">
        <v>1</v>
      </c>
      <c r="AB216" s="131">
        <v>93.89</v>
      </c>
      <c r="AD216" s="131">
        <v>881.06500000000005</v>
      </c>
      <c r="AH216" s="132">
        <v>1.5399999999999999E-3</v>
      </c>
      <c r="AI216" s="132">
        <f t="shared" si="3"/>
        <v>1.9333418301936513E-3</v>
      </c>
      <c r="AJ216" s="132">
        <v>5.9289228231851267E-4</v>
      </c>
    </row>
    <row r="217" spans="1:36" hidden="1">
      <c r="A217" t="s">
        <v>1213</v>
      </c>
      <c r="B217">
        <v>12937</v>
      </c>
      <c r="C217" t="s">
        <v>1864</v>
      </c>
      <c r="D217" t="s">
        <v>1865</v>
      </c>
      <c r="E217" t="s">
        <v>309</v>
      </c>
      <c r="F217" t="s">
        <v>1866</v>
      </c>
      <c r="G217" t="s">
        <v>1867</v>
      </c>
      <c r="H217" t="s">
        <v>321</v>
      </c>
      <c r="I217" t="s">
        <v>951</v>
      </c>
      <c r="J217" t="s">
        <v>204</v>
      </c>
      <c r="K217" t="s">
        <v>204</v>
      </c>
      <c r="L217" t="s">
        <v>325</v>
      </c>
      <c r="M217" t="s">
        <v>340</v>
      </c>
      <c r="N217" t="s">
        <v>447</v>
      </c>
      <c r="O217" t="s">
        <v>339</v>
      </c>
      <c r="Q217" t="s">
        <v>410</v>
      </c>
      <c r="R217" t="s">
        <v>410</v>
      </c>
      <c r="S217" t="s">
        <v>1212</v>
      </c>
      <c r="T217" s="131">
        <v>0.25</v>
      </c>
      <c r="U217" t="s">
        <v>1868</v>
      </c>
      <c r="V217" s="132">
        <v>4.0390000000000002E-2</v>
      </c>
      <c r="W217" s="132">
        <v>8.0600000000000005E-2</v>
      </c>
      <c r="X217" t="s">
        <v>412</v>
      </c>
      <c r="Y217" t="s">
        <v>339</v>
      </c>
      <c r="Z217" s="131">
        <v>853141.52</v>
      </c>
      <c r="AA217" s="131">
        <v>1</v>
      </c>
      <c r="AB217" s="131">
        <v>100.31</v>
      </c>
      <c r="AD217" s="131">
        <v>855.78599999999994</v>
      </c>
      <c r="AH217" s="132">
        <v>2.4140000000000002E-2</v>
      </c>
      <c r="AI217" s="132">
        <f t="shared" si="3"/>
        <v>1.8778715208232128E-3</v>
      </c>
      <c r="AJ217" s="132">
        <v>5.758813648439453E-4</v>
      </c>
    </row>
    <row r="218" spans="1:36" hidden="1">
      <c r="A218" t="s">
        <v>1213</v>
      </c>
      <c r="B218">
        <v>12937</v>
      </c>
      <c r="C218" t="s">
        <v>1831</v>
      </c>
      <c r="D218" t="s">
        <v>1832</v>
      </c>
      <c r="E218" t="s">
        <v>309</v>
      </c>
      <c r="F218" t="s">
        <v>1833</v>
      </c>
      <c r="G218" t="s">
        <v>1834</v>
      </c>
      <c r="H218" t="s">
        <v>321</v>
      </c>
      <c r="I218" t="s">
        <v>951</v>
      </c>
      <c r="J218" t="s">
        <v>204</v>
      </c>
      <c r="K218" t="s">
        <v>204</v>
      </c>
      <c r="L218" t="s">
        <v>325</v>
      </c>
      <c r="M218" t="s">
        <v>340</v>
      </c>
      <c r="N218" t="s">
        <v>447</v>
      </c>
      <c r="O218" t="s">
        <v>339</v>
      </c>
      <c r="Q218" t="s">
        <v>410</v>
      </c>
      <c r="R218" t="s">
        <v>410</v>
      </c>
      <c r="S218" t="s">
        <v>1212</v>
      </c>
      <c r="T218" s="131">
        <v>1.3</v>
      </c>
      <c r="U218" t="s">
        <v>1349</v>
      </c>
      <c r="V218" s="132">
        <v>8.5930000000000006E-2</v>
      </c>
      <c r="W218" s="132">
        <v>6.0100000000000001E-2</v>
      </c>
      <c r="X218" t="s">
        <v>412</v>
      </c>
      <c r="Y218" t="s">
        <v>339</v>
      </c>
      <c r="Z218" s="131">
        <v>845728</v>
      </c>
      <c r="AA218" s="131">
        <v>1</v>
      </c>
      <c r="AB218" s="131">
        <v>101</v>
      </c>
      <c r="AD218" s="131">
        <v>854.18499999999995</v>
      </c>
      <c r="AH218" s="132">
        <v>9.0699999999999999E-3</v>
      </c>
      <c r="AI218" s="132">
        <f t="shared" si="3"/>
        <v>1.874358408544164E-3</v>
      </c>
      <c r="AJ218" s="132">
        <v>5.748040089803122E-4</v>
      </c>
    </row>
    <row r="219" spans="1:36" hidden="1">
      <c r="A219" t="s">
        <v>1213</v>
      </c>
      <c r="B219">
        <v>12937</v>
      </c>
      <c r="C219" t="s">
        <v>1592</v>
      </c>
      <c r="D219" t="s">
        <v>1593</v>
      </c>
      <c r="E219" t="s">
        <v>311</v>
      </c>
      <c r="F219" t="s">
        <v>1842</v>
      </c>
      <c r="G219" t="s">
        <v>1843</v>
      </c>
      <c r="H219" t="s">
        <v>321</v>
      </c>
      <c r="I219" t="s">
        <v>951</v>
      </c>
      <c r="J219" t="s">
        <v>204</v>
      </c>
      <c r="K219" t="s">
        <v>224</v>
      </c>
      <c r="L219" t="s">
        <v>325</v>
      </c>
      <c r="M219" t="s">
        <v>340</v>
      </c>
      <c r="N219" t="s">
        <v>447</v>
      </c>
      <c r="O219" t="s">
        <v>339</v>
      </c>
      <c r="P219" t="s">
        <v>1596</v>
      </c>
      <c r="Q219" t="s">
        <v>415</v>
      </c>
      <c r="R219" t="s">
        <v>407</v>
      </c>
      <c r="S219" t="s">
        <v>1212</v>
      </c>
      <c r="T219" s="131">
        <v>0.98</v>
      </c>
      <c r="U219" t="s">
        <v>1844</v>
      </c>
      <c r="V219" s="132">
        <v>6.8970000000000004E-2</v>
      </c>
      <c r="W219" s="132">
        <v>6.5500000000000003E-2</v>
      </c>
      <c r="X219" t="s">
        <v>412</v>
      </c>
      <c r="Y219" t="s">
        <v>339</v>
      </c>
      <c r="Z219" s="131">
        <v>764463.2</v>
      </c>
      <c r="AA219" s="131">
        <v>1</v>
      </c>
      <c r="AB219" s="131">
        <v>100.55</v>
      </c>
      <c r="AD219" s="131">
        <v>768.66800000000001</v>
      </c>
      <c r="AH219" s="132">
        <v>3.82E-3</v>
      </c>
      <c r="AI219" s="132">
        <f t="shared" si="3"/>
        <v>1.6867064268031231E-3</v>
      </c>
      <c r="AJ219" s="132">
        <v>5.1725732478898436E-4</v>
      </c>
    </row>
    <row r="220" spans="1:36" hidden="1">
      <c r="A220" t="s">
        <v>1213</v>
      </c>
      <c r="B220">
        <v>12937</v>
      </c>
      <c r="C220" t="s">
        <v>1913</v>
      </c>
      <c r="D220" t="s">
        <v>1914</v>
      </c>
      <c r="E220" t="s">
        <v>309</v>
      </c>
      <c r="F220" t="s">
        <v>2097</v>
      </c>
      <c r="G220" t="s">
        <v>2098</v>
      </c>
      <c r="H220" t="s">
        <v>321</v>
      </c>
      <c r="I220" t="s">
        <v>754</v>
      </c>
      <c r="J220" t="s">
        <v>204</v>
      </c>
      <c r="K220" t="s">
        <v>204</v>
      </c>
      <c r="L220" t="s">
        <v>325</v>
      </c>
      <c r="M220" t="s">
        <v>340</v>
      </c>
      <c r="N220" t="s">
        <v>464</v>
      </c>
      <c r="O220" t="s">
        <v>339</v>
      </c>
      <c r="P220" t="s">
        <v>1700</v>
      </c>
      <c r="Q220" t="s">
        <v>413</v>
      </c>
      <c r="R220" t="s">
        <v>407</v>
      </c>
      <c r="S220" t="s">
        <v>1212</v>
      </c>
      <c r="T220" s="131">
        <v>1.04</v>
      </c>
      <c r="U220" t="s">
        <v>2099</v>
      </c>
      <c r="V220" s="132">
        <v>1.3100000000000001E-2</v>
      </c>
      <c r="W220" s="132">
        <v>2.6599999999999999E-2</v>
      </c>
      <c r="X220" t="s">
        <v>412</v>
      </c>
      <c r="Y220" t="s">
        <v>339</v>
      </c>
      <c r="Z220" s="131">
        <v>608798.64</v>
      </c>
      <c r="AA220" s="131">
        <v>1</v>
      </c>
      <c r="AB220" s="131">
        <v>118.15</v>
      </c>
      <c r="AD220" s="131">
        <v>719.29600000000005</v>
      </c>
      <c r="AH220" s="132">
        <v>5.1999999999999995E-4</v>
      </c>
      <c r="AI220" s="132">
        <f t="shared" si="3"/>
        <v>1.5783682759966321E-3</v>
      </c>
      <c r="AJ220" s="132">
        <v>4.8403358106675095E-4</v>
      </c>
    </row>
    <row r="221" spans="1:36" hidden="1">
      <c r="A221" t="s">
        <v>1213</v>
      </c>
      <c r="B221">
        <v>12937</v>
      </c>
      <c r="C221" t="s">
        <v>2023</v>
      </c>
      <c r="D221" t="s">
        <v>2024</v>
      </c>
      <c r="E221" t="s">
        <v>309</v>
      </c>
      <c r="F221" t="s">
        <v>2100</v>
      </c>
      <c r="G221" t="s">
        <v>2101</v>
      </c>
      <c r="H221" t="s">
        <v>321</v>
      </c>
      <c r="I221" t="s">
        <v>754</v>
      </c>
      <c r="J221" t="s">
        <v>204</v>
      </c>
      <c r="K221" t="s">
        <v>204</v>
      </c>
      <c r="L221" t="s">
        <v>325</v>
      </c>
      <c r="M221" t="s">
        <v>340</v>
      </c>
      <c r="N221" t="s">
        <v>464</v>
      </c>
      <c r="O221" t="s">
        <v>339</v>
      </c>
      <c r="P221" t="s">
        <v>2088</v>
      </c>
      <c r="Q221" t="s">
        <v>413</v>
      </c>
      <c r="R221" t="s">
        <v>407</v>
      </c>
      <c r="S221" t="s">
        <v>1212</v>
      </c>
      <c r="T221" s="131">
        <v>0.01</v>
      </c>
      <c r="U221" t="s">
        <v>2056</v>
      </c>
      <c r="V221" s="132">
        <v>3.9500000000000004E-3</v>
      </c>
      <c r="W221" s="132">
        <v>0.25729999999999997</v>
      </c>
      <c r="X221" t="s">
        <v>412</v>
      </c>
      <c r="Y221" t="s">
        <v>339</v>
      </c>
      <c r="Z221" s="131">
        <v>605563.81000000006</v>
      </c>
      <c r="AA221" s="131">
        <v>1</v>
      </c>
      <c r="AB221" s="131">
        <v>115.85</v>
      </c>
      <c r="AD221" s="131">
        <v>701.54600000000005</v>
      </c>
      <c r="AH221" s="132">
        <v>1.1100000000000001E-3</v>
      </c>
      <c r="AI221" s="132">
        <f t="shared" si="3"/>
        <v>1.5394190299297275E-3</v>
      </c>
      <c r="AJ221" s="132">
        <v>4.7208912973665206E-4</v>
      </c>
    </row>
    <row r="222" spans="1:36" hidden="1">
      <c r="A222" t="s">
        <v>1213</v>
      </c>
      <c r="B222">
        <v>12937</v>
      </c>
      <c r="C222" t="s">
        <v>1810</v>
      </c>
      <c r="D222" t="s">
        <v>1811</v>
      </c>
      <c r="E222" t="s">
        <v>309</v>
      </c>
      <c r="F222" t="s">
        <v>1812</v>
      </c>
      <c r="G222" t="s">
        <v>1813</v>
      </c>
      <c r="H222" t="s">
        <v>321</v>
      </c>
      <c r="I222" t="s">
        <v>951</v>
      </c>
      <c r="J222" t="s">
        <v>204</v>
      </c>
      <c r="K222" t="s">
        <v>204</v>
      </c>
      <c r="L222" t="s">
        <v>325</v>
      </c>
      <c r="M222" t="s">
        <v>340</v>
      </c>
      <c r="N222" t="s">
        <v>447</v>
      </c>
      <c r="O222" t="s">
        <v>339</v>
      </c>
      <c r="Q222" t="s">
        <v>410</v>
      </c>
      <c r="R222" t="s">
        <v>410</v>
      </c>
      <c r="S222" t="s">
        <v>1212</v>
      </c>
      <c r="T222" s="131">
        <v>3.22</v>
      </c>
      <c r="U222" t="s">
        <v>1780</v>
      </c>
      <c r="V222" s="132">
        <v>6.368E-2</v>
      </c>
      <c r="W222" s="132">
        <v>-2.06E-2</v>
      </c>
      <c r="X222" t="s">
        <v>412</v>
      </c>
      <c r="Y222" t="s">
        <v>339</v>
      </c>
      <c r="Z222" s="131">
        <v>461000</v>
      </c>
      <c r="AA222" s="131">
        <v>1</v>
      </c>
      <c r="AB222" s="131">
        <v>133.1</v>
      </c>
      <c r="AD222" s="131">
        <v>613.59100000000001</v>
      </c>
      <c r="AH222" s="132">
        <v>9.2300000000000004E-3</v>
      </c>
      <c r="AI222" s="132">
        <f t="shared" si="3"/>
        <v>1.3464172869542574E-3</v>
      </c>
      <c r="AJ222" s="132">
        <v>4.1290184992037878E-4</v>
      </c>
    </row>
    <row r="223" spans="1:36" hidden="1">
      <c r="A223" t="s">
        <v>1213</v>
      </c>
      <c r="B223">
        <v>12937</v>
      </c>
      <c r="C223" t="s">
        <v>1692</v>
      </c>
      <c r="D223" t="s">
        <v>1693</v>
      </c>
      <c r="E223" t="s">
        <v>309</v>
      </c>
      <c r="F223" t="s">
        <v>1845</v>
      </c>
      <c r="G223" t="s">
        <v>1846</v>
      </c>
      <c r="H223" t="s">
        <v>321</v>
      </c>
      <c r="I223" t="s">
        <v>951</v>
      </c>
      <c r="J223" t="s">
        <v>204</v>
      </c>
      <c r="K223" t="s">
        <v>204</v>
      </c>
      <c r="L223" t="s">
        <v>325</v>
      </c>
      <c r="M223" t="s">
        <v>340</v>
      </c>
      <c r="N223" t="s">
        <v>447</v>
      </c>
      <c r="O223" t="s">
        <v>339</v>
      </c>
      <c r="Q223" t="s">
        <v>410</v>
      </c>
      <c r="R223" t="s">
        <v>410</v>
      </c>
      <c r="S223" t="s">
        <v>1212</v>
      </c>
      <c r="T223" s="131">
        <v>1.19</v>
      </c>
      <c r="U223" t="s">
        <v>1735</v>
      </c>
      <c r="V223" s="132">
        <v>4.19E-2</v>
      </c>
      <c r="W223" s="132">
        <v>7.1199999999999999E-2</v>
      </c>
      <c r="X223" t="s">
        <v>412</v>
      </c>
      <c r="Y223" t="s">
        <v>339</v>
      </c>
      <c r="Z223" s="131">
        <v>544782</v>
      </c>
      <c r="AA223" s="131">
        <v>1</v>
      </c>
      <c r="AB223" s="131">
        <v>97.81</v>
      </c>
      <c r="AD223" s="131">
        <v>532.851</v>
      </c>
      <c r="AH223" s="132">
        <v>6.8100000000000001E-3</v>
      </c>
      <c r="AI223" s="132">
        <f t="shared" si="3"/>
        <v>1.169247589633588E-3</v>
      </c>
      <c r="AJ223" s="132">
        <v>3.5856973722222743E-4</v>
      </c>
    </row>
    <row r="224" spans="1:36" hidden="1">
      <c r="A224" t="s">
        <v>1213</v>
      </c>
      <c r="B224">
        <v>12937</v>
      </c>
      <c r="C224" t="s">
        <v>2050</v>
      </c>
      <c r="D224" t="s">
        <v>2051</v>
      </c>
      <c r="E224" t="s">
        <v>309</v>
      </c>
      <c r="F224" t="s">
        <v>2102</v>
      </c>
      <c r="G224" t="s">
        <v>2103</v>
      </c>
      <c r="H224" t="s">
        <v>321</v>
      </c>
      <c r="I224" t="s">
        <v>754</v>
      </c>
      <c r="J224" t="s">
        <v>204</v>
      </c>
      <c r="K224" t="s">
        <v>204</v>
      </c>
      <c r="L224" t="s">
        <v>325</v>
      </c>
      <c r="M224" t="s">
        <v>340</v>
      </c>
      <c r="N224" t="s">
        <v>464</v>
      </c>
      <c r="O224" t="s">
        <v>339</v>
      </c>
      <c r="P224" t="s">
        <v>1700</v>
      </c>
      <c r="Q224" t="s">
        <v>413</v>
      </c>
      <c r="R224" t="s">
        <v>407</v>
      </c>
      <c r="S224" t="s">
        <v>1212</v>
      </c>
      <c r="T224" s="131">
        <v>5.12</v>
      </c>
      <c r="U224" t="s">
        <v>2104</v>
      </c>
      <c r="V224" s="132">
        <v>3.0000000000000001E-3</v>
      </c>
      <c r="W224" s="132">
        <v>2.98E-2</v>
      </c>
      <c r="X224" t="s">
        <v>412</v>
      </c>
      <c r="Y224" t="s">
        <v>339</v>
      </c>
      <c r="Z224" s="131">
        <v>500000</v>
      </c>
      <c r="AA224" s="131">
        <v>1</v>
      </c>
      <c r="AB224" s="131">
        <v>104.6</v>
      </c>
      <c r="AD224" s="131">
        <v>523</v>
      </c>
      <c r="AH224" s="132">
        <v>1.9000000000000001E-4</v>
      </c>
      <c r="AI224" s="132">
        <f t="shared" si="3"/>
        <v>1.1476313066473866E-3</v>
      </c>
      <c r="AJ224" s="132">
        <v>3.5194073496573142E-4</v>
      </c>
    </row>
    <row r="225" spans="1:36" hidden="1">
      <c r="A225" t="s">
        <v>1213</v>
      </c>
      <c r="B225">
        <v>12937</v>
      </c>
      <c r="C225" t="s">
        <v>1514</v>
      </c>
      <c r="D225" t="s">
        <v>1515</v>
      </c>
      <c r="E225" t="s">
        <v>309</v>
      </c>
      <c r="F225" t="s">
        <v>2105</v>
      </c>
      <c r="G225" t="s">
        <v>2106</v>
      </c>
      <c r="H225" t="s">
        <v>321</v>
      </c>
      <c r="I225" t="s">
        <v>754</v>
      </c>
      <c r="J225" t="s">
        <v>204</v>
      </c>
      <c r="K225" t="s">
        <v>204</v>
      </c>
      <c r="L225" t="s">
        <v>325</v>
      </c>
      <c r="M225" t="s">
        <v>340</v>
      </c>
      <c r="N225" t="s">
        <v>448</v>
      </c>
      <c r="O225" t="s">
        <v>339</v>
      </c>
      <c r="P225" t="s">
        <v>1533</v>
      </c>
      <c r="Q225" t="s">
        <v>413</v>
      </c>
      <c r="R225" t="s">
        <v>407</v>
      </c>
      <c r="S225" t="s">
        <v>1212</v>
      </c>
      <c r="T225" s="131">
        <v>3.49</v>
      </c>
      <c r="U225" t="s">
        <v>2107</v>
      </c>
      <c r="V225" s="132">
        <v>2.3210000000000001E-2</v>
      </c>
      <c r="W225" s="132">
        <v>3.0200000000000001E-2</v>
      </c>
      <c r="X225" t="s">
        <v>411</v>
      </c>
      <c r="Y225" t="s">
        <v>339</v>
      </c>
      <c r="Z225" s="131">
        <v>475169</v>
      </c>
      <c r="AA225" s="131">
        <v>1</v>
      </c>
      <c r="AB225" s="131">
        <v>108.94</v>
      </c>
      <c r="AD225" s="131">
        <v>517.649</v>
      </c>
      <c r="AH225" s="132">
        <v>5.5999999999999995E-4</v>
      </c>
      <c r="AI225" s="132">
        <f t="shared" si="3"/>
        <v>1.1358894804105412E-3</v>
      </c>
      <c r="AJ225" s="132">
        <v>3.4833990346897875E-4</v>
      </c>
    </row>
    <row r="226" spans="1:36" hidden="1">
      <c r="A226" t="s">
        <v>1213</v>
      </c>
      <c r="B226">
        <v>12937</v>
      </c>
      <c r="C226" t="s">
        <v>2034</v>
      </c>
      <c r="D226" t="s">
        <v>2035</v>
      </c>
      <c r="E226" t="s">
        <v>309</v>
      </c>
      <c r="F226" t="s">
        <v>2108</v>
      </c>
      <c r="G226" t="s">
        <v>2109</v>
      </c>
      <c r="H226" t="s">
        <v>321</v>
      </c>
      <c r="I226" t="s">
        <v>951</v>
      </c>
      <c r="J226" t="s">
        <v>204</v>
      </c>
      <c r="K226" t="s">
        <v>204</v>
      </c>
      <c r="L226" t="s">
        <v>325</v>
      </c>
      <c r="M226" t="s">
        <v>340</v>
      </c>
      <c r="N226" t="s">
        <v>447</v>
      </c>
      <c r="O226" t="s">
        <v>339</v>
      </c>
      <c r="Q226" t="s">
        <v>410</v>
      </c>
      <c r="R226" t="s">
        <v>410</v>
      </c>
      <c r="S226" t="s">
        <v>1212</v>
      </c>
      <c r="T226" s="131">
        <v>0.28000000000000003</v>
      </c>
      <c r="U226" t="s">
        <v>2110</v>
      </c>
      <c r="V226" s="132">
        <v>8.4860000000000005E-2</v>
      </c>
      <c r="W226" s="132">
        <v>7.0199999999999999E-2</v>
      </c>
      <c r="X226" t="s">
        <v>412</v>
      </c>
      <c r="Y226" t="s">
        <v>339</v>
      </c>
      <c r="Z226" s="131">
        <v>511000</v>
      </c>
      <c r="AA226" s="131">
        <v>1</v>
      </c>
      <c r="AB226" s="131">
        <v>100.22</v>
      </c>
      <c r="AD226" s="131">
        <v>512.12400000000002</v>
      </c>
      <c r="AH226" s="132">
        <v>2.129E-2</v>
      </c>
      <c r="AI226" s="132">
        <f t="shared" si="3"/>
        <v>1.1237658418460539E-3</v>
      </c>
      <c r="AJ226" s="132">
        <v>3.4462198270284941E-4</v>
      </c>
    </row>
    <row r="227" spans="1:36" hidden="1">
      <c r="A227" t="s">
        <v>1213</v>
      </c>
      <c r="B227">
        <v>12937</v>
      </c>
      <c r="C227" t="s">
        <v>1731</v>
      </c>
      <c r="D227" t="s">
        <v>1732</v>
      </c>
      <c r="E227" t="s">
        <v>309</v>
      </c>
      <c r="F227" t="s">
        <v>1847</v>
      </c>
      <c r="G227" t="s">
        <v>1848</v>
      </c>
      <c r="H227" t="s">
        <v>321</v>
      </c>
      <c r="I227" t="s">
        <v>951</v>
      </c>
      <c r="J227" t="s">
        <v>204</v>
      </c>
      <c r="K227" t="s">
        <v>204</v>
      </c>
      <c r="L227" t="s">
        <v>325</v>
      </c>
      <c r="M227" t="s">
        <v>340</v>
      </c>
      <c r="N227" t="s">
        <v>447</v>
      </c>
      <c r="O227" t="s">
        <v>339</v>
      </c>
      <c r="Q227" t="s">
        <v>410</v>
      </c>
      <c r="R227" t="s">
        <v>410</v>
      </c>
      <c r="S227" t="s">
        <v>1212</v>
      </c>
      <c r="T227" s="131">
        <v>2.97</v>
      </c>
      <c r="U227" t="s">
        <v>1849</v>
      </c>
      <c r="V227" s="132">
        <v>7.4359999999999996E-2</v>
      </c>
      <c r="W227" s="132">
        <v>6.3299999999999995E-2</v>
      </c>
      <c r="X227" t="s">
        <v>412</v>
      </c>
      <c r="Y227" t="s">
        <v>339</v>
      </c>
      <c r="Z227" s="131">
        <v>462000</v>
      </c>
      <c r="AA227" s="131">
        <v>1</v>
      </c>
      <c r="AB227" s="131">
        <v>104.54</v>
      </c>
      <c r="AD227" s="131">
        <v>482.97500000000002</v>
      </c>
      <c r="AH227" s="132">
        <v>3.2200000000000002E-3</v>
      </c>
      <c r="AI227" s="132">
        <f t="shared" si="3"/>
        <v>1.0598034996711692E-3</v>
      </c>
      <c r="AJ227" s="132">
        <v>3.2500683837490273E-4</v>
      </c>
    </row>
    <row r="228" spans="1:36" hidden="1">
      <c r="A228" t="s">
        <v>1213</v>
      </c>
      <c r="B228">
        <v>12937</v>
      </c>
      <c r="C228" t="s">
        <v>2111</v>
      </c>
      <c r="D228" t="s">
        <v>2112</v>
      </c>
      <c r="E228" t="s">
        <v>309</v>
      </c>
      <c r="F228" t="s">
        <v>2113</v>
      </c>
      <c r="G228" t="s">
        <v>2114</v>
      </c>
      <c r="H228" t="s">
        <v>321</v>
      </c>
      <c r="I228" t="s">
        <v>951</v>
      </c>
      <c r="J228" t="s">
        <v>204</v>
      </c>
      <c r="K228" t="s">
        <v>204</v>
      </c>
      <c r="L228" t="s">
        <v>325</v>
      </c>
      <c r="M228" t="s">
        <v>340</v>
      </c>
      <c r="N228" t="s">
        <v>451</v>
      </c>
      <c r="O228" t="s">
        <v>339</v>
      </c>
      <c r="P228" t="s">
        <v>1700</v>
      </c>
      <c r="Q228" t="s">
        <v>413</v>
      </c>
      <c r="R228" t="s">
        <v>407</v>
      </c>
      <c r="S228" t="s">
        <v>1212</v>
      </c>
      <c r="T228" s="131">
        <v>2.42</v>
      </c>
      <c r="U228" t="s">
        <v>2115</v>
      </c>
      <c r="V228" s="132">
        <v>1.555E-2</v>
      </c>
      <c r="W228" s="132">
        <v>5.0799999999999998E-2</v>
      </c>
      <c r="X228" t="s">
        <v>412</v>
      </c>
      <c r="Y228" t="s">
        <v>339</v>
      </c>
      <c r="Z228" s="131">
        <v>508673.35</v>
      </c>
      <c r="AA228" s="131">
        <v>1</v>
      </c>
      <c r="AB228" s="131">
        <v>92.17</v>
      </c>
      <c r="AD228" s="131">
        <v>468.84399999999999</v>
      </c>
      <c r="AH228" s="132">
        <v>1.6199999999999999E-3</v>
      </c>
      <c r="AI228" s="132">
        <f t="shared" si="3"/>
        <v>1.0287955111544689E-3</v>
      </c>
      <c r="AJ228" s="132">
        <v>3.15497709262473E-4</v>
      </c>
    </row>
    <row r="229" spans="1:36" hidden="1">
      <c r="A229" t="s">
        <v>1213</v>
      </c>
      <c r="B229">
        <v>12937</v>
      </c>
      <c r="C229" t="s">
        <v>1692</v>
      </c>
      <c r="D229" t="s">
        <v>1693</v>
      </c>
      <c r="E229" t="s">
        <v>309</v>
      </c>
      <c r="F229" t="s">
        <v>1859</v>
      </c>
      <c r="G229" t="s">
        <v>1860</v>
      </c>
      <c r="H229" t="s">
        <v>321</v>
      </c>
      <c r="I229" t="s">
        <v>951</v>
      </c>
      <c r="J229" t="s">
        <v>204</v>
      </c>
      <c r="K229" t="s">
        <v>204</v>
      </c>
      <c r="L229" t="s">
        <v>325</v>
      </c>
      <c r="M229" t="s">
        <v>340</v>
      </c>
      <c r="N229" t="s">
        <v>447</v>
      </c>
      <c r="O229" t="s">
        <v>339</v>
      </c>
      <c r="Q229" t="s">
        <v>410</v>
      </c>
      <c r="R229" t="s">
        <v>410</v>
      </c>
      <c r="S229" t="s">
        <v>1212</v>
      </c>
      <c r="T229" s="131">
        <v>1.18</v>
      </c>
      <c r="U229" t="s">
        <v>1735</v>
      </c>
      <c r="V229" s="132">
        <v>6.25E-2</v>
      </c>
      <c r="W229" s="132">
        <v>6.8500000000000005E-2</v>
      </c>
      <c r="X229" t="s">
        <v>412</v>
      </c>
      <c r="Y229" t="s">
        <v>339</v>
      </c>
      <c r="Z229" s="131">
        <v>277680.75</v>
      </c>
      <c r="AA229" s="131">
        <v>1</v>
      </c>
      <c r="AB229" s="131">
        <v>101.01</v>
      </c>
      <c r="AD229" s="131">
        <v>280.48500000000001</v>
      </c>
      <c r="AH229" s="132">
        <v>3.7299999999999998E-3</v>
      </c>
      <c r="AI229" s="132">
        <f t="shared" si="3"/>
        <v>6.1547488918736563E-4</v>
      </c>
      <c r="AJ229" s="132">
        <v>1.8874588345480531E-4</v>
      </c>
    </row>
    <row r="230" spans="1:36" hidden="1">
      <c r="A230" t="s">
        <v>1213</v>
      </c>
      <c r="B230">
        <v>12937</v>
      </c>
      <c r="C230" t="s">
        <v>1869</v>
      </c>
      <c r="D230" t="s">
        <v>1870</v>
      </c>
      <c r="E230" t="s">
        <v>309</v>
      </c>
      <c r="F230" t="s">
        <v>2116</v>
      </c>
      <c r="G230" t="s">
        <v>2117</v>
      </c>
      <c r="H230" t="s">
        <v>321</v>
      </c>
      <c r="I230" t="s">
        <v>951</v>
      </c>
      <c r="J230" t="s">
        <v>204</v>
      </c>
      <c r="K230" t="s">
        <v>204</v>
      </c>
      <c r="L230" t="s">
        <v>314</v>
      </c>
      <c r="M230" t="s">
        <v>340</v>
      </c>
      <c r="N230" t="s">
        <v>443</v>
      </c>
      <c r="O230" t="s">
        <v>339</v>
      </c>
      <c r="Q230" t="s">
        <v>410</v>
      </c>
      <c r="R230" t="s">
        <v>410</v>
      </c>
      <c r="S230" t="s">
        <v>1212</v>
      </c>
      <c r="T230" s="131">
        <v>0.37</v>
      </c>
      <c r="U230" t="s">
        <v>2118</v>
      </c>
      <c r="V230" s="132">
        <v>3.9350000000000003E-2</v>
      </c>
      <c r="W230" s="132">
        <v>0</v>
      </c>
      <c r="X230" t="s">
        <v>412</v>
      </c>
      <c r="Y230" t="s">
        <v>338</v>
      </c>
      <c r="Z230" s="131">
        <v>950000</v>
      </c>
      <c r="AA230" s="131">
        <v>1</v>
      </c>
      <c r="AB230" s="131">
        <v>25</v>
      </c>
      <c r="AD230" s="131">
        <v>237.5</v>
      </c>
      <c r="AH230" s="132">
        <v>7.45E-3</v>
      </c>
      <c r="AI230" s="132">
        <f t="shared" si="3"/>
        <v>5.2115188399379404E-4</v>
      </c>
      <c r="AJ230" s="132">
        <v>1.5982012343090097E-4</v>
      </c>
    </row>
    <row r="231" spans="1:36" hidden="1">
      <c r="A231" t="s">
        <v>1213</v>
      </c>
      <c r="B231">
        <v>12937</v>
      </c>
      <c r="C231" t="s">
        <v>1561</v>
      </c>
      <c r="D231" t="s">
        <v>1562</v>
      </c>
      <c r="E231" t="s">
        <v>309</v>
      </c>
      <c r="F231" t="s">
        <v>2119</v>
      </c>
      <c r="G231" t="s">
        <v>2120</v>
      </c>
      <c r="H231" t="s">
        <v>321</v>
      </c>
      <c r="I231" t="s">
        <v>951</v>
      </c>
      <c r="J231" t="s">
        <v>204</v>
      </c>
      <c r="K231" t="s">
        <v>204</v>
      </c>
      <c r="L231" t="s">
        <v>325</v>
      </c>
      <c r="M231" t="s">
        <v>340</v>
      </c>
      <c r="N231" t="s">
        <v>443</v>
      </c>
      <c r="O231" t="s">
        <v>339</v>
      </c>
      <c r="P231" t="s">
        <v>1565</v>
      </c>
      <c r="Q231" t="s">
        <v>415</v>
      </c>
      <c r="R231" t="s">
        <v>407</v>
      </c>
      <c r="S231" t="s">
        <v>1212</v>
      </c>
      <c r="T231" s="131">
        <v>0.49</v>
      </c>
      <c r="U231" t="s">
        <v>1583</v>
      </c>
      <c r="V231" s="132">
        <v>4.1939999999999998E-2</v>
      </c>
      <c r="W231" s="132">
        <v>0.08</v>
      </c>
      <c r="X231" t="s">
        <v>412</v>
      </c>
      <c r="Y231" t="s">
        <v>339</v>
      </c>
      <c r="Z231" s="131">
        <v>225500.44</v>
      </c>
      <c r="AA231" s="131">
        <v>1</v>
      </c>
      <c r="AB231" s="131">
        <v>98.54</v>
      </c>
      <c r="AD231" s="131">
        <v>222.208</v>
      </c>
      <c r="AH231" s="132">
        <v>2.6099999999999999E-3</v>
      </c>
      <c r="AI231" s="132">
        <f t="shared" si="3"/>
        <v>4.8759628563575997E-4</v>
      </c>
      <c r="AJ231" s="132">
        <v>1.4952972626245745E-4</v>
      </c>
    </row>
    <row r="232" spans="1:36" hidden="1">
      <c r="A232" t="s">
        <v>1213</v>
      </c>
      <c r="B232">
        <v>12937</v>
      </c>
      <c r="C232" t="s">
        <v>1869</v>
      </c>
      <c r="D232" t="s">
        <v>1870</v>
      </c>
      <c r="E232" t="s">
        <v>309</v>
      </c>
      <c r="F232" t="s">
        <v>1871</v>
      </c>
      <c r="G232" t="s">
        <v>1872</v>
      </c>
      <c r="H232" t="s">
        <v>321</v>
      </c>
      <c r="I232" t="s">
        <v>951</v>
      </c>
      <c r="J232" t="s">
        <v>204</v>
      </c>
      <c r="K232" t="s">
        <v>204</v>
      </c>
      <c r="L232" t="s">
        <v>314</v>
      </c>
      <c r="M232" t="s">
        <v>340</v>
      </c>
      <c r="N232" t="s">
        <v>443</v>
      </c>
      <c r="O232" t="s">
        <v>339</v>
      </c>
      <c r="Q232" t="s">
        <v>410</v>
      </c>
      <c r="R232" t="s">
        <v>410</v>
      </c>
      <c r="S232" t="s">
        <v>1212</v>
      </c>
      <c r="T232" s="131">
        <v>0.01</v>
      </c>
      <c r="U232" t="s">
        <v>1873</v>
      </c>
      <c r="V232" s="132">
        <v>3.5009999999999999E-2</v>
      </c>
      <c r="W232" s="132">
        <v>0</v>
      </c>
      <c r="X232" t="s">
        <v>412</v>
      </c>
      <c r="Y232" t="s">
        <v>338</v>
      </c>
      <c r="Z232" s="131">
        <v>825000</v>
      </c>
      <c r="AA232" s="131">
        <v>1</v>
      </c>
      <c r="AB232" s="131">
        <v>25</v>
      </c>
      <c r="AD232" s="131">
        <v>206.25</v>
      </c>
      <c r="AH232" s="132">
        <v>8.1199999999999994E-2</v>
      </c>
      <c r="AI232" s="132">
        <f t="shared" si="3"/>
        <v>4.5257926767882116E-4</v>
      </c>
      <c r="AJ232" s="132">
        <v>1.3879115982157189E-4</v>
      </c>
    </row>
    <row r="233" spans="1:36" hidden="1">
      <c r="A233" t="s">
        <v>1213</v>
      </c>
      <c r="B233">
        <v>12937</v>
      </c>
      <c r="C233" t="s">
        <v>2121</v>
      </c>
      <c r="D233" t="s">
        <v>2122</v>
      </c>
      <c r="E233" t="s">
        <v>309</v>
      </c>
      <c r="F233" t="s">
        <v>2123</v>
      </c>
      <c r="G233" t="s">
        <v>2124</v>
      </c>
      <c r="H233" t="s">
        <v>321</v>
      </c>
      <c r="I233" t="s">
        <v>754</v>
      </c>
      <c r="J233" t="s">
        <v>204</v>
      </c>
      <c r="K233" t="s">
        <v>204</v>
      </c>
      <c r="L233" t="s">
        <v>325</v>
      </c>
      <c r="M233" t="s">
        <v>340</v>
      </c>
      <c r="N233" t="s">
        <v>445</v>
      </c>
      <c r="O233" t="s">
        <v>339</v>
      </c>
      <c r="P233" t="s">
        <v>1533</v>
      </c>
      <c r="Q233" t="s">
        <v>413</v>
      </c>
      <c r="R233" t="s">
        <v>407</v>
      </c>
      <c r="S233" t="s">
        <v>1212</v>
      </c>
      <c r="T233" s="131">
        <v>6.38</v>
      </c>
      <c r="U233" t="s">
        <v>2125</v>
      </c>
      <c r="V233" s="132">
        <v>3.6089999999999997E-2</v>
      </c>
      <c r="W233" s="132">
        <v>3.2300000000000002E-2</v>
      </c>
      <c r="X233" t="s">
        <v>411</v>
      </c>
      <c r="Y233" t="s">
        <v>339</v>
      </c>
      <c r="Z233" s="131">
        <v>154466</v>
      </c>
      <c r="AA233" s="131">
        <v>1</v>
      </c>
      <c r="AB233" s="131">
        <v>106.44</v>
      </c>
      <c r="AD233" s="131">
        <v>164.41399999999999</v>
      </c>
      <c r="AH233" s="132">
        <v>1E-4</v>
      </c>
      <c r="AI233" s="132">
        <f t="shared" si="3"/>
        <v>3.6077754044191854E-4</v>
      </c>
      <c r="AJ233" s="132">
        <v>1.1063859273165536E-4</v>
      </c>
    </row>
    <row r="234" spans="1:36" hidden="1">
      <c r="A234" t="s">
        <v>1213</v>
      </c>
      <c r="B234">
        <v>12937</v>
      </c>
      <c r="C234" t="s">
        <v>1850</v>
      </c>
      <c r="D234" t="s">
        <v>1851</v>
      </c>
      <c r="E234" t="s">
        <v>309</v>
      </c>
      <c r="F234" t="s">
        <v>1852</v>
      </c>
      <c r="G234" t="s">
        <v>1853</v>
      </c>
      <c r="H234" t="s">
        <v>321</v>
      </c>
      <c r="I234" t="s">
        <v>754</v>
      </c>
      <c r="J234" t="s">
        <v>204</v>
      </c>
      <c r="K234" t="s">
        <v>204</v>
      </c>
      <c r="L234" t="s">
        <v>325</v>
      </c>
      <c r="M234" t="s">
        <v>340</v>
      </c>
      <c r="N234" t="s">
        <v>443</v>
      </c>
      <c r="O234" t="s">
        <v>339</v>
      </c>
      <c r="P234" t="s">
        <v>1545</v>
      </c>
      <c r="Q234" t="s">
        <v>415</v>
      </c>
      <c r="R234" t="s">
        <v>407</v>
      </c>
      <c r="S234" t="s">
        <v>1212</v>
      </c>
      <c r="T234" s="131">
        <v>0.43</v>
      </c>
      <c r="U234" t="s">
        <v>1854</v>
      </c>
      <c r="V234" s="132">
        <v>1.721E-2</v>
      </c>
      <c r="W234" s="132">
        <v>2.87E-2</v>
      </c>
      <c r="X234" t="s">
        <v>412</v>
      </c>
      <c r="Y234" t="s">
        <v>339</v>
      </c>
      <c r="Z234" s="131">
        <v>99032</v>
      </c>
      <c r="AA234" s="131">
        <v>1</v>
      </c>
      <c r="AB234" s="131">
        <v>113.7</v>
      </c>
      <c r="AD234" s="131">
        <v>112.599</v>
      </c>
      <c r="AH234" s="132">
        <v>5.9000000000000003E-4</v>
      </c>
      <c r="AI234" s="132">
        <f t="shared" si="3"/>
        <v>2.4707865678238832E-4</v>
      </c>
      <c r="AJ234" s="132">
        <v>7.5770888750299024E-5</v>
      </c>
    </row>
    <row r="235" spans="1:36" hidden="1">
      <c r="A235" t="s">
        <v>1213</v>
      </c>
      <c r="B235">
        <v>12937</v>
      </c>
      <c r="C235" t="s">
        <v>1603</v>
      </c>
      <c r="D235" t="s">
        <v>1604</v>
      </c>
      <c r="E235" t="s">
        <v>309</v>
      </c>
      <c r="F235" t="s">
        <v>2126</v>
      </c>
      <c r="G235" t="s">
        <v>2127</v>
      </c>
      <c r="H235" t="s">
        <v>321</v>
      </c>
      <c r="I235" t="s">
        <v>754</v>
      </c>
      <c r="J235" t="s">
        <v>204</v>
      </c>
      <c r="K235" t="s">
        <v>204</v>
      </c>
      <c r="L235" t="s">
        <v>325</v>
      </c>
      <c r="M235" t="s">
        <v>340</v>
      </c>
      <c r="N235" t="s">
        <v>448</v>
      </c>
      <c r="O235" t="s">
        <v>339</v>
      </c>
      <c r="P235" t="s">
        <v>1533</v>
      </c>
      <c r="Q235" t="s">
        <v>413</v>
      </c>
      <c r="R235" t="s">
        <v>407</v>
      </c>
      <c r="S235" t="s">
        <v>1212</v>
      </c>
      <c r="T235" s="131">
        <v>3.49</v>
      </c>
      <c r="U235" t="s">
        <v>2128</v>
      </c>
      <c r="V235" s="132">
        <v>2.3130000000000001E-2</v>
      </c>
      <c r="W235" s="132">
        <v>3.0099999999999998E-2</v>
      </c>
      <c r="X235" t="s">
        <v>411</v>
      </c>
      <c r="Y235" t="s">
        <v>339</v>
      </c>
      <c r="Z235" s="131">
        <v>20789</v>
      </c>
      <c r="AA235" s="131">
        <v>1</v>
      </c>
      <c r="AB235" s="131">
        <v>108.68</v>
      </c>
      <c r="AD235" s="131">
        <v>22.593</v>
      </c>
      <c r="AH235" s="132">
        <v>2.0000000000000002E-5</v>
      </c>
      <c r="AI235" s="132">
        <f t="shared" si="3"/>
        <v>4.9576355852933852E-5</v>
      </c>
      <c r="AJ235" s="132">
        <v>1.5203435994418298E-5</v>
      </c>
    </row>
    <row r="236" spans="1:36" hidden="1">
      <c r="A236" t="s">
        <v>1213</v>
      </c>
      <c r="B236">
        <v>12937</v>
      </c>
      <c r="C236" t="s">
        <v>2129</v>
      </c>
      <c r="D236" t="s">
        <v>2130</v>
      </c>
      <c r="E236" t="s">
        <v>80</v>
      </c>
      <c r="F236" t="s">
        <v>2131</v>
      </c>
      <c r="G236" t="s">
        <v>2132</v>
      </c>
      <c r="H236" t="s">
        <v>321</v>
      </c>
      <c r="I236" t="s">
        <v>755</v>
      </c>
      <c r="J236" t="s">
        <v>205</v>
      </c>
      <c r="K236" t="s">
        <v>233</v>
      </c>
      <c r="L236" t="s">
        <v>325</v>
      </c>
      <c r="M236" t="s">
        <v>314</v>
      </c>
      <c r="N236" t="s">
        <v>486</v>
      </c>
      <c r="O236" t="s">
        <v>339</v>
      </c>
      <c r="P236" t="s">
        <v>2133</v>
      </c>
      <c r="Q236" t="s">
        <v>433</v>
      </c>
      <c r="R236" t="s">
        <v>407</v>
      </c>
      <c r="S236" t="s">
        <v>1215</v>
      </c>
      <c r="T236" s="131">
        <v>1.857</v>
      </c>
      <c r="U236" t="s">
        <v>2134</v>
      </c>
      <c r="V236" s="132">
        <v>7.5090000000000004E-2</v>
      </c>
      <c r="W236" s="132">
        <v>7.1620000000000003E-2</v>
      </c>
      <c r="X236" t="s">
        <v>412</v>
      </c>
      <c r="Y236" t="s">
        <v>339</v>
      </c>
      <c r="Z236" s="131">
        <v>2000000</v>
      </c>
      <c r="AA236" s="131">
        <v>3.718</v>
      </c>
      <c r="AB236" s="131">
        <f>(AD236-(AC236*AA236))*1000/AA236/Z236*100</f>
        <v>100.8113367401829</v>
      </c>
      <c r="AD236" s="131">
        <v>7496.3310000000001</v>
      </c>
      <c r="AH236" s="132">
        <v>4.4400000000000004E-3</v>
      </c>
      <c r="AI236" s="132">
        <f t="shared" si="3"/>
        <v>1.6449376941857188E-2</v>
      </c>
      <c r="AJ236" s="132">
        <v>5.0444822976795341E-3</v>
      </c>
    </row>
    <row r="237" spans="1:36" hidden="1">
      <c r="A237" t="s">
        <v>1213</v>
      </c>
      <c r="B237">
        <v>12937</v>
      </c>
      <c r="C237" t="s">
        <v>2135</v>
      </c>
      <c r="D237" t="s">
        <v>2136</v>
      </c>
      <c r="E237" t="s">
        <v>80</v>
      </c>
      <c r="F237" t="s">
        <v>2137</v>
      </c>
      <c r="G237" t="s">
        <v>2138</v>
      </c>
      <c r="H237" t="s">
        <v>321</v>
      </c>
      <c r="I237" t="s">
        <v>755</v>
      </c>
      <c r="J237" t="s">
        <v>205</v>
      </c>
      <c r="K237" t="s">
        <v>224</v>
      </c>
      <c r="L237" t="s">
        <v>325</v>
      </c>
      <c r="M237" t="s">
        <v>314</v>
      </c>
      <c r="N237" t="s">
        <v>537</v>
      </c>
      <c r="O237" t="s">
        <v>339</v>
      </c>
      <c r="P237" t="s">
        <v>2139</v>
      </c>
      <c r="Q237" t="s">
        <v>433</v>
      </c>
      <c r="R237" t="s">
        <v>407</v>
      </c>
      <c r="S237" t="s">
        <v>1215</v>
      </c>
      <c r="T237" s="131">
        <v>1.506</v>
      </c>
      <c r="U237" t="s">
        <v>2140</v>
      </c>
      <c r="V237" s="132">
        <v>3.5290000000000002E-2</v>
      </c>
      <c r="W237" s="132">
        <v>8.0839999999999995E-2</v>
      </c>
      <c r="X237" t="s">
        <v>412</v>
      </c>
      <c r="Y237" t="s">
        <v>339</v>
      </c>
      <c r="Z237" s="131">
        <v>2000000</v>
      </c>
      <c r="AA237" s="131">
        <v>3.718</v>
      </c>
      <c r="AB237" s="131">
        <f>(AD237-(AC237*AA237))*1000/AA237/Z237*100</f>
        <v>94.154505110274329</v>
      </c>
      <c r="AD237" s="131">
        <v>7001.3289999999997</v>
      </c>
      <c r="AH237" s="132">
        <v>6.6699999999999997E-3</v>
      </c>
      <c r="AI237" s="132">
        <f t="shared" si="3"/>
        <v>1.5363182310780573E-2</v>
      </c>
      <c r="AJ237" s="132">
        <v>4.7113821682540904E-3</v>
      </c>
    </row>
    <row r="238" spans="1:36" hidden="1">
      <c r="A238" t="s">
        <v>1213</v>
      </c>
      <c r="B238">
        <v>12937</v>
      </c>
      <c r="C238" t="s">
        <v>2135</v>
      </c>
      <c r="D238" t="s">
        <v>2136</v>
      </c>
      <c r="E238" t="s">
        <v>80</v>
      </c>
      <c r="F238" t="s">
        <v>2141</v>
      </c>
      <c r="G238" t="s">
        <v>2142</v>
      </c>
      <c r="H238" t="s">
        <v>321</v>
      </c>
      <c r="I238" t="s">
        <v>755</v>
      </c>
      <c r="J238" t="s">
        <v>205</v>
      </c>
      <c r="K238" t="s">
        <v>224</v>
      </c>
      <c r="L238" t="s">
        <v>325</v>
      </c>
      <c r="M238" t="s">
        <v>314</v>
      </c>
      <c r="N238" t="s">
        <v>537</v>
      </c>
      <c r="O238" t="s">
        <v>339</v>
      </c>
      <c r="P238" t="s">
        <v>2139</v>
      </c>
      <c r="Q238" t="s">
        <v>433</v>
      </c>
      <c r="R238" t="s">
        <v>407</v>
      </c>
      <c r="S238" t="s">
        <v>1215</v>
      </c>
      <c r="T238" s="131">
        <v>0.77100000000000002</v>
      </c>
      <c r="U238" t="s">
        <v>2143</v>
      </c>
      <c r="V238" s="132">
        <v>3.4029999999999998E-2</v>
      </c>
      <c r="W238" s="132">
        <v>6.6470000000000001E-2</v>
      </c>
      <c r="X238" t="s">
        <v>412</v>
      </c>
      <c r="Y238" t="s">
        <v>339</v>
      </c>
      <c r="Z238" s="131">
        <v>1500000</v>
      </c>
      <c r="AA238" s="131">
        <v>3.718</v>
      </c>
      <c r="AB238" s="131">
        <v>98.248000000000005</v>
      </c>
      <c r="AD238" s="131">
        <v>5479.2920000000004</v>
      </c>
      <c r="AH238" s="132">
        <v>3.9899999999999996E-3</v>
      </c>
      <c r="AI238" s="132">
        <f t="shared" si="3"/>
        <v>1.2023340415798417E-2</v>
      </c>
      <c r="AJ238" s="132">
        <v>3.6871626263324138E-3</v>
      </c>
    </row>
    <row r="239" spans="1:36" hidden="1">
      <c r="A239" t="s">
        <v>1213</v>
      </c>
      <c r="B239">
        <v>12937</v>
      </c>
      <c r="C239" t="s">
        <v>2144</v>
      </c>
      <c r="D239" t="s">
        <v>2145</v>
      </c>
      <c r="E239" t="s">
        <v>309</v>
      </c>
      <c r="F239" t="s">
        <v>2146</v>
      </c>
      <c r="G239" t="s">
        <v>2147</v>
      </c>
      <c r="H239" t="s">
        <v>321</v>
      </c>
      <c r="I239" t="s">
        <v>755</v>
      </c>
      <c r="J239" t="s">
        <v>205</v>
      </c>
      <c r="K239" t="s">
        <v>204</v>
      </c>
      <c r="L239" t="s">
        <v>325</v>
      </c>
      <c r="M239" t="s">
        <v>314</v>
      </c>
      <c r="N239" t="s">
        <v>488</v>
      </c>
      <c r="O239" t="s">
        <v>339</v>
      </c>
      <c r="P239" t="s">
        <v>1889</v>
      </c>
      <c r="Q239" t="s">
        <v>433</v>
      </c>
      <c r="R239" t="s">
        <v>407</v>
      </c>
      <c r="S239" t="s">
        <v>1215</v>
      </c>
      <c r="T239" s="131">
        <v>8.4529999999999994</v>
      </c>
      <c r="U239" t="s">
        <v>2148</v>
      </c>
      <c r="V239" s="132">
        <v>6.3509999999999997E-2</v>
      </c>
      <c r="W239" s="132">
        <v>6.1589999999999999E-2</v>
      </c>
      <c r="X239" t="s">
        <v>412</v>
      </c>
      <c r="Y239" t="s">
        <v>339</v>
      </c>
      <c r="Z239" s="131">
        <v>1225000</v>
      </c>
      <c r="AA239" s="131">
        <v>3.718</v>
      </c>
      <c r="AB239" s="131">
        <v>102.884</v>
      </c>
      <c r="AD239" s="131">
        <v>4685.9030000000002</v>
      </c>
      <c r="AH239" s="132">
        <v>1.7700000000000001E-3</v>
      </c>
      <c r="AI239" s="132">
        <f t="shared" si="3"/>
        <v>1.0282388112261776E-2</v>
      </c>
      <c r="AJ239" s="132">
        <v>3.1532698772430701E-3</v>
      </c>
    </row>
    <row r="240" spans="1:36" hidden="1">
      <c r="A240" t="s">
        <v>1213</v>
      </c>
      <c r="B240">
        <v>12937</v>
      </c>
      <c r="C240" t="s">
        <v>2149</v>
      </c>
      <c r="D240" t="s">
        <v>2150</v>
      </c>
      <c r="E240" t="s">
        <v>312</v>
      </c>
      <c r="F240" t="s">
        <v>2151</v>
      </c>
      <c r="G240" t="s">
        <v>2152</v>
      </c>
      <c r="H240" t="s">
        <v>321</v>
      </c>
      <c r="I240" t="s">
        <v>755</v>
      </c>
      <c r="J240" t="s">
        <v>205</v>
      </c>
      <c r="K240" t="s">
        <v>233</v>
      </c>
      <c r="L240" t="s">
        <v>325</v>
      </c>
      <c r="M240" t="s">
        <v>314</v>
      </c>
      <c r="N240" t="s">
        <v>550</v>
      </c>
      <c r="O240" t="s">
        <v>339</v>
      </c>
      <c r="P240" t="s">
        <v>2139</v>
      </c>
      <c r="Q240" t="s">
        <v>433</v>
      </c>
      <c r="R240" t="s">
        <v>407</v>
      </c>
      <c r="S240" t="s">
        <v>1215</v>
      </c>
      <c r="T240" s="131">
        <v>1.121</v>
      </c>
      <c r="U240" t="s">
        <v>2153</v>
      </c>
      <c r="V240" s="132">
        <v>3.9019999999999999E-2</v>
      </c>
      <c r="W240" s="132">
        <v>5.8369999999999998E-2</v>
      </c>
      <c r="X240" t="s">
        <v>412</v>
      </c>
      <c r="Y240" t="s">
        <v>339</v>
      </c>
      <c r="Z240" s="131">
        <v>1280000</v>
      </c>
      <c r="AA240" s="131">
        <v>3.718</v>
      </c>
      <c r="AB240" s="131">
        <f>(AD240-(AC240*AA240))*1000/AA240/Z240*100</f>
        <v>96.53072888649811</v>
      </c>
      <c r="AD240" s="131">
        <v>4593.9359999999997</v>
      </c>
      <c r="AH240" s="132">
        <v>2.5600000000000002E-3</v>
      </c>
      <c r="AI240" s="132">
        <f t="shared" si="3"/>
        <v>1.0080582742513323E-2</v>
      </c>
      <c r="AJ240" s="132">
        <v>3.0913828149627767E-3</v>
      </c>
    </row>
    <row r="241" spans="1:36" hidden="1">
      <c r="A241" t="s">
        <v>1213</v>
      </c>
      <c r="B241">
        <v>12937</v>
      </c>
      <c r="C241" t="s">
        <v>1879</v>
      </c>
      <c r="D241" t="s">
        <v>1880</v>
      </c>
      <c r="E241" t="s">
        <v>312</v>
      </c>
      <c r="F241" t="s">
        <v>1881</v>
      </c>
      <c r="G241" t="s">
        <v>1882</v>
      </c>
      <c r="H241" t="s">
        <v>321</v>
      </c>
      <c r="I241" t="s">
        <v>755</v>
      </c>
      <c r="J241" t="s">
        <v>205</v>
      </c>
      <c r="K241" t="s">
        <v>224</v>
      </c>
      <c r="L241" t="s">
        <v>325</v>
      </c>
      <c r="M241" t="s">
        <v>314</v>
      </c>
      <c r="N241" t="s">
        <v>554</v>
      </c>
      <c r="O241" t="s">
        <v>339</v>
      </c>
      <c r="P241" t="s">
        <v>1883</v>
      </c>
      <c r="Q241" t="s">
        <v>433</v>
      </c>
      <c r="R241" t="s">
        <v>407</v>
      </c>
      <c r="S241" t="s">
        <v>1215</v>
      </c>
      <c r="T241" s="131">
        <v>7.2880000000000003</v>
      </c>
      <c r="U241" t="s">
        <v>1884</v>
      </c>
      <c r="V241" s="132">
        <v>6.268E-2</v>
      </c>
      <c r="W241" s="132">
        <v>6.2019999999999999E-2</v>
      </c>
      <c r="X241" t="s">
        <v>412</v>
      </c>
      <c r="Y241" t="s">
        <v>339</v>
      </c>
      <c r="Z241" s="131">
        <v>1200000</v>
      </c>
      <c r="AA241" s="131">
        <v>3.718</v>
      </c>
      <c r="AB241" s="131">
        <v>101.947</v>
      </c>
      <c r="AD241" s="131">
        <v>4548.47</v>
      </c>
      <c r="AH241" s="132">
        <v>1.1999999999999999E-3</v>
      </c>
      <c r="AI241" s="132">
        <f t="shared" si="3"/>
        <v>9.9808156201652738E-3</v>
      </c>
      <c r="AJ241" s="132">
        <v>3.0607875234600007E-3</v>
      </c>
    </row>
    <row r="242" spans="1:36" hidden="1">
      <c r="A242" t="s">
        <v>1213</v>
      </c>
      <c r="B242">
        <v>12937</v>
      </c>
      <c r="C242" t="s">
        <v>1885</v>
      </c>
      <c r="D242" t="s">
        <v>1886</v>
      </c>
      <c r="E242" t="s">
        <v>309</v>
      </c>
      <c r="F242" t="s">
        <v>1887</v>
      </c>
      <c r="G242" t="s">
        <v>1888</v>
      </c>
      <c r="H242" t="s">
        <v>321</v>
      </c>
      <c r="I242" t="s">
        <v>755</v>
      </c>
      <c r="J242" t="s">
        <v>205</v>
      </c>
      <c r="K242" t="s">
        <v>204</v>
      </c>
      <c r="L242" t="s">
        <v>325</v>
      </c>
      <c r="M242" t="s">
        <v>340</v>
      </c>
      <c r="N242" t="s">
        <v>536</v>
      </c>
      <c r="O242" t="s">
        <v>339</v>
      </c>
      <c r="P242" t="s">
        <v>1889</v>
      </c>
      <c r="Q242" t="s">
        <v>433</v>
      </c>
      <c r="R242" t="s">
        <v>407</v>
      </c>
      <c r="S242" t="s">
        <v>1215</v>
      </c>
      <c r="T242" s="131">
        <v>0.97599999999999998</v>
      </c>
      <c r="U242" t="s">
        <v>1890</v>
      </c>
      <c r="V242" s="132">
        <v>4.4310000000000002E-2</v>
      </c>
      <c r="W242" s="132">
        <v>6.0519999999999997E-2</v>
      </c>
      <c r="X242" t="s">
        <v>412</v>
      </c>
      <c r="Y242" t="s">
        <v>339</v>
      </c>
      <c r="Z242" s="131">
        <v>1241000</v>
      </c>
      <c r="AA242" s="131">
        <v>3.718</v>
      </c>
      <c r="AB242" s="131">
        <f>(AD242-(AC242*AA242))*1000/AA242/Z242*100</f>
        <v>98.219672226366583</v>
      </c>
      <c r="AD242" s="131">
        <v>4531.893</v>
      </c>
      <c r="AH242" s="132">
        <v>2.0699999999999998E-3</v>
      </c>
      <c r="AI242" s="132">
        <f t="shared" si="3"/>
        <v>9.9444403158243672E-3</v>
      </c>
      <c r="AJ242" s="132">
        <v>3.0496324153079413E-3</v>
      </c>
    </row>
    <row r="243" spans="1:36" hidden="1">
      <c r="A243" t="s">
        <v>1213</v>
      </c>
      <c r="B243">
        <v>12937</v>
      </c>
      <c r="C243" t="s">
        <v>1891</v>
      </c>
      <c r="D243" t="s">
        <v>1892</v>
      </c>
      <c r="E243" t="s">
        <v>80</v>
      </c>
      <c r="F243" t="s">
        <v>1893</v>
      </c>
      <c r="G243" t="s">
        <v>1894</v>
      </c>
      <c r="H243" t="s">
        <v>321</v>
      </c>
      <c r="I243" t="s">
        <v>755</v>
      </c>
      <c r="J243" t="s">
        <v>205</v>
      </c>
      <c r="K243" t="s">
        <v>204</v>
      </c>
      <c r="L243" t="s">
        <v>325</v>
      </c>
      <c r="M243" t="s">
        <v>314</v>
      </c>
      <c r="N243" t="s">
        <v>486</v>
      </c>
      <c r="O243" t="s">
        <v>339</v>
      </c>
      <c r="P243" t="s">
        <v>1895</v>
      </c>
      <c r="Q243" t="s">
        <v>433</v>
      </c>
      <c r="R243" t="s">
        <v>407</v>
      </c>
      <c r="S243" t="s">
        <v>1215</v>
      </c>
      <c r="T243" s="131">
        <v>4.258</v>
      </c>
      <c r="U243" t="s">
        <v>1670</v>
      </c>
      <c r="V243" s="132">
        <v>7.2620000000000004E-2</v>
      </c>
      <c r="W243" s="132">
        <v>7.2580000000000006E-2</v>
      </c>
      <c r="X243" t="s">
        <v>412</v>
      </c>
      <c r="Y243" t="s">
        <v>339</v>
      </c>
      <c r="Z243" s="131">
        <v>1161000</v>
      </c>
      <c r="AA243" s="131">
        <v>3.718</v>
      </c>
      <c r="AB243" s="131">
        <f>(AD243-(AC243*AA243))*1000/AA243/Z243*100</f>
        <v>98.759509224625504</v>
      </c>
      <c r="AD243" s="131">
        <v>4263.0510000000004</v>
      </c>
      <c r="AH243" s="132">
        <v>2.1099999999999999E-3</v>
      </c>
      <c r="AI243" s="132">
        <f t="shared" si="3"/>
        <v>9.3545139377331707E-3</v>
      </c>
      <c r="AJ243" s="132">
        <v>2.8687214189988459E-3</v>
      </c>
    </row>
    <row r="244" spans="1:36" hidden="1">
      <c r="A244" t="s">
        <v>1213</v>
      </c>
      <c r="B244">
        <v>12937</v>
      </c>
      <c r="C244" t="s">
        <v>1519</v>
      </c>
      <c r="D244" t="s">
        <v>1520</v>
      </c>
      <c r="E244" t="s">
        <v>309</v>
      </c>
      <c r="F244" t="s">
        <v>1896</v>
      </c>
      <c r="G244" t="s">
        <v>1897</v>
      </c>
      <c r="H244" t="s">
        <v>321</v>
      </c>
      <c r="I244" t="s">
        <v>755</v>
      </c>
      <c r="J244" t="s">
        <v>205</v>
      </c>
      <c r="K244" t="s">
        <v>204</v>
      </c>
      <c r="L244" t="s">
        <v>325</v>
      </c>
      <c r="M244" t="s">
        <v>340</v>
      </c>
      <c r="N244" t="s">
        <v>536</v>
      </c>
      <c r="O244" t="s">
        <v>339</v>
      </c>
      <c r="P244" t="s">
        <v>1889</v>
      </c>
      <c r="Q244" t="s">
        <v>433</v>
      </c>
      <c r="R244" t="s">
        <v>407</v>
      </c>
      <c r="S244" t="s">
        <v>1215</v>
      </c>
      <c r="T244" s="131">
        <v>0.79</v>
      </c>
      <c r="U244" t="s">
        <v>1898</v>
      </c>
      <c r="V244" s="132">
        <v>4.5150000000000003E-2</v>
      </c>
      <c r="W244" s="132">
        <v>6.089E-2</v>
      </c>
      <c r="X244" t="s">
        <v>412</v>
      </c>
      <c r="Y244" t="s">
        <v>339</v>
      </c>
      <c r="Z244" s="131">
        <v>1134000</v>
      </c>
      <c r="AA244" s="131">
        <v>3.718</v>
      </c>
      <c r="AB244" s="131">
        <v>97.774000000000001</v>
      </c>
      <c r="AD244" s="131">
        <v>4122.3559999999998</v>
      </c>
      <c r="AH244" s="132">
        <v>1.5100000000000001E-3</v>
      </c>
      <c r="AI244" s="132">
        <f t="shared" si="3"/>
        <v>9.0457835616552448E-3</v>
      </c>
      <c r="AJ244" s="132">
        <v>2.7740439778783797E-3</v>
      </c>
    </row>
    <row r="245" spans="1:36" hidden="1">
      <c r="A245" t="s">
        <v>1213</v>
      </c>
      <c r="B245">
        <v>12937</v>
      </c>
      <c r="C245" t="s">
        <v>2154</v>
      </c>
      <c r="D245" t="s">
        <v>2155</v>
      </c>
      <c r="E245" t="s">
        <v>312</v>
      </c>
      <c r="F245" t="s">
        <v>2156</v>
      </c>
      <c r="G245" t="s">
        <v>2157</v>
      </c>
      <c r="H245" t="s">
        <v>321</v>
      </c>
      <c r="I245" t="s">
        <v>755</v>
      </c>
      <c r="J245" t="s">
        <v>205</v>
      </c>
      <c r="K245" t="s">
        <v>251</v>
      </c>
      <c r="L245" t="s">
        <v>325</v>
      </c>
      <c r="M245" t="s">
        <v>314</v>
      </c>
      <c r="N245" t="s">
        <v>521</v>
      </c>
      <c r="O245" t="s">
        <v>339</v>
      </c>
      <c r="P245" t="s">
        <v>2158</v>
      </c>
      <c r="Q245" t="s">
        <v>433</v>
      </c>
      <c r="R245" t="s">
        <v>407</v>
      </c>
      <c r="S245" t="s">
        <v>1215</v>
      </c>
      <c r="T245" s="131">
        <v>3.7450000000000001</v>
      </c>
      <c r="U245" t="s">
        <v>2159</v>
      </c>
      <c r="V245" s="132">
        <v>7.1340000000000001E-2</v>
      </c>
      <c r="W245" s="132">
        <v>8.3540000000000003E-2</v>
      </c>
      <c r="X245" t="s">
        <v>412</v>
      </c>
      <c r="Y245" t="s">
        <v>339</v>
      </c>
      <c r="Z245" s="131">
        <v>1012000</v>
      </c>
      <c r="AA245" s="131">
        <v>3.718</v>
      </c>
      <c r="AB245" s="131">
        <f>(AD245-(AC245*AA245))*1000/AA245/Z245*100</f>
        <v>101.00350394512753</v>
      </c>
      <c r="AD245" s="131">
        <v>3800.3739999999998</v>
      </c>
      <c r="AH245" s="132">
        <v>1.8400000000000001E-3</v>
      </c>
      <c r="AI245" s="132">
        <f t="shared" si="3"/>
        <v>8.3392508209727632E-3</v>
      </c>
      <c r="AJ245" s="132">
        <v>2.5573736495308917E-3</v>
      </c>
    </row>
    <row r="246" spans="1:36" hidden="1">
      <c r="A246" t="s">
        <v>1213</v>
      </c>
      <c r="B246">
        <v>12937</v>
      </c>
      <c r="C246" t="s">
        <v>1899</v>
      </c>
      <c r="D246" t="s">
        <v>1900</v>
      </c>
      <c r="E246" t="s">
        <v>311</v>
      </c>
      <c r="F246" t="s">
        <v>1901</v>
      </c>
      <c r="G246" t="s">
        <v>1902</v>
      </c>
      <c r="H246" t="s">
        <v>321</v>
      </c>
      <c r="I246" t="s">
        <v>755</v>
      </c>
      <c r="J246" t="s">
        <v>205</v>
      </c>
      <c r="K246" t="s">
        <v>233</v>
      </c>
      <c r="L246" t="s">
        <v>325</v>
      </c>
      <c r="M246" t="s">
        <v>314</v>
      </c>
      <c r="N246" t="s">
        <v>486</v>
      </c>
      <c r="O246" t="s">
        <v>339</v>
      </c>
      <c r="P246" t="s">
        <v>1895</v>
      </c>
      <c r="Q246" t="s">
        <v>433</v>
      </c>
      <c r="R246" t="s">
        <v>407</v>
      </c>
      <c r="S246" t="s">
        <v>1215</v>
      </c>
      <c r="T246" s="131">
        <v>4.3520000000000003</v>
      </c>
      <c r="U246" t="s">
        <v>1903</v>
      </c>
      <c r="V246" s="132">
        <v>8.8010000000000005E-2</v>
      </c>
      <c r="W246" s="132">
        <v>7.6069999999999999E-2</v>
      </c>
      <c r="X246" t="s">
        <v>412</v>
      </c>
      <c r="Y246" t="s">
        <v>339</v>
      </c>
      <c r="Z246" s="131">
        <v>944000</v>
      </c>
      <c r="AA246" s="131">
        <v>3.718</v>
      </c>
      <c r="AB246" s="131">
        <v>102.812</v>
      </c>
      <c r="AD246" s="131">
        <v>3608.4870000000001</v>
      </c>
      <c r="AH246" s="132">
        <v>1.2600000000000001E-3</v>
      </c>
      <c r="AI246" s="132">
        <f t="shared" si="3"/>
        <v>7.9181886249141652E-3</v>
      </c>
      <c r="AJ246" s="132">
        <v>2.4282477378475857E-3</v>
      </c>
    </row>
    <row r="247" spans="1:36" hidden="1">
      <c r="A247" t="s">
        <v>1213</v>
      </c>
      <c r="B247">
        <v>12937</v>
      </c>
      <c r="C247" t="s">
        <v>2160</v>
      </c>
      <c r="D247" t="s">
        <v>2161</v>
      </c>
      <c r="E247" t="s">
        <v>80</v>
      </c>
      <c r="F247" t="s">
        <v>2162</v>
      </c>
      <c r="G247" t="s">
        <v>2163</v>
      </c>
      <c r="H247" t="s">
        <v>321</v>
      </c>
      <c r="I247" t="s">
        <v>755</v>
      </c>
      <c r="J247" t="s">
        <v>205</v>
      </c>
      <c r="K247" t="s">
        <v>224</v>
      </c>
      <c r="L247" t="s">
        <v>325</v>
      </c>
      <c r="M247" t="s">
        <v>314</v>
      </c>
      <c r="N247" t="s">
        <v>569</v>
      </c>
      <c r="O247" t="s">
        <v>339</v>
      </c>
      <c r="P247" t="s">
        <v>2164</v>
      </c>
      <c r="Q247" t="s">
        <v>433</v>
      </c>
      <c r="R247" t="s">
        <v>407</v>
      </c>
      <c r="S247" t="s">
        <v>1215</v>
      </c>
      <c r="T247" s="131">
        <v>5.0579999999999998</v>
      </c>
      <c r="U247" t="s">
        <v>2165</v>
      </c>
      <c r="V247" s="132">
        <v>5.2609999999999997E-2</v>
      </c>
      <c r="W247" s="132">
        <v>4.8370000000000003E-2</v>
      </c>
      <c r="X247" t="s">
        <v>412</v>
      </c>
      <c r="Y247" t="s">
        <v>339</v>
      </c>
      <c r="Z247" s="131">
        <v>919000</v>
      </c>
      <c r="AA247" s="131">
        <v>3.718</v>
      </c>
      <c r="AB247" s="131">
        <f>(AD247-(AC247*AA247))*1000/AA247/Z247*100</f>
        <v>103.19125086849201</v>
      </c>
      <c r="AD247" s="131">
        <v>3525.8820000000001</v>
      </c>
      <c r="AH247" s="132">
        <v>7.6999999999999996E-4</v>
      </c>
      <c r="AI247" s="132">
        <f t="shared" si="3"/>
        <v>7.7369265138518177E-3</v>
      </c>
      <c r="AJ247" s="132">
        <v>2.3726606166012292E-3</v>
      </c>
    </row>
    <row r="248" spans="1:36" hidden="1">
      <c r="A248" t="s">
        <v>1213</v>
      </c>
      <c r="B248">
        <v>12937</v>
      </c>
      <c r="C248" t="s">
        <v>2166</v>
      </c>
      <c r="D248" t="s">
        <v>2167</v>
      </c>
      <c r="E248" t="s">
        <v>80</v>
      </c>
      <c r="F248" t="s">
        <v>2168</v>
      </c>
      <c r="G248" t="s">
        <v>2169</v>
      </c>
      <c r="H248" t="s">
        <v>321</v>
      </c>
      <c r="I248" t="s">
        <v>755</v>
      </c>
      <c r="J248" t="s">
        <v>205</v>
      </c>
      <c r="K248" t="s">
        <v>224</v>
      </c>
      <c r="L248" t="s">
        <v>325</v>
      </c>
      <c r="M248" t="s">
        <v>314</v>
      </c>
      <c r="N248" t="s">
        <v>546</v>
      </c>
      <c r="O248" t="s">
        <v>339</v>
      </c>
      <c r="P248" t="s">
        <v>1889</v>
      </c>
      <c r="Q248" t="s">
        <v>433</v>
      </c>
      <c r="R248" t="s">
        <v>407</v>
      </c>
      <c r="S248" t="s">
        <v>1215</v>
      </c>
      <c r="T248" s="131">
        <v>4.7640000000000002</v>
      </c>
      <c r="U248" t="s">
        <v>2170</v>
      </c>
      <c r="V248" s="132">
        <v>5.3440000000000001E-2</v>
      </c>
      <c r="W248" s="132">
        <v>4.9820000000000003E-2</v>
      </c>
      <c r="X248" t="s">
        <v>412</v>
      </c>
      <c r="Y248" t="s">
        <v>339</v>
      </c>
      <c r="Z248" s="131">
        <v>920000</v>
      </c>
      <c r="AA248" s="131">
        <v>3.718</v>
      </c>
      <c r="AB248" s="131">
        <f>(AD248-(AC248*AA248))*1000/AA248/Z248*100</f>
        <v>102.1731529340225</v>
      </c>
      <c r="AD248" s="131">
        <v>3494.8939999999998</v>
      </c>
      <c r="AH248" s="132">
        <v>9.2000000000000003E-4</v>
      </c>
      <c r="AI248" s="132">
        <f t="shared" si="3"/>
        <v>7.6689288103520287E-3</v>
      </c>
      <c r="AJ248" s="132">
        <v>2.3518079598228007E-3</v>
      </c>
    </row>
    <row r="249" spans="1:36" hidden="1">
      <c r="A249" t="s">
        <v>1213</v>
      </c>
      <c r="B249">
        <v>12937</v>
      </c>
      <c r="C249" t="s">
        <v>2171</v>
      </c>
      <c r="F249" t="s">
        <v>2172</v>
      </c>
      <c r="G249" t="s">
        <v>2173</v>
      </c>
      <c r="H249" t="s">
        <v>321</v>
      </c>
      <c r="I249" t="s">
        <v>755</v>
      </c>
      <c r="J249" t="s">
        <v>205</v>
      </c>
      <c r="K249" t="s">
        <v>224</v>
      </c>
      <c r="L249" t="s">
        <v>325</v>
      </c>
      <c r="M249" t="s">
        <v>314</v>
      </c>
      <c r="N249" t="s">
        <v>536</v>
      </c>
      <c r="O249" t="s">
        <v>339</v>
      </c>
      <c r="P249" t="s">
        <v>1883</v>
      </c>
      <c r="Q249" t="s">
        <v>433</v>
      </c>
      <c r="R249" t="s">
        <v>407</v>
      </c>
      <c r="S249" t="s">
        <v>1215</v>
      </c>
      <c r="T249" s="131">
        <v>3.7730000000000001</v>
      </c>
      <c r="U249" t="s">
        <v>2174</v>
      </c>
      <c r="V249" s="132">
        <v>4.7E-2</v>
      </c>
      <c r="W249" s="132">
        <v>5.0389999999999997E-2</v>
      </c>
      <c r="X249" t="s">
        <v>412</v>
      </c>
      <c r="Y249" t="s">
        <v>339</v>
      </c>
      <c r="Z249" s="131">
        <v>916000</v>
      </c>
      <c r="AA249" s="131">
        <v>3.718</v>
      </c>
      <c r="AB249" s="131">
        <f>(AD249-(AC249*AA249))*1000/AA249/Z249*100</f>
        <v>102.12520935564268</v>
      </c>
      <c r="AD249" s="131">
        <v>3478.0659999999998</v>
      </c>
      <c r="AH249" s="132">
        <v>9.2000000000000003E-4</v>
      </c>
      <c r="AI249" s="132">
        <f t="shared" si="3"/>
        <v>7.6320027307568809E-3</v>
      </c>
      <c r="AJ249" s="132">
        <v>2.3404839470350315E-3</v>
      </c>
    </row>
    <row r="250" spans="1:36" hidden="1">
      <c r="A250" t="s">
        <v>1213</v>
      </c>
      <c r="B250">
        <v>12937</v>
      </c>
      <c r="C250" t="s">
        <v>2175</v>
      </c>
      <c r="D250" t="s">
        <v>2176</v>
      </c>
      <c r="E250" t="s">
        <v>80</v>
      </c>
      <c r="F250" t="s">
        <v>2177</v>
      </c>
      <c r="G250" t="s">
        <v>2178</v>
      </c>
      <c r="H250" t="s">
        <v>321</v>
      </c>
      <c r="I250" t="s">
        <v>755</v>
      </c>
      <c r="J250" t="s">
        <v>205</v>
      </c>
      <c r="K250" t="s">
        <v>224</v>
      </c>
      <c r="L250" t="s">
        <v>325</v>
      </c>
      <c r="M250" t="s">
        <v>314</v>
      </c>
      <c r="N250" t="s">
        <v>536</v>
      </c>
      <c r="O250" t="s">
        <v>339</v>
      </c>
      <c r="P250" t="s">
        <v>2179</v>
      </c>
      <c r="Q250" t="s">
        <v>431</v>
      </c>
      <c r="R250" t="s">
        <v>407</v>
      </c>
      <c r="S250" t="s">
        <v>1215</v>
      </c>
      <c r="T250" s="131">
        <v>2.8130000000000002</v>
      </c>
      <c r="U250" t="s">
        <v>2180</v>
      </c>
      <c r="V250" s="132">
        <v>5.9110000000000003E-2</v>
      </c>
      <c r="W250" s="132">
        <v>5.2449999999999997E-2</v>
      </c>
      <c r="X250" t="s">
        <v>412</v>
      </c>
      <c r="Y250" t="s">
        <v>339</v>
      </c>
      <c r="Z250" s="131">
        <v>655000</v>
      </c>
      <c r="AA250" s="131">
        <v>3.718</v>
      </c>
      <c r="AB250" s="131">
        <f>(AD250-(AC250*AA250))*1000/AA250/Z250*100</f>
        <v>105.49651170907777</v>
      </c>
      <c r="AD250" s="131">
        <v>2569.1460000000002</v>
      </c>
      <c r="AH250" s="132">
        <v>1.31E-3</v>
      </c>
      <c r="AI250" s="132">
        <f t="shared" si="3"/>
        <v>5.6375380132847163E-3</v>
      </c>
      <c r="AJ250" s="132">
        <v>1.7288472877137076E-3</v>
      </c>
    </row>
    <row r="251" spans="1:36" hidden="1">
      <c r="A251" t="s">
        <v>1213</v>
      </c>
      <c r="B251">
        <v>12937</v>
      </c>
      <c r="C251" t="s">
        <v>2181</v>
      </c>
      <c r="D251" t="s">
        <v>2182</v>
      </c>
      <c r="E251" t="s">
        <v>80</v>
      </c>
      <c r="F251" t="s">
        <v>2183</v>
      </c>
      <c r="G251" t="s">
        <v>2184</v>
      </c>
      <c r="H251" t="s">
        <v>321</v>
      </c>
      <c r="I251" t="s">
        <v>755</v>
      </c>
      <c r="J251" t="s">
        <v>205</v>
      </c>
      <c r="K251" t="s">
        <v>224</v>
      </c>
      <c r="L251" t="s">
        <v>325</v>
      </c>
      <c r="M251" t="s">
        <v>314</v>
      </c>
      <c r="N251" t="s">
        <v>536</v>
      </c>
      <c r="O251" t="s">
        <v>339</v>
      </c>
      <c r="P251" t="s">
        <v>2185</v>
      </c>
      <c r="Q251" t="s">
        <v>433</v>
      </c>
      <c r="R251" t="s">
        <v>407</v>
      </c>
      <c r="S251" t="s">
        <v>1215</v>
      </c>
      <c r="T251" s="131">
        <v>3.024</v>
      </c>
      <c r="U251" t="s">
        <v>2186</v>
      </c>
      <c r="V251" s="132">
        <v>4.5409999999999999E-2</v>
      </c>
      <c r="W251" s="132">
        <v>4.5960000000000001E-2</v>
      </c>
      <c r="X251" t="s">
        <v>412</v>
      </c>
      <c r="Y251" t="s">
        <v>339</v>
      </c>
      <c r="Z251" s="131">
        <v>580000</v>
      </c>
      <c r="AA251" s="131">
        <v>3.718</v>
      </c>
      <c r="AB251" s="131">
        <v>99.471000000000004</v>
      </c>
      <c r="AD251" s="131">
        <v>2145.0300000000002</v>
      </c>
      <c r="AH251" s="132">
        <v>1.9000000000000001E-4</v>
      </c>
      <c r="AI251" s="132">
        <f t="shared" si="3"/>
        <v>4.7068902135714028E-3</v>
      </c>
      <c r="AJ251" s="132">
        <v>1.4434482499494129E-3</v>
      </c>
    </row>
    <row r="252" spans="1:36" hidden="1">
      <c r="A252" t="s">
        <v>1213</v>
      </c>
      <c r="B252">
        <v>12937</v>
      </c>
      <c r="C252" t="s">
        <v>1891</v>
      </c>
      <c r="D252" t="s">
        <v>1892</v>
      </c>
      <c r="E252" t="s">
        <v>80</v>
      </c>
      <c r="F252" t="s">
        <v>1906</v>
      </c>
      <c r="G252" t="s">
        <v>1907</v>
      </c>
      <c r="H252" t="s">
        <v>321</v>
      </c>
      <c r="I252" t="s">
        <v>755</v>
      </c>
      <c r="J252" t="s">
        <v>205</v>
      </c>
      <c r="K252" t="s">
        <v>204</v>
      </c>
      <c r="L252" t="s">
        <v>325</v>
      </c>
      <c r="M252" t="s">
        <v>314</v>
      </c>
      <c r="N252" t="s">
        <v>486</v>
      </c>
      <c r="O252" t="s">
        <v>339</v>
      </c>
      <c r="P252" t="s">
        <v>1895</v>
      </c>
      <c r="Q252" t="s">
        <v>433</v>
      </c>
      <c r="R252" t="s">
        <v>407</v>
      </c>
      <c r="S252" t="s">
        <v>1215</v>
      </c>
      <c r="T252" s="131">
        <v>2.0169999999999999</v>
      </c>
      <c r="U252" t="s">
        <v>1735</v>
      </c>
      <c r="V252" s="132">
        <v>6.5000000000000002E-2</v>
      </c>
      <c r="W252" s="132">
        <v>7.0199999999999999E-2</v>
      </c>
      <c r="X252" t="s">
        <v>412</v>
      </c>
      <c r="Y252" t="s">
        <v>339</v>
      </c>
      <c r="Z252" s="131">
        <v>358000</v>
      </c>
      <c r="AA252" s="131">
        <v>3.718</v>
      </c>
      <c r="AB252" s="131">
        <v>100.051</v>
      </c>
      <c r="AD252" s="131">
        <v>1331.723</v>
      </c>
      <c r="AH252" s="132">
        <v>5.9999999999999995E-4</v>
      </c>
      <c r="AI252" s="132">
        <f t="shared" si="3"/>
        <v>2.9222313701383891E-3</v>
      </c>
      <c r="AJ252" s="132">
        <v>8.9615214415060941E-4</v>
      </c>
    </row>
    <row r="253" spans="1:36" hidden="1">
      <c r="A253" t="s">
        <v>1213</v>
      </c>
      <c r="B253">
        <v>12937</v>
      </c>
      <c r="C253" t="s">
        <v>1891</v>
      </c>
      <c r="D253" t="s">
        <v>1892</v>
      </c>
      <c r="E253" t="s">
        <v>80</v>
      </c>
      <c r="F253" t="s">
        <v>1904</v>
      </c>
      <c r="G253" t="s">
        <v>1905</v>
      </c>
      <c r="H253" t="s">
        <v>321</v>
      </c>
      <c r="I253" t="s">
        <v>755</v>
      </c>
      <c r="J253" t="s">
        <v>205</v>
      </c>
      <c r="K253" t="s">
        <v>204</v>
      </c>
      <c r="L253" t="s">
        <v>325</v>
      </c>
      <c r="M253" t="s">
        <v>314</v>
      </c>
      <c r="N253" t="s">
        <v>486</v>
      </c>
      <c r="O253" t="s">
        <v>339</v>
      </c>
      <c r="P253" t="s">
        <v>1895</v>
      </c>
      <c r="Q253" t="s">
        <v>433</v>
      </c>
      <c r="R253" t="s">
        <v>407</v>
      </c>
      <c r="S253" t="s">
        <v>1215</v>
      </c>
      <c r="T253" s="131">
        <v>0.23799999999999999</v>
      </c>
      <c r="U253" t="s">
        <v>1868</v>
      </c>
      <c r="V253" s="132">
        <v>6.1249999999999999E-2</v>
      </c>
      <c r="W253" s="132">
        <v>6.2420000000000003E-2</v>
      </c>
      <c r="X253" t="s">
        <v>412</v>
      </c>
      <c r="Y253" t="s">
        <v>339</v>
      </c>
      <c r="Z253" s="131">
        <v>168000</v>
      </c>
      <c r="AA253" s="131">
        <v>3.718</v>
      </c>
      <c r="AB253" s="131">
        <v>101.23099999999999</v>
      </c>
      <c r="AD253" s="131">
        <v>632.31500000000005</v>
      </c>
      <c r="AH253" s="132">
        <v>2.7999999999999998E-4</v>
      </c>
      <c r="AI253" s="132">
        <f t="shared" si="3"/>
        <v>1.387503804326467E-3</v>
      </c>
      <c r="AJ253" s="132">
        <v>4.2550173198825327E-4</v>
      </c>
    </row>
    <row r="254" spans="1:36" hidden="1">
      <c r="A254" t="s">
        <v>1213</v>
      </c>
      <c r="B254">
        <v>12938</v>
      </c>
      <c r="C254" t="s">
        <v>1651</v>
      </c>
      <c r="D254" t="s">
        <v>1652</v>
      </c>
      <c r="E254" t="s">
        <v>311</v>
      </c>
      <c r="F254" t="s">
        <v>2187</v>
      </c>
      <c r="G254" t="s">
        <v>2188</v>
      </c>
      <c r="H254" t="s">
        <v>321</v>
      </c>
      <c r="I254" t="s">
        <v>951</v>
      </c>
      <c r="J254" t="s">
        <v>204</v>
      </c>
      <c r="K254" t="s">
        <v>224</v>
      </c>
      <c r="L254" t="s">
        <v>325</v>
      </c>
      <c r="M254" t="s">
        <v>340</v>
      </c>
      <c r="N254" t="s">
        <v>465</v>
      </c>
      <c r="O254" t="s">
        <v>339</v>
      </c>
      <c r="P254" t="s">
        <v>1591</v>
      </c>
      <c r="Q254" t="s">
        <v>413</v>
      </c>
      <c r="R254" t="s">
        <v>407</v>
      </c>
      <c r="S254" t="s">
        <v>1212</v>
      </c>
      <c r="T254" s="131">
        <v>1.56</v>
      </c>
      <c r="U254" t="s">
        <v>2189</v>
      </c>
      <c r="V254" s="132">
        <v>1.8180000000000002E-2</v>
      </c>
      <c r="W254" s="132">
        <v>0.1095</v>
      </c>
      <c r="X254" t="s">
        <v>412</v>
      </c>
      <c r="Y254" t="s">
        <v>339</v>
      </c>
      <c r="Z254" s="131">
        <v>1261000</v>
      </c>
      <c r="AA254" s="131">
        <v>1</v>
      </c>
      <c r="AB254" s="131">
        <v>112.63</v>
      </c>
      <c r="AD254" s="131">
        <v>1420.2639999999999</v>
      </c>
      <c r="AH254" s="132">
        <v>7.4200000000000004E-3</v>
      </c>
      <c r="AI254" s="132">
        <f t="shared" si="3"/>
        <v>6.6168710775537612E-2</v>
      </c>
      <c r="AJ254" s="132">
        <v>3.9905455786211309E-3</v>
      </c>
    </row>
    <row r="255" spans="1:36" hidden="1">
      <c r="A255" t="s">
        <v>1213</v>
      </c>
      <c r="B255">
        <v>12938</v>
      </c>
      <c r="C255" t="s">
        <v>1556</v>
      </c>
      <c r="D255" t="s">
        <v>1557</v>
      </c>
      <c r="E255" t="s">
        <v>309</v>
      </c>
      <c r="F255" t="s">
        <v>1558</v>
      </c>
      <c r="G255" t="s">
        <v>1559</v>
      </c>
      <c r="H255" t="s">
        <v>321</v>
      </c>
      <c r="I255" t="s">
        <v>951</v>
      </c>
      <c r="J255" t="s">
        <v>204</v>
      </c>
      <c r="K255" t="s">
        <v>204</v>
      </c>
      <c r="L255" t="s">
        <v>325</v>
      </c>
      <c r="M255" t="s">
        <v>340</v>
      </c>
      <c r="N255" t="s">
        <v>441</v>
      </c>
      <c r="O255" t="s">
        <v>339</v>
      </c>
      <c r="Q255" t="s">
        <v>410</v>
      </c>
      <c r="R255" t="s">
        <v>410</v>
      </c>
      <c r="S255" t="s">
        <v>1212</v>
      </c>
      <c r="T255" s="131">
        <v>3.57</v>
      </c>
      <c r="U255" t="s">
        <v>1560</v>
      </c>
      <c r="V255" s="132">
        <v>7.2459999999999997E-2</v>
      </c>
      <c r="W255" s="132">
        <v>7.8299999999999995E-2</v>
      </c>
      <c r="X255" t="s">
        <v>412</v>
      </c>
      <c r="Y255" t="s">
        <v>339</v>
      </c>
      <c r="Z255" s="131">
        <v>1125000</v>
      </c>
      <c r="AA255" s="131">
        <v>1</v>
      </c>
      <c r="AB255" s="131">
        <v>99.55</v>
      </c>
      <c r="AD255" s="131">
        <v>1119.9380000000001</v>
      </c>
      <c r="AH255" s="132">
        <v>7.6499999999999997E-3</v>
      </c>
      <c r="AI255" s="132">
        <f t="shared" si="3"/>
        <v>5.2176816147233233E-2</v>
      </c>
      <c r="AJ255" s="132">
        <v>3.1467133112081931E-3</v>
      </c>
    </row>
    <row r="256" spans="1:36" hidden="1">
      <c r="A256" t="s">
        <v>1213</v>
      </c>
      <c r="B256">
        <v>12938</v>
      </c>
      <c r="C256" t="s">
        <v>1552</v>
      </c>
      <c r="D256" t="s">
        <v>1553</v>
      </c>
      <c r="E256" t="s">
        <v>309</v>
      </c>
      <c r="F256" t="s">
        <v>1554</v>
      </c>
      <c r="G256" t="s">
        <v>1555</v>
      </c>
      <c r="H256" t="s">
        <v>321</v>
      </c>
      <c r="I256" t="s">
        <v>754</v>
      </c>
      <c r="J256" t="s">
        <v>204</v>
      </c>
      <c r="K256" t="s">
        <v>204</v>
      </c>
      <c r="L256" t="s">
        <v>325</v>
      </c>
      <c r="M256" t="s">
        <v>340</v>
      </c>
      <c r="N256" t="s">
        <v>464</v>
      </c>
      <c r="O256" t="s">
        <v>339</v>
      </c>
      <c r="P256" t="s">
        <v>1539</v>
      </c>
      <c r="Q256" t="s">
        <v>413</v>
      </c>
      <c r="R256" t="s">
        <v>407</v>
      </c>
      <c r="S256" t="s">
        <v>1212</v>
      </c>
      <c r="T256" s="131">
        <v>5.58</v>
      </c>
      <c r="U256" t="s">
        <v>1540</v>
      </c>
      <c r="V256" s="132">
        <v>2.998E-2</v>
      </c>
      <c r="W256" s="132">
        <v>3.6200000000000003E-2</v>
      </c>
      <c r="X256" t="s">
        <v>412</v>
      </c>
      <c r="Y256" t="s">
        <v>339</v>
      </c>
      <c r="Z256" s="131">
        <v>1114000</v>
      </c>
      <c r="AA256" s="131">
        <v>1</v>
      </c>
      <c r="AB256" s="131">
        <v>99.36</v>
      </c>
      <c r="AD256" s="131">
        <v>1106.8699999999999</v>
      </c>
      <c r="AH256" s="132">
        <v>2.3E-3</v>
      </c>
      <c r="AI256" s="132">
        <f t="shared" si="3"/>
        <v>5.1567990807426876E-2</v>
      </c>
      <c r="AJ256" s="132">
        <v>3.1099958772512512E-3</v>
      </c>
    </row>
    <row r="257" spans="1:36" hidden="1">
      <c r="A257" t="s">
        <v>1213</v>
      </c>
      <c r="B257">
        <v>12938</v>
      </c>
      <c r="C257" t="s">
        <v>1573</v>
      </c>
      <c r="D257" t="s">
        <v>1574</v>
      </c>
      <c r="E257" t="s">
        <v>309</v>
      </c>
      <c r="F257" t="s">
        <v>1575</v>
      </c>
      <c r="G257" t="s">
        <v>1576</v>
      </c>
      <c r="H257" t="s">
        <v>321</v>
      </c>
      <c r="I257" t="s">
        <v>952</v>
      </c>
      <c r="J257" t="s">
        <v>204</v>
      </c>
      <c r="K257" t="s">
        <v>204</v>
      </c>
      <c r="L257" t="s">
        <v>325</v>
      </c>
      <c r="M257" t="s">
        <v>340</v>
      </c>
      <c r="N257" t="s">
        <v>441</v>
      </c>
      <c r="O257" t="s">
        <v>339</v>
      </c>
      <c r="P257" t="s">
        <v>1577</v>
      </c>
      <c r="Q257" t="s">
        <v>415</v>
      </c>
      <c r="R257" t="s">
        <v>407</v>
      </c>
      <c r="S257" t="s">
        <v>1212</v>
      </c>
      <c r="T257" s="131">
        <v>6.07</v>
      </c>
      <c r="U257" t="s">
        <v>1578</v>
      </c>
      <c r="V257" s="132">
        <v>3.669E-2</v>
      </c>
      <c r="W257" s="132">
        <v>4.1700000000000001E-2</v>
      </c>
      <c r="X257" t="s">
        <v>412</v>
      </c>
      <c r="Y257" t="s">
        <v>339</v>
      </c>
      <c r="Z257" s="131">
        <v>1090000</v>
      </c>
      <c r="AA257" s="131">
        <v>1</v>
      </c>
      <c r="AB257" s="131">
        <v>99.6</v>
      </c>
      <c r="AD257" s="131">
        <v>1085.6400000000001</v>
      </c>
      <c r="AH257" s="132">
        <v>2.63E-3</v>
      </c>
      <c r="AI257" s="132">
        <f t="shared" si="3"/>
        <v>5.0578905869862696E-2</v>
      </c>
      <c r="AJ257" s="132">
        <v>3.0503455005366927E-3</v>
      </c>
    </row>
    <row r="258" spans="1:36" hidden="1">
      <c r="A258" t="s">
        <v>1213</v>
      </c>
      <c r="B258">
        <v>12938</v>
      </c>
      <c r="C258" t="s">
        <v>1541</v>
      </c>
      <c r="D258" t="s">
        <v>1542</v>
      </c>
      <c r="E258" t="s">
        <v>80</v>
      </c>
      <c r="F258" t="s">
        <v>1543</v>
      </c>
      <c r="G258" t="s">
        <v>1544</v>
      </c>
      <c r="H258" t="s">
        <v>321</v>
      </c>
      <c r="I258" t="s">
        <v>755</v>
      </c>
      <c r="J258" t="s">
        <v>204</v>
      </c>
      <c r="K258" t="s">
        <v>224</v>
      </c>
      <c r="L258" t="s">
        <v>325</v>
      </c>
      <c r="M258" t="s">
        <v>340</v>
      </c>
      <c r="N258" t="s">
        <v>443</v>
      </c>
      <c r="O258" t="s">
        <v>339</v>
      </c>
      <c r="P258" t="s">
        <v>1545</v>
      </c>
      <c r="Q258" t="s">
        <v>415</v>
      </c>
      <c r="R258" t="s">
        <v>407</v>
      </c>
      <c r="S258" t="s">
        <v>1212</v>
      </c>
      <c r="T258" s="131">
        <v>1.34</v>
      </c>
      <c r="U258" t="s">
        <v>1546</v>
      </c>
      <c r="V258" s="132">
        <v>2.7200000000000002E-3</v>
      </c>
      <c r="W258" s="132">
        <v>6.2199999999999998E-2</v>
      </c>
      <c r="X258" t="s">
        <v>412</v>
      </c>
      <c r="Y258" t="s">
        <v>339</v>
      </c>
      <c r="Z258" s="131">
        <v>948000</v>
      </c>
      <c r="AA258" s="131">
        <v>1</v>
      </c>
      <c r="AB258" s="131">
        <v>105.12</v>
      </c>
      <c r="AD258" s="131">
        <v>996.53800000000001</v>
      </c>
      <c r="AH258" s="132">
        <v>2.2499999999999998E-3</v>
      </c>
      <c r="AI258" s="132">
        <f t="shared" si="3"/>
        <v>4.642773082950262E-2</v>
      </c>
      <c r="AJ258" s="132">
        <v>2.7999937404791959E-3</v>
      </c>
    </row>
    <row r="259" spans="1:36" hidden="1">
      <c r="A259" t="s">
        <v>1213</v>
      </c>
      <c r="B259">
        <v>12938</v>
      </c>
      <c r="C259" t="s">
        <v>1632</v>
      </c>
      <c r="D259" t="s">
        <v>1633</v>
      </c>
      <c r="E259" t="s">
        <v>309</v>
      </c>
      <c r="F259" t="s">
        <v>1634</v>
      </c>
      <c r="G259" t="s">
        <v>1635</v>
      </c>
      <c r="H259" t="s">
        <v>321</v>
      </c>
      <c r="I259" t="s">
        <v>754</v>
      </c>
      <c r="J259" t="s">
        <v>204</v>
      </c>
      <c r="K259" t="s">
        <v>204</v>
      </c>
      <c r="L259" t="s">
        <v>325</v>
      </c>
      <c r="M259" t="s">
        <v>340</v>
      </c>
      <c r="N259" t="s">
        <v>440</v>
      </c>
      <c r="O259" t="s">
        <v>339</v>
      </c>
      <c r="Q259" t="s">
        <v>410</v>
      </c>
      <c r="R259" t="s">
        <v>410</v>
      </c>
      <c r="S259" t="s">
        <v>1212</v>
      </c>
      <c r="T259" s="131">
        <v>3.88</v>
      </c>
      <c r="U259" t="s">
        <v>1560</v>
      </c>
      <c r="V259" s="132">
        <v>4.2779999999999999E-2</v>
      </c>
      <c r="W259" s="132">
        <v>4.3200000000000002E-2</v>
      </c>
      <c r="X259" t="s">
        <v>412</v>
      </c>
      <c r="Y259" t="s">
        <v>339</v>
      </c>
      <c r="Z259" s="131">
        <v>956000</v>
      </c>
      <c r="AA259" s="131">
        <v>1</v>
      </c>
      <c r="AB259" s="131">
        <v>100.66</v>
      </c>
      <c r="AD259" s="131">
        <v>962.31</v>
      </c>
      <c r="AH259" s="132">
        <v>2.7399999999999998E-3</v>
      </c>
      <c r="AI259" s="132">
        <f t="shared" ref="AI259:AI322" si="4">AD259/SUMIF(B:B,B259,AD:AD)</f>
        <v>4.4833081783673741E-2</v>
      </c>
      <c r="AJ259" s="132">
        <v>2.7038226102773151E-3</v>
      </c>
    </row>
    <row r="260" spans="1:36" hidden="1">
      <c r="A260" t="s">
        <v>1213</v>
      </c>
      <c r="B260">
        <v>12938</v>
      </c>
      <c r="C260" t="s">
        <v>1584</v>
      </c>
      <c r="D260" t="s">
        <v>1585</v>
      </c>
      <c r="E260" t="s">
        <v>309</v>
      </c>
      <c r="F260" t="s">
        <v>1586</v>
      </c>
      <c r="G260" t="s">
        <v>1587</v>
      </c>
      <c r="H260" t="s">
        <v>321</v>
      </c>
      <c r="I260" t="s">
        <v>754</v>
      </c>
      <c r="J260" t="s">
        <v>204</v>
      </c>
      <c r="K260" t="s">
        <v>204</v>
      </c>
      <c r="L260" t="s">
        <v>327</v>
      </c>
      <c r="M260" t="s">
        <v>340</v>
      </c>
      <c r="N260" t="s">
        <v>465</v>
      </c>
      <c r="O260" t="s">
        <v>339</v>
      </c>
      <c r="P260" t="s">
        <v>1577</v>
      </c>
      <c r="Q260" t="s">
        <v>415</v>
      </c>
      <c r="R260" t="s">
        <v>407</v>
      </c>
      <c r="S260" t="s">
        <v>1212</v>
      </c>
      <c r="T260" s="131">
        <v>5.59</v>
      </c>
      <c r="U260" t="s">
        <v>1588</v>
      </c>
      <c r="V260" s="132">
        <v>3.4979999999999997E-2</v>
      </c>
      <c r="W260" s="132">
        <v>3.8800000000000001E-2</v>
      </c>
      <c r="X260" t="s">
        <v>412</v>
      </c>
      <c r="Y260" t="s">
        <v>339</v>
      </c>
      <c r="Z260" s="131">
        <v>859000</v>
      </c>
      <c r="AA260" s="131">
        <v>1</v>
      </c>
      <c r="AB260" s="131">
        <f>(AD260-(AC260*AA260))*1000/AA260/Z260*100</f>
        <v>106.39115250291036</v>
      </c>
      <c r="AC260" s="131">
        <v>20.978999999999999</v>
      </c>
      <c r="AD260" s="131">
        <f>942.686-7.807</f>
        <v>934.87900000000002</v>
      </c>
      <c r="AH260" s="132">
        <v>2.15E-3</v>
      </c>
      <c r="AI260" s="132">
        <f t="shared" si="4"/>
        <v>4.3555098320540296E-2</v>
      </c>
      <c r="AJ260" s="132">
        <v>2.626749153675475E-3</v>
      </c>
    </row>
    <row r="261" spans="1:36" hidden="1">
      <c r="A261" t="s">
        <v>1213</v>
      </c>
      <c r="B261">
        <v>12938</v>
      </c>
      <c r="C261" t="s">
        <v>1657</v>
      </c>
      <c r="D261" t="s">
        <v>1658</v>
      </c>
      <c r="E261" t="s">
        <v>309</v>
      </c>
      <c r="F261" t="s">
        <v>1689</v>
      </c>
      <c r="G261" t="s">
        <v>1690</v>
      </c>
      <c r="H261" t="s">
        <v>321</v>
      </c>
      <c r="I261" t="s">
        <v>951</v>
      </c>
      <c r="J261" t="s">
        <v>204</v>
      </c>
      <c r="K261" t="s">
        <v>204</v>
      </c>
      <c r="L261" t="s">
        <v>327</v>
      </c>
      <c r="M261" t="s">
        <v>340</v>
      </c>
      <c r="N261" t="s">
        <v>447</v>
      </c>
      <c r="O261" t="s">
        <v>339</v>
      </c>
      <c r="Q261" t="s">
        <v>410</v>
      </c>
      <c r="R261" t="s">
        <v>410</v>
      </c>
      <c r="S261" t="s">
        <v>1212</v>
      </c>
      <c r="T261" s="131">
        <v>1</v>
      </c>
      <c r="U261" t="s">
        <v>1691</v>
      </c>
      <c r="V261" s="132">
        <v>7.1290000000000006E-2</v>
      </c>
      <c r="W261" s="132">
        <v>7.2400000000000006E-2</v>
      </c>
      <c r="Z261" s="131">
        <v>909000</v>
      </c>
      <c r="AA261" s="131">
        <v>1</v>
      </c>
      <c r="AB261" s="131">
        <f>(AD261-(AC261*AA261))*1000/AA261/Z261*100</f>
        <v>102.84576457645764</v>
      </c>
      <c r="AD261" s="131">
        <f>937.724-2.856</f>
        <v>934.86800000000005</v>
      </c>
      <c r="AH261" s="132">
        <v>1.5350000000000001E-2</v>
      </c>
      <c r="AI261" s="132">
        <f t="shared" si="4"/>
        <v>4.3554585841298031E-2</v>
      </c>
      <c r="AJ261" s="132">
        <v>2.6267182467445346E-3</v>
      </c>
    </row>
    <row r="262" spans="1:36" hidden="1">
      <c r="A262" t="s">
        <v>1213</v>
      </c>
      <c r="B262">
        <v>12938</v>
      </c>
      <c r="C262" t="s">
        <v>1781</v>
      </c>
      <c r="D262" t="s">
        <v>1782</v>
      </c>
      <c r="E262" t="s">
        <v>309</v>
      </c>
      <c r="F262" t="s">
        <v>2074</v>
      </c>
      <c r="G262" t="s">
        <v>2075</v>
      </c>
      <c r="H262" t="s">
        <v>321</v>
      </c>
      <c r="I262" t="s">
        <v>954</v>
      </c>
      <c r="J262" t="s">
        <v>204</v>
      </c>
      <c r="K262" t="s">
        <v>204</v>
      </c>
      <c r="L262" t="s">
        <v>325</v>
      </c>
      <c r="M262" t="s">
        <v>340</v>
      </c>
      <c r="N262" t="s">
        <v>454</v>
      </c>
      <c r="O262" t="s">
        <v>339</v>
      </c>
      <c r="Q262" t="s">
        <v>410</v>
      </c>
      <c r="R262" t="s">
        <v>410</v>
      </c>
      <c r="S262" t="s">
        <v>1212</v>
      </c>
      <c r="T262" s="131">
        <v>0.62</v>
      </c>
      <c r="U262" t="s">
        <v>1706</v>
      </c>
      <c r="V262" s="132">
        <v>0.05</v>
      </c>
      <c r="W262" s="132">
        <v>-0.44569999999999999</v>
      </c>
      <c r="X262" t="s">
        <v>412</v>
      </c>
      <c r="Y262" t="s">
        <v>339</v>
      </c>
      <c r="Z262" s="131">
        <v>255522</v>
      </c>
      <c r="AA262" s="131">
        <v>1</v>
      </c>
      <c r="AB262" s="131">
        <v>360</v>
      </c>
      <c r="AD262" s="131">
        <v>919.87900000000002</v>
      </c>
      <c r="AH262" s="132">
        <v>1.7700000000000001E-3</v>
      </c>
      <c r="AI262" s="132">
        <f t="shared" si="4"/>
        <v>4.2856262990184059E-2</v>
      </c>
      <c r="AJ262" s="132">
        <v>2.5846033387570393E-3</v>
      </c>
    </row>
    <row r="263" spans="1:36" hidden="1">
      <c r="A263" t="s">
        <v>1213</v>
      </c>
      <c r="B263">
        <v>12938</v>
      </c>
      <c r="C263" t="s">
        <v>1651</v>
      </c>
      <c r="D263" t="s">
        <v>1652</v>
      </c>
      <c r="E263" t="s">
        <v>311</v>
      </c>
      <c r="F263" t="s">
        <v>1653</v>
      </c>
      <c r="G263" t="s">
        <v>1654</v>
      </c>
      <c r="H263" t="s">
        <v>321</v>
      </c>
      <c r="I263" t="s">
        <v>951</v>
      </c>
      <c r="J263" t="s">
        <v>204</v>
      </c>
      <c r="K263" t="s">
        <v>204</v>
      </c>
      <c r="L263" t="s">
        <v>325</v>
      </c>
      <c r="M263" t="s">
        <v>340</v>
      </c>
      <c r="N263" t="s">
        <v>465</v>
      </c>
      <c r="O263" t="s">
        <v>339</v>
      </c>
      <c r="P263" t="s">
        <v>1655</v>
      </c>
      <c r="Q263" t="s">
        <v>413</v>
      </c>
      <c r="R263" t="s">
        <v>407</v>
      </c>
      <c r="S263" t="s">
        <v>1212</v>
      </c>
      <c r="T263" s="131">
        <v>4.01</v>
      </c>
      <c r="U263" t="s">
        <v>1656</v>
      </c>
      <c r="V263" s="132">
        <v>8.0680000000000002E-2</v>
      </c>
      <c r="W263" s="132">
        <v>0.1198</v>
      </c>
      <c r="X263" t="s">
        <v>412</v>
      </c>
      <c r="Y263" t="s">
        <v>339</v>
      </c>
      <c r="Z263" s="131">
        <v>1000000</v>
      </c>
      <c r="AA263" s="131">
        <v>1</v>
      </c>
      <c r="AB263" s="131">
        <v>89.17</v>
      </c>
      <c r="AD263" s="131">
        <v>891.7</v>
      </c>
      <c r="AH263" s="132">
        <v>1.089E-2</v>
      </c>
      <c r="AI263" s="132">
        <f t="shared" si="4"/>
        <v>4.154343093857684E-2</v>
      </c>
      <c r="AJ263" s="132">
        <v>2.5054282108512662E-3</v>
      </c>
    </row>
    <row r="264" spans="1:36" hidden="1">
      <c r="A264" t="s">
        <v>1213</v>
      </c>
      <c r="B264">
        <v>12938</v>
      </c>
      <c r="C264" t="s">
        <v>1657</v>
      </c>
      <c r="D264" t="s">
        <v>1658</v>
      </c>
      <c r="E264" t="s">
        <v>309</v>
      </c>
      <c r="F264" t="s">
        <v>1659</v>
      </c>
      <c r="G264" t="s">
        <v>1660</v>
      </c>
      <c r="H264" t="s">
        <v>321</v>
      </c>
      <c r="I264" t="s">
        <v>951</v>
      </c>
      <c r="J264" t="s">
        <v>204</v>
      </c>
      <c r="K264" t="s">
        <v>204</v>
      </c>
      <c r="L264" t="s">
        <v>325</v>
      </c>
      <c r="M264" t="s">
        <v>340</v>
      </c>
      <c r="N264" t="s">
        <v>447</v>
      </c>
      <c r="O264" t="s">
        <v>339</v>
      </c>
      <c r="Q264" t="s">
        <v>410</v>
      </c>
      <c r="R264" t="s">
        <v>410</v>
      </c>
      <c r="S264" t="s">
        <v>1212</v>
      </c>
      <c r="T264" s="131">
        <v>3.48</v>
      </c>
      <c r="U264" t="s">
        <v>1572</v>
      </c>
      <c r="V264" s="132">
        <v>6.6689999999999999E-2</v>
      </c>
      <c r="W264" s="132">
        <v>8.9399999999999993E-2</v>
      </c>
      <c r="X264" t="s">
        <v>412</v>
      </c>
      <c r="Y264" t="s">
        <v>339</v>
      </c>
      <c r="Z264" s="131">
        <v>1000000</v>
      </c>
      <c r="AA264" s="131">
        <v>1</v>
      </c>
      <c r="AB264" s="131">
        <v>88.32</v>
      </c>
      <c r="AD264" s="131">
        <v>883.2</v>
      </c>
      <c r="AH264" s="132">
        <v>9.6299999999999997E-3</v>
      </c>
      <c r="AI264" s="132">
        <f t="shared" si="4"/>
        <v>4.1147424251374978E-2</v>
      </c>
      <c r="AJ264" s="132">
        <v>2.4815455823974861E-3</v>
      </c>
    </row>
    <row r="265" spans="1:36" hidden="1">
      <c r="A265" t="s">
        <v>1213</v>
      </c>
      <c r="B265">
        <v>12938</v>
      </c>
      <c r="C265" t="s">
        <v>1664</v>
      </c>
      <c r="D265" t="s">
        <v>1665</v>
      </c>
      <c r="E265" t="s">
        <v>309</v>
      </c>
      <c r="F265" t="s">
        <v>1666</v>
      </c>
      <c r="G265" t="s">
        <v>1667</v>
      </c>
      <c r="H265" t="s">
        <v>321</v>
      </c>
      <c r="I265" t="s">
        <v>951</v>
      </c>
      <c r="J265" t="s">
        <v>204</v>
      </c>
      <c r="K265" t="s">
        <v>204</v>
      </c>
      <c r="L265" t="s">
        <v>327</v>
      </c>
      <c r="M265" t="s">
        <v>340</v>
      </c>
      <c r="N265" t="s">
        <v>447</v>
      </c>
      <c r="O265" t="s">
        <v>339</v>
      </c>
      <c r="Q265" t="s">
        <v>410</v>
      </c>
      <c r="R265" t="s">
        <v>410</v>
      </c>
      <c r="S265" t="s">
        <v>1212</v>
      </c>
      <c r="T265" s="131">
        <v>3.39</v>
      </c>
      <c r="U265" t="s">
        <v>1560</v>
      </c>
      <c r="V265" s="132">
        <v>7.1540000000000006E-2</v>
      </c>
      <c r="W265" s="132">
        <v>8.1699999999999995E-2</v>
      </c>
      <c r="X265" t="s">
        <v>412</v>
      </c>
      <c r="Y265" t="s">
        <v>339</v>
      </c>
      <c r="Z265" s="131">
        <v>837000</v>
      </c>
      <c r="AA265" s="131">
        <v>1</v>
      </c>
      <c r="AB265" s="131">
        <f>(AD265-(AC265*AA265))*1000/AA265/Z265*100</f>
        <v>101.23620071684587</v>
      </c>
      <c r="AD265" s="131">
        <f>863.784-16.437</f>
        <v>847.34699999999998</v>
      </c>
      <c r="AH265" s="132">
        <v>7.28E-3</v>
      </c>
      <c r="AI265" s="132">
        <f t="shared" si="4"/>
        <v>3.9477068044757507E-2</v>
      </c>
      <c r="AJ265" s="132">
        <v>2.3808086555794413E-3</v>
      </c>
    </row>
    <row r="266" spans="1:36" hidden="1">
      <c r="A266" t="s">
        <v>1213</v>
      </c>
      <c r="B266">
        <v>12938</v>
      </c>
      <c r="C266" t="s">
        <v>1684</v>
      </c>
      <c r="D266" t="s">
        <v>1685</v>
      </c>
      <c r="E266" t="s">
        <v>309</v>
      </c>
      <c r="F266" t="s">
        <v>1686</v>
      </c>
      <c r="G266" t="s">
        <v>1687</v>
      </c>
      <c r="H266" t="s">
        <v>321</v>
      </c>
      <c r="I266" t="s">
        <v>951</v>
      </c>
      <c r="J266" t="s">
        <v>204</v>
      </c>
      <c r="K266" t="s">
        <v>204</v>
      </c>
      <c r="L266" t="s">
        <v>325</v>
      </c>
      <c r="M266" t="s">
        <v>340</v>
      </c>
      <c r="N266" t="s">
        <v>447</v>
      </c>
      <c r="O266" t="s">
        <v>339</v>
      </c>
      <c r="Q266" t="s">
        <v>410</v>
      </c>
      <c r="R266" t="s">
        <v>410</v>
      </c>
      <c r="S266" t="s">
        <v>1212</v>
      </c>
      <c r="T266" s="131">
        <v>3.42</v>
      </c>
      <c r="U266" t="s">
        <v>1688</v>
      </c>
      <c r="V266" s="132">
        <v>6.8250000000000005E-2</v>
      </c>
      <c r="W266" s="132">
        <v>7.3800000000000004E-2</v>
      </c>
      <c r="X266" t="s">
        <v>412</v>
      </c>
      <c r="Y266" t="s">
        <v>339</v>
      </c>
      <c r="Z266" s="131">
        <v>831000</v>
      </c>
      <c r="AA266" s="131">
        <v>1</v>
      </c>
      <c r="AB266" s="131">
        <v>100.02</v>
      </c>
      <c r="AD266" s="131">
        <v>831.16600000000005</v>
      </c>
      <c r="AH266" s="132">
        <v>3.47E-3</v>
      </c>
      <c r="AI266" s="132">
        <f t="shared" si="4"/>
        <v>3.872321107939123E-2</v>
      </c>
      <c r="AJ266" s="132">
        <v>2.335344560166428E-3</v>
      </c>
    </row>
    <row r="267" spans="1:36" hidden="1">
      <c r="A267" t="s">
        <v>1213</v>
      </c>
      <c r="B267">
        <v>12938</v>
      </c>
      <c r="C267" t="s">
        <v>1707</v>
      </c>
      <c r="D267" t="s">
        <v>1708</v>
      </c>
      <c r="E267" t="s">
        <v>309</v>
      </c>
      <c r="F267" t="s">
        <v>1709</v>
      </c>
      <c r="G267" t="s">
        <v>1710</v>
      </c>
      <c r="H267" t="s">
        <v>321</v>
      </c>
      <c r="I267" t="s">
        <v>951</v>
      </c>
      <c r="J267" t="s">
        <v>204</v>
      </c>
      <c r="K267" t="s">
        <v>204</v>
      </c>
      <c r="L267" t="s">
        <v>325</v>
      </c>
      <c r="M267" t="s">
        <v>340</v>
      </c>
      <c r="N267" t="s">
        <v>454</v>
      </c>
      <c r="O267" t="s">
        <v>339</v>
      </c>
      <c r="Q267" t="s">
        <v>410</v>
      </c>
      <c r="R267" t="s">
        <v>410</v>
      </c>
      <c r="S267" t="s">
        <v>1212</v>
      </c>
      <c r="T267" s="131">
        <v>3.55</v>
      </c>
      <c r="U267" t="s">
        <v>1308</v>
      </c>
      <c r="V267" s="132">
        <v>7.5420000000000001E-2</v>
      </c>
      <c r="W267" s="132">
        <v>7.3999999999999996E-2</v>
      </c>
      <c r="X267" t="s">
        <v>412</v>
      </c>
      <c r="Y267" t="s">
        <v>339</v>
      </c>
      <c r="Z267" s="131">
        <v>800000</v>
      </c>
      <c r="AA267" s="131">
        <v>1</v>
      </c>
      <c r="AB267" s="131">
        <v>101.83</v>
      </c>
      <c r="AD267" s="131">
        <v>814.64</v>
      </c>
      <c r="AH267" s="132">
        <v>7.62E-3</v>
      </c>
      <c r="AI267" s="132">
        <f t="shared" si="4"/>
        <v>3.7953280901426752E-2</v>
      </c>
      <c r="AJ267" s="132">
        <v>2.2889111110102897E-3</v>
      </c>
    </row>
    <row r="268" spans="1:36" hidden="1">
      <c r="A268" t="s">
        <v>1213</v>
      </c>
      <c r="B268">
        <v>12938</v>
      </c>
      <c r="C268" t="s">
        <v>1618</v>
      </c>
      <c r="D268" t="s">
        <v>1619</v>
      </c>
      <c r="E268" t="s">
        <v>309</v>
      </c>
      <c r="F268" t="s">
        <v>1711</v>
      </c>
      <c r="G268" t="s">
        <v>1712</v>
      </c>
      <c r="H268" t="s">
        <v>321</v>
      </c>
      <c r="I268" t="s">
        <v>951</v>
      </c>
      <c r="J268" t="s">
        <v>204</v>
      </c>
      <c r="K268" t="s">
        <v>204</v>
      </c>
      <c r="L268" t="s">
        <v>325</v>
      </c>
      <c r="M268" t="s">
        <v>340</v>
      </c>
      <c r="N268" t="s">
        <v>447</v>
      </c>
      <c r="O268" t="s">
        <v>339</v>
      </c>
      <c r="Q268" t="s">
        <v>410</v>
      </c>
      <c r="R268" t="s">
        <v>410</v>
      </c>
      <c r="S268" t="s">
        <v>1212</v>
      </c>
      <c r="T268" s="131">
        <v>3.73</v>
      </c>
      <c r="U268" t="s">
        <v>1713</v>
      </c>
      <c r="V268" s="132">
        <v>4.9279999999999997E-2</v>
      </c>
      <c r="W268" s="132">
        <v>7.2300000000000003E-2</v>
      </c>
      <c r="X268" t="s">
        <v>412</v>
      </c>
      <c r="Y268" t="s">
        <v>339</v>
      </c>
      <c r="Z268" s="131">
        <v>851000</v>
      </c>
      <c r="AA268" s="131">
        <v>1</v>
      </c>
      <c r="AB268" s="131">
        <v>91.62</v>
      </c>
      <c r="AD268" s="131">
        <v>779.68600000000004</v>
      </c>
      <c r="AH268" s="132">
        <v>2.0500000000000002E-3</v>
      </c>
      <c r="AI268" s="132">
        <f t="shared" si="4"/>
        <v>3.6324808225608643E-2</v>
      </c>
      <c r="AJ268" s="132">
        <v>2.1907001233663569E-3</v>
      </c>
    </row>
    <row r="269" spans="1:36" hidden="1">
      <c r="A269" t="s">
        <v>1213</v>
      </c>
      <c r="B269">
        <v>12938</v>
      </c>
      <c r="C269" t="s">
        <v>1721</v>
      </c>
      <c r="D269" t="s">
        <v>1722</v>
      </c>
      <c r="E269" t="s">
        <v>309</v>
      </c>
      <c r="F269" t="s">
        <v>1723</v>
      </c>
      <c r="G269" t="s">
        <v>1724</v>
      </c>
      <c r="H269" t="s">
        <v>321</v>
      </c>
      <c r="I269" t="s">
        <v>951</v>
      </c>
      <c r="J269" t="s">
        <v>204</v>
      </c>
      <c r="K269" t="s">
        <v>204</v>
      </c>
      <c r="L269" t="s">
        <v>325</v>
      </c>
      <c r="M269" t="s">
        <v>340</v>
      </c>
      <c r="N269" t="s">
        <v>480</v>
      </c>
      <c r="O269" t="s">
        <v>339</v>
      </c>
      <c r="Q269" t="s">
        <v>410</v>
      </c>
      <c r="R269" t="s">
        <v>410</v>
      </c>
      <c r="S269" t="s">
        <v>1212</v>
      </c>
      <c r="T269" s="131">
        <v>4.0599999999999996</v>
      </c>
      <c r="U269" t="s">
        <v>1725</v>
      </c>
      <c r="V269" s="132">
        <v>4.3180000000000003E-2</v>
      </c>
      <c r="W269" s="132">
        <v>5.9499999999999997E-2</v>
      </c>
      <c r="X269" t="s">
        <v>412</v>
      </c>
      <c r="Y269" t="s">
        <v>339</v>
      </c>
      <c r="Z269" s="131">
        <v>738000</v>
      </c>
      <c r="AA269" s="131">
        <v>1</v>
      </c>
      <c r="AB269" s="131">
        <v>100.46</v>
      </c>
      <c r="AD269" s="131">
        <v>741.39499999999998</v>
      </c>
      <c r="AH269" s="132">
        <v>1.5200000000000001E-3</v>
      </c>
      <c r="AI269" s="132">
        <f t="shared" si="4"/>
        <v>3.4540867983297273E-2</v>
      </c>
      <c r="AJ269" s="132">
        <v>2.0831130967635691E-3</v>
      </c>
    </row>
    <row r="270" spans="1:36" hidden="1">
      <c r="A270" t="s">
        <v>1213</v>
      </c>
      <c r="B270">
        <v>12938</v>
      </c>
      <c r="C270" t="s">
        <v>1608</v>
      </c>
      <c r="D270" t="s">
        <v>1609</v>
      </c>
      <c r="E270" t="s">
        <v>309</v>
      </c>
      <c r="F270" t="s">
        <v>1629</v>
      </c>
      <c r="G270" t="s">
        <v>1630</v>
      </c>
      <c r="H270" t="s">
        <v>321</v>
      </c>
      <c r="I270" t="s">
        <v>951</v>
      </c>
      <c r="J270" t="s">
        <v>204</v>
      </c>
      <c r="K270" t="s">
        <v>204</v>
      </c>
      <c r="L270" t="s">
        <v>325</v>
      </c>
      <c r="M270" t="s">
        <v>340</v>
      </c>
      <c r="N270" t="s">
        <v>443</v>
      </c>
      <c r="O270" t="s">
        <v>339</v>
      </c>
      <c r="P270" t="s">
        <v>1591</v>
      </c>
      <c r="Q270" t="s">
        <v>413</v>
      </c>
      <c r="R270" t="s">
        <v>407</v>
      </c>
      <c r="S270" t="s">
        <v>1212</v>
      </c>
      <c r="T270" s="131">
        <v>3.08</v>
      </c>
      <c r="U270" t="s">
        <v>1631</v>
      </c>
      <c r="V270" s="132">
        <v>8.584E-2</v>
      </c>
      <c r="W270" s="132">
        <v>6.7500000000000004E-2</v>
      </c>
      <c r="X270" t="s">
        <v>412</v>
      </c>
      <c r="Y270" t="s">
        <v>339</v>
      </c>
      <c r="Z270" s="131">
        <v>568500</v>
      </c>
      <c r="AA270" s="131">
        <v>1</v>
      </c>
      <c r="AB270" s="131">
        <v>107.06</v>
      </c>
      <c r="AD270" s="131">
        <v>608.63599999999997</v>
      </c>
      <c r="AH270" s="132">
        <v>3.2699999999999999E-3</v>
      </c>
      <c r="AI270" s="132">
        <f t="shared" si="4"/>
        <v>2.8355756008446399E-2</v>
      </c>
      <c r="AJ270" s="132">
        <v>1.7100973472464632E-3</v>
      </c>
    </row>
    <row r="271" spans="1:36" hidden="1">
      <c r="A271" t="s">
        <v>1213</v>
      </c>
      <c r="B271">
        <v>12938</v>
      </c>
      <c r="C271" t="s">
        <v>1757</v>
      </c>
      <c r="D271" t="s">
        <v>1758</v>
      </c>
      <c r="E271" t="s">
        <v>309</v>
      </c>
      <c r="F271" t="s">
        <v>1759</v>
      </c>
      <c r="G271" t="s">
        <v>1760</v>
      </c>
      <c r="H271" t="s">
        <v>321</v>
      </c>
      <c r="I271" t="s">
        <v>754</v>
      </c>
      <c r="J271" t="s">
        <v>204</v>
      </c>
      <c r="K271" t="s">
        <v>204</v>
      </c>
      <c r="L271" t="s">
        <v>327</v>
      </c>
      <c r="M271" t="s">
        <v>340</v>
      </c>
      <c r="N271" t="s">
        <v>441</v>
      </c>
      <c r="O271" t="s">
        <v>339</v>
      </c>
      <c r="Q271" t="s">
        <v>410</v>
      </c>
      <c r="R271" t="s">
        <v>410</v>
      </c>
      <c r="S271" t="s">
        <v>1212</v>
      </c>
      <c r="T271" s="131">
        <v>1.99</v>
      </c>
      <c r="U271" t="s">
        <v>1597</v>
      </c>
      <c r="V271" s="132">
        <v>4.9540000000000001E-2</v>
      </c>
      <c r="W271" s="132">
        <v>3.8600000000000002E-2</v>
      </c>
      <c r="X271" t="s">
        <v>412</v>
      </c>
      <c r="Y271" t="s">
        <v>339</v>
      </c>
      <c r="Z271" s="131">
        <v>463157.89</v>
      </c>
      <c r="AA271" s="131">
        <v>1</v>
      </c>
      <c r="AB271" s="131">
        <f>(AD271-(AC271*AA271))*1000/AA271/Z271*100</f>
        <v>108.68172838424495</v>
      </c>
      <c r="AD271" s="131">
        <f>508.594-5.226</f>
        <v>503.36799999999999</v>
      </c>
      <c r="AH271" s="132">
        <v>1.9E-3</v>
      </c>
      <c r="AI271" s="132">
        <f t="shared" si="4"/>
        <v>2.3451422838050406E-2</v>
      </c>
      <c r="AJ271" s="132">
        <v>1.4143236375908715E-3</v>
      </c>
    </row>
    <row r="272" spans="1:36" hidden="1">
      <c r="A272" t="s">
        <v>1213</v>
      </c>
      <c r="B272">
        <v>12938</v>
      </c>
      <c r="C272" t="s">
        <v>1736</v>
      </c>
      <c r="D272" t="s">
        <v>1737</v>
      </c>
      <c r="E272" t="s">
        <v>309</v>
      </c>
      <c r="F272" t="s">
        <v>1738</v>
      </c>
      <c r="G272" t="s">
        <v>1739</v>
      </c>
      <c r="H272" t="s">
        <v>321</v>
      </c>
      <c r="I272" t="s">
        <v>951</v>
      </c>
      <c r="J272" t="s">
        <v>204</v>
      </c>
      <c r="K272" t="s">
        <v>204</v>
      </c>
      <c r="L272" t="s">
        <v>325</v>
      </c>
      <c r="M272" t="s">
        <v>340</v>
      </c>
      <c r="N272" t="s">
        <v>464</v>
      </c>
      <c r="O272" t="s">
        <v>339</v>
      </c>
      <c r="Q272" t="s">
        <v>410</v>
      </c>
      <c r="R272" t="s">
        <v>410</v>
      </c>
      <c r="S272" t="s">
        <v>1212</v>
      </c>
      <c r="T272" s="131">
        <v>0.45</v>
      </c>
      <c r="U272" t="s">
        <v>1740</v>
      </c>
      <c r="V272" s="132">
        <v>8.6809999999999998E-2</v>
      </c>
      <c r="W272" s="132">
        <v>0.1042</v>
      </c>
      <c r="X272" t="s">
        <v>412</v>
      </c>
      <c r="Y272" t="s">
        <v>339</v>
      </c>
      <c r="Z272" s="131">
        <v>484000</v>
      </c>
      <c r="AA272" s="131">
        <v>1</v>
      </c>
      <c r="AB272" s="131">
        <v>100.31</v>
      </c>
      <c r="AD272" s="131">
        <v>485.5</v>
      </c>
      <c r="AH272" s="132">
        <v>4.4000000000000003E-3</v>
      </c>
      <c r="AI272" s="132">
        <f t="shared" si="4"/>
        <v>2.2618970192530063E-2</v>
      </c>
      <c r="AJ272" s="132">
        <v>1.3641195428600312E-3</v>
      </c>
    </row>
    <row r="273" spans="1:36" hidden="1">
      <c r="A273" t="s">
        <v>1213</v>
      </c>
      <c r="B273">
        <v>12938</v>
      </c>
      <c r="C273" t="s">
        <v>1826</v>
      </c>
      <c r="D273" t="s">
        <v>1827</v>
      </c>
      <c r="E273" t="s">
        <v>309</v>
      </c>
      <c r="F273" t="s">
        <v>1828</v>
      </c>
      <c r="G273" t="s">
        <v>1829</v>
      </c>
      <c r="H273" t="s">
        <v>321</v>
      </c>
      <c r="I273" t="s">
        <v>952</v>
      </c>
      <c r="J273" t="s">
        <v>204</v>
      </c>
      <c r="K273" t="s">
        <v>204</v>
      </c>
      <c r="L273" t="s">
        <v>325</v>
      </c>
      <c r="M273" t="s">
        <v>340</v>
      </c>
      <c r="N273" t="s">
        <v>484</v>
      </c>
      <c r="O273" t="s">
        <v>339</v>
      </c>
      <c r="Q273" t="s">
        <v>410</v>
      </c>
      <c r="R273" t="s">
        <v>410</v>
      </c>
      <c r="S273" t="s">
        <v>1212</v>
      </c>
      <c r="T273" s="131">
        <v>4.0199999999999996</v>
      </c>
      <c r="U273" t="s">
        <v>1830</v>
      </c>
      <c r="V273" s="132">
        <v>4.8370000000000003E-2</v>
      </c>
      <c r="W273" s="132">
        <v>5.0900000000000001E-2</v>
      </c>
      <c r="X273" t="s">
        <v>412</v>
      </c>
      <c r="Y273" t="s">
        <v>339</v>
      </c>
      <c r="Z273" s="131">
        <v>341000</v>
      </c>
      <c r="AA273" s="131">
        <v>1</v>
      </c>
      <c r="AB273" s="131">
        <v>102.3</v>
      </c>
      <c r="AD273" s="131">
        <v>348.84300000000002</v>
      </c>
      <c r="AH273" s="132">
        <v>7.43E-3</v>
      </c>
      <c r="AI273" s="132">
        <f t="shared" si="4"/>
        <v>1.6252254209830619E-2</v>
      </c>
      <c r="AJ273" s="132">
        <v>9.8015150090612134E-4</v>
      </c>
    </row>
    <row r="274" spans="1:36" hidden="1">
      <c r="A274" t="s">
        <v>1213</v>
      </c>
      <c r="B274">
        <v>12938</v>
      </c>
      <c r="C274" t="s">
        <v>1707</v>
      </c>
      <c r="D274" t="s">
        <v>1708</v>
      </c>
      <c r="E274" t="s">
        <v>309</v>
      </c>
      <c r="F274" t="s">
        <v>1778</v>
      </c>
      <c r="G274" t="s">
        <v>1779</v>
      </c>
      <c r="H274" t="s">
        <v>321</v>
      </c>
      <c r="I274" t="s">
        <v>755</v>
      </c>
      <c r="J274" t="s">
        <v>204</v>
      </c>
      <c r="K274" t="s">
        <v>204</v>
      </c>
      <c r="L274" t="s">
        <v>325</v>
      </c>
      <c r="M274" t="s">
        <v>340</v>
      </c>
      <c r="N274" t="s">
        <v>454</v>
      </c>
      <c r="O274" t="s">
        <v>339</v>
      </c>
      <c r="Q274" t="s">
        <v>410</v>
      </c>
      <c r="R274" t="s">
        <v>410</v>
      </c>
      <c r="S274" t="s">
        <v>1212</v>
      </c>
      <c r="T274" s="131">
        <v>3.16</v>
      </c>
      <c r="U274" t="s">
        <v>1780</v>
      </c>
      <c r="V274" s="132">
        <v>7.3270000000000002E-2</v>
      </c>
      <c r="W274" s="132">
        <v>8.1100000000000005E-2</v>
      </c>
      <c r="X274" t="s">
        <v>412</v>
      </c>
      <c r="Y274" t="s">
        <v>339</v>
      </c>
      <c r="Z274" s="131">
        <v>306842</v>
      </c>
      <c r="AA274" s="131">
        <v>1</v>
      </c>
      <c r="AB274" s="131">
        <v>97</v>
      </c>
      <c r="AD274" s="131">
        <v>297.637</v>
      </c>
      <c r="AH274" s="132">
        <v>5.8700000000000002E-3</v>
      </c>
      <c r="AI274" s="132">
        <f t="shared" si="4"/>
        <v>1.3866616748082533E-2</v>
      </c>
      <c r="AJ274" s="132">
        <v>8.3627692765856048E-4</v>
      </c>
    </row>
    <row r="275" spans="1:36" hidden="1">
      <c r="A275" t="s">
        <v>1213</v>
      </c>
      <c r="B275">
        <v>12938</v>
      </c>
      <c r="C275" t="s">
        <v>1657</v>
      </c>
      <c r="D275" t="s">
        <v>1658</v>
      </c>
      <c r="E275" t="s">
        <v>309</v>
      </c>
      <c r="F275" t="s">
        <v>1796</v>
      </c>
      <c r="G275" t="s">
        <v>1797</v>
      </c>
      <c r="H275" t="s">
        <v>321</v>
      </c>
      <c r="I275" t="s">
        <v>951</v>
      </c>
      <c r="J275" t="s">
        <v>204</v>
      </c>
      <c r="K275" t="s">
        <v>204</v>
      </c>
      <c r="L275" t="s">
        <v>325</v>
      </c>
      <c r="M275" t="s">
        <v>340</v>
      </c>
      <c r="N275" t="s">
        <v>447</v>
      </c>
      <c r="O275" t="s">
        <v>339</v>
      </c>
      <c r="Q275" t="s">
        <v>410</v>
      </c>
      <c r="R275" t="s">
        <v>410</v>
      </c>
      <c r="S275" t="s">
        <v>1212</v>
      </c>
      <c r="T275" s="131">
        <v>0.74</v>
      </c>
      <c r="U275" t="s">
        <v>1798</v>
      </c>
      <c r="V275" s="132">
        <v>6.5070000000000003E-2</v>
      </c>
      <c r="W275" s="132">
        <v>7.2099999999999997E-2</v>
      </c>
      <c r="X275" t="s">
        <v>412</v>
      </c>
      <c r="Y275" t="s">
        <v>339</v>
      </c>
      <c r="Z275" s="131">
        <v>284750</v>
      </c>
      <c r="AA275" s="131">
        <v>1</v>
      </c>
      <c r="AB275" s="131">
        <v>98.27</v>
      </c>
      <c r="AD275" s="131">
        <v>279.82400000000001</v>
      </c>
      <c r="AH275" s="132">
        <v>5.3099999999999996E-3</v>
      </c>
      <c r="AI275" s="132">
        <f t="shared" si="4"/>
        <v>1.3036726498773497E-2</v>
      </c>
      <c r="AJ275" s="132">
        <v>7.862273675824209E-4</v>
      </c>
    </row>
    <row r="276" spans="1:36" hidden="1">
      <c r="A276" t="s">
        <v>1213</v>
      </c>
      <c r="B276">
        <v>12938</v>
      </c>
      <c r="C276" t="s">
        <v>1684</v>
      </c>
      <c r="D276" t="s">
        <v>1685</v>
      </c>
      <c r="E276" t="s">
        <v>309</v>
      </c>
      <c r="F276" t="s">
        <v>1807</v>
      </c>
      <c r="G276" t="s">
        <v>1808</v>
      </c>
      <c r="H276" t="s">
        <v>321</v>
      </c>
      <c r="I276" t="s">
        <v>951</v>
      </c>
      <c r="J276" t="s">
        <v>204</v>
      </c>
      <c r="K276" t="s">
        <v>204</v>
      </c>
      <c r="L276" t="s">
        <v>325</v>
      </c>
      <c r="M276" t="s">
        <v>340</v>
      </c>
      <c r="N276" t="s">
        <v>447</v>
      </c>
      <c r="O276" t="s">
        <v>339</v>
      </c>
      <c r="Q276" t="s">
        <v>410</v>
      </c>
      <c r="R276" t="s">
        <v>410</v>
      </c>
      <c r="S276" t="s">
        <v>1212</v>
      </c>
      <c r="T276" s="131">
        <v>0.26</v>
      </c>
      <c r="U276" t="s">
        <v>1809</v>
      </c>
      <c r="V276" s="132">
        <v>2.1129999999999999E-2</v>
      </c>
      <c r="W276" s="132">
        <v>6.7699999999999996E-2</v>
      </c>
      <c r="X276" t="s">
        <v>412</v>
      </c>
      <c r="Y276" t="s">
        <v>339</v>
      </c>
      <c r="Z276" s="131">
        <v>244444.44</v>
      </c>
      <c r="AA276" s="131">
        <v>1</v>
      </c>
      <c r="AB276" s="131">
        <v>100.06</v>
      </c>
      <c r="AD276" s="131">
        <v>244.59100000000001</v>
      </c>
      <c r="AH276" s="132">
        <v>5.4999999999999997E-3</v>
      </c>
      <c r="AI276" s="132">
        <f t="shared" si="4"/>
        <v>1.1395255485810753E-2</v>
      </c>
      <c r="AJ276" s="132">
        <v>6.8723246778100487E-4</v>
      </c>
    </row>
    <row r="277" spans="1:36" hidden="1">
      <c r="A277" t="s">
        <v>1213</v>
      </c>
      <c r="B277">
        <v>12938</v>
      </c>
      <c r="C277" t="s">
        <v>1803</v>
      </c>
      <c r="D277" t="s">
        <v>1804</v>
      </c>
      <c r="E277" t="s">
        <v>309</v>
      </c>
      <c r="F277" t="s">
        <v>1805</v>
      </c>
      <c r="G277" t="s">
        <v>1806</v>
      </c>
      <c r="H277" t="s">
        <v>321</v>
      </c>
      <c r="I277" t="s">
        <v>952</v>
      </c>
      <c r="J277" t="s">
        <v>204</v>
      </c>
      <c r="K277" t="s">
        <v>204</v>
      </c>
      <c r="L277" t="s">
        <v>325</v>
      </c>
      <c r="M277" t="s">
        <v>340</v>
      </c>
      <c r="N277" t="s">
        <v>461</v>
      </c>
      <c r="O277" t="s">
        <v>339</v>
      </c>
      <c r="Q277" t="s">
        <v>410</v>
      </c>
      <c r="R277" t="s">
        <v>410</v>
      </c>
      <c r="S277" t="s">
        <v>1212</v>
      </c>
      <c r="T277" s="131">
        <v>3.02</v>
      </c>
      <c r="U277" t="s">
        <v>1730</v>
      </c>
      <c r="V277" s="132">
        <v>5.7970000000000001E-2</v>
      </c>
      <c r="W277" s="132">
        <v>3.7999999999999999E-2</v>
      </c>
      <c r="X277" t="s">
        <v>412</v>
      </c>
      <c r="Y277" t="s">
        <v>339</v>
      </c>
      <c r="Z277" s="131">
        <v>224000</v>
      </c>
      <c r="AA277" s="131">
        <v>1</v>
      </c>
      <c r="AB277" s="131">
        <v>104.5</v>
      </c>
      <c r="AD277" s="131">
        <v>234.08</v>
      </c>
      <c r="AH277" s="132">
        <v>7.5000000000000002E-4</v>
      </c>
      <c r="AI277" s="132">
        <f t="shared" si="4"/>
        <v>1.090555827531913E-2</v>
      </c>
      <c r="AJ277" s="132">
        <v>6.5769949040715985E-4</v>
      </c>
    </row>
    <row r="278" spans="1:36" hidden="1">
      <c r="A278" t="s">
        <v>1213</v>
      </c>
      <c r="B278">
        <v>12938</v>
      </c>
      <c r="C278" t="s">
        <v>1997</v>
      </c>
      <c r="D278" t="s">
        <v>1998</v>
      </c>
      <c r="E278" t="s">
        <v>311</v>
      </c>
      <c r="F278" t="s">
        <v>1999</v>
      </c>
      <c r="G278" t="s">
        <v>2000</v>
      </c>
      <c r="H278" t="s">
        <v>321</v>
      </c>
      <c r="I278" t="s">
        <v>951</v>
      </c>
      <c r="J278" t="s">
        <v>204</v>
      </c>
      <c r="K278" t="s">
        <v>224</v>
      </c>
      <c r="L278" t="s">
        <v>325</v>
      </c>
      <c r="M278" t="s">
        <v>340</v>
      </c>
      <c r="N278" t="s">
        <v>465</v>
      </c>
      <c r="O278" t="s">
        <v>339</v>
      </c>
      <c r="P278" t="s">
        <v>1551</v>
      </c>
      <c r="Q278" t="s">
        <v>413</v>
      </c>
      <c r="R278" t="s">
        <v>407</v>
      </c>
      <c r="S278" t="s">
        <v>1212</v>
      </c>
      <c r="T278" s="131">
        <v>2.48</v>
      </c>
      <c r="U278" t="s">
        <v>1343</v>
      </c>
      <c r="V278" s="132">
        <v>7.1249999999999994E-2</v>
      </c>
      <c r="W278" s="132">
        <v>0.1807</v>
      </c>
      <c r="X278" t="s">
        <v>412</v>
      </c>
      <c r="Y278" t="s">
        <v>338</v>
      </c>
      <c r="Z278" s="131">
        <v>245440</v>
      </c>
      <c r="AA278" s="131">
        <v>1</v>
      </c>
      <c r="AB278" s="131">
        <v>85.96</v>
      </c>
      <c r="AD278" s="131">
        <v>210.98</v>
      </c>
      <c r="AH278" s="132">
        <v>4.2000000000000002E-4</v>
      </c>
      <c r="AI278" s="132">
        <f t="shared" si="4"/>
        <v>9.8293518665705289E-3</v>
      </c>
      <c r="AJ278" s="132">
        <v>5.9279493543276901E-4</v>
      </c>
    </row>
    <row r="279" spans="1:36" hidden="1">
      <c r="A279" t="s">
        <v>1213</v>
      </c>
      <c r="B279">
        <v>12938</v>
      </c>
      <c r="C279" t="s">
        <v>1891</v>
      </c>
      <c r="D279" t="s">
        <v>1892</v>
      </c>
      <c r="E279" t="s">
        <v>80</v>
      </c>
      <c r="F279" t="s">
        <v>1893</v>
      </c>
      <c r="G279" t="s">
        <v>1894</v>
      </c>
      <c r="H279" t="s">
        <v>321</v>
      </c>
      <c r="I279" t="s">
        <v>755</v>
      </c>
      <c r="J279" t="s">
        <v>205</v>
      </c>
      <c r="K279" t="s">
        <v>204</v>
      </c>
      <c r="L279" t="s">
        <v>325</v>
      </c>
      <c r="M279" t="s">
        <v>314</v>
      </c>
      <c r="N279" t="s">
        <v>486</v>
      </c>
      <c r="O279" t="s">
        <v>339</v>
      </c>
      <c r="P279" t="s">
        <v>1895</v>
      </c>
      <c r="Q279" t="s">
        <v>433</v>
      </c>
      <c r="R279" t="s">
        <v>407</v>
      </c>
      <c r="S279" t="s">
        <v>1215</v>
      </c>
      <c r="T279" s="131">
        <v>4.258</v>
      </c>
      <c r="U279" t="s">
        <v>1670</v>
      </c>
      <c r="V279" s="132">
        <v>7.2620000000000004E-2</v>
      </c>
      <c r="W279" s="132">
        <v>7.2580000000000006E-2</v>
      </c>
      <c r="X279" t="s">
        <v>412</v>
      </c>
      <c r="Y279" t="s">
        <v>339</v>
      </c>
      <c r="Z279" s="131">
        <v>284000</v>
      </c>
      <c r="AA279" s="131">
        <v>3.718</v>
      </c>
      <c r="AB279" s="131">
        <f>(AD279-(AC279*AA279))*1000/AA279/Z279*100</f>
        <v>98.759461015690704</v>
      </c>
      <c r="AD279" s="131">
        <v>1042.8130000000001</v>
      </c>
      <c r="AH279" s="132">
        <v>5.1999999999999995E-4</v>
      </c>
      <c r="AI279" s="132">
        <f t="shared" si="4"/>
        <v>4.8583637823651604E-2</v>
      </c>
      <c r="AJ279" s="132">
        <v>2.93001357950257E-3</v>
      </c>
    </row>
    <row r="280" spans="1:36" hidden="1">
      <c r="A280" t="s">
        <v>1213</v>
      </c>
      <c r="B280">
        <v>12938</v>
      </c>
      <c r="C280" t="s">
        <v>2154</v>
      </c>
      <c r="D280" t="s">
        <v>2155</v>
      </c>
      <c r="E280" t="s">
        <v>312</v>
      </c>
      <c r="F280" t="s">
        <v>2156</v>
      </c>
      <c r="G280" t="s">
        <v>2157</v>
      </c>
      <c r="H280" t="s">
        <v>321</v>
      </c>
      <c r="I280" t="s">
        <v>755</v>
      </c>
      <c r="J280" t="s">
        <v>205</v>
      </c>
      <c r="K280" t="s">
        <v>251</v>
      </c>
      <c r="L280" t="s">
        <v>325</v>
      </c>
      <c r="M280" t="s">
        <v>314</v>
      </c>
      <c r="N280" t="s">
        <v>521</v>
      </c>
      <c r="O280" t="s">
        <v>339</v>
      </c>
      <c r="P280" t="s">
        <v>2158</v>
      </c>
      <c r="Q280" t="s">
        <v>433</v>
      </c>
      <c r="R280" t="s">
        <v>407</v>
      </c>
      <c r="S280" t="s">
        <v>1215</v>
      </c>
      <c r="T280" s="131">
        <v>3.7450000000000001</v>
      </c>
      <c r="U280" t="s">
        <v>2159</v>
      </c>
      <c r="V280" s="132">
        <v>7.1340000000000001E-2</v>
      </c>
      <c r="W280" s="132">
        <v>8.3540000000000003E-2</v>
      </c>
      <c r="X280" t="s">
        <v>412</v>
      </c>
      <c r="Y280" t="s">
        <v>339</v>
      </c>
      <c r="Z280" s="131">
        <v>222000</v>
      </c>
      <c r="AA280" s="131">
        <v>3.718</v>
      </c>
      <c r="AB280" s="131">
        <v>101.004</v>
      </c>
      <c r="AD280" s="131">
        <v>833.67899999999997</v>
      </c>
      <c r="AH280" s="132">
        <v>4.0000000000000002E-4</v>
      </c>
      <c r="AI280" s="132">
        <f t="shared" si="4"/>
        <v>3.8840289291736906E-2</v>
      </c>
      <c r="AJ280" s="132">
        <v>2.3424053890257627E-3</v>
      </c>
    </row>
    <row r="281" spans="1:36" hidden="1">
      <c r="A281" t="s">
        <v>1213</v>
      </c>
      <c r="B281">
        <v>12938</v>
      </c>
      <c r="C281" t="s">
        <v>1899</v>
      </c>
      <c r="D281" t="s">
        <v>1900</v>
      </c>
      <c r="E281" t="s">
        <v>311</v>
      </c>
      <c r="F281" t="s">
        <v>1901</v>
      </c>
      <c r="G281" t="s">
        <v>1902</v>
      </c>
      <c r="H281" t="s">
        <v>321</v>
      </c>
      <c r="I281" t="s">
        <v>755</v>
      </c>
      <c r="J281" t="s">
        <v>205</v>
      </c>
      <c r="K281" t="s">
        <v>233</v>
      </c>
      <c r="L281" t="s">
        <v>325</v>
      </c>
      <c r="M281" t="s">
        <v>314</v>
      </c>
      <c r="N281" t="s">
        <v>486</v>
      </c>
      <c r="O281" t="s">
        <v>339</v>
      </c>
      <c r="P281" t="s">
        <v>1895</v>
      </c>
      <c r="Q281" t="s">
        <v>433</v>
      </c>
      <c r="R281" t="s">
        <v>407</v>
      </c>
      <c r="S281" t="s">
        <v>1215</v>
      </c>
      <c r="T281" s="131">
        <v>4.3520000000000003</v>
      </c>
      <c r="U281" t="s">
        <v>1903</v>
      </c>
      <c r="V281" s="132">
        <v>8.8010000000000005E-2</v>
      </c>
      <c r="W281" s="132">
        <v>7.6069999999999999E-2</v>
      </c>
      <c r="X281" t="s">
        <v>412</v>
      </c>
      <c r="Y281" t="s">
        <v>339</v>
      </c>
      <c r="Z281" s="131">
        <v>173000</v>
      </c>
      <c r="AA281" s="131">
        <v>3.718</v>
      </c>
      <c r="AB281" s="131">
        <v>102.812</v>
      </c>
      <c r="AD281" s="131">
        <v>661.30100000000004</v>
      </c>
      <c r="AH281" s="132">
        <v>2.3000000000000001E-4</v>
      </c>
      <c r="AI281" s="132">
        <f t="shared" si="4"/>
        <v>3.0809366853327132E-2</v>
      </c>
      <c r="AJ281" s="132">
        <v>1.8580713034250906E-3</v>
      </c>
    </row>
    <row r="282" spans="1:36" hidden="1">
      <c r="A282" t="s">
        <v>1213</v>
      </c>
      <c r="B282">
        <v>12938</v>
      </c>
      <c r="C282" t="s">
        <v>2190</v>
      </c>
      <c r="D282" t="s">
        <v>2191</v>
      </c>
      <c r="E282" t="s">
        <v>309</v>
      </c>
      <c r="F282" t="s">
        <v>2192</v>
      </c>
      <c r="G282" t="s">
        <v>2193</v>
      </c>
      <c r="H282" t="s">
        <v>321</v>
      </c>
      <c r="I282" t="s">
        <v>755</v>
      </c>
      <c r="J282" t="s">
        <v>205</v>
      </c>
      <c r="K282" t="s">
        <v>204</v>
      </c>
      <c r="L282" t="s">
        <v>325</v>
      </c>
      <c r="M282" t="s">
        <v>314</v>
      </c>
      <c r="N282" t="s">
        <v>534</v>
      </c>
      <c r="O282" t="s">
        <v>339</v>
      </c>
      <c r="P282" t="s">
        <v>2194</v>
      </c>
      <c r="Q282" t="s">
        <v>433</v>
      </c>
      <c r="R282" t="s">
        <v>407</v>
      </c>
      <c r="S282" t="s">
        <v>1216</v>
      </c>
      <c r="T282" s="131">
        <v>4.4480000000000004</v>
      </c>
      <c r="U282" t="s">
        <v>2195</v>
      </c>
      <c r="V282" s="132">
        <v>4.1070000000000002E-2</v>
      </c>
      <c r="W282" s="132">
        <v>4.274E-2</v>
      </c>
      <c r="X282" t="s">
        <v>412</v>
      </c>
      <c r="Y282" t="s">
        <v>339</v>
      </c>
      <c r="Z282" s="131">
        <v>50000</v>
      </c>
      <c r="AA282" s="131">
        <v>4.0218999999999996</v>
      </c>
      <c r="AB282" s="131">
        <v>101.06399999999999</v>
      </c>
      <c r="AD282" s="131">
        <v>203.23400000000001</v>
      </c>
      <c r="AH282" s="132">
        <v>3.0000000000000001E-5</v>
      </c>
      <c r="AI282" s="132">
        <f t="shared" si="4"/>
        <v>9.4684733019745719E-3</v>
      </c>
      <c r="AJ282" s="132">
        <v>5.7103083660888898E-4</v>
      </c>
    </row>
    <row r="283" spans="1:36" hidden="1">
      <c r="A283" t="s">
        <v>1213</v>
      </c>
      <c r="B283">
        <v>12938</v>
      </c>
      <c r="C283" t="s">
        <v>1891</v>
      </c>
      <c r="D283" t="s">
        <v>1892</v>
      </c>
      <c r="E283" t="s">
        <v>80</v>
      </c>
      <c r="F283" t="s">
        <v>1904</v>
      </c>
      <c r="G283" t="s">
        <v>1905</v>
      </c>
      <c r="H283" t="s">
        <v>321</v>
      </c>
      <c r="I283" t="s">
        <v>755</v>
      </c>
      <c r="J283" t="s">
        <v>205</v>
      </c>
      <c r="K283" t="s">
        <v>204</v>
      </c>
      <c r="L283" t="s">
        <v>325</v>
      </c>
      <c r="M283" t="s">
        <v>314</v>
      </c>
      <c r="N283" t="s">
        <v>486</v>
      </c>
      <c r="O283" t="s">
        <v>339</v>
      </c>
      <c r="P283" t="s">
        <v>1895</v>
      </c>
      <c r="Q283" t="s">
        <v>433</v>
      </c>
      <c r="R283" t="s">
        <v>407</v>
      </c>
      <c r="S283" t="s">
        <v>1215</v>
      </c>
      <c r="T283" s="131">
        <v>0.23799999999999999</v>
      </c>
      <c r="U283" t="s">
        <v>1868</v>
      </c>
      <c r="V283" s="132">
        <v>6.1249999999999999E-2</v>
      </c>
      <c r="W283" s="132">
        <v>6.2420000000000003E-2</v>
      </c>
      <c r="X283" t="s">
        <v>412</v>
      </c>
      <c r="Y283" t="s">
        <v>339</v>
      </c>
      <c r="Z283" s="131">
        <v>32000</v>
      </c>
      <c r="AA283" s="131">
        <v>3.718</v>
      </c>
      <c r="AB283" s="131">
        <v>101.23099999999999</v>
      </c>
      <c r="AD283" s="131">
        <v>120.441</v>
      </c>
      <c r="AH283" s="132">
        <v>5.0000000000000002E-5</v>
      </c>
      <c r="AI283" s="132">
        <f t="shared" si="4"/>
        <v>5.611228401562334E-3</v>
      </c>
      <c r="AJ283" s="132">
        <v>3.3840560630608656E-4</v>
      </c>
    </row>
    <row r="284" spans="1:36" hidden="1">
      <c r="A284" t="s">
        <v>1213</v>
      </c>
      <c r="B284">
        <v>12938</v>
      </c>
      <c r="C284" t="s">
        <v>1891</v>
      </c>
      <c r="D284" t="s">
        <v>1892</v>
      </c>
      <c r="E284" t="s">
        <v>80</v>
      </c>
      <c r="F284" t="s">
        <v>1906</v>
      </c>
      <c r="G284" t="s">
        <v>1907</v>
      </c>
      <c r="H284" t="s">
        <v>321</v>
      </c>
      <c r="I284" t="s">
        <v>755</v>
      </c>
      <c r="J284" t="s">
        <v>205</v>
      </c>
      <c r="K284" t="s">
        <v>204</v>
      </c>
      <c r="L284" t="s">
        <v>325</v>
      </c>
      <c r="M284" t="s">
        <v>314</v>
      </c>
      <c r="N284" t="s">
        <v>486</v>
      </c>
      <c r="O284" t="s">
        <v>339</v>
      </c>
      <c r="P284" t="s">
        <v>1895</v>
      </c>
      <c r="Q284" t="s">
        <v>433</v>
      </c>
      <c r="R284" t="s">
        <v>407</v>
      </c>
      <c r="S284" t="s">
        <v>1215</v>
      </c>
      <c r="T284" s="131">
        <v>2.0169999999999999</v>
      </c>
      <c r="U284" t="s">
        <v>1735</v>
      </c>
      <c r="V284" s="132">
        <v>6.5000000000000002E-2</v>
      </c>
      <c r="W284" s="132">
        <v>7.0199999999999999E-2</v>
      </c>
      <c r="X284" t="s">
        <v>412</v>
      </c>
      <c r="Y284" t="s">
        <v>339</v>
      </c>
      <c r="Z284" s="131">
        <v>32000</v>
      </c>
      <c r="AA284" s="131">
        <v>3.718</v>
      </c>
      <c r="AB284" s="131">
        <v>100.051</v>
      </c>
      <c r="AD284" s="131">
        <v>119.03700000000001</v>
      </c>
      <c r="AH284" s="132">
        <v>5.0000000000000002E-5</v>
      </c>
      <c r="AI284" s="132">
        <f t="shared" si="4"/>
        <v>5.5458174146409906E-3</v>
      </c>
      <c r="AJ284" s="132">
        <v>3.3446075802972099E-4</v>
      </c>
    </row>
    <row r="285" spans="1:36" hidden="1">
      <c r="A285" t="s">
        <v>1213</v>
      </c>
      <c r="B285">
        <v>13498</v>
      </c>
      <c r="C285" t="s">
        <v>1519</v>
      </c>
      <c r="D285" t="s">
        <v>1520</v>
      </c>
      <c r="E285" t="s">
        <v>309</v>
      </c>
      <c r="F285" t="s">
        <v>2196</v>
      </c>
      <c r="G285" t="s">
        <v>2197</v>
      </c>
      <c r="H285" t="s">
        <v>321</v>
      </c>
      <c r="I285" t="s">
        <v>754</v>
      </c>
      <c r="J285" t="s">
        <v>204</v>
      </c>
      <c r="K285" t="s">
        <v>204</v>
      </c>
      <c r="L285" t="s">
        <v>325</v>
      </c>
      <c r="M285" t="s">
        <v>340</v>
      </c>
      <c r="N285" t="s">
        <v>448</v>
      </c>
      <c r="O285" t="s">
        <v>339</v>
      </c>
      <c r="P285" t="s">
        <v>1211</v>
      </c>
      <c r="Q285" t="s">
        <v>413</v>
      </c>
      <c r="R285" t="s">
        <v>407</v>
      </c>
      <c r="S285" t="s">
        <v>1212</v>
      </c>
      <c r="T285" s="131">
        <v>4.5999999999999996</v>
      </c>
      <c r="U285" t="s">
        <v>2198</v>
      </c>
      <c r="V285" s="132">
        <v>1.8460000000000001E-2</v>
      </c>
      <c r="W285" s="132">
        <v>2.58E-2</v>
      </c>
      <c r="X285" t="s">
        <v>412</v>
      </c>
      <c r="Y285" t="s">
        <v>339</v>
      </c>
      <c r="Z285" s="131">
        <v>6950000</v>
      </c>
      <c r="AA285" s="131">
        <v>1</v>
      </c>
      <c r="AB285" s="131">
        <v>101.85</v>
      </c>
      <c r="AD285" s="131">
        <v>7078.5749999999998</v>
      </c>
      <c r="AH285" s="132">
        <v>1.9499999999999999E-3</v>
      </c>
      <c r="AI285" s="132">
        <f t="shared" si="4"/>
        <v>3.8217476522956283E-2</v>
      </c>
      <c r="AJ285" s="132">
        <v>6.545838238011914E-3</v>
      </c>
    </row>
    <row r="286" spans="1:36" hidden="1">
      <c r="A286" t="s">
        <v>1213</v>
      </c>
      <c r="B286">
        <v>13498</v>
      </c>
      <c r="C286" t="s">
        <v>2199</v>
      </c>
      <c r="D286" t="s">
        <v>2200</v>
      </c>
      <c r="E286" t="s">
        <v>309</v>
      </c>
      <c r="F286" t="s">
        <v>2201</v>
      </c>
      <c r="G286" t="s">
        <v>2202</v>
      </c>
      <c r="H286" t="s">
        <v>321</v>
      </c>
      <c r="I286" t="s">
        <v>754</v>
      </c>
      <c r="J286" t="s">
        <v>204</v>
      </c>
      <c r="K286" t="s">
        <v>204</v>
      </c>
      <c r="L286" t="s">
        <v>325</v>
      </c>
      <c r="M286" t="s">
        <v>340</v>
      </c>
      <c r="N286" t="s">
        <v>464</v>
      </c>
      <c r="O286" t="s">
        <v>339</v>
      </c>
      <c r="P286" t="s">
        <v>1700</v>
      </c>
      <c r="Q286" t="s">
        <v>413</v>
      </c>
      <c r="R286" t="s">
        <v>407</v>
      </c>
      <c r="S286" t="s">
        <v>1212</v>
      </c>
      <c r="T286" s="131">
        <v>7.02</v>
      </c>
      <c r="U286" t="s">
        <v>2203</v>
      </c>
      <c r="V286" s="132">
        <v>2.7E-2</v>
      </c>
      <c r="W286" s="132">
        <v>3.32E-2</v>
      </c>
      <c r="X286" t="s">
        <v>412</v>
      </c>
      <c r="Y286" t="s">
        <v>339</v>
      </c>
      <c r="Z286" s="131">
        <v>4311000</v>
      </c>
      <c r="AA286" s="131">
        <v>1</v>
      </c>
      <c r="AB286" s="131">
        <v>102.81</v>
      </c>
      <c r="AD286" s="131">
        <v>4432.1390000000001</v>
      </c>
      <c r="AH286" s="132">
        <v>9.3699999999999999E-3</v>
      </c>
      <c r="AI286" s="132">
        <f t="shared" si="4"/>
        <v>2.3929275055922829E-2</v>
      </c>
      <c r="AJ286" s="132">
        <v>4.0985742105415128E-3</v>
      </c>
    </row>
    <row r="287" spans="1:36" hidden="1">
      <c r="A287" t="s">
        <v>1213</v>
      </c>
      <c r="B287">
        <v>13498</v>
      </c>
      <c r="C287" t="s">
        <v>2204</v>
      </c>
      <c r="D287" t="s">
        <v>2205</v>
      </c>
      <c r="E287" t="s">
        <v>309</v>
      </c>
      <c r="F287" t="s">
        <v>2206</v>
      </c>
      <c r="G287" t="s">
        <v>2207</v>
      </c>
      <c r="H287" t="s">
        <v>321</v>
      </c>
      <c r="I287" t="s">
        <v>754</v>
      </c>
      <c r="J287" t="s">
        <v>204</v>
      </c>
      <c r="K287" t="s">
        <v>204</v>
      </c>
      <c r="L287" t="s">
        <v>325</v>
      </c>
      <c r="M287" t="s">
        <v>340</v>
      </c>
      <c r="N287" t="s">
        <v>445</v>
      </c>
      <c r="O287" t="s">
        <v>339</v>
      </c>
      <c r="P287" t="s">
        <v>1700</v>
      </c>
      <c r="Q287" t="s">
        <v>413</v>
      </c>
      <c r="R287" t="s">
        <v>407</v>
      </c>
      <c r="S287" t="s">
        <v>1212</v>
      </c>
      <c r="T287" s="131">
        <v>4.05</v>
      </c>
      <c r="U287" t="s">
        <v>2208</v>
      </c>
      <c r="V287" s="132">
        <v>2.9149999999999999E-2</v>
      </c>
      <c r="W287" s="132">
        <v>2.7300000000000001E-2</v>
      </c>
      <c r="X287" t="s">
        <v>412</v>
      </c>
      <c r="Y287" t="s">
        <v>339</v>
      </c>
      <c r="Z287" s="131">
        <v>4188528.82</v>
      </c>
      <c r="AA287" s="131">
        <v>1</v>
      </c>
      <c r="AB287" s="131">
        <v>105.45</v>
      </c>
      <c r="AD287" s="131">
        <v>4416.8040000000001</v>
      </c>
      <c r="AH287" s="132">
        <v>4.0800000000000003E-3</v>
      </c>
      <c r="AI287" s="132">
        <f t="shared" si="4"/>
        <v>2.3846480849111493E-2</v>
      </c>
      <c r="AJ287" s="132">
        <v>4.0843933295902036E-3</v>
      </c>
    </row>
    <row r="288" spans="1:36" hidden="1">
      <c r="A288" t="s">
        <v>1213</v>
      </c>
      <c r="B288">
        <v>13498</v>
      </c>
      <c r="C288" t="s">
        <v>2209</v>
      </c>
      <c r="D288" t="s">
        <v>2210</v>
      </c>
      <c r="E288" t="s">
        <v>309</v>
      </c>
      <c r="F288" t="s">
        <v>2211</v>
      </c>
      <c r="G288" t="s">
        <v>2212</v>
      </c>
      <c r="H288" t="s">
        <v>321</v>
      </c>
      <c r="I288" t="s">
        <v>951</v>
      </c>
      <c r="J288" t="s">
        <v>204</v>
      </c>
      <c r="K288" t="s">
        <v>204</v>
      </c>
      <c r="L288" t="s">
        <v>325</v>
      </c>
      <c r="M288" t="s">
        <v>340</v>
      </c>
      <c r="N288" t="s">
        <v>445</v>
      </c>
      <c r="O288" t="s">
        <v>339</v>
      </c>
      <c r="P288" t="s">
        <v>2213</v>
      </c>
      <c r="Q288" t="s">
        <v>415</v>
      </c>
      <c r="R288" t="s">
        <v>407</v>
      </c>
      <c r="S288" t="s">
        <v>1212</v>
      </c>
      <c r="T288" s="131">
        <v>6.33</v>
      </c>
      <c r="U288" t="s">
        <v>1308</v>
      </c>
      <c r="V288" s="132">
        <v>4.1700000000000001E-2</v>
      </c>
      <c r="W288" s="132">
        <v>5.2499999999999998E-2</v>
      </c>
      <c r="X288" t="s">
        <v>412</v>
      </c>
      <c r="Y288" t="s">
        <v>339</v>
      </c>
      <c r="Z288" s="131">
        <v>4311000</v>
      </c>
      <c r="AA288" s="131">
        <v>1</v>
      </c>
      <c r="AB288" s="131">
        <v>99.08</v>
      </c>
      <c r="AD288" s="131">
        <v>4271.3389999999999</v>
      </c>
      <c r="AH288" s="132">
        <v>1.078E-2</v>
      </c>
      <c r="AI288" s="132">
        <f t="shared" si="4"/>
        <v>2.3061110174588468E-2</v>
      </c>
      <c r="AJ288" s="132">
        <v>3.9498760914042121E-3</v>
      </c>
    </row>
    <row r="289" spans="1:36" hidden="1">
      <c r="A289" t="s">
        <v>1213</v>
      </c>
      <c r="B289">
        <v>13498</v>
      </c>
      <c r="C289" t="s">
        <v>1913</v>
      </c>
      <c r="D289" t="s">
        <v>1914</v>
      </c>
      <c r="E289" t="s">
        <v>309</v>
      </c>
      <c r="F289" t="s">
        <v>2214</v>
      </c>
      <c r="G289" t="s">
        <v>2215</v>
      </c>
      <c r="H289" t="s">
        <v>321</v>
      </c>
      <c r="I289" t="s">
        <v>754</v>
      </c>
      <c r="J289" t="s">
        <v>204</v>
      </c>
      <c r="K289" t="s">
        <v>204</v>
      </c>
      <c r="L289" t="s">
        <v>325</v>
      </c>
      <c r="M289" t="s">
        <v>340</v>
      </c>
      <c r="N289" t="s">
        <v>464</v>
      </c>
      <c r="O289" t="s">
        <v>339</v>
      </c>
      <c r="P289" t="s">
        <v>1700</v>
      </c>
      <c r="Q289" t="s">
        <v>413</v>
      </c>
      <c r="R289" t="s">
        <v>407</v>
      </c>
      <c r="S289" t="s">
        <v>1212</v>
      </c>
      <c r="T289" s="131">
        <v>3.49</v>
      </c>
      <c r="U289" t="s">
        <v>2216</v>
      </c>
      <c r="V289" s="132">
        <v>2.742E-2</v>
      </c>
      <c r="W289" s="132">
        <v>2.9399999999999999E-2</v>
      </c>
      <c r="X289" t="s">
        <v>412</v>
      </c>
      <c r="Y289" t="s">
        <v>339</v>
      </c>
      <c r="Z289" s="131">
        <v>3592976.54</v>
      </c>
      <c r="AA289" s="131">
        <v>1</v>
      </c>
      <c r="AB289" s="131">
        <v>115.02</v>
      </c>
      <c r="AD289" s="131">
        <v>4132.6419999999998</v>
      </c>
      <c r="AH289" s="132">
        <v>2.0400000000000001E-3</v>
      </c>
      <c r="AI289" s="132">
        <f t="shared" si="4"/>
        <v>2.2312280171190257E-2</v>
      </c>
      <c r="AJ289" s="132">
        <v>3.8216174904714623E-3</v>
      </c>
    </row>
    <row r="290" spans="1:36" hidden="1">
      <c r="A290" t="s">
        <v>1213</v>
      </c>
      <c r="B290">
        <v>13498</v>
      </c>
      <c r="C290" t="s">
        <v>1514</v>
      </c>
      <c r="D290" t="s">
        <v>1515</v>
      </c>
      <c r="E290" t="s">
        <v>309</v>
      </c>
      <c r="F290" t="s">
        <v>2217</v>
      </c>
      <c r="G290" t="s">
        <v>2218</v>
      </c>
      <c r="H290" t="s">
        <v>321</v>
      </c>
      <c r="I290" t="s">
        <v>754</v>
      </c>
      <c r="J290" t="s">
        <v>204</v>
      </c>
      <c r="K290" t="s">
        <v>204</v>
      </c>
      <c r="L290" t="s">
        <v>325</v>
      </c>
      <c r="M290" t="s">
        <v>340</v>
      </c>
      <c r="N290" t="s">
        <v>448</v>
      </c>
      <c r="O290" t="s">
        <v>339</v>
      </c>
      <c r="P290" t="s">
        <v>1211</v>
      </c>
      <c r="Q290" t="s">
        <v>413</v>
      </c>
      <c r="R290" t="s">
        <v>407</v>
      </c>
      <c r="S290" t="s">
        <v>1212</v>
      </c>
      <c r="T290" s="131">
        <v>5.15</v>
      </c>
      <c r="U290" t="s">
        <v>2219</v>
      </c>
      <c r="V290" s="132">
        <v>1.452E-2</v>
      </c>
      <c r="W290" s="132">
        <v>2.6100000000000002E-2</v>
      </c>
      <c r="X290" t="s">
        <v>412</v>
      </c>
      <c r="Y290" t="s">
        <v>339</v>
      </c>
      <c r="Z290" s="131">
        <v>4004000</v>
      </c>
      <c r="AA290" s="131">
        <v>1</v>
      </c>
      <c r="AB290" s="131">
        <v>101.3</v>
      </c>
      <c r="AD290" s="131">
        <v>4056.0520000000001</v>
      </c>
      <c r="AH290" s="132">
        <v>1.5399999999999999E-3</v>
      </c>
      <c r="AI290" s="132">
        <f t="shared" si="4"/>
        <v>2.1898768055136787E-2</v>
      </c>
      <c r="AJ290" s="132">
        <v>3.7507916885764015E-3</v>
      </c>
    </row>
    <row r="291" spans="1:36" hidden="1">
      <c r="A291" t="s">
        <v>1213</v>
      </c>
      <c r="B291">
        <v>13498</v>
      </c>
      <c r="C291" t="s">
        <v>1603</v>
      </c>
      <c r="D291" t="s">
        <v>1604</v>
      </c>
      <c r="E291" t="s">
        <v>309</v>
      </c>
      <c r="F291" t="s">
        <v>1961</v>
      </c>
      <c r="G291" t="s">
        <v>1962</v>
      </c>
      <c r="H291" t="s">
        <v>321</v>
      </c>
      <c r="I291" t="s">
        <v>754</v>
      </c>
      <c r="J291" t="s">
        <v>204</v>
      </c>
      <c r="K291" t="s">
        <v>204</v>
      </c>
      <c r="L291" t="s">
        <v>325</v>
      </c>
      <c r="M291" t="s">
        <v>340</v>
      </c>
      <c r="N291" t="s">
        <v>448</v>
      </c>
      <c r="O291" t="s">
        <v>339</v>
      </c>
      <c r="P291" t="s">
        <v>1533</v>
      </c>
      <c r="Q291" t="s">
        <v>413</v>
      </c>
      <c r="R291" t="s">
        <v>407</v>
      </c>
      <c r="S291" t="s">
        <v>1212</v>
      </c>
      <c r="T291" s="131">
        <v>6.8</v>
      </c>
      <c r="U291" t="s">
        <v>1963</v>
      </c>
      <c r="V291" s="132">
        <v>2.9190000000000001E-2</v>
      </c>
      <c r="W291" s="132">
        <v>3.1899999999999998E-2</v>
      </c>
      <c r="X291" t="s">
        <v>411</v>
      </c>
      <c r="Y291" t="s">
        <v>339</v>
      </c>
      <c r="Z291" s="131">
        <v>3900000</v>
      </c>
      <c r="AA291" s="131">
        <v>1</v>
      </c>
      <c r="AB291" s="131">
        <v>102.77</v>
      </c>
      <c r="AD291" s="131">
        <v>4008.03</v>
      </c>
      <c r="AH291" s="132">
        <v>4.2399999999999998E-3</v>
      </c>
      <c r="AI291" s="132">
        <f t="shared" si="4"/>
        <v>2.1639495580438785E-2</v>
      </c>
      <c r="AJ291" s="132">
        <v>3.7063838460564299E-3</v>
      </c>
    </row>
    <row r="292" spans="1:36" hidden="1">
      <c r="A292" t="s">
        <v>1213</v>
      </c>
      <c r="B292">
        <v>13498</v>
      </c>
      <c r="C292" t="s">
        <v>1514</v>
      </c>
      <c r="D292" t="s">
        <v>1515</v>
      </c>
      <c r="E292" t="s">
        <v>309</v>
      </c>
      <c r="F292" t="s">
        <v>2220</v>
      </c>
      <c r="G292" t="s">
        <v>2221</v>
      </c>
      <c r="H292" t="s">
        <v>321</v>
      </c>
      <c r="I292" t="s">
        <v>754</v>
      </c>
      <c r="J292" t="s">
        <v>204</v>
      </c>
      <c r="K292" t="s">
        <v>204</v>
      </c>
      <c r="L292" t="s">
        <v>325</v>
      </c>
      <c r="M292" t="s">
        <v>340</v>
      </c>
      <c r="N292" t="s">
        <v>448</v>
      </c>
      <c r="O292" t="s">
        <v>339</v>
      </c>
      <c r="P292" t="s">
        <v>1211</v>
      </c>
      <c r="Q292" t="s">
        <v>413</v>
      </c>
      <c r="R292" t="s">
        <v>407</v>
      </c>
      <c r="S292" t="s">
        <v>1212</v>
      </c>
      <c r="T292" s="131">
        <v>5.07</v>
      </c>
      <c r="U292" t="s">
        <v>2219</v>
      </c>
      <c r="V292" s="132">
        <v>1.4999999999999999E-2</v>
      </c>
      <c r="W292" s="132">
        <v>2.6100000000000002E-2</v>
      </c>
      <c r="X292" t="s">
        <v>412</v>
      </c>
      <c r="Y292" t="s">
        <v>339</v>
      </c>
      <c r="Z292" s="131">
        <v>3664000</v>
      </c>
      <c r="AA292" s="131">
        <v>1</v>
      </c>
      <c r="AB292" s="131">
        <v>99.73</v>
      </c>
      <c r="AD292" s="131">
        <v>3654.107</v>
      </c>
      <c r="AH292" s="132">
        <v>3.0300000000000001E-3</v>
      </c>
      <c r="AI292" s="132">
        <f t="shared" si="4"/>
        <v>1.9728652798744126E-2</v>
      </c>
      <c r="AJ292" s="132">
        <v>3.3790972514082286E-3</v>
      </c>
    </row>
    <row r="293" spans="1:36" hidden="1">
      <c r="A293" t="s">
        <v>1213</v>
      </c>
      <c r="B293">
        <v>13498</v>
      </c>
      <c r="C293" t="s">
        <v>1696</v>
      </c>
      <c r="D293" t="s">
        <v>1697</v>
      </c>
      <c r="E293" t="s">
        <v>309</v>
      </c>
      <c r="F293" t="s">
        <v>1698</v>
      </c>
      <c r="G293" t="s">
        <v>1699</v>
      </c>
      <c r="H293" t="s">
        <v>321</v>
      </c>
      <c r="I293" t="s">
        <v>754</v>
      </c>
      <c r="J293" t="s">
        <v>204</v>
      </c>
      <c r="K293" t="s">
        <v>204</v>
      </c>
      <c r="L293" t="s">
        <v>325</v>
      </c>
      <c r="M293" t="s">
        <v>340</v>
      </c>
      <c r="N293" t="s">
        <v>464</v>
      </c>
      <c r="O293" t="s">
        <v>339</v>
      </c>
      <c r="P293" t="s">
        <v>1700</v>
      </c>
      <c r="Q293" t="s">
        <v>413</v>
      </c>
      <c r="R293" t="s">
        <v>407</v>
      </c>
      <c r="S293" t="s">
        <v>1212</v>
      </c>
      <c r="T293" s="131">
        <v>7.29</v>
      </c>
      <c r="U293" t="s">
        <v>1701</v>
      </c>
      <c r="V293" s="132">
        <v>2.743E-2</v>
      </c>
      <c r="W293" s="132">
        <v>3.2500000000000001E-2</v>
      </c>
      <c r="X293" t="s">
        <v>412</v>
      </c>
      <c r="Y293" t="s">
        <v>339</v>
      </c>
      <c r="Z293" s="131">
        <v>3477000</v>
      </c>
      <c r="AA293" s="131">
        <v>1</v>
      </c>
      <c r="AB293" s="131">
        <v>104.88</v>
      </c>
      <c r="AD293" s="131">
        <v>3646.6779999999999</v>
      </c>
      <c r="AH293" s="132">
        <v>4.7600000000000003E-3</v>
      </c>
      <c r="AI293" s="132">
        <f t="shared" si="4"/>
        <v>1.9688543365265064E-2</v>
      </c>
      <c r="AJ293" s="132">
        <v>3.3722273613145033E-3</v>
      </c>
    </row>
    <row r="294" spans="1:36" hidden="1">
      <c r="A294" t="s">
        <v>1213</v>
      </c>
      <c r="B294">
        <v>13498</v>
      </c>
      <c r="C294" t="s">
        <v>1509</v>
      </c>
      <c r="D294" t="s">
        <v>1510</v>
      </c>
      <c r="E294" t="s">
        <v>309</v>
      </c>
      <c r="F294" t="s">
        <v>1967</v>
      </c>
      <c r="G294" t="s">
        <v>1968</v>
      </c>
      <c r="H294" t="s">
        <v>321</v>
      </c>
      <c r="I294" t="s">
        <v>754</v>
      </c>
      <c r="J294" t="s">
        <v>204</v>
      </c>
      <c r="K294" t="s">
        <v>204</v>
      </c>
      <c r="L294" t="s">
        <v>325</v>
      </c>
      <c r="M294" t="s">
        <v>340</v>
      </c>
      <c r="N294" t="s">
        <v>448</v>
      </c>
      <c r="O294" t="s">
        <v>339</v>
      </c>
      <c r="P294" t="s">
        <v>1211</v>
      </c>
      <c r="Q294" t="s">
        <v>413</v>
      </c>
      <c r="R294" t="s">
        <v>407</v>
      </c>
      <c r="S294" t="s">
        <v>1212</v>
      </c>
      <c r="T294" s="131">
        <v>2.93</v>
      </c>
      <c r="U294" t="s">
        <v>1969</v>
      </c>
      <c r="V294" s="132">
        <v>2.4299999999999999E-2</v>
      </c>
      <c r="W294" s="132">
        <v>2.5700000000000001E-2</v>
      </c>
      <c r="X294" t="s">
        <v>412</v>
      </c>
      <c r="Y294" t="s">
        <v>339</v>
      </c>
      <c r="Z294" s="131">
        <v>3397513.82</v>
      </c>
      <c r="AA294" s="131">
        <v>1</v>
      </c>
      <c r="AB294" s="131">
        <v>103.82</v>
      </c>
      <c r="AD294" s="131">
        <v>3527.299</v>
      </c>
      <c r="AH294" s="132">
        <v>1.31E-3</v>
      </c>
      <c r="AI294" s="132">
        <f t="shared" si="4"/>
        <v>1.9044011926404279E-2</v>
      </c>
      <c r="AJ294" s="132">
        <v>3.2618328789482611E-3</v>
      </c>
    </row>
    <row r="295" spans="1:36" hidden="1">
      <c r="A295" t="s">
        <v>1213</v>
      </c>
      <c r="B295">
        <v>13498</v>
      </c>
      <c r="C295" t="s">
        <v>1509</v>
      </c>
      <c r="D295" t="s">
        <v>1510</v>
      </c>
      <c r="E295" t="s">
        <v>309</v>
      </c>
      <c r="F295" t="s">
        <v>2222</v>
      </c>
      <c r="G295" t="s">
        <v>2223</v>
      </c>
      <c r="H295" t="s">
        <v>321</v>
      </c>
      <c r="I295" t="s">
        <v>754</v>
      </c>
      <c r="J295" t="s">
        <v>204</v>
      </c>
      <c r="K295" t="s">
        <v>204</v>
      </c>
      <c r="L295" t="s">
        <v>325</v>
      </c>
      <c r="M295" t="s">
        <v>340</v>
      </c>
      <c r="N295" t="s">
        <v>448</v>
      </c>
      <c r="O295" t="s">
        <v>339</v>
      </c>
      <c r="P295" t="s">
        <v>1211</v>
      </c>
      <c r="Q295" t="s">
        <v>413</v>
      </c>
      <c r="R295" t="s">
        <v>407</v>
      </c>
      <c r="S295" t="s">
        <v>1212</v>
      </c>
      <c r="T295" s="131">
        <v>4.45</v>
      </c>
      <c r="U295" t="s">
        <v>2224</v>
      </c>
      <c r="V295" s="132">
        <v>1.805E-2</v>
      </c>
      <c r="W295" s="132">
        <v>2.53E-2</v>
      </c>
      <c r="X295" t="s">
        <v>412</v>
      </c>
      <c r="Y295" t="s">
        <v>339</v>
      </c>
      <c r="Z295" s="131">
        <v>3332572.7</v>
      </c>
      <c r="AA295" s="131">
        <v>1</v>
      </c>
      <c r="AB295" s="131">
        <v>101.81</v>
      </c>
      <c r="AD295" s="131">
        <v>3392.8919999999998</v>
      </c>
      <c r="AH295" s="132">
        <v>1.3699999999999999E-3</v>
      </c>
      <c r="AI295" s="132">
        <f t="shared" si="4"/>
        <v>1.8318343784578982E-2</v>
      </c>
      <c r="AJ295" s="132">
        <v>3.1375414106715998E-3</v>
      </c>
    </row>
    <row r="296" spans="1:36" hidden="1">
      <c r="A296" t="s">
        <v>1213</v>
      </c>
      <c r="B296">
        <v>13498</v>
      </c>
      <c r="C296" t="s">
        <v>2092</v>
      </c>
      <c r="D296" t="s">
        <v>2093</v>
      </c>
      <c r="E296" t="s">
        <v>309</v>
      </c>
      <c r="F296" t="s">
        <v>2225</v>
      </c>
      <c r="G296" t="s">
        <v>2226</v>
      </c>
      <c r="H296" t="s">
        <v>321</v>
      </c>
      <c r="I296" t="s">
        <v>951</v>
      </c>
      <c r="J296" t="s">
        <v>204</v>
      </c>
      <c r="K296" t="s">
        <v>204</v>
      </c>
      <c r="L296" t="s">
        <v>325</v>
      </c>
      <c r="M296" t="s">
        <v>340</v>
      </c>
      <c r="N296" t="s">
        <v>484</v>
      </c>
      <c r="O296" t="s">
        <v>339</v>
      </c>
      <c r="P296" t="s">
        <v>1700</v>
      </c>
      <c r="Q296" t="s">
        <v>413</v>
      </c>
      <c r="R296" t="s">
        <v>407</v>
      </c>
      <c r="S296" t="s">
        <v>1212</v>
      </c>
      <c r="T296" s="131">
        <v>2.95</v>
      </c>
      <c r="U296" t="s">
        <v>2227</v>
      </c>
      <c r="V296" s="132">
        <v>4.2709999999999998E-2</v>
      </c>
      <c r="W296" s="132">
        <v>4.8800000000000003E-2</v>
      </c>
      <c r="X296" t="s">
        <v>412</v>
      </c>
      <c r="Y296" t="s">
        <v>339</v>
      </c>
      <c r="Z296" s="131">
        <v>3499000</v>
      </c>
      <c r="AA296" s="131">
        <v>1</v>
      </c>
      <c r="AB296" s="131">
        <v>96.4</v>
      </c>
      <c r="AD296" s="131">
        <v>3373.0360000000001</v>
      </c>
      <c r="AH296" s="132">
        <v>2.49E-3</v>
      </c>
      <c r="AI296" s="132">
        <f t="shared" si="4"/>
        <v>1.8211140539033121E-2</v>
      </c>
      <c r="AJ296" s="132">
        <v>3.1191797822288747E-3</v>
      </c>
    </row>
    <row r="297" spans="1:36" hidden="1">
      <c r="A297" t="s">
        <v>1213</v>
      </c>
      <c r="B297">
        <v>13498</v>
      </c>
      <c r="C297" t="s">
        <v>1913</v>
      </c>
      <c r="D297" t="s">
        <v>1914</v>
      </c>
      <c r="E297" t="s">
        <v>309</v>
      </c>
      <c r="F297" t="s">
        <v>1915</v>
      </c>
      <c r="G297" t="s">
        <v>1916</v>
      </c>
      <c r="H297" t="s">
        <v>321</v>
      </c>
      <c r="I297" t="s">
        <v>754</v>
      </c>
      <c r="J297" t="s">
        <v>204</v>
      </c>
      <c r="K297" t="s">
        <v>204</v>
      </c>
      <c r="L297" t="s">
        <v>325</v>
      </c>
      <c r="M297" t="s">
        <v>340</v>
      </c>
      <c r="N297" t="s">
        <v>464</v>
      </c>
      <c r="O297" t="s">
        <v>339</v>
      </c>
      <c r="P297" t="s">
        <v>1700</v>
      </c>
      <c r="Q297" t="s">
        <v>413</v>
      </c>
      <c r="R297" t="s">
        <v>407</v>
      </c>
      <c r="S297" t="s">
        <v>1212</v>
      </c>
      <c r="T297" s="131">
        <v>5.73</v>
      </c>
      <c r="U297" t="s">
        <v>1917</v>
      </c>
      <c r="V297" s="132">
        <v>3.1449999999999999E-2</v>
      </c>
      <c r="W297" s="132">
        <v>3.0800000000000001E-2</v>
      </c>
      <c r="X297" t="s">
        <v>412</v>
      </c>
      <c r="Y297" t="s">
        <v>339</v>
      </c>
      <c r="Z297" s="131">
        <v>2886991.27</v>
      </c>
      <c r="AA297" s="131">
        <v>1</v>
      </c>
      <c r="AB297" s="131">
        <v>110.37</v>
      </c>
      <c r="AD297" s="131">
        <v>3186.3719999999998</v>
      </c>
      <c r="AH297" s="132">
        <v>1.8400000000000001E-3</v>
      </c>
      <c r="AI297" s="132">
        <f t="shared" si="4"/>
        <v>1.7203335007880152E-2</v>
      </c>
      <c r="AJ297" s="132">
        <v>2.9465641994512312E-3</v>
      </c>
    </row>
    <row r="298" spans="1:36" hidden="1">
      <c r="A298" t="s">
        <v>1213</v>
      </c>
      <c r="B298">
        <v>13498</v>
      </c>
      <c r="C298" t="s">
        <v>455</v>
      </c>
      <c r="D298" t="s">
        <v>2228</v>
      </c>
      <c r="E298" t="s">
        <v>309</v>
      </c>
      <c r="F298" t="s">
        <v>2229</v>
      </c>
      <c r="G298" t="s">
        <v>2230</v>
      </c>
      <c r="H298" t="s">
        <v>321</v>
      </c>
      <c r="I298" t="s">
        <v>754</v>
      </c>
      <c r="J298" t="s">
        <v>204</v>
      </c>
      <c r="K298" t="s">
        <v>204</v>
      </c>
      <c r="L298" t="s">
        <v>325</v>
      </c>
      <c r="M298" t="s">
        <v>340</v>
      </c>
      <c r="N298" t="s">
        <v>440</v>
      </c>
      <c r="O298" t="s">
        <v>339</v>
      </c>
      <c r="P298" t="s">
        <v>2027</v>
      </c>
      <c r="Q298" t="s">
        <v>415</v>
      </c>
      <c r="R298" t="s">
        <v>407</v>
      </c>
      <c r="S298" t="s">
        <v>1212</v>
      </c>
      <c r="T298" s="131">
        <v>10.119999999999999</v>
      </c>
      <c r="U298" t="s">
        <v>2231</v>
      </c>
      <c r="V298" s="132">
        <v>3.0640000000000001E-2</v>
      </c>
      <c r="W298" s="132">
        <v>3.1E-2</v>
      </c>
      <c r="X298" t="s">
        <v>412</v>
      </c>
      <c r="Y298" t="s">
        <v>339</v>
      </c>
      <c r="Z298" s="131">
        <v>2925100</v>
      </c>
      <c r="AA298" s="131">
        <v>1</v>
      </c>
      <c r="AB298" s="131">
        <v>107.1</v>
      </c>
      <c r="AD298" s="131">
        <v>3132.7820000000002</v>
      </c>
      <c r="AH298" s="132">
        <v>5.9000000000000003E-4</v>
      </c>
      <c r="AI298" s="132">
        <f t="shared" si="4"/>
        <v>1.691400070445535E-2</v>
      </c>
      <c r="AJ298" s="132">
        <v>2.8970074071342669E-3</v>
      </c>
    </row>
    <row r="299" spans="1:36" hidden="1">
      <c r="A299" t="s">
        <v>1213</v>
      </c>
      <c r="B299">
        <v>13498</v>
      </c>
      <c r="C299" t="s">
        <v>2232</v>
      </c>
      <c r="D299" t="s">
        <v>2233</v>
      </c>
      <c r="E299" t="s">
        <v>309</v>
      </c>
      <c r="F299" t="s">
        <v>2234</v>
      </c>
      <c r="G299" t="s">
        <v>2235</v>
      </c>
      <c r="H299" t="s">
        <v>321</v>
      </c>
      <c r="I299" t="s">
        <v>754</v>
      </c>
      <c r="J299" t="s">
        <v>204</v>
      </c>
      <c r="K299" t="s">
        <v>224</v>
      </c>
      <c r="L299" t="s">
        <v>325</v>
      </c>
      <c r="M299" t="s">
        <v>340</v>
      </c>
      <c r="N299" t="s">
        <v>465</v>
      </c>
      <c r="O299" t="s">
        <v>339</v>
      </c>
      <c r="P299" t="s">
        <v>1533</v>
      </c>
      <c r="Q299" t="s">
        <v>413</v>
      </c>
      <c r="R299" t="s">
        <v>407</v>
      </c>
      <c r="S299" t="s">
        <v>1212</v>
      </c>
      <c r="T299" s="131">
        <v>4.17</v>
      </c>
      <c r="U299" t="s">
        <v>1940</v>
      </c>
      <c r="V299" s="132">
        <v>3.049E-2</v>
      </c>
      <c r="W299" s="132">
        <v>3.1199999999999999E-2</v>
      </c>
      <c r="X299" t="s">
        <v>412</v>
      </c>
      <c r="Y299" t="s">
        <v>339</v>
      </c>
      <c r="Z299" s="131">
        <v>2800000</v>
      </c>
      <c r="AA299" s="131">
        <v>1</v>
      </c>
      <c r="AB299" s="131">
        <v>104.46</v>
      </c>
      <c r="AD299" s="131">
        <v>2924.88</v>
      </c>
      <c r="AH299" s="132">
        <v>1.644E-2</v>
      </c>
      <c r="AI299" s="132">
        <f t="shared" si="4"/>
        <v>1.5791530460928134E-2</v>
      </c>
      <c r="AJ299" s="132">
        <v>2.7047522058601184E-3</v>
      </c>
    </row>
    <row r="300" spans="1:36" hidden="1">
      <c r="A300" t="s">
        <v>1213</v>
      </c>
      <c r="B300">
        <v>13498</v>
      </c>
      <c r="C300" t="s">
        <v>1714</v>
      </c>
      <c r="D300" t="s">
        <v>1715</v>
      </c>
      <c r="E300" t="s">
        <v>309</v>
      </c>
      <c r="F300" t="s">
        <v>1716</v>
      </c>
      <c r="G300" t="s">
        <v>1717</v>
      </c>
      <c r="H300" t="s">
        <v>321</v>
      </c>
      <c r="I300" t="s">
        <v>754</v>
      </c>
      <c r="J300" t="s">
        <v>204</v>
      </c>
      <c r="K300" t="s">
        <v>204</v>
      </c>
      <c r="L300" t="s">
        <v>325</v>
      </c>
      <c r="M300" t="s">
        <v>340</v>
      </c>
      <c r="N300" t="s">
        <v>464</v>
      </c>
      <c r="O300" t="s">
        <v>339</v>
      </c>
      <c r="P300" t="s">
        <v>1700</v>
      </c>
      <c r="Q300" t="s">
        <v>413</v>
      </c>
      <c r="R300" t="s">
        <v>407</v>
      </c>
      <c r="S300" t="s">
        <v>1212</v>
      </c>
      <c r="T300" s="131">
        <v>6.24</v>
      </c>
      <c r="U300" t="s">
        <v>1718</v>
      </c>
      <c r="V300" s="132">
        <v>2.9770000000000001E-2</v>
      </c>
      <c r="W300" s="132">
        <v>3.1899999999999998E-2</v>
      </c>
      <c r="X300" t="s">
        <v>412</v>
      </c>
      <c r="Y300" t="s">
        <v>339</v>
      </c>
      <c r="Z300" s="131">
        <v>2568714.2799999998</v>
      </c>
      <c r="AA300" s="131">
        <v>1</v>
      </c>
      <c r="AB300" s="131">
        <v>111</v>
      </c>
      <c r="AD300" s="131">
        <v>2851.2730000000001</v>
      </c>
      <c r="AH300" s="132">
        <v>1.9E-3</v>
      </c>
      <c r="AI300" s="132">
        <f t="shared" si="4"/>
        <v>1.5394123667269066E-2</v>
      </c>
      <c r="AJ300" s="132">
        <v>2.6366849020333818E-3</v>
      </c>
    </row>
    <row r="301" spans="1:36" hidden="1">
      <c r="A301" t="s">
        <v>1213</v>
      </c>
      <c r="B301">
        <v>13498</v>
      </c>
      <c r="C301" t="s">
        <v>2041</v>
      </c>
      <c r="D301" t="s">
        <v>2042</v>
      </c>
      <c r="E301" t="s">
        <v>309</v>
      </c>
      <c r="F301" t="s">
        <v>2236</v>
      </c>
      <c r="G301" t="s">
        <v>2237</v>
      </c>
      <c r="H301" t="s">
        <v>321</v>
      </c>
      <c r="I301" t="s">
        <v>951</v>
      </c>
      <c r="J301" t="s">
        <v>204</v>
      </c>
      <c r="K301" t="s">
        <v>204</v>
      </c>
      <c r="L301" t="s">
        <v>325</v>
      </c>
      <c r="M301" t="s">
        <v>340</v>
      </c>
      <c r="N301" t="s">
        <v>461</v>
      </c>
      <c r="O301" t="s">
        <v>339</v>
      </c>
      <c r="P301" t="s">
        <v>1577</v>
      </c>
      <c r="Q301" t="s">
        <v>415</v>
      </c>
      <c r="R301" t="s">
        <v>407</v>
      </c>
      <c r="S301" t="s">
        <v>1212</v>
      </c>
      <c r="T301" s="131">
        <v>4.12</v>
      </c>
      <c r="U301" t="s">
        <v>2238</v>
      </c>
      <c r="V301" s="132">
        <v>4.3020000000000003E-2</v>
      </c>
      <c r="W301" s="132">
        <v>5.7700000000000001E-2</v>
      </c>
      <c r="X301" t="s">
        <v>412</v>
      </c>
      <c r="Y301" t="s">
        <v>339</v>
      </c>
      <c r="Z301" s="131">
        <v>2636000</v>
      </c>
      <c r="AA301" s="131">
        <v>1</v>
      </c>
      <c r="AB301" s="131">
        <v>103.13</v>
      </c>
      <c r="AD301" s="131">
        <v>2718.5070000000001</v>
      </c>
      <c r="AH301" s="132">
        <v>5.77E-3</v>
      </c>
      <c r="AI301" s="132">
        <f t="shared" si="4"/>
        <v>1.467731534242306E-2</v>
      </c>
      <c r="AJ301" s="132">
        <v>2.5139109313531403E-3</v>
      </c>
    </row>
    <row r="302" spans="1:36" hidden="1">
      <c r="A302" t="s">
        <v>1213</v>
      </c>
      <c r="B302">
        <v>13498</v>
      </c>
      <c r="C302" t="s">
        <v>1908</v>
      </c>
      <c r="D302" t="s">
        <v>1909</v>
      </c>
      <c r="E302" t="s">
        <v>309</v>
      </c>
      <c r="F302" t="s">
        <v>1931</v>
      </c>
      <c r="G302" t="s">
        <v>1932</v>
      </c>
      <c r="H302" t="s">
        <v>321</v>
      </c>
      <c r="I302" t="s">
        <v>754</v>
      </c>
      <c r="J302" t="s">
        <v>204</v>
      </c>
      <c r="K302" t="s">
        <v>204</v>
      </c>
      <c r="L302" t="s">
        <v>325</v>
      </c>
      <c r="M302" t="s">
        <v>340</v>
      </c>
      <c r="N302" t="s">
        <v>464</v>
      </c>
      <c r="O302" t="s">
        <v>339</v>
      </c>
      <c r="P302" t="s">
        <v>1627</v>
      </c>
      <c r="Q302" t="s">
        <v>413</v>
      </c>
      <c r="R302" t="s">
        <v>407</v>
      </c>
      <c r="S302" t="s">
        <v>1212</v>
      </c>
      <c r="T302" s="131">
        <v>5.36</v>
      </c>
      <c r="U302" t="s">
        <v>1933</v>
      </c>
      <c r="V302" s="132">
        <v>3.1489999999999997E-2</v>
      </c>
      <c r="W302" s="132">
        <v>3.32E-2</v>
      </c>
      <c r="X302" t="s">
        <v>412</v>
      </c>
      <c r="Y302" t="s">
        <v>339</v>
      </c>
      <c r="Z302" s="131">
        <v>2673000</v>
      </c>
      <c r="AA302" s="131">
        <v>1</v>
      </c>
      <c r="AB302" s="131">
        <v>100.61</v>
      </c>
      <c r="AD302" s="131">
        <v>2689.3049999999998</v>
      </c>
      <c r="AH302" s="132">
        <v>4.4400000000000004E-3</v>
      </c>
      <c r="AI302" s="132">
        <f t="shared" si="4"/>
        <v>1.4519652712667299E-2</v>
      </c>
      <c r="AJ302" s="132">
        <v>2.4869066871053328E-3</v>
      </c>
    </row>
    <row r="303" spans="1:36" hidden="1">
      <c r="A303" t="s">
        <v>1213</v>
      </c>
      <c r="B303">
        <v>13498</v>
      </c>
      <c r="C303" t="s">
        <v>1573</v>
      </c>
      <c r="D303" t="s">
        <v>1574</v>
      </c>
      <c r="E303" t="s">
        <v>309</v>
      </c>
      <c r="F303" t="s">
        <v>1575</v>
      </c>
      <c r="G303" t="s">
        <v>1576</v>
      </c>
      <c r="H303" t="s">
        <v>321</v>
      </c>
      <c r="I303" t="s">
        <v>952</v>
      </c>
      <c r="J303" t="s">
        <v>204</v>
      </c>
      <c r="K303" t="s">
        <v>204</v>
      </c>
      <c r="L303" t="s">
        <v>325</v>
      </c>
      <c r="M303" t="s">
        <v>340</v>
      </c>
      <c r="N303" t="s">
        <v>441</v>
      </c>
      <c r="O303" t="s">
        <v>339</v>
      </c>
      <c r="P303" t="s">
        <v>1577</v>
      </c>
      <c r="Q303" t="s">
        <v>415</v>
      </c>
      <c r="R303" t="s">
        <v>407</v>
      </c>
      <c r="S303" t="s">
        <v>1212</v>
      </c>
      <c r="T303" s="131">
        <v>6.07</v>
      </c>
      <c r="U303" t="s">
        <v>1578</v>
      </c>
      <c r="V303" s="132">
        <v>3.669E-2</v>
      </c>
      <c r="W303" s="132">
        <v>4.1700000000000001E-2</v>
      </c>
      <c r="X303" t="s">
        <v>412</v>
      </c>
      <c r="Y303" t="s">
        <v>339</v>
      </c>
      <c r="Z303" s="131">
        <v>2678000</v>
      </c>
      <c r="AA303" s="131">
        <v>1</v>
      </c>
      <c r="AB303" s="131">
        <v>99.6</v>
      </c>
      <c r="AD303" s="131">
        <v>2667.288</v>
      </c>
      <c r="AH303" s="132">
        <v>6.4599999999999996E-3</v>
      </c>
      <c r="AI303" s="132">
        <f t="shared" si="4"/>
        <v>1.4400782151769672E-2</v>
      </c>
      <c r="AJ303" s="132">
        <v>2.4665466965018133E-3</v>
      </c>
    </row>
    <row r="304" spans="1:36" hidden="1">
      <c r="A304" t="s">
        <v>1213</v>
      </c>
      <c r="B304">
        <v>13498</v>
      </c>
      <c r="C304" t="s">
        <v>2232</v>
      </c>
      <c r="D304" t="s">
        <v>2233</v>
      </c>
      <c r="E304" t="s">
        <v>309</v>
      </c>
      <c r="F304" t="s">
        <v>2239</v>
      </c>
      <c r="G304" t="s">
        <v>2240</v>
      </c>
      <c r="H304" t="s">
        <v>321</v>
      </c>
      <c r="I304" t="s">
        <v>754</v>
      </c>
      <c r="J304" t="s">
        <v>204</v>
      </c>
      <c r="K304" t="s">
        <v>204</v>
      </c>
      <c r="L304" t="s">
        <v>325</v>
      </c>
      <c r="M304" t="s">
        <v>340</v>
      </c>
      <c r="N304" t="s">
        <v>465</v>
      </c>
      <c r="O304" t="s">
        <v>339</v>
      </c>
      <c r="P304" t="s">
        <v>1700</v>
      </c>
      <c r="Q304" t="s">
        <v>413</v>
      </c>
      <c r="R304" t="s">
        <v>407</v>
      </c>
      <c r="S304" t="s">
        <v>1212</v>
      </c>
      <c r="T304" s="131">
        <v>2.46</v>
      </c>
      <c r="U304" t="s">
        <v>2241</v>
      </c>
      <c r="V304" s="132">
        <v>2.7529999999999999E-2</v>
      </c>
      <c r="W304" s="132">
        <v>2.9499999999999998E-2</v>
      </c>
      <c r="X304" t="s">
        <v>412</v>
      </c>
      <c r="Y304" t="s">
        <v>339</v>
      </c>
      <c r="Z304" s="131">
        <v>2376000</v>
      </c>
      <c r="AA304" s="131">
        <v>1</v>
      </c>
      <c r="AB304" s="131">
        <v>106.25</v>
      </c>
      <c r="AC304" s="131">
        <v>6.6970000000000001</v>
      </c>
      <c r="AD304" s="131">
        <v>2531.1970000000001</v>
      </c>
      <c r="AH304" s="132">
        <v>3.5000000000000001E-3</v>
      </c>
      <c r="AI304" s="132">
        <f t="shared" si="4"/>
        <v>1.3666022034445828E-2</v>
      </c>
      <c r="AJ304" s="132">
        <v>2.3406979668282165E-3</v>
      </c>
    </row>
    <row r="305" spans="1:36" hidden="1">
      <c r="A305" t="s">
        <v>1213</v>
      </c>
      <c r="B305">
        <v>13498</v>
      </c>
      <c r="C305" t="s">
        <v>2023</v>
      </c>
      <c r="D305" t="s">
        <v>2024</v>
      </c>
      <c r="E305" t="s">
        <v>309</v>
      </c>
      <c r="F305" t="s">
        <v>2242</v>
      </c>
      <c r="G305" t="s">
        <v>2243</v>
      </c>
      <c r="H305" t="s">
        <v>321</v>
      </c>
      <c r="I305" t="s">
        <v>754</v>
      </c>
      <c r="J305" t="s">
        <v>204</v>
      </c>
      <c r="K305" t="s">
        <v>204</v>
      </c>
      <c r="L305" t="s">
        <v>325</v>
      </c>
      <c r="M305" t="s">
        <v>340</v>
      </c>
      <c r="N305" t="s">
        <v>464</v>
      </c>
      <c r="O305" t="s">
        <v>339</v>
      </c>
      <c r="P305" t="s">
        <v>2027</v>
      </c>
      <c r="Q305" t="s">
        <v>415</v>
      </c>
      <c r="R305" t="s">
        <v>407</v>
      </c>
      <c r="S305" t="s">
        <v>1212</v>
      </c>
      <c r="T305" s="131">
        <v>11.9</v>
      </c>
      <c r="U305" t="s">
        <v>2244</v>
      </c>
      <c r="V305" s="132">
        <v>3.0200000000000001E-2</v>
      </c>
      <c r="W305" s="132">
        <v>3.4299999999999997E-2</v>
      </c>
      <c r="X305" t="s">
        <v>412</v>
      </c>
      <c r="Y305" t="s">
        <v>339</v>
      </c>
      <c r="Z305" s="131">
        <v>2281621</v>
      </c>
      <c r="AA305" s="131">
        <v>1</v>
      </c>
      <c r="AB305" s="131">
        <v>105.88</v>
      </c>
      <c r="AD305" s="131">
        <v>2415.7800000000002</v>
      </c>
      <c r="AH305" s="132">
        <v>6.9999999999999999E-4</v>
      </c>
      <c r="AI305" s="132">
        <f t="shared" si="4"/>
        <v>1.3042881573569162E-2</v>
      </c>
      <c r="AJ305" s="132">
        <v>2.2339673025466881E-3</v>
      </c>
    </row>
    <row r="306" spans="1:36" hidden="1">
      <c r="A306" t="s">
        <v>1213</v>
      </c>
      <c r="B306">
        <v>13498</v>
      </c>
      <c r="C306" t="s">
        <v>2245</v>
      </c>
      <c r="D306" t="s">
        <v>2246</v>
      </c>
      <c r="E306" t="s">
        <v>309</v>
      </c>
      <c r="F306" t="s">
        <v>2247</v>
      </c>
      <c r="G306" t="s">
        <v>2248</v>
      </c>
      <c r="H306" t="s">
        <v>321</v>
      </c>
      <c r="I306" t="s">
        <v>951</v>
      </c>
      <c r="J306" t="s">
        <v>204</v>
      </c>
      <c r="K306" t="s">
        <v>204</v>
      </c>
      <c r="L306" t="s">
        <v>325</v>
      </c>
      <c r="M306" t="s">
        <v>340</v>
      </c>
      <c r="N306" t="s">
        <v>445</v>
      </c>
      <c r="O306" t="s">
        <v>339</v>
      </c>
      <c r="P306" t="s">
        <v>1533</v>
      </c>
      <c r="Q306" t="s">
        <v>413</v>
      </c>
      <c r="R306" t="s">
        <v>407</v>
      </c>
      <c r="S306" t="s">
        <v>1212</v>
      </c>
      <c r="T306" s="131">
        <v>7.41</v>
      </c>
      <c r="U306" t="s">
        <v>2249</v>
      </c>
      <c r="V306" s="132">
        <v>4.8890000000000003E-2</v>
      </c>
      <c r="W306" s="132">
        <v>5.4300000000000001E-2</v>
      </c>
      <c r="X306" t="s">
        <v>412</v>
      </c>
      <c r="Y306" t="s">
        <v>339</v>
      </c>
      <c r="Z306" s="131">
        <v>2312000</v>
      </c>
      <c r="AA306" s="131">
        <v>1</v>
      </c>
      <c r="AB306" s="131">
        <v>100.54</v>
      </c>
      <c r="AD306" s="131">
        <v>2324.4850000000001</v>
      </c>
      <c r="AH306" s="132">
        <v>1.82E-3</v>
      </c>
      <c r="AI306" s="132">
        <f t="shared" si="4"/>
        <v>1.2549976642963314E-2</v>
      </c>
      <c r="AJ306" s="132">
        <v>2.1495432056148484E-3</v>
      </c>
    </row>
    <row r="307" spans="1:36" hidden="1">
      <c r="A307" t="s">
        <v>1213</v>
      </c>
      <c r="B307">
        <v>13498</v>
      </c>
      <c r="C307" t="s">
        <v>2250</v>
      </c>
      <c r="D307" t="s">
        <v>2251</v>
      </c>
      <c r="E307" t="s">
        <v>309</v>
      </c>
      <c r="F307" t="s">
        <v>2252</v>
      </c>
      <c r="G307" t="s">
        <v>2253</v>
      </c>
      <c r="H307" t="s">
        <v>321</v>
      </c>
      <c r="I307" t="s">
        <v>951</v>
      </c>
      <c r="J307" t="s">
        <v>204</v>
      </c>
      <c r="K307" t="s">
        <v>204</v>
      </c>
      <c r="L307" t="s">
        <v>325</v>
      </c>
      <c r="M307" t="s">
        <v>340</v>
      </c>
      <c r="N307" t="s">
        <v>440</v>
      </c>
      <c r="O307" t="s">
        <v>339</v>
      </c>
      <c r="P307" t="s">
        <v>1533</v>
      </c>
      <c r="Q307" t="s">
        <v>413</v>
      </c>
      <c r="R307" t="s">
        <v>407</v>
      </c>
      <c r="S307" t="s">
        <v>1212</v>
      </c>
      <c r="T307" s="131">
        <v>6.35</v>
      </c>
      <c r="U307" t="s">
        <v>2254</v>
      </c>
      <c r="V307" s="132">
        <v>4.9689999999999998E-2</v>
      </c>
      <c r="W307" s="132">
        <v>5.1999999999999998E-2</v>
      </c>
      <c r="X307" t="s">
        <v>412</v>
      </c>
      <c r="Y307" t="s">
        <v>339</v>
      </c>
      <c r="Z307" s="131">
        <v>2000000</v>
      </c>
      <c r="AA307" s="131">
        <v>1</v>
      </c>
      <c r="AB307" s="131">
        <v>106.56</v>
      </c>
      <c r="AD307" s="131">
        <v>2131.1999999999998</v>
      </c>
      <c r="AH307" s="132">
        <v>1.0019999999999999E-2</v>
      </c>
      <c r="AI307" s="132">
        <f t="shared" si="4"/>
        <v>1.1506424098879283E-2</v>
      </c>
      <c r="AJ307" s="132">
        <v>1.9708049222973536E-3</v>
      </c>
    </row>
    <row r="308" spans="1:36" hidden="1">
      <c r="A308" t="s">
        <v>1213</v>
      </c>
      <c r="B308">
        <v>13498</v>
      </c>
      <c r="C308" t="s">
        <v>2255</v>
      </c>
      <c r="D308" t="s">
        <v>2256</v>
      </c>
      <c r="E308" t="s">
        <v>309</v>
      </c>
      <c r="F308" t="s">
        <v>2257</v>
      </c>
      <c r="G308" t="s">
        <v>2258</v>
      </c>
      <c r="H308" t="s">
        <v>321</v>
      </c>
      <c r="I308" t="s">
        <v>754</v>
      </c>
      <c r="J308" t="s">
        <v>204</v>
      </c>
      <c r="K308" t="s">
        <v>204</v>
      </c>
      <c r="L308" t="s">
        <v>325</v>
      </c>
      <c r="M308" t="s">
        <v>340</v>
      </c>
      <c r="N308" t="s">
        <v>462</v>
      </c>
      <c r="O308" t="s">
        <v>339</v>
      </c>
      <c r="P308" t="s">
        <v>1533</v>
      </c>
      <c r="Q308" t="s">
        <v>413</v>
      </c>
      <c r="R308" t="s">
        <v>407</v>
      </c>
      <c r="S308" t="s">
        <v>1212</v>
      </c>
      <c r="T308" s="131">
        <v>1.21</v>
      </c>
      <c r="U308" t="s">
        <v>2259</v>
      </c>
      <c r="V308" s="132">
        <v>2.6890000000000001E-2</v>
      </c>
      <c r="W308" s="132">
        <v>2.8899999999999999E-2</v>
      </c>
      <c r="X308" t="s">
        <v>412</v>
      </c>
      <c r="Y308" t="s">
        <v>339</v>
      </c>
      <c r="Z308" s="131">
        <v>1848928.57</v>
      </c>
      <c r="AA308" s="131">
        <v>1</v>
      </c>
      <c r="AB308" s="131">
        <v>112.32</v>
      </c>
      <c r="AD308" s="131">
        <v>2076.7170000000001</v>
      </c>
      <c r="AH308" s="132">
        <v>4.0400000000000002E-3</v>
      </c>
      <c r="AI308" s="132">
        <f t="shared" si="4"/>
        <v>1.1212268456903289E-2</v>
      </c>
      <c r="AJ308" s="132">
        <v>1.920422337565031E-3</v>
      </c>
    </row>
    <row r="309" spans="1:36" hidden="1">
      <c r="A309" t="s">
        <v>1213</v>
      </c>
      <c r="B309">
        <v>13498</v>
      </c>
      <c r="C309" t="s">
        <v>1592</v>
      </c>
      <c r="D309" t="s">
        <v>1593</v>
      </c>
      <c r="E309" t="s">
        <v>311</v>
      </c>
      <c r="F309" t="s">
        <v>2260</v>
      </c>
      <c r="G309" t="s">
        <v>2261</v>
      </c>
      <c r="H309" t="s">
        <v>321</v>
      </c>
      <c r="I309" t="s">
        <v>951</v>
      </c>
      <c r="J309" t="s">
        <v>204</v>
      </c>
      <c r="K309" t="s">
        <v>204</v>
      </c>
      <c r="L309" t="s">
        <v>325</v>
      </c>
      <c r="M309" t="s">
        <v>340</v>
      </c>
      <c r="N309" t="s">
        <v>447</v>
      </c>
      <c r="O309" t="s">
        <v>339</v>
      </c>
      <c r="P309" t="s">
        <v>1577</v>
      </c>
      <c r="Q309" t="s">
        <v>415</v>
      </c>
      <c r="R309" t="s">
        <v>407</v>
      </c>
      <c r="S309" t="s">
        <v>1212</v>
      </c>
      <c r="T309" s="131">
        <v>2.78</v>
      </c>
      <c r="U309" t="s">
        <v>1863</v>
      </c>
      <c r="V309" s="132">
        <v>5.2490000000000002E-2</v>
      </c>
      <c r="W309" s="132">
        <v>6.5500000000000003E-2</v>
      </c>
      <c r="X309" t="s">
        <v>412</v>
      </c>
      <c r="Y309" t="s">
        <v>339</v>
      </c>
      <c r="Z309" s="131">
        <v>2079000</v>
      </c>
      <c r="AA309" s="131">
        <v>1</v>
      </c>
      <c r="AB309" s="131">
        <v>99.31</v>
      </c>
      <c r="AD309" s="131">
        <v>2064.6550000000002</v>
      </c>
      <c r="AH309" s="132">
        <v>2.1099999999999999E-3</v>
      </c>
      <c r="AI309" s="132">
        <f t="shared" si="4"/>
        <v>1.1147145292732549E-2</v>
      </c>
      <c r="AJ309" s="132">
        <v>1.9092681291506398E-3</v>
      </c>
    </row>
    <row r="310" spans="1:36" hidden="1">
      <c r="A310" t="s">
        <v>1213</v>
      </c>
      <c r="B310">
        <v>13498</v>
      </c>
      <c r="C310" t="s">
        <v>2262</v>
      </c>
      <c r="D310" t="s">
        <v>2263</v>
      </c>
      <c r="E310" t="s">
        <v>309</v>
      </c>
      <c r="F310" t="s">
        <v>2264</v>
      </c>
      <c r="G310" t="s">
        <v>2265</v>
      </c>
      <c r="H310" t="s">
        <v>321</v>
      </c>
      <c r="I310" t="s">
        <v>951</v>
      </c>
      <c r="J310" t="s">
        <v>204</v>
      </c>
      <c r="K310" t="s">
        <v>204</v>
      </c>
      <c r="L310" t="s">
        <v>325</v>
      </c>
      <c r="M310" t="s">
        <v>340</v>
      </c>
      <c r="N310" t="s">
        <v>441</v>
      </c>
      <c r="O310" t="s">
        <v>339</v>
      </c>
      <c r="P310" t="s">
        <v>1551</v>
      </c>
      <c r="Q310" t="s">
        <v>413</v>
      </c>
      <c r="R310" t="s">
        <v>407</v>
      </c>
      <c r="S310" t="s">
        <v>1212</v>
      </c>
      <c r="T310" s="131">
        <v>2.66</v>
      </c>
      <c r="U310" t="s">
        <v>2266</v>
      </c>
      <c r="V310" s="132">
        <v>5.0500000000000003E-2</v>
      </c>
      <c r="W310" s="132">
        <v>5.4899999999999997E-2</v>
      </c>
      <c r="X310" t="s">
        <v>412</v>
      </c>
      <c r="Y310" t="s">
        <v>339</v>
      </c>
      <c r="Z310" s="131">
        <v>2156000</v>
      </c>
      <c r="AA310" s="131">
        <v>1</v>
      </c>
      <c r="AB310" s="131">
        <v>91.77</v>
      </c>
      <c r="AD310" s="131">
        <v>1978.5609999999999</v>
      </c>
      <c r="AH310" s="132">
        <v>2.2499999999999998E-3</v>
      </c>
      <c r="AI310" s="132">
        <f t="shared" si="4"/>
        <v>1.0682320744886774E-2</v>
      </c>
      <c r="AJ310" s="132">
        <v>1.8296536026020903E-3</v>
      </c>
    </row>
    <row r="311" spans="1:36" hidden="1">
      <c r="A311" t="s">
        <v>1213</v>
      </c>
      <c r="B311">
        <v>13498</v>
      </c>
      <c r="C311" t="s">
        <v>1714</v>
      </c>
      <c r="D311" t="s">
        <v>1715</v>
      </c>
      <c r="E311" t="s">
        <v>309</v>
      </c>
      <c r="F311" t="s">
        <v>2267</v>
      </c>
      <c r="G311" t="s">
        <v>2268</v>
      </c>
      <c r="H311" t="s">
        <v>321</v>
      </c>
      <c r="I311" t="s">
        <v>754</v>
      </c>
      <c r="J311" t="s">
        <v>204</v>
      </c>
      <c r="K311" t="s">
        <v>204</v>
      </c>
      <c r="L311" t="s">
        <v>325</v>
      </c>
      <c r="M311" t="s">
        <v>340</v>
      </c>
      <c r="N311" t="s">
        <v>464</v>
      </c>
      <c r="O311" t="s">
        <v>339</v>
      </c>
      <c r="P311" t="s">
        <v>1700</v>
      </c>
      <c r="Q311" t="s">
        <v>413</v>
      </c>
      <c r="R311" t="s">
        <v>407</v>
      </c>
      <c r="S311" t="s">
        <v>1212</v>
      </c>
      <c r="T311" s="131">
        <v>1.91</v>
      </c>
      <c r="U311" t="s">
        <v>2269</v>
      </c>
      <c r="V311" s="132">
        <v>2.8989999999999998E-2</v>
      </c>
      <c r="W311" s="132">
        <v>2.81E-2</v>
      </c>
      <c r="X311" t="s">
        <v>412</v>
      </c>
      <c r="Y311" t="s">
        <v>339</v>
      </c>
      <c r="Z311" s="131">
        <v>1656613.37</v>
      </c>
      <c r="AA311" s="131">
        <v>1</v>
      </c>
      <c r="AB311" s="131">
        <v>119.04</v>
      </c>
      <c r="AD311" s="131">
        <v>1972.0329999999999</v>
      </c>
      <c r="AH311" s="132">
        <v>1.97E-3</v>
      </c>
      <c r="AI311" s="132">
        <f t="shared" si="4"/>
        <v>1.0647075842241558E-2</v>
      </c>
      <c r="AJ311" s="132">
        <v>1.8236169028400984E-3</v>
      </c>
    </row>
    <row r="312" spans="1:36" hidden="1">
      <c r="A312" t="s">
        <v>1213</v>
      </c>
      <c r="B312">
        <v>13498</v>
      </c>
      <c r="C312" t="s">
        <v>2270</v>
      </c>
      <c r="D312" t="s">
        <v>2271</v>
      </c>
      <c r="E312" t="s">
        <v>309</v>
      </c>
      <c r="F312" t="s">
        <v>2272</v>
      </c>
      <c r="G312" t="s">
        <v>2273</v>
      </c>
      <c r="H312" t="s">
        <v>321</v>
      </c>
      <c r="I312" t="s">
        <v>951</v>
      </c>
      <c r="J312" t="s">
        <v>204</v>
      </c>
      <c r="K312" t="s">
        <v>204</v>
      </c>
      <c r="L312" t="s">
        <v>325</v>
      </c>
      <c r="M312" t="s">
        <v>340</v>
      </c>
      <c r="N312" t="s">
        <v>445</v>
      </c>
      <c r="O312" t="s">
        <v>339</v>
      </c>
      <c r="P312" t="s">
        <v>1533</v>
      </c>
      <c r="Q312" t="s">
        <v>413</v>
      </c>
      <c r="R312" t="s">
        <v>407</v>
      </c>
      <c r="S312" t="s">
        <v>1212</v>
      </c>
      <c r="T312" s="131">
        <v>2.78</v>
      </c>
      <c r="U312" t="s">
        <v>2274</v>
      </c>
      <c r="V312" s="132">
        <v>0.03</v>
      </c>
      <c r="W312" s="132">
        <v>4.9200000000000001E-2</v>
      </c>
      <c r="X312" t="s">
        <v>412</v>
      </c>
      <c r="Y312" t="s">
        <v>339</v>
      </c>
      <c r="Z312" s="131">
        <v>1973000</v>
      </c>
      <c r="AA312" s="131">
        <v>1</v>
      </c>
      <c r="AB312" s="131">
        <v>99.82</v>
      </c>
      <c r="AD312" s="131">
        <v>1969.4490000000001</v>
      </c>
      <c r="AH312" s="132">
        <v>2.1900000000000001E-3</v>
      </c>
      <c r="AI312" s="132">
        <f t="shared" si="4"/>
        <v>1.0633124734944495E-2</v>
      </c>
      <c r="AJ312" s="132">
        <v>1.8212273758509766E-3</v>
      </c>
    </row>
    <row r="313" spans="1:36" hidden="1">
      <c r="A313" t="s">
        <v>1213</v>
      </c>
      <c r="B313">
        <v>13498</v>
      </c>
      <c r="C313" t="s">
        <v>2275</v>
      </c>
      <c r="D313" t="s">
        <v>2276</v>
      </c>
      <c r="E313" t="s">
        <v>309</v>
      </c>
      <c r="F313" t="s">
        <v>2277</v>
      </c>
      <c r="G313" t="s">
        <v>2278</v>
      </c>
      <c r="H313" t="s">
        <v>321</v>
      </c>
      <c r="I313" t="s">
        <v>754</v>
      </c>
      <c r="J313" t="s">
        <v>204</v>
      </c>
      <c r="K313" t="s">
        <v>204</v>
      </c>
      <c r="L313" t="s">
        <v>325</v>
      </c>
      <c r="M313" t="s">
        <v>340</v>
      </c>
      <c r="N313" t="s">
        <v>464</v>
      </c>
      <c r="O313" t="s">
        <v>339</v>
      </c>
      <c r="P313" t="s">
        <v>1700</v>
      </c>
      <c r="Q313" t="s">
        <v>413</v>
      </c>
      <c r="R313" t="s">
        <v>407</v>
      </c>
      <c r="S313" t="s">
        <v>1212</v>
      </c>
      <c r="T313" s="131">
        <v>6.1</v>
      </c>
      <c r="U313" t="s">
        <v>2279</v>
      </c>
      <c r="V313" s="132">
        <v>3.236E-2</v>
      </c>
      <c r="W313" s="132">
        <v>3.1E-2</v>
      </c>
      <c r="X313" t="s">
        <v>412</v>
      </c>
      <c r="Y313" t="s">
        <v>339</v>
      </c>
      <c r="Z313" s="131">
        <v>2100000</v>
      </c>
      <c r="AA313" s="131">
        <v>1</v>
      </c>
      <c r="AB313" s="131">
        <v>91.11</v>
      </c>
      <c r="AD313" s="131">
        <v>1913.31</v>
      </c>
      <c r="AH313" s="132">
        <v>5.1000000000000004E-3</v>
      </c>
      <c r="AI313" s="132">
        <f t="shared" si="4"/>
        <v>1.0330028290459235E-2</v>
      </c>
      <c r="AJ313" s="132">
        <v>1.7693134224290306E-3</v>
      </c>
    </row>
    <row r="314" spans="1:36" hidden="1">
      <c r="A314" t="s">
        <v>1213</v>
      </c>
      <c r="B314">
        <v>13498</v>
      </c>
      <c r="C314" t="s">
        <v>2111</v>
      </c>
      <c r="D314" t="s">
        <v>2112</v>
      </c>
      <c r="E314" t="s">
        <v>309</v>
      </c>
      <c r="F314" t="s">
        <v>2113</v>
      </c>
      <c r="G314" t="s">
        <v>2114</v>
      </c>
      <c r="H314" t="s">
        <v>321</v>
      </c>
      <c r="I314" t="s">
        <v>951</v>
      </c>
      <c r="J314" t="s">
        <v>204</v>
      </c>
      <c r="K314" t="s">
        <v>204</v>
      </c>
      <c r="L314" t="s">
        <v>325</v>
      </c>
      <c r="M314" t="s">
        <v>340</v>
      </c>
      <c r="N314" t="s">
        <v>451</v>
      </c>
      <c r="O314" t="s">
        <v>339</v>
      </c>
      <c r="P314" t="s">
        <v>1700</v>
      </c>
      <c r="Q314" t="s">
        <v>413</v>
      </c>
      <c r="R314" t="s">
        <v>407</v>
      </c>
      <c r="S314" t="s">
        <v>1212</v>
      </c>
      <c r="T314" s="131">
        <v>2.42</v>
      </c>
      <c r="U314" t="s">
        <v>2115</v>
      </c>
      <c r="V314" s="132">
        <v>4.829E-2</v>
      </c>
      <c r="W314" s="132">
        <v>5.0799999999999998E-2</v>
      </c>
      <c r="X314" t="s">
        <v>412</v>
      </c>
      <c r="Y314" t="s">
        <v>339</v>
      </c>
      <c r="Z314" s="131">
        <v>2017105.26</v>
      </c>
      <c r="AA314" s="131">
        <v>1</v>
      </c>
      <c r="AB314" s="131">
        <v>92.17</v>
      </c>
      <c r="AD314" s="131">
        <v>1859.1659999999999</v>
      </c>
      <c r="AH314" s="132">
        <v>6.4400000000000004E-3</v>
      </c>
      <c r="AI314" s="132">
        <f t="shared" si="4"/>
        <v>1.0037702921460679E-2</v>
      </c>
      <c r="AJ314" s="132">
        <v>1.7192443244030979E-3</v>
      </c>
    </row>
    <row r="315" spans="1:36" hidden="1">
      <c r="A315" t="s">
        <v>1213</v>
      </c>
      <c r="B315">
        <v>13498</v>
      </c>
      <c r="C315" t="s">
        <v>2280</v>
      </c>
      <c r="D315" t="s">
        <v>2281</v>
      </c>
      <c r="E315" t="s">
        <v>309</v>
      </c>
      <c r="F315" t="s">
        <v>2282</v>
      </c>
      <c r="G315" t="s">
        <v>2283</v>
      </c>
      <c r="H315" t="s">
        <v>321</v>
      </c>
      <c r="I315" t="s">
        <v>951</v>
      </c>
      <c r="J315" t="s">
        <v>204</v>
      </c>
      <c r="K315" t="s">
        <v>204</v>
      </c>
      <c r="L315" t="s">
        <v>325</v>
      </c>
      <c r="M315" t="s">
        <v>340</v>
      </c>
      <c r="N315" t="s">
        <v>454</v>
      </c>
      <c r="O315" t="s">
        <v>339</v>
      </c>
      <c r="P315" t="s">
        <v>1539</v>
      </c>
      <c r="Q315" t="s">
        <v>413</v>
      </c>
      <c r="R315" t="s">
        <v>407</v>
      </c>
      <c r="S315" t="s">
        <v>1212</v>
      </c>
      <c r="T315" s="131">
        <v>5.7</v>
      </c>
      <c r="U315" t="s">
        <v>2284</v>
      </c>
      <c r="V315" s="132">
        <v>5.5169999999999997E-2</v>
      </c>
      <c r="W315" s="132">
        <v>6.0499999999999998E-2</v>
      </c>
      <c r="X315" t="s">
        <v>412</v>
      </c>
      <c r="Y315" t="s">
        <v>339</v>
      </c>
      <c r="Z315" s="131">
        <v>1831000</v>
      </c>
      <c r="AA315" s="131">
        <v>1</v>
      </c>
      <c r="AB315" s="131">
        <v>99.25</v>
      </c>
      <c r="AD315" s="131">
        <v>1817.268</v>
      </c>
      <c r="AH315" s="132">
        <v>1.72E-3</v>
      </c>
      <c r="AI315" s="132">
        <f t="shared" si="4"/>
        <v>9.8114941391338958E-3</v>
      </c>
      <c r="AJ315" s="132">
        <v>1.6804995868681812E-3</v>
      </c>
    </row>
    <row r="316" spans="1:36" hidden="1">
      <c r="A316" t="s">
        <v>1213</v>
      </c>
      <c r="B316">
        <v>13498</v>
      </c>
      <c r="C316" t="s">
        <v>1977</v>
      </c>
      <c r="D316" t="s">
        <v>1978</v>
      </c>
      <c r="E316" t="s">
        <v>309</v>
      </c>
      <c r="F316" t="s">
        <v>1979</v>
      </c>
      <c r="G316" t="s">
        <v>1980</v>
      </c>
      <c r="H316" t="s">
        <v>321</v>
      </c>
      <c r="I316" t="s">
        <v>754</v>
      </c>
      <c r="J316" t="s">
        <v>204</v>
      </c>
      <c r="K316" t="s">
        <v>204</v>
      </c>
      <c r="L316" t="s">
        <v>325</v>
      </c>
      <c r="M316" t="s">
        <v>340</v>
      </c>
      <c r="N316" t="s">
        <v>464</v>
      </c>
      <c r="O316" t="s">
        <v>339</v>
      </c>
      <c r="P316" t="s">
        <v>1700</v>
      </c>
      <c r="Q316" t="s">
        <v>413</v>
      </c>
      <c r="R316" t="s">
        <v>407</v>
      </c>
      <c r="S316" t="s">
        <v>1212</v>
      </c>
      <c r="T316" s="131">
        <v>3.32</v>
      </c>
      <c r="U316" t="s">
        <v>1308</v>
      </c>
      <c r="V316" s="132">
        <v>2.7439999999999999E-2</v>
      </c>
      <c r="W316" s="132">
        <v>3.0499999999999999E-2</v>
      </c>
      <c r="X316" t="s">
        <v>412</v>
      </c>
      <c r="Y316" t="s">
        <v>339</v>
      </c>
      <c r="Z316" s="131">
        <v>1720000</v>
      </c>
      <c r="AA316" s="131">
        <v>1</v>
      </c>
      <c r="AB316" s="131">
        <v>102.84</v>
      </c>
      <c r="AD316" s="131">
        <v>1768.848</v>
      </c>
      <c r="AH316" s="132">
        <v>1.6000000000000001E-3</v>
      </c>
      <c r="AI316" s="132">
        <f t="shared" si="4"/>
        <v>9.5500728483738848E-3</v>
      </c>
      <c r="AJ316" s="132">
        <v>1.6357236980085537E-3</v>
      </c>
    </row>
    <row r="317" spans="1:36" hidden="1">
      <c r="A317" t="s">
        <v>1213</v>
      </c>
      <c r="B317">
        <v>13498</v>
      </c>
      <c r="C317" t="s">
        <v>2285</v>
      </c>
      <c r="D317" t="s">
        <v>2286</v>
      </c>
      <c r="E317" t="s">
        <v>309</v>
      </c>
      <c r="F317" t="s">
        <v>2287</v>
      </c>
      <c r="G317" t="s">
        <v>2288</v>
      </c>
      <c r="H317" t="s">
        <v>321</v>
      </c>
      <c r="I317" t="s">
        <v>951</v>
      </c>
      <c r="J317" t="s">
        <v>204</v>
      </c>
      <c r="K317" t="s">
        <v>204</v>
      </c>
      <c r="L317" t="s">
        <v>325</v>
      </c>
      <c r="M317" t="s">
        <v>340</v>
      </c>
      <c r="N317" t="s">
        <v>475</v>
      </c>
      <c r="O317" t="s">
        <v>339</v>
      </c>
      <c r="P317" t="s">
        <v>1533</v>
      </c>
      <c r="Q317" t="s">
        <v>413</v>
      </c>
      <c r="R317" t="s">
        <v>407</v>
      </c>
      <c r="S317" t="s">
        <v>1212</v>
      </c>
      <c r="T317" s="131">
        <v>2.81</v>
      </c>
      <c r="U317" t="s">
        <v>1617</v>
      </c>
      <c r="V317" s="132">
        <v>5.2449999999999997E-2</v>
      </c>
      <c r="W317" s="132">
        <v>5.2699999999999997E-2</v>
      </c>
      <c r="X317" t="s">
        <v>412</v>
      </c>
      <c r="Y317" t="s">
        <v>339</v>
      </c>
      <c r="Z317" s="131">
        <v>1899428.57</v>
      </c>
      <c r="AA317" s="131">
        <v>1</v>
      </c>
      <c r="AB317" s="131">
        <v>92.19</v>
      </c>
      <c r="AD317" s="131">
        <v>1751.0830000000001</v>
      </c>
      <c r="AH317" s="132">
        <v>3.8600000000000001E-3</v>
      </c>
      <c r="AI317" s="132">
        <f t="shared" si="4"/>
        <v>9.4541589857065657E-3</v>
      </c>
      <c r="AJ317" s="132">
        <v>1.6192956999583415E-3</v>
      </c>
    </row>
    <row r="318" spans="1:36" hidden="1">
      <c r="A318" t="s">
        <v>1213</v>
      </c>
      <c r="B318">
        <v>13498</v>
      </c>
      <c r="C318" t="s">
        <v>2082</v>
      </c>
      <c r="D318" t="s">
        <v>2083</v>
      </c>
      <c r="E318" t="s">
        <v>309</v>
      </c>
      <c r="F318" t="s">
        <v>2289</v>
      </c>
      <c r="G318" t="s">
        <v>2290</v>
      </c>
      <c r="H318" t="s">
        <v>321</v>
      </c>
      <c r="I318" t="s">
        <v>754</v>
      </c>
      <c r="J318" t="s">
        <v>204</v>
      </c>
      <c r="K318" t="s">
        <v>204</v>
      </c>
      <c r="L318" t="s">
        <v>325</v>
      </c>
      <c r="M318" t="s">
        <v>340</v>
      </c>
      <c r="N318" t="s">
        <v>464</v>
      </c>
      <c r="O318" t="s">
        <v>339</v>
      </c>
      <c r="P318" t="s">
        <v>1700</v>
      </c>
      <c r="Q318" t="s">
        <v>413</v>
      </c>
      <c r="R318" t="s">
        <v>407</v>
      </c>
      <c r="S318" t="s">
        <v>1212</v>
      </c>
      <c r="T318" s="131">
        <v>2.99</v>
      </c>
      <c r="U318" t="s">
        <v>1617</v>
      </c>
      <c r="V318" s="132">
        <v>2.2679999999999999E-2</v>
      </c>
      <c r="W318" s="132">
        <v>2.86E-2</v>
      </c>
      <c r="X318" t="s">
        <v>412</v>
      </c>
      <c r="Y318" t="s">
        <v>339</v>
      </c>
      <c r="Z318" s="131">
        <v>1415625</v>
      </c>
      <c r="AA318" s="131">
        <v>1</v>
      </c>
      <c r="AB318" s="131">
        <v>117.66</v>
      </c>
      <c r="AD318" s="131">
        <v>1665.624</v>
      </c>
      <c r="AH318" s="132">
        <v>1.0300000000000001E-3</v>
      </c>
      <c r="AI318" s="132">
        <f t="shared" si="4"/>
        <v>8.992762825296409E-3</v>
      </c>
      <c r="AJ318" s="132">
        <v>1.540268383022057E-3</v>
      </c>
    </row>
    <row r="319" spans="1:36" hidden="1">
      <c r="A319" t="s">
        <v>1213</v>
      </c>
      <c r="B319">
        <v>13498</v>
      </c>
      <c r="C319" t="s">
        <v>2291</v>
      </c>
      <c r="D319" t="s">
        <v>2292</v>
      </c>
      <c r="E319" t="s">
        <v>309</v>
      </c>
      <c r="F319" t="s">
        <v>2293</v>
      </c>
      <c r="G319" t="s">
        <v>2294</v>
      </c>
      <c r="H319" t="s">
        <v>321</v>
      </c>
      <c r="I319" t="s">
        <v>754</v>
      </c>
      <c r="J319" t="s">
        <v>204</v>
      </c>
      <c r="K319" t="s">
        <v>204</v>
      </c>
      <c r="L319" t="s">
        <v>325</v>
      </c>
      <c r="M319" t="s">
        <v>340</v>
      </c>
      <c r="N319" t="s">
        <v>465</v>
      </c>
      <c r="O319" t="s">
        <v>339</v>
      </c>
      <c r="P319" t="s">
        <v>1539</v>
      </c>
      <c r="Q319" t="s">
        <v>413</v>
      </c>
      <c r="R319" t="s">
        <v>407</v>
      </c>
      <c r="S319" t="s">
        <v>1212</v>
      </c>
      <c r="T319" s="131">
        <v>3.1</v>
      </c>
      <c r="U319" t="s">
        <v>1960</v>
      </c>
      <c r="V319" s="132">
        <v>4.4159999999999998E-2</v>
      </c>
      <c r="W319" s="132">
        <v>4.7800000000000002E-2</v>
      </c>
      <c r="X319" t="s">
        <v>412</v>
      </c>
      <c r="Y319" t="s">
        <v>339</v>
      </c>
      <c r="Z319" s="131">
        <v>1590250</v>
      </c>
      <c r="AA319" s="131">
        <v>1</v>
      </c>
      <c r="AB319" s="131">
        <v>103.53</v>
      </c>
      <c r="AD319" s="131">
        <v>1646.386</v>
      </c>
      <c r="AH319" s="132">
        <v>9.3000000000000005E-4</v>
      </c>
      <c r="AI319" s="132">
        <f t="shared" si="4"/>
        <v>8.8888961835855238E-3</v>
      </c>
      <c r="AJ319" s="132">
        <v>1.5224782436192995E-3</v>
      </c>
    </row>
    <row r="320" spans="1:36" hidden="1">
      <c r="A320" t="s">
        <v>1213</v>
      </c>
      <c r="B320">
        <v>13498</v>
      </c>
      <c r="C320" t="s">
        <v>2295</v>
      </c>
      <c r="D320" t="s">
        <v>2296</v>
      </c>
      <c r="E320" t="s">
        <v>309</v>
      </c>
      <c r="F320" t="s">
        <v>2297</v>
      </c>
      <c r="G320" t="s">
        <v>2298</v>
      </c>
      <c r="H320" t="s">
        <v>321</v>
      </c>
      <c r="I320" t="s">
        <v>754</v>
      </c>
      <c r="J320" t="s">
        <v>204</v>
      </c>
      <c r="K320" t="s">
        <v>204</v>
      </c>
      <c r="L320" t="s">
        <v>325</v>
      </c>
      <c r="M320" t="s">
        <v>340</v>
      </c>
      <c r="N320" t="s">
        <v>477</v>
      </c>
      <c r="O320" t="s">
        <v>339</v>
      </c>
      <c r="P320" t="s">
        <v>1700</v>
      </c>
      <c r="Q320" t="s">
        <v>413</v>
      </c>
      <c r="R320" t="s">
        <v>407</v>
      </c>
      <c r="S320" t="s">
        <v>1212</v>
      </c>
      <c r="T320" s="131">
        <v>3.28</v>
      </c>
      <c r="U320" t="s">
        <v>2299</v>
      </c>
      <c r="V320" s="132">
        <v>2.3099999999999999E-2</v>
      </c>
      <c r="W320" s="132">
        <v>2.9600000000000001E-2</v>
      </c>
      <c r="X320" t="s">
        <v>412</v>
      </c>
      <c r="Y320" t="s">
        <v>339</v>
      </c>
      <c r="Z320" s="131">
        <v>1537500.93</v>
      </c>
      <c r="AA320" s="131">
        <v>1</v>
      </c>
      <c r="AB320" s="131">
        <v>104.45</v>
      </c>
      <c r="AD320" s="131">
        <v>1605.92</v>
      </c>
      <c r="AH320" s="132">
        <v>2.5699999999999998E-3</v>
      </c>
      <c r="AI320" s="132">
        <f t="shared" si="4"/>
        <v>8.6704188198537067E-3</v>
      </c>
      <c r="AJ320" s="132">
        <v>1.4850577331155061E-3</v>
      </c>
    </row>
    <row r="321" spans="1:36" hidden="1">
      <c r="A321" t="s">
        <v>1213</v>
      </c>
      <c r="B321">
        <v>13498</v>
      </c>
      <c r="C321" t="s">
        <v>2291</v>
      </c>
      <c r="D321" t="s">
        <v>2292</v>
      </c>
      <c r="E321" t="s">
        <v>309</v>
      </c>
      <c r="F321" t="s">
        <v>2300</v>
      </c>
      <c r="G321" t="s">
        <v>2301</v>
      </c>
      <c r="H321" t="s">
        <v>321</v>
      </c>
      <c r="I321" t="s">
        <v>754</v>
      </c>
      <c r="J321" t="s">
        <v>204</v>
      </c>
      <c r="K321" t="s">
        <v>204</v>
      </c>
      <c r="L321" t="s">
        <v>325</v>
      </c>
      <c r="M321" t="s">
        <v>340</v>
      </c>
      <c r="N321" t="s">
        <v>465</v>
      </c>
      <c r="O321" t="s">
        <v>339</v>
      </c>
      <c r="P321" t="s">
        <v>1539</v>
      </c>
      <c r="Q321" t="s">
        <v>413</v>
      </c>
      <c r="R321" t="s">
        <v>407</v>
      </c>
      <c r="S321" t="s">
        <v>1212</v>
      </c>
      <c r="T321" s="131">
        <v>5.16</v>
      </c>
      <c r="U321" t="s">
        <v>2302</v>
      </c>
      <c r="V321" s="132">
        <v>4.5830000000000003E-2</v>
      </c>
      <c r="W321" s="132">
        <v>4.9299999999999997E-2</v>
      </c>
      <c r="X321" t="s">
        <v>412</v>
      </c>
      <c r="Y321" t="s">
        <v>339</v>
      </c>
      <c r="Z321" s="131">
        <v>1600000</v>
      </c>
      <c r="AA321" s="131">
        <v>1</v>
      </c>
      <c r="AB321" s="131">
        <v>98.15</v>
      </c>
      <c r="AD321" s="131">
        <v>1570.4</v>
      </c>
      <c r="AH321" s="132">
        <v>1.6299999999999999E-3</v>
      </c>
      <c r="AI321" s="132">
        <f t="shared" si="4"/>
        <v>8.4786450848723851E-3</v>
      </c>
      <c r="AJ321" s="132">
        <v>1.4522109844105503E-3</v>
      </c>
    </row>
    <row r="322" spans="1:36" hidden="1">
      <c r="A322" t="s">
        <v>1213</v>
      </c>
      <c r="B322">
        <v>13498</v>
      </c>
      <c r="C322" t="s">
        <v>2303</v>
      </c>
      <c r="D322" t="s">
        <v>2304</v>
      </c>
      <c r="E322" t="s">
        <v>309</v>
      </c>
      <c r="F322" t="s">
        <v>2305</v>
      </c>
      <c r="G322" t="s">
        <v>2306</v>
      </c>
      <c r="H322" t="s">
        <v>321</v>
      </c>
      <c r="I322" t="s">
        <v>951</v>
      </c>
      <c r="J322" t="s">
        <v>204</v>
      </c>
      <c r="K322" t="s">
        <v>204</v>
      </c>
      <c r="L322" t="s">
        <v>325</v>
      </c>
      <c r="M322" t="s">
        <v>340</v>
      </c>
      <c r="N322" t="s">
        <v>451</v>
      </c>
      <c r="O322" t="s">
        <v>339</v>
      </c>
      <c r="P322" t="s">
        <v>1627</v>
      </c>
      <c r="Q322" t="s">
        <v>413</v>
      </c>
      <c r="R322" t="s">
        <v>407</v>
      </c>
      <c r="S322" t="s">
        <v>1212</v>
      </c>
      <c r="T322" s="131">
        <v>4.93</v>
      </c>
      <c r="U322" t="s">
        <v>2307</v>
      </c>
      <c r="V322" s="132">
        <v>5.1360000000000003E-2</v>
      </c>
      <c r="W322" s="132">
        <v>5.3800000000000001E-2</v>
      </c>
      <c r="X322" t="s">
        <v>412</v>
      </c>
      <c r="Y322" t="s">
        <v>339</v>
      </c>
      <c r="Z322" s="131">
        <v>1831062.33</v>
      </c>
      <c r="AA322" s="131">
        <v>1</v>
      </c>
      <c r="AB322" s="131">
        <v>85.61</v>
      </c>
      <c r="AD322" s="131">
        <v>1567.5719999999999</v>
      </c>
      <c r="AH322" s="132">
        <v>2.5200000000000001E-3</v>
      </c>
      <c r="AI322" s="132">
        <f t="shared" si="4"/>
        <v>8.4633766129543903E-3</v>
      </c>
      <c r="AJ322" s="132">
        <v>1.449595820971991E-3</v>
      </c>
    </row>
    <row r="323" spans="1:36" hidden="1">
      <c r="A323" t="s">
        <v>1213</v>
      </c>
      <c r="B323">
        <v>13498</v>
      </c>
      <c r="C323" t="s">
        <v>2050</v>
      </c>
      <c r="D323" t="s">
        <v>2051</v>
      </c>
      <c r="E323" t="s">
        <v>309</v>
      </c>
      <c r="F323" t="s">
        <v>2308</v>
      </c>
      <c r="G323" t="s">
        <v>2309</v>
      </c>
      <c r="H323" t="s">
        <v>321</v>
      </c>
      <c r="I323" t="s">
        <v>951</v>
      </c>
      <c r="J323" t="s">
        <v>204</v>
      </c>
      <c r="K323" t="s">
        <v>204</v>
      </c>
      <c r="L323" t="s">
        <v>325</v>
      </c>
      <c r="M323" t="s">
        <v>340</v>
      </c>
      <c r="N323" t="s">
        <v>464</v>
      </c>
      <c r="O323" t="s">
        <v>339</v>
      </c>
      <c r="P323" t="s">
        <v>1700</v>
      </c>
      <c r="Q323" t="s">
        <v>413</v>
      </c>
      <c r="R323" t="s">
        <v>407</v>
      </c>
      <c r="S323" t="s">
        <v>1212</v>
      </c>
      <c r="T323" s="131">
        <v>7.64</v>
      </c>
      <c r="U323" t="s">
        <v>2310</v>
      </c>
      <c r="V323" s="132">
        <v>5.1900000000000002E-2</v>
      </c>
      <c r="W323" s="132">
        <v>5.3600000000000002E-2</v>
      </c>
      <c r="X323" t="s">
        <v>412</v>
      </c>
      <c r="Y323" t="s">
        <v>339</v>
      </c>
      <c r="Z323" s="131">
        <v>1500000</v>
      </c>
      <c r="AA323" s="131">
        <v>1</v>
      </c>
      <c r="AB323" s="131">
        <v>104.47</v>
      </c>
      <c r="AD323" s="131">
        <v>1567.05</v>
      </c>
      <c r="AH323" s="132">
        <v>5.6100000000000004E-3</v>
      </c>
      <c r="AI323" s="132">
        <f t="shared" ref="AI323:AI386" si="5">AD323/SUMIF(B:B,B323,AD:AD)</f>
        <v>8.4605583165112529E-3</v>
      </c>
      <c r="AJ323" s="132">
        <v>1.449113106928523E-3</v>
      </c>
    </row>
    <row r="324" spans="1:36" hidden="1">
      <c r="A324" t="s">
        <v>1213</v>
      </c>
      <c r="B324">
        <v>13498</v>
      </c>
      <c r="C324" t="s">
        <v>2270</v>
      </c>
      <c r="D324" t="s">
        <v>2271</v>
      </c>
      <c r="E324" t="s">
        <v>309</v>
      </c>
      <c r="F324" t="s">
        <v>2311</v>
      </c>
      <c r="G324" t="s">
        <v>2312</v>
      </c>
      <c r="H324" t="s">
        <v>321</v>
      </c>
      <c r="I324" t="s">
        <v>951</v>
      </c>
      <c r="J324" t="s">
        <v>204</v>
      </c>
      <c r="K324" t="s">
        <v>204</v>
      </c>
      <c r="L324" t="s">
        <v>325</v>
      </c>
      <c r="M324" t="s">
        <v>340</v>
      </c>
      <c r="N324" t="s">
        <v>445</v>
      </c>
      <c r="O324" t="s">
        <v>339</v>
      </c>
      <c r="P324" t="s">
        <v>1533</v>
      </c>
      <c r="Q324" t="s">
        <v>413</v>
      </c>
      <c r="R324" t="s">
        <v>407</v>
      </c>
      <c r="S324" t="s">
        <v>1212</v>
      </c>
      <c r="T324" s="131">
        <v>4.8099999999999996</v>
      </c>
      <c r="U324" t="s">
        <v>2313</v>
      </c>
      <c r="V324" s="132">
        <v>4.5010000000000001E-2</v>
      </c>
      <c r="W324" s="132">
        <v>5.0999999999999997E-2</v>
      </c>
      <c r="X324" t="s">
        <v>412</v>
      </c>
      <c r="Y324" t="s">
        <v>339</v>
      </c>
      <c r="Z324" s="131">
        <v>1495000</v>
      </c>
      <c r="AA324" s="131">
        <v>1</v>
      </c>
      <c r="AB324" s="131">
        <v>103.2</v>
      </c>
      <c r="AD324" s="131">
        <v>1542.84</v>
      </c>
      <c r="AH324" s="132">
        <v>2.99E-3</v>
      </c>
      <c r="AI324" s="132">
        <f t="shared" si="5"/>
        <v>8.3298476711312474E-3</v>
      </c>
      <c r="AJ324" s="132">
        <v>1.4267251624987094E-3</v>
      </c>
    </row>
    <row r="325" spans="1:36" hidden="1">
      <c r="A325" t="s">
        <v>1213</v>
      </c>
      <c r="B325">
        <v>13498</v>
      </c>
      <c r="C325" t="s">
        <v>2275</v>
      </c>
      <c r="D325" t="s">
        <v>2276</v>
      </c>
      <c r="E325" t="s">
        <v>309</v>
      </c>
      <c r="F325" t="s">
        <v>2314</v>
      </c>
      <c r="G325" t="s">
        <v>2315</v>
      </c>
      <c r="H325" t="s">
        <v>321</v>
      </c>
      <c r="I325" t="s">
        <v>754</v>
      </c>
      <c r="J325" t="s">
        <v>204</v>
      </c>
      <c r="K325" t="s">
        <v>204</v>
      </c>
      <c r="L325" t="s">
        <v>325</v>
      </c>
      <c r="M325" t="s">
        <v>340</v>
      </c>
      <c r="N325" t="s">
        <v>464</v>
      </c>
      <c r="O325" t="s">
        <v>339</v>
      </c>
      <c r="P325" t="s">
        <v>1533</v>
      </c>
      <c r="Q325" t="s">
        <v>413</v>
      </c>
      <c r="R325" t="s">
        <v>407</v>
      </c>
      <c r="S325" t="s">
        <v>1212</v>
      </c>
      <c r="T325" s="131">
        <v>5.85</v>
      </c>
      <c r="U325" t="s">
        <v>2078</v>
      </c>
      <c r="V325" s="132">
        <v>3.5049999999999998E-2</v>
      </c>
      <c r="W325" s="132">
        <v>3.3099999999999997E-2</v>
      </c>
      <c r="X325" t="s">
        <v>412</v>
      </c>
      <c r="Y325" t="s">
        <v>339</v>
      </c>
      <c r="Z325" s="131">
        <v>1500000</v>
      </c>
      <c r="AA325" s="131">
        <v>1</v>
      </c>
      <c r="AB325" s="131">
        <v>102.2</v>
      </c>
      <c r="AD325" s="131">
        <v>1533</v>
      </c>
      <c r="AH325" s="132">
        <v>1.5E-3</v>
      </c>
      <c r="AI325" s="132">
        <f t="shared" si="5"/>
        <v>8.2767211634675025E-3</v>
      </c>
      <c r="AJ325" s="132">
        <v>1.4176257253574716E-3</v>
      </c>
    </row>
    <row r="326" spans="1:36" hidden="1">
      <c r="A326" t="s">
        <v>1213</v>
      </c>
      <c r="B326">
        <v>13498</v>
      </c>
      <c r="C326" t="s">
        <v>2111</v>
      </c>
      <c r="D326" t="s">
        <v>2112</v>
      </c>
      <c r="E326" t="s">
        <v>309</v>
      </c>
      <c r="F326" t="s">
        <v>2316</v>
      </c>
      <c r="G326" t="s">
        <v>2317</v>
      </c>
      <c r="H326" t="s">
        <v>321</v>
      </c>
      <c r="I326" t="s">
        <v>951</v>
      </c>
      <c r="J326" t="s">
        <v>204</v>
      </c>
      <c r="K326" t="s">
        <v>204</v>
      </c>
      <c r="L326" t="s">
        <v>325</v>
      </c>
      <c r="M326" t="s">
        <v>340</v>
      </c>
      <c r="N326" t="s">
        <v>451</v>
      </c>
      <c r="O326" t="s">
        <v>339</v>
      </c>
      <c r="P326" t="s">
        <v>1700</v>
      </c>
      <c r="Q326" t="s">
        <v>413</v>
      </c>
      <c r="R326" t="s">
        <v>407</v>
      </c>
      <c r="S326" t="s">
        <v>1212</v>
      </c>
      <c r="T326" s="131">
        <v>6.03</v>
      </c>
      <c r="U326" t="s">
        <v>2318</v>
      </c>
      <c r="V326" s="132">
        <v>4.8120000000000003E-2</v>
      </c>
      <c r="W326" s="132">
        <v>5.2400000000000002E-2</v>
      </c>
      <c r="X326" t="s">
        <v>412</v>
      </c>
      <c r="Y326" t="s">
        <v>339</v>
      </c>
      <c r="Z326" s="131">
        <v>1419000</v>
      </c>
      <c r="AA326" s="131">
        <v>1</v>
      </c>
      <c r="AB326" s="131">
        <v>101.76</v>
      </c>
      <c r="AD326" s="131">
        <v>1443.9739999999999</v>
      </c>
      <c r="AH326" s="132">
        <v>4.4600000000000004E-3</v>
      </c>
      <c r="AI326" s="132">
        <f t="shared" si="5"/>
        <v>7.7960666440292387E-3</v>
      </c>
      <c r="AJ326" s="132">
        <v>1.3352998624574883E-3</v>
      </c>
    </row>
    <row r="327" spans="1:36" hidden="1">
      <c r="A327" t="s">
        <v>1213</v>
      </c>
      <c r="B327">
        <v>13498</v>
      </c>
      <c r="C327" t="s">
        <v>1519</v>
      </c>
      <c r="D327" t="s">
        <v>1520</v>
      </c>
      <c r="E327" t="s">
        <v>309</v>
      </c>
      <c r="F327" t="s">
        <v>1941</v>
      </c>
      <c r="G327" t="s">
        <v>1942</v>
      </c>
      <c r="H327" t="s">
        <v>321</v>
      </c>
      <c r="I327" t="s">
        <v>754</v>
      </c>
      <c r="J327" t="s">
        <v>204</v>
      </c>
      <c r="K327" t="s">
        <v>204</v>
      </c>
      <c r="L327" t="s">
        <v>325</v>
      </c>
      <c r="M327" t="s">
        <v>340</v>
      </c>
      <c r="N327" t="s">
        <v>448</v>
      </c>
      <c r="O327" t="s">
        <v>339</v>
      </c>
      <c r="P327" t="s">
        <v>1533</v>
      </c>
      <c r="Q327" t="s">
        <v>413</v>
      </c>
      <c r="R327" t="s">
        <v>407</v>
      </c>
      <c r="S327" t="s">
        <v>1212</v>
      </c>
      <c r="T327" s="131">
        <v>5.48</v>
      </c>
      <c r="U327" t="s">
        <v>1656</v>
      </c>
      <c r="V327" s="132">
        <v>2.6450000000000001E-2</v>
      </c>
      <c r="W327" s="132">
        <v>3.1E-2</v>
      </c>
      <c r="X327" t="s">
        <v>411</v>
      </c>
      <c r="Y327" t="s">
        <v>339</v>
      </c>
      <c r="Z327" s="131">
        <v>1400000</v>
      </c>
      <c r="AA327" s="131">
        <v>1</v>
      </c>
      <c r="AB327" s="131">
        <v>100.81</v>
      </c>
      <c r="AD327" s="131">
        <v>1411.34</v>
      </c>
      <c r="AH327" s="132">
        <v>9.1E-4</v>
      </c>
      <c r="AI327" s="132">
        <f t="shared" si="5"/>
        <v>7.6198745250151498E-3</v>
      </c>
      <c r="AJ327" s="132">
        <v>1.30512191208481E-3</v>
      </c>
    </row>
    <row r="328" spans="1:36" hidden="1">
      <c r="A328" t="s">
        <v>1213</v>
      </c>
      <c r="B328">
        <v>13498</v>
      </c>
      <c r="C328" t="s">
        <v>2082</v>
      </c>
      <c r="D328" t="s">
        <v>2083</v>
      </c>
      <c r="E328" t="s">
        <v>309</v>
      </c>
      <c r="F328" t="s">
        <v>2319</v>
      </c>
      <c r="G328" t="s">
        <v>2320</v>
      </c>
      <c r="H328" t="s">
        <v>321</v>
      </c>
      <c r="I328" t="s">
        <v>754</v>
      </c>
      <c r="J328" t="s">
        <v>204</v>
      </c>
      <c r="K328" t="s">
        <v>204</v>
      </c>
      <c r="L328" t="s">
        <v>325</v>
      </c>
      <c r="M328" t="s">
        <v>340</v>
      </c>
      <c r="N328" t="s">
        <v>464</v>
      </c>
      <c r="O328" t="s">
        <v>339</v>
      </c>
      <c r="P328" t="s">
        <v>1700</v>
      </c>
      <c r="Q328" t="s">
        <v>413</v>
      </c>
      <c r="R328" t="s">
        <v>407</v>
      </c>
      <c r="S328" t="s">
        <v>1212</v>
      </c>
      <c r="T328" s="131">
        <v>5.36</v>
      </c>
      <c r="U328" t="s">
        <v>1903</v>
      </c>
      <c r="V328" s="132">
        <v>2.7449999999999999E-2</v>
      </c>
      <c r="W328" s="132">
        <v>3.1199999999999999E-2</v>
      </c>
      <c r="X328" t="s">
        <v>412</v>
      </c>
      <c r="Y328" t="s">
        <v>339</v>
      </c>
      <c r="Z328" s="131">
        <v>1448750</v>
      </c>
      <c r="AA328" s="131">
        <v>1</v>
      </c>
      <c r="AB328" s="131">
        <v>97.32</v>
      </c>
      <c r="AD328" s="131">
        <v>1409.924</v>
      </c>
      <c r="AH328" s="132">
        <v>4.2000000000000002E-4</v>
      </c>
      <c r="AI328" s="132">
        <f t="shared" si="5"/>
        <v>7.6122294909854891E-3</v>
      </c>
      <c r="AJ328" s="132">
        <v>1.3038124808864369E-3</v>
      </c>
    </row>
    <row r="329" spans="1:36" hidden="1">
      <c r="A329" t="s">
        <v>1213</v>
      </c>
      <c r="B329">
        <v>13498</v>
      </c>
      <c r="C329" t="s">
        <v>2321</v>
      </c>
      <c r="D329" t="s">
        <v>2322</v>
      </c>
      <c r="E329" t="s">
        <v>309</v>
      </c>
      <c r="F329" t="s">
        <v>2323</v>
      </c>
      <c r="G329" t="s">
        <v>2324</v>
      </c>
      <c r="H329" t="s">
        <v>321</v>
      </c>
      <c r="I329" t="s">
        <v>754</v>
      </c>
      <c r="J329" t="s">
        <v>204</v>
      </c>
      <c r="K329" t="s">
        <v>204</v>
      </c>
      <c r="L329" t="s">
        <v>325</v>
      </c>
      <c r="M329" t="s">
        <v>340</v>
      </c>
      <c r="N329" t="s">
        <v>451</v>
      </c>
      <c r="O329" t="s">
        <v>339</v>
      </c>
      <c r="P329" t="s">
        <v>1627</v>
      </c>
      <c r="Q329" t="s">
        <v>413</v>
      </c>
      <c r="R329" t="s">
        <v>407</v>
      </c>
      <c r="S329" t="s">
        <v>1212</v>
      </c>
      <c r="T329" s="131">
        <v>3.6</v>
      </c>
      <c r="U329" t="s">
        <v>1670</v>
      </c>
      <c r="V329" s="132">
        <v>3.3989999999999999E-2</v>
      </c>
      <c r="W329" s="132">
        <v>3.2800000000000003E-2</v>
      </c>
      <c r="X329" t="s">
        <v>412</v>
      </c>
      <c r="Y329" t="s">
        <v>339</v>
      </c>
      <c r="Z329" s="131">
        <v>1287000</v>
      </c>
      <c r="AA329" s="131">
        <v>1</v>
      </c>
      <c r="AB329" s="131">
        <v>104.47</v>
      </c>
      <c r="AD329" s="131">
        <v>1344.529</v>
      </c>
      <c r="AH329" s="132">
        <v>2.1900000000000001E-3</v>
      </c>
      <c r="AI329" s="132">
        <f t="shared" si="5"/>
        <v>7.2591595754701883E-3</v>
      </c>
      <c r="AJ329" s="132">
        <v>1.2433391382186275E-3</v>
      </c>
    </row>
    <row r="330" spans="1:36" hidden="1">
      <c r="A330" t="s">
        <v>1213</v>
      </c>
      <c r="B330">
        <v>13498</v>
      </c>
      <c r="C330" t="s">
        <v>2050</v>
      </c>
      <c r="D330" t="s">
        <v>2051</v>
      </c>
      <c r="E330" t="s">
        <v>309</v>
      </c>
      <c r="F330" t="s">
        <v>2102</v>
      </c>
      <c r="G330" t="s">
        <v>2103</v>
      </c>
      <c r="H330" t="s">
        <v>321</v>
      </c>
      <c r="I330" t="s">
        <v>754</v>
      </c>
      <c r="J330" t="s">
        <v>204</v>
      </c>
      <c r="K330" t="s">
        <v>204</v>
      </c>
      <c r="L330" t="s">
        <v>325</v>
      </c>
      <c r="M330" t="s">
        <v>340</v>
      </c>
      <c r="N330" t="s">
        <v>464</v>
      </c>
      <c r="O330" t="s">
        <v>339</v>
      </c>
      <c r="P330" t="s">
        <v>1700</v>
      </c>
      <c r="Q330" t="s">
        <v>413</v>
      </c>
      <c r="R330" t="s">
        <v>407</v>
      </c>
      <c r="S330" t="s">
        <v>1212</v>
      </c>
      <c r="T330" s="131">
        <v>5.12</v>
      </c>
      <c r="U330" t="s">
        <v>2104</v>
      </c>
      <c r="V330" s="132">
        <v>2.5270000000000001E-2</v>
      </c>
      <c r="W330" s="132">
        <v>2.98E-2</v>
      </c>
      <c r="X330" t="s">
        <v>412</v>
      </c>
      <c r="Y330" t="s">
        <v>339</v>
      </c>
      <c r="Z330" s="131">
        <v>1278380</v>
      </c>
      <c r="AA330" s="131">
        <v>1</v>
      </c>
      <c r="AB330" s="131">
        <v>104.6</v>
      </c>
      <c r="AD330" s="131">
        <v>1337.1849999999999</v>
      </c>
      <c r="AH330" s="132">
        <v>4.8999999999999998E-4</v>
      </c>
      <c r="AI330" s="132">
        <f t="shared" si="5"/>
        <v>7.2195090599943201E-3</v>
      </c>
      <c r="AJ330" s="132">
        <v>1.2365478509863866E-3</v>
      </c>
    </row>
    <row r="331" spans="1:36" hidden="1">
      <c r="A331" t="s">
        <v>1213</v>
      </c>
      <c r="B331">
        <v>13498</v>
      </c>
      <c r="C331" t="s">
        <v>1603</v>
      </c>
      <c r="D331" t="s">
        <v>1604</v>
      </c>
      <c r="E331" t="s">
        <v>309</v>
      </c>
      <c r="F331" t="s">
        <v>2057</v>
      </c>
      <c r="G331" t="s">
        <v>2058</v>
      </c>
      <c r="H331" t="s">
        <v>321</v>
      </c>
      <c r="I331" t="s">
        <v>754</v>
      </c>
      <c r="J331" t="s">
        <v>204</v>
      </c>
      <c r="K331" t="s">
        <v>204</v>
      </c>
      <c r="L331" t="s">
        <v>325</v>
      </c>
      <c r="M331" t="s">
        <v>340</v>
      </c>
      <c r="N331" t="s">
        <v>448</v>
      </c>
      <c r="O331" t="s">
        <v>339</v>
      </c>
      <c r="P331" t="s">
        <v>1211</v>
      </c>
      <c r="Q331" t="s">
        <v>413</v>
      </c>
      <c r="R331" t="s">
        <v>407</v>
      </c>
      <c r="S331" t="s">
        <v>1212</v>
      </c>
      <c r="T331" s="131">
        <v>3.97</v>
      </c>
      <c r="U331" t="s">
        <v>2059</v>
      </c>
      <c r="V331" s="132">
        <v>1.4069999999999999E-2</v>
      </c>
      <c r="W331" s="132">
        <v>2.53E-2</v>
      </c>
      <c r="X331" t="s">
        <v>412</v>
      </c>
      <c r="Y331" t="s">
        <v>339</v>
      </c>
      <c r="Z331" s="131">
        <v>1280000</v>
      </c>
      <c r="AA331" s="131">
        <v>1</v>
      </c>
      <c r="AB331" s="131">
        <v>103.09</v>
      </c>
      <c r="AD331" s="131">
        <v>1319.5519999999999</v>
      </c>
      <c r="AH331" s="132">
        <v>8.0000000000000004E-4</v>
      </c>
      <c r="AI331" s="132">
        <f t="shared" si="5"/>
        <v>7.1243078699907824E-3</v>
      </c>
      <c r="AJ331" s="132">
        <v>1.2202419185563616E-3</v>
      </c>
    </row>
    <row r="332" spans="1:36" hidden="1">
      <c r="A332" t="s">
        <v>1213</v>
      </c>
      <c r="B332">
        <v>13498</v>
      </c>
      <c r="C332" t="s">
        <v>1977</v>
      </c>
      <c r="D332" t="s">
        <v>1978</v>
      </c>
      <c r="E332" t="s">
        <v>309</v>
      </c>
      <c r="F332" t="s">
        <v>2325</v>
      </c>
      <c r="G332" t="s">
        <v>2326</v>
      </c>
      <c r="H332" t="s">
        <v>321</v>
      </c>
      <c r="I332" t="s">
        <v>754</v>
      </c>
      <c r="J332" t="s">
        <v>204</v>
      </c>
      <c r="K332" t="s">
        <v>204</v>
      </c>
      <c r="L332" t="s">
        <v>325</v>
      </c>
      <c r="M332" t="s">
        <v>340</v>
      </c>
      <c r="N332" t="s">
        <v>464</v>
      </c>
      <c r="O332" t="s">
        <v>339</v>
      </c>
      <c r="P332" t="s">
        <v>1700</v>
      </c>
      <c r="Q332" t="s">
        <v>413</v>
      </c>
      <c r="R332" t="s">
        <v>407</v>
      </c>
      <c r="S332" t="s">
        <v>1212</v>
      </c>
      <c r="T332" s="131">
        <v>3.49</v>
      </c>
      <c r="U332" t="s">
        <v>2284</v>
      </c>
      <c r="V332" s="132">
        <v>1.813E-2</v>
      </c>
      <c r="W332" s="132">
        <v>3.0599999999999999E-2</v>
      </c>
      <c r="X332" t="s">
        <v>412</v>
      </c>
      <c r="Y332" t="s">
        <v>339</v>
      </c>
      <c r="Z332" s="131">
        <v>1243202.6599999999</v>
      </c>
      <c r="AA332" s="131">
        <v>1</v>
      </c>
      <c r="AB332" s="131">
        <v>105.54</v>
      </c>
      <c r="AD332" s="131">
        <v>1312.076</v>
      </c>
      <c r="AH332" s="132">
        <v>7.6999999999999996E-4</v>
      </c>
      <c r="AI332" s="132">
        <f t="shared" si="5"/>
        <v>7.0839446818511337E-3</v>
      </c>
      <c r="AJ332" s="132">
        <v>1.2133285657039334E-3</v>
      </c>
    </row>
    <row r="333" spans="1:36" hidden="1">
      <c r="A333" t="s">
        <v>1213</v>
      </c>
      <c r="B333">
        <v>13498</v>
      </c>
      <c r="C333" t="s">
        <v>2327</v>
      </c>
      <c r="D333" t="s">
        <v>2328</v>
      </c>
      <c r="E333" t="s">
        <v>309</v>
      </c>
      <c r="F333" t="s">
        <v>2329</v>
      </c>
      <c r="G333" t="s">
        <v>2330</v>
      </c>
      <c r="H333" t="s">
        <v>321</v>
      </c>
      <c r="I333" t="s">
        <v>754</v>
      </c>
      <c r="J333" t="s">
        <v>204</v>
      </c>
      <c r="K333" t="s">
        <v>204</v>
      </c>
      <c r="L333" t="s">
        <v>325</v>
      </c>
      <c r="M333" t="s">
        <v>340</v>
      </c>
      <c r="N333" t="s">
        <v>464</v>
      </c>
      <c r="O333" t="s">
        <v>339</v>
      </c>
      <c r="P333" t="s">
        <v>1533</v>
      </c>
      <c r="Q333" t="s">
        <v>413</v>
      </c>
      <c r="R333" t="s">
        <v>407</v>
      </c>
      <c r="S333" t="s">
        <v>1212</v>
      </c>
      <c r="T333" s="131">
        <v>6.66</v>
      </c>
      <c r="U333" t="s">
        <v>2331</v>
      </c>
      <c r="V333" s="132">
        <v>2.7349999999999999E-2</v>
      </c>
      <c r="W333" s="132">
        <v>3.5000000000000003E-2</v>
      </c>
      <c r="X333" t="s">
        <v>412</v>
      </c>
      <c r="Y333" t="s">
        <v>339</v>
      </c>
      <c r="Z333" s="131">
        <v>1275290</v>
      </c>
      <c r="AA333" s="131">
        <v>1</v>
      </c>
      <c r="AB333" s="131">
        <v>101.59</v>
      </c>
      <c r="AD333" s="131">
        <v>1295.567</v>
      </c>
      <c r="AH333" s="132">
        <v>1.2099999999999999E-3</v>
      </c>
      <c r="AI333" s="132">
        <f t="shared" si="5"/>
        <v>6.9948120075604059E-3</v>
      </c>
      <c r="AJ333" s="132">
        <v>1.1980620405245945E-3</v>
      </c>
    </row>
    <row r="334" spans="1:36" hidden="1">
      <c r="A334" t="s">
        <v>1213</v>
      </c>
      <c r="B334">
        <v>13498</v>
      </c>
      <c r="C334" t="s">
        <v>1573</v>
      </c>
      <c r="D334" t="s">
        <v>1574</v>
      </c>
      <c r="E334" t="s">
        <v>309</v>
      </c>
      <c r="F334" t="s">
        <v>2008</v>
      </c>
      <c r="G334" t="s">
        <v>2009</v>
      </c>
      <c r="H334" t="s">
        <v>321</v>
      </c>
      <c r="I334" t="s">
        <v>951</v>
      </c>
      <c r="J334" t="s">
        <v>204</v>
      </c>
      <c r="K334" t="s">
        <v>204</v>
      </c>
      <c r="L334" t="s">
        <v>325</v>
      </c>
      <c r="M334" t="s">
        <v>340</v>
      </c>
      <c r="N334" t="s">
        <v>441</v>
      </c>
      <c r="O334" t="s">
        <v>339</v>
      </c>
      <c r="P334" t="s">
        <v>1577</v>
      </c>
      <c r="Q334" t="s">
        <v>415</v>
      </c>
      <c r="R334" t="s">
        <v>407</v>
      </c>
      <c r="S334" t="s">
        <v>1212</v>
      </c>
      <c r="T334" s="131">
        <v>3.29</v>
      </c>
      <c r="U334" t="s">
        <v>2010</v>
      </c>
      <c r="V334" s="132">
        <v>5.9830000000000001E-2</v>
      </c>
      <c r="W334" s="132">
        <v>5.5899999999999998E-2</v>
      </c>
      <c r="X334" t="s">
        <v>412</v>
      </c>
      <c r="Y334" t="s">
        <v>339</v>
      </c>
      <c r="Z334" s="131">
        <v>1400000</v>
      </c>
      <c r="AA334" s="131">
        <v>1</v>
      </c>
      <c r="AB334" s="131">
        <v>87.84</v>
      </c>
      <c r="AD334" s="131">
        <v>1229.76</v>
      </c>
      <c r="AH334" s="132">
        <v>1.1900000000000001E-3</v>
      </c>
      <c r="AI334" s="132">
        <f t="shared" si="5"/>
        <v>6.6395176894884517E-3</v>
      </c>
      <c r="AJ334" s="132">
        <v>1.1372077051634731E-3</v>
      </c>
    </row>
    <row r="335" spans="1:36" hidden="1">
      <c r="A335" t="s">
        <v>1213</v>
      </c>
      <c r="B335">
        <v>13498</v>
      </c>
      <c r="C335" t="s">
        <v>2327</v>
      </c>
      <c r="D335" t="s">
        <v>2328</v>
      </c>
      <c r="E335" t="s">
        <v>309</v>
      </c>
      <c r="F335" t="s">
        <v>2332</v>
      </c>
      <c r="G335" t="s">
        <v>2333</v>
      </c>
      <c r="H335" t="s">
        <v>321</v>
      </c>
      <c r="I335" t="s">
        <v>951</v>
      </c>
      <c r="J335" t="s">
        <v>204</v>
      </c>
      <c r="K335" t="s">
        <v>204</v>
      </c>
      <c r="L335" t="s">
        <v>325</v>
      </c>
      <c r="M335" t="s">
        <v>340</v>
      </c>
      <c r="N335" t="s">
        <v>464</v>
      </c>
      <c r="O335" t="s">
        <v>339</v>
      </c>
      <c r="P335" t="s">
        <v>1533</v>
      </c>
      <c r="Q335" t="s">
        <v>413</v>
      </c>
      <c r="R335" t="s">
        <v>407</v>
      </c>
      <c r="S335" t="s">
        <v>1212</v>
      </c>
      <c r="T335" s="131">
        <v>6.16</v>
      </c>
      <c r="U335" t="s">
        <v>2331</v>
      </c>
      <c r="V335" s="132">
        <v>4.6280000000000002E-2</v>
      </c>
      <c r="W335" s="132">
        <v>5.5899999999999998E-2</v>
      </c>
      <c r="X335" t="s">
        <v>412</v>
      </c>
      <c r="Y335" t="s">
        <v>339</v>
      </c>
      <c r="Z335" s="131">
        <v>1265000</v>
      </c>
      <c r="AA335" s="131">
        <v>1</v>
      </c>
      <c r="AB335" s="131">
        <v>96.63</v>
      </c>
      <c r="AD335" s="131">
        <v>1222.3699999999999</v>
      </c>
      <c r="AH335" s="132">
        <v>9.3000000000000005E-4</v>
      </c>
      <c r="AI335" s="132">
        <f t="shared" si="5"/>
        <v>6.5996188183873256E-3</v>
      </c>
      <c r="AJ335" s="132">
        <v>1.130373879912076E-3</v>
      </c>
    </row>
    <row r="336" spans="1:36" hidden="1">
      <c r="A336" t="s">
        <v>1213</v>
      </c>
      <c r="B336">
        <v>13498</v>
      </c>
      <c r="C336" t="s">
        <v>1509</v>
      </c>
      <c r="D336" t="s">
        <v>1510</v>
      </c>
      <c r="E336" t="s">
        <v>309</v>
      </c>
      <c r="F336" t="s">
        <v>2334</v>
      </c>
      <c r="G336" t="s">
        <v>2335</v>
      </c>
      <c r="H336" t="s">
        <v>321</v>
      </c>
      <c r="I336" t="s">
        <v>754</v>
      </c>
      <c r="J336" t="s">
        <v>204</v>
      </c>
      <c r="K336" t="s">
        <v>204</v>
      </c>
      <c r="L336" t="s">
        <v>325</v>
      </c>
      <c r="M336" t="s">
        <v>340</v>
      </c>
      <c r="N336" t="s">
        <v>448</v>
      </c>
      <c r="O336" t="s">
        <v>339</v>
      </c>
      <c r="P336" t="s">
        <v>1211</v>
      </c>
      <c r="Q336" t="s">
        <v>413</v>
      </c>
      <c r="R336" t="s">
        <v>407</v>
      </c>
      <c r="S336" t="s">
        <v>1212</v>
      </c>
      <c r="T336" s="131">
        <v>1.22</v>
      </c>
      <c r="U336" t="s">
        <v>2336</v>
      </c>
      <c r="V336" s="132">
        <v>1.277E-2</v>
      </c>
      <c r="W336" s="132">
        <v>2.3900000000000001E-2</v>
      </c>
      <c r="X336" t="s">
        <v>412</v>
      </c>
      <c r="Y336" t="s">
        <v>339</v>
      </c>
      <c r="Z336" s="131">
        <v>1081652</v>
      </c>
      <c r="AA336" s="131">
        <v>1</v>
      </c>
      <c r="AB336" s="131">
        <v>111.45</v>
      </c>
      <c r="AD336" s="131">
        <v>1205.501</v>
      </c>
      <c r="AH336" s="132">
        <v>3.6000000000000002E-4</v>
      </c>
      <c r="AI336" s="132">
        <f t="shared" si="5"/>
        <v>6.5085424913771932E-3</v>
      </c>
      <c r="AJ336" s="132">
        <v>1.1147744484958626E-3</v>
      </c>
    </row>
    <row r="337" spans="1:36" hidden="1">
      <c r="A337" t="s">
        <v>1213</v>
      </c>
      <c r="B337">
        <v>13498</v>
      </c>
      <c r="C337" t="s">
        <v>2121</v>
      </c>
      <c r="D337" t="s">
        <v>2122</v>
      </c>
      <c r="E337" t="s">
        <v>309</v>
      </c>
      <c r="F337" t="s">
        <v>2337</v>
      </c>
      <c r="G337" t="s">
        <v>2338</v>
      </c>
      <c r="H337" t="s">
        <v>321</v>
      </c>
      <c r="I337" t="s">
        <v>951</v>
      </c>
      <c r="J337" t="s">
        <v>204</v>
      </c>
      <c r="K337" t="s">
        <v>204</v>
      </c>
      <c r="L337" t="s">
        <v>325</v>
      </c>
      <c r="M337" t="s">
        <v>340</v>
      </c>
      <c r="N337" t="s">
        <v>445</v>
      </c>
      <c r="O337" t="s">
        <v>339</v>
      </c>
      <c r="P337" t="s">
        <v>1700</v>
      </c>
      <c r="Q337" t="s">
        <v>413</v>
      </c>
      <c r="R337" t="s">
        <v>407</v>
      </c>
      <c r="S337" t="s">
        <v>1212</v>
      </c>
      <c r="T337" s="131">
        <v>4.68</v>
      </c>
      <c r="U337" t="s">
        <v>1670</v>
      </c>
      <c r="V337" s="132">
        <v>4.1590000000000002E-2</v>
      </c>
      <c r="W337" s="132">
        <v>5.0299999999999997E-2</v>
      </c>
      <c r="X337" t="s">
        <v>412</v>
      </c>
      <c r="Y337" t="s">
        <v>339</v>
      </c>
      <c r="Z337" s="131">
        <v>1200000</v>
      </c>
      <c r="AA337" s="131">
        <v>1</v>
      </c>
      <c r="AB337" s="131">
        <v>98.85</v>
      </c>
      <c r="AD337" s="131">
        <v>1186.2</v>
      </c>
      <c r="AH337" s="132">
        <v>2.3999999999999998E-3</v>
      </c>
      <c r="AI337" s="132">
        <f t="shared" si="5"/>
        <v>6.4043357104404128E-3</v>
      </c>
      <c r="AJ337" s="132">
        <v>1.0969260505016521E-3</v>
      </c>
    </row>
    <row r="338" spans="1:36" hidden="1">
      <c r="A338" t="s">
        <v>1213</v>
      </c>
      <c r="B338">
        <v>13498</v>
      </c>
      <c r="C338" t="s">
        <v>1529</v>
      </c>
      <c r="D338" t="s">
        <v>1530</v>
      </c>
      <c r="E338" t="s">
        <v>309</v>
      </c>
      <c r="F338" t="s">
        <v>1531</v>
      </c>
      <c r="G338" t="s">
        <v>1532</v>
      </c>
      <c r="H338" t="s">
        <v>321</v>
      </c>
      <c r="I338" t="s">
        <v>754</v>
      </c>
      <c r="J338" t="s">
        <v>204</v>
      </c>
      <c r="K338" t="s">
        <v>204</v>
      </c>
      <c r="L338" t="s">
        <v>325</v>
      </c>
      <c r="M338" t="s">
        <v>340</v>
      </c>
      <c r="N338" t="s">
        <v>456</v>
      </c>
      <c r="O338" t="s">
        <v>339</v>
      </c>
      <c r="P338" t="s">
        <v>1533</v>
      </c>
      <c r="Q338" t="s">
        <v>413</v>
      </c>
      <c r="R338" t="s">
        <v>407</v>
      </c>
      <c r="S338" t="s">
        <v>1212</v>
      </c>
      <c r="T338" s="131">
        <v>5.13</v>
      </c>
      <c r="U338" t="s">
        <v>1534</v>
      </c>
      <c r="V338" s="132">
        <v>2.777E-2</v>
      </c>
      <c r="W338" s="132">
        <v>4.5199999999999997E-2</v>
      </c>
      <c r="X338" t="s">
        <v>412</v>
      </c>
      <c r="Y338" t="s">
        <v>339</v>
      </c>
      <c r="Z338" s="131">
        <v>779250.74</v>
      </c>
      <c r="AA338" s="131">
        <v>1</v>
      </c>
      <c r="AB338" s="131">
        <v>146.6</v>
      </c>
      <c r="AD338" s="131">
        <v>1142.3820000000001</v>
      </c>
      <c r="AH338" s="132">
        <v>2.9999999999999997E-4</v>
      </c>
      <c r="AI338" s="132">
        <f t="shared" si="5"/>
        <v>6.1677607802767993E-3</v>
      </c>
      <c r="AJ338" s="132">
        <v>1.0564058130367378E-3</v>
      </c>
    </row>
    <row r="339" spans="1:36" hidden="1">
      <c r="A339" t="s">
        <v>1213</v>
      </c>
      <c r="B339">
        <v>13498</v>
      </c>
      <c r="C339" t="s">
        <v>2339</v>
      </c>
      <c r="D339" t="s">
        <v>2340</v>
      </c>
      <c r="E339" t="s">
        <v>309</v>
      </c>
      <c r="F339" t="s">
        <v>2341</v>
      </c>
      <c r="G339" t="s">
        <v>2342</v>
      </c>
      <c r="H339" t="s">
        <v>321</v>
      </c>
      <c r="I339" t="s">
        <v>951</v>
      </c>
      <c r="J339" t="s">
        <v>204</v>
      </c>
      <c r="K339" t="s">
        <v>204</v>
      </c>
      <c r="L339" t="s">
        <v>325</v>
      </c>
      <c r="M339" t="s">
        <v>340</v>
      </c>
      <c r="N339" t="s">
        <v>445</v>
      </c>
      <c r="O339" t="s">
        <v>339</v>
      </c>
      <c r="P339" t="s">
        <v>2343</v>
      </c>
      <c r="Q339" t="s">
        <v>415</v>
      </c>
      <c r="R339" t="s">
        <v>407</v>
      </c>
      <c r="S339" t="s">
        <v>1212</v>
      </c>
      <c r="T339" s="131">
        <v>4.84</v>
      </c>
      <c r="U339" t="s">
        <v>2344</v>
      </c>
      <c r="V339" s="132">
        <v>4.9849999999999998E-2</v>
      </c>
      <c r="W339" s="132">
        <v>0.05</v>
      </c>
      <c r="X339" t="s">
        <v>412</v>
      </c>
      <c r="Y339" t="s">
        <v>339</v>
      </c>
      <c r="Z339" s="131">
        <v>1309325.92</v>
      </c>
      <c r="AA339" s="131">
        <v>1</v>
      </c>
      <c r="AB339" s="131">
        <v>86.78</v>
      </c>
      <c r="AD339" s="131">
        <v>1136.2329999999999</v>
      </c>
      <c r="AH339" s="132">
        <v>1.2999999999999999E-3</v>
      </c>
      <c r="AI339" s="132">
        <f t="shared" si="5"/>
        <v>6.1345621120222904E-3</v>
      </c>
      <c r="AJ339" s="132">
        <v>1.0507195895630111E-3</v>
      </c>
    </row>
    <row r="340" spans="1:36" hidden="1">
      <c r="A340" t="s">
        <v>1213</v>
      </c>
      <c r="B340">
        <v>13498</v>
      </c>
      <c r="C340" t="s">
        <v>2011</v>
      </c>
      <c r="D340" t="s">
        <v>2012</v>
      </c>
      <c r="E340" t="s">
        <v>309</v>
      </c>
      <c r="F340" t="s">
        <v>2345</v>
      </c>
      <c r="G340" t="s">
        <v>2346</v>
      </c>
      <c r="H340" t="s">
        <v>321</v>
      </c>
      <c r="I340" t="s">
        <v>754</v>
      </c>
      <c r="J340" t="s">
        <v>204</v>
      </c>
      <c r="K340" t="s">
        <v>204</v>
      </c>
      <c r="L340" t="s">
        <v>325</v>
      </c>
      <c r="M340" t="s">
        <v>340</v>
      </c>
      <c r="N340" t="s">
        <v>464</v>
      </c>
      <c r="O340" t="s">
        <v>339</v>
      </c>
      <c r="P340" t="s">
        <v>2213</v>
      </c>
      <c r="Q340" t="s">
        <v>415</v>
      </c>
      <c r="R340" t="s">
        <v>407</v>
      </c>
      <c r="S340" t="s">
        <v>1212</v>
      </c>
      <c r="T340" s="131">
        <v>5.81</v>
      </c>
      <c r="U340" t="s">
        <v>2347</v>
      </c>
      <c r="V340" s="132">
        <v>3.27E-2</v>
      </c>
      <c r="W340" s="132">
        <v>3.1699999999999999E-2</v>
      </c>
      <c r="X340" t="s">
        <v>412</v>
      </c>
      <c r="Y340" t="s">
        <v>339</v>
      </c>
      <c r="Z340" s="131">
        <v>1118181.82</v>
      </c>
      <c r="AA340" s="131">
        <v>1</v>
      </c>
      <c r="AB340" s="131">
        <v>101.35</v>
      </c>
      <c r="AD340" s="131">
        <v>1133.277</v>
      </c>
      <c r="AH340" s="132">
        <v>2.2499999999999998E-3</v>
      </c>
      <c r="AI340" s="132">
        <f t="shared" si="5"/>
        <v>6.1186025635818408E-3</v>
      </c>
      <c r="AJ340" s="132">
        <v>1.0479860594624524E-3</v>
      </c>
    </row>
    <row r="341" spans="1:36" hidden="1">
      <c r="A341" t="s">
        <v>1213</v>
      </c>
      <c r="B341">
        <v>13498</v>
      </c>
      <c r="C341" t="s">
        <v>2023</v>
      </c>
      <c r="D341" t="s">
        <v>2024</v>
      </c>
      <c r="E341" t="s">
        <v>309</v>
      </c>
      <c r="F341" t="s">
        <v>2348</v>
      </c>
      <c r="G341" t="s">
        <v>2349</v>
      </c>
      <c r="H341" t="s">
        <v>321</v>
      </c>
      <c r="I341" t="s">
        <v>754</v>
      </c>
      <c r="J341" t="s">
        <v>204</v>
      </c>
      <c r="K341" t="s">
        <v>204</v>
      </c>
      <c r="L341" t="s">
        <v>325</v>
      </c>
      <c r="M341" t="s">
        <v>340</v>
      </c>
      <c r="N341" t="s">
        <v>464</v>
      </c>
      <c r="O341" t="s">
        <v>339</v>
      </c>
      <c r="P341" t="s">
        <v>2088</v>
      </c>
      <c r="Q341" t="s">
        <v>413</v>
      </c>
      <c r="R341" t="s">
        <v>407</v>
      </c>
      <c r="S341" t="s">
        <v>1212</v>
      </c>
      <c r="T341" s="131">
        <v>9.99</v>
      </c>
      <c r="U341" t="s">
        <v>2350</v>
      </c>
      <c r="V341" s="132">
        <v>2.971E-2</v>
      </c>
      <c r="W341" s="132">
        <v>3.2899999999999999E-2</v>
      </c>
      <c r="X341" t="s">
        <v>412</v>
      </c>
      <c r="Y341" t="s">
        <v>339</v>
      </c>
      <c r="Z341" s="131">
        <v>1150000</v>
      </c>
      <c r="AA341" s="131">
        <v>1</v>
      </c>
      <c r="AB341" s="131">
        <v>97.7</v>
      </c>
      <c r="AD341" s="131">
        <v>1123.55</v>
      </c>
      <c r="AH341" s="132">
        <v>2.5999999999999998E-4</v>
      </c>
      <c r="AI341" s="132">
        <f t="shared" si="5"/>
        <v>6.0660861469105758E-3</v>
      </c>
      <c r="AJ341" s="132">
        <v>1.0389911178900113E-3</v>
      </c>
    </row>
    <row r="342" spans="1:36" hidden="1">
      <c r="A342" t="s">
        <v>1213</v>
      </c>
      <c r="B342">
        <v>13498</v>
      </c>
      <c r="C342" t="s">
        <v>2351</v>
      </c>
      <c r="D342" t="s">
        <v>2352</v>
      </c>
      <c r="E342" t="s">
        <v>309</v>
      </c>
      <c r="F342" t="s">
        <v>2353</v>
      </c>
      <c r="G342" t="s">
        <v>2354</v>
      </c>
      <c r="H342" t="s">
        <v>321</v>
      </c>
      <c r="I342" t="s">
        <v>951</v>
      </c>
      <c r="J342" t="s">
        <v>204</v>
      </c>
      <c r="K342" t="s">
        <v>204</v>
      </c>
      <c r="L342" t="s">
        <v>325</v>
      </c>
      <c r="M342" t="s">
        <v>340</v>
      </c>
      <c r="N342" t="s">
        <v>459</v>
      </c>
      <c r="O342" t="s">
        <v>339</v>
      </c>
      <c r="P342" t="s">
        <v>2088</v>
      </c>
      <c r="Q342" t="s">
        <v>413</v>
      </c>
      <c r="R342" t="s">
        <v>407</v>
      </c>
      <c r="S342" t="s">
        <v>1212</v>
      </c>
      <c r="T342" s="131">
        <v>5.83</v>
      </c>
      <c r="U342" t="s">
        <v>2355</v>
      </c>
      <c r="V342" s="132">
        <v>4.1799999999999997E-2</v>
      </c>
      <c r="W342" s="132">
        <v>4.9399999999999999E-2</v>
      </c>
      <c r="X342" t="s">
        <v>412</v>
      </c>
      <c r="Y342" t="s">
        <v>339</v>
      </c>
      <c r="Z342" s="131">
        <v>1322650.8</v>
      </c>
      <c r="AA342" s="131">
        <v>1</v>
      </c>
      <c r="AB342" s="131">
        <v>84.21</v>
      </c>
      <c r="AD342" s="131">
        <v>1113.8040000000001</v>
      </c>
      <c r="AH342" s="132">
        <v>1.2999999999999999E-3</v>
      </c>
      <c r="AI342" s="132">
        <f t="shared" si="5"/>
        <v>6.0134671485680101E-3</v>
      </c>
      <c r="AJ342" s="132">
        <v>1.0299786062661796E-3</v>
      </c>
    </row>
    <row r="343" spans="1:36" hidden="1">
      <c r="A343" t="s">
        <v>1213</v>
      </c>
      <c r="B343">
        <v>13498</v>
      </c>
      <c r="C343" t="s">
        <v>2295</v>
      </c>
      <c r="D343" t="s">
        <v>2296</v>
      </c>
      <c r="E343" t="s">
        <v>309</v>
      </c>
      <c r="F343" t="s">
        <v>2356</v>
      </c>
      <c r="G343" t="s">
        <v>2357</v>
      </c>
      <c r="H343" t="s">
        <v>321</v>
      </c>
      <c r="I343" t="s">
        <v>951</v>
      </c>
      <c r="J343" t="s">
        <v>204</v>
      </c>
      <c r="K343" t="s">
        <v>204</v>
      </c>
      <c r="L343" t="s">
        <v>325</v>
      </c>
      <c r="M343" t="s">
        <v>340</v>
      </c>
      <c r="N343" t="s">
        <v>477</v>
      </c>
      <c r="O343" t="s">
        <v>339</v>
      </c>
      <c r="P343" t="s">
        <v>1700</v>
      </c>
      <c r="Q343" t="s">
        <v>413</v>
      </c>
      <c r="R343" t="s">
        <v>407</v>
      </c>
      <c r="S343" t="s">
        <v>1212</v>
      </c>
      <c r="T343" s="131">
        <v>3.13</v>
      </c>
      <c r="U343" t="s">
        <v>2299</v>
      </c>
      <c r="V343" s="132">
        <v>4.7690000000000003E-2</v>
      </c>
      <c r="W343" s="132">
        <v>5.1799999999999999E-2</v>
      </c>
      <c r="X343" t="s">
        <v>412</v>
      </c>
      <c r="Y343" t="s">
        <v>339</v>
      </c>
      <c r="Z343" s="131">
        <v>1129091.7</v>
      </c>
      <c r="AA343" s="131">
        <v>1</v>
      </c>
      <c r="AB343" s="131">
        <v>98.53</v>
      </c>
      <c r="AD343" s="131">
        <v>1112.4939999999999</v>
      </c>
      <c r="AH343" s="132">
        <v>1.7600000000000001E-3</v>
      </c>
      <c r="AI343" s="132">
        <f t="shared" si="5"/>
        <v>6.0063944122835068E-3</v>
      </c>
      <c r="AJ343" s="132">
        <v>1.028767197459775E-3</v>
      </c>
    </row>
    <row r="344" spans="1:36" hidden="1">
      <c r="A344" t="s">
        <v>1213</v>
      </c>
      <c r="B344">
        <v>13498</v>
      </c>
      <c r="C344" t="s">
        <v>1908</v>
      </c>
      <c r="D344" t="s">
        <v>1909</v>
      </c>
      <c r="E344" t="s">
        <v>309</v>
      </c>
      <c r="F344" t="s">
        <v>2358</v>
      </c>
      <c r="G344" t="s">
        <v>2359</v>
      </c>
      <c r="H344" t="s">
        <v>321</v>
      </c>
      <c r="I344" t="s">
        <v>754</v>
      </c>
      <c r="J344" t="s">
        <v>204</v>
      </c>
      <c r="K344" t="s">
        <v>204</v>
      </c>
      <c r="L344" t="s">
        <v>325</v>
      </c>
      <c r="M344" t="s">
        <v>340</v>
      </c>
      <c r="N344" t="s">
        <v>464</v>
      </c>
      <c r="O344" t="s">
        <v>339</v>
      </c>
      <c r="P344" t="s">
        <v>1627</v>
      </c>
      <c r="Q344" t="s">
        <v>413</v>
      </c>
      <c r="R344" t="s">
        <v>407</v>
      </c>
      <c r="S344" t="s">
        <v>1212</v>
      </c>
      <c r="T344" s="131">
        <v>3.84</v>
      </c>
      <c r="U344" t="s">
        <v>2360</v>
      </c>
      <c r="V344" s="132">
        <v>3.2250000000000001E-2</v>
      </c>
      <c r="W344" s="132">
        <v>3.15E-2</v>
      </c>
      <c r="X344" t="s">
        <v>412</v>
      </c>
      <c r="Y344" t="s">
        <v>339</v>
      </c>
      <c r="Z344" s="131">
        <v>1000000</v>
      </c>
      <c r="AA344" s="131">
        <v>1</v>
      </c>
      <c r="AB344" s="131">
        <v>105.8</v>
      </c>
      <c r="AD344" s="131">
        <v>1058</v>
      </c>
      <c r="AH344" s="132">
        <v>1.2099999999999999E-3</v>
      </c>
      <c r="AI344" s="132">
        <f t="shared" si="5"/>
        <v>5.7121793809188637E-3</v>
      </c>
      <c r="AJ344" s="132">
        <v>9.783744405924364E-4</v>
      </c>
    </row>
    <row r="345" spans="1:36" hidden="1">
      <c r="A345" t="s">
        <v>1213</v>
      </c>
      <c r="B345">
        <v>13498</v>
      </c>
      <c r="C345" t="s">
        <v>2280</v>
      </c>
      <c r="D345" t="s">
        <v>2281</v>
      </c>
      <c r="E345" t="s">
        <v>309</v>
      </c>
      <c r="F345" t="s">
        <v>2361</v>
      </c>
      <c r="G345" t="s">
        <v>2362</v>
      </c>
      <c r="H345" t="s">
        <v>321</v>
      </c>
      <c r="I345" t="s">
        <v>951</v>
      </c>
      <c r="J345" t="s">
        <v>204</v>
      </c>
      <c r="K345" t="s">
        <v>204</v>
      </c>
      <c r="L345" t="s">
        <v>325</v>
      </c>
      <c r="M345" t="s">
        <v>340</v>
      </c>
      <c r="N345" t="s">
        <v>454</v>
      </c>
      <c r="O345" t="s">
        <v>339</v>
      </c>
      <c r="P345" t="s">
        <v>1539</v>
      </c>
      <c r="Q345" t="s">
        <v>413</v>
      </c>
      <c r="R345" t="s">
        <v>407</v>
      </c>
      <c r="S345" t="s">
        <v>1212</v>
      </c>
      <c r="T345" s="131">
        <v>5.04</v>
      </c>
      <c r="U345" t="s">
        <v>1952</v>
      </c>
      <c r="V345" s="132">
        <v>6.25E-2</v>
      </c>
      <c r="W345" s="132">
        <v>5.7099999999999998E-2</v>
      </c>
      <c r="X345" t="s">
        <v>412</v>
      </c>
      <c r="Y345" t="s">
        <v>339</v>
      </c>
      <c r="Z345" s="131">
        <v>995000</v>
      </c>
      <c r="AA345" s="131">
        <v>1</v>
      </c>
      <c r="AB345" s="131">
        <v>105.32</v>
      </c>
      <c r="AD345" s="131">
        <v>1047.934</v>
      </c>
      <c r="AH345" s="132">
        <v>1E-3</v>
      </c>
      <c r="AI345" s="132">
        <f t="shared" si="5"/>
        <v>5.657832691270159E-3</v>
      </c>
      <c r="AJ345" s="132">
        <v>9.6906601231360509E-4</v>
      </c>
    </row>
    <row r="346" spans="1:36" hidden="1">
      <c r="A346" t="s">
        <v>1213</v>
      </c>
      <c r="B346">
        <v>13498</v>
      </c>
      <c r="C346" t="s">
        <v>1509</v>
      </c>
      <c r="D346" t="s">
        <v>1510</v>
      </c>
      <c r="E346" t="s">
        <v>309</v>
      </c>
      <c r="F346" t="s">
        <v>2363</v>
      </c>
      <c r="G346" t="s">
        <v>2364</v>
      </c>
      <c r="H346" t="s">
        <v>321</v>
      </c>
      <c r="I346" t="s">
        <v>951</v>
      </c>
      <c r="J346" t="s">
        <v>204</v>
      </c>
      <c r="K346" t="s">
        <v>204</v>
      </c>
      <c r="L346" t="s">
        <v>325</v>
      </c>
      <c r="M346" t="s">
        <v>340</v>
      </c>
      <c r="N346" t="s">
        <v>448</v>
      </c>
      <c r="O346" t="s">
        <v>339</v>
      </c>
      <c r="P346" t="s">
        <v>1211</v>
      </c>
      <c r="Q346" t="s">
        <v>413</v>
      </c>
      <c r="R346" t="s">
        <v>407</v>
      </c>
      <c r="S346" t="s">
        <v>1212</v>
      </c>
      <c r="T346" s="131">
        <v>0.19</v>
      </c>
      <c r="U346" t="s">
        <v>2365</v>
      </c>
      <c r="V346" s="132">
        <v>2.121E-2</v>
      </c>
      <c r="W346" s="132">
        <v>4.4900000000000002E-2</v>
      </c>
      <c r="X346" t="s">
        <v>412</v>
      </c>
      <c r="Y346" t="s">
        <v>339</v>
      </c>
      <c r="Z346" s="131">
        <v>1000000</v>
      </c>
      <c r="AA346" s="131">
        <v>1</v>
      </c>
      <c r="AB346" s="131">
        <v>102.14</v>
      </c>
      <c r="AD346" s="131">
        <v>1021.4</v>
      </c>
      <c r="AH346" s="132">
        <v>3.8999999999999999E-4</v>
      </c>
      <c r="AI346" s="132">
        <f t="shared" si="5"/>
        <v>5.5145746877793261E-3</v>
      </c>
      <c r="AJ346" s="132">
        <v>9.4452897317685684E-4</v>
      </c>
    </row>
    <row r="347" spans="1:36" hidden="1">
      <c r="A347" t="s">
        <v>1213</v>
      </c>
      <c r="B347">
        <v>13498</v>
      </c>
      <c r="C347" t="s">
        <v>2366</v>
      </c>
      <c r="D347" t="s">
        <v>2367</v>
      </c>
      <c r="E347" t="s">
        <v>309</v>
      </c>
      <c r="F347" t="s">
        <v>2368</v>
      </c>
      <c r="G347" t="s">
        <v>2369</v>
      </c>
      <c r="H347" t="s">
        <v>321</v>
      </c>
      <c r="I347" t="s">
        <v>951</v>
      </c>
      <c r="J347" t="s">
        <v>204</v>
      </c>
      <c r="K347" t="s">
        <v>204</v>
      </c>
      <c r="L347" t="s">
        <v>325</v>
      </c>
      <c r="M347" t="s">
        <v>340</v>
      </c>
      <c r="N347" t="s">
        <v>464</v>
      </c>
      <c r="O347" t="s">
        <v>339</v>
      </c>
      <c r="P347" t="s">
        <v>1700</v>
      </c>
      <c r="Q347" t="s">
        <v>413</v>
      </c>
      <c r="R347" t="s">
        <v>407</v>
      </c>
      <c r="S347" t="s">
        <v>1212</v>
      </c>
      <c r="T347" s="131">
        <v>4.21</v>
      </c>
      <c r="U347" t="s">
        <v>2370</v>
      </c>
      <c r="V347" s="132">
        <v>4.5839999999999999E-2</v>
      </c>
      <c r="W347" s="132">
        <v>5.0299999999999997E-2</v>
      </c>
      <c r="X347" t="s">
        <v>412</v>
      </c>
      <c r="Y347" t="s">
        <v>339</v>
      </c>
      <c r="Z347" s="131">
        <v>1000000</v>
      </c>
      <c r="AA347" s="131">
        <v>1</v>
      </c>
      <c r="AB347" s="131">
        <v>100.88</v>
      </c>
      <c r="AD347" s="131">
        <v>1008.8</v>
      </c>
      <c r="AH347" s="132">
        <v>3.3300000000000001E-3</v>
      </c>
      <c r="AI347" s="132">
        <f t="shared" si="5"/>
        <v>5.4465468426001416E-3</v>
      </c>
      <c r="AJ347" s="132">
        <v>9.3287725488624745E-4</v>
      </c>
    </row>
    <row r="348" spans="1:36" hidden="1">
      <c r="A348" t="s">
        <v>1213</v>
      </c>
      <c r="B348">
        <v>13498</v>
      </c>
      <c r="C348" t="s">
        <v>1641</v>
      </c>
      <c r="D348" t="s">
        <v>1642</v>
      </c>
      <c r="E348" t="s">
        <v>311</v>
      </c>
      <c r="F348" t="s">
        <v>1643</v>
      </c>
      <c r="G348" t="s">
        <v>1644</v>
      </c>
      <c r="H348" t="s">
        <v>321</v>
      </c>
      <c r="I348" t="s">
        <v>951</v>
      </c>
      <c r="J348" t="s">
        <v>204</v>
      </c>
      <c r="K348" t="s">
        <v>224</v>
      </c>
      <c r="L348" t="s">
        <v>325</v>
      </c>
      <c r="M348" t="s">
        <v>340</v>
      </c>
      <c r="N348" t="s">
        <v>465</v>
      </c>
      <c r="O348" t="s">
        <v>339</v>
      </c>
      <c r="P348" t="s">
        <v>1533</v>
      </c>
      <c r="Q348" t="s">
        <v>413</v>
      </c>
      <c r="R348" t="s">
        <v>407</v>
      </c>
      <c r="S348" t="s">
        <v>1212</v>
      </c>
      <c r="T348" s="131">
        <v>3.28</v>
      </c>
      <c r="U348" t="s">
        <v>1645</v>
      </c>
      <c r="V348" s="132">
        <v>6.447E-2</v>
      </c>
      <c r="W348" s="132">
        <v>6.0100000000000001E-2</v>
      </c>
      <c r="X348" t="s">
        <v>412</v>
      </c>
      <c r="Y348" t="s">
        <v>339</v>
      </c>
      <c r="Z348" s="131">
        <v>1034479.77</v>
      </c>
      <c r="AA348" s="131">
        <v>1</v>
      </c>
      <c r="AB348" s="131">
        <v>97.47</v>
      </c>
      <c r="AD348" s="131">
        <v>1008.307</v>
      </c>
      <c r="AH348" s="132">
        <v>1.1999999999999999E-3</v>
      </c>
      <c r="AI348" s="132">
        <f t="shared" si="5"/>
        <v>5.4438851181816223E-3</v>
      </c>
      <c r="AJ348" s="132">
        <v>9.3242135828963874E-4</v>
      </c>
    </row>
    <row r="349" spans="1:36" hidden="1">
      <c r="A349" t="s">
        <v>1213</v>
      </c>
      <c r="B349">
        <v>13498</v>
      </c>
      <c r="C349" t="s">
        <v>2204</v>
      </c>
      <c r="D349" t="s">
        <v>2205</v>
      </c>
      <c r="E349" t="s">
        <v>309</v>
      </c>
      <c r="F349" t="s">
        <v>2371</v>
      </c>
      <c r="G349" t="s">
        <v>2372</v>
      </c>
      <c r="H349" t="s">
        <v>321</v>
      </c>
      <c r="I349" t="s">
        <v>951</v>
      </c>
      <c r="J349" t="s">
        <v>204</v>
      </c>
      <c r="K349" t="s">
        <v>204</v>
      </c>
      <c r="L349" t="s">
        <v>325</v>
      </c>
      <c r="M349" t="s">
        <v>340</v>
      </c>
      <c r="N349" t="s">
        <v>445</v>
      </c>
      <c r="O349" t="s">
        <v>339</v>
      </c>
      <c r="P349" t="s">
        <v>1700</v>
      </c>
      <c r="Q349" t="s">
        <v>413</v>
      </c>
      <c r="R349" t="s">
        <v>407</v>
      </c>
      <c r="S349" t="s">
        <v>1212</v>
      </c>
      <c r="T349" s="131">
        <v>4.01</v>
      </c>
      <c r="U349" t="s">
        <v>1952</v>
      </c>
      <c r="V349" s="132">
        <v>4.4609999999999997E-2</v>
      </c>
      <c r="W349" s="132">
        <v>0.05</v>
      </c>
      <c r="X349" t="s">
        <v>412</v>
      </c>
      <c r="Y349" t="s">
        <v>339</v>
      </c>
      <c r="Z349" s="131">
        <v>1111731.8400000001</v>
      </c>
      <c r="AA349" s="131">
        <v>1</v>
      </c>
      <c r="AB349" s="131">
        <v>89.06</v>
      </c>
      <c r="AD349" s="131">
        <v>990.10799999999995</v>
      </c>
      <c r="AH349" s="132">
        <v>1.0499999999999999E-3</v>
      </c>
      <c r="AI349" s="132">
        <f t="shared" si="5"/>
        <v>5.3456280741803535E-3</v>
      </c>
      <c r="AJ349" s="132">
        <v>9.1559202327608311E-4</v>
      </c>
    </row>
    <row r="350" spans="1:36" hidden="1">
      <c r="A350" t="s">
        <v>1213</v>
      </c>
      <c r="B350">
        <v>13498</v>
      </c>
      <c r="C350" t="s">
        <v>1579</v>
      </c>
      <c r="D350" t="s">
        <v>1580</v>
      </c>
      <c r="E350" t="s">
        <v>309</v>
      </c>
      <c r="F350" t="s">
        <v>1975</v>
      </c>
      <c r="G350" t="s">
        <v>1976</v>
      </c>
      <c r="H350" t="s">
        <v>321</v>
      </c>
      <c r="I350" t="s">
        <v>754</v>
      </c>
      <c r="J350" t="s">
        <v>204</v>
      </c>
      <c r="K350" t="s">
        <v>204</v>
      </c>
      <c r="L350" t="s">
        <v>325</v>
      </c>
      <c r="M350" t="s">
        <v>340</v>
      </c>
      <c r="N350" t="s">
        <v>464</v>
      </c>
      <c r="O350" t="s">
        <v>339</v>
      </c>
      <c r="P350" t="s">
        <v>1551</v>
      </c>
      <c r="Q350" t="s">
        <v>413</v>
      </c>
      <c r="R350" t="s">
        <v>407</v>
      </c>
      <c r="S350" t="s">
        <v>1212</v>
      </c>
      <c r="T350" s="131">
        <v>3.69</v>
      </c>
      <c r="U350" t="s">
        <v>1572</v>
      </c>
      <c r="V350" s="132">
        <v>3.5839999999999997E-2</v>
      </c>
      <c r="W350" s="132">
        <v>3.5299999999999998E-2</v>
      </c>
      <c r="X350" t="s">
        <v>412</v>
      </c>
      <c r="Y350" t="s">
        <v>339</v>
      </c>
      <c r="Z350" s="131">
        <v>886381.61</v>
      </c>
      <c r="AA350" s="131">
        <v>1</v>
      </c>
      <c r="AB350" s="131">
        <v>107.99</v>
      </c>
      <c r="AD350" s="131">
        <v>957.20399999999995</v>
      </c>
      <c r="AH350" s="132">
        <v>4.8000000000000001E-4</v>
      </c>
      <c r="AI350" s="132">
        <f t="shared" si="5"/>
        <v>5.1679782156267102E-3</v>
      </c>
      <c r="AJ350" s="132">
        <v>8.8516439322574897E-4</v>
      </c>
    </row>
    <row r="351" spans="1:36" hidden="1">
      <c r="A351" t="s">
        <v>1213</v>
      </c>
      <c r="B351">
        <v>13498</v>
      </c>
      <c r="C351" t="s">
        <v>2373</v>
      </c>
      <c r="D351" t="s">
        <v>2374</v>
      </c>
      <c r="E351" t="s">
        <v>309</v>
      </c>
      <c r="F351" t="s">
        <v>2375</v>
      </c>
      <c r="G351" t="s">
        <v>2376</v>
      </c>
      <c r="H351" t="s">
        <v>321</v>
      </c>
      <c r="I351" t="s">
        <v>754</v>
      </c>
      <c r="J351" t="s">
        <v>204</v>
      </c>
      <c r="K351" t="s">
        <v>204</v>
      </c>
      <c r="L351" t="s">
        <v>325</v>
      </c>
      <c r="M351" t="s">
        <v>340</v>
      </c>
      <c r="N351" t="s">
        <v>440</v>
      </c>
      <c r="O351" t="s">
        <v>339</v>
      </c>
      <c r="P351" t="s">
        <v>1577</v>
      </c>
      <c r="Q351" t="s">
        <v>415</v>
      </c>
      <c r="R351" t="s">
        <v>407</v>
      </c>
      <c r="S351" t="s">
        <v>1212</v>
      </c>
      <c r="T351" s="131">
        <v>4.21</v>
      </c>
      <c r="U351" t="s">
        <v>1952</v>
      </c>
      <c r="V351" s="132">
        <v>2.7539999999999999E-2</v>
      </c>
      <c r="W351" s="132">
        <v>3.09E-2</v>
      </c>
      <c r="X351" t="s">
        <v>412</v>
      </c>
      <c r="Y351" t="s">
        <v>339</v>
      </c>
      <c r="Z351" s="131">
        <v>918000</v>
      </c>
      <c r="AA351" s="131">
        <v>1</v>
      </c>
      <c r="AB351" s="131">
        <v>103.46</v>
      </c>
      <c r="AD351" s="131">
        <v>949.76300000000003</v>
      </c>
      <c r="AH351" s="132">
        <v>2.2799999999999999E-3</v>
      </c>
      <c r="AI351" s="132">
        <f t="shared" si="5"/>
        <v>5.1278039937236704E-3</v>
      </c>
      <c r="AJ351" s="132">
        <v>8.7828340625746148E-4</v>
      </c>
    </row>
    <row r="352" spans="1:36" hidden="1">
      <c r="A352" t="s">
        <v>1213</v>
      </c>
      <c r="B352">
        <v>13498</v>
      </c>
      <c r="C352" t="s">
        <v>1679</v>
      </c>
      <c r="D352" t="s">
        <v>1680</v>
      </c>
      <c r="E352" t="s">
        <v>309</v>
      </c>
      <c r="F352" t="s">
        <v>1681</v>
      </c>
      <c r="G352" t="s">
        <v>1682</v>
      </c>
      <c r="H352" t="s">
        <v>321</v>
      </c>
      <c r="I352" t="s">
        <v>951</v>
      </c>
      <c r="J352" t="s">
        <v>204</v>
      </c>
      <c r="K352" t="s">
        <v>204</v>
      </c>
      <c r="L352" t="s">
        <v>325</v>
      </c>
      <c r="M352" t="s">
        <v>340</v>
      </c>
      <c r="N352" t="s">
        <v>443</v>
      </c>
      <c r="O352" t="s">
        <v>339</v>
      </c>
      <c r="P352" t="s">
        <v>1596</v>
      </c>
      <c r="Q352" t="s">
        <v>415</v>
      </c>
      <c r="R352" t="s">
        <v>407</v>
      </c>
      <c r="S352" t="s">
        <v>1212</v>
      </c>
      <c r="T352" s="131">
        <v>3.28</v>
      </c>
      <c r="U352" t="s">
        <v>1683</v>
      </c>
      <c r="V352" s="132">
        <v>6.0789999999999997E-2</v>
      </c>
      <c r="W352" s="132">
        <v>6.4199999999999993E-2</v>
      </c>
      <c r="X352" t="s">
        <v>412</v>
      </c>
      <c r="Y352" t="s">
        <v>339</v>
      </c>
      <c r="Z352" s="131">
        <v>934000</v>
      </c>
      <c r="AA352" s="131">
        <v>1</v>
      </c>
      <c r="AB352" s="131">
        <v>101.3</v>
      </c>
      <c r="AD352" s="131">
        <v>946.14200000000005</v>
      </c>
      <c r="AH352" s="132">
        <v>4.6699999999999997E-3</v>
      </c>
      <c r="AI352" s="132">
        <f t="shared" si="5"/>
        <v>5.1082540867876522E-3</v>
      </c>
      <c r="AJ352" s="132">
        <v>8.7493492435823151E-4</v>
      </c>
    </row>
    <row r="353" spans="1:36" hidden="1">
      <c r="A353" t="s">
        <v>1213</v>
      </c>
      <c r="B353">
        <v>13498</v>
      </c>
      <c r="C353" t="s">
        <v>455</v>
      </c>
      <c r="D353" t="s">
        <v>2228</v>
      </c>
      <c r="E353" t="s">
        <v>309</v>
      </c>
      <c r="F353" t="s">
        <v>2377</v>
      </c>
      <c r="G353" t="s">
        <v>2378</v>
      </c>
      <c r="H353" t="s">
        <v>321</v>
      </c>
      <c r="I353" t="s">
        <v>754</v>
      </c>
      <c r="J353" t="s">
        <v>204</v>
      </c>
      <c r="K353" t="s">
        <v>204</v>
      </c>
      <c r="L353" t="s">
        <v>325</v>
      </c>
      <c r="M353" t="s">
        <v>340</v>
      </c>
      <c r="N353" t="s">
        <v>440</v>
      </c>
      <c r="O353" t="s">
        <v>339</v>
      </c>
      <c r="P353" t="s">
        <v>2027</v>
      </c>
      <c r="Q353" t="s">
        <v>415</v>
      </c>
      <c r="R353" t="s">
        <v>407</v>
      </c>
      <c r="S353" t="s">
        <v>1212</v>
      </c>
      <c r="T353" s="131">
        <v>2.2799999999999998</v>
      </c>
      <c r="U353" t="s">
        <v>2379</v>
      </c>
      <c r="V353" s="132">
        <v>1.7170000000000001E-2</v>
      </c>
      <c r="W353" s="132">
        <v>2.2499999999999999E-2</v>
      </c>
      <c r="X353" t="s">
        <v>412</v>
      </c>
      <c r="Y353" t="s">
        <v>339</v>
      </c>
      <c r="Z353" s="131">
        <v>820000</v>
      </c>
      <c r="AA353" s="131">
        <v>1</v>
      </c>
      <c r="AB353" s="131">
        <v>111.46</v>
      </c>
      <c r="AD353" s="131">
        <v>913.97199999999998</v>
      </c>
      <c r="AH353" s="132">
        <v>6.8000000000000005E-4</v>
      </c>
      <c r="AI353" s="132">
        <f t="shared" si="5"/>
        <v>4.9345671201674627E-3</v>
      </c>
      <c r="AJ353" s="132">
        <v>8.4518605313530274E-4</v>
      </c>
    </row>
    <row r="354" spans="1:36" hidden="1">
      <c r="A354" t="s">
        <v>1213</v>
      </c>
      <c r="B354">
        <v>13498</v>
      </c>
      <c r="C354" t="s">
        <v>1573</v>
      </c>
      <c r="D354" t="s">
        <v>1574</v>
      </c>
      <c r="E354" t="s">
        <v>309</v>
      </c>
      <c r="F354" t="s">
        <v>2380</v>
      </c>
      <c r="G354" t="s">
        <v>2381</v>
      </c>
      <c r="H354" t="s">
        <v>321</v>
      </c>
      <c r="I354" t="s">
        <v>951</v>
      </c>
      <c r="J354" t="s">
        <v>204</v>
      </c>
      <c r="K354" t="s">
        <v>204</v>
      </c>
      <c r="L354" t="s">
        <v>325</v>
      </c>
      <c r="M354" t="s">
        <v>340</v>
      </c>
      <c r="N354" t="s">
        <v>441</v>
      </c>
      <c r="O354" t="s">
        <v>339</v>
      </c>
      <c r="P354" t="s">
        <v>1577</v>
      </c>
      <c r="Q354" t="s">
        <v>415</v>
      </c>
      <c r="R354" t="s">
        <v>407</v>
      </c>
      <c r="S354" t="s">
        <v>1212</v>
      </c>
      <c r="T354" s="131">
        <v>1.26</v>
      </c>
      <c r="U354" t="s">
        <v>2382</v>
      </c>
      <c r="V354" s="132">
        <v>4.0090000000000001E-2</v>
      </c>
      <c r="W354" s="132">
        <v>5.5E-2</v>
      </c>
      <c r="X354" t="s">
        <v>412</v>
      </c>
      <c r="Y354" t="s">
        <v>339</v>
      </c>
      <c r="Z354" s="131">
        <v>924705.88</v>
      </c>
      <c r="AA354" s="131">
        <v>1</v>
      </c>
      <c r="AB354" s="131">
        <v>97.86</v>
      </c>
      <c r="AD354" s="131">
        <v>904.91700000000003</v>
      </c>
      <c r="AH354" s="132">
        <v>1.4400000000000001E-3</v>
      </c>
      <c r="AI354" s="132">
        <f t="shared" si="5"/>
        <v>4.885678855239088E-3</v>
      </c>
      <c r="AJ354" s="132">
        <v>8.3681253653836087E-4</v>
      </c>
    </row>
    <row r="355" spans="1:36" hidden="1">
      <c r="A355" t="s">
        <v>1213</v>
      </c>
      <c r="B355">
        <v>13498</v>
      </c>
      <c r="C355" t="s">
        <v>1831</v>
      </c>
      <c r="D355" t="s">
        <v>1832</v>
      </c>
      <c r="E355" t="s">
        <v>309</v>
      </c>
      <c r="F355" t="s">
        <v>2383</v>
      </c>
      <c r="G355" t="s">
        <v>2384</v>
      </c>
      <c r="H355" t="s">
        <v>321</v>
      </c>
      <c r="I355" t="s">
        <v>951</v>
      </c>
      <c r="J355" t="s">
        <v>204</v>
      </c>
      <c r="K355" t="s">
        <v>204</v>
      </c>
      <c r="L355" t="s">
        <v>325</v>
      </c>
      <c r="M355" t="s">
        <v>340</v>
      </c>
      <c r="N355" t="s">
        <v>447</v>
      </c>
      <c r="O355" t="s">
        <v>339</v>
      </c>
      <c r="Q355" t="s">
        <v>410</v>
      </c>
      <c r="R355" t="s">
        <v>410</v>
      </c>
      <c r="S355" t="s">
        <v>1212</v>
      </c>
      <c r="T355" s="131">
        <v>3.68</v>
      </c>
      <c r="U355" t="s">
        <v>1540</v>
      </c>
      <c r="V355" s="132">
        <v>6.4219999999999999E-2</v>
      </c>
      <c r="W355" s="132">
        <v>7.3099999999999998E-2</v>
      </c>
      <c r="X355" t="s">
        <v>412</v>
      </c>
      <c r="Y355" t="s">
        <v>339</v>
      </c>
      <c r="Z355" s="131">
        <v>916000</v>
      </c>
      <c r="AA355" s="131">
        <v>1</v>
      </c>
      <c r="AB355" s="131">
        <v>98.58</v>
      </c>
      <c r="AD355" s="131">
        <v>902.99300000000005</v>
      </c>
      <c r="AH355" s="132">
        <v>3.8E-3</v>
      </c>
      <c r="AI355" s="132">
        <f t="shared" si="5"/>
        <v>4.875291111260934E-3</v>
      </c>
      <c r="AJ355" s="132">
        <v>8.3503333765017572E-4</v>
      </c>
    </row>
    <row r="356" spans="1:36" hidden="1">
      <c r="A356" t="s">
        <v>1213</v>
      </c>
      <c r="B356">
        <v>13498</v>
      </c>
      <c r="C356" t="s">
        <v>2385</v>
      </c>
      <c r="D356" t="s">
        <v>2386</v>
      </c>
      <c r="E356" t="s">
        <v>309</v>
      </c>
      <c r="F356" t="s">
        <v>2387</v>
      </c>
      <c r="G356" t="s">
        <v>2388</v>
      </c>
      <c r="H356" t="s">
        <v>321</v>
      </c>
      <c r="I356" t="s">
        <v>951</v>
      </c>
      <c r="J356" t="s">
        <v>204</v>
      </c>
      <c r="K356" t="s">
        <v>204</v>
      </c>
      <c r="L356" t="s">
        <v>325</v>
      </c>
      <c r="M356" t="s">
        <v>340</v>
      </c>
      <c r="N356" t="s">
        <v>447</v>
      </c>
      <c r="O356" t="s">
        <v>339</v>
      </c>
      <c r="P356" t="s">
        <v>1545</v>
      </c>
      <c r="Q356" t="s">
        <v>415</v>
      </c>
      <c r="R356" t="s">
        <v>407</v>
      </c>
      <c r="S356" t="s">
        <v>1212</v>
      </c>
      <c r="T356" s="131">
        <v>4.4800000000000004</v>
      </c>
      <c r="U356" t="s">
        <v>1940</v>
      </c>
      <c r="V356" s="132">
        <v>5.9110000000000003E-2</v>
      </c>
      <c r="W356" s="132">
        <v>5.2900000000000003E-2</v>
      </c>
      <c r="X356" t="s">
        <v>412</v>
      </c>
      <c r="Y356" t="s">
        <v>339</v>
      </c>
      <c r="Z356" s="131">
        <v>799000</v>
      </c>
      <c r="AA356" s="131">
        <v>1</v>
      </c>
      <c r="AB356" s="131">
        <v>105.54</v>
      </c>
      <c r="AD356" s="131">
        <v>843.26499999999999</v>
      </c>
      <c r="AH356" s="132">
        <v>5.2700000000000004E-3</v>
      </c>
      <c r="AI356" s="132">
        <f t="shared" si="5"/>
        <v>4.5528175289702702E-3</v>
      </c>
      <c r="AJ356" s="132">
        <v>7.7980049399449991E-4</v>
      </c>
    </row>
    <row r="357" spans="1:36" hidden="1">
      <c r="A357" t="s">
        <v>1213</v>
      </c>
      <c r="B357">
        <v>13498</v>
      </c>
      <c r="C357" t="s">
        <v>1753</v>
      </c>
      <c r="D357" t="s">
        <v>1754</v>
      </c>
      <c r="E357" t="s">
        <v>309</v>
      </c>
      <c r="F357" t="s">
        <v>1755</v>
      </c>
      <c r="G357" t="s">
        <v>1756</v>
      </c>
      <c r="H357" t="s">
        <v>321</v>
      </c>
      <c r="I357" t="s">
        <v>951</v>
      </c>
      <c r="J357" t="s">
        <v>204</v>
      </c>
      <c r="K357" t="s">
        <v>204</v>
      </c>
      <c r="L357" t="s">
        <v>325</v>
      </c>
      <c r="M357" t="s">
        <v>340</v>
      </c>
      <c r="N357" t="s">
        <v>447</v>
      </c>
      <c r="O357" t="s">
        <v>339</v>
      </c>
      <c r="P357" t="s">
        <v>1577</v>
      </c>
      <c r="Q357" t="s">
        <v>415</v>
      </c>
      <c r="R357" t="s">
        <v>407</v>
      </c>
      <c r="S357" t="s">
        <v>1212</v>
      </c>
      <c r="T357" s="131">
        <v>3.06</v>
      </c>
      <c r="U357" t="s">
        <v>1617</v>
      </c>
      <c r="V357" s="132">
        <v>6.1949999999999998E-2</v>
      </c>
      <c r="W357" s="132">
        <v>5.74E-2</v>
      </c>
      <c r="X357" t="s">
        <v>412</v>
      </c>
      <c r="Y357" t="s">
        <v>339</v>
      </c>
      <c r="Z357" s="131">
        <v>800000</v>
      </c>
      <c r="AA357" s="131">
        <v>1</v>
      </c>
      <c r="AB357" s="131">
        <v>103.01</v>
      </c>
      <c r="AD357" s="131">
        <v>824.08</v>
      </c>
      <c r="AH357" s="132">
        <v>2.6700000000000001E-3</v>
      </c>
      <c r="AI357" s="132">
        <f t="shared" si="5"/>
        <v>4.4492370361319637E-3</v>
      </c>
      <c r="AJ357" s="132">
        <v>7.6205936578772687E-4</v>
      </c>
    </row>
    <row r="358" spans="1:36" hidden="1">
      <c r="A358" t="s">
        <v>1213</v>
      </c>
      <c r="B358">
        <v>13498</v>
      </c>
      <c r="C358" t="s">
        <v>2389</v>
      </c>
      <c r="D358" t="s">
        <v>2390</v>
      </c>
      <c r="E358" t="s">
        <v>309</v>
      </c>
      <c r="F358" t="s">
        <v>2391</v>
      </c>
      <c r="G358" t="s">
        <v>2392</v>
      </c>
      <c r="H358" t="s">
        <v>321</v>
      </c>
      <c r="I358" t="s">
        <v>951</v>
      </c>
      <c r="J358" t="s">
        <v>204</v>
      </c>
      <c r="K358" t="s">
        <v>204</v>
      </c>
      <c r="L358" t="s">
        <v>325</v>
      </c>
      <c r="M358" t="s">
        <v>340</v>
      </c>
      <c r="N358" t="s">
        <v>441</v>
      </c>
      <c r="O358" t="s">
        <v>339</v>
      </c>
      <c r="P358" t="s">
        <v>1596</v>
      </c>
      <c r="Q358" t="s">
        <v>415</v>
      </c>
      <c r="R358" t="s">
        <v>407</v>
      </c>
      <c r="S358" t="s">
        <v>1212</v>
      </c>
      <c r="T358" s="131">
        <v>5.82</v>
      </c>
      <c r="U358" t="s">
        <v>1663</v>
      </c>
      <c r="V358" s="132">
        <v>6.4500000000000002E-2</v>
      </c>
      <c r="W358" s="132">
        <v>6.08E-2</v>
      </c>
      <c r="X358" t="s">
        <v>412</v>
      </c>
      <c r="Y358" t="s">
        <v>339</v>
      </c>
      <c r="Z358" s="131">
        <v>766000</v>
      </c>
      <c r="AA358" s="131">
        <v>1</v>
      </c>
      <c r="AB358" s="131">
        <v>105.74</v>
      </c>
      <c r="AD358" s="131">
        <v>809.96799999999996</v>
      </c>
      <c r="AH358" s="132">
        <v>1.01E-3</v>
      </c>
      <c r="AI358" s="132">
        <f t="shared" si="5"/>
        <v>4.3730458495312759E-3</v>
      </c>
      <c r="AJ358" s="132">
        <v>7.4900944130224434E-4</v>
      </c>
    </row>
    <row r="359" spans="1:36" hidden="1">
      <c r="A359" t="s">
        <v>1213</v>
      </c>
      <c r="B359">
        <v>13498</v>
      </c>
      <c r="C359" t="s">
        <v>2050</v>
      </c>
      <c r="D359" t="s">
        <v>2051</v>
      </c>
      <c r="E359" t="s">
        <v>309</v>
      </c>
      <c r="F359" t="s">
        <v>2052</v>
      </c>
      <c r="G359" t="s">
        <v>2053</v>
      </c>
      <c r="H359" t="s">
        <v>321</v>
      </c>
      <c r="I359" t="s">
        <v>754</v>
      </c>
      <c r="J359" t="s">
        <v>204</v>
      </c>
      <c r="K359" t="s">
        <v>204</v>
      </c>
      <c r="L359" t="s">
        <v>325</v>
      </c>
      <c r="M359" t="s">
        <v>340</v>
      </c>
      <c r="N359" t="s">
        <v>464</v>
      </c>
      <c r="O359" t="s">
        <v>339</v>
      </c>
      <c r="P359" t="s">
        <v>1700</v>
      </c>
      <c r="Q359" t="s">
        <v>413</v>
      </c>
      <c r="R359" t="s">
        <v>407</v>
      </c>
      <c r="S359" t="s">
        <v>1212</v>
      </c>
      <c r="T359" s="131">
        <v>2.83</v>
      </c>
      <c r="U359" t="s">
        <v>1612</v>
      </c>
      <c r="V359" s="132">
        <v>1.721E-2</v>
      </c>
      <c r="W359" s="132">
        <v>2.7900000000000001E-2</v>
      </c>
      <c r="X359" t="s">
        <v>412</v>
      </c>
      <c r="Y359" t="s">
        <v>339</v>
      </c>
      <c r="Z359" s="131">
        <v>720000</v>
      </c>
      <c r="AA359" s="131">
        <v>1</v>
      </c>
      <c r="AB359" s="131">
        <v>109.34</v>
      </c>
      <c r="AD359" s="131">
        <v>787.24800000000005</v>
      </c>
      <c r="AH359" s="132">
        <v>2.9999999999999997E-4</v>
      </c>
      <c r="AI359" s="132">
        <f t="shared" si="5"/>
        <v>4.2503797667954764E-3</v>
      </c>
      <c r="AJ359" s="132">
        <v>7.2799935879727261E-4</v>
      </c>
    </row>
    <row r="360" spans="1:36" hidden="1">
      <c r="A360" t="s">
        <v>1213</v>
      </c>
      <c r="B360">
        <v>13498</v>
      </c>
      <c r="C360" t="s">
        <v>1781</v>
      </c>
      <c r="D360" t="s">
        <v>1782</v>
      </c>
      <c r="E360" t="s">
        <v>309</v>
      </c>
      <c r="F360" t="s">
        <v>1783</v>
      </c>
      <c r="G360" t="s">
        <v>1784</v>
      </c>
      <c r="H360" t="s">
        <v>321</v>
      </c>
      <c r="I360" t="s">
        <v>951</v>
      </c>
      <c r="J360" t="s">
        <v>204</v>
      </c>
      <c r="K360" t="s">
        <v>204</v>
      </c>
      <c r="L360" t="s">
        <v>325</v>
      </c>
      <c r="M360" t="s">
        <v>340</v>
      </c>
      <c r="N360" t="s">
        <v>454</v>
      </c>
      <c r="O360" t="s">
        <v>339</v>
      </c>
      <c r="P360" t="s">
        <v>1539</v>
      </c>
      <c r="Q360" t="s">
        <v>413</v>
      </c>
      <c r="R360" t="s">
        <v>407</v>
      </c>
      <c r="S360" t="s">
        <v>1212</v>
      </c>
      <c r="T360" s="131">
        <v>3.37</v>
      </c>
      <c r="U360" t="s">
        <v>1631</v>
      </c>
      <c r="V360" s="132">
        <v>5.228E-2</v>
      </c>
      <c r="W360" s="132">
        <v>5.6899999999999999E-2</v>
      </c>
      <c r="X360" t="s">
        <v>412</v>
      </c>
      <c r="Y360" t="s">
        <v>339</v>
      </c>
      <c r="Z360" s="131">
        <v>750000</v>
      </c>
      <c r="AA360" s="131">
        <v>1</v>
      </c>
      <c r="AB360" s="131">
        <v>103.63</v>
      </c>
      <c r="AD360" s="131">
        <v>777.22500000000002</v>
      </c>
      <c r="AH360" s="132">
        <v>8.1999999999999998E-4</v>
      </c>
      <c r="AI360" s="132">
        <f t="shared" si="5"/>
        <v>4.1962652356660338E-3</v>
      </c>
      <c r="AJ360" s="132">
        <v>7.1873069431895693E-4</v>
      </c>
    </row>
    <row r="361" spans="1:36" hidden="1">
      <c r="A361" t="s">
        <v>1213</v>
      </c>
      <c r="B361">
        <v>13498</v>
      </c>
      <c r="C361" t="s">
        <v>455</v>
      </c>
      <c r="D361" t="s">
        <v>2228</v>
      </c>
      <c r="E361" t="s">
        <v>309</v>
      </c>
      <c r="F361" t="s">
        <v>2393</v>
      </c>
      <c r="G361" t="s">
        <v>2394</v>
      </c>
      <c r="H361" t="s">
        <v>321</v>
      </c>
      <c r="I361" t="s">
        <v>754</v>
      </c>
      <c r="J361" t="s">
        <v>204</v>
      </c>
      <c r="K361" t="s">
        <v>204</v>
      </c>
      <c r="L361" t="s">
        <v>325</v>
      </c>
      <c r="M361" t="s">
        <v>340</v>
      </c>
      <c r="N361" t="s">
        <v>440</v>
      </c>
      <c r="O361" t="s">
        <v>339</v>
      </c>
      <c r="P361" t="s">
        <v>2027</v>
      </c>
      <c r="Q361" t="s">
        <v>415</v>
      </c>
      <c r="R361" t="s">
        <v>407</v>
      </c>
      <c r="S361" t="s">
        <v>1212</v>
      </c>
      <c r="T361" s="131">
        <v>0.9</v>
      </c>
      <c r="U361" t="s">
        <v>2395</v>
      </c>
      <c r="V361" s="132">
        <v>5.2599999999999999E-3</v>
      </c>
      <c r="W361" s="132">
        <v>2.4E-2</v>
      </c>
      <c r="X361" t="s">
        <v>412</v>
      </c>
      <c r="Y361" t="s">
        <v>339</v>
      </c>
      <c r="Z361" s="131">
        <v>642625</v>
      </c>
      <c r="AA361" s="131">
        <v>1</v>
      </c>
      <c r="AB361" s="131">
        <v>119.86</v>
      </c>
      <c r="AD361" s="131">
        <v>770.25</v>
      </c>
      <c r="AH361" s="132">
        <v>4.2999999999999999E-4</v>
      </c>
      <c r="AI361" s="132">
        <f t="shared" si="5"/>
        <v>4.1586069642275568E-3</v>
      </c>
      <c r="AJ361" s="132">
        <v>7.1228063597951236E-4</v>
      </c>
    </row>
    <row r="362" spans="1:36" hidden="1">
      <c r="A362" t="s">
        <v>1213</v>
      </c>
      <c r="B362">
        <v>13498</v>
      </c>
      <c r="C362" t="s">
        <v>2396</v>
      </c>
      <c r="D362" t="s">
        <v>2397</v>
      </c>
      <c r="E362" t="s">
        <v>309</v>
      </c>
      <c r="F362" t="s">
        <v>2398</v>
      </c>
      <c r="G362" t="s">
        <v>2399</v>
      </c>
      <c r="H362" t="s">
        <v>321</v>
      </c>
      <c r="I362" t="s">
        <v>754</v>
      </c>
      <c r="J362" t="s">
        <v>204</v>
      </c>
      <c r="K362" t="s">
        <v>204</v>
      </c>
      <c r="L362" t="s">
        <v>325</v>
      </c>
      <c r="M362" t="s">
        <v>340</v>
      </c>
      <c r="N362" t="s">
        <v>448</v>
      </c>
      <c r="O362" t="s">
        <v>339</v>
      </c>
      <c r="P362" t="s">
        <v>1211</v>
      </c>
      <c r="Q362" t="s">
        <v>413</v>
      </c>
      <c r="R362" t="s">
        <v>407</v>
      </c>
      <c r="S362" t="s">
        <v>1212</v>
      </c>
      <c r="T362" s="131">
        <v>0.44</v>
      </c>
      <c r="U362" t="s">
        <v>2400</v>
      </c>
      <c r="V362" s="132">
        <v>1.2710000000000001E-2</v>
      </c>
      <c r="W362" s="132">
        <v>2.2599999999999999E-2</v>
      </c>
      <c r="X362" t="s">
        <v>412</v>
      </c>
      <c r="Y362" t="s">
        <v>339</v>
      </c>
      <c r="Z362" s="131">
        <v>675000</v>
      </c>
      <c r="AA362" s="131">
        <v>1</v>
      </c>
      <c r="AB362" s="131">
        <v>113.85</v>
      </c>
      <c r="AD362" s="131">
        <v>768.48800000000006</v>
      </c>
      <c r="AH362" s="132">
        <v>4.4999999999999999E-4</v>
      </c>
      <c r="AI362" s="132">
        <f t="shared" si="5"/>
        <v>4.1490938639731339E-3</v>
      </c>
      <c r="AJ362" s="132">
        <v>7.1065124489792092E-4</v>
      </c>
    </row>
    <row r="363" spans="1:36" hidden="1">
      <c r="A363" t="s">
        <v>1213</v>
      </c>
      <c r="B363">
        <v>13498</v>
      </c>
      <c r="C363" t="s">
        <v>1519</v>
      </c>
      <c r="D363" t="s">
        <v>1520</v>
      </c>
      <c r="E363" t="s">
        <v>309</v>
      </c>
      <c r="F363" t="s">
        <v>2401</v>
      </c>
      <c r="G363" t="s">
        <v>2402</v>
      </c>
      <c r="H363" t="s">
        <v>321</v>
      </c>
      <c r="I363" t="s">
        <v>754</v>
      </c>
      <c r="J363" t="s">
        <v>204</v>
      </c>
      <c r="K363" t="s">
        <v>204</v>
      </c>
      <c r="L363" t="s">
        <v>325</v>
      </c>
      <c r="M363" t="s">
        <v>340</v>
      </c>
      <c r="N363" t="s">
        <v>448</v>
      </c>
      <c r="O363" t="s">
        <v>339</v>
      </c>
      <c r="P363" t="s">
        <v>1211</v>
      </c>
      <c r="Q363" t="s">
        <v>413</v>
      </c>
      <c r="R363" t="s">
        <v>407</v>
      </c>
      <c r="S363" t="s">
        <v>1212</v>
      </c>
      <c r="T363" s="131">
        <v>2.65</v>
      </c>
      <c r="U363" t="s">
        <v>2403</v>
      </c>
      <c r="V363" s="132">
        <v>2.2859999999999998E-2</v>
      </c>
      <c r="W363" s="132">
        <v>2.3599999999999999E-2</v>
      </c>
      <c r="X363" t="s">
        <v>412</v>
      </c>
      <c r="Y363" t="s">
        <v>339</v>
      </c>
      <c r="Z363" s="131">
        <v>710000</v>
      </c>
      <c r="AA363" s="131">
        <v>1</v>
      </c>
      <c r="AB363" s="131">
        <v>106.31</v>
      </c>
      <c r="AD363" s="131">
        <v>754.80100000000004</v>
      </c>
      <c r="AH363" s="132">
        <v>2.3000000000000001E-4</v>
      </c>
      <c r="AI363" s="132">
        <f t="shared" si="5"/>
        <v>4.0751972673884118E-3</v>
      </c>
      <c r="AJ363" s="132">
        <v>6.9799433471985975E-4</v>
      </c>
    </row>
    <row r="364" spans="1:36" hidden="1">
      <c r="A364" t="s">
        <v>1213</v>
      </c>
      <c r="B364">
        <v>13498</v>
      </c>
      <c r="C364" t="s">
        <v>1920</v>
      </c>
      <c r="D364" t="s">
        <v>1921</v>
      </c>
      <c r="E364" t="s">
        <v>309</v>
      </c>
      <c r="F364" t="s">
        <v>2404</v>
      </c>
      <c r="G364" t="s">
        <v>2405</v>
      </c>
      <c r="H364" t="s">
        <v>321</v>
      </c>
      <c r="I364" t="s">
        <v>754</v>
      </c>
      <c r="J364" t="s">
        <v>204</v>
      </c>
      <c r="K364" t="s">
        <v>204</v>
      </c>
      <c r="L364" t="s">
        <v>325</v>
      </c>
      <c r="M364" t="s">
        <v>340</v>
      </c>
      <c r="N364" t="s">
        <v>464</v>
      </c>
      <c r="O364" t="s">
        <v>339</v>
      </c>
      <c r="P364" t="s">
        <v>2213</v>
      </c>
      <c r="Q364" t="s">
        <v>415</v>
      </c>
      <c r="R364" t="s">
        <v>407</v>
      </c>
      <c r="S364" t="s">
        <v>1212</v>
      </c>
      <c r="T364" s="131">
        <v>4.01</v>
      </c>
      <c r="U364" t="s">
        <v>1820</v>
      </c>
      <c r="V364" s="132">
        <v>2.4459999999999999E-2</v>
      </c>
      <c r="W364" s="132">
        <v>3.0499999999999999E-2</v>
      </c>
      <c r="X364" t="s">
        <v>412</v>
      </c>
      <c r="Y364" t="s">
        <v>339</v>
      </c>
      <c r="Z364" s="131">
        <v>691578.95</v>
      </c>
      <c r="AA364" s="131">
        <v>1</v>
      </c>
      <c r="AB364" s="131">
        <v>107.88</v>
      </c>
      <c r="AD364" s="131">
        <v>746.07500000000005</v>
      </c>
      <c r="AH364" s="132">
        <v>6.0999999999999997E-4</v>
      </c>
      <c r="AI364" s="132">
        <f t="shared" si="5"/>
        <v>4.0280852850841601E-3</v>
      </c>
      <c r="AJ364" s="132">
        <v>6.8992505743383935E-4</v>
      </c>
    </row>
    <row r="365" spans="1:36" hidden="1">
      <c r="A365" t="s">
        <v>1213</v>
      </c>
      <c r="B365">
        <v>13498</v>
      </c>
      <c r="C365" t="s">
        <v>2389</v>
      </c>
      <c r="D365" t="s">
        <v>2390</v>
      </c>
      <c r="E365" t="s">
        <v>309</v>
      </c>
      <c r="F365" t="s">
        <v>2406</v>
      </c>
      <c r="G365" t="s">
        <v>2407</v>
      </c>
      <c r="H365" t="s">
        <v>321</v>
      </c>
      <c r="I365" t="s">
        <v>952</v>
      </c>
      <c r="J365" t="s">
        <v>204</v>
      </c>
      <c r="K365" t="s">
        <v>204</v>
      </c>
      <c r="L365" t="s">
        <v>325</v>
      </c>
      <c r="M365" t="s">
        <v>340</v>
      </c>
      <c r="N365" t="s">
        <v>441</v>
      </c>
      <c r="O365" t="s">
        <v>339</v>
      </c>
      <c r="Q365" t="s">
        <v>410</v>
      </c>
      <c r="R365" t="s">
        <v>410</v>
      </c>
      <c r="S365" t="s">
        <v>1212</v>
      </c>
      <c r="T365" s="131">
        <v>3.43</v>
      </c>
      <c r="U365" t="s">
        <v>1572</v>
      </c>
      <c r="V365" s="132">
        <v>5.2839999999999998E-2</v>
      </c>
      <c r="W365" s="132">
        <v>4.4499999999999998E-2</v>
      </c>
      <c r="X365" t="s">
        <v>412</v>
      </c>
      <c r="Y365" t="s">
        <v>339</v>
      </c>
      <c r="Z365" s="131">
        <v>719000</v>
      </c>
      <c r="AA365" s="131">
        <v>1</v>
      </c>
      <c r="AB365" s="131">
        <v>103.3</v>
      </c>
      <c r="AD365" s="131">
        <v>742.72699999999998</v>
      </c>
      <c r="AH365" s="132">
        <v>1.4400000000000001E-3</v>
      </c>
      <c r="AI365" s="132">
        <f t="shared" si="5"/>
        <v>4.0100093147936904E-3</v>
      </c>
      <c r="AJ365" s="132">
        <v>6.8682902943090597E-4</v>
      </c>
    </row>
    <row r="366" spans="1:36" hidden="1">
      <c r="A366" t="s">
        <v>1213</v>
      </c>
      <c r="B366">
        <v>13498</v>
      </c>
      <c r="C366" t="s">
        <v>1781</v>
      </c>
      <c r="D366" t="s">
        <v>1782</v>
      </c>
      <c r="E366" t="s">
        <v>309</v>
      </c>
      <c r="F366" t="s">
        <v>1988</v>
      </c>
      <c r="G366" t="s">
        <v>1989</v>
      </c>
      <c r="H366" t="s">
        <v>321</v>
      </c>
      <c r="I366" t="s">
        <v>951</v>
      </c>
      <c r="J366" t="s">
        <v>204</v>
      </c>
      <c r="K366" t="s">
        <v>204</v>
      </c>
      <c r="L366" t="s">
        <v>325</v>
      </c>
      <c r="M366" t="s">
        <v>340</v>
      </c>
      <c r="N366" t="s">
        <v>454</v>
      </c>
      <c r="O366" t="s">
        <v>339</v>
      </c>
      <c r="P366" t="s">
        <v>1591</v>
      </c>
      <c r="Q366" t="s">
        <v>413</v>
      </c>
      <c r="R366" t="s">
        <v>407</v>
      </c>
      <c r="S366" t="s">
        <v>1212</v>
      </c>
      <c r="T366" s="131">
        <v>4.1399999999999997</v>
      </c>
      <c r="U366" t="s">
        <v>1670</v>
      </c>
      <c r="V366" s="132">
        <v>5.6710000000000003E-2</v>
      </c>
      <c r="W366" s="132">
        <v>6.3500000000000001E-2</v>
      </c>
      <c r="X366" t="s">
        <v>412</v>
      </c>
      <c r="Y366" t="s">
        <v>339</v>
      </c>
      <c r="Z366" s="131">
        <v>740000</v>
      </c>
      <c r="AA366" s="131">
        <v>1</v>
      </c>
      <c r="AB366" s="131">
        <v>100.22</v>
      </c>
      <c r="AD366" s="131">
        <v>741.62800000000004</v>
      </c>
      <c r="AH366" s="132">
        <v>1.8500000000000001E-3</v>
      </c>
      <c r="AI366" s="132">
        <f t="shared" si="5"/>
        <v>4.0040757749641729E-3</v>
      </c>
      <c r="AJ366" s="132">
        <v>6.8581274066889172E-4</v>
      </c>
    </row>
    <row r="367" spans="1:36" hidden="1">
      <c r="A367" t="s">
        <v>1213</v>
      </c>
      <c r="B367">
        <v>13498</v>
      </c>
      <c r="C367" t="s">
        <v>455</v>
      </c>
      <c r="D367" t="s">
        <v>2228</v>
      </c>
      <c r="E367" t="s">
        <v>309</v>
      </c>
      <c r="F367" t="s">
        <v>2408</v>
      </c>
      <c r="G367" t="s">
        <v>2409</v>
      </c>
      <c r="H367" t="s">
        <v>321</v>
      </c>
      <c r="I367" t="s">
        <v>754</v>
      </c>
      <c r="J367" t="s">
        <v>204</v>
      </c>
      <c r="K367" t="s">
        <v>204</v>
      </c>
      <c r="L367" t="s">
        <v>325</v>
      </c>
      <c r="M367" t="s">
        <v>340</v>
      </c>
      <c r="N367" t="s">
        <v>440</v>
      </c>
      <c r="O367" t="s">
        <v>339</v>
      </c>
      <c r="P367" t="s">
        <v>2027</v>
      </c>
      <c r="Q367" t="s">
        <v>415</v>
      </c>
      <c r="R367" t="s">
        <v>407</v>
      </c>
      <c r="S367" t="s">
        <v>1212</v>
      </c>
      <c r="T367" s="131">
        <v>5.37</v>
      </c>
      <c r="U367" t="s">
        <v>2410</v>
      </c>
      <c r="V367" s="132">
        <v>6.0099999999999997E-3</v>
      </c>
      <c r="W367" s="132">
        <v>2.7199999999999998E-2</v>
      </c>
      <c r="X367" t="s">
        <v>412</v>
      </c>
      <c r="Y367" t="s">
        <v>339</v>
      </c>
      <c r="Z367" s="131">
        <v>653290</v>
      </c>
      <c r="AA367" s="131">
        <v>1</v>
      </c>
      <c r="AB367" s="131">
        <v>113.4</v>
      </c>
      <c r="AD367" s="131">
        <v>740.83100000000002</v>
      </c>
      <c r="AH367" s="132">
        <v>1.7000000000000001E-4</v>
      </c>
      <c r="AI367" s="132">
        <f t="shared" si="5"/>
        <v>3.9997727438048228E-3</v>
      </c>
      <c r="AJ367" s="132">
        <v>6.8507572325003337E-4</v>
      </c>
    </row>
    <row r="368" spans="1:36" hidden="1">
      <c r="A368" t="s">
        <v>1213</v>
      </c>
      <c r="B368">
        <v>13498</v>
      </c>
      <c r="C368" t="s">
        <v>2327</v>
      </c>
      <c r="D368" t="s">
        <v>2328</v>
      </c>
      <c r="E368" t="s">
        <v>309</v>
      </c>
      <c r="F368" t="s">
        <v>2411</v>
      </c>
      <c r="G368" t="s">
        <v>2412</v>
      </c>
      <c r="H368" t="s">
        <v>321</v>
      </c>
      <c r="I368" t="s">
        <v>951</v>
      </c>
      <c r="J368" t="s">
        <v>204</v>
      </c>
      <c r="K368" t="s">
        <v>204</v>
      </c>
      <c r="L368" t="s">
        <v>325</v>
      </c>
      <c r="M368" t="s">
        <v>340</v>
      </c>
      <c r="N368" t="s">
        <v>464</v>
      </c>
      <c r="O368" t="s">
        <v>339</v>
      </c>
      <c r="P368" t="s">
        <v>1533</v>
      </c>
      <c r="Q368" t="s">
        <v>413</v>
      </c>
      <c r="R368" t="s">
        <v>407</v>
      </c>
      <c r="S368" t="s">
        <v>1212</v>
      </c>
      <c r="T368" s="131">
        <v>3.95</v>
      </c>
      <c r="U368" t="s">
        <v>1656</v>
      </c>
      <c r="V368" s="132">
        <v>4.6109999999999998E-2</v>
      </c>
      <c r="W368" s="132">
        <v>5.2900000000000003E-2</v>
      </c>
      <c r="X368" t="s">
        <v>412</v>
      </c>
      <c r="Y368" t="s">
        <v>339</v>
      </c>
      <c r="Z368" s="131">
        <v>823641.78</v>
      </c>
      <c r="AA368" s="131">
        <v>1</v>
      </c>
      <c r="AB368" s="131">
        <v>89.75</v>
      </c>
      <c r="AD368" s="131">
        <v>739.21799999999996</v>
      </c>
      <c r="AH368" s="132">
        <v>4.0000000000000002E-4</v>
      </c>
      <c r="AI368" s="132">
        <f t="shared" si="5"/>
        <v>3.9910640998148204E-3</v>
      </c>
      <c r="AJ368" s="132">
        <v>6.8358411836092587E-4</v>
      </c>
    </row>
    <row r="369" spans="1:36" hidden="1">
      <c r="A369" t="s">
        <v>1213</v>
      </c>
      <c r="B369">
        <v>13498</v>
      </c>
      <c r="C369" t="s">
        <v>2023</v>
      </c>
      <c r="D369" t="s">
        <v>2024</v>
      </c>
      <c r="E369" t="s">
        <v>309</v>
      </c>
      <c r="F369" t="s">
        <v>2086</v>
      </c>
      <c r="G369" t="s">
        <v>2087</v>
      </c>
      <c r="H369" t="s">
        <v>321</v>
      </c>
      <c r="I369" t="s">
        <v>754</v>
      </c>
      <c r="J369" t="s">
        <v>204</v>
      </c>
      <c r="K369" t="s">
        <v>204</v>
      </c>
      <c r="L369" t="s">
        <v>325</v>
      </c>
      <c r="M369" t="s">
        <v>340</v>
      </c>
      <c r="N369" t="s">
        <v>464</v>
      </c>
      <c r="O369" t="s">
        <v>339</v>
      </c>
      <c r="P369" t="s">
        <v>2088</v>
      </c>
      <c r="Q369" t="s">
        <v>413</v>
      </c>
      <c r="R369" t="s">
        <v>407</v>
      </c>
      <c r="S369" t="s">
        <v>1212</v>
      </c>
      <c r="T369" s="131">
        <v>6.47</v>
      </c>
      <c r="U369" t="s">
        <v>2089</v>
      </c>
      <c r="V369" s="132">
        <v>2.6249999999999999E-2</v>
      </c>
      <c r="W369" s="132">
        <v>3.0700000000000002E-2</v>
      </c>
      <c r="X369" t="s">
        <v>412</v>
      </c>
      <c r="Y369" t="s">
        <v>339</v>
      </c>
      <c r="Z369" s="131">
        <v>714500</v>
      </c>
      <c r="AA369" s="131">
        <v>1</v>
      </c>
      <c r="AB369" s="131">
        <v>99.26</v>
      </c>
      <c r="AD369" s="131">
        <v>709.21299999999997</v>
      </c>
      <c r="AH369" s="132">
        <v>2.5999999999999998E-4</v>
      </c>
      <c r="AI369" s="132">
        <f t="shared" si="5"/>
        <v>3.8290660446877222E-3</v>
      </c>
      <c r="AJ369" s="132">
        <v>6.558373082569788E-4</v>
      </c>
    </row>
    <row r="370" spans="1:36" hidden="1">
      <c r="A370" t="s">
        <v>1213</v>
      </c>
      <c r="B370">
        <v>13498</v>
      </c>
      <c r="C370" t="s">
        <v>455</v>
      </c>
      <c r="D370" t="s">
        <v>2228</v>
      </c>
      <c r="E370" t="s">
        <v>309</v>
      </c>
      <c r="F370" t="s">
        <v>2413</v>
      </c>
      <c r="G370" t="s">
        <v>2414</v>
      </c>
      <c r="H370" t="s">
        <v>321</v>
      </c>
      <c r="I370" t="s">
        <v>754</v>
      </c>
      <c r="J370" t="s">
        <v>204</v>
      </c>
      <c r="K370" t="s">
        <v>204</v>
      </c>
      <c r="L370" t="s">
        <v>325</v>
      </c>
      <c r="M370" t="s">
        <v>340</v>
      </c>
      <c r="N370" t="s">
        <v>440</v>
      </c>
      <c r="O370" t="s">
        <v>339</v>
      </c>
      <c r="P370" t="s">
        <v>2027</v>
      </c>
      <c r="Q370" t="s">
        <v>415</v>
      </c>
      <c r="R370" t="s">
        <v>407</v>
      </c>
      <c r="S370" t="s">
        <v>1212</v>
      </c>
      <c r="T370" s="131">
        <v>10.28</v>
      </c>
      <c r="U370" t="s">
        <v>1367</v>
      </c>
      <c r="V370" s="132">
        <v>2.7050000000000001E-2</v>
      </c>
      <c r="W370" s="132">
        <v>3.1099999999999999E-2</v>
      </c>
      <c r="X370" t="s">
        <v>412</v>
      </c>
      <c r="Y370" t="s">
        <v>339</v>
      </c>
      <c r="Z370" s="131">
        <v>720000</v>
      </c>
      <c r="AA370" s="131">
        <v>1</v>
      </c>
      <c r="AB370" s="131">
        <v>95.3</v>
      </c>
      <c r="AD370" s="131">
        <v>686.16</v>
      </c>
      <c r="AH370" s="132">
        <v>1.7000000000000001E-4</v>
      </c>
      <c r="AI370" s="132">
        <f t="shared" si="5"/>
        <v>3.704602083186472E-3</v>
      </c>
      <c r="AJ370" s="132">
        <v>6.34519287482898E-4</v>
      </c>
    </row>
    <row r="371" spans="1:36" hidden="1">
      <c r="A371" t="s">
        <v>1213</v>
      </c>
      <c r="B371">
        <v>13498</v>
      </c>
      <c r="C371" t="s">
        <v>2415</v>
      </c>
      <c r="D371" t="s">
        <v>2416</v>
      </c>
      <c r="E371" t="s">
        <v>311</v>
      </c>
      <c r="F371" t="s">
        <v>2417</v>
      </c>
      <c r="G371" t="s">
        <v>2418</v>
      </c>
      <c r="H371" t="s">
        <v>321</v>
      </c>
      <c r="I371" t="s">
        <v>951</v>
      </c>
      <c r="J371" t="s">
        <v>204</v>
      </c>
      <c r="K371" t="s">
        <v>224</v>
      </c>
      <c r="L371" t="s">
        <v>325</v>
      </c>
      <c r="M371" t="s">
        <v>340</v>
      </c>
      <c r="N371" t="s">
        <v>465</v>
      </c>
      <c r="O371" t="s">
        <v>339</v>
      </c>
      <c r="P371" t="s">
        <v>1700</v>
      </c>
      <c r="Q371" t="s">
        <v>413</v>
      </c>
      <c r="R371" t="s">
        <v>407</v>
      </c>
      <c r="S371" t="s">
        <v>1212</v>
      </c>
      <c r="T371" s="131">
        <v>1.67</v>
      </c>
      <c r="U371" t="s">
        <v>1597</v>
      </c>
      <c r="V371" s="132">
        <v>5.1610000000000003E-2</v>
      </c>
      <c r="W371" s="132">
        <v>5.8599999999999999E-2</v>
      </c>
      <c r="X371" t="s">
        <v>412</v>
      </c>
      <c r="Y371" t="s">
        <v>339</v>
      </c>
      <c r="Z371" s="131">
        <v>700000</v>
      </c>
      <c r="AA371" s="131">
        <v>1</v>
      </c>
      <c r="AB371" s="131">
        <v>97.15</v>
      </c>
      <c r="AD371" s="131">
        <v>680.05</v>
      </c>
      <c r="AH371" s="132">
        <v>7.3999999999999999E-4</v>
      </c>
      <c r="AI371" s="132">
        <f t="shared" si="5"/>
        <v>3.671613977309899E-3</v>
      </c>
      <c r="AJ371" s="132">
        <v>6.2886912885149935E-4</v>
      </c>
    </row>
    <row r="372" spans="1:36" hidden="1">
      <c r="A372" t="s">
        <v>1213</v>
      </c>
      <c r="B372">
        <v>13498</v>
      </c>
      <c r="C372" t="s">
        <v>1603</v>
      </c>
      <c r="D372" t="s">
        <v>1604</v>
      </c>
      <c r="E372" t="s">
        <v>309</v>
      </c>
      <c r="F372" t="s">
        <v>2419</v>
      </c>
      <c r="G372" t="s">
        <v>2420</v>
      </c>
      <c r="H372" t="s">
        <v>321</v>
      </c>
      <c r="I372" t="s">
        <v>754</v>
      </c>
      <c r="J372" t="s">
        <v>204</v>
      </c>
      <c r="K372" t="s">
        <v>204</v>
      </c>
      <c r="L372" t="s">
        <v>325</v>
      </c>
      <c r="M372" t="s">
        <v>340</v>
      </c>
      <c r="N372" t="s">
        <v>448</v>
      </c>
      <c r="O372" t="s">
        <v>339</v>
      </c>
      <c r="P372" t="s">
        <v>1211</v>
      </c>
      <c r="Q372" t="s">
        <v>413</v>
      </c>
      <c r="R372" t="s">
        <v>407</v>
      </c>
      <c r="S372" t="s">
        <v>1212</v>
      </c>
      <c r="T372" s="131">
        <v>3.05</v>
      </c>
      <c r="U372" t="s">
        <v>2421</v>
      </c>
      <c r="V372" s="132">
        <v>1.7500000000000002E-2</v>
      </c>
      <c r="W372" s="132">
        <v>2.5499999999999998E-2</v>
      </c>
      <c r="X372" t="s">
        <v>412</v>
      </c>
      <c r="Y372" t="s">
        <v>339</v>
      </c>
      <c r="Z372" s="131">
        <v>565823.82999999996</v>
      </c>
      <c r="AA372" s="131">
        <v>1</v>
      </c>
      <c r="AB372" s="131">
        <v>112.78</v>
      </c>
      <c r="AD372" s="131">
        <v>638.13599999999997</v>
      </c>
      <c r="AH372" s="132">
        <v>2.5000000000000001E-4</v>
      </c>
      <c r="AI372" s="132">
        <f t="shared" si="5"/>
        <v>3.4453188104178068E-3</v>
      </c>
      <c r="AJ372" s="132">
        <v>5.9010959548383261E-4</v>
      </c>
    </row>
    <row r="373" spans="1:36" hidden="1">
      <c r="A373" t="s">
        <v>1213</v>
      </c>
      <c r="B373">
        <v>13498</v>
      </c>
      <c r="C373" t="s">
        <v>2280</v>
      </c>
      <c r="D373" t="s">
        <v>2281</v>
      </c>
      <c r="E373" t="s">
        <v>309</v>
      </c>
      <c r="F373" t="s">
        <v>2422</v>
      </c>
      <c r="G373" t="s">
        <v>2423</v>
      </c>
      <c r="H373" t="s">
        <v>321</v>
      </c>
      <c r="I373" t="s">
        <v>951</v>
      </c>
      <c r="J373" t="s">
        <v>204</v>
      </c>
      <c r="K373" t="s">
        <v>204</v>
      </c>
      <c r="L373" t="s">
        <v>325</v>
      </c>
      <c r="M373" t="s">
        <v>340</v>
      </c>
      <c r="N373" t="s">
        <v>454</v>
      </c>
      <c r="O373" t="s">
        <v>339</v>
      </c>
      <c r="P373" t="s">
        <v>1539</v>
      </c>
      <c r="Q373" t="s">
        <v>413</v>
      </c>
      <c r="R373" t="s">
        <v>407</v>
      </c>
      <c r="S373" t="s">
        <v>1212</v>
      </c>
      <c r="T373" s="131">
        <v>3.47</v>
      </c>
      <c r="U373" t="s">
        <v>2424</v>
      </c>
      <c r="V373" s="132">
        <v>5.1189999999999999E-2</v>
      </c>
      <c r="W373" s="132">
        <v>5.7799999999999997E-2</v>
      </c>
      <c r="X373" t="s">
        <v>412</v>
      </c>
      <c r="Y373" t="s">
        <v>339</v>
      </c>
      <c r="Z373" s="131">
        <v>598853.9</v>
      </c>
      <c r="AA373" s="131">
        <v>1</v>
      </c>
      <c r="AB373" s="131">
        <v>105.56</v>
      </c>
      <c r="AD373" s="131">
        <v>632.15</v>
      </c>
      <c r="AH373" s="132">
        <v>7.5000000000000002E-4</v>
      </c>
      <c r="AI373" s="132">
        <f t="shared" si="5"/>
        <v>3.4130001849223624E-3</v>
      </c>
      <c r="AJ373" s="132">
        <v>5.845741045562464E-4</v>
      </c>
    </row>
    <row r="374" spans="1:36" hidden="1">
      <c r="A374" t="s">
        <v>1213</v>
      </c>
      <c r="B374">
        <v>13498</v>
      </c>
      <c r="C374" t="s">
        <v>2023</v>
      </c>
      <c r="D374" t="s">
        <v>2024</v>
      </c>
      <c r="E374" t="s">
        <v>309</v>
      </c>
      <c r="F374" t="s">
        <v>2425</v>
      </c>
      <c r="G374" t="s">
        <v>2426</v>
      </c>
      <c r="H374" t="s">
        <v>321</v>
      </c>
      <c r="I374" t="s">
        <v>754</v>
      </c>
      <c r="J374" t="s">
        <v>204</v>
      </c>
      <c r="K374" t="s">
        <v>204</v>
      </c>
      <c r="L374" t="s">
        <v>325</v>
      </c>
      <c r="M374" t="s">
        <v>340</v>
      </c>
      <c r="N374" t="s">
        <v>464</v>
      </c>
      <c r="O374" t="s">
        <v>339</v>
      </c>
      <c r="P374" t="s">
        <v>2027</v>
      </c>
      <c r="Q374" t="s">
        <v>415</v>
      </c>
      <c r="R374" t="s">
        <v>407</v>
      </c>
      <c r="S374" t="s">
        <v>1212</v>
      </c>
      <c r="T374" s="131">
        <v>5.05</v>
      </c>
      <c r="U374" t="s">
        <v>1952</v>
      </c>
      <c r="V374" s="132">
        <v>2.1860000000000001E-2</v>
      </c>
      <c r="W374" s="132">
        <v>2.9399999999999999E-2</v>
      </c>
      <c r="X374" t="s">
        <v>412</v>
      </c>
      <c r="Y374" t="s">
        <v>339</v>
      </c>
      <c r="Z374" s="131">
        <v>550000</v>
      </c>
      <c r="AA374" s="131">
        <v>1</v>
      </c>
      <c r="AB374" s="131">
        <v>113.77</v>
      </c>
      <c r="AD374" s="131">
        <v>625.73500000000001</v>
      </c>
      <c r="AH374" s="132">
        <v>1.7000000000000001E-4</v>
      </c>
      <c r="AI374" s="132">
        <f t="shared" si="5"/>
        <v>3.3783653732696269E-3</v>
      </c>
      <c r="AJ374" s="132">
        <v>5.7864190036305122E-4</v>
      </c>
    </row>
    <row r="375" spans="1:36" hidden="1">
      <c r="A375" t="s">
        <v>1213</v>
      </c>
      <c r="B375">
        <v>13498</v>
      </c>
      <c r="C375" t="s">
        <v>1920</v>
      </c>
      <c r="D375" t="s">
        <v>1921</v>
      </c>
      <c r="E375" t="s">
        <v>309</v>
      </c>
      <c r="F375" t="s">
        <v>2427</v>
      </c>
      <c r="G375" t="s">
        <v>2428</v>
      </c>
      <c r="H375" t="s">
        <v>321</v>
      </c>
      <c r="I375" t="s">
        <v>754</v>
      </c>
      <c r="J375" t="s">
        <v>204</v>
      </c>
      <c r="K375" t="s">
        <v>204</v>
      </c>
      <c r="L375" t="s">
        <v>325</v>
      </c>
      <c r="M375" t="s">
        <v>340</v>
      </c>
      <c r="N375" t="s">
        <v>464</v>
      </c>
      <c r="O375" t="s">
        <v>339</v>
      </c>
      <c r="P375" t="s">
        <v>1700</v>
      </c>
      <c r="Q375" t="s">
        <v>413</v>
      </c>
      <c r="R375" t="s">
        <v>407</v>
      </c>
      <c r="S375" t="s">
        <v>1212</v>
      </c>
      <c r="T375" s="131">
        <v>2.42</v>
      </c>
      <c r="U375" t="s">
        <v>2429</v>
      </c>
      <c r="V375" s="132">
        <v>2.4760000000000001E-2</v>
      </c>
      <c r="W375" s="132">
        <v>2.5999999999999999E-2</v>
      </c>
      <c r="X375" t="s">
        <v>412</v>
      </c>
      <c r="Y375" t="s">
        <v>339</v>
      </c>
      <c r="Z375" s="131">
        <v>538655.06000000006</v>
      </c>
      <c r="AA375" s="131">
        <v>1</v>
      </c>
      <c r="AB375" s="131">
        <v>114.28</v>
      </c>
      <c r="AD375" s="131">
        <v>615.57500000000005</v>
      </c>
      <c r="AH375" s="132">
        <v>1.08E-3</v>
      </c>
      <c r="AI375" s="132">
        <f t="shared" si="5"/>
        <v>3.3235111742997447E-3</v>
      </c>
      <c r="AJ375" s="132">
        <v>5.6924654656681387E-4</v>
      </c>
    </row>
    <row r="376" spans="1:36" hidden="1">
      <c r="A376" t="s">
        <v>1213</v>
      </c>
      <c r="B376">
        <v>13498</v>
      </c>
      <c r="C376" t="s">
        <v>2050</v>
      </c>
      <c r="D376" t="s">
        <v>2051</v>
      </c>
      <c r="E376" t="s">
        <v>309</v>
      </c>
      <c r="F376" t="s">
        <v>2430</v>
      </c>
      <c r="G376" t="s">
        <v>2431</v>
      </c>
      <c r="H376" t="s">
        <v>321</v>
      </c>
      <c r="I376" t="s">
        <v>754</v>
      </c>
      <c r="J376" t="s">
        <v>204</v>
      </c>
      <c r="K376" t="s">
        <v>204</v>
      </c>
      <c r="L376" t="s">
        <v>325</v>
      </c>
      <c r="M376" t="s">
        <v>340</v>
      </c>
      <c r="N376" t="s">
        <v>464</v>
      </c>
      <c r="O376" t="s">
        <v>339</v>
      </c>
      <c r="P376" t="s">
        <v>1700</v>
      </c>
      <c r="Q376" t="s">
        <v>413</v>
      </c>
      <c r="R376" t="s">
        <v>407</v>
      </c>
      <c r="S376" t="s">
        <v>1212</v>
      </c>
      <c r="T376" s="131">
        <v>8.4499999999999993</v>
      </c>
      <c r="U376" t="s">
        <v>2310</v>
      </c>
      <c r="V376" s="132">
        <v>3.2000000000000001E-2</v>
      </c>
      <c r="W376" s="132">
        <v>3.32E-2</v>
      </c>
      <c r="X376" t="s">
        <v>412</v>
      </c>
      <c r="Y376" t="s">
        <v>339</v>
      </c>
      <c r="Z376" s="131">
        <v>575531.43000000005</v>
      </c>
      <c r="AA376" s="131">
        <v>1</v>
      </c>
      <c r="AB376" s="131">
        <v>103.19</v>
      </c>
      <c r="AD376" s="131">
        <v>593.89099999999996</v>
      </c>
      <c r="AH376" s="132">
        <v>6.9999999999999999E-4</v>
      </c>
      <c r="AI376" s="132">
        <f t="shared" si="5"/>
        <v>3.2064384921675656E-3</v>
      </c>
      <c r="AJ376" s="132">
        <v>5.4919449423240319E-4</v>
      </c>
    </row>
    <row r="377" spans="1:36" hidden="1">
      <c r="A377" t="s">
        <v>1213</v>
      </c>
      <c r="B377">
        <v>13498</v>
      </c>
      <c r="C377" t="s">
        <v>2245</v>
      </c>
      <c r="D377" t="s">
        <v>2246</v>
      </c>
      <c r="E377" t="s">
        <v>309</v>
      </c>
      <c r="F377" t="s">
        <v>2432</v>
      </c>
      <c r="G377" t="s">
        <v>2433</v>
      </c>
      <c r="H377" t="s">
        <v>321</v>
      </c>
      <c r="I377" t="s">
        <v>951</v>
      </c>
      <c r="J377" t="s">
        <v>204</v>
      </c>
      <c r="K377" t="s">
        <v>204</v>
      </c>
      <c r="L377" t="s">
        <v>325</v>
      </c>
      <c r="M377" t="s">
        <v>340</v>
      </c>
      <c r="N377" t="s">
        <v>445</v>
      </c>
      <c r="O377" t="s">
        <v>339</v>
      </c>
      <c r="P377" t="s">
        <v>1533</v>
      </c>
      <c r="Q377" t="s">
        <v>413</v>
      </c>
      <c r="R377" t="s">
        <v>407</v>
      </c>
      <c r="S377" t="s">
        <v>1212</v>
      </c>
      <c r="T377" s="131">
        <v>6.41</v>
      </c>
      <c r="U377" t="s">
        <v>1933</v>
      </c>
      <c r="V377" s="132">
        <v>4.684E-2</v>
      </c>
      <c r="W377" s="132">
        <v>5.2900000000000003E-2</v>
      </c>
      <c r="X377" t="s">
        <v>412</v>
      </c>
      <c r="Y377" t="s">
        <v>339</v>
      </c>
      <c r="Z377" s="131">
        <v>700000</v>
      </c>
      <c r="AA377" s="131">
        <v>1</v>
      </c>
      <c r="AB377" s="131">
        <v>84.22</v>
      </c>
      <c r="AD377" s="131">
        <v>589.54</v>
      </c>
      <c r="AH377" s="132">
        <v>5.1999999999999995E-4</v>
      </c>
      <c r="AI377" s="132">
        <f t="shared" si="5"/>
        <v>3.1829472894394201E-3</v>
      </c>
      <c r="AJ377" s="132">
        <v>5.4517095246395546E-4</v>
      </c>
    </row>
    <row r="378" spans="1:36" hidden="1">
      <c r="A378" t="s">
        <v>1213</v>
      </c>
      <c r="B378">
        <v>13498</v>
      </c>
      <c r="C378" t="s">
        <v>455</v>
      </c>
      <c r="D378" t="s">
        <v>2228</v>
      </c>
      <c r="E378" t="s">
        <v>309</v>
      </c>
      <c r="F378" t="s">
        <v>2434</v>
      </c>
      <c r="G378" t="s">
        <v>2435</v>
      </c>
      <c r="H378" t="s">
        <v>321</v>
      </c>
      <c r="I378" t="s">
        <v>754</v>
      </c>
      <c r="J378" t="s">
        <v>204</v>
      </c>
      <c r="K378" t="s">
        <v>204</v>
      </c>
      <c r="L378" t="s">
        <v>325</v>
      </c>
      <c r="M378" t="s">
        <v>340</v>
      </c>
      <c r="N378" t="s">
        <v>440</v>
      </c>
      <c r="O378" t="s">
        <v>339</v>
      </c>
      <c r="P378" t="s">
        <v>2027</v>
      </c>
      <c r="Q378" t="s">
        <v>415</v>
      </c>
      <c r="R378" t="s">
        <v>407</v>
      </c>
      <c r="S378" t="s">
        <v>1212</v>
      </c>
      <c r="T378" s="131">
        <v>3.02</v>
      </c>
      <c r="U378" t="s">
        <v>2436</v>
      </c>
      <c r="V378" s="132">
        <v>1.5720000000000001E-2</v>
      </c>
      <c r="W378" s="132">
        <v>2.5700000000000001E-2</v>
      </c>
      <c r="X378" t="s">
        <v>412</v>
      </c>
      <c r="Y378" t="s">
        <v>339</v>
      </c>
      <c r="Z378" s="131">
        <v>469047.18</v>
      </c>
      <c r="AA378" s="131">
        <v>1</v>
      </c>
      <c r="AB378" s="131">
        <v>120.79</v>
      </c>
      <c r="AC378" s="131">
        <v>16.619</v>
      </c>
      <c r="AD378" s="131">
        <v>583.18100000000004</v>
      </c>
      <c r="AH378" s="132">
        <v>1.9000000000000001E-4</v>
      </c>
      <c r="AI378" s="132">
        <f t="shared" si="5"/>
        <v>3.1486148237652592E-3</v>
      </c>
      <c r="AJ378" s="132">
        <v>5.3929053368538538E-4</v>
      </c>
    </row>
    <row r="379" spans="1:36" hidden="1">
      <c r="A379" t="s">
        <v>1213</v>
      </c>
      <c r="B379">
        <v>13498</v>
      </c>
      <c r="C379" t="s">
        <v>2437</v>
      </c>
      <c r="D379" t="s">
        <v>2438</v>
      </c>
      <c r="E379" t="s">
        <v>309</v>
      </c>
      <c r="F379" t="s">
        <v>2439</v>
      </c>
      <c r="G379" t="s">
        <v>2440</v>
      </c>
      <c r="H379" t="s">
        <v>321</v>
      </c>
      <c r="I379" t="s">
        <v>754</v>
      </c>
      <c r="J379" t="s">
        <v>204</v>
      </c>
      <c r="K379" t="s">
        <v>204</v>
      </c>
      <c r="L379" t="s">
        <v>325</v>
      </c>
      <c r="M379" t="s">
        <v>340</v>
      </c>
      <c r="N379" t="s">
        <v>436</v>
      </c>
      <c r="O379" t="s">
        <v>339</v>
      </c>
      <c r="P379" t="s">
        <v>1211</v>
      </c>
      <c r="Q379" t="s">
        <v>413</v>
      </c>
      <c r="R379" t="s">
        <v>407</v>
      </c>
      <c r="S379" t="s">
        <v>1212</v>
      </c>
      <c r="T379" s="131">
        <v>3.29</v>
      </c>
      <c r="U379" t="s">
        <v>2441</v>
      </c>
      <c r="V379" s="132">
        <v>5.0000000000000001E-4</v>
      </c>
      <c r="W379" s="132">
        <v>2.4899999999999999E-2</v>
      </c>
      <c r="X379" t="s">
        <v>412</v>
      </c>
      <c r="Y379" t="s">
        <v>339</v>
      </c>
      <c r="Z379" s="131">
        <v>543900</v>
      </c>
      <c r="AA379" s="131">
        <v>1</v>
      </c>
      <c r="AB379" s="131">
        <v>106.03</v>
      </c>
      <c r="AD379" s="131">
        <v>576.697</v>
      </c>
      <c r="AH379" s="132">
        <v>6.0999999999999997E-4</v>
      </c>
      <c r="AI379" s="132">
        <f t="shared" si="5"/>
        <v>3.1136074786746368E-3</v>
      </c>
      <c r="AJ379" s="132">
        <v>5.3329452246345587E-4</v>
      </c>
    </row>
    <row r="380" spans="1:36" hidden="1">
      <c r="A380" t="s">
        <v>1213</v>
      </c>
      <c r="B380">
        <v>13498</v>
      </c>
      <c r="C380" t="s">
        <v>2023</v>
      </c>
      <c r="D380" t="s">
        <v>2024</v>
      </c>
      <c r="E380" t="s">
        <v>309</v>
      </c>
      <c r="F380" t="s">
        <v>2025</v>
      </c>
      <c r="G380" t="s">
        <v>2026</v>
      </c>
      <c r="H380" t="s">
        <v>321</v>
      </c>
      <c r="I380" t="s">
        <v>754</v>
      </c>
      <c r="J380" t="s">
        <v>204</v>
      </c>
      <c r="K380" t="s">
        <v>204</v>
      </c>
      <c r="L380" t="s">
        <v>325</v>
      </c>
      <c r="M380" t="s">
        <v>340</v>
      </c>
      <c r="N380" t="s">
        <v>464</v>
      </c>
      <c r="O380" t="s">
        <v>339</v>
      </c>
      <c r="P380" t="s">
        <v>2027</v>
      </c>
      <c r="Q380" t="s">
        <v>415</v>
      </c>
      <c r="R380" t="s">
        <v>407</v>
      </c>
      <c r="S380" t="s">
        <v>1212</v>
      </c>
      <c r="T380" s="131">
        <v>2.0699999999999998</v>
      </c>
      <c r="U380" t="s">
        <v>1730</v>
      </c>
      <c r="V380" s="132">
        <v>1.456E-2</v>
      </c>
      <c r="W380" s="132">
        <v>2.75E-2</v>
      </c>
      <c r="X380" t="s">
        <v>412</v>
      </c>
      <c r="Y380" t="s">
        <v>339</v>
      </c>
      <c r="Z380" s="131">
        <v>500854.16</v>
      </c>
      <c r="AA380" s="131">
        <v>1</v>
      </c>
      <c r="AB380" s="131">
        <v>113.81</v>
      </c>
      <c r="AD380" s="131">
        <v>570.02200000000005</v>
      </c>
      <c r="AH380" s="132">
        <v>1.9000000000000001E-4</v>
      </c>
      <c r="AI380" s="132">
        <f t="shared" si="5"/>
        <v>3.0775689178356644E-3</v>
      </c>
      <c r="AJ380" s="132">
        <v>5.2712188598807357E-4</v>
      </c>
    </row>
    <row r="381" spans="1:36" hidden="1">
      <c r="A381" t="s">
        <v>1213</v>
      </c>
      <c r="B381">
        <v>13498</v>
      </c>
      <c r="C381" t="s">
        <v>1514</v>
      </c>
      <c r="D381" t="s">
        <v>1515</v>
      </c>
      <c r="E381" t="s">
        <v>309</v>
      </c>
      <c r="F381" t="s">
        <v>2442</v>
      </c>
      <c r="G381" t="s">
        <v>2443</v>
      </c>
      <c r="H381" t="s">
        <v>321</v>
      </c>
      <c r="I381" t="s">
        <v>951</v>
      </c>
      <c r="J381" t="s">
        <v>204</v>
      </c>
      <c r="K381" t="s">
        <v>204</v>
      </c>
      <c r="L381" t="s">
        <v>325</v>
      </c>
      <c r="M381" t="s">
        <v>340</v>
      </c>
      <c r="N381" t="s">
        <v>448</v>
      </c>
      <c r="O381" t="s">
        <v>339</v>
      </c>
      <c r="P381" t="s">
        <v>1211</v>
      </c>
      <c r="Q381" t="s">
        <v>413</v>
      </c>
      <c r="R381" t="s">
        <v>407</v>
      </c>
      <c r="S381" t="s">
        <v>1212</v>
      </c>
      <c r="T381" s="131">
        <v>2.98</v>
      </c>
      <c r="U381" t="s">
        <v>2444</v>
      </c>
      <c r="V381" s="132">
        <v>2.7179999999999999E-2</v>
      </c>
      <c r="W381" s="132">
        <v>4.7100000000000003E-2</v>
      </c>
      <c r="X381" t="s">
        <v>412</v>
      </c>
      <c r="Y381" t="s">
        <v>339</v>
      </c>
      <c r="Z381" s="131">
        <v>584288.1</v>
      </c>
      <c r="AA381" s="131">
        <v>1</v>
      </c>
      <c r="AB381" s="131">
        <v>95.08</v>
      </c>
      <c r="AD381" s="131">
        <v>555.54100000000005</v>
      </c>
      <c r="AH381" s="132">
        <v>2.9999999999999997E-4</v>
      </c>
      <c r="AI381" s="132">
        <f t="shared" si="5"/>
        <v>2.9993854871975868E-3</v>
      </c>
      <c r="AJ381" s="132">
        <v>5.1373073260979466E-4</v>
      </c>
    </row>
    <row r="382" spans="1:36" hidden="1">
      <c r="A382" t="s">
        <v>1213</v>
      </c>
      <c r="B382">
        <v>13498</v>
      </c>
      <c r="C382" t="s">
        <v>2445</v>
      </c>
      <c r="D382" t="s">
        <v>2446</v>
      </c>
      <c r="E382" t="s">
        <v>309</v>
      </c>
      <c r="F382" t="s">
        <v>2447</v>
      </c>
      <c r="G382" t="s">
        <v>2448</v>
      </c>
      <c r="H382" t="s">
        <v>321</v>
      </c>
      <c r="I382" t="s">
        <v>951</v>
      </c>
      <c r="J382" t="s">
        <v>204</v>
      </c>
      <c r="K382" t="s">
        <v>204</v>
      </c>
      <c r="L382" t="s">
        <v>325</v>
      </c>
      <c r="M382" t="s">
        <v>340</v>
      </c>
      <c r="N382" t="s">
        <v>462</v>
      </c>
      <c r="O382" t="s">
        <v>339</v>
      </c>
      <c r="P382" t="s">
        <v>1533</v>
      </c>
      <c r="Q382" t="s">
        <v>413</v>
      </c>
      <c r="R382" t="s">
        <v>407</v>
      </c>
      <c r="S382" t="s">
        <v>1212</v>
      </c>
      <c r="T382" s="131">
        <v>1.52</v>
      </c>
      <c r="U382" t="s">
        <v>2449</v>
      </c>
      <c r="V382" s="132">
        <v>3.023E-2</v>
      </c>
      <c r="W382" s="132">
        <v>5.16E-2</v>
      </c>
      <c r="X382" t="s">
        <v>412</v>
      </c>
      <c r="Y382" t="s">
        <v>339</v>
      </c>
      <c r="Z382" s="131">
        <v>539330.03</v>
      </c>
      <c r="AA382" s="131">
        <v>1</v>
      </c>
      <c r="AB382" s="131">
        <v>96.07</v>
      </c>
      <c r="AD382" s="131">
        <v>518.13400000000001</v>
      </c>
      <c r="AH382" s="132">
        <v>5.0000000000000001E-4</v>
      </c>
      <c r="AI382" s="132">
        <f t="shared" si="5"/>
        <v>2.7974237725453825E-3</v>
      </c>
      <c r="AJ382" s="132">
        <v>4.7913900037988797E-4</v>
      </c>
    </row>
    <row r="383" spans="1:36" hidden="1">
      <c r="A383" t="s">
        <v>1213</v>
      </c>
      <c r="B383">
        <v>13498</v>
      </c>
      <c r="C383" t="s">
        <v>2023</v>
      </c>
      <c r="D383" t="s">
        <v>2024</v>
      </c>
      <c r="E383" t="s">
        <v>309</v>
      </c>
      <c r="F383" t="s">
        <v>2450</v>
      </c>
      <c r="G383" t="s">
        <v>2451</v>
      </c>
      <c r="H383" t="s">
        <v>321</v>
      </c>
      <c r="I383" t="s">
        <v>754</v>
      </c>
      <c r="J383" t="s">
        <v>204</v>
      </c>
      <c r="K383" t="s">
        <v>204</v>
      </c>
      <c r="L383" t="s">
        <v>325</v>
      </c>
      <c r="M383" t="s">
        <v>340</v>
      </c>
      <c r="N383" t="s">
        <v>464</v>
      </c>
      <c r="O383" t="s">
        <v>339</v>
      </c>
      <c r="P383" t="s">
        <v>2027</v>
      </c>
      <c r="Q383" t="s">
        <v>415</v>
      </c>
      <c r="R383" t="s">
        <v>407</v>
      </c>
      <c r="S383" t="s">
        <v>1212</v>
      </c>
      <c r="T383" s="131">
        <v>2.66</v>
      </c>
      <c r="U383" t="s">
        <v>2452</v>
      </c>
      <c r="V383" s="132">
        <v>1.1979999999999999E-2</v>
      </c>
      <c r="W383" s="132">
        <v>2.81E-2</v>
      </c>
      <c r="X383" t="s">
        <v>412</v>
      </c>
      <c r="Y383" t="s">
        <v>339</v>
      </c>
      <c r="Z383" s="131">
        <v>444419.69</v>
      </c>
      <c r="AA383" s="131">
        <v>1</v>
      </c>
      <c r="AB383" s="131">
        <v>113.01</v>
      </c>
      <c r="AD383" s="131">
        <v>502.23899999999998</v>
      </c>
      <c r="AH383" s="132">
        <v>1.8000000000000001E-4</v>
      </c>
      <c r="AI383" s="132">
        <f t="shared" si="5"/>
        <v>2.7116061059483071E-3</v>
      </c>
      <c r="AJ383" s="132">
        <v>4.6444026528232952E-4</v>
      </c>
    </row>
    <row r="384" spans="1:36" hidden="1">
      <c r="A384" t="s">
        <v>1213</v>
      </c>
      <c r="B384">
        <v>13498</v>
      </c>
      <c r="C384" t="s">
        <v>2453</v>
      </c>
      <c r="D384" t="s">
        <v>2454</v>
      </c>
      <c r="E384" t="s">
        <v>309</v>
      </c>
      <c r="F384" t="s">
        <v>2455</v>
      </c>
      <c r="G384" t="s">
        <v>2456</v>
      </c>
      <c r="H384" t="s">
        <v>321</v>
      </c>
      <c r="I384" t="s">
        <v>754</v>
      </c>
      <c r="J384" t="s">
        <v>204</v>
      </c>
      <c r="K384" t="s">
        <v>204</v>
      </c>
      <c r="L384" t="s">
        <v>325</v>
      </c>
      <c r="M384" t="s">
        <v>340</v>
      </c>
      <c r="N384" t="s">
        <v>477</v>
      </c>
      <c r="O384" t="s">
        <v>339</v>
      </c>
      <c r="P384" t="s">
        <v>1211</v>
      </c>
      <c r="Q384" t="s">
        <v>413</v>
      </c>
      <c r="R384" t="s">
        <v>407</v>
      </c>
      <c r="S384" t="s">
        <v>1212</v>
      </c>
      <c r="T384" s="131">
        <v>11.71</v>
      </c>
      <c r="U384" t="s">
        <v>2457</v>
      </c>
      <c r="V384" s="132">
        <v>2.2159999999999999E-2</v>
      </c>
      <c r="W384" s="132">
        <v>2.9899999999999999E-2</v>
      </c>
      <c r="X384" t="s">
        <v>412</v>
      </c>
      <c r="Y384" t="s">
        <v>339</v>
      </c>
      <c r="Z384" s="131">
        <v>479129.23</v>
      </c>
      <c r="AA384" s="131">
        <v>1</v>
      </c>
      <c r="AB384" s="131">
        <v>102.91</v>
      </c>
      <c r="AD384" s="131">
        <v>493.072</v>
      </c>
      <c r="AH384" s="132">
        <v>9.0000000000000006E-5</v>
      </c>
      <c r="AI384" s="132">
        <f t="shared" si="5"/>
        <v>2.6621131490627845E-3</v>
      </c>
      <c r="AJ384" s="132">
        <v>4.5596317785613779E-4</v>
      </c>
    </row>
    <row r="385" spans="1:36" hidden="1">
      <c r="A385" t="s">
        <v>1213</v>
      </c>
      <c r="B385">
        <v>13498</v>
      </c>
      <c r="C385" t="s">
        <v>1514</v>
      </c>
      <c r="D385" t="s">
        <v>1515</v>
      </c>
      <c r="E385" t="s">
        <v>309</v>
      </c>
      <c r="F385" t="s">
        <v>2001</v>
      </c>
      <c r="G385" t="s">
        <v>2002</v>
      </c>
      <c r="H385" t="s">
        <v>321</v>
      </c>
      <c r="I385" t="s">
        <v>754</v>
      </c>
      <c r="J385" t="s">
        <v>204</v>
      </c>
      <c r="K385" t="s">
        <v>204</v>
      </c>
      <c r="L385" t="s">
        <v>325</v>
      </c>
      <c r="M385" t="s">
        <v>340</v>
      </c>
      <c r="N385" t="s">
        <v>448</v>
      </c>
      <c r="O385" t="s">
        <v>339</v>
      </c>
      <c r="P385" t="s">
        <v>1211</v>
      </c>
      <c r="Q385" t="s">
        <v>413</v>
      </c>
      <c r="R385" t="s">
        <v>407</v>
      </c>
      <c r="S385" t="s">
        <v>1212</v>
      </c>
      <c r="T385" s="131">
        <v>3.75</v>
      </c>
      <c r="U385" t="s">
        <v>2003</v>
      </c>
      <c r="V385" s="132">
        <v>2.0840000000000001E-2</v>
      </c>
      <c r="W385" s="132">
        <v>2.5999999999999999E-2</v>
      </c>
      <c r="X385" t="s">
        <v>412</v>
      </c>
      <c r="Y385" t="s">
        <v>339</v>
      </c>
      <c r="Z385" s="131">
        <v>458964.99</v>
      </c>
      <c r="AA385" s="131">
        <v>1</v>
      </c>
      <c r="AB385" s="131">
        <v>103.06</v>
      </c>
      <c r="AD385" s="131">
        <v>473.00900000000001</v>
      </c>
      <c r="AH385" s="132">
        <v>1.2999999999999999E-4</v>
      </c>
      <c r="AI385" s="132">
        <f t="shared" si="5"/>
        <v>2.5537923032032616E-3</v>
      </c>
      <c r="AJ385" s="132">
        <v>4.3741012832720959E-4</v>
      </c>
    </row>
    <row r="386" spans="1:36" hidden="1">
      <c r="A386" t="s">
        <v>1213</v>
      </c>
      <c r="B386">
        <v>13498</v>
      </c>
      <c r="C386" t="s">
        <v>2453</v>
      </c>
      <c r="D386" t="s">
        <v>2454</v>
      </c>
      <c r="E386" t="s">
        <v>309</v>
      </c>
      <c r="F386" t="s">
        <v>2458</v>
      </c>
      <c r="G386" t="s">
        <v>2459</v>
      </c>
      <c r="H386" t="s">
        <v>321</v>
      </c>
      <c r="I386" t="s">
        <v>754</v>
      </c>
      <c r="J386" t="s">
        <v>204</v>
      </c>
      <c r="K386" t="s">
        <v>204</v>
      </c>
      <c r="L386" t="s">
        <v>325</v>
      </c>
      <c r="M386" t="s">
        <v>340</v>
      </c>
      <c r="N386" t="s">
        <v>477</v>
      </c>
      <c r="O386" t="s">
        <v>339</v>
      </c>
      <c r="P386" t="s">
        <v>1211</v>
      </c>
      <c r="Q386" t="s">
        <v>413</v>
      </c>
      <c r="R386" t="s">
        <v>407</v>
      </c>
      <c r="S386" t="s">
        <v>1212</v>
      </c>
      <c r="T386" s="131">
        <v>1.73</v>
      </c>
      <c r="U386" t="s">
        <v>1597</v>
      </c>
      <c r="V386" s="132">
        <v>1.307E-2</v>
      </c>
      <c r="W386" s="132">
        <v>2.4299999999999999E-2</v>
      </c>
      <c r="X386" t="s">
        <v>412</v>
      </c>
      <c r="Y386" t="s">
        <v>339</v>
      </c>
      <c r="Z386" s="131">
        <v>431898</v>
      </c>
      <c r="AA386" s="131">
        <v>1</v>
      </c>
      <c r="AB386" s="131">
        <v>109.41</v>
      </c>
      <c r="AD386" s="131">
        <v>472.54</v>
      </c>
      <c r="AH386" s="132">
        <v>6.7000000000000002E-4</v>
      </c>
      <c r="AI386" s="132">
        <f t="shared" si="5"/>
        <v>2.551260155632703E-3</v>
      </c>
      <c r="AJ386" s="132">
        <v>4.3697642547972583E-4</v>
      </c>
    </row>
    <row r="387" spans="1:36" hidden="1">
      <c r="A387" t="s">
        <v>1213</v>
      </c>
      <c r="B387">
        <v>13498</v>
      </c>
      <c r="C387" t="s">
        <v>2460</v>
      </c>
      <c r="D387" t="s">
        <v>2461</v>
      </c>
      <c r="E387" t="s">
        <v>309</v>
      </c>
      <c r="F387" t="s">
        <v>2462</v>
      </c>
      <c r="G387" t="s">
        <v>2463</v>
      </c>
      <c r="H387" t="s">
        <v>321</v>
      </c>
      <c r="I387" t="s">
        <v>951</v>
      </c>
      <c r="J387" t="s">
        <v>204</v>
      </c>
      <c r="K387" t="s">
        <v>204</v>
      </c>
      <c r="L387" t="s">
        <v>325</v>
      </c>
      <c r="M387" t="s">
        <v>340</v>
      </c>
      <c r="N387" t="s">
        <v>484</v>
      </c>
      <c r="O387" t="s">
        <v>339</v>
      </c>
      <c r="P387" t="s">
        <v>1596</v>
      </c>
      <c r="Q387" t="s">
        <v>415</v>
      </c>
      <c r="R387" t="s">
        <v>407</v>
      </c>
      <c r="S387" t="s">
        <v>1212</v>
      </c>
      <c r="T387" s="131">
        <v>4.07</v>
      </c>
      <c r="U387" t="s">
        <v>1683</v>
      </c>
      <c r="V387" s="132">
        <v>5.2859999999999997E-2</v>
      </c>
      <c r="W387" s="132">
        <v>5.1799999999999999E-2</v>
      </c>
      <c r="X387" t="s">
        <v>412</v>
      </c>
      <c r="Y387" t="s">
        <v>339</v>
      </c>
      <c r="Z387" s="131">
        <v>436831.06</v>
      </c>
      <c r="AA387" s="131">
        <v>1</v>
      </c>
      <c r="AB387" s="131">
        <v>104.5</v>
      </c>
      <c r="AD387" s="131">
        <v>456.488</v>
      </c>
      <c r="AH387" s="132">
        <v>4.2999999999999999E-4</v>
      </c>
      <c r="AI387" s="132">
        <f t="shared" ref="AI387:AI450" si="6">AD387/SUMIF(B:B,B387,AD:AD)</f>
        <v>2.4645948404885543E-3</v>
      </c>
      <c r="AJ387" s="132">
        <v>4.2213250627330825E-4</v>
      </c>
    </row>
    <row r="388" spans="1:36" hidden="1">
      <c r="A388" t="s">
        <v>1213</v>
      </c>
      <c r="B388">
        <v>13498</v>
      </c>
      <c r="C388" t="s">
        <v>2464</v>
      </c>
      <c r="D388" t="s">
        <v>2465</v>
      </c>
      <c r="E388" t="s">
        <v>309</v>
      </c>
      <c r="F388" t="s">
        <v>2466</v>
      </c>
      <c r="G388" t="s">
        <v>2467</v>
      </c>
      <c r="H388" t="s">
        <v>321</v>
      </c>
      <c r="I388" t="s">
        <v>951</v>
      </c>
      <c r="J388" t="s">
        <v>204</v>
      </c>
      <c r="K388" t="s">
        <v>204</v>
      </c>
      <c r="L388" t="s">
        <v>325</v>
      </c>
      <c r="M388" t="s">
        <v>340</v>
      </c>
      <c r="N388" t="s">
        <v>445</v>
      </c>
      <c r="O388" t="s">
        <v>339</v>
      </c>
      <c r="P388" t="s">
        <v>1545</v>
      </c>
      <c r="Q388" t="s">
        <v>415</v>
      </c>
      <c r="R388" t="s">
        <v>407</v>
      </c>
      <c r="S388" t="s">
        <v>1212</v>
      </c>
      <c r="T388" s="131">
        <v>2.9</v>
      </c>
      <c r="U388" t="s">
        <v>1863</v>
      </c>
      <c r="V388" s="132">
        <v>4.3389999999999998E-2</v>
      </c>
      <c r="W388" s="132">
        <v>5.16E-2</v>
      </c>
      <c r="X388" t="s">
        <v>412</v>
      </c>
      <c r="Y388" t="s">
        <v>339</v>
      </c>
      <c r="Z388" s="131">
        <v>476890</v>
      </c>
      <c r="AA388" s="131">
        <v>1</v>
      </c>
      <c r="AB388" s="131">
        <v>94.83</v>
      </c>
      <c r="AD388" s="131">
        <v>452.23500000000001</v>
      </c>
      <c r="AH388" s="132">
        <v>4.8000000000000001E-4</v>
      </c>
      <c r="AI388" s="132">
        <f t="shared" si="6"/>
        <v>2.4416327432229133E-3</v>
      </c>
      <c r="AJ388" s="132">
        <v>4.1819958898045416E-4</v>
      </c>
    </row>
    <row r="389" spans="1:36" hidden="1">
      <c r="A389" t="s">
        <v>1213</v>
      </c>
      <c r="B389">
        <v>13498</v>
      </c>
      <c r="C389" t="s">
        <v>1519</v>
      </c>
      <c r="D389" t="s">
        <v>1520</v>
      </c>
      <c r="E389" t="s">
        <v>309</v>
      </c>
      <c r="F389" t="s">
        <v>2468</v>
      </c>
      <c r="G389" t="s">
        <v>2469</v>
      </c>
      <c r="H389" t="s">
        <v>321</v>
      </c>
      <c r="I389" t="s">
        <v>754</v>
      </c>
      <c r="J389" t="s">
        <v>204</v>
      </c>
      <c r="K389" t="s">
        <v>204</v>
      </c>
      <c r="L389" t="s">
        <v>325</v>
      </c>
      <c r="M389" t="s">
        <v>340</v>
      </c>
      <c r="N389" t="s">
        <v>448</v>
      </c>
      <c r="O389" t="s">
        <v>339</v>
      </c>
      <c r="P389" t="s">
        <v>1211</v>
      </c>
      <c r="Q389" t="s">
        <v>413</v>
      </c>
      <c r="R389" t="s">
        <v>407</v>
      </c>
      <c r="S389" t="s">
        <v>1212</v>
      </c>
      <c r="T389" s="131">
        <v>1.24</v>
      </c>
      <c r="U389" t="s">
        <v>1841</v>
      </c>
      <c r="V389" s="132">
        <v>7.3800000000000003E-3</v>
      </c>
      <c r="W389" s="132">
        <v>2.29E-2</v>
      </c>
      <c r="X389" t="s">
        <v>412</v>
      </c>
      <c r="Y389" t="s">
        <v>339</v>
      </c>
      <c r="Z389" s="131">
        <v>390636.5</v>
      </c>
      <c r="AA389" s="131">
        <v>1</v>
      </c>
      <c r="AB389" s="131">
        <v>114.23</v>
      </c>
      <c r="AD389" s="131">
        <v>446.22399999999999</v>
      </c>
      <c r="AH389" s="132">
        <v>2.5999999999999998E-4</v>
      </c>
      <c r="AI389" s="132">
        <f t="shared" si="6"/>
        <v>2.4091791418441766E-3</v>
      </c>
      <c r="AJ389" s="132">
        <v>4.1264097956419596E-4</v>
      </c>
    </row>
    <row r="390" spans="1:36" hidden="1">
      <c r="A390" t="s">
        <v>1213</v>
      </c>
      <c r="B390">
        <v>13498</v>
      </c>
      <c r="C390" t="s">
        <v>2470</v>
      </c>
      <c r="D390" t="s">
        <v>2471</v>
      </c>
      <c r="E390" t="s">
        <v>309</v>
      </c>
      <c r="F390" t="s">
        <v>2472</v>
      </c>
      <c r="G390" t="s">
        <v>2473</v>
      </c>
      <c r="H390" t="s">
        <v>321</v>
      </c>
      <c r="I390" t="s">
        <v>951</v>
      </c>
      <c r="J390" t="s">
        <v>204</v>
      </c>
      <c r="K390" t="s">
        <v>204</v>
      </c>
      <c r="L390" t="s">
        <v>325</v>
      </c>
      <c r="M390" t="s">
        <v>340</v>
      </c>
      <c r="N390" t="s">
        <v>447</v>
      </c>
      <c r="O390" t="s">
        <v>339</v>
      </c>
      <c r="P390" t="s">
        <v>1596</v>
      </c>
      <c r="Q390" t="s">
        <v>415</v>
      </c>
      <c r="R390" t="s">
        <v>407</v>
      </c>
      <c r="S390" t="s">
        <v>1212</v>
      </c>
      <c r="T390" s="131">
        <v>2.94</v>
      </c>
      <c r="U390" t="s">
        <v>1617</v>
      </c>
      <c r="V390" s="132">
        <v>5.7439999999999998E-2</v>
      </c>
      <c r="W390" s="132">
        <v>6.3200000000000006E-2</v>
      </c>
      <c r="X390" t="s">
        <v>412</v>
      </c>
      <c r="Y390" t="s">
        <v>339</v>
      </c>
      <c r="Z390" s="131">
        <v>428000</v>
      </c>
      <c r="AA390" s="131">
        <v>1</v>
      </c>
      <c r="AB390" s="131">
        <v>99.68</v>
      </c>
      <c r="AD390" s="131">
        <v>426.63</v>
      </c>
      <c r="AH390" s="132">
        <v>1.7099999999999999E-3</v>
      </c>
      <c r="AI390" s="132">
        <f t="shared" si="6"/>
        <v>2.3033904435552123E-3</v>
      </c>
      <c r="AJ390" s="132">
        <v>3.9452163288275152E-4</v>
      </c>
    </row>
    <row r="391" spans="1:36" hidden="1">
      <c r="A391" t="s">
        <v>1213</v>
      </c>
      <c r="B391">
        <v>13498</v>
      </c>
      <c r="C391" t="s">
        <v>2121</v>
      </c>
      <c r="D391" t="s">
        <v>2122</v>
      </c>
      <c r="E391" t="s">
        <v>309</v>
      </c>
      <c r="F391" t="s">
        <v>2474</v>
      </c>
      <c r="G391" t="s">
        <v>2475</v>
      </c>
      <c r="H391" t="s">
        <v>321</v>
      </c>
      <c r="I391" t="s">
        <v>951</v>
      </c>
      <c r="J391" t="s">
        <v>204</v>
      </c>
      <c r="K391" t="s">
        <v>204</v>
      </c>
      <c r="L391" t="s">
        <v>325</v>
      </c>
      <c r="M391" t="s">
        <v>340</v>
      </c>
      <c r="N391" t="s">
        <v>445</v>
      </c>
      <c r="O391" t="s">
        <v>339</v>
      </c>
      <c r="P391" t="s">
        <v>1700</v>
      </c>
      <c r="Q391" t="s">
        <v>413</v>
      </c>
      <c r="R391" t="s">
        <v>407</v>
      </c>
      <c r="S391" t="s">
        <v>1212</v>
      </c>
      <c r="T391" s="131">
        <v>3.84</v>
      </c>
      <c r="U391" t="s">
        <v>2476</v>
      </c>
      <c r="V391" s="132">
        <v>4.3729999999999998E-2</v>
      </c>
      <c r="W391" s="132">
        <v>4.87E-2</v>
      </c>
      <c r="X391" t="s">
        <v>412</v>
      </c>
      <c r="Y391" t="s">
        <v>339</v>
      </c>
      <c r="Z391" s="131">
        <v>450000</v>
      </c>
      <c r="AA391" s="131">
        <v>1</v>
      </c>
      <c r="AB391" s="131">
        <v>93.04</v>
      </c>
      <c r="AD391" s="131">
        <v>418.68</v>
      </c>
      <c r="AH391" s="132">
        <v>3.5E-4</v>
      </c>
      <c r="AI391" s="132">
        <f t="shared" si="6"/>
        <v>2.2604681126683459E-3</v>
      </c>
      <c r="AJ391" s="132">
        <v>3.8716995348510519E-4</v>
      </c>
    </row>
    <row r="392" spans="1:36" hidden="1">
      <c r="A392" t="s">
        <v>1213</v>
      </c>
      <c r="B392">
        <v>13498</v>
      </c>
      <c r="C392" t="s">
        <v>1920</v>
      </c>
      <c r="D392" t="s">
        <v>1921</v>
      </c>
      <c r="E392" t="s">
        <v>309</v>
      </c>
      <c r="F392" t="s">
        <v>2477</v>
      </c>
      <c r="G392" t="s">
        <v>2478</v>
      </c>
      <c r="H392" t="s">
        <v>321</v>
      </c>
      <c r="I392" t="s">
        <v>754</v>
      </c>
      <c r="J392" t="s">
        <v>204</v>
      </c>
      <c r="K392" t="s">
        <v>204</v>
      </c>
      <c r="L392" t="s">
        <v>325</v>
      </c>
      <c r="M392" t="s">
        <v>340</v>
      </c>
      <c r="N392" t="s">
        <v>464</v>
      </c>
      <c r="O392" t="s">
        <v>339</v>
      </c>
      <c r="P392" t="s">
        <v>1700</v>
      </c>
      <c r="Q392" t="s">
        <v>413</v>
      </c>
      <c r="R392" t="s">
        <v>407</v>
      </c>
      <c r="S392" t="s">
        <v>1212</v>
      </c>
      <c r="T392" s="131">
        <v>0.94</v>
      </c>
      <c r="U392" t="s">
        <v>2479</v>
      </c>
      <c r="V392" s="132">
        <v>1.2540000000000001E-2</v>
      </c>
      <c r="W392" s="132">
        <v>2.81E-2</v>
      </c>
      <c r="X392" t="s">
        <v>412</v>
      </c>
      <c r="Y392" t="s">
        <v>339</v>
      </c>
      <c r="Z392" s="131">
        <v>360102.86</v>
      </c>
      <c r="AA392" s="131">
        <v>1</v>
      </c>
      <c r="AB392" s="131">
        <v>115.87</v>
      </c>
      <c r="AD392" s="131">
        <v>417.25099999999998</v>
      </c>
      <c r="AH392" s="132">
        <v>7.2999999999999996E-4</v>
      </c>
      <c r="AI392" s="132">
        <f t="shared" si="6"/>
        <v>2.2527528911793731E-3</v>
      </c>
      <c r="AJ392" s="132">
        <v>3.8584850067262255E-4</v>
      </c>
    </row>
    <row r="393" spans="1:36" hidden="1">
      <c r="A393" t="s">
        <v>1213</v>
      </c>
      <c r="B393">
        <v>13498</v>
      </c>
      <c r="C393" t="s">
        <v>1509</v>
      </c>
      <c r="D393" t="s">
        <v>1510</v>
      </c>
      <c r="E393" t="s">
        <v>309</v>
      </c>
      <c r="F393" t="s">
        <v>1990</v>
      </c>
      <c r="G393" t="s">
        <v>1991</v>
      </c>
      <c r="H393" t="s">
        <v>321</v>
      </c>
      <c r="I393" t="s">
        <v>754</v>
      </c>
      <c r="J393" t="s">
        <v>204</v>
      </c>
      <c r="K393" t="s">
        <v>204</v>
      </c>
      <c r="L393" t="s">
        <v>325</v>
      </c>
      <c r="M393" t="s">
        <v>340</v>
      </c>
      <c r="N393" t="s">
        <v>448</v>
      </c>
      <c r="O393" t="s">
        <v>339</v>
      </c>
      <c r="P393" t="s">
        <v>1211</v>
      </c>
      <c r="Q393" t="s">
        <v>413</v>
      </c>
      <c r="R393" t="s">
        <v>407</v>
      </c>
      <c r="S393" t="s">
        <v>1212</v>
      </c>
      <c r="T393" s="131">
        <v>3.56</v>
      </c>
      <c r="U393" t="s">
        <v>1992</v>
      </c>
      <c r="V393" s="132">
        <v>1.8149999999999999E-2</v>
      </c>
      <c r="W393" s="132">
        <v>2.5600000000000001E-2</v>
      </c>
      <c r="X393" t="s">
        <v>412</v>
      </c>
      <c r="Y393" t="s">
        <v>339</v>
      </c>
      <c r="Z393" s="131">
        <v>369120</v>
      </c>
      <c r="AA393" s="131">
        <v>1</v>
      </c>
      <c r="AB393" s="131">
        <v>103.56</v>
      </c>
      <c r="AD393" s="131">
        <v>382.26100000000002</v>
      </c>
      <c r="AH393" s="132">
        <v>1.1E-4</v>
      </c>
      <c r="AI393" s="132">
        <f t="shared" si="6"/>
        <v>2.063840644923843E-3</v>
      </c>
      <c r="AJ393" s="132">
        <v>3.5349186392750977E-4</v>
      </c>
    </row>
    <row r="394" spans="1:36" hidden="1">
      <c r="A394" t="s">
        <v>1213</v>
      </c>
      <c r="B394">
        <v>13498</v>
      </c>
      <c r="C394" t="s">
        <v>1509</v>
      </c>
      <c r="D394" t="s">
        <v>1510</v>
      </c>
      <c r="E394" t="s">
        <v>309</v>
      </c>
      <c r="F394" t="s">
        <v>2480</v>
      </c>
      <c r="G394" t="s">
        <v>2481</v>
      </c>
      <c r="H394" t="s">
        <v>321</v>
      </c>
      <c r="I394" t="s">
        <v>754</v>
      </c>
      <c r="J394" t="s">
        <v>204</v>
      </c>
      <c r="K394" t="s">
        <v>204</v>
      </c>
      <c r="L394" t="s">
        <v>325</v>
      </c>
      <c r="M394" t="s">
        <v>340</v>
      </c>
      <c r="N394" t="s">
        <v>448</v>
      </c>
      <c r="O394" t="s">
        <v>339</v>
      </c>
      <c r="P394" t="s">
        <v>1211</v>
      </c>
      <c r="Q394" t="s">
        <v>413</v>
      </c>
      <c r="R394" t="s">
        <v>407</v>
      </c>
      <c r="S394" t="s">
        <v>1212</v>
      </c>
      <c r="T394" s="131">
        <v>5.22</v>
      </c>
      <c r="U394" t="s">
        <v>1972</v>
      </c>
      <c r="V394" s="132">
        <v>2.366E-2</v>
      </c>
      <c r="W394" s="132">
        <v>2.6100000000000002E-2</v>
      </c>
      <c r="X394" t="s">
        <v>412</v>
      </c>
      <c r="Y394" t="s">
        <v>339</v>
      </c>
      <c r="Z394" s="131">
        <v>367735</v>
      </c>
      <c r="AA394" s="131">
        <v>1</v>
      </c>
      <c r="AB394" s="131">
        <v>102.35</v>
      </c>
      <c r="AD394" s="131">
        <v>376.37700000000001</v>
      </c>
      <c r="AH394" s="132">
        <v>1.1E-4</v>
      </c>
      <c r="AI394" s="132">
        <f t="shared" si="6"/>
        <v>2.0320727210322298E-3</v>
      </c>
      <c r="AJ394" s="132">
        <v>3.4805069643370457E-4</v>
      </c>
    </row>
    <row r="395" spans="1:36" hidden="1">
      <c r="A395" t="s">
        <v>1213</v>
      </c>
      <c r="B395">
        <v>13498</v>
      </c>
      <c r="C395" t="s">
        <v>2482</v>
      </c>
      <c r="D395" t="s">
        <v>2483</v>
      </c>
      <c r="E395" t="s">
        <v>309</v>
      </c>
      <c r="F395" t="s">
        <v>2484</v>
      </c>
      <c r="G395" t="s">
        <v>2485</v>
      </c>
      <c r="H395" t="s">
        <v>321</v>
      </c>
      <c r="I395" t="s">
        <v>951</v>
      </c>
      <c r="J395" t="s">
        <v>204</v>
      </c>
      <c r="K395" t="s">
        <v>204</v>
      </c>
      <c r="L395" t="s">
        <v>325</v>
      </c>
      <c r="M395" t="s">
        <v>340</v>
      </c>
      <c r="N395" t="s">
        <v>465</v>
      </c>
      <c r="O395" t="s">
        <v>339</v>
      </c>
      <c r="P395" t="s">
        <v>2343</v>
      </c>
      <c r="Q395" t="s">
        <v>415</v>
      </c>
      <c r="R395" t="s">
        <v>407</v>
      </c>
      <c r="S395" t="s">
        <v>1212</v>
      </c>
      <c r="T395" s="131">
        <v>5.51</v>
      </c>
      <c r="U395" t="s">
        <v>2486</v>
      </c>
      <c r="V395" s="132">
        <v>4.8009999999999997E-2</v>
      </c>
      <c r="W395" s="132">
        <v>5.4399999999999997E-2</v>
      </c>
      <c r="X395" t="s">
        <v>412</v>
      </c>
      <c r="Y395" t="s">
        <v>339</v>
      </c>
      <c r="Z395" s="131">
        <v>424631.6</v>
      </c>
      <c r="AA395" s="131">
        <v>1</v>
      </c>
      <c r="AB395" s="131">
        <v>86.97</v>
      </c>
      <c r="AC395" s="131">
        <v>5.9450000000000003</v>
      </c>
      <c r="AD395" s="131">
        <v>375.24700000000001</v>
      </c>
      <c r="AH395" s="132">
        <v>7.7999999999999999E-4</v>
      </c>
      <c r="AI395" s="132">
        <f t="shared" si="6"/>
        <v>2.02597181110743E-3</v>
      </c>
      <c r="AJ395" s="132">
        <v>3.4700574074573721E-4</v>
      </c>
    </row>
    <row r="396" spans="1:36" hidden="1">
      <c r="A396" t="s">
        <v>1213</v>
      </c>
      <c r="B396">
        <v>13498</v>
      </c>
      <c r="C396" t="s">
        <v>1913</v>
      </c>
      <c r="D396" t="s">
        <v>1914</v>
      </c>
      <c r="E396" t="s">
        <v>309</v>
      </c>
      <c r="F396" t="s">
        <v>2039</v>
      </c>
      <c r="G396" t="s">
        <v>2040</v>
      </c>
      <c r="H396" t="s">
        <v>321</v>
      </c>
      <c r="I396" t="s">
        <v>754</v>
      </c>
      <c r="J396" t="s">
        <v>204</v>
      </c>
      <c r="K396" t="s">
        <v>204</v>
      </c>
      <c r="L396" t="s">
        <v>325</v>
      </c>
      <c r="M396" t="s">
        <v>340</v>
      </c>
      <c r="N396" t="s">
        <v>464</v>
      </c>
      <c r="O396" t="s">
        <v>339</v>
      </c>
      <c r="P396" t="s">
        <v>1700</v>
      </c>
      <c r="Q396" t="s">
        <v>413</v>
      </c>
      <c r="R396" t="s">
        <v>407</v>
      </c>
      <c r="S396" t="s">
        <v>1212</v>
      </c>
      <c r="T396" s="131">
        <v>3.93</v>
      </c>
      <c r="U396" t="s">
        <v>1572</v>
      </c>
      <c r="V396" s="132">
        <v>1.43E-2</v>
      </c>
      <c r="W396" s="132">
        <v>2.81E-2</v>
      </c>
      <c r="X396" t="s">
        <v>412</v>
      </c>
      <c r="Y396" t="s">
        <v>339</v>
      </c>
      <c r="Z396" s="131">
        <v>326178.65999999997</v>
      </c>
      <c r="AA396" s="131">
        <v>1</v>
      </c>
      <c r="AB396" s="131">
        <v>110</v>
      </c>
      <c r="AD396" s="131">
        <v>358.79700000000003</v>
      </c>
      <c r="AH396" s="132">
        <v>2.1000000000000001E-4</v>
      </c>
      <c r="AI396" s="132">
        <f t="shared" si="6"/>
        <v>1.9371576799012719E-3</v>
      </c>
      <c r="AJ396" s="132">
        <v>3.3179377519966394E-4</v>
      </c>
    </row>
    <row r="397" spans="1:36" hidden="1">
      <c r="A397" t="s">
        <v>1213</v>
      </c>
      <c r="B397">
        <v>13498</v>
      </c>
      <c r="C397" t="s">
        <v>1977</v>
      </c>
      <c r="D397" t="s">
        <v>1978</v>
      </c>
      <c r="E397" t="s">
        <v>309</v>
      </c>
      <c r="F397" t="s">
        <v>2487</v>
      </c>
      <c r="G397" t="s">
        <v>2488</v>
      </c>
      <c r="H397" t="s">
        <v>321</v>
      </c>
      <c r="I397" t="s">
        <v>754</v>
      </c>
      <c r="J397" t="s">
        <v>204</v>
      </c>
      <c r="K397" t="s">
        <v>204</v>
      </c>
      <c r="L397" t="s">
        <v>325</v>
      </c>
      <c r="M397" t="s">
        <v>340</v>
      </c>
      <c r="N397" t="s">
        <v>464</v>
      </c>
      <c r="O397" t="s">
        <v>339</v>
      </c>
      <c r="P397" t="s">
        <v>1700</v>
      </c>
      <c r="Q397" t="s">
        <v>413</v>
      </c>
      <c r="R397" t="s">
        <v>407</v>
      </c>
      <c r="S397" t="s">
        <v>1212</v>
      </c>
      <c r="T397" s="131">
        <v>0.99</v>
      </c>
      <c r="U397" t="s">
        <v>1844</v>
      </c>
      <c r="V397" s="132">
        <v>7.6800000000000002E-3</v>
      </c>
      <c r="W397" s="132">
        <v>2.46E-2</v>
      </c>
      <c r="X397" t="s">
        <v>412</v>
      </c>
      <c r="Y397" t="s">
        <v>339</v>
      </c>
      <c r="Z397" s="131">
        <v>239064.9</v>
      </c>
      <c r="AA397" s="131">
        <v>1</v>
      </c>
      <c r="AB397" s="131">
        <v>143.4</v>
      </c>
      <c r="AD397" s="131">
        <v>342.81900000000002</v>
      </c>
      <c r="AH397" s="132">
        <v>5.0000000000000001E-4</v>
      </c>
      <c r="AI397" s="132">
        <f t="shared" si="6"/>
        <v>1.8508918933716673E-3</v>
      </c>
      <c r="AJ397" s="132">
        <v>3.1701828671971499E-4</v>
      </c>
    </row>
    <row r="398" spans="1:36" hidden="1">
      <c r="A398" t="s">
        <v>1213</v>
      </c>
      <c r="B398">
        <v>13498</v>
      </c>
      <c r="C398" t="s">
        <v>2489</v>
      </c>
      <c r="D398" t="s">
        <v>2490</v>
      </c>
      <c r="E398" t="s">
        <v>309</v>
      </c>
      <c r="F398" t="s">
        <v>2491</v>
      </c>
      <c r="G398" t="s">
        <v>2492</v>
      </c>
      <c r="H398" t="s">
        <v>321</v>
      </c>
      <c r="I398" t="s">
        <v>951</v>
      </c>
      <c r="J398" t="s">
        <v>204</v>
      </c>
      <c r="K398" t="s">
        <v>204</v>
      </c>
      <c r="L398" t="s">
        <v>325</v>
      </c>
      <c r="M398" t="s">
        <v>340</v>
      </c>
      <c r="N398" t="s">
        <v>476</v>
      </c>
      <c r="O398" t="s">
        <v>339</v>
      </c>
      <c r="P398" t="s">
        <v>1533</v>
      </c>
      <c r="Q398" t="s">
        <v>413</v>
      </c>
      <c r="R398" t="s">
        <v>407</v>
      </c>
      <c r="S398" t="s">
        <v>1212</v>
      </c>
      <c r="T398" s="131">
        <v>5.23</v>
      </c>
      <c r="U398" t="s">
        <v>2493</v>
      </c>
      <c r="V398" s="132">
        <v>5.552E-2</v>
      </c>
      <c r="W398" s="132">
        <v>5.04E-2</v>
      </c>
      <c r="X398" t="s">
        <v>412</v>
      </c>
      <c r="Y398" t="s">
        <v>339</v>
      </c>
      <c r="Z398" s="131">
        <v>319000</v>
      </c>
      <c r="AA398" s="131">
        <v>1</v>
      </c>
      <c r="AB398" s="131">
        <v>105.53</v>
      </c>
      <c r="AD398" s="131">
        <v>336.64100000000002</v>
      </c>
      <c r="AH398" s="132">
        <v>2.1299999999999999E-3</v>
      </c>
      <c r="AI398" s="132">
        <f t="shared" si="6"/>
        <v>1.8175366530925399E-3</v>
      </c>
      <c r="AJ398" s="132">
        <v>3.1130524579912894E-4</v>
      </c>
    </row>
    <row r="399" spans="1:36" hidden="1">
      <c r="A399" t="s">
        <v>1213</v>
      </c>
      <c r="B399">
        <v>13498</v>
      </c>
      <c r="C399" t="s">
        <v>1874</v>
      </c>
      <c r="D399" t="s">
        <v>1875</v>
      </c>
      <c r="E399" t="s">
        <v>309</v>
      </c>
      <c r="F399" t="s">
        <v>2494</v>
      </c>
      <c r="G399" t="s">
        <v>2495</v>
      </c>
      <c r="H399" t="s">
        <v>321</v>
      </c>
      <c r="I399" t="s">
        <v>754</v>
      </c>
      <c r="J399" t="s">
        <v>204</v>
      </c>
      <c r="K399" t="s">
        <v>204</v>
      </c>
      <c r="L399" t="s">
        <v>325</v>
      </c>
      <c r="M399" t="s">
        <v>340</v>
      </c>
      <c r="N399" t="s">
        <v>448</v>
      </c>
      <c r="O399" t="s">
        <v>339</v>
      </c>
      <c r="P399" t="s">
        <v>1533</v>
      </c>
      <c r="Q399" t="s">
        <v>413</v>
      </c>
      <c r="R399" t="s">
        <v>407</v>
      </c>
      <c r="S399" t="s">
        <v>1212</v>
      </c>
      <c r="T399" s="131">
        <v>1.71</v>
      </c>
      <c r="U399" t="s">
        <v>1730</v>
      </c>
      <c r="V399" s="132">
        <v>9.1199999999999996E-3</v>
      </c>
      <c r="W399" s="132">
        <v>2.6700000000000002E-2</v>
      </c>
      <c r="X399" t="s">
        <v>412</v>
      </c>
      <c r="Y399" t="s">
        <v>339</v>
      </c>
      <c r="Z399" s="131">
        <v>300000</v>
      </c>
      <c r="AA399" s="131">
        <v>1</v>
      </c>
      <c r="AB399" s="131">
        <v>111.08</v>
      </c>
      <c r="AD399" s="131">
        <v>333.24</v>
      </c>
      <c r="AH399" s="132">
        <v>3.6000000000000002E-4</v>
      </c>
      <c r="AI399" s="132">
        <f t="shared" si="6"/>
        <v>1.7991745339294917E-3</v>
      </c>
      <c r="AJ399" s="132">
        <v>3.0816020660021125E-4</v>
      </c>
    </row>
    <row r="400" spans="1:36" hidden="1">
      <c r="A400" t="s">
        <v>1213</v>
      </c>
      <c r="B400">
        <v>13498</v>
      </c>
      <c r="C400" t="s">
        <v>2496</v>
      </c>
      <c r="D400" t="s">
        <v>2497</v>
      </c>
      <c r="E400" t="s">
        <v>309</v>
      </c>
      <c r="F400" t="s">
        <v>2498</v>
      </c>
      <c r="G400" t="s">
        <v>2499</v>
      </c>
      <c r="H400" t="s">
        <v>321</v>
      </c>
      <c r="I400" t="s">
        <v>754</v>
      </c>
      <c r="J400" t="s">
        <v>204</v>
      </c>
      <c r="K400" t="s">
        <v>204</v>
      </c>
      <c r="L400" t="s">
        <v>325</v>
      </c>
      <c r="M400" t="s">
        <v>340</v>
      </c>
      <c r="N400" t="s">
        <v>448</v>
      </c>
      <c r="O400" t="s">
        <v>339</v>
      </c>
      <c r="P400" t="s">
        <v>1211</v>
      </c>
      <c r="Q400" t="s">
        <v>413</v>
      </c>
      <c r="R400" t="s">
        <v>407</v>
      </c>
      <c r="S400" t="s">
        <v>1212</v>
      </c>
      <c r="T400" s="131">
        <v>2.76</v>
      </c>
      <c r="U400" t="s">
        <v>2500</v>
      </c>
      <c r="V400" s="132">
        <v>9.6299999999999997E-3</v>
      </c>
      <c r="W400" s="132">
        <v>2.52E-2</v>
      </c>
      <c r="X400" t="s">
        <v>412</v>
      </c>
      <c r="Y400" t="s">
        <v>339</v>
      </c>
      <c r="Z400" s="131">
        <v>286604.37</v>
      </c>
      <c r="AA400" s="131">
        <v>1</v>
      </c>
      <c r="AB400" s="131">
        <v>112.67</v>
      </c>
      <c r="AD400" s="131">
        <v>322.91699999999997</v>
      </c>
      <c r="AH400" s="132">
        <v>1.23E-3</v>
      </c>
      <c r="AI400" s="132">
        <f t="shared" si="6"/>
        <v>1.743440292200545E-3</v>
      </c>
      <c r="AJ400" s="132">
        <v>2.9861412025783342E-4</v>
      </c>
    </row>
    <row r="401" spans="1:36" hidden="1">
      <c r="A401" t="s">
        <v>1213</v>
      </c>
      <c r="B401">
        <v>13498</v>
      </c>
      <c r="C401" t="s">
        <v>1696</v>
      </c>
      <c r="D401" t="s">
        <v>1697</v>
      </c>
      <c r="E401" t="s">
        <v>309</v>
      </c>
      <c r="F401" t="s">
        <v>2060</v>
      </c>
      <c r="G401" t="s">
        <v>2061</v>
      </c>
      <c r="H401" t="s">
        <v>321</v>
      </c>
      <c r="I401" t="s">
        <v>754</v>
      </c>
      <c r="J401" t="s">
        <v>204</v>
      </c>
      <c r="K401" t="s">
        <v>204</v>
      </c>
      <c r="L401" t="s">
        <v>325</v>
      </c>
      <c r="M401" t="s">
        <v>340</v>
      </c>
      <c r="N401" t="s">
        <v>464</v>
      </c>
      <c r="O401" t="s">
        <v>339</v>
      </c>
      <c r="P401" t="s">
        <v>1700</v>
      </c>
      <c r="Q401" t="s">
        <v>413</v>
      </c>
      <c r="R401" t="s">
        <v>407</v>
      </c>
      <c r="S401" t="s">
        <v>1212</v>
      </c>
      <c r="T401" s="131">
        <v>2.27</v>
      </c>
      <c r="U401" t="s">
        <v>1343</v>
      </c>
      <c r="V401" s="132">
        <v>1.9720000000000001E-2</v>
      </c>
      <c r="W401" s="132">
        <v>2.8000000000000001E-2</v>
      </c>
      <c r="X401" t="s">
        <v>412</v>
      </c>
      <c r="Y401" t="s">
        <v>339</v>
      </c>
      <c r="Z401" s="131">
        <v>281450.51</v>
      </c>
      <c r="AA401" s="131">
        <v>1</v>
      </c>
      <c r="AB401" s="131">
        <v>114.39</v>
      </c>
      <c r="AD401" s="131">
        <v>321.95100000000002</v>
      </c>
      <c r="AH401" s="132">
        <v>1.7000000000000001E-4</v>
      </c>
      <c r="AI401" s="132">
        <f t="shared" si="6"/>
        <v>1.7382248240701409E-3</v>
      </c>
      <c r="AJ401" s="132">
        <v>2.9772082185555341E-4</v>
      </c>
    </row>
    <row r="402" spans="1:36" hidden="1">
      <c r="A402" t="s">
        <v>1213</v>
      </c>
      <c r="B402">
        <v>13498</v>
      </c>
      <c r="C402" t="s">
        <v>1603</v>
      </c>
      <c r="D402" t="s">
        <v>1604</v>
      </c>
      <c r="E402" t="s">
        <v>309</v>
      </c>
      <c r="F402" t="s">
        <v>2501</v>
      </c>
      <c r="G402" t="s">
        <v>2502</v>
      </c>
      <c r="H402" t="s">
        <v>321</v>
      </c>
      <c r="I402" t="s">
        <v>754</v>
      </c>
      <c r="J402" t="s">
        <v>204</v>
      </c>
      <c r="K402" t="s">
        <v>204</v>
      </c>
      <c r="L402" t="s">
        <v>325</v>
      </c>
      <c r="M402" t="s">
        <v>340</v>
      </c>
      <c r="N402" t="s">
        <v>448</v>
      </c>
      <c r="O402" t="s">
        <v>339</v>
      </c>
      <c r="P402" t="s">
        <v>1211</v>
      </c>
      <c r="Q402" t="s">
        <v>413</v>
      </c>
      <c r="R402" t="s">
        <v>407</v>
      </c>
      <c r="S402" t="s">
        <v>1212</v>
      </c>
      <c r="T402" s="131">
        <v>3.59</v>
      </c>
      <c r="U402" t="s">
        <v>2503</v>
      </c>
      <c r="V402" s="132">
        <v>1.619E-2</v>
      </c>
      <c r="W402" s="132">
        <v>2.5600000000000001E-2</v>
      </c>
      <c r="X402" t="s">
        <v>412</v>
      </c>
      <c r="Y402" t="s">
        <v>339</v>
      </c>
      <c r="Z402" s="131">
        <v>309166.65999999997</v>
      </c>
      <c r="AA402" s="131">
        <v>1</v>
      </c>
      <c r="AB402" s="131">
        <v>103.24</v>
      </c>
      <c r="AD402" s="131">
        <v>319.18400000000003</v>
      </c>
      <c r="AH402" s="132">
        <v>3.1E-4</v>
      </c>
      <c r="AI402" s="132">
        <f t="shared" si="6"/>
        <v>1.7232856933073787E-3</v>
      </c>
      <c r="AJ402" s="132">
        <v>2.9516206752935371E-4</v>
      </c>
    </row>
    <row r="403" spans="1:36" hidden="1">
      <c r="A403" t="s">
        <v>1213</v>
      </c>
      <c r="B403">
        <v>13498</v>
      </c>
      <c r="C403" t="s">
        <v>2199</v>
      </c>
      <c r="D403" t="s">
        <v>2200</v>
      </c>
      <c r="E403" t="s">
        <v>309</v>
      </c>
      <c r="F403" t="s">
        <v>2504</v>
      </c>
      <c r="G403" t="s">
        <v>2505</v>
      </c>
      <c r="H403" t="s">
        <v>321</v>
      </c>
      <c r="I403" t="s">
        <v>754</v>
      </c>
      <c r="J403" t="s">
        <v>204</v>
      </c>
      <c r="K403" t="s">
        <v>204</v>
      </c>
      <c r="L403" t="s">
        <v>325</v>
      </c>
      <c r="M403" t="s">
        <v>340</v>
      </c>
      <c r="N403" t="s">
        <v>464</v>
      </c>
      <c r="O403" t="s">
        <v>339</v>
      </c>
      <c r="P403" t="s">
        <v>2213</v>
      </c>
      <c r="Q403" t="s">
        <v>415</v>
      </c>
      <c r="R403" t="s">
        <v>407</v>
      </c>
      <c r="S403" t="s">
        <v>1212</v>
      </c>
      <c r="T403" s="131">
        <v>6.15</v>
      </c>
      <c r="U403" t="s">
        <v>2506</v>
      </c>
      <c r="V403" s="132">
        <v>2.8150000000000001E-2</v>
      </c>
      <c r="W403" s="132">
        <v>3.15E-2</v>
      </c>
      <c r="X403" t="s">
        <v>412</v>
      </c>
      <c r="Y403" t="s">
        <v>339</v>
      </c>
      <c r="Z403" s="131">
        <v>297808.28999999998</v>
      </c>
      <c r="AA403" s="131">
        <v>1</v>
      </c>
      <c r="AB403" s="131">
        <v>105.26</v>
      </c>
      <c r="AD403" s="131">
        <v>313.47300000000001</v>
      </c>
      <c r="AH403" s="132">
        <v>2.7E-4</v>
      </c>
      <c r="AI403" s="132">
        <f t="shared" si="6"/>
        <v>1.6924518025281466E-3</v>
      </c>
      <c r="AJ403" s="132">
        <v>2.8988087997715767E-4</v>
      </c>
    </row>
    <row r="404" spans="1:36" hidden="1">
      <c r="A404" t="s">
        <v>1213</v>
      </c>
      <c r="B404">
        <v>13498</v>
      </c>
      <c r="C404" t="s">
        <v>2144</v>
      </c>
      <c r="D404" t="s">
        <v>2145</v>
      </c>
      <c r="E404" t="s">
        <v>309</v>
      </c>
      <c r="F404" t="s">
        <v>2507</v>
      </c>
      <c r="G404" t="s">
        <v>2508</v>
      </c>
      <c r="H404" t="s">
        <v>321</v>
      </c>
      <c r="I404" t="s">
        <v>951</v>
      </c>
      <c r="J404" t="s">
        <v>204</v>
      </c>
      <c r="K404" t="s">
        <v>204</v>
      </c>
      <c r="L404" t="s">
        <v>325</v>
      </c>
      <c r="M404" t="s">
        <v>340</v>
      </c>
      <c r="N404" t="s">
        <v>456</v>
      </c>
      <c r="O404" t="s">
        <v>339</v>
      </c>
      <c r="P404" t="s">
        <v>1700</v>
      </c>
      <c r="Q404" t="s">
        <v>413</v>
      </c>
      <c r="R404" t="s">
        <v>407</v>
      </c>
      <c r="S404" t="s">
        <v>1212</v>
      </c>
      <c r="T404" s="131">
        <v>7.45</v>
      </c>
      <c r="U404" t="s">
        <v>2509</v>
      </c>
      <c r="V404" s="132">
        <v>4.5990000000000003E-2</v>
      </c>
      <c r="W404" s="132">
        <v>5.0500000000000003E-2</v>
      </c>
      <c r="X404" t="s">
        <v>412</v>
      </c>
      <c r="Y404" t="s">
        <v>339</v>
      </c>
      <c r="Z404" s="131">
        <v>374854.74</v>
      </c>
      <c r="AA404" s="131">
        <v>1</v>
      </c>
      <c r="AB404" s="131">
        <v>82.99</v>
      </c>
      <c r="AD404" s="131">
        <v>311.09199999999998</v>
      </c>
      <c r="AH404" s="132">
        <v>5.1999999999999995E-4</v>
      </c>
      <c r="AI404" s="132">
        <f t="shared" si="6"/>
        <v>1.679596699403413E-3</v>
      </c>
      <c r="AJ404" s="132">
        <v>2.8767907511605123E-4</v>
      </c>
    </row>
    <row r="405" spans="1:36" hidden="1">
      <c r="A405" t="s">
        <v>1213</v>
      </c>
      <c r="B405">
        <v>13498</v>
      </c>
      <c r="C405" t="s">
        <v>2011</v>
      </c>
      <c r="D405" t="s">
        <v>2012</v>
      </c>
      <c r="E405" t="s">
        <v>309</v>
      </c>
      <c r="F405" t="s">
        <v>2013</v>
      </c>
      <c r="G405" t="s">
        <v>2014</v>
      </c>
      <c r="H405" t="s">
        <v>321</v>
      </c>
      <c r="I405" t="s">
        <v>754</v>
      </c>
      <c r="J405" t="s">
        <v>204</v>
      </c>
      <c r="K405" t="s">
        <v>204</v>
      </c>
      <c r="L405" t="s">
        <v>325</v>
      </c>
      <c r="M405" t="s">
        <v>340</v>
      </c>
      <c r="N405" t="s">
        <v>464</v>
      </c>
      <c r="O405" t="s">
        <v>339</v>
      </c>
      <c r="P405" t="s">
        <v>1700</v>
      </c>
      <c r="Q405" t="s">
        <v>413</v>
      </c>
      <c r="R405" t="s">
        <v>407</v>
      </c>
      <c r="S405" t="s">
        <v>1212</v>
      </c>
      <c r="T405" s="131">
        <v>4.45</v>
      </c>
      <c r="U405" t="s">
        <v>2015</v>
      </c>
      <c r="V405" s="132">
        <v>2.6589999999999999E-2</v>
      </c>
      <c r="W405" s="132">
        <v>2.86E-2</v>
      </c>
      <c r="X405" t="s">
        <v>412</v>
      </c>
      <c r="Y405" t="s">
        <v>339</v>
      </c>
      <c r="Z405" s="131">
        <v>295060.14</v>
      </c>
      <c r="AA405" s="131">
        <v>1</v>
      </c>
      <c r="AB405" s="131">
        <v>105.34</v>
      </c>
      <c r="AD405" s="131">
        <v>310.81599999999997</v>
      </c>
      <c r="AH405" s="132">
        <v>3.8000000000000002E-4</v>
      </c>
      <c r="AI405" s="132">
        <f t="shared" si="6"/>
        <v>1.678106565651869E-3</v>
      </c>
      <c r="AJ405" s="132">
        <v>2.8742384700111408E-4</v>
      </c>
    </row>
    <row r="406" spans="1:36" hidden="1">
      <c r="A406" t="s">
        <v>1213</v>
      </c>
      <c r="B406">
        <v>13498</v>
      </c>
      <c r="C406" t="s">
        <v>1603</v>
      </c>
      <c r="D406" t="s">
        <v>1604</v>
      </c>
      <c r="E406" t="s">
        <v>309</v>
      </c>
      <c r="F406" t="s">
        <v>2510</v>
      </c>
      <c r="G406" t="s">
        <v>2511</v>
      </c>
      <c r="H406" t="s">
        <v>321</v>
      </c>
      <c r="I406" t="s">
        <v>754</v>
      </c>
      <c r="J406" t="s">
        <v>204</v>
      </c>
      <c r="K406" t="s">
        <v>204</v>
      </c>
      <c r="L406" t="s">
        <v>325</v>
      </c>
      <c r="M406" t="s">
        <v>340</v>
      </c>
      <c r="N406" t="s">
        <v>448</v>
      </c>
      <c r="O406" t="s">
        <v>339</v>
      </c>
      <c r="P406" t="s">
        <v>1211</v>
      </c>
      <c r="Q406" t="s">
        <v>413</v>
      </c>
      <c r="R406" t="s">
        <v>407</v>
      </c>
      <c r="S406" t="s">
        <v>1212</v>
      </c>
      <c r="T406" s="131">
        <v>1.54</v>
      </c>
      <c r="U406" t="s">
        <v>2512</v>
      </c>
      <c r="V406" s="132">
        <v>6.0000000000000001E-3</v>
      </c>
      <c r="W406" s="132">
        <v>2.4500000000000001E-2</v>
      </c>
      <c r="X406" t="s">
        <v>412</v>
      </c>
      <c r="Y406" t="s">
        <v>339</v>
      </c>
      <c r="Z406" s="131">
        <v>257526.94</v>
      </c>
      <c r="AA406" s="131">
        <v>1</v>
      </c>
      <c r="AB406" s="131">
        <v>113.98</v>
      </c>
      <c r="AD406" s="131">
        <v>293.529</v>
      </c>
      <c r="AH406" s="132">
        <v>2.9E-4</v>
      </c>
      <c r="AI406" s="132">
        <f t="shared" si="6"/>
        <v>1.5847734418730937E-3</v>
      </c>
      <c r="AJ406" s="132">
        <v>2.7143787445430744E-4</v>
      </c>
    </row>
    <row r="407" spans="1:36" hidden="1">
      <c r="A407" t="s">
        <v>1213</v>
      </c>
      <c r="B407">
        <v>13498</v>
      </c>
      <c r="C407" t="s">
        <v>2513</v>
      </c>
      <c r="D407" t="s">
        <v>2514</v>
      </c>
      <c r="E407" t="s">
        <v>309</v>
      </c>
      <c r="F407" t="s">
        <v>2515</v>
      </c>
      <c r="G407" t="s">
        <v>2516</v>
      </c>
      <c r="H407" t="s">
        <v>321</v>
      </c>
      <c r="I407" t="s">
        <v>951</v>
      </c>
      <c r="J407" t="s">
        <v>204</v>
      </c>
      <c r="K407" t="s">
        <v>204</v>
      </c>
      <c r="L407" t="s">
        <v>325</v>
      </c>
      <c r="M407" t="s">
        <v>340</v>
      </c>
      <c r="N407" t="s">
        <v>446</v>
      </c>
      <c r="O407" t="s">
        <v>339</v>
      </c>
      <c r="P407" t="s">
        <v>1700</v>
      </c>
      <c r="Q407" t="s">
        <v>413</v>
      </c>
      <c r="R407" t="s">
        <v>407</v>
      </c>
      <c r="S407" t="s">
        <v>1212</v>
      </c>
      <c r="T407" s="131">
        <v>2.14</v>
      </c>
      <c r="U407" t="s">
        <v>1572</v>
      </c>
      <c r="V407" s="132">
        <v>4.1029999999999997E-2</v>
      </c>
      <c r="W407" s="132">
        <v>4.7100000000000003E-2</v>
      </c>
      <c r="X407" t="s">
        <v>412</v>
      </c>
      <c r="Y407" t="s">
        <v>339</v>
      </c>
      <c r="Z407" s="131">
        <v>305797.28999999998</v>
      </c>
      <c r="AA407" s="131">
        <v>1</v>
      </c>
      <c r="AB407" s="131">
        <v>92.86</v>
      </c>
      <c r="AD407" s="131">
        <v>283.96300000000002</v>
      </c>
      <c r="AH407" s="132">
        <v>3.3E-4</v>
      </c>
      <c r="AI407" s="132">
        <f t="shared" si="6"/>
        <v>1.5331262698902301E-3</v>
      </c>
      <c r="AJ407" s="132">
        <v>2.625918159489131E-4</v>
      </c>
    </row>
    <row r="408" spans="1:36" hidden="1">
      <c r="A408" t="s">
        <v>1213</v>
      </c>
      <c r="B408">
        <v>13498</v>
      </c>
      <c r="C408" t="s">
        <v>2517</v>
      </c>
      <c r="D408" t="s">
        <v>2518</v>
      </c>
      <c r="E408" t="s">
        <v>309</v>
      </c>
      <c r="F408" t="s">
        <v>2519</v>
      </c>
      <c r="G408" t="s">
        <v>2520</v>
      </c>
      <c r="H408" t="s">
        <v>321</v>
      </c>
      <c r="I408" t="s">
        <v>754</v>
      </c>
      <c r="J408" t="s">
        <v>204</v>
      </c>
      <c r="K408" t="s">
        <v>204</v>
      </c>
      <c r="L408" t="s">
        <v>325</v>
      </c>
      <c r="M408" t="s">
        <v>340</v>
      </c>
      <c r="N408" t="s">
        <v>447</v>
      </c>
      <c r="O408" t="s">
        <v>339</v>
      </c>
      <c r="P408" t="s">
        <v>1551</v>
      </c>
      <c r="Q408" t="s">
        <v>413</v>
      </c>
      <c r="R408" t="s">
        <v>407</v>
      </c>
      <c r="S408" t="s">
        <v>1212</v>
      </c>
      <c r="T408" s="131">
        <v>2.35</v>
      </c>
      <c r="U408" t="s">
        <v>2521</v>
      </c>
      <c r="V408" s="132">
        <v>1.6639999999999999E-2</v>
      </c>
      <c r="W408" s="132">
        <v>3.8399999999999997E-2</v>
      </c>
      <c r="X408" t="s">
        <v>412</v>
      </c>
      <c r="Y408" t="s">
        <v>339</v>
      </c>
      <c r="Z408" s="131">
        <v>234848.48</v>
      </c>
      <c r="AA408" s="131">
        <v>1</v>
      </c>
      <c r="AB408" s="131">
        <v>118.27</v>
      </c>
      <c r="AD408" s="131">
        <v>277.755</v>
      </c>
      <c r="AH408" s="132">
        <v>1.6000000000000001E-4</v>
      </c>
      <c r="AI408" s="132">
        <f t="shared" si="6"/>
        <v>1.499609058551152E-3</v>
      </c>
      <c r="AJ408" s="132">
        <v>2.5685103284192075E-4</v>
      </c>
    </row>
    <row r="409" spans="1:36" hidden="1">
      <c r="A409" t="s">
        <v>1213</v>
      </c>
      <c r="B409">
        <v>13498</v>
      </c>
      <c r="C409" t="s">
        <v>2522</v>
      </c>
      <c r="D409" t="s">
        <v>2523</v>
      </c>
      <c r="E409" t="s">
        <v>311</v>
      </c>
      <c r="F409" t="s">
        <v>2524</v>
      </c>
      <c r="G409" t="s">
        <v>2525</v>
      </c>
      <c r="H409" t="s">
        <v>321</v>
      </c>
      <c r="I409" t="s">
        <v>951</v>
      </c>
      <c r="J409" t="s">
        <v>204</v>
      </c>
      <c r="K409" t="s">
        <v>224</v>
      </c>
      <c r="L409" t="s">
        <v>325</v>
      </c>
      <c r="M409" t="s">
        <v>340</v>
      </c>
      <c r="N409" t="s">
        <v>465</v>
      </c>
      <c r="O409" t="s">
        <v>339</v>
      </c>
      <c r="P409" t="s">
        <v>1627</v>
      </c>
      <c r="Q409" t="s">
        <v>413</v>
      </c>
      <c r="R409" t="s">
        <v>407</v>
      </c>
      <c r="S409" t="s">
        <v>1212</v>
      </c>
      <c r="T409" s="131">
        <v>0.66</v>
      </c>
      <c r="U409" t="s">
        <v>1400</v>
      </c>
      <c r="V409" s="132">
        <v>5.5530000000000003E-2</v>
      </c>
      <c r="W409" s="132">
        <v>5.8700000000000002E-2</v>
      </c>
      <c r="X409" t="s">
        <v>412</v>
      </c>
      <c r="Y409" t="s">
        <v>339</v>
      </c>
      <c r="Z409" s="131">
        <v>276925</v>
      </c>
      <c r="AA409" s="131">
        <v>1</v>
      </c>
      <c r="AB409" s="131">
        <v>100.13</v>
      </c>
      <c r="AD409" s="131">
        <v>277.28500000000003</v>
      </c>
      <c r="AH409" s="132">
        <v>8.8000000000000003E-4</v>
      </c>
      <c r="AI409" s="132">
        <f t="shared" si="6"/>
        <v>1.497071511945262E-3</v>
      </c>
      <c r="AJ409" s="132">
        <v>2.5641640525489012E-4</v>
      </c>
    </row>
    <row r="410" spans="1:36" hidden="1">
      <c r="A410" t="s">
        <v>1213</v>
      </c>
      <c r="B410">
        <v>13498</v>
      </c>
      <c r="C410" t="s">
        <v>2050</v>
      </c>
      <c r="D410" t="s">
        <v>2051</v>
      </c>
      <c r="E410" t="s">
        <v>309</v>
      </c>
      <c r="F410" t="s">
        <v>2526</v>
      </c>
      <c r="G410" t="s">
        <v>2527</v>
      </c>
      <c r="H410" t="s">
        <v>321</v>
      </c>
      <c r="I410" t="s">
        <v>951</v>
      </c>
      <c r="J410" t="s">
        <v>204</v>
      </c>
      <c r="K410" t="s">
        <v>204</v>
      </c>
      <c r="L410" t="s">
        <v>325</v>
      </c>
      <c r="M410" t="s">
        <v>340</v>
      </c>
      <c r="N410" t="s">
        <v>464</v>
      </c>
      <c r="O410" t="s">
        <v>339</v>
      </c>
      <c r="P410" t="s">
        <v>1700</v>
      </c>
      <c r="Q410" t="s">
        <v>413</v>
      </c>
      <c r="R410" t="s">
        <v>407</v>
      </c>
      <c r="S410" t="s">
        <v>1212</v>
      </c>
      <c r="T410" s="131">
        <v>4.92</v>
      </c>
      <c r="U410" t="s">
        <v>2104</v>
      </c>
      <c r="V410" s="132">
        <v>4.5350000000000001E-2</v>
      </c>
      <c r="W410" s="132">
        <v>5.1499999999999997E-2</v>
      </c>
      <c r="X410" t="s">
        <v>412</v>
      </c>
      <c r="Y410" t="s">
        <v>339</v>
      </c>
      <c r="Z410" s="131">
        <v>300000</v>
      </c>
      <c r="AA410" s="131">
        <v>1</v>
      </c>
      <c r="AB410" s="131">
        <v>88.38</v>
      </c>
      <c r="AD410" s="131">
        <v>265.14</v>
      </c>
      <c r="AH410" s="132">
        <v>2.5000000000000001E-4</v>
      </c>
      <c r="AI410" s="132">
        <f t="shared" si="6"/>
        <v>1.4315002278419918E-3</v>
      </c>
      <c r="AJ410" s="132">
        <v>2.4518544345810827E-4</v>
      </c>
    </row>
    <row r="411" spans="1:36" hidden="1">
      <c r="A411" t="s">
        <v>1213</v>
      </c>
      <c r="B411">
        <v>13498</v>
      </c>
      <c r="C411" t="s">
        <v>2528</v>
      </c>
      <c r="D411" t="s">
        <v>2529</v>
      </c>
      <c r="E411" t="s">
        <v>309</v>
      </c>
      <c r="F411" t="s">
        <v>2530</v>
      </c>
      <c r="G411" t="s">
        <v>2531</v>
      </c>
      <c r="H411" t="s">
        <v>321</v>
      </c>
      <c r="I411" t="s">
        <v>755</v>
      </c>
      <c r="J411" t="s">
        <v>204</v>
      </c>
      <c r="K411" t="s">
        <v>204</v>
      </c>
      <c r="L411" t="s">
        <v>325</v>
      </c>
      <c r="M411" t="s">
        <v>340</v>
      </c>
      <c r="N411" t="s">
        <v>454</v>
      </c>
      <c r="O411" t="s">
        <v>339</v>
      </c>
      <c r="P411" t="s">
        <v>1545</v>
      </c>
      <c r="Q411" t="s">
        <v>415</v>
      </c>
      <c r="R411" t="s">
        <v>407</v>
      </c>
      <c r="S411" t="s">
        <v>1212</v>
      </c>
      <c r="T411" s="131">
        <v>2.67</v>
      </c>
      <c r="U411" t="s">
        <v>2532</v>
      </c>
      <c r="V411" s="132">
        <v>7.0879999999999999E-2</v>
      </c>
      <c r="W411" s="132">
        <v>6.7199999999999996E-2</v>
      </c>
      <c r="X411" t="s">
        <v>412</v>
      </c>
      <c r="Y411" t="s">
        <v>339</v>
      </c>
      <c r="Z411" s="131">
        <v>255161.06</v>
      </c>
      <c r="AA411" s="131">
        <v>1</v>
      </c>
      <c r="AB411" s="131">
        <v>101</v>
      </c>
      <c r="AD411" s="131">
        <v>257.71300000000002</v>
      </c>
      <c r="AH411" s="132">
        <v>2.0000000000000001E-4</v>
      </c>
      <c r="AI411" s="132">
        <f t="shared" si="6"/>
        <v>1.3914015924335948E-3</v>
      </c>
      <c r="AJ411" s="132">
        <v>2.3831740284347691E-4</v>
      </c>
    </row>
    <row r="412" spans="1:36" hidden="1">
      <c r="A412" t="s">
        <v>1213</v>
      </c>
      <c r="B412">
        <v>13498</v>
      </c>
      <c r="C412" t="s">
        <v>1603</v>
      </c>
      <c r="D412" t="s">
        <v>1604</v>
      </c>
      <c r="E412" t="s">
        <v>309</v>
      </c>
      <c r="F412" t="s">
        <v>2533</v>
      </c>
      <c r="G412" t="s">
        <v>2534</v>
      </c>
      <c r="H412" t="s">
        <v>321</v>
      </c>
      <c r="I412" t="s">
        <v>951</v>
      </c>
      <c r="J412" t="s">
        <v>204</v>
      </c>
      <c r="K412" t="s">
        <v>204</v>
      </c>
      <c r="L412" t="s">
        <v>325</v>
      </c>
      <c r="M412" t="s">
        <v>340</v>
      </c>
      <c r="N412" t="s">
        <v>448</v>
      </c>
      <c r="O412" t="s">
        <v>339</v>
      </c>
      <c r="P412" t="s">
        <v>1211</v>
      </c>
      <c r="Q412" t="s">
        <v>413</v>
      </c>
      <c r="R412" t="s">
        <v>407</v>
      </c>
      <c r="S412" t="s">
        <v>1212</v>
      </c>
      <c r="T412" s="131">
        <v>0.16</v>
      </c>
      <c r="U412" t="s">
        <v>2535</v>
      </c>
      <c r="V412" s="132">
        <v>4.3529999999999999E-2</v>
      </c>
      <c r="W412" s="132">
        <v>4.4999999999999998E-2</v>
      </c>
      <c r="X412" t="s">
        <v>412</v>
      </c>
      <c r="Y412" t="s">
        <v>339</v>
      </c>
      <c r="Z412" s="131">
        <v>250000</v>
      </c>
      <c r="AA412" s="131">
        <v>1</v>
      </c>
      <c r="AB412" s="131">
        <v>101.17</v>
      </c>
      <c r="AD412" s="131">
        <v>252.92500000000001</v>
      </c>
      <c r="AH412" s="132">
        <v>2.1000000000000001E-4</v>
      </c>
      <c r="AI412" s="132">
        <f t="shared" si="6"/>
        <v>1.3655510112655044E-3</v>
      </c>
      <c r="AJ412" s="132">
        <v>2.3388974989304535E-4</v>
      </c>
    </row>
    <row r="413" spans="1:36" hidden="1">
      <c r="A413" t="s">
        <v>1213</v>
      </c>
      <c r="B413">
        <v>13498</v>
      </c>
      <c r="C413" t="s">
        <v>1641</v>
      </c>
      <c r="D413" t="s">
        <v>1642</v>
      </c>
      <c r="E413" t="s">
        <v>311</v>
      </c>
      <c r="F413" t="s">
        <v>2062</v>
      </c>
      <c r="G413" t="s">
        <v>2063</v>
      </c>
      <c r="H413" t="s">
        <v>321</v>
      </c>
      <c r="I413" t="s">
        <v>951</v>
      </c>
      <c r="J413" t="s">
        <v>204</v>
      </c>
      <c r="K413" t="s">
        <v>224</v>
      </c>
      <c r="L413" t="s">
        <v>325</v>
      </c>
      <c r="M413" t="s">
        <v>340</v>
      </c>
      <c r="N413" t="s">
        <v>465</v>
      </c>
      <c r="O413" t="s">
        <v>339</v>
      </c>
      <c r="P413" t="s">
        <v>1700</v>
      </c>
      <c r="Q413" t="s">
        <v>413</v>
      </c>
      <c r="R413" t="s">
        <v>407</v>
      </c>
      <c r="S413" t="s">
        <v>1212</v>
      </c>
      <c r="T413" s="131">
        <v>2.02</v>
      </c>
      <c r="U413" t="s">
        <v>1735</v>
      </c>
      <c r="V413" s="132">
        <v>6.6320000000000004E-2</v>
      </c>
      <c r="W413" s="132">
        <v>5.74E-2</v>
      </c>
      <c r="X413" t="s">
        <v>412</v>
      </c>
      <c r="Y413" t="s">
        <v>339</v>
      </c>
      <c r="Z413" s="131">
        <v>227817</v>
      </c>
      <c r="AA413" s="131">
        <v>1</v>
      </c>
      <c r="AB413" s="131">
        <v>102.97</v>
      </c>
      <c r="AD413" s="131">
        <v>234.583</v>
      </c>
      <c r="AH413" s="132">
        <v>5.5999999999999995E-4</v>
      </c>
      <c r="AI413" s="132">
        <f t="shared" si="6"/>
        <v>1.2665219052118051E-3</v>
      </c>
      <c r="AJ413" s="132">
        <v>2.1692817712428686E-4</v>
      </c>
    </row>
    <row r="414" spans="1:36" hidden="1">
      <c r="A414" t="s">
        <v>1213</v>
      </c>
      <c r="B414">
        <v>13498</v>
      </c>
      <c r="C414" t="s">
        <v>2536</v>
      </c>
      <c r="D414" t="s">
        <v>2537</v>
      </c>
      <c r="E414" t="s">
        <v>309</v>
      </c>
      <c r="F414" t="s">
        <v>2538</v>
      </c>
      <c r="G414" t="s">
        <v>2539</v>
      </c>
      <c r="H414" t="s">
        <v>321</v>
      </c>
      <c r="I414" t="s">
        <v>754</v>
      </c>
      <c r="J414" t="s">
        <v>204</v>
      </c>
      <c r="K414" t="s">
        <v>204</v>
      </c>
      <c r="L414" t="s">
        <v>325</v>
      </c>
      <c r="M414" t="s">
        <v>340</v>
      </c>
      <c r="N414" t="s">
        <v>451</v>
      </c>
      <c r="O414" t="s">
        <v>339</v>
      </c>
      <c r="P414" t="s">
        <v>1627</v>
      </c>
      <c r="Q414" t="s">
        <v>413</v>
      </c>
      <c r="R414" t="s">
        <v>407</v>
      </c>
      <c r="S414" t="s">
        <v>1212</v>
      </c>
      <c r="T414" s="131">
        <v>4.25</v>
      </c>
      <c r="U414" t="s">
        <v>1903</v>
      </c>
      <c r="V414" s="132">
        <v>2.7640000000000001E-2</v>
      </c>
      <c r="W414" s="132">
        <v>3.2899999999999999E-2</v>
      </c>
      <c r="X414" t="s">
        <v>412</v>
      </c>
      <c r="Y414" t="s">
        <v>339</v>
      </c>
      <c r="Z414" s="131">
        <v>225000</v>
      </c>
      <c r="AA414" s="131">
        <v>1</v>
      </c>
      <c r="AB414" s="131">
        <v>100.84</v>
      </c>
      <c r="AD414" s="131">
        <v>226.89</v>
      </c>
      <c r="AH414" s="132">
        <v>2.4000000000000001E-4</v>
      </c>
      <c r="AI414" s="132">
        <f t="shared" si="6"/>
        <v>1.2249871264051805E-3</v>
      </c>
      <c r="AJ414" s="132">
        <v>2.0981415579018702E-4</v>
      </c>
    </row>
    <row r="415" spans="1:36" hidden="1">
      <c r="A415" t="s">
        <v>1213</v>
      </c>
      <c r="B415">
        <v>13498</v>
      </c>
      <c r="C415" t="s">
        <v>2280</v>
      </c>
      <c r="D415" t="s">
        <v>2281</v>
      </c>
      <c r="E415" t="s">
        <v>309</v>
      </c>
      <c r="F415" t="s">
        <v>2540</v>
      </c>
      <c r="G415" t="s">
        <v>2541</v>
      </c>
      <c r="H415" t="s">
        <v>321</v>
      </c>
      <c r="I415" t="s">
        <v>951</v>
      </c>
      <c r="J415" t="s">
        <v>204</v>
      </c>
      <c r="K415" t="s">
        <v>204</v>
      </c>
      <c r="L415" t="s">
        <v>325</v>
      </c>
      <c r="M415" t="s">
        <v>340</v>
      </c>
      <c r="N415" t="s">
        <v>454</v>
      </c>
      <c r="O415" t="s">
        <v>339</v>
      </c>
      <c r="P415" t="s">
        <v>1539</v>
      </c>
      <c r="Q415" t="s">
        <v>413</v>
      </c>
      <c r="R415" t="s">
        <v>407</v>
      </c>
      <c r="S415" t="s">
        <v>1212</v>
      </c>
      <c r="T415" s="131">
        <v>2.58</v>
      </c>
      <c r="U415" t="s">
        <v>1777</v>
      </c>
      <c r="V415" s="132">
        <v>5.6090000000000001E-2</v>
      </c>
      <c r="W415" s="132">
        <v>5.6399999999999999E-2</v>
      </c>
      <c r="X415" t="s">
        <v>412</v>
      </c>
      <c r="Y415" t="s">
        <v>339</v>
      </c>
      <c r="Z415" s="131">
        <v>211932</v>
      </c>
      <c r="AA415" s="131">
        <v>1</v>
      </c>
      <c r="AB415" s="131">
        <v>104.13</v>
      </c>
      <c r="AD415" s="131">
        <v>220.685</v>
      </c>
      <c r="AH415" s="132">
        <v>1.2999999999999999E-4</v>
      </c>
      <c r="AI415" s="132">
        <f t="shared" si="6"/>
        <v>1.1914861121720978E-3</v>
      </c>
      <c r="AJ415" s="132">
        <v>2.0407614690183537E-4</v>
      </c>
    </row>
    <row r="416" spans="1:36" hidden="1">
      <c r="A416" t="s">
        <v>1213</v>
      </c>
      <c r="B416">
        <v>13498</v>
      </c>
      <c r="C416" t="s">
        <v>2542</v>
      </c>
      <c r="D416" t="s">
        <v>2543</v>
      </c>
      <c r="E416" t="s">
        <v>309</v>
      </c>
      <c r="F416" t="s">
        <v>2544</v>
      </c>
      <c r="G416" t="s">
        <v>2545</v>
      </c>
      <c r="H416" t="s">
        <v>321</v>
      </c>
      <c r="I416" t="s">
        <v>754</v>
      </c>
      <c r="J416" t="s">
        <v>204</v>
      </c>
      <c r="K416" t="s">
        <v>204</v>
      </c>
      <c r="L416" t="s">
        <v>325</v>
      </c>
      <c r="M416" t="s">
        <v>340</v>
      </c>
      <c r="N416" t="s">
        <v>464</v>
      </c>
      <c r="O416" t="s">
        <v>339</v>
      </c>
      <c r="P416" t="s">
        <v>1211</v>
      </c>
      <c r="Q416" t="s">
        <v>413</v>
      </c>
      <c r="R416" t="s">
        <v>407</v>
      </c>
      <c r="S416" t="s">
        <v>1212</v>
      </c>
      <c r="T416" s="131">
        <v>4.54</v>
      </c>
      <c r="U416" t="s">
        <v>2370</v>
      </c>
      <c r="V416" s="132">
        <v>1.601E-2</v>
      </c>
      <c r="W416" s="132">
        <v>2.58E-2</v>
      </c>
      <c r="X416" t="s">
        <v>412</v>
      </c>
      <c r="Y416" t="s">
        <v>339</v>
      </c>
      <c r="Z416" s="131">
        <v>195364</v>
      </c>
      <c r="AA416" s="131">
        <v>1</v>
      </c>
      <c r="AB416" s="131">
        <v>112.36</v>
      </c>
      <c r="AD416" s="131">
        <v>219.511</v>
      </c>
      <c r="AH416" s="132">
        <v>9.0000000000000006E-5</v>
      </c>
      <c r="AI416" s="132">
        <f t="shared" si="6"/>
        <v>1.1851476446927038E-3</v>
      </c>
      <c r="AJ416" s="132">
        <v>2.0299050267380558E-4</v>
      </c>
    </row>
    <row r="417" spans="1:36" hidden="1">
      <c r="A417" t="s">
        <v>1213</v>
      </c>
      <c r="B417">
        <v>13498</v>
      </c>
      <c r="C417" t="s">
        <v>2250</v>
      </c>
      <c r="D417" t="s">
        <v>2251</v>
      </c>
      <c r="E417" t="s">
        <v>309</v>
      </c>
      <c r="F417" t="s">
        <v>2546</v>
      </c>
      <c r="G417" t="s">
        <v>2547</v>
      </c>
      <c r="H417" t="s">
        <v>321</v>
      </c>
      <c r="I417" t="s">
        <v>951</v>
      </c>
      <c r="J417" t="s">
        <v>204</v>
      </c>
      <c r="K417" t="s">
        <v>204</v>
      </c>
      <c r="L417" t="s">
        <v>325</v>
      </c>
      <c r="M417" t="s">
        <v>340</v>
      </c>
      <c r="N417" t="s">
        <v>440</v>
      </c>
      <c r="O417" t="s">
        <v>339</v>
      </c>
      <c r="P417" t="s">
        <v>1533</v>
      </c>
      <c r="Q417" t="s">
        <v>413</v>
      </c>
      <c r="R417" t="s">
        <v>407</v>
      </c>
      <c r="S417" t="s">
        <v>1212</v>
      </c>
      <c r="T417" s="131">
        <v>3.36</v>
      </c>
      <c r="U417" t="s">
        <v>1302</v>
      </c>
      <c r="V417" s="132">
        <v>4.3929999999999997E-2</v>
      </c>
      <c r="W417" s="132">
        <v>5.0299999999999997E-2</v>
      </c>
      <c r="X417" t="s">
        <v>412</v>
      </c>
      <c r="Y417" t="s">
        <v>339</v>
      </c>
      <c r="Z417" s="131">
        <v>225000</v>
      </c>
      <c r="AA417" s="131">
        <v>1</v>
      </c>
      <c r="AB417" s="131">
        <v>92.6</v>
      </c>
      <c r="AD417" s="131">
        <v>208.35</v>
      </c>
      <c r="AH417" s="132">
        <v>1.4999999999999999E-4</v>
      </c>
      <c r="AI417" s="132">
        <f t="shared" si="6"/>
        <v>1.1248890113558082E-3</v>
      </c>
      <c r="AJ417" s="132">
        <v>1.9266948459114756E-4</v>
      </c>
    </row>
    <row r="418" spans="1:36" hidden="1">
      <c r="A418" t="s">
        <v>1213</v>
      </c>
      <c r="B418">
        <v>13498</v>
      </c>
      <c r="C418" t="s">
        <v>1641</v>
      </c>
      <c r="D418" t="s">
        <v>1642</v>
      </c>
      <c r="E418" t="s">
        <v>311</v>
      </c>
      <c r="F418" t="s">
        <v>1750</v>
      </c>
      <c r="G418" t="s">
        <v>1751</v>
      </c>
      <c r="H418" t="s">
        <v>321</v>
      </c>
      <c r="I418" t="s">
        <v>951</v>
      </c>
      <c r="J418" t="s">
        <v>204</v>
      </c>
      <c r="K418" t="s">
        <v>224</v>
      </c>
      <c r="L418" t="s">
        <v>325</v>
      </c>
      <c r="M418" t="s">
        <v>340</v>
      </c>
      <c r="N418" t="s">
        <v>465</v>
      </c>
      <c r="O418" t="s">
        <v>339</v>
      </c>
      <c r="P418" t="s">
        <v>1700</v>
      </c>
      <c r="Q418" t="s">
        <v>413</v>
      </c>
      <c r="R418" t="s">
        <v>407</v>
      </c>
      <c r="S418" t="s">
        <v>1212</v>
      </c>
      <c r="T418" s="131">
        <v>3.54</v>
      </c>
      <c r="U418" t="s">
        <v>1752</v>
      </c>
      <c r="V418" s="132">
        <v>5.2449999999999997E-2</v>
      </c>
      <c r="W418" s="132">
        <v>5.79E-2</v>
      </c>
      <c r="X418" t="s">
        <v>412</v>
      </c>
      <c r="Y418" t="s">
        <v>339</v>
      </c>
      <c r="Z418" s="131">
        <v>191000</v>
      </c>
      <c r="AA418" s="131">
        <v>1</v>
      </c>
      <c r="AB418" s="131">
        <v>104.79</v>
      </c>
      <c r="AD418" s="131">
        <v>200.149</v>
      </c>
      <c r="AH418" s="132">
        <v>3.5E-4</v>
      </c>
      <c r="AI418" s="132">
        <f t="shared" si="6"/>
        <v>1.0806115226006897E-3</v>
      </c>
      <c r="AJ418" s="132">
        <v>1.8508569556723587E-4</v>
      </c>
    </row>
    <row r="419" spans="1:36" hidden="1">
      <c r="A419" t="s">
        <v>1213</v>
      </c>
      <c r="B419">
        <v>13498</v>
      </c>
      <c r="C419" t="s">
        <v>2321</v>
      </c>
      <c r="D419" t="s">
        <v>2322</v>
      </c>
      <c r="E419" t="s">
        <v>309</v>
      </c>
      <c r="F419" t="s">
        <v>2548</v>
      </c>
      <c r="G419" t="s">
        <v>2549</v>
      </c>
      <c r="H419" t="s">
        <v>321</v>
      </c>
      <c r="I419" t="s">
        <v>951</v>
      </c>
      <c r="J419" t="s">
        <v>204</v>
      </c>
      <c r="K419" t="s">
        <v>204</v>
      </c>
      <c r="L419" t="s">
        <v>325</v>
      </c>
      <c r="M419" t="s">
        <v>340</v>
      </c>
      <c r="N419" t="s">
        <v>451</v>
      </c>
      <c r="O419" t="s">
        <v>339</v>
      </c>
      <c r="P419" t="s">
        <v>1627</v>
      </c>
      <c r="Q419" t="s">
        <v>413</v>
      </c>
      <c r="R419" t="s">
        <v>407</v>
      </c>
      <c r="S419" t="s">
        <v>1212</v>
      </c>
      <c r="T419" s="131">
        <v>0.98</v>
      </c>
      <c r="U419" t="s">
        <v>1628</v>
      </c>
      <c r="V419" s="132">
        <v>3.9E-2</v>
      </c>
      <c r="W419" s="132">
        <v>5.4600000000000003E-2</v>
      </c>
      <c r="X419" t="s">
        <v>412</v>
      </c>
      <c r="Y419" t="s">
        <v>339</v>
      </c>
      <c r="Z419" s="131">
        <v>195000</v>
      </c>
      <c r="AA419" s="131">
        <v>1</v>
      </c>
      <c r="AB419" s="131">
        <v>98.59</v>
      </c>
      <c r="AD419" s="131">
        <v>192.251</v>
      </c>
      <c r="AH419" s="132">
        <v>3.4000000000000002E-4</v>
      </c>
      <c r="AI419" s="132">
        <f t="shared" si="6"/>
        <v>1.0379699415510703E-3</v>
      </c>
      <c r="AJ419" s="132">
        <v>1.7778210262602693E-4</v>
      </c>
    </row>
    <row r="420" spans="1:36" hidden="1">
      <c r="A420" t="s">
        <v>1213</v>
      </c>
      <c r="B420">
        <v>13498</v>
      </c>
      <c r="C420" t="s">
        <v>2550</v>
      </c>
      <c r="D420" t="s">
        <v>2551</v>
      </c>
      <c r="E420" t="s">
        <v>309</v>
      </c>
      <c r="F420" t="s">
        <v>2552</v>
      </c>
      <c r="G420" t="s">
        <v>2553</v>
      </c>
      <c r="H420" t="s">
        <v>321</v>
      </c>
      <c r="I420" t="s">
        <v>754</v>
      </c>
      <c r="J420" t="s">
        <v>204</v>
      </c>
      <c r="K420" t="s">
        <v>204</v>
      </c>
      <c r="L420" t="s">
        <v>325</v>
      </c>
      <c r="M420" t="s">
        <v>340</v>
      </c>
      <c r="N420" t="s">
        <v>440</v>
      </c>
      <c r="O420" t="s">
        <v>339</v>
      </c>
      <c r="P420" t="s">
        <v>1539</v>
      </c>
      <c r="Q420" t="s">
        <v>413</v>
      </c>
      <c r="R420" t="s">
        <v>407</v>
      </c>
      <c r="S420" t="s">
        <v>1212</v>
      </c>
      <c r="T420" s="131">
        <v>2.72</v>
      </c>
      <c r="U420" t="s">
        <v>1780</v>
      </c>
      <c r="V420" s="132">
        <v>1.8380000000000001E-2</v>
      </c>
      <c r="W420" s="132">
        <v>3.0800000000000001E-2</v>
      </c>
      <c r="X420" t="s">
        <v>412</v>
      </c>
      <c r="Y420" t="s">
        <v>339</v>
      </c>
      <c r="Z420" s="131">
        <v>160824.74</v>
      </c>
      <c r="AA420" s="131">
        <v>1</v>
      </c>
      <c r="AB420" s="131">
        <v>114.05</v>
      </c>
      <c r="AD420" s="131">
        <v>183.42099999999999</v>
      </c>
      <c r="AH420" s="132">
        <v>2.2000000000000001E-4</v>
      </c>
      <c r="AI420" s="132">
        <f t="shared" si="6"/>
        <v>9.9029645957232409E-4</v>
      </c>
      <c r="AJ420" s="132">
        <v>1.6961665242713164E-4</v>
      </c>
    </row>
    <row r="421" spans="1:36" hidden="1">
      <c r="A421" t="s">
        <v>1213</v>
      </c>
      <c r="B421">
        <v>13498</v>
      </c>
      <c r="C421" t="s">
        <v>2482</v>
      </c>
      <c r="D421" t="s">
        <v>2483</v>
      </c>
      <c r="E421" t="s">
        <v>309</v>
      </c>
      <c r="F421" t="s">
        <v>2554</v>
      </c>
      <c r="G421" t="s">
        <v>2555</v>
      </c>
      <c r="H421" t="s">
        <v>321</v>
      </c>
      <c r="I421" t="s">
        <v>951</v>
      </c>
      <c r="J421" t="s">
        <v>204</v>
      </c>
      <c r="K421" t="s">
        <v>204</v>
      </c>
      <c r="L421" t="s">
        <v>325</v>
      </c>
      <c r="M421" t="s">
        <v>340</v>
      </c>
      <c r="N421" t="s">
        <v>465</v>
      </c>
      <c r="O421" t="s">
        <v>339</v>
      </c>
      <c r="P421" t="s">
        <v>2343</v>
      </c>
      <c r="Q421" t="s">
        <v>415</v>
      </c>
      <c r="R421" t="s">
        <v>407</v>
      </c>
      <c r="S421" t="s">
        <v>1212</v>
      </c>
      <c r="T421" s="131">
        <v>0.33</v>
      </c>
      <c r="U421" t="s">
        <v>2556</v>
      </c>
      <c r="V421" s="132">
        <v>3.3119999999999997E-2</v>
      </c>
      <c r="W421" s="132">
        <v>4.6699999999999998E-2</v>
      </c>
      <c r="X421" t="s">
        <v>412</v>
      </c>
      <c r="Y421" t="s">
        <v>339</v>
      </c>
      <c r="Z421" s="131">
        <v>179391.9</v>
      </c>
      <c r="AA421" s="131">
        <v>1</v>
      </c>
      <c r="AB421" s="131">
        <v>101.01</v>
      </c>
      <c r="AD421" s="131">
        <v>181.20400000000001</v>
      </c>
      <c r="AH421" s="132">
        <v>9.5E-4</v>
      </c>
      <c r="AI421" s="132">
        <f t="shared" si="6"/>
        <v>9.7832679824198668E-4</v>
      </c>
      <c r="AJ421" s="132">
        <v>1.6756650485171253E-4</v>
      </c>
    </row>
    <row r="422" spans="1:36" hidden="1">
      <c r="A422" t="s">
        <v>1213</v>
      </c>
      <c r="B422">
        <v>13498</v>
      </c>
      <c r="C422" t="s">
        <v>2557</v>
      </c>
      <c r="D422" t="s">
        <v>2558</v>
      </c>
      <c r="E422" t="s">
        <v>309</v>
      </c>
      <c r="F422" t="s">
        <v>2559</v>
      </c>
      <c r="G422" t="s">
        <v>2560</v>
      </c>
      <c r="H422" t="s">
        <v>321</v>
      </c>
      <c r="I422" t="s">
        <v>754</v>
      </c>
      <c r="J422" t="s">
        <v>204</v>
      </c>
      <c r="K422" t="s">
        <v>204</v>
      </c>
      <c r="L422" t="s">
        <v>325</v>
      </c>
      <c r="M422" t="s">
        <v>340</v>
      </c>
      <c r="N422" t="s">
        <v>477</v>
      </c>
      <c r="O422" t="s">
        <v>339</v>
      </c>
      <c r="P422" t="s">
        <v>2027</v>
      </c>
      <c r="Q422" t="s">
        <v>415</v>
      </c>
      <c r="R422" t="s">
        <v>407</v>
      </c>
      <c r="S422" t="s">
        <v>1212</v>
      </c>
      <c r="T422" s="131">
        <v>5.09</v>
      </c>
      <c r="U422" t="s">
        <v>2284</v>
      </c>
      <c r="V422" s="132">
        <v>2.2519999999999998E-2</v>
      </c>
      <c r="W422" s="132">
        <v>2.5499999999999998E-2</v>
      </c>
      <c r="X422" t="s">
        <v>412</v>
      </c>
      <c r="Y422" t="s">
        <v>339</v>
      </c>
      <c r="Z422" s="131">
        <v>152672.18</v>
      </c>
      <c r="AA422" s="131">
        <v>1</v>
      </c>
      <c r="AB422" s="131">
        <v>117.66</v>
      </c>
      <c r="AD422" s="131">
        <v>179.63399999999999</v>
      </c>
      <c r="AH422" s="132">
        <v>1E-4</v>
      </c>
      <c r="AI422" s="132">
        <f t="shared" si="6"/>
        <v>9.698503127712468E-4</v>
      </c>
      <c r="AJ422" s="132">
        <v>1.661146637631207E-4</v>
      </c>
    </row>
    <row r="423" spans="1:36" hidden="1">
      <c r="A423" t="s">
        <v>1213</v>
      </c>
      <c r="B423">
        <v>13498</v>
      </c>
      <c r="C423" t="s">
        <v>2275</v>
      </c>
      <c r="D423" t="s">
        <v>2276</v>
      </c>
      <c r="E423" t="s">
        <v>309</v>
      </c>
      <c r="F423" t="s">
        <v>2561</v>
      </c>
      <c r="G423" t="s">
        <v>2562</v>
      </c>
      <c r="H423" t="s">
        <v>321</v>
      </c>
      <c r="I423" t="s">
        <v>754</v>
      </c>
      <c r="J423" t="s">
        <v>204</v>
      </c>
      <c r="K423" t="s">
        <v>204</v>
      </c>
      <c r="L423" t="s">
        <v>325</v>
      </c>
      <c r="M423" t="s">
        <v>340</v>
      </c>
      <c r="N423" t="s">
        <v>464</v>
      </c>
      <c r="O423" t="s">
        <v>339</v>
      </c>
      <c r="P423" t="s">
        <v>1700</v>
      </c>
      <c r="Q423" t="s">
        <v>413</v>
      </c>
      <c r="R423" t="s">
        <v>407</v>
      </c>
      <c r="S423" t="s">
        <v>1212</v>
      </c>
      <c r="T423" s="131">
        <v>2.29</v>
      </c>
      <c r="U423" t="s">
        <v>2563</v>
      </c>
      <c r="V423" s="132">
        <v>2.2689999999999998E-2</v>
      </c>
      <c r="W423" s="132">
        <v>2.7900000000000001E-2</v>
      </c>
      <c r="X423" t="s">
        <v>412</v>
      </c>
      <c r="Y423" t="s">
        <v>339</v>
      </c>
      <c r="Z423" s="131">
        <v>159153.04999999999</v>
      </c>
      <c r="AA423" s="131">
        <v>1</v>
      </c>
      <c r="AB423" s="131">
        <v>112.72</v>
      </c>
      <c r="AD423" s="131">
        <v>179.39699999999999</v>
      </c>
      <c r="AH423" s="132">
        <v>1.6000000000000001E-4</v>
      </c>
      <c r="AI423" s="132">
        <f t="shared" si="6"/>
        <v>9.6857074139763836E-4</v>
      </c>
      <c r="AJ423" s="132">
        <v>1.6589550049051163E-4</v>
      </c>
    </row>
    <row r="424" spans="1:36" hidden="1">
      <c r="A424" t="s">
        <v>1213</v>
      </c>
      <c r="B424">
        <v>13498</v>
      </c>
      <c r="C424" t="s">
        <v>455</v>
      </c>
      <c r="D424" t="s">
        <v>2228</v>
      </c>
      <c r="E424" t="s">
        <v>309</v>
      </c>
      <c r="F424" t="s">
        <v>2564</v>
      </c>
      <c r="G424" t="s">
        <v>2565</v>
      </c>
      <c r="H424" t="s">
        <v>321</v>
      </c>
      <c r="I424" t="s">
        <v>754</v>
      </c>
      <c r="J424" t="s">
        <v>204</v>
      </c>
      <c r="K424" t="s">
        <v>204</v>
      </c>
      <c r="L424" t="s">
        <v>325</v>
      </c>
      <c r="M424" t="s">
        <v>340</v>
      </c>
      <c r="N424" t="s">
        <v>440</v>
      </c>
      <c r="O424" t="s">
        <v>339</v>
      </c>
      <c r="P424" t="s">
        <v>2027</v>
      </c>
      <c r="Q424" t="s">
        <v>415</v>
      </c>
      <c r="R424" t="s">
        <v>407</v>
      </c>
      <c r="S424" t="s">
        <v>1212</v>
      </c>
      <c r="T424" s="131">
        <v>7.27</v>
      </c>
      <c r="U424" t="s">
        <v>2566</v>
      </c>
      <c r="V424" s="132">
        <v>2.2939999999999999E-2</v>
      </c>
      <c r="W424" s="132">
        <v>2.9499999999999998E-2</v>
      </c>
      <c r="X424" t="s">
        <v>412</v>
      </c>
      <c r="Y424" t="s">
        <v>339</v>
      </c>
      <c r="Z424" s="131">
        <v>168744</v>
      </c>
      <c r="AA424" s="131">
        <v>1</v>
      </c>
      <c r="AB424" s="131">
        <v>106.29</v>
      </c>
      <c r="AD424" s="131">
        <v>179.358</v>
      </c>
      <c r="AH424" s="132">
        <v>4.0000000000000003E-5</v>
      </c>
      <c r="AI424" s="132">
        <f t="shared" si="6"/>
        <v>9.6836017901970285E-4</v>
      </c>
      <c r="AJ424" s="132">
        <v>1.6585943564818357E-4</v>
      </c>
    </row>
    <row r="425" spans="1:36" hidden="1">
      <c r="A425" t="s">
        <v>1213</v>
      </c>
      <c r="B425">
        <v>13498</v>
      </c>
      <c r="C425" t="s">
        <v>2567</v>
      </c>
      <c r="D425" t="s">
        <v>2568</v>
      </c>
      <c r="E425" t="s">
        <v>309</v>
      </c>
      <c r="F425" t="s">
        <v>2569</v>
      </c>
      <c r="G425" t="s">
        <v>2570</v>
      </c>
      <c r="H425" t="s">
        <v>321</v>
      </c>
      <c r="I425" t="s">
        <v>754</v>
      </c>
      <c r="J425" t="s">
        <v>204</v>
      </c>
      <c r="K425" t="s">
        <v>204</v>
      </c>
      <c r="L425" t="s">
        <v>325</v>
      </c>
      <c r="M425" t="s">
        <v>340</v>
      </c>
      <c r="N425" t="s">
        <v>445</v>
      </c>
      <c r="O425" t="s">
        <v>339</v>
      </c>
      <c r="P425" t="s">
        <v>1533</v>
      </c>
      <c r="Q425" t="s">
        <v>413</v>
      </c>
      <c r="R425" t="s">
        <v>407</v>
      </c>
      <c r="S425" t="s">
        <v>1212</v>
      </c>
      <c r="T425" s="131">
        <v>0.74</v>
      </c>
      <c r="U425" t="s">
        <v>1583</v>
      </c>
      <c r="V425" s="132">
        <v>1.321E-2</v>
      </c>
      <c r="W425" s="132">
        <v>2.8899999999999999E-2</v>
      </c>
      <c r="X425" t="s">
        <v>412</v>
      </c>
      <c r="Y425" t="s">
        <v>339</v>
      </c>
      <c r="Z425" s="131">
        <v>154616</v>
      </c>
      <c r="AA425" s="131">
        <v>1</v>
      </c>
      <c r="AB425" s="131">
        <v>115.84</v>
      </c>
      <c r="AD425" s="131">
        <v>179.107</v>
      </c>
      <c r="AH425" s="132">
        <v>5.1999999999999995E-4</v>
      </c>
      <c r="AI425" s="132">
        <f t="shared" si="6"/>
        <v>9.6700502115145076E-4</v>
      </c>
      <c r="AJ425" s="132">
        <v>1.6562732602191823E-4</v>
      </c>
    </row>
    <row r="426" spans="1:36" hidden="1">
      <c r="A426" t="s">
        <v>1213</v>
      </c>
      <c r="B426">
        <v>13498</v>
      </c>
      <c r="C426" t="s">
        <v>1573</v>
      </c>
      <c r="D426" t="s">
        <v>1574</v>
      </c>
      <c r="E426" t="s">
        <v>309</v>
      </c>
      <c r="F426" t="s">
        <v>2571</v>
      </c>
      <c r="G426" t="s">
        <v>2572</v>
      </c>
      <c r="H426" t="s">
        <v>321</v>
      </c>
      <c r="I426" t="s">
        <v>952</v>
      </c>
      <c r="J426" t="s">
        <v>204</v>
      </c>
      <c r="K426" t="s">
        <v>204</v>
      </c>
      <c r="L426" t="s">
        <v>325</v>
      </c>
      <c r="M426" t="s">
        <v>340</v>
      </c>
      <c r="N426" t="s">
        <v>441</v>
      </c>
      <c r="O426" t="s">
        <v>339</v>
      </c>
      <c r="P426" t="s">
        <v>1577</v>
      </c>
      <c r="Q426" t="s">
        <v>415</v>
      </c>
      <c r="R426" t="s">
        <v>407</v>
      </c>
      <c r="S426" t="s">
        <v>1212</v>
      </c>
      <c r="T426" s="131">
        <v>3.38</v>
      </c>
      <c r="U426" t="s">
        <v>2573</v>
      </c>
      <c r="V426" s="132">
        <v>5.6989999999999999E-2</v>
      </c>
      <c r="W426" s="132">
        <v>5.5800000000000002E-2</v>
      </c>
      <c r="X426" t="s">
        <v>412</v>
      </c>
      <c r="Y426" t="s">
        <v>339</v>
      </c>
      <c r="Z426" s="131">
        <v>200000</v>
      </c>
      <c r="AA426" s="131">
        <v>1</v>
      </c>
      <c r="AB426" s="131">
        <v>85.4</v>
      </c>
      <c r="AD426" s="131">
        <v>170.8</v>
      </c>
      <c r="AH426" s="132">
        <v>3.8000000000000002E-4</v>
      </c>
      <c r="AI426" s="132">
        <f t="shared" si="6"/>
        <v>9.2215523465117384E-4</v>
      </c>
      <c r="AJ426" s="132">
        <v>1.5794551460603795E-4</v>
      </c>
    </row>
    <row r="427" spans="1:36" hidden="1">
      <c r="A427" t="s">
        <v>1213</v>
      </c>
      <c r="B427">
        <v>13498</v>
      </c>
      <c r="C427" t="s">
        <v>2373</v>
      </c>
      <c r="D427" t="s">
        <v>2374</v>
      </c>
      <c r="E427" t="s">
        <v>309</v>
      </c>
      <c r="F427" t="s">
        <v>2574</v>
      </c>
      <c r="G427" t="s">
        <v>2575</v>
      </c>
      <c r="H427" t="s">
        <v>321</v>
      </c>
      <c r="I427" t="s">
        <v>951</v>
      </c>
      <c r="J427" t="s">
        <v>204</v>
      </c>
      <c r="K427" t="s">
        <v>204</v>
      </c>
      <c r="L427" t="s">
        <v>325</v>
      </c>
      <c r="M427" t="s">
        <v>340</v>
      </c>
      <c r="N427" t="s">
        <v>440</v>
      </c>
      <c r="O427" t="s">
        <v>339</v>
      </c>
      <c r="P427" t="s">
        <v>1577</v>
      </c>
      <c r="Q427" t="s">
        <v>415</v>
      </c>
      <c r="R427" t="s">
        <v>407</v>
      </c>
      <c r="S427" t="s">
        <v>1212</v>
      </c>
      <c r="T427" s="131">
        <v>1.45</v>
      </c>
      <c r="U427" t="s">
        <v>1370</v>
      </c>
      <c r="V427" s="132">
        <v>4.1959999999999997E-2</v>
      </c>
      <c r="W427" s="132">
        <v>5.3999999999999999E-2</v>
      </c>
      <c r="X427" t="s">
        <v>412</v>
      </c>
      <c r="Y427" t="s">
        <v>339</v>
      </c>
      <c r="Z427" s="131">
        <v>175000</v>
      </c>
      <c r="AA427" s="131">
        <v>1</v>
      </c>
      <c r="AB427" s="131">
        <v>97.14</v>
      </c>
      <c r="AD427" s="131">
        <v>169.995</v>
      </c>
      <c r="AH427" s="132">
        <v>2.4000000000000001E-4</v>
      </c>
      <c r="AI427" s="132">
        <f t="shared" si="6"/>
        <v>9.1780901120917032E-4</v>
      </c>
      <c r="AJ427" s="132">
        <v>1.5720109927080456E-4</v>
      </c>
    </row>
    <row r="428" spans="1:36" hidden="1">
      <c r="A428" t="s">
        <v>1213</v>
      </c>
      <c r="B428">
        <v>13498</v>
      </c>
      <c r="C428" t="s">
        <v>1874</v>
      </c>
      <c r="D428" t="s">
        <v>1875</v>
      </c>
      <c r="E428" t="s">
        <v>309</v>
      </c>
      <c r="F428" t="s">
        <v>2576</v>
      </c>
      <c r="G428" t="s">
        <v>2577</v>
      </c>
      <c r="H428" t="s">
        <v>321</v>
      </c>
      <c r="I428" t="s">
        <v>754</v>
      </c>
      <c r="J428" t="s">
        <v>204</v>
      </c>
      <c r="K428" t="s">
        <v>204</v>
      </c>
      <c r="L428" t="s">
        <v>325</v>
      </c>
      <c r="M428" t="s">
        <v>340</v>
      </c>
      <c r="N428" t="s">
        <v>448</v>
      </c>
      <c r="O428" t="s">
        <v>339</v>
      </c>
      <c r="P428" t="s">
        <v>1533</v>
      </c>
      <c r="Q428" t="s">
        <v>413</v>
      </c>
      <c r="R428" t="s">
        <v>407</v>
      </c>
      <c r="S428" t="s">
        <v>1212</v>
      </c>
      <c r="T428" s="131">
        <v>1.24</v>
      </c>
      <c r="U428" t="s">
        <v>1706</v>
      </c>
      <c r="V428" s="132">
        <v>3.32E-3</v>
      </c>
      <c r="W428" s="132">
        <v>2.5499999999999998E-2</v>
      </c>
      <c r="X428" t="s">
        <v>412</v>
      </c>
      <c r="Y428" t="s">
        <v>339</v>
      </c>
      <c r="Z428" s="131">
        <v>150000</v>
      </c>
      <c r="AA428" s="131">
        <v>1</v>
      </c>
      <c r="AB428" s="131">
        <v>111.21</v>
      </c>
      <c r="AD428" s="131">
        <v>166.815</v>
      </c>
      <c r="AH428" s="132">
        <v>5.4000000000000001E-4</v>
      </c>
      <c r="AI428" s="132">
        <f t="shared" si="6"/>
        <v>9.0064007885442361E-4</v>
      </c>
      <c r="AJ428" s="132">
        <v>1.5426042751174601E-4</v>
      </c>
    </row>
    <row r="429" spans="1:36" hidden="1">
      <c r="A429" t="s">
        <v>1213</v>
      </c>
      <c r="B429">
        <v>13498</v>
      </c>
      <c r="C429" t="s">
        <v>2389</v>
      </c>
      <c r="D429" t="s">
        <v>2390</v>
      </c>
      <c r="E429" t="s">
        <v>309</v>
      </c>
      <c r="F429" t="s">
        <v>2578</v>
      </c>
      <c r="G429" t="s">
        <v>2579</v>
      </c>
      <c r="H429" t="s">
        <v>321</v>
      </c>
      <c r="I429" t="s">
        <v>754</v>
      </c>
      <c r="J429" t="s">
        <v>204</v>
      </c>
      <c r="K429" t="s">
        <v>204</v>
      </c>
      <c r="L429" t="s">
        <v>325</v>
      </c>
      <c r="M429" t="s">
        <v>340</v>
      </c>
      <c r="N429" t="s">
        <v>441</v>
      </c>
      <c r="O429" t="s">
        <v>339</v>
      </c>
      <c r="P429" t="s">
        <v>1596</v>
      </c>
      <c r="Q429" t="s">
        <v>415</v>
      </c>
      <c r="R429" t="s">
        <v>407</v>
      </c>
      <c r="S429" t="s">
        <v>1212</v>
      </c>
      <c r="T429" s="131">
        <v>2.21</v>
      </c>
      <c r="U429" t="s">
        <v>1597</v>
      </c>
      <c r="V429" s="132">
        <v>3.024E-2</v>
      </c>
      <c r="W429" s="132">
        <v>3.1099999999999999E-2</v>
      </c>
      <c r="X429" t="s">
        <v>412</v>
      </c>
      <c r="Y429" t="s">
        <v>339</v>
      </c>
      <c r="Z429" s="131">
        <v>150000</v>
      </c>
      <c r="AA429" s="131">
        <v>1</v>
      </c>
      <c r="AB429" s="131">
        <v>109.88</v>
      </c>
      <c r="AD429" s="131">
        <v>164.82</v>
      </c>
      <c r="AH429" s="132">
        <v>4.6999999999999999E-4</v>
      </c>
      <c r="AI429" s="132">
        <f t="shared" si="6"/>
        <v>8.8986900336771935E-4</v>
      </c>
      <c r="AJ429" s="132">
        <v>1.5241557211573286E-4</v>
      </c>
    </row>
    <row r="430" spans="1:36" hidden="1">
      <c r="A430" t="s">
        <v>1213</v>
      </c>
      <c r="B430">
        <v>13498</v>
      </c>
      <c r="C430" t="s">
        <v>1603</v>
      </c>
      <c r="D430" t="s">
        <v>1604</v>
      </c>
      <c r="E430" t="s">
        <v>309</v>
      </c>
      <c r="F430" t="s">
        <v>2580</v>
      </c>
      <c r="G430" t="s">
        <v>2581</v>
      </c>
      <c r="H430" t="s">
        <v>321</v>
      </c>
      <c r="I430" t="s">
        <v>951</v>
      </c>
      <c r="J430" t="s">
        <v>204</v>
      </c>
      <c r="K430" t="s">
        <v>204</v>
      </c>
      <c r="L430" t="s">
        <v>325</v>
      </c>
      <c r="M430" t="s">
        <v>340</v>
      </c>
      <c r="N430" t="s">
        <v>448</v>
      </c>
      <c r="O430" t="s">
        <v>339</v>
      </c>
      <c r="P430" t="s">
        <v>1211</v>
      </c>
      <c r="Q430" t="s">
        <v>413</v>
      </c>
      <c r="R430" t="s">
        <v>407</v>
      </c>
      <c r="S430" t="s">
        <v>1212</v>
      </c>
      <c r="T430" s="131">
        <v>3.42</v>
      </c>
      <c r="U430" t="s">
        <v>2503</v>
      </c>
      <c r="V430" s="132">
        <v>4.7449999999999999E-2</v>
      </c>
      <c r="W430" s="132">
        <v>4.6800000000000001E-2</v>
      </c>
      <c r="X430" t="s">
        <v>412</v>
      </c>
      <c r="Y430" t="s">
        <v>339</v>
      </c>
      <c r="Z430" s="131">
        <v>175000</v>
      </c>
      <c r="AA430" s="131">
        <v>1</v>
      </c>
      <c r="AB430" s="131">
        <v>93.67</v>
      </c>
      <c r="AD430" s="131">
        <v>163.923</v>
      </c>
      <c r="AH430" s="132">
        <v>9.0000000000000006E-5</v>
      </c>
      <c r="AI430" s="132">
        <f t="shared" si="6"/>
        <v>8.8502606867520118E-4</v>
      </c>
      <c r="AJ430" s="132">
        <v>1.515860807421871E-4</v>
      </c>
    </row>
    <row r="431" spans="1:36" hidden="1">
      <c r="A431" t="s">
        <v>1213</v>
      </c>
      <c r="B431">
        <v>13498</v>
      </c>
      <c r="C431" t="s">
        <v>1913</v>
      </c>
      <c r="D431" t="s">
        <v>1914</v>
      </c>
      <c r="E431" t="s">
        <v>309</v>
      </c>
      <c r="F431" t="s">
        <v>1970</v>
      </c>
      <c r="G431" t="s">
        <v>1971</v>
      </c>
      <c r="H431" t="s">
        <v>321</v>
      </c>
      <c r="I431" t="s">
        <v>754</v>
      </c>
      <c r="J431" t="s">
        <v>204</v>
      </c>
      <c r="K431" t="s">
        <v>204</v>
      </c>
      <c r="L431" t="s">
        <v>325</v>
      </c>
      <c r="M431" t="s">
        <v>340</v>
      </c>
      <c r="N431" t="s">
        <v>464</v>
      </c>
      <c r="O431" t="s">
        <v>339</v>
      </c>
      <c r="P431" t="s">
        <v>1700</v>
      </c>
      <c r="Q431" t="s">
        <v>413</v>
      </c>
      <c r="R431" t="s">
        <v>407</v>
      </c>
      <c r="S431" t="s">
        <v>1212</v>
      </c>
      <c r="T431" s="131">
        <v>4.88</v>
      </c>
      <c r="U431" t="s">
        <v>1972</v>
      </c>
      <c r="V431" s="132">
        <v>2.613E-2</v>
      </c>
      <c r="W431" s="132">
        <v>2.7699999999999999E-2</v>
      </c>
      <c r="X431" t="s">
        <v>412</v>
      </c>
      <c r="Y431" t="s">
        <v>339</v>
      </c>
      <c r="Z431" s="131">
        <v>162698.9</v>
      </c>
      <c r="AA431" s="131">
        <v>1</v>
      </c>
      <c r="AB431" s="131">
        <v>100.5</v>
      </c>
      <c r="AD431" s="131">
        <v>163.512</v>
      </c>
      <c r="AH431" s="132">
        <v>1.2E-4</v>
      </c>
      <c r="AI431" s="132">
        <f t="shared" si="6"/>
        <v>8.8280706515388022E-4</v>
      </c>
      <c r="AJ431" s="132">
        <v>1.5120601278842199E-4</v>
      </c>
    </row>
    <row r="432" spans="1:36" hidden="1">
      <c r="A432" t="s">
        <v>1213</v>
      </c>
      <c r="B432">
        <v>13498</v>
      </c>
      <c r="C432" t="s">
        <v>2255</v>
      </c>
      <c r="D432" t="s">
        <v>2256</v>
      </c>
      <c r="E432" t="s">
        <v>309</v>
      </c>
      <c r="F432" t="s">
        <v>2582</v>
      </c>
      <c r="G432" t="s">
        <v>2583</v>
      </c>
      <c r="H432" t="s">
        <v>321</v>
      </c>
      <c r="I432" t="s">
        <v>754</v>
      </c>
      <c r="J432" t="s">
        <v>204</v>
      </c>
      <c r="K432" t="s">
        <v>204</v>
      </c>
      <c r="L432" t="s">
        <v>325</v>
      </c>
      <c r="M432" t="s">
        <v>340</v>
      </c>
      <c r="N432" t="s">
        <v>462</v>
      </c>
      <c r="O432" t="s">
        <v>339</v>
      </c>
      <c r="P432" t="s">
        <v>1533</v>
      </c>
      <c r="Q432" t="s">
        <v>413</v>
      </c>
      <c r="R432" t="s">
        <v>407</v>
      </c>
      <c r="S432" t="s">
        <v>1212</v>
      </c>
      <c r="T432" s="131">
        <v>2.84</v>
      </c>
      <c r="U432" t="s">
        <v>2441</v>
      </c>
      <c r="V432" s="132">
        <v>2.2169999999999999E-2</v>
      </c>
      <c r="W432" s="132">
        <v>2.9000000000000001E-2</v>
      </c>
      <c r="X432" t="s">
        <v>412</v>
      </c>
      <c r="Y432" t="s">
        <v>339</v>
      </c>
      <c r="Z432" s="131">
        <v>152137.93</v>
      </c>
      <c r="AA432" s="131">
        <v>1</v>
      </c>
      <c r="AB432" s="131">
        <v>105.5</v>
      </c>
      <c r="AD432" s="131">
        <v>160.506</v>
      </c>
      <c r="AH432" s="132">
        <v>4.8999999999999998E-4</v>
      </c>
      <c r="AI432" s="132">
        <f t="shared" si="6"/>
        <v>8.6657756494684603E-4</v>
      </c>
      <c r="AJ432" s="132">
        <v>1.4842624571051945E-4</v>
      </c>
    </row>
    <row r="433" spans="1:36" hidden="1">
      <c r="A433" t="s">
        <v>1213</v>
      </c>
      <c r="B433">
        <v>13498</v>
      </c>
      <c r="C433" t="s">
        <v>2536</v>
      </c>
      <c r="D433" t="s">
        <v>2537</v>
      </c>
      <c r="E433" t="s">
        <v>309</v>
      </c>
      <c r="F433" t="s">
        <v>2584</v>
      </c>
      <c r="G433" t="s">
        <v>2585</v>
      </c>
      <c r="H433" t="s">
        <v>321</v>
      </c>
      <c r="I433" t="s">
        <v>754</v>
      </c>
      <c r="J433" t="s">
        <v>204</v>
      </c>
      <c r="K433" t="s">
        <v>204</v>
      </c>
      <c r="L433" t="s">
        <v>325</v>
      </c>
      <c r="M433" t="s">
        <v>340</v>
      </c>
      <c r="N433" t="s">
        <v>451</v>
      </c>
      <c r="O433" t="s">
        <v>339</v>
      </c>
      <c r="P433" t="s">
        <v>1627</v>
      </c>
      <c r="Q433" t="s">
        <v>413</v>
      </c>
      <c r="R433" t="s">
        <v>407</v>
      </c>
      <c r="S433" t="s">
        <v>1212</v>
      </c>
      <c r="T433" s="131">
        <v>3.34</v>
      </c>
      <c r="U433" t="s">
        <v>1540</v>
      </c>
      <c r="V433" s="132">
        <v>2.563E-2</v>
      </c>
      <c r="W433" s="132">
        <v>3.1899999999999998E-2</v>
      </c>
      <c r="X433" t="s">
        <v>412</v>
      </c>
      <c r="Y433" t="s">
        <v>339</v>
      </c>
      <c r="Z433" s="131">
        <v>150500</v>
      </c>
      <c r="AA433" s="131">
        <v>1</v>
      </c>
      <c r="AB433" s="131">
        <v>105.31</v>
      </c>
      <c r="AD433" s="131">
        <v>158.49199999999999</v>
      </c>
      <c r="AH433" s="132">
        <v>3.3E-4</v>
      </c>
      <c r="AI433" s="132">
        <f t="shared" si="6"/>
        <v>8.5570390778883973E-4</v>
      </c>
      <c r="AJ433" s="132">
        <v>1.465638202631157E-4</v>
      </c>
    </row>
    <row r="434" spans="1:36" hidden="1">
      <c r="A434" t="s">
        <v>1213</v>
      </c>
      <c r="B434">
        <v>13498</v>
      </c>
      <c r="C434" t="s">
        <v>2586</v>
      </c>
      <c r="D434" t="s">
        <v>2587</v>
      </c>
      <c r="E434" t="s">
        <v>309</v>
      </c>
      <c r="F434" t="s">
        <v>2588</v>
      </c>
      <c r="G434" t="s">
        <v>2589</v>
      </c>
      <c r="H434" t="s">
        <v>321</v>
      </c>
      <c r="I434" t="s">
        <v>951</v>
      </c>
      <c r="J434" t="s">
        <v>204</v>
      </c>
      <c r="K434" t="s">
        <v>204</v>
      </c>
      <c r="L434" t="s">
        <v>325</v>
      </c>
      <c r="M434" t="s">
        <v>340</v>
      </c>
      <c r="N434" t="s">
        <v>478</v>
      </c>
      <c r="O434" t="s">
        <v>339</v>
      </c>
      <c r="P434" t="s">
        <v>2343</v>
      </c>
      <c r="Q434" t="s">
        <v>415</v>
      </c>
      <c r="R434" t="s">
        <v>407</v>
      </c>
      <c r="S434" t="s">
        <v>1212</v>
      </c>
      <c r="T434" s="131">
        <v>2.11</v>
      </c>
      <c r="U434" t="s">
        <v>1863</v>
      </c>
      <c r="V434" s="132">
        <v>3.8870000000000002E-2</v>
      </c>
      <c r="W434" s="132">
        <v>4.6800000000000001E-2</v>
      </c>
      <c r="X434" t="s">
        <v>412</v>
      </c>
      <c r="Y434" t="s">
        <v>339</v>
      </c>
      <c r="Z434" s="131">
        <v>150000</v>
      </c>
      <c r="AA434" s="131">
        <v>1</v>
      </c>
      <c r="AB434" s="131">
        <v>99.68</v>
      </c>
      <c r="AD434" s="131">
        <v>149.52000000000001</v>
      </c>
      <c r="AH434" s="132">
        <v>5.2999999999999998E-4</v>
      </c>
      <c r="AI434" s="132">
        <f t="shared" si="6"/>
        <v>8.072637627929948E-4</v>
      </c>
      <c r="AJ434" s="132">
        <v>1.3826705704856435E-4</v>
      </c>
    </row>
    <row r="435" spans="1:36" hidden="1">
      <c r="A435" t="s">
        <v>1213</v>
      </c>
      <c r="B435">
        <v>13498</v>
      </c>
      <c r="C435" t="s">
        <v>2590</v>
      </c>
      <c r="D435" t="s">
        <v>2591</v>
      </c>
      <c r="E435" t="s">
        <v>309</v>
      </c>
      <c r="F435" t="s">
        <v>2592</v>
      </c>
      <c r="G435" t="s">
        <v>2593</v>
      </c>
      <c r="H435" t="s">
        <v>321</v>
      </c>
      <c r="I435" t="s">
        <v>754</v>
      </c>
      <c r="J435" t="s">
        <v>204</v>
      </c>
      <c r="K435" t="s">
        <v>204</v>
      </c>
      <c r="L435" t="s">
        <v>325</v>
      </c>
      <c r="M435" t="s">
        <v>340</v>
      </c>
      <c r="N435" t="s">
        <v>475</v>
      </c>
      <c r="O435" t="s">
        <v>339</v>
      </c>
      <c r="P435" t="s">
        <v>1700</v>
      </c>
      <c r="Q435" t="s">
        <v>413</v>
      </c>
      <c r="R435" t="s">
        <v>407</v>
      </c>
      <c r="S435" t="s">
        <v>1212</v>
      </c>
      <c r="T435" s="131">
        <v>1.94</v>
      </c>
      <c r="U435" t="s">
        <v>2594</v>
      </c>
      <c r="V435" s="132">
        <v>3.8300000000000001E-3</v>
      </c>
      <c r="W435" s="132">
        <v>2.5499999999999998E-2</v>
      </c>
      <c r="X435" t="s">
        <v>412</v>
      </c>
      <c r="Y435" t="s">
        <v>339</v>
      </c>
      <c r="Z435" s="131">
        <v>111211.06</v>
      </c>
      <c r="AA435" s="131">
        <v>1</v>
      </c>
      <c r="AB435" s="131">
        <v>121.82</v>
      </c>
      <c r="AD435" s="131">
        <v>135.477</v>
      </c>
      <c r="AH435" s="132">
        <v>2.7E-4</v>
      </c>
      <c r="AI435" s="132">
        <f t="shared" si="6"/>
        <v>7.3144510963019365E-4</v>
      </c>
      <c r="AJ435" s="132">
        <v>1.2528093959181618E-4</v>
      </c>
    </row>
    <row r="436" spans="1:36" hidden="1">
      <c r="A436" t="s">
        <v>1213</v>
      </c>
      <c r="B436">
        <v>13498</v>
      </c>
      <c r="C436" t="s">
        <v>2092</v>
      </c>
      <c r="D436" t="s">
        <v>2093</v>
      </c>
      <c r="E436" t="s">
        <v>309</v>
      </c>
      <c r="F436" t="s">
        <v>2595</v>
      </c>
      <c r="G436" t="s">
        <v>2596</v>
      </c>
      <c r="H436" t="s">
        <v>321</v>
      </c>
      <c r="I436" t="s">
        <v>754</v>
      </c>
      <c r="J436" t="s">
        <v>204</v>
      </c>
      <c r="K436" t="s">
        <v>204</v>
      </c>
      <c r="L436" t="s">
        <v>325</v>
      </c>
      <c r="M436" t="s">
        <v>340</v>
      </c>
      <c r="N436" t="s">
        <v>484</v>
      </c>
      <c r="O436" t="s">
        <v>339</v>
      </c>
      <c r="P436" t="s">
        <v>1700</v>
      </c>
      <c r="Q436" t="s">
        <v>413</v>
      </c>
      <c r="R436" t="s">
        <v>407</v>
      </c>
      <c r="S436" t="s">
        <v>1212</v>
      </c>
      <c r="T436" s="131">
        <v>0.66</v>
      </c>
      <c r="U436" t="s">
        <v>2597</v>
      </c>
      <c r="V436" s="132">
        <v>2.3470000000000001E-2</v>
      </c>
      <c r="W436" s="132">
        <v>2.69E-2</v>
      </c>
      <c r="X436" t="s">
        <v>412</v>
      </c>
      <c r="Y436" t="s">
        <v>339</v>
      </c>
      <c r="Z436" s="131">
        <v>113193.43</v>
      </c>
      <c r="AA436" s="131">
        <v>1</v>
      </c>
      <c r="AB436" s="131">
        <v>116.26</v>
      </c>
      <c r="AD436" s="131">
        <v>131.59899999999999</v>
      </c>
      <c r="AH436" s="132">
        <v>4.2999999999999999E-4</v>
      </c>
      <c r="AI436" s="132">
        <f t="shared" si="6"/>
        <v>7.1050765061393337E-4</v>
      </c>
      <c r="AJ436" s="132">
        <v>1.2169479962903972E-4</v>
      </c>
    </row>
    <row r="437" spans="1:36" hidden="1">
      <c r="A437" t="s">
        <v>1213</v>
      </c>
      <c r="B437">
        <v>13498</v>
      </c>
      <c r="C437" t="s">
        <v>2598</v>
      </c>
      <c r="D437" t="s">
        <v>2599</v>
      </c>
      <c r="E437" t="s">
        <v>309</v>
      </c>
      <c r="F437" t="s">
        <v>2600</v>
      </c>
      <c r="G437" t="s">
        <v>2601</v>
      </c>
      <c r="H437" t="s">
        <v>321</v>
      </c>
      <c r="I437" t="s">
        <v>755</v>
      </c>
      <c r="J437" t="s">
        <v>204</v>
      </c>
      <c r="K437" t="s">
        <v>204</v>
      </c>
      <c r="L437" t="s">
        <v>325</v>
      </c>
      <c r="M437" t="s">
        <v>340</v>
      </c>
      <c r="N437" t="s">
        <v>454</v>
      </c>
      <c r="O437" t="s">
        <v>339</v>
      </c>
      <c r="P437" t="s">
        <v>1700</v>
      </c>
      <c r="Q437" t="s">
        <v>413</v>
      </c>
      <c r="R437" t="s">
        <v>407</v>
      </c>
      <c r="S437" t="s">
        <v>1212</v>
      </c>
      <c r="T437" s="131">
        <v>0.27</v>
      </c>
      <c r="U437" t="s">
        <v>2602</v>
      </c>
      <c r="V437" s="132">
        <v>5.6059999999999999E-2</v>
      </c>
      <c r="W437" s="132">
        <v>8.0799999999999997E-2</v>
      </c>
      <c r="X437" t="s">
        <v>412</v>
      </c>
      <c r="Y437" t="s">
        <v>339</v>
      </c>
      <c r="Z437" s="131">
        <v>116380.95</v>
      </c>
      <c r="AA437" s="131">
        <v>1</v>
      </c>
      <c r="AB437" s="131">
        <v>103.71</v>
      </c>
      <c r="AD437" s="131">
        <v>120.699</v>
      </c>
      <c r="AH437" s="132">
        <v>3.5E-4</v>
      </c>
      <c r="AI437" s="132">
        <f t="shared" si="6"/>
        <v>6.5165816549860674E-4</v>
      </c>
      <c r="AJ437" s="132">
        <v>1.1161513856811576E-4</v>
      </c>
    </row>
    <row r="438" spans="1:36" hidden="1">
      <c r="A438" t="s">
        <v>1213</v>
      </c>
      <c r="B438">
        <v>13498</v>
      </c>
      <c r="C438" t="s">
        <v>2291</v>
      </c>
      <c r="D438" t="s">
        <v>2292</v>
      </c>
      <c r="E438" t="s">
        <v>309</v>
      </c>
      <c r="F438" t="s">
        <v>2603</v>
      </c>
      <c r="G438" t="s">
        <v>2604</v>
      </c>
      <c r="H438" t="s">
        <v>321</v>
      </c>
      <c r="I438" t="s">
        <v>754</v>
      </c>
      <c r="J438" t="s">
        <v>204</v>
      </c>
      <c r="K438" t="s">
        <v>204</v>
      </c>
      <c r="L438" t="s">
        <v>325</v>
      </c>
      <c r="M438" t="s">
        <v>340</v>
      </c>
      <c r="N438" t="s">
        <v>465</v>
      </c>
      <c r="O438" t="s">
        <v>339</v>
      </c>
      <c r="P438" t="s">
        <v>1539</v>
      </c>
      <c r="Q438" t="s">
        <v>413</v>
      </c>
      <c r="R438" t="s">
        <v>407</v>
      </c>
      <c r="S438" t="s">
        <v>1212</v>
      </c>
      <c r="T438" s="131">
        <v>1.76</v>
      </c>
      <c r="U438" t="s">
        <v>1730</v>
      </c>
      <c r="V438" s="132">
        <v>5.1540000000000002E-2</v>
      </c>
      <c r="W438" s="132">
        <v>4.9500000000000002E-2</v>
      </c>
      <c r="X438" t="s">
        <v>412</v>
      </c>
      <c r="Y438" t="s">
        <v>339</v>
      </c>
      <c r="Z438" s="131">
        <v>103529.41</v>
      </c>
      <c r="AA438" s="131">
        <v>1</v>
      </c>
      <c r="AB438" s="131">
        <v>114.78</v>
      </c>
      <c r="AD438" s="131">
        <v>118.831</v>
      </c>
      <c r="AH438" s="132">
        <v>6.0000000000000002E-5</v>
      </c>
      <c r="AI438" s="132">
        <f t="shared" si="6"/>
        <v>6.4157276749902601E-4</v>
      </c>
      <c r="AJ438" s="132">
        <v>1.0988772509455559E-4</v>
      </c>
    </row>
    <row r="439" spans="1:36" hidden="1">
      <c r="A439" t="s">
        <v>1213</v>
      </c>
      <c r="B439">
        <v>13498</v>
      </c>
      <c r="C439" t="s">
        <v>1509</v>
      </c>
      <c r="D439" t="s">
        <v>1510</v>
      </c>
      <c r="E439" t="s">
        <v>309</v>
      </c>
      <c r="F439" t="s">
        <v>2605</v>
      </c>
      <c r="G439" t="s">
        <v>2606</v>
      </c>
      <c r="H439" t="s">
        <v>321</v>
      </c>
      <c r="I439" t="s">
        <v>754</v>
      </c>
      <c r="J439" t="s">
        <v>204</v>
      </c>
      <c r="K439" t="s">
        <v>204</v>
      </c>
      <c r="L439" t="s">
        <v>325</v>
      </c>
      <c r="M439" t="s">
        <v>340</v>
      </c>
      <c r="N439" t="s">
        <v>448</v>
      </c>
      <c r="O439" t="s">
        <v>339</v>
      </c>
      <c r="P439" t="s">
        <v>1211</v>
      </c>
      <c r="Q439" t="s">
        <v>413</v>
      </c>
      <c r="R439" t="s">
        <v>407</v>
      </c>
      <c r="S439" t="s">
        <v>1212</v>
      </c>
      <c r="T439" s="131">
        <v>3.53</v>
      </c>
      <c r="U439" t="s">
        <v>2607</v>
      </c>
      <c r="V439" s="132">
        <v>2.0879999999999999E-2</v>
      </c>
      <c r="W439" s="132">
        <v>2.5899999999999999E-2</v>
      </c>
      <c r="X439" t="s">
        <v>412</v>
      </c>
      <c r="Y439" t="s">
        <v>339</v>
      </c>
      <c r="Z439" s="131">
        <v>113213.02</v>
      </c>
      <c r="AA439" s="131">
        <v>1</v>
      </c>
      <c r="AB439" s="131">
        <v>104.35</v>
      </c>
      <c r="AD439" s="131">
        <v>118.13800000000001</v>
      </c>
      <c r="AH439" s="132">
        <v>1.2E-4</v>
      </c>
      <c r="AI439" s="132">
        <f t="shared" si="6"/>
        <v>6.3783123601417083E-4</v>
      </c>
      <c r="AJ439" s="132">
        <v>1.0924688058857208E-4</v>
      </c>
    </row>
    <row r="440" spans="1:36" hidden="1">
      <c r="A440" t="s">
        <v>1213</v>
      </c>
      <c r="B440">
        <v>13498</v>
      </c>
      <c r="C440" t="s">
        <v>2023</v>
      </c>
      <c r="D440" t="s">
        <v>2024</v>
      </c>
      <c r="E440" t="s">
        <v>309</v>
      </c>
      <c r="F440" t="s">
        <v>2100</v>
      </c>
      <c r="G440" t="s">
        <v>2101</v>
      </c>
      <c r="H440" t="s">
        <v>321</v>
      </c>
      <c r="I440" t="s">
        <v>754</v>
      </c>
      <c r="J440" t="s">
        <v>204</v>
      </c>
      <c r="K440" t="s">
        <v>204</v>
      </c>
      <c r="L440" t="s">
        <v>325</v>
      </c>
      <c r="M440" t="s">
        <v>340</v>
      </c>
      <c r="N440" t="s">
        <v>464</v>
      </c>
      <c r="O440" t="s">
        <v>339</v>
      </c>
      <c r="P440" t="s">
        <v>2088</v>
      </c>
      <c r="Q440" t="s">
        <v>413</v>
      </c>
      <c r="R440" t="s">
        <v>407</v>
      </c>
      <c r="S440" t="s">
        <v>1212</v>
      </c>
      <c r="T440" s="131">
        <v>0.01</v>
      </c>
      <c r="U440" t="s">
        <v>2056</v>
      </c>
      <c r="V440" s="132">
        <v>1.7139999999999999E-2</v>
      </c>
      <c r="W440" s="132">
        <v>0.25729999999999997</v>
      </c>
      <c r="X440" t="s">
        <v>412</v>
      </c>
      <c r="Y440" t="s">
        <v>339</v>
      </c>
      <c r="Z440" s="131">
        <v>100000</v>
      </c>
      <c r="AA440" s="131">
        <v>1</v>
      </c>
      <c r="AB440" s="131">
        <v>115.85</v>
      </c>
      <c r="AD440" s="131">
        <v>115.85</v>
      </c>
      <c r="AH440" s="132">
        <v>1.8000000000000001E-4</v>
      </c>
      <c r="AI440" s="132">
        <f t="shared" si="6"/>
        <v>6.254782431752839E-4</v>
      </c>
      <c r="AJ440" s="132">
        <v>1.071310765053249E-4</v>
      </c>
    </row>
    <row r="441" spans="1:36" hidden="1">
      <c r="A441" t="s">
        <v>1213</v>
      </c>
      <c r="B441">
        <v>13498</v>
      </c>
      <c r="C441" t="s">
        <v>1509</v>
      </c>
      <c r="D441" t="s">
        <v>1510</v>
      </c>
      <c r="E441" t="s">
        <v>309</v>
      </c>
      <c r="F441" t="s">
        <v>2608</v>
      </c>
      <c r="G441" t="s">
        <v>2609</v>
      </c>
      <c r="H441" t="s">
        <v>321</v>
      </c>
      <c r="I441" t="s">
        <v>754</v>
      </c>
      <c r="J441" t="s">
        <v>204</v>
      </c>
      <c r="K441" t="s">
        <v>204</v>
      </c>
      <c r="L441" t="s">
        <v>325</v>
      </c>
      <c r="M441" t="s">
        <v>340</v>
      </c>
      <c r="N441" t="s">
        <v>448</v>
      </c>
      <c r="O441" t="s">
        <v>339</v>
      </c>
      <c r="P441" t="s">
        <v>1211</v>
      </c>
      <c r="Q441" t="s">
        <v>413</v>
      </c>
      <c r="R441" t="s">
        <v>407</v>
      </c>
      <c r="S441" t="s">
        <v>1212</v>
      </c>
      <c r="T441" s="131">
        <v>2.46</v>
      </c>
      <c r="U441" t="s">
        <v>2610</v>
      </c>
      <c r="V441" s="132">
        <v>2.044E-2</v>
      </c>
      <c r="W441" s="132">
        <v>2.4400000000000002E-2</v>
      </c>
      <c r="X441" t="s">
        <v>412</v>
      </c>
      <c r="Y441" t="s">
        <v>339</v>
      </c>
      <c r="Z441" s="131">
        <v>100000</v>
      </c>
      <c r="AA441" s="131">
        <v>1</v>
      </c>
      <c r="AB441" s="131">
        <v>114.03</v>
      </c>
      <c r="AD441" s="131">
        <v>114.03</v>
      </c>
      <c r="AH441" s="132">
        <v>3.0000000000000001E-5</v>
      </c>
      <c r="AI441" s="132">
        <f t="shared" si="6"/>
        <v>6.1565199887162381E-4</v>
      </c>
      <c r="AJ441" s="132">
        <v>1.0544805053001467E-4</v>
      </c>
    </row>
    <row r="442" spans="1:36" hidden="1">
      <c r="A442" t="s">
        <v>1213</v>
      </c>
      <c r="B442">
        <v>13498</v>
      </c>
      <c r="C442" t="s">
        <v>1977</v>
      </c>
      <c r="D442" t="s">
        <v>1978</v>
      </c>
      <c r="E442" t="s">
        <v>309</v>
      </c>
      <c r="F442" t="s">
        <v>2611</v>
      </c>
      <c r="G442" t="s">
        <v>2612</v>
      </c>
      <c r="H442" t="s">
        <v>321</v>
      </c>
      <c r="I442" t="s">
        <v>951</v>
      </c>
      <c r="J442" t="s">
        <v>204</v>
      </c>
      <c r="K442" t="s">
        <v>204</v>
      </c>
      <c r="L442" t="s">
        <v>325</v>
      </c>
      <c r="M442" t="s">
        <v>340</v>
      </c>
      <c r="N442" t="s">
        <v>464</v>
      </c>
      <c r="O442" t="s">
        <v>339</v>
      </c>
      <c r="P442" t="s">
        <v>1700</v>
      </c>
      <c r="Q442" t="s">
        <v>413</v>
      </c>
      <c r="R442" t="s">
        <v>407</v>
      </c>
      <c r="S442" t="s">
        <v>1212</v>
      </c>
      <c r="T442" s="131">
        <v>4.76</v>
      </c>
      <c r="U442" t="s">
        <v>2613</v>
      </c>
      <c r="V442" s="132">
        <v>4.4690000000000001E-2</v>
      </c>
      <c r="W442" s="132">
        <v>5.2699999999999997E-2</v>
      </c>
      <c r="X442" t="s">
        <v>412</v>
      </c>
      <c r="Y442" t="s">
        <v>339</v>
      </c>
      <c r="Z442" s="131">
        <v>126397.14</v>
      </c>
      <c r="AA442" s="131">
        <v>1</v>
      </c>
      <c r="AB442" s="131">
        <v>88.7</v>
      </c>
      <c r="AD442" s="131">
        <v>112.114</v>
      </c>
      <c r="AH442" s="132">
        <v>5.0000000000000002E-5</v>
      </c>
      <c r="AI442" s="132">
        <f t="shared" si="6"/>
        <v>6.0530744717612244E-4</v>
      </c>
      <c r="AJ442" s="132">
        <v>1.0367624955820455E-4</v>
      </c>
    </row>
    <row r="443" spans="1:36" hidden="1">
      <c r="A443" t="s">
        <v>1213</v>
      </c>
      <c r="B443">
        <v>13498</v>
      </c>
      <c r="C443" t="s">
        <v>2250</v>
      </c>
      <c r="D443" t="s">
        <v>2251</v>
      </c>
      <c r="E443" t="s">
        <v>309</v>
      </c>
      <c r="F443" t="s">
        <v>2614</v>
      </c>
      <c r="G443" t="s">
        <v>2615</v>
      </c>
      <c r="H443" t="s">
        <v>321</v>
      </c>
      <c r="I443" t="s">
        <v>754</v>
      </c>
      <c r="J443" t="s">
        <v>204</v>
      </c>
      <c r="K443" t="s">
        <v>204</v>
      </c>
      <c r="L443" t="s">
        <v>325</v>
      </c>
      <c r="M443" t="s">
        <v>340</v>
      </c>
      <c r="N443" t="s">
        <v>440</v>
      </c>
      <c r="O443" t="s">
        <v>339</v>
      </c>
      <c r="P443" t="s">
        <v>1533</v>
      </c>
      <c r="Q443" t="s">
        <v>413</v>
      </c>
      <c r="R443" t="s">
        <v>407</v>
      </c>
      <c r="S443" t="s">
        <v>1212</v>
      </c>
      <c r="T443" s="131">
        <v>2.1</v>
      </c>
      <c r="U443" t="s">
        <v>2107</v>
      </c>
      <c r="V443" s="132">
        <v>9.3299999999999998E-3</v>
      </c>
      <c r="W443" s="132">
        <v>2.5600000000000001E-2</v>
      </c>
      <c r="X443" t="s">
        <v>412</v>
      </c>
      <c r="Y443" t="s">
        <v>339</v>
      </c>
      <c r="Z443" s="131">
        <v>96217.71</v>
      </c>
      <c r="AA443" s="131">
        <v>1</v>
      </c>
      <c r="AB443" s="131">
        <v>115.77</v>
      </c>
      <c r="AD443" s="131">
        <v>111.39100000000001</v>
      </c>
      <c r="AH443" s="132">
        <v>4.0000000000000002E-4</v>
      </c>
      <c r="AI443" s="132">
        <f t="shared" si="6"/>
        <v>6.0140394463131677E-4</v>
      </c>
      <c r="AJ443" s="132">
        <v>1.0300766286581482E-4</v>
      </c>
    </row>
    <row r="444" spans="1:36" hidden="1">
      <c r="A444" t="s">
        <v>1213</v>
      </c>
      <c r="B444">
        <v>13498</v>
      </c>
      <c r="C444" t="s">
        <v>1920</v>
      </c>
      <c r="D444" t="s">
        <v>1921</v>
      </c>
      <c r="E444" t="s">
        <v>309</v>
      </c>
      <c r="F444" t="s">
        <v>2616</v>
      </c>
      <c r="G444" t="s">
        <v>2617</v>
      </c>
      <c r="H444" t="s">
        <v>321</v>
      </c>
      <c r="I444" t="s">
        <v>754</v>
      </c>
      <c r="J444" t="s">
        <v>204</v>
      </c>
      <c r="K444" t="s">
        <v>204</v>
      </c>
      <c r="L444" t="s">
        <v>325</v>
      </c>
      <c r="M444" t="s">
        <v>340</v>
      </c>
      <c r="N444" t="s">
        <v>464</v>
      </c>
      <c r="O444" t="s">
        <v>339</v>
      </c>
      <c r="P444" t="s">
        <v>1700</v>
      </c>
      <c r="Q444" t="s">
        <v>413</v>
      </c>
      <c r="R444" t="s">
        <v>407</v>
      </c>
      <c r="S444" t="s">
        <v>1212</v>
      </c>
      <c r="T444" s="131">
        <v>0.67</v>
      </c>
      <c r="U444" t="s">
        <v>1400</v>
      </c>
      <c r="V444" s="132">
        <v>1.9619999999999999E-2</v>
      </c>
      <c r="W444" s="132">
        <v>2.76E-2</v>
      </c>
      <c r="X444" t="s">
        <v>412</v>
      </c>
      <c r="Y444" t="s">
        <v>339</v>
      </c>
      <c r="Z444" s="131">
        <v>95238.1</v>
      </c>
      <c r="AA444" s="131">
        <v>1</v>
      </c>
      <c r="AB444" s="131">
        <v>112.59</v>
      </c>
      <c r="AD444" s="131">
        <v>107.229</v>
      </c>
      <c r="AH444" s="132">
        <v>3.2000000000000003E-4</v>
      </c>
      <c r="AI444" s="132">
        <f t="shared" si="6"/>
        <v>5.7893315958085895E-4</v>
      </c>
      <c r="AJ444" s="132">
        <v>9.9158896871726234E-5</v>
      </c>
    </row>
    <row r="445" spans="1:36" hidden="1">
      <c r="A445" t="s">
        <v>1213</v>
      </c>
      <c r="B445">
        <v>13498</v>
      </c>
      <c r="C445" t="s">
        <v>2204</v>
      </c>
      <c r="D445" t="s">
        <v>2205</v>
      </c>
      <c r="E445" t="s">
        <v>309</v>
      </c>
      <c r="F445" t="s">
        <v>2618</v>
      </c>
      <c r="G445" t="s">
        <v>2619</v>
      </c>
      <c r="H445" t="s">
        <v>321</v>
      </c>
      <c r="I445" t="s">
        <v>951</v>
      </c>
      <c r="J445" t="s">
        <v>204</v>
      </c>
      <c r="K445" t="s">
        <v>204</v>
      </c>
      <c r="L445" t="s">
        <v>325</v>
      </c>
      <c r="M445" t="s">
        <v>340</v>
      </c>
      <c r="N445" t="s">
        <v>445</v>
      </c>
      <c r="O445" t="s">
        <v>339</v>
      </c>
      <c r="P445" t="s">
        <v>1700</v>
      </c>
      <c r="Q445" t="s">
        <v>413</v>
      </c>
      <c r="R445" t="s">
        <v>407</v>
      </c>
      <c r="S445" t="s">
        <v>1212</v>
      </c>
      <c r="T445" s="131">
        <v>1.71</v>
      </c>
      <c r="U445" t="s">
        <v>1384</v>
      </c>
      <c r="V445" s="132">
        <v>6.4000000000000005E-4</v>
      </c>
      <c r="W445" s="132">
        <v>5.4100000000000002E-2</v>
      </c>
      <c r="X445" t="s">
        <v>412</v>
      </c>
      <c r="Y445" t="s">
        <v>339</v>
      </c>
      <c r="Z445" s="131">
        <v>100000</v>
      </c>
      <c r="AA445" s="131">
        <v>1</v>
      </c>
      <c r="AB445" s="131">
        <v>101.76</v>
      </c>
      <c r="AD445" s="131">
        <v>101.76</v>
      </c>
      <c r="AH445" s="132">
        <v>2.5000000000000001E-4</v>
      </c>
      <c r="AI445" s="132">
        <f t="shared" si="6"/>
        <v>5.4940583535189377E-4</v>
      </c>
      <c r="AJ445" s="132">
        <v>9.4101496289873657E-5</v>
      </c>
    </row>
    <row r="446" spans="1:36" hidden="1">
      <c r="A446" t="s">
        <v>1213</v>
      </c>
      <c r="B446">
        <v>13498</v>
      </c>
      <c r="C446" t="s">
        <v>2567</v>
      </c>
      <c r="D446" t="s">
        <v>2568</v>
      </c>
      <c r="E446" t="s">
        <v>309</v>
      </c>
      <c r="F446" t="s">
        <v>2620</v>
      </c>
      <c r="G446" t="s">
        <v>2621</v>
      </c>
      <c r="H446" t="s">
        <v>321</v>
      </c>
      <c r="I446" t="s">
        <v>951</v>
      </c>
      <c r="J446" t="s">
        <v>204</v>
      </c>
      <c r="K446" t="s">
        <v>204</v>
      </c>
      <c r="L446" t="s">
        <v>325</v>
      </c>
      <c r="M446" t="s">
        <v>340</v>
      </c>
      <c r="N446" t="s">
        <v>445</v>
      </c>
      <c r="O446" t="s">
        <v>339</v>
      </c>
      <c r="P446" t="s">
        <v>1533</v>
      </c>
      <c r="Q446" t="s">
        <v>413</v>
      </c>
      <c r="R446" t="s">
        <v>407</v>
      </c>
      <c r="S446" t="s">
        <v>1212</v>
      </c>
      <c r="T446" s="131">
        <v>4.29</v>
      </c>
      <c r="U446" t="s">
        <v>1617</v>
      </c>
      <c r="V446" s="132">
        <v>4.3029999999999999E-2</v>
      </c>
      <c r="W446" s="132">
        <v>4.9200000000000001E-2</v>
      </c>
      <c r="X446" t="s">
        <v>412</v>
      </c>
      <c r="Y446" t="s">
        <v>339</v>
      </c>
      <c r="Z446" s="131">
        <v>100000</v>
      </c>
      <c r="AA446" s="131">
        <v>1</v>
      </c>
      <c r="AB446" s="131">
        <v>99.05</v>
      </c>
      <c r="AD446" s="131">
        <v>99.05</v>
      </c>
      <c r="AH446" s="132">
        <v>2.0000000000000001E-4</v>
      </c>
      <c r="AI446" s="132">
        <f t="shared" si="6"/>
        <v>5.3477444960303721E-4</v>
      </c>
      <c r="AJ446" s="132">
        <v>9.1595452117845772E-5</v>
      </c>
    </row>
    <row r="447" spans="1:36" hidden="1">
      <c r="A447" t="s">
        <v>1213</v>
      </c>
      <c r="B447">
        <v>13498</v>
      </c>
      <c r="C447" t="s">
        <v>1519</v>
      </c>
      <c r="D447" t="s">
        <v>1520</v>
      </c>
      <c r="E447" t="s">
        <v>309</v>
      </c>
      <c r="F447" t="s">
        <v>2622</v>
      </c>
      <c r="G447" t="s">
        <v>2623</v>
      </c>
      <c r="H447" t="s">
        <v>321</v>
      </c>
      <c r="I447" t="s">
        <v>951</v>
      </c>
      <c r="J447" t="s">
        <v>204</v>
      </c>
      <c r="K447" t="s">
        <v>204</v>
      </c>
      <c r="L447" t="s">
        <v>325</v>
      </c>
      <c r="M447" t="s">
        <v>340</v>
      </c>
      <c r="N447" t="s">
        <v>448</v>
      </c>
      <c r="O447" t="s">
        <v>339</v>
      </c>
      <c r="P447" t="s">
        <v>1211</v>
      </c>
      <c r="Q447" t="s">
        <v>413</v>
      </c>
      <c r="R447" t="s">
        <v>407</v>
      </c>
      <c r="S447" t="s">
        <v>1212</v>
      </c>
      <c r="T447" s="131">
        <v>2.66</v>
      </c>
      <c r="U447" t="s">
        <v>2624</v>
      </c>
      <c r="V447" s="132">
        <v>4.3589999999999997E-2</v>
      </c>
      <c r="W447" s="132">
        <v>4.6699999999999998E-2</v>
      </c>
      <c r="X447" t="s">
        <v>412</v>
      </c>
      <c r="Y447" t="s">
        <v>339</v>
      </c>
      <c r="Z447" s="131">
        <v>100000</v>
      </c>
      <c r="AA447" s="131">
        <v>1</v>
      </c>
      <c r="AB447" s="131">
        <v>96.29</v>
      </c>
      <c r="AD447" s="131">
        <v>96.29</v>
      </c>
      <c r="AH447" s="132">
        <v>6.9999999999999994E-5</v>
      </c>
      <c r="AI447" s="132">
        <f t="shared" si="6"/>
        <v>5.1987311208759681E-4</v>
      </c>
      <c r="AJ447" s="132">
        <v>8.9043170968474208E-5</v>
      </c>
    </row>
    <row r="448" spans="1:36" hidden="1">
      <c r="A448" t="s">
        <v>1213</v>
      </c>
      <c r="B448">
        <v>13498</v>
      </c>
      <c r="C448" t="s">
        <v>1850</v>
      </c>
      <c r="D448" t="s">
        <v>1851</v>
      </c>
      <c r="E448" t="s">
        <v>309</v>
      </c>
      <c r="F448" t="s">
        <v>1929</v>
      </c>
      <c r="G448" t="s">
        <v>1930</v>
      </c>
      <c r="H448" t="s">
        <v>321</v>
      </c>
      <c r="I448" t="s">
        <v>754</v>
      </c>
      <c r="J448" t="s">
        <v>204</v>
      </c>
      <c r="K448" t="s">
        <v>204</v>
      </c>
      <c r="L448" t="s">
        <v>325</v>
      </c>
      <c r="M448" t="s">
        <v>340</v>
      </c>
      <c r="N448" t="s">
        <v>443</v>
      </c>
      <c r="O448" t="s">
        <v>339</v>
      </c>
      <c r="P448" t="s">
        <v>1545</v>
      </c>
      <c r="Q448" t="s">
        <v>415</v>
      </c>
      <c r="R448" t="s">
        <v>407</v>
      </c>
      <c r="S448" t="s">
        <v>1212</v>
      </c>
      <c r="T448" s="131">
        <v>1.31</v>
      </c>
      <c r="U448" t="s">
        <v>1349</v>
      </c>
      <c r="V448" s="132">
        <v>3.2340000000000001E-2</v>
      </c>
      <c r="W448" s="132">
        <v>3.0599999999999999E-2</v>
      </c>
      <c r="X448" t="s">
        <v>412</v>
      </c>
      <c r="Y448" t="s">
        <v>339</v>
      </c>
      <c r="Z448" s="131">
        <v>86929.2</v>
      </c>
      <c r="AA448" s="131">
        <v>1</v>
      </c>
      <c r="AB448" s="131">
        <v>107.99</v>
      </c>
      <c r="AD448" s="131">
        <v>93.875</v>
      </c>
      <c r="AH448" s="132">
        <v>9.0000000000000006E-5</v>
      </c>
      <c r="AI448" s="132">
        <f t="shared" si="6"/>
        <v>5.0683444176158636E-4</v>
      </c>
      <c r="AJ448" s="132">
        <v>8.6809924962774073E-5</v>
      </c>
    </row>
    <row r="449" spans="1:36" hidden="1">
      <c r="A449" t="s">
        <v>1213</v>
      </c>
      <c r="B449">
        <v>13498</v>
      </c>
      <c r="C449" t="s">
        <v>1850</v>
      </c>
      <c r="D449" t="s">
        <v>1851</v>
      </c>
      <c r="E449" t="s">
        <v>309</v>
      </c>
      <c r="F449" t="s">
        <v>1964</v>
      </c>
      <c r="G449" t="s">
        <v>1965</v>
      </c>
      <c r="H449" t="s">
        <v>321</v>
      </c>
      <c r="I449" t="s">
        <v>754</v>
      </c>
      <c r="J449" t="s">
        <v>204</v>
      </c>
      <c r="K449" t="s">
        <v>204</v>
      </c>
      <c r="L449" t="s">
        <v>325</v>
      </c>
      <c r="M449" t="s">
        <v>340</v>
      </c>
      <c r="N449" t="s">
        <v>443</v>
      </c>
      <c r="O449" t="s">
        <v>339</v>
      </c>
      <c r="P449" t="s">
        <v>1545</v>
      </c>
      <c r="Q449" t="s">
        <v>415</v>
      </c>
      <c r="R449" t="s">
        <v>407</v>
      </c>
      <c r="S449" t="s">
        <v>1212</v>
      </c>
      <c r="T449" s="131">
        <v>3.03</v>
      </c>
      <c r="U449" t="s">
        <v>1966</v>
      </c>
      <c r="V449" s="132">
        <v>3.0360000000000002E-2</v>
      </c>
      <c r="W449" s="132">
        <v>3.3399999999999999E-2</v>
      </c>
      <c r="X449" t="s">
        <v>412</v>
      </c>
      <c r="Y449" t="s">
        <v>339</v>
      </c>
      <c r="Z449" s="131">
        <v>82448.2</v>
      </c>
      <c r="AA449" s="131">
        <v>1</v>
      </c>
      <c r="AB449" s="131">
        <v>105.29</v>
      </c>
      <c r="AD449" s="131">
        <v>86.81</v>
      </c>
      <c r="AH449" s="132">
        <v>5.0000000000000002E-5</v>
      </c>
      <c r="AI449" s="132">
        <f t="shared" si="6"/>
        <v>4.686902571432576E-4</v>
      </c>
      <c r="AJ449" s="132">
        <v>8.0276640064110968E-5</v>
      </c>
    </row>
    <row r="450" spans="1:36" hidden="1">
      <c r="A450" t="s">
        <v>1213</v>
      </c>
      <c r="B450">
        <v>13498</v>
      </c>
      <c r="C450" t="s">
        <v>2295</v>
      </c>
      <c r="D450" t="s">
        <v>2296</v>
      </c>
      <c r="E450" t="s">
        <v>309</v>
      </c>
      <c r="F450" t="s">
        <v>2625</v>
      </c>
      <c r="G450" t="s">
        <v>2626</v>
      </c>
      <c r="H450" t="s">
        <v>321</v>
      </c>
      <c r="I450" t="s">
        <v>754</v>
      </c>
      <c r="J450" t="s">
        <v>204</v>
      </c>
      <c r="K450" t="s">
        <v>204</v>
      </c>
      <c r="L450" t="s">
        <v>325</v>
      </c>
      <c r="M450" t="s">
        <v>340</v>
      </c>
      <c r="N450" t="s">
        <v>477</v>
      </c>
      <c r="O450" t="s">
        <v>339</v>
      </c>
      <c r="P450" t="s">
        <v>1700</v>
      </c>
      <c r="Q450" t="s">
        <v>413</v>
      </c>
      <c r="R450" t="s">
        <v>407</v>
      </c>
      <c r="S450" t="s">
        <v>1212</v>
      </c>
      <c r="T450" s="131">
        <v>0.72</v>
      </c>
      <c r="U450" t="s">
        <v>2627</v>
      </c>
      <c r="V450" s="132">
        <v>6.79E-3</v>
      </c>
      <c r="W450" s="132">
        <v>2.52E-2</v>
      </c>
      <c r="X450" t="s">
        <v>412</v>
      </c>
      <c r="Y450" t="s">
        <v>339</v>
      </c>
      <c r="Z450" s="131">
        <v>75046.16</v>
      </c>
      <c r="AA450" s="131">
        <v>1</v>
      </c>
      <c r="AB450" s="131">
        <v>115.62</v>
      </c>
      <c r="AD450" s="131">
        <v>86.768000000000001</v>
      </c>
      <c r="AH450" s="132">
        <v>1.8000000000000001E-4</v>
      </c>
      <c r="AI450" s="132">
        <f t="shared" si="6"/>
        <v>4.6846349765932701E-4</v>
      </c>
      <c r="AJ450" s="132">
        <v>8.0237801003142271E-5</v>
      </c>
    </row>
    <row r="451" spans="1:36" hidden="1">
      <c r="A451" t="s">
        <v>1213</v>
      </c>
      <c r="B451">
        <v>13498</v>
      </c>
      <c r="C451" t="s">
        <v>1913</v>
      </c>
      <c r="D451" t="s">
        <v>1914</v>
      </c>
      <c r="E451" t="s">
        <v>309</v>
      </c>
      <c r="F451" t="s">
        <v>2628</v>
      </c>
      <c r="G451" t="s">
        <v>2629</v>
      </c>
      <c r="H451" t="s">
        <v>321</v>
      </c>
      <c r="I451" t="s">
        <v>754</v>
      </c>
      <c r="J451" t="s">
        <v>204</v>
      </c>
      <c r="K451" t="s">
        <v>204</v>
      </c>
      <c r="L451" t="s">
        <v>325</v>
      </c>
      <c r="M451" t="s">
        <v>340</v>
      </c>
      <c r="N451" t="s">
        <v>464</v>
      </c>
      <c r="O451" t="s">
        <v>339</v>
      </c>
      <c r="P451" t="s">
        <v>1700</v>
      </c>
      <c r="Q451" t="s">
        <v>413</v>
      </c>
      <c r="R451" t="s">
        <v>407</v>
      </c>
      <c r="S451" t="s">
        <v>1212</v>
      </c>
      <c r="T451" s="131">
        <v>3.1</v>
      </c>
      <c r="U451" t="s">
        <v>2630</v>
      </c>
      <c r="V451" s="132">
        <v>6.4999999999999997E-3</v>
      </c>
      <c r="W451" s="132">
        <v>2.7099999999999999E-2</v>
      </c>
      <c r="X451" t="s">
        <v>412</v>
      </c>
      <c r="Y451" t="s">
        <v>339</v>
      </c>
      <c r="Z451" s="131">
        <v>79819.5</v>
      </c>
      <c r="AA451" s="131">
        <v>1</v>
      </c>
      <c r="AB451" s="131">
        <v>108.48</v>
      </c>
      <c r="AD451" s="131">
        <v>86.587999999999994</v>
      </c>
      <c r="AH451" s="132">
        <v>1.4999999999999999E-4</v>
      </c>
      <c r="AI451" s="132">
        <f t="shared" ref="AI451:AI514" si="7">AD451/SUMIF(B:B,B451,AD:AD)</f>
        <v>4.6749167129962434E-4</v>
      </c>
      <c r="AJ451" s="132">
        <v>8.0071347884704984E-5</v>
      </c>
    </row>
    <row r="452" spans="1:36" hidden="1">
      <c r="A452" t="s">
        <v>1213</v>
      </c>
      <c r="B452">
        <v>13498</v>
      </c>
      <c r="C452" t="s">
        <v>2291</v>
      </c>
      <c r="D452" t="s">
        <v>2292</v>
      </c>
      <c r="E452" t="s">
        <v>309</v>
      </c>
      <c r="F452" t="s">
        <v>2631</v>
      </c>
      <c r="G452" t="s">
        <v>2632</v>
      </c>
      <c r="H452" t="s">
        <v>321</v>
      </c>
      <c r="I452" t="s">
        <v>754</v>
      </c>
      <c r="J452" t="s">
        <v>204</v>
      </c>
      <c r="K452" t="s">
        <v>204</v>
      </c>
      <c r="L452" t="s">
        <v>325</v>
      </c>
      <c r="M452" t="s">
        <v>340</v>
      </c>
      <c r="N452" t="s">
        <v>465</v>
      </c>
      <c r="O452" t="s">
        <v>339</v>
      </c>
      <c r="P452" t="s">
        <v>1539</v>
      </c>
      <c r="Q452" t="s">
        <v>413</v>
      </c>
      <c r="R452" t="s">
        <v>407</v>
      </c>
      <c r="S452" t="s">
        <v>1212</v>
      </c>
      <c r="T452" s="131">
        <v>1.39</v>
      </c>
      <c r="U452" t="s">
        <v>1735</v>
      </c>
      <c r="V452" s="132">
        <v>5.6509999999999998E-2</v>
      </c>
      <c r="W452" s="132">
        <v>4.6699999999999998E-2</v>
      </c>
      <c r="X452" t="s">
        <v>412</v>
      </c>
      <c r="Y452" t="s">
        <v>339</v>
      </c>
      <c r="Z452" s="131">
        <v>74273.850000000006</v>
      </c>
      <c r="AA452" s="131">
        <v>1</v>
      </c>
      <c r="AB452" s="131">
        <v>115.5</v>
      </c>
      <c r="AD452" s="131">
        <v>85.786000000000001</v>
      </c>
      <c r="AH452" s="132">
        <v>4.0000000000000003E-5</v>
      </c>
      <c r="AI452" s="132">
        <f t="shared" si="7"/>
        <v>4.631616449636159E-4</v>
      </c>
      <c r="AJ452" s="132">
        <v>7.9329706768112242E-5</v>
      </c>
    </row>
    <row r="453" spans="1:36" hidden="1">
      <c r="A453" t="s">
        <v>1213</v>
      </c>
      <c r="B453">
        <v>13498</v>
      </c>
      <c r="C453" t="s">
        <v>2633</v>
      </c>
      <c r="D453" t="s">
        <v>2634</v>
      </c>
      <c r="E453" t="s">
        <v>311</v>
      </c>
      <c r="F453" t="s">
        <v>2635</v>
      </c>
      <c r="G453" t="s">
        <v>2636</v>
      </c>
      <c r="H453" t="s">
        <v>321</v>
      </c>
      <c r="I453" t="s">
        <v>951</v>
      </c>
      <c r="J453" t="s">
        <v>204</v>
      </c>
      <c r="K453" t="s">
        <v>224</v>
      </c>
      <c r="L453" t="s">
        <v>325</v>
      </c>
      <c r="M453" t="s">
        <v>340</v>
      </c>
      <c r="N453" t="s">
        <v>465</v>
      </c>
      <c r="O453" t="s">
        <v>339</v>
      </c>
      <c r="P453" t="s">
        <v>2637</v>
      </c>
      <c r="Q453" t="s">
        <v>413</v>
      </c>
      <c r="R453" t="s">
        <v>407</v>
      </c>
      <c r="S453" t="s">
        <v>1212</v>
      </c>
      <c r="T453" s="131">
        <v>0.41</v>
      </c>
      <c r="U453" t="s">
        <v>1293</v>
      </c>
      <c r="V453" s="132">
        <v>5.4579999999999997E-2</v>
      </c>
      <c r="W453" s="132">
        <v>0.65049999999999997</v>
      </c>
      <c r="X453" t="s">
        <v>412</v>
      </c>
      <c r="Y453" t="s">
        <v>338</v>
      </c>
      <c r="Z453" s="131">
        <v>91361.26</v>
      </c>
      <c r="AA453" s="131">
        <v>1</v>
      </c>
      <c r="AB453" s="131">
        <v>84.04</v>
      </c>
      <c r="AD453" s="131">
        <v>76.78</v>
      </c>
      <c r="AH453" s="132">
        <v>3.3E-4</v>
      </c>
      <c r="AI453" s="132">
        <f t="shared" si="7"/>
        <v>4.1453793276649374E-4</v>
      </c>
      <c r="AJ453" s="132">
        <v>7.1001502408967165E-5</v>
      </c>
    </row>
    <row r="454" spans="1:36" hidden="1">
      <c r="A454" t="s">
        <v>1213</v>
      </c>
      <c r="B454">
        <v>13498</v>
      </c>
      <c r="C454" t="s">
        <v>1509</v>
      </c>
      <c r="D454" t="s">
        <v>1510</v>
      </c>
      <c r="E454" t="s">
        <v>309</v>
      </c>
      <c r="F454" t="s">
        <v>2638</v>
      </c>
      <c r="G454" t="s">
        <v>2639</v>
      </c>
      <c r="H454" t="s">
        <v>321</v>
      </c>
      <c r="I454" t="s">
        <v>951</v>
      </c>
      <c r="J454" t="s">
        <v>204</v>
      </c>
      <c r="K454" t="s">
        <v>204</v>
      </c>
      <c r="L454" t="s">
        <v>325</v>
      </c>
      <c r="M454" t="s">
        <v>340</v>
      </c>
      <c r="N454" t="s">
        <v>448</v>
      </c>
      <c r="O454" t="s">
        <v>339</v>
      </c>
      <c r="P454" t="s">
        <v>1211</v>
      </c>
      <c r="Q454" t="s">
        <v>413</v>
      </c>
      <c r="R454" t="s">
        <v>407</v>
      </c>
      <c r="S454" t="s">
        <v>1212</v>
      </c>
      <c r="T454" s="131">
        <v>2.75</v>
      </c>
      <c r="U454" t="s">
        <v>1969</v>
      </c>
      <c r="V454" s="132">
        <v>2.8320000000000001E-2</v>
      </c>
      <c r="W454" s="132">
        <v>4.6600000000000003E-2</v>
      </c>
      <c r="X454" t="s">
        <v>412</v>
      </c>
      <c r="Y454" t="s">
        <v>339</v>
      </c>
      <c r="Z454" s="131">
        <v>77780</v>
      </c>
      <c r="AA454" s="131">
        <v>1</v>
      </c>
      <c r="AB454" s="131">
        <v>97.47</v>
      </c>
      <c r="AD454" s="131">
        <v>75.811999999999998</v>
      </c>
      <c r="AH454" s="132">
        <v>5.0000000000000002E-5</v>
      </c>
      <c r="AI454" s="132">
        <f t="shared" si="7"/>
        <v>4.0931166656542616E-4</v>
      </c>
      <c r="AJ454" s="132">
        <v>7.0106354527593368E-5</v>
      </c>
    </row>
    <row r="455" spans="1:36" hidden="1">
      <c r="A455" t="s">
        <v>1213</v>
      </c>
      <c r="B455">
        <v>13498</v>
      </c>
      <c r="C455" t="s">
        <v>2464</v>
      </c>
      <c r="D455" t="s">
        <v>2465</v>
      </c>
      <c r="E455" t="s">
        <v>309</v>
      </c>
      <c r="F455" t="s">
        <v>2640</v>
      </c>
      <c r="G455" t="s">
        <v>2641</v>
      </c>
      <c r="H455" t="s">
        <v>321</v>
      </c>
      <c r="I455" t="s">
        <v>951</v>
      </c>
      <c r="J455" t="s">
        <v>204</v>
      </c>
      <c r="K455" t="s">
        <v>204</v>
      </c>
      <c r="L455" t="s">
        <v>325</v>
      </c>
      <c r="M455" t="s">
        <v>340</v>
      </c>
      <c r="N455" t="s">
        <v>445</v>
      </c>
      <c r="O455" t="s">
        <v>339</v>
      </c>
      <c r="P455" t="s">
        <v>1545</v>
      </c>
      <c r="Q455" t="s">
        <v>415</v>
      </c>
      <c r="R455" t="s">
        <v>407</v>
      </c>
      <c r="S455" t="s">
        <v>1212</v>
      </c>
      <c r="T455" s="131">
        <v>1.71</v>
      </c>
      <c r="U455" t="s">
        <v>1706</v>
      </c>
      <c r="V455" s="132">
        <v>4.3790000000000003E-2</v>
      </c>
      <c r="W455" s="132">
        <v>5.16E-2</v>
      </c>
      <c r="X455" t="s">
        <v>412</v>
      </c>
      <c r="Y455" t="s">
        <v>339</v>
      </c>
      <c r="Z455" s="131">
        <v>75777</v>
      </c>
      <c r="AA455" s="131">
        <v>1</v>
      </c>
      <c r="AB455" s="131">
        <v>99.27</v>
      </c>
      <c r="AD455" s="131">
        <v>75.224000000000004</v>
      </c>
      <c r="AH455" s="132">
        <v>1.1E-4</v>
      </c>
      <c r="AI455" s="132">
        <f t="shared" si="7"/>
        <v>4.0613703379039755E-4</v>
      </c>
      <c r="AJ455" s="132">
        <v>6.95626076740316E-5</v>
      </c>
    </row>
    <row r="456" spans="1:36" hidden="1">
      <c r="A456" t="s">
        <v>1213</v>
      </c>
      <c r="B456">
        <v>13498</v>
      </c>
      <c r="C456" t="s">
        <v>1646</v>
      </c>
      <c r="D456" t="s">
        <v>1647</v>
      </c>
      <c r="E456" t="s">
        <v>309</v>
      </c>
      <c r="F456" t="s">
        <v>2642</v>
      </c>
      <c r="G456" t="s">
        <v>2643</v>
      </c>
      <c r="H456" t="s">
        <v>321</v>
      </c>
      <c r="I456" t="s">
        <v>754</v>
      </c>
      <c r="J456" t="s">
        <v>204</v>
      </c>
      <c r="K456" t="s">
        <v>204</v>
      </c>
      <c r="L456" t="s">
        <v>325</v>
      </c>
      <c r="M456" t="s">
        <v>340</v>
      </c>
      <c r="N456" t="s">
        <v>465</v>
      </c>
      <c r="O456" t="s">
        <v>339</v>
      </c>
      <c r="P456" t="s">
        <v>1627</v>
      </c>
      <c r="Q456" t="s">
        <v>413</v>
      </c>
      <c r="R456" t="s">
        <v>407</v>
      </c>
      <c r="S456" t="s">
        <v>1212</v>
      </c>
      <c r="T456" s="131">
        <v>1.29</v>
      </c>
      <c r="U456" t="s">
        <v>2644</v>
      </c>
      <c r="V456" s="132">
        <v>2.452E-2</v>
      </c>
      <c r="W456" s="132">
        <v>3.1399999999999997E-2</v>
      </c>
      <c r="X456" t="s">
        <v>412</v>
      </c>
      <c r="Y456" t="s">
        <v>339</v>
      </c>
      <c r="Z456" s="131">
        <v>61764.71</v>
      </c>
      <c r="AA456" s="131">
        <v>1</v>
      </c>
      <c r="AB456" s="131">
        <v>117.15</v>
      </c>
      <c r="AD456" s="131">
        <v>72.356999999999999</v>
      </c>
      <c r="AH456" s="132">
        <v>6.0000000000000002E-5</v>
      </c>
      <c r="AI456" s="132">
        <f t="shared" si="7"/>
        <v>3.906579994944671E-4</v>
      </c>
      <c r="AJ456" s="132">
        <v>6.6911379393144542E-5</v>
      </c>
    </row>
    <row r="457" spans="1:36" hidden="1">
      <c r="A457" t="s">
        <v>1213</v>
      </c>
      <c r="B457">
        <v>13498</v>
      </c>
      <c r="C457" t="s">
        <v>1850</v>
      </c>
      <c r="D457" t="s">
        <v>1851</v>
      </c>
      <c r="E457" t="s">
        <v>309</v>
      </c>
      <c r="F457" t="s">
        <v>2645</v>
      </c>
      <c r="G457" t="s">
        <v>2646</v>
      </c>
      <c r="H457" t="s">
        <v>321</v>
      </c>
      <c r="I457" t="s">
        <v>754</v>
      </c>
      <c r="J457" t="s">
        <v>204</v>
      </c>
      <c r="K457" t="s">
        <v>204</v>
      </c>
      <c r="L457" t="s">
        <v>325</v>
      </c>
      <c r="M457" t="s">
        <v>340</v>
      </c>
      <c r="N457" t="s">
        <v>443</v>
      </c>
      <c r="O457" t="s">
        <v>339</v>
      </c>
      <c r="P457" t="s">
        <v>1545</v>
      </c>
      <c r="Q457" t="s">
        <v>415</v>
      </c>
      <c r="R457" t="s">
        <v>407</v>
      </c>
      <c r="S457" t="s">
        <v>1212</v>
      </c>
      <c r="T457" s="131">
        <v>0.53</v>
      </c>
      <c r="U457" t="s">
        <v>1583</v>
      </c>
      <c r="V457" s="132">
        <v>1.512E-2</v>
      </c>
      <c r="W457" s="132">
        <v>2.9600000000000001E-2</v>
      </c>
      <c r="X457" t="s">
        <v>412</v>
      </c>
      <c r="Y457" t="s">
        <v>339</v>
      </c>
      <c r="Z457" s="131">
        <v>61580.83</v>
      </c>
      <c r="AA457" s="131">
        <v>1</v>
      </c>
      <c r="AB457" s="131">
        <v>115.43</v>
      </c>
      <c r="AD457" s="131">
        <v>71.082999999999998</v>
      </c>
      <c r="AH457" s="132">
        <v>2.4000000000000001E-4</v>
      </c>
      <c r="AI457" s="132">
        <f t="shared" si="7"/>
        <v>3.8377962848190508E-4</v>
      </c>
      <c r="AJ457" s="132">
        <v>6.5733261210427368E-5</v>
      </c>
    </row>
    <row r="458" spans="1:36" hidden="1">
      <c r="A458" t="s">
        <v>1213</v>
      </c>
      <c r="B458">
        <v>13498</v>
      </c>
      <c r="C458" t="s">
        <v>2567</v>
      </c>
      <c r="D458" t="s">
        <v>2568</v>
      </c>
      <c r="E458" t="s">
        <v>309</v>
      </c>
      <c r="F458" t="s">
        <v>2647</v>
      </c>
      <c r="G458" t="s">
        <v>2648</v>
      </c>
      <c r="H458" t="s">
        <v>321</v>
      </c>
      <c r="I458" t="s">
        <v>951</v>
      </c>
      <c r="J458" t="s">
        <v>204</v>
      </c>
      <c r="K458" t="s">
        <v>204</v>
      </c>
      <c r="L458" t="s">
        <v>325</v>
      </c>
      <c r="M458" t="s">
        <v>340</v>
      </c>
      <c r="N458" t="s">
        <v>445</v>
      </c>
      <c r="O458" t="s">
        <v>339</v>
      </c>
      <c r="P458" t="s">
        <v>1533</v>
      </c>
      <c r="Q458" t="s">
        <v>413</v>
      </c>
      <c r="R458" t="s">
        <v>407</v>
      </c>
      <c r="S458" t="s">
        <v>1212</v>
      </c>
      <c r="T458" s="131">
        <v>6.89</v>
      </c>
      <c r="U458" t="s">
        <v>1663</v>
      </c>
      <c r="V458" s="132">
        <v>4.8869999999999997E-2</v>
      </c>
      <c r="W458" s="132">
        <v>5.2900000000000003E-2</v>
      </c>
      <c r="X458" t="s">
        <v>412</v>
      </c>
      <c r="Y458" t="s">
        <v>339</v>
      </c>
      <c r="Z458" s="131">
        <v>54467</v>
      </c>
      <c r="AA458" s="131">
        <v>1</v>
      </c>
      <c r="AB458" s="131">
        <v>107.02</v>
      </c>
      <c r="AD458" s="131">
        <v>58.290999999999997</v>
      </c>
      <c r="AH458" s="132">
        <v>1.1E-4</v>
      </c>
      <c r="AI458" s="132">
        <f t="shared" si="7"/>
        <v>3.1471516851903729E-4</v>
      </c>
      <c r="AJ458" s="132">
        <v>5.3903992926818249E-5</v>
      </c>
    </row>
    <row r="459" spans="1:36" hidden="1">
      <c r="A459" t="s">
        <v>1213</v>
      </c>
      <c r="B459">
        <v>13498</v>
      </c>
      <c r="C459" t="s">
        <v>2513</v>
      </c>
      <c r="D459" t="s">
        <v>2514</v>
      </c>
      <c r="E459" t="s">
        <v>309</v>
      </c>
      <c r="F459" t="s">
        <v>2649</v>
      </c>
      <c r="G459" t="s">
        <v>2650</v>
      </c>
      <c r="H459" t="s">
        <v>321</v>
      </c>
      <c r="I459" t="s">
        <v>755</v>
      </c>
      <c r="J459" t="s">
        <v>204</v>
      </c>
      <c r="K459" t="s">
        <v>204</v>
      </c>
      <c r="L459" t="s">
        <v>325</v>
      </c>
      <c r="M459" t="s">
        <v>340</v>
      </c>
      <c r="N459" t="s">
        <v>446</v>
      </c>
      <c r="O459" t="s">
        <v>339</v>
      </c>
      <c r="P459" t="s">
        <v>1700</v>
      </c>
      <c r="Q459" t="s">
        <v>413</v>
      </c>
      <c r="R459" t="s">
        <v>407</v>
      </c>
      <c r="S459" t="s">
        <v>1212</v>
      </c>
      <c r="T459" s="131">
        <v>2.1</v>
      </c>
      <c r="U459" t="s">
        <v>1572</v>
      </c>
      <c r="V459" s="132">
        <v>5.3600000000000002E-2</v>
      </c>
      <c r="W459" s="132">
        <v>5.91E-2</v>
      </c>
      <c r="X459" t="s">
        <v>412</v>
      </c>
      <c r="Y459" t="s">
        <v>339</v>
      </c>
      <c r="Z459" s="131">
        <v>54695.72</v>
      </c>
      <c r="AA459" s="131">
        <v>1</v>
      </c>
      <c r="AB459" s="131">
        <v>105.87</v>
      </c>
      <c r="AD459" s="131">
        <v>57.905999999999999</v>
      </c>
      <c r="AH459" s="132">
        <v>4.4000000000000002E-4</v>
      </c>
      <c r="AI459" s="132">
        <f t="shared" si="7"/>
        <v>3.1263653991633997E-4</v>
      </c>
      <c r="AJ459" s="132">
        <v>5.3547968201271856E-5</v>
      </c>
    </row>
    <row r="460" spans="1:36" hidden="1">
      <c r="A460" t="s">
        <v>1213</v>
      </c>
      <c r="B460">
        <v>13498</v>
      </c>
      <c r="C460" t="s">
        <v>2092</v>
      </c>
      <c r="D460" t="s">
        <v>2093</v>
      </c>
      <c r="E460" t="s">
        <v>309</v>
      </c>
      <c r="F460" t="s">
        <v>2651</v>
      </c>
      <c r="G460" t="s">
        <v>2652</v>
      </c>
      <c r="H460" t="s">
        <v>321</v>
      </c>
      <c r="I460" t="s">
        <v>754</v>
      </c>
      <c r="J460" t="s">
        <v>204</v>
      </c>
      <c r="K460" t="s">
        <v>204</v>
      </c>
      <c r="L460" t="s">
        <v>325</v>
      </c>
      <c r="M460" t="s">
        <v>340</v>
      </c>
      <c r="N460" t="s">
        <v>484</v>
      </c>
      <c r="O460" t="s">
        <v>339</v>
      </c>
      <c r="P460" t="s">
        <v>1700</v>
      </c>
      <c r="Q460" t="s">
        <v>413</v>
      </c>
      <c r="R460" t="s">
        <v>407</v>
      </c>
      <c r="S460" t="s">
        <v>1212</v>
      </c>
      <c r="T460" s="131">
        <v>3.05</v>
      </c>
      <c r="U460" t="s">
        <v>2227</v>
      </c>
      <c r="V460" s="132">
        <v>2.3980000000000001E-2</v>
      </c>
      <c r="W460" s="132">
        <v>2.6599999999999999E-2</v>
      </c>
      <c r="X460" t="s">
        <v>412</v>
      </c>
      <c r="Y460" t="s">
        <v>339</v>
      </c>
      <c r="Z460" s="131">
        <v>50000</v>
      </c>
      <c r="AA460" s="131">
        <v>1</v>
      </c>
      <c r="AB460" s="131">
        <v>111.27</v>
      </c>
      <c r="AD460" s="131">
        <v>55.634999999999998</v>
      </c>
      <c r="AH460" s="132">
        <v>4.0000000000000003E-5</v>
      </c>
      <c r="AI460" s="132">
        <f t="shared" si="7"/>
        <v>3.0037533067809165E-4</v>
      </c>
      <c r="AJ460" s="132">
        <v>5.1447884690321547E-5</v>
      </c>
    </row>
    <row r="461" spans="1:36" hidden="1">
      <c r="A461" t="s">
        <v>1213</v>
      </c>
      <c r="B461">
        <v>13498</v>
      </c>
      <c r="C461" t="s">
        <v>2082</v>
      </c>
      <c r="D461" t="s">
        <v>2083</v>
      </c>
      <c r="E461" t="s">
        <v>309</v>
      </c>
      <c r="F461" t="s">
        <v>2653</v>
      </c>
      <c r="G461" t="s">
        <v>2654</v>
      </c>
      <c r="H461" t="s">
        <v>321</v>
      </c>
      <c r="I461" t="s">
        <v>951</v>
      </c>
      <c r="J461" t="s">
        <v>204</v>
      </c>
      <c r="K461" t="s">
        <v>204</v>
      </c>
      <c r="L461" t="s">
        <v>325</v>
      </c>
      <c r="M461" t="s">
        <v>340</v>
      </c>
      <c r="N461" t="s">
        <v>464</v>
      </c>
      <c r="O461" t="s">
        <v>339</v>
      </c>
      <c r="P461" t="s">
        <v>1700</v>
      </c>
      <c r="Q461" t="s">
        <v>413</v>
      </c>
      <c r="R461" t="s">
        <v>407</v>
      </c>
      <c r="S461" t="s">
        <v>1212</v>
      </c>
      <c r="T461" s="131">
        <v>1.64</v>
      </c>
      <c r="U461" t="s">
        <v>1730</v>
      </c>
      <c r="V461" s="132">
        <v>3.2390000000000002E-2</v>
      </c>
      <c r="W461" s="132">
        <v>4.9399999999999999E-2</v>
      </c>
      <c r="X461" t="s">
        <v>412</v>
      </c>
      <c r="Y461" t="s">
        <v>339</v>
      </c>
      <c r="Z461" s="131">
        <v>53333.34</v>
      </c>
      <c r="AA461" s="131">
        <v>1</v>
      </c>
      <c r="AB461" s="131">
        <v>102.67</v>
      </c>
      <c r="AD461" s="131">
        <v>54.756999999999998</v>
      </c>
      <c r="AH461" s="132">
        <v>3.4000000000000002E-4</v>
      </c>
      <c r="AI461" s="132">
        <f t="shared" si="7"/>
        <v>2.9563497765687545E-4</v>
      </c>
      <c r="AJ461" s="132">
        <v>5.0635963368166387E-5</v>
      </c>
    </row>
    <row r="462" spans="1:36" hidden="1">
      <c r="A462" t="s">
        <v>1213</v>
      </c>
      <c r="B462">
        <v>13498</v>
      </c>
      <c r="C462" t="s">
        <v>2655</v>
      </c>
      <c r="D462" t="s">
        <v>2656</v>
      </c>
      <c r="E462" t="s">
        <v>309</v>
      </c>
      <c r="F462" t="s">
        <v>2657</v>
      </c>
      <c r="G462" t="s">
        <v>2658</v>
      </c>
      <c r="H462" t="s">
        <v>321</v>
      </c>
      <c r="I462" t="s">
        <v>951</v>
      </c>
      <c r="J462" t="s">
        <v>204</v>
      </c>
      <c r="K462" t="s">
        <v>204</v>
      </c>
      <c r="L462" t="s">
        <v>325</v>
      </c>
      <c r="M462" t="s">
        <v>340</v>
      </c>
      <c r="N462" t="s">
        <v>464</v>
      </c>
      <c r="O462" t="s">
        <v>339</v>
      </c>
      <c r="P462" t="s">
        <v>1211</v>
      </c>
      <c r="Q462" t="s">
        <v>413</v>
      </c>
      <c r="R462" t="s">
        <v>407</v>
      </c>
      <c r="S462" t="s">
        <v>1212</v>
      </c>
      <c r="T462" s="131">
        <v>1.71</v>
      </c>
      <c r="U462" t="s">
        <v>2659</v>
      </c>
      <c r="V462" s="132">
        <v>3.968E-2</v>
      </c>
      <c r="W462" s="132">
        <v>4.65E-2</v>
      </c>
      <c r="X462" t="s">
        <v>412</v>
      </c>
      <c r="Y462" t="s">
        <v>339</v>
      </c>
      <c r="Z462" s="131">
        <v>54545.45</v>
      </c>
      <c r="AA462" s="131">
        <v>1</v>
      </c>
      <c r="AB462" s="131">
        <v>94.81</v>
      </c>
      <c r="AD462" s="131">
        <v>51.715000000000003</v>
      </c>
      <c r="AH462" s="132">
        <v>1.8000000000000001E-4</v>
      </c>
      <c r="AI462" s="132">
        <f t="shared" si="7"/>
        <v>2.7921111217790078E-4</v>
      </c>
      <c r="AJ462" s="132">
        <v>4.7822905666576419E-5</v>
      </c>
    </row>
    <row r="463" spans="1:36" hidden="1">
      <c r="A463" t="s">
        <v>1213</v>
      </c>
      <c r="B463">
        <v>13498</v>
      </c>
      <c r="C463" t="s">
        <v>1874</v>
      </c>
      <c r="D463" t="s">
        <v>1875</v>
      </c>
      <c r="E463" t="s">
        <v>309</v>
      </c>
      <c r="F463" t="s">
        <v>2660</v>
      </c>
      <c r="G463" t="s">
        <v>2661</v>
      </c>
      <c r="H463" t="s">
        <v>321</v>
      </c>
      <c r="I463" t="s">
        <v>754</v>
      </c>
      <c r="J463" t="s">
        <v>204</v>
      </c>
      <c r="K463" t="s">
        <v>204</v>
      </c>
      <c r="L463" t="s">
        <v>325</v>
      </c>
      <c r="M463" t="s">
        <v>340</v>
      </c>
      <c r="N463" t="s">
        <v>448</v>
      </c>
      <c r="O463" t="s">
        <v>339</v>
      </c>
      <c r="P463" t="s">
        <v>1533</v>
      </c>
      <c r="Q463" t="s">
        <v>413</v>
      </c>
      <c r="R463" t="s">
        <v>407</v>
      </c>
      <c r="S463" t="s">
        <v>1212</v>
      </c>
      <c r="T463" s="131">
        <v>4.13</v>
      </c>
      <c r="U463" t="s">
        <v>2662</v>
      </c>
      <c r="V463" s="132">
        <v>1.5820000000000001E-2</v>
      </c>
      <c r="W463" s="132">
        <v>2.7699999999999999E-2</v>
      </c>
      <c r="X463" t="s">
        <v>412</v>
      </c>
      <c r="Y463" t="s">
        <v>339</v>
      </c>
      <c r="Z463" s="131">
        <v>50000</v>
      </c>
      <c r="AA463" s="131">
        <v>1</v>
      </c>
      <c r="AB463" s="131">
        <v>103.09</v>
      </c>
      <c r="AD463" s="131">
        <v>51.545000000000002</v>
      </c>
      <c r="AH463" s="132">
        <v>6.9999999999999994E-5</v>
      </c>
      <c r="AI463" s="132">
        <f t="shared" si="7"/>
        <v>2.7829327617151495E-4</v>
      </c>
      <c r="AJ463" s="132">
        <v>4.766569994360788E-5</v>
      </c>
    </row>
    <row r="464" spans="1:36" hidden="1">
      <c r="A464" t="s">
        <v>1213</v>
      </c>
      <c r="B464">
        <v>13498</v>
      </c>
      <c r="C464" t="s">
        <v>1519</v>
      </c>
      <c r="D464" t="s">
        <v>1520</v>
      </c>
      <c r="E464" t="s">
        <v>309</v>
      </c>
      <c r="F464" t="s">
        <v>2663</v>
      </c>
      <c r="G464" t="s">
        <v>2664</v>
      </c>
      <c r="H464" t="s">
        <v>321</v>
      </c>
      <c r="I464" t="s">
        <v>754</v>
      </c>
      <c r="J464" t="s">
        <v>204</v>
      </c>
      <c r="K464" t="s">
        <v>204</v>
      </c>
      <c r="L464" t="s">
        <v>325</v>
      </c>
      <c r="M464" t="s">
        <v>340</v>
      </c>
      <c r="N464" t="s">
        <v>448</v>
      </c>
      <c r="O464" t="s">
        <v>339</v>
      </c>
      <c r="P464" t="s">
        <v>1211</v>
      </c>
      <c r="Q464" t="s">
        <v>413</v>
      </c>
      <c r="R464" t="s">
        <v>407</v>
      </c>
      <c r="S464" t="s">
        <v>1212</v>
      </c>
      <c r="T464" s="131">
        <v>4.6399999999999997</v>
      </c>
      <c r="U464" t="s">
        <v>2665</v>
      </c>
      <c r="V464" s="132">
        <v>2.521E-2</v>
      </c>
      <c r="W464" s="132">
        <v>2.5700000000000001E-2</v>
      </c>
      <c r="X464" t="s">
        <v>412</v>
      </c>
      <c r="Y464" t="s">
        <v>339</v>
      </c>
      <c r="Z464" s="131">
        <v>50000</v>
      </c>
      <c r="AA464" s="131">
        <v>1</v>
      </c>
      <c r="AB464" s="131">
        <v>100.7</v>
      </c>
      <c r="AD464" s="131">
        <v>50.35</v>
      </c>
      <c r="AH464" s="132">
        <v>2.0000000000000002E-5</v>
      </c>
      <c r="AI464" s="132">
        <f t="shared" si="7"/>
        <v>2.7184142895015577E-4</v>
      </c>
      <c r="AJ464" s="132">
        <v>4.6560636185093736E-5</v>
      </c>
    </row>
    <row r="465" spans="1:36" hidden="1">
      <c r="A465" t="s">
        <v>1213</v>
      </c>
      <c r="B465">
        <v>13498</v>
      </c>
      <c r="C465" t="s">
        <v>2092</v>
      </c>
      <c r="D465" t="s">
        <v>2093</v>
      </c>
      <c r="E465" t="s">
        <v>309</v>
      </c>
      <c r="F465" t="s">
        <v>2666</v>
      </c>
      <c r="G465" t="s">
        <v>2667</v>
      </c>
      <c r="H465" t="s">
        <v>321</v>
      </c>
      <c r="I465" t="s">
        <v>951</v>
      </c>
      <c r="J465" t="s">
        <v>204</v>
      </c>
      <c r="K465" t="s">
        <v>204</v>
      </c>
      <c r="L465" t="s">
        <v>325</v>
      </c>
      <c r="M465" t="s">
        <v>340</v>
      </c>
      <c r="N465" t="s">
        <v>484</v>
      </c>
      <c r="O465" t="s">
        <v>339</v>
      </c>
      <c r="P465" t="s">
        <v>1700</v>
      </c>
      <c r="Q465" t="s">
        <v>413</v>
      </c>
      <c r="R465" t="s">
        <v>407</v>
      </c>
      <c r="S465" t="s">
        <v>1212</v>
      </c>
      <c r="T465" s="131">
        <v>0.66</v>
      </c>
      <c r="U465" t="s">
        <v>2597</v>
      </c>
      <c r="V465" s="132">
        <v>4.403E-2</v>
      </c>
      <c r="W465" s="132">
        <v>4.4699999999999997E-2</v>
      </c>
      <c r="X465" t="s">
        <v>412</v>
      </c>
      <c r="Y465" t="s">
        <v>339</v>
      </c>
      <c r="Z465" s="131">
        <v>46666.66</v>
      </c>
      <c r="AA465" s="131">
        <v>1</v>
      </c>
      <c r="AB465" s="131">
        <v>100.7</v>
      </c>
      <c r="AD465" s="131">
        <v>46.993000000000002</v>
      </c>
      <c r="AH465" s="132">
        <v>9.0000000000000006E-5</v>
      </c>
      <c r="AI465" s="132">
        <f t="shared" si="7"/>
        <v>2.5371686734170147E-4</v>
      </c>
      <c r="AJ465" s="132">
        <v>4.3456285526238529E-5</v>
      </c>
    </row>
    <row r="466" spans="1:36" hidden="1">
      <c r="A466" t="s">
        <v>1213</v>
      </c>
      <c r="B466">
        <v>13498</v>
      </c>
      <c r="C466" t="s">
        <v>2291</v>
      </c>
      <c r="D466" t="s">
        <v>2292</v>
      </c>
      <c r="E466" t="s">
        <v>309</v>
      </c>
      <c r="F466" t="s">
        <v>2668</v>
      </c>
      <c r="G466" t="s">
        <v>2669</v>
      </c>
      <c r="H466" t="s">
        <v>321</v>
      </c>
      <c r="I466" t="s">
        <v>754</v>
      </c>
      <c r="J466" t="s">
        <v>204</v>
      </c>
      <c r="K466" t="s">
        <v>204</v>
      </c>
      <c r="L466" t="s">
        <v>325</v>
      </c>
      <c r="M466" t="s">
        <v>340</v>
      </c>
      <c r="N466" t="s">
        <v>465</v>
      </c>
      <c r="O466" t="s">
        <v>339</v>
      </c>
      <c r="P466" t="s">
        <v>1539</v>
      </c>
      <c r="Q466" t="s">
        <v>413</v>
      </c>
      <c r="R466" t="s">
        <v>407</v>
      </c>
      <c r="S466" t="s">
        <v>1212</v>
      </c>
      <c r="T466" s="131">
        <v>4.24</v>
      </c>
      <c r="U466" t="s">
        <v>2018</v>
      </c>
      <c r="V466" s="132">
        <v>4.5769999999999998E-2</v>
      </c>
      <c r="W466" s="132">
        <v>4.5199999999999997E-2</v>
      </c>
      <c r="X466" t="s">
        <v>412</v>
      </c>
      <c r="Y466" t="s">
        <v>339</v>
      </c>
      <c r="Z466" s="131">
        <v>46253.64</v>
      </c>
      <c r="AA466" s="131">
        <v>1</v>
      </c>
      <c r="AB466" s="131">
        <v>98.44</v>
      </c>
      <c r="AD466" s="131">
        <v>45.531999999999996</v>
      </c>
      <c r="AH466" s="132">
        <v>1.4999999999999999E-4</v>
      </c>
      <c r="AI466" s="132">
        <f t="shared" si="7"/>
        <v>2.4582887672211501E-4</v>
      </c>
      <c r="AJ466" s="132">
        <v>4.2105241048255965E-5</v>
      </c>
    </row>
    <row r="467" spans="1:36" hidden="1">
      <c r="A467" t="s">
        <v>1213</v>
      </c>
      <c r="B467">
        <v>13498</v>
      </c>
      <c r="C467" t="s">
        <v>2598</v>
      </c>
      <c r="D467" t="s">
        <v>2599</v>
      </c>
      <c r="E467" t="s">
        <v>309</v>
      </c>
      <c r="F467" t="s">
        <v>2670</v>
      </c>
      <c r="G467" t="s">
        <v>2671</v>
      </c>
      <c r="H467" t="s">
        <v>321</v>
      </c>
      <c r="I467" t="s">
        <v>951</v>
      </c>
      <c r="J467" t="s">
        <v>204</v>
      </c>
      <c r="K467" t="s">
        <v>204</v>
      </c>
      <c r="L467" t="s">
        <v>325</v>
      </c>
      <c r="M467" t="s">
        <v>340</v>
      </c>
      <c r="N467" t="s">
        <v>454</v>
      </c>
      <c r="O467" t="s">
        <v>339</v>
      </c>
      <c r="P467" t="s">
        <v>1700</v>
      </c>
      <c r="Q467" t="s">
        <v>413</v>
      </c>
      <c r="R467" t="s">
        <v>407</v>
      </c>
      <c r="S467" t="s">
        <v>1212</v>
      </c>
      <c r="T467" s="131">
        <v>2.97</v>
      </c>
      <c r="U467" t="s">
        <v>2672</v>
      </c>
      <c r="V467" s="132">
        <v>4.5629999999999997E-2</v>
      </c>
      <c r="W467" s="132">
        <v>4.99E-2</v>
      </c>
      <c r="X467" t="s">
        <v>412</v>
      </c>
      <c r="Y467" t="s">
        <v>339</v>
      </c>
      <c r="Z467" s="131">
        <v>43636.37</v>
      </c>
      <c r="AA467" s="131">
        <v>1</v>
      </c>
      <c r="AB467" s="131">
        <v>93.35</v>
      </c>
      <c r="AD467" s="131">
        <v>40.734999999999999</v>
      </c>
      <c r="AH467" s="132">
        <v>8.0000000000000007E-5</v>
      </c>
      <c r="AI467" s="132">
        <f t="shared" si="7"/>
        <v>2.199297042360396E-4</v>
      </c>
      <c r="AJ467" s="132">
        <v>3.766926544190255E-5</v>
      </c>
    </row>
    <row r="468" spans="1:36" hidden="1">
      <c r="A468" t="s">
        <v>1213</v>
      </c>
      <c r="B468">
        <v>13498</v>
      </c>
      <c r="C468" t="s">
        <v>1920</v>
      </c>
      <c r="D468" t="s">
        <v>1921</v>
      </c>
      <c r="E468" t="s">
        <v>309</v>
      </c>
      <c r="F468" t="s">
        <v>2673</v>
      </c>
      <c r="G468" t="s">
        <v>2674</v>
      </c>
      <c r="H468" t="s">
        <v>321</v>
      </c>
      <c r="I468" t="s">
        <v>754</v>
      </c>
      <c r="J468" t="s">
        <v>204</v>
      </c>
      <c r="K468" t="s">
        <v>204</v>
      </c>
      <c r="L468" t="s">
        <v>325</v>
      </c>
      <c r="M468" t="s">
        <v>340</v>
      </c>
      <c r="N468" t="s">
        <v>464</v>
      </c>
      <c r="O468" t="s">
        <v>339</v>
      </c>
      <c r="P468" t="s">
        <v>1533</v>
      </c>
      <c r="Q468" t="s">
        <v>413</v>
      </c>
      <c r="R468" t="s">
        <v>407</v>
      </c>
      <c r="S468" t="s">
        <v>1212</v>
      </c>
      <c r="T468" s="131">
        <v>2.42</v>
      </c>
      <c r="U468" t="s">
        <v>2675</v>
      </c>
      <c r="V468" s="132">
        <v>2.554E-2</v>
      </c>
      <c r="W468" s="132">
        <v>2.7900000000000001E-2</v>
      </c>
      <c r="X468" t="s">
        <v>412</v>
      </c>
      <c r="Y468" t="s">
        <v>339</v>
      </c>
      <c r="Z468" s="131">
        <v>34545.46</v>
      </c>
      <c r="AA468" s="131">
        <v>1</v>
      </c>
      <c r="AB468" s="131">
        <v>117.2</v>
      </c>
      <c r="AD468" s="131">
        <v>40.487000000000002</v>
      </c>
      <c r="AH468" s="132">
        <v>6.0000000000000002E-5</v>
      </c>
      <c r="AI468" s="132">
        <f t="shared" si="7"/>
        <v>2.1859074347378265E-4</v>
      </c>
      <c r="AJ468" s="132">
        <v>3.7439930034277861E-5</v>
      </c>
    </row>
    <row r="469" spans="1:36" hidden="1">
      <c r="A469" t="s">
        <v>1213</v>
      </c>
      <c r="B469">
        <v>13498</v>
      </c>
      <c r="C469" t="s">
        <v>2275</v>
      </c>
      <c r="D469" t="s">
        <v>2276</v>
      </c>
      <c r="E469" t="s">
        <v>309</v>
      </c>
      <c r="F469" t="s">
        <v>2676</v>
      </c>
      <c r="G469" t="s">
        <v>2677</v>
      </c>
      <c r="H469" t="s">
        <v>321</v>
      </c>
      <c r="I469" t="s">
        <v>754</v>
      </c>
      <c r="J469" t="s">
        <v>204</v>
      </c>
      <c r="K469" t="s">
        <v>204</v>
      </c>
      <c r="L469" t="s">
        <v>325</v>
      </c>
      <c r="M469" t="s">
        <v>340</v>
      </c>
      <c r="N469" t="s">
        <v>464</v>
      </c>
      <c r="O469" t="s">
        <v>339</v>
      </c>
      <c r="P469" t="s">
        <v>1533</v>
      </c>
      <c r="Q469" t="s">
        <v>413</v>
      </c>
      <c r="R469" t="s">
        <v>407</v>
      </c>
      <c r="S469" t="s">
        <v>1212</v>
      </c>
      <c r="T469" s="131">
        <v>1.1499999999999999</v>
      </c>
      <c r="U469" t="s">
        <v>2678</v>
      </c>
      <c r="V469" s="132">
        <v>1.044E-2</v>
      </c>
      <c r="W469" s="132">
        <v>2.8199999999999999E-2</v>
      </c>
      <c r="X469" t="s">
        <v>412</v>
      </c>
      <c r="Y469" t="s">
        <v>339</v>
      </c>
      <c r="Z469" s="131">
        <v>32628.57</v>
      </c>
      <c r="AA469" s="131">
        <v>1</v>
      </c>
      <c r="AB469" s="131">
        <v>117.16</v>
      </c>
      <c r="AD469" s="131">
        <v>38.228000000000002</v>
      </c>
      <c r="AH469" s="132">
        <v>2.0000000000000002E-5</v>
      </c>
      <c r="AI469" s="132">
        <f t="shared" si="7"/>
        <v>2.0639432265951449E-4</v>
      </c>
      <c r="AJ469" s="132">
        <v>3.5350943397890039E-5</v>
      </c>
    </row>
    <row r="470" spans="1:36" hidden="1">
      <c r="A470" t="s">
        <v>1213</v>
      </c>
      <c r="B470">
        <v>13498</v>
      </c>
      <c r="C470" t="s">
        <v>2679</v>
      </c>
      <c r="D470" t="s">
        <v>2680</v>
      </c>
      <c r="E470" t="s">
        <v>309</v>
      </c>
      <c r="F470" t="s">
        <v>2681</v>
      </c>
      <c r="G470" t="s">
        <v>2682</v>
      </c>
      <c r="H470" t="s">
        <v>321</v>
      </c>
      <c r="I470" t="s">
        <v>951</v>
      </c>
      <c r="J470" t="s">
        <v>204</v>
      </c>
      <c r="K470" t="s">
        <v>204</v>
      </c>
      <c r="L470" t="s">
        <v>325</v>
      </c>
      <c r="M470" t="s">
        <v>340</v>
      </c>
      <c r="N470" t="s">
        <v>464</v>
      </c>
      <c r="O470" t="s">
        <v>339</v>
      </c>
      <c r="P470" t="s">
        <v>1577</v>
      </c>
      <c r="Q470" t="s">
        <v>415</v>
      </c>
      <c r="R470" t="s">
        <v>407</v>
      </c>
      <c r="S470" t="s">
        <v>1212</v>
      </c>
      <c r="T470" s="131">
        <v>4.99</v>
      </c>
      <c r="U470" t="s">
        <v>1940</v>
      </c>
      <c r="V470" s="132">
        <v>5.5530000000000003E-2</v>
      </c>
      <c r="W470" s="132">
        <v>5.3800000000000001E-2</v>
      </c>
      <c r="X470" t="s">
        <v>412</v>
      </c>
      <c r="Y470" t="s">
        <v>339</v>
      </c>
      <c r="Z470" s="131">
        <v>36115</v>
      </c>
      <c r="AA470" s="131">
        <v>1</v>
      </c>
      <c r="AB470" s="131">
        <v>102.2</v>
      </c>
      <c r="AD470" s="131">
        <v>36.909999999999997</v>
      </c>
      <c r="AH470" s="132">
        <v>1.2E-4</v>
      </c>
      <c r="AI470" s="132">
        <f t="shared" si="7"/>
        <v>1.9927839409235844E-4</v>
      </c>
      <c r="AJ470" s="132">
        <v>3.4132136675110422E-5</v>
      </c>
    </row>
    <row r="471" spans="1:36" hidden="1">
      <c r="A471" t="s">
        <v>1213</v>
      </c>
      <c r="B471">
        <v>13498</v>
      </c>
      <c r="C471" t="s">
        <v>1913</v>
      </c>
      <c r="D471" t="s">
        <v>1914</v>
      </c>
      <c r="E471" t="s">
        <v>309</v>
      </c>
      <c r="F471" t="s">
        <v>2683</v>
      </c>
      <c r="G471" t="s">
        <v>2684</v>
      </c>
      <c r="H471" t="s">
        <v>321</v>
      </c>
      <c r="I471" t="s">
        <v>754</v>
      </c>
      <c r="J471" t="s">
        <v>204</v>
      </c>
      <c r="K471" t="s">
        <v>204</v>
      </c>
      <c r="L471" t="s">
        <v>325</v>
      </c>
      <c r="M471" t="s">
        <v>340</v>
      </c>
      <c r="N471" t="s">
        <v>464</v>
      </c>
      <c r="O471" t="s">
        <v>339</v>
      </c>
      <c r="P471" t="s">
        <v>1700</v>
      </c>
      <c r="Q471" t="s">
        <v>413</v>
      </c>
      <c r="R471" t="s">
        <v>407</v>
      </c>
      <c r="S471" t="s">
        <v>1212</v>
      </c>
      <c r="T471" s="131">
        <v>0.27</v>
      </c>
      <c r="U471" t="s">
        <v>2685</v>
      </c>
      <c r="V471" s="132">
        <v>1.4239999999999999E-2</v>
      </c>
      <c r="W471" s="132">
        <v>2.12E-2</v>
      </c>
      <c r="X471" t="s">
        <v>412</v>
      </c>
      <c r="Y471" t="s">
        <v>339</v>
      </c>
      <c r="Z471" s="131">
        <v>27443.79</v>
      </c>
      <c r="AA471" s="131">
        <v>1</v>
      </c>
      <c r="AB471" s="131">
        <v>118.09</v>
      </c>
      <c r="AD471" s="131">
        <v>32.408000000000001</v>
      </c>
      <c r="AH471" s="132">
        <v>3.0000000000000001E-5</v>
      </c>
      <c r="AI471" s="132">
        <f t="shared" si="7"/>
        <v>1.7497193702912904E-4</v>
      </c>
      <c r="AJ471" s="132">
        <v>2.9968959235084764E-5</v>
      </c>
    </row>
    <row r="472" spans="1:36" hidden="1">
      <c r="A472" t="s">
        <v>1213</v>
      </c>
      <c r="B472">
        <v>13498</v>
      </c>
      <c r="C472" t="s">
        <v>1913</v>
      </c>
      <c r="D472" t="s">
        <v>1914</v>
      </c>
      <c r="E472" t="s">
        <v>309</v>
      </c>
      <c r="F472" t="s">
        <v>2097</v>
      </c>
      <c r="G472" t="s">
        <v>2098</v>
      </c>
      <c r="H472" t="s">
        <v>321</v>
      </c>
      <c r="I472" t="s">
        <v>754</v>
      </c>
      <c r="J472" t="s">
        <v>204</v>
      </c>
      <c r="K472" t="s">
        <v>204</v>
      </c>
      <c r="L472" t="s">
        <v>325</v>
      </c>
      <c r="M472" t="s">
        <v>340</v>
      </c>
      <c r="N472" t="s">
        <v>464</v>
      </c>
      <c r="O472" t="s">
        <v>339</v>
      </c>
      <c r="P472" t="s">
        <v>1700</v>
      </c>
      <c r="Q472" t="s">
        <v>413</v>
      </c>
      <c r="R472" t="s">
        <v>407</v>
      </c>
      <c r="S472" t="s">
        <v>1212</v>
      </c>
      <c r="T472" s="131">
        <v>1.04</v>
      </c>
      <c r="U472" t="s">
        <v>2099</v>
      </c>
      <c r="V472" s="132">
        <v>2.775E-2</v>
      </c>
      <c r="W472" s="132">
        <v>2.6599999999999999E-2</v>
      </c>
      <c r="X472" t="s">
        <v>412</v>
      </c>
      <c r="Y472" t="s">
        <v>339</v>
      </c>
      <c r="Z472" s="131">
        <v>26071.759999999998</v>
      </c>
      <c r="AA472" s="131">
        <v>1</v>
      </c>
      <c r="AB472" s="131">
        <v>118.15</v>
      </c>
      <c r="AD472" s="131">
        <v>30.803999999999998</v>
      </c>
      <c r="AH472" s="132">
        <v>2.0000000000000002E-5</v>
      </c>
      <c r="AI472" s="132">
        <f t="shared" si="7"/>
        <v>1.6631188435711216E-4</v>
      </c>
      <c r="AJ472" s="132">
        <v>2.8485677001899252E-5</v>
      </c>
    </row>
    <row r="473" spans="1:36" hidden="1">
      <c r="A473" t="s">
        <v>1213</v>
      </c>
      <c r="B473">
        <v>13498</v>
      </c>
      <c r="C473" t="s">
        <v>2686</v>
      </c>
      <c r="D473" t="s">
        <v>2687</v>
      </c>
      <c r="E473" t="s">
        <v>309</v>
      </c>
      <c r="F473" t="s">
        <v>2688</v>
      </c>
      <c r="G473" t="s">
        <v>2689</v>
      </c>
      <c r="H473" t="s">
        <v>321</v>
      </c>
      <c r="I473" t="s">
        <v>951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1655</v>
      </c>
      <c r="Q473" t="s">
        <v>413</v>
      </c>
      <c r="R473" t="s">
        <v>407</v>
      </c>
      <c r="S473" t="s">
        <v>1212</v>
      </c>
      <c r="T473" s="131">
        <v>1.2</v>
      </c>
      <c r="U473" t="s">
        <v>2690</v>
      </c>
      <c r="V473" s="132">
        <v>4.8000000000000001E-2</v>
      </c>
      <c r="W473" s="132">
        <v>6.7000000000000004E-2</v>
      </c>
      <c r="X473" t="s">
        <v>412</v>
      </c>
      <c r="Y473" t="s">
        <v>339</v>
      </c>
      <c r="Z473" s="131">
        <v>30021.599999999999</v>
      </c>
      <c r="AA473" s="131">
        <v>1</v>
      </c>
      <c r="AB473" s="131">
        <v>99.46</v>
      </c>
      <c r="AD473" s="131">
        <v>29.859000000000002</v>
      </c>
      <c r="AH473" s="132">
        <v>5.0000000000000002E-5</v>
      </c>
      <c r="AI473" s="132">
        <f t="shared" si="7"/>
        <v>1.6120979596867332E-4</v>
      </c>
      <c r="AJ473" s="132">
        <v>2.7611798130103553E-5</v>
      </c>
    </row>
    <row r="474" spans="1:36" hidden="1">
      <c r="A474" t="s">
        <v>1213</v>
      </c>
      <c r="B474">
        <v>13498</v>
      </c>
      <c r="C474" t="s">
        <v>2691</v>
      </c>
      <c r="D474" t="s">
        <v>2692</v>
      </c>
      <c r="E474" t="s">
        <v>309</v>
      </c>
      <c r="F474" t="s">
        <v>2693</v>
      </c>
      <c r="G474" t="s">
        <v>2694</v>
      </c>
      <c r="H474" t="s">
        <v>321</v>
      </c>
      <c r="I474" t="s">
        <v>951</v>
      </c>
      <c r="J474" t="s">
        <v>204</v>
      </c>
      <c r="K474" t="s">
        <v>204</v>
      </c>
      <c r="L474" t="s">
        <v>325</v>
      </c>
      <c r="M474" t="s">
        <v>340</v>
      </c>
      <c r="N474" t="s">
        <v>476</v>
      </c>
      <c r="O474" t="s">
        <v>339</v>
      </c>
      <c r="P474" t="s">
        <v>2213</v>
      </c>
      <c r="Q474" t="s">
        <v>415</v>
      </c>
      <c r="R474" t="s">
        <v>407</v>
      </c>
      <c r="S474" t="s">
        <v>1212</v>
      </c>
      <c r="T474" s="131">
        <v>2.41</v>
      </c>
      <c r="U474" t="s">
        <v>2695</v>
      </c>
      <c r="V474" s="132">
        <v>3.2289999999999999E-2</v>
      </c>
      <c r="W474" s="132">
        <v>4.99E-2</v>
      </c>
      <c r="X474" t="s">
        <v>412</v>
      </c>
      <c r="Y474" t="s">
        <v>339</v>
      </c>
      <c r="Z474" s="131">
        <v>28576</v>
      </c>
      <c r="AA474" s="131">
        <v>1</v>
      </c>
      <c r="AB474" s="131">
        <v>98.71</v>
      </c>
      <c r="AD474" s="131">
        <v>28.207000000000001</v>
      </c>
      <c r="AH474" s="132">
        <v>8.0000000000000007E-5</v>
      </c>
      <c r="AI474" s="132">
        <f t="shared" si="7"/>
        <v>1.5229058960073571E-4</v>
      </c>
      <c r="AJ474" s="132">
        <v>2.6084128398668105E-5</v>
      </c>
    </row>
    <row r="475" spans="1:36" hidden="1">
      <c r="A475" t="s">
        <v>1213</v>
      </c>
      <c r="B475">
        <v>13498</v>
      </c>
      <c r="C475" t="s">
        <v>2445</v>
      </c>
      <c r="D475" t="s">
        <v>2446</v>
      </c>
      <c r="E475" t="s">
        <v>309</v>
      </c>
      <c r="F475" t="s">
        <v>2696</v>
      </c>
      <c r="G475" t="s">
        <v>2697</v>
      </c>
      <c r="H475" t="s">
        <v>321</v>
      </c>
      <c r="I475" t="s">
        <v>951</v>
      </c>
      <c r="J475" t="s">
        <v>204</v>
      </c>
      <c r="K475" t="s">
        <v>204</v>
      </c>
      <c r="L475" t="s">
        <v>325</v>
      </c>
      <c r="M475" t="s">
        <v>340</v>
      </c>
      <c r="N475" t="s">
        <v>462</v>
      </c>
      <c r="O475" t="s">
        <v>339</v>
      </c>
      <c r="P475" t="s">
        <v>1533</v>
      </c>
      <c r="Q475" t="s">
        <v>413</v>
      </c>
      <c r="R475" t="s">
        <v>407</v>
      </c>
      <c r="S475" t="s">
        <v>1212</v>
      </c>
      <c r="T475" s="131">
        <v>0.91</v>
      </c>
      <c r="U475" t="s">
        <v>2382</v>
      </c>
      <c r="V475" s="132">
        <v>1.504E-2</v>
      </c>
      <c r="W475" s="132">
        <v>5.1900000000000002E-2</v>
      </c>
      <c r="X475" t="s">
        <v>412</v>
      </c>
      <c r="Y475" t="s">
        <v>339</v>
      </c>
      <c r="Z475" s="131">
        <v>25843.26</v>
      </c>
      <c r="AA475" s="131">
        <v>1</v>
      </c>
      <c r="AB475" s="131">
        <v>98.12</v>
      </c>
      <c r="AD475" s="131">
        <v>25.356999999999999</v>
      </c>
      <c r="AH475" s="132">
        <v>1.9000000000000001E-4</v>
      </c>
      <c r="AI475" s="132">
        <f t="shared" si="7"/>
        <v>1.3690333890544387E-4</v>
      </c>
      <c r="AJ475" s="132">
        <v>2.344862069007789E-5</v>
      </c>
    </row>
    <row r="476" spans="1:36" hidden="1">
      <c r="A476" t="s">
        <v>1213</v>
      </c>
      <c r="B476">
        <v>13498</v>
      </c>
      <c r="C476" t="s">
        <v>1850</v>
      </c>
      <c r="D476" t="s">
        <v>1851</v>
      </c>
      <c r="E476" t="s">
        <v>309</v>
      </c>
      <c r="F476" t="s">
        <v>1852</v>
      </c>
      <c r="G476" t="s">
        <v>1853</v>
      </c>
      <c r="H476" t="s">
        <v>321</v>
      </c>
      <c r="I476" t="s">
        <v>754</v>
      </c>
      <c r="J476" t="s">
        <v>204</v>
      </c>
      <c r="K476" t="s">
        <v>204</v>
      </c>
      <c r="L476" t="s">
        <v>325</v>
      </c>
      <c r="M476" t="s">
        <v>340</v>
      </c>
      <c r="N476" t="s">
        <v>443</v>
      </c>
      <c r="O476" t="s">
        <v>339</v>
      </c>
      <c r="P476" t="s">
        <v>1545</v>
      </c>
      <c r="Q476" t="s">
        <v>415</v>
      </c>
      <c r="R476" t="s">
        <v>407</v>
      </c>
      <c r="S476" t="s">
        <v>1212</v>
      </c>
      <c r="T476" s="131">
        <v>0.43</v>
      </c>
      <c r="U476" t="s">
        <v>1854</v>
      </c>
      <c r="V476" s="132">
        <v>1.223E-2</v>
      </c>
      <c r="W476" s="132">
        <v>2.87E-2</v>
      </c>
      <c r="X476" t="s">
        <v>412</v>
      </c>
      <c r="Y476" t="s">
        <v>339</v>
      </c>
      <c r="Z476" s="131">
        <v>20000</v>
      </c>
      <c r="AA476" s="131">
        <v>1</v>
      </c>
      <c r="AB476" s="131">
        <v>113.7</v>
      </c>
      <c r="AD476" s="131">
        <v>22.74</v>
      </c>
      <c r="AH476" s="132">
        <v>1.2E-4</v>
      </c>
      <c r="AI476" s="132">
        <f t="shared" si="7"/>
        <v>1.2277406344243379E-4</v>
      </c>
      <c r="AJ476" s="132">
        <v>2.1028577295909264E-5</v>
      </c>
    </row>
    <row r="477" spans="1:36" hidden="1">
      <c r="A477" t="s">
        <v>1213</v>
      </c>
      <c r="B477">
        <v>13498</v>
      </c>
      <c r="C477" t="s">
        <v>2567</v>
      </c>
      <c r="D477" t="s">
        <v>2568</v>
      </c>
      <c r="E477" t="s">
        <v>309</v>
      </c>
      <c r="F477" t="s">
        <v>2698</v>
      </c>
      <c r="G477" t="s">
        <v>2699</v>
      </c>
      <c r="H477" t="s">
        <v>321</v>
      </c>
      <c r="I477" t="s">
        <v>951</v>
      </c>
      <c r="J477" t="s">
        <v>204</v>
      </c>
      <c r="K477" t="s">
        <v>204</v>
      </c>
      <c r="L477" t="s">
        <v>325</v>
      </c>
      <c r="M477" t="s">
        <v>340</v>
      </c>
      <c r="N477" t="s">
        <v>445</v>
      </c>
      <c r="O477" t="s">
        <v>339</v>
      </c>
      <c r="P477" t="s">
        <v>1533</v>
      </c>
      <c r="Q477" t="s">
        <v>413</v>
      </c>
      <c r="R477" t="s">
        <v>407</v>
      </c>
      <c r="S477" t="s">
        <v>1212</v>
      </c>
      <c r="T477" s="131">
        <v>1.22</v>
      </c>
      <c r="U477" t="s">
        <v>1841</v>
      </c>
      <c r="V477" s="132">
        <v>5.5590000000000001E-2</v>
      </c>
      <c r="W477" s="132">
        <v>4.8599999999999997E-2</v>
      </c>
      <c r="X477" t="s">
        <v>412</v>
      </c>
      <c r="Y477" t="s">
        <v>339</v>
      </c>
      <c r="Z477" s="131">
        <v>20000</v>
      </c>
      <c r="AA477" s="131">
        <v>1</v>
      </c>
      <c r="AB477" s="131">
        <v>98.47</v>
      </c>
      <c r="AD477" s="131">
        <v>19.693999999999999</v>
      </c>
      <c r="AH477" s="132">
        <v>3.0000000000000001E-5</v>
      </c>
      <c r="AI477" s="132">
        <f t="shared" si="7"/>
        <v>1.0632860182213241E-4</v>
      </c>
      <c r="AJ477" s="132">
        <v>1.8211820636131798E-5</v>
      </c>
    </row>
    <row r="478" spans="1:36" hidden="1">
      <c r="A478" t="s">
        <v>1213</v>
      </c>
      <c r="B478">
        <v>13498</v>
      </c>
      <c r="C478" t="s">
        <v>2550</v>
      </c>
      <c r="D478" t="s">
        <v>2551</v>
      </c>
      <c r="E478" t="s">
        <v>309</v>
      </c>
      <c r="F478" t="s">
        <v>2700</v>
      </c>
      <c r="G478" t="s">
        <v>2701</v>
      </c>
      <c r="H478" t="s">
        <v>321</v>
      </c>
      <c r="I478" t="s">
        <v>951</v>
      </c>
      <c r="J478" t="s">
        <v>204</v>
      </c>
      <c r="K478" t="s">
        <v>204</v>
      </c>
      <c r="L478" t="s">
        <v>325</v>
      </c>
      <c r="M478" t="s">
        <v>340</v>
      </c>
      <c r="N478" t="s">
        <v>440</v>
      </c>
      <c r="O478" t="s">
        <v>339</v>
      </c>
      <c r="P478" t="s">
        <v>1539</v>
      </c>
      <c r="Q478" t="s">
        <v>413</v>
      </c>
      <c r="R478" t="s">
        <v>407</v>
      </c>
      <c r="S478" t="s">
        <v>1212</v>
      </c>
      <c r="T478" s="131">
        <v>3.03</v>
      </c>
      <c r="U478" t="s">
        <v>2702</v>
      </c>
      <c r="V478" s="132">
        <v>3.8899999999999997E-2</v>
      </c>
      <c r="W478" s="132">
        <v>5.5599999999999997E-2</v>
      </c>
      <c r="X478" t="s">
        <v>412</v>
      </c>
      <c r="Y478" t="s">
        <v>339</v>
      </c>
      <c r="Z478" s="131">
        <v>21000</v>
      </c>
      <c r="AA478" s="131">
        <v>1</v>
      </c>
      <c r="AB478" s="131">
        <v>91.59</v>
      </c>
      <c r="AD478" s="131">
        <v>19.234000000000002</v>
      </c>
      <c r="AH478" s="132">
        <v>3.0000000000000001E-5</v>
      </c>
      <c r="AI478" s="132">
        <f t="shared" si="7"/>
        <v>1.0384504556955901E-4</v>
      </c>
      <c r="AJ478" s="132">
        <v>1.778644044456987E-5</v>
      </c>
    </row>
    <row r="479" spans="1:36" hidden="1">
      <c r="A479" t="s">
        <v>1213</v>
      </c>
      <c r="B479">
        <v>13498</v>
      </c>
      <c r="C479" t="s">
        <v>2703</v>
      </c>
      <c r="D479" t="s">
        <v>2704</v>
      </c>
      <c r="E479" t="s">
        <v>309</v>
      </c>
      <c r="F479" t="s">
        <v>2705</v>
      </c>
      <c r="G479" t="s">
        <v>2706</v>
      </c>
      <c r="H479" t="s">
        <v>321</v>
      </c>
      <c r="I479" t="s">
        <v>755</v>
      </c>
      <c r="J479" t="s">
        <v>204</v>
      </c>
      <c r="K479" t="s">
        <v>204</v>
      </c>
      <c r="L479" t="s">
        <v>325</v>
      </c>
      <c r="M479" t="s">
        <v>340</v>
      </c>
      <c r="N479" t="s">
        <v>451</v>
      </c>
      <c r="O479" t="s">
        <v>339</v>
      </c>
      <c r="P479" t="s">
        <v>1627</v>
      </c>
      <c r="Q479" t="s">
        <v>413</v>
      </c>
      <c r="R479" t="s">
        <v>407</v>
      </c>
      <c r="S479" t="s">
        <v>1212</v>
      </c>
      <c r="T479" s="131">
        <v>1.01</v>
      </c>
      <c r="U479" t="s">
        <v>1628</v>
      </c>
      <c r="V479" s="132">
        <v>4.6179999999999999E-2</v>
      </c>
      <c r="W479" s="132">
        <v>6.5199999999999994E-2</v>
      </c>
      <c r="X479" t="s">
        <v>412</v>
      </c>
      <c r="Y479" t="s">
        <v>339</v>
      </c>
      <c r="Z479" s="131">
        <v>17968.34</v>
      </c>
      <c r="AA479" s="131">
        <v>1</v>
      </c>
      <c r="AB479" s="131">
        <v>106.15</v>
      </c>
      <c r="AD479" s="131">
        <v>19.073</v>
      </c>
      <c r="AH479" s="132">
        <v>1.7000000000000001E-4</v>
      </c>
      <c r="AI479" s="132">
        <f t="shared" si="7"/>
        <v>1.029758008811583E-4</v>
      </c>
      <c r="AJ479" s="132">
        <v>1.7637557377523196E-5</v>
      </c>
    </row>
    <row r="480" spans="1:36" hidden="1">
      <c r="A480" t="s">
        <v>1213</v>
      </c>
      <c r="B480">
        <v>13498</v>
      </c>
      <c r="C480" t="s">
        <v>2686</v>
      </c>
      <c r="D480" t="s">
        <v>2687</v>
      </c>
      <c r="E480" t="s">
        <v>309</v>
      </c>
      <c r="F480" t="s">
        <v>2707</v>
      </c>
      <c r="G480" t="s">
        <v>2708</v>
      </c>
      <c r="H480" t="s">
        <v>321</v>
      </c>
      <c r="I480" t="s">
        <v>754</v>
      </c>
      <c r="J480" t="s">
        <v>204</v>
      </c>
      <c r="K480" t="s">
        <v>204</v>
      </c>
      <c r="L480" t="s">
        <v>325</v>
      </c>
      <c r="M480" t="s">
        <v>340</v>
      </c>
      <c r="N480" t="s">
        <v>464</v>
      </c>
      <c r="O480" t="s">
        <v>339</v>
      </c>
      <c r="P480" t="s">
        <v>1655</v>
      </c>
      <c r="Q480" t="s">
        <v>413</v>
      </c>
      <c r="R480" t="s">
        <v>407</v>
      </c>
      <c r="S480" t="s">
        <v>1212</v>
      </c>
      <c r="T480" s="131">
        <v>0.75</v>
      </c>
      <c r="U480" t="s">
        <v>1583</v>
      </c>
      <c r="V480" s="132">
        <v>7.2040000000000007E-2</v>
      </c>
      <c r="W480" s="132">
        <v>3.3700000000000001E-2</v>
      </c>
      <c r="X480" t="s">
        <v>412</v>
      </c>
      <c r="Y480" t="s">
        <v>339</v>
      </c>
      <c r="Z480" s="131">
        <v>13333.34</v>
      </c>
      <c r="AA480" s="131">
        <v>1</v>
      </c>
      <c r="AB480" s="131">
        <v>142.91999999999999</v>
      </c>
      <c r="AD480" s="131">
        <v>19.056000000000001</v>
      </c>
      <c r="AH480" s="132">
        <v>6.9999999999999994E-5</v>
      </c>
      <c r="AI480" s="132">
        <f t="shared" si="7"/>
        <v>1.0288401728051972E-4</v>
      </c>
      <c r="AJ480" s="132">
        <v>1.7621836805226342E-5</v>
      </c>
    </row>
    <row r="481" spans="1:36" hidden="1">
      <c r="A481" t="s">
        <v>1213</v>
      </c>
      <c r="B481">
        <v>13498</v>
      </c>
      <c r="C481" t="s">
        <v>1908</v>
      </c>
      <c r="D481" t="s">
        <v>1909</v>
      </c>
      <c r="E481" t="s">
        <v>309</v>
      </c>
      <c r="F481" t="s">
        <v>2709</v>
      </c>
      <c r="G481" t="s">
        <v>2710</v>
      </c>
      <c r="H481" t="s">
        <v>321</v>
      </c>
      <c r="I481" t="s">
        <v>754</v>
      </c>
      <c r="J481" t="s">
        <v>204</v>
      </c>
      <c r="K481" t="s">
        <v>204</v>
      </c>
      <c r="L481" t="s">
        <v>325</v>
      </c>
      <c r="M481" t="s">
        <v>340</v>
      </c>
      <c r="N481" t="s">
        <v>464</v>
      </c>
      <c r="O481" t="s">
        <v>339</v>
      </c>
      <c r="P481" t="s">
        <v>2711</v>
      </c>
      <c r="Q481" t="s">
        <v>433</v>
      </c>
      <c r="R481" t="s">
        <v>407</v>
      </c>
      <c r="S481" t="s">
        <v>1212</v>
      </c>
      <c r="T481" s="131">
        <v>1.39</v>
      </c>
      <c r="U481" t="s">
        <v>2712</v>
      </c>
      <c r="V481" s="132">
        <v>6.4900000000000001E-3</v>
      </c>
      <c r="W481" s="132">
        <v>3.1300000000000001E-2</v>
      </c>
      <c r="X481" t="s">
        <v>412</v>
      </c>
      <c r="Y481" t="s">
        <v>339</v>
      </c>
      <c r="Z481" s="131">
        <v>16020.67</v>
      </c>
      <c r="AA481" s="131">
        <v>1</v>
      </c>
      <c r="AB481" s="131">
        <v>115.58</v>
      </c>
      <c r="AD481" s="131">
        <v>18.516999999999999</v>
      </c>
      <c r="AH481" s="132">
        <v>2.0000000000000002E-5</v>
      </c>
      <c r="AI481" s="132">
        <f t="shared" si="7"/>
        <v>9.9973937236743469E-5</v>
      </c>
      <c r="AJ481" s="132">
        <v>1.7123402189461384E-5</v>
      </c>
    </row>
    <row r="482" spans="1:36" hidden="1">
      <c r="A482" t="s">
        <v>1213</v>
      </c>
      <c r="B482">
        <v>13498</v>
      </c>
      <c r="C482" t="s">
        <v>2703</v>
      </c>
      <c r="D482" t="s">
        <v>2704</v>
      </c>
      <c r="E482" t="s">
        <v>309</v>
      </c>
      <c r="F482" t="s">
        <v>2713</v>
      </c>
      <c r="G482" t="s">
        <v>2714</v>
      </c>
      <c r="H482" t="s">
        <v>321</v>
      </c>
      <c r="I482" t="s">
        <v>951</v>
      </c>
      <c r="J482" t="s">
        <v>204</v>
      </c>
      <c r="K482" t="s">
        <v>204</v>
      </c>
      <c r="L482" t="s">
        <v>325</v>
      </c>
      <c r="M482" t="s">
        <v>340</v>
      </c>
      <c r="N482" t="s">
        <v>451</v>
      </c>
      <c r="O482" t="s">
        <v>339</v>
      </c>
      <c r="P482" t="s">
        <v>1627</v>
      </c>
      <c r="Q482" t="s">
        <v>413</v>
      </c>
      <c r="R482" t="s">
        <v>407</v>
      </c>
      <c r="S482" t="s">
        <v>1212</v>
      </c>
      <c r="T482" s="131">
        <v>1.01</v>
      </c>
      <c r="U482" t="s">
        <v>1628</v>
      </c>
      <c r="V482" s="132">
        <v>2.7380000000000002E-2</v>
      </c>
      <c r="W482" s="132">
        <v>5.0599999999999999E-2</v>
      </c>
      <c r="X482" t="s">
        <v>412</v>
      </c>
      <c r="Y482" t="s">
        <v>339</v>
      </c>
      <c r="Z482" s="131">
        <v>16666.66</v>
      </c>
      <c r="AA482" s="131">
        <v>1</v>
      </c>
      <c r="AB482" s="131">
        <v>98.62</v>
      </c>
      <c r="AD482" s="131">
        <v>16.437000000000001</v>
      </c>
      <c r="AH482" s="132">
        <v>8.0000000000000007E-5</v>
      </c>
      <c r="AI482" s="132">
        <f t="shared" si="7"/>
        <v>8.8743943746846283E-5</v>
      </c>
      <c r="AJ482" s="132">
        <v>1.5199943931963968E-5</v>
      </c>
    </row>
    <row r="483" spans="1:36" hidden="1">
      <c r="A483" t="s">
        <v>1213</v>
      </c>
      <c r="B483">
        <v>13498</v>
      </c>
      <c r="C483" t="s">
        <v>2209</v>
      </c>
      <c r="D483" t="s">
        <v>2210</v>
      </c>
      <c r="E483" t="s">
        <v>309</v>
      </c>
      <c r="F483" t="s">
        <v>2715</v>
      </c>
      <c r="G483" t="s">
        <v>2716</v>
      </c>
      <c r="H483" t="s">
        <v>321</v>
      </c>
      <c r="I483" t="s">
        <v>951</v>
      </c>
      <c r="J483" t="s">
        <v>204</v>
      </c>
      <c r="K483" t="s">
        <v>204</v>
      </c>
      <c r="L483" t="s">
        <v>325</v>
      </c>
      <c r="M483" t="s">
        <v>340</v>
      </c>
      <c r="N483" t="s">
        <v>445</v>
      </c>
      <c r="O483" t="s">
        <v>339</v>
      </c>
      <c r="P483" t="s">
        <v>2213</v>
      </c>
      <c r="Q483" t="s">
        <v>415</v>
      </c>
      <c r="R483" t="s">
        <v>407</v>
      </c>
      <c r="S483" t="s">
        <v>1212</v>
      </c>
      <c r="T483" s="131">
        <v>1.48</v>
      </c>
      <c r="U483" t="s">
        <v>1628</v>
      </c>
      <c r="V483" s="132">
        <v>3.7949999999999998E-2</v>
      </c>
      <c r="W483" s="132">
        <v>0.05</v>
      </c>
      <c r="X483" t="s">
        <v>412</v>
      </c>
      <c r="Y483" t="s">
        <v>339</v>
      </c>
      <c r="Z483" s="131">
        <v>14115</v>
      </c>
      <c r="AA483" s="131">
        <v>1</v>
      </c>
      <c r="AB483" s="131">
        <v>95.58</v>
      </c>
      <c r="AD483" s="131">
        <v>13.491</v>
      </c>
      <c r="AH483" s="132">
        <v>5.0000000000000002E-5</v>
      </c>
      <c r="AI483" s="132">
        <f t="shared" si="7"/>
        <v>7.2838385659713037E-5</v>
      </c>
      <c r="AJ483" s="132">
        <v>1.2475661226873875E-5</v>
      </c>
    </row>
    <row r="484" spans="1:36" hidden="1">
      <c r="A484" t="s">
        <v>1213</v>
      </c>
      <c r="B484">
        <v>13498</v>
      </c>
      <c r="C484" t="s">
        <v>2590</v>
      </c>
      <c r="D484" t="s">
        <v>2591</v>
      </c>
      <c r="E484" t="s">
        <v>309</v>
      </c>
      <c r="F484" t="s">
        <v>2717</v>
      </c>
      <c r="G484" t="s">
        <v>2718</v>
      </c>
      <c r="H484" t="s">
        <v>321</v>
      </c>
      <c r="I484" t="s">
        <v>951</v>
      </c>
      <c r="J484" t="s">
        <v>204</v>
      </c>
      <c r="K484" t="s">
        <v>204</v>
      </c>
      <c r="L484" t="s">
        <v>325</v>
      </c>
      <c r="M484" t="s">
        <v>340</v>
      </c>
      <c r="N484" t="s">
        <v>475</v>
      </c>
      <c r="O484" t="s">
        <v>339</v>
      </c>
      <c r="P484" t="s">
        <v>1700</v>
      </c>
      <c r="Q484" t="s">
        <v>413</v>
      </c>
      <c r="R484" t="s">
        <v>407</v>
      </c>
      <c r="S484" t="s">
        <v>1212</v>
      </c>
      <c r="T484" s="131">
        <v>2.34</v>
      </c>
      <c r="U484" t="s">
        <v>2719</v>
      </c>
      <c r="V484" s="132">
        <v>1.2880000000000001E-2</v>
      </c>
      <c r="W484" s="132">
        <v>4.7500000000000001E-2</v>
      </c>
      <c r="X484" t="s">
        <v>412</v>
      </c>
      <c r="Y484" t="s">
        <v>339</v>
      </c>
      <c r="Z484" s="131">
        <v>9375</v>
      </c>
      <c r="AA484" s="131">
        <v>1</v>
      </c>
      <c r="AB484" s="131">
        <v>103.18</v>
      </c>
      <c r="AD484" s="131">
        <v>9.673</v>
      </c>
      <c r="AH484" s="132">
        <v>2.0000000000000002E-5</v>
      </c>
      <c r="AI484" s="132">
        <f t="shared" si="7"/>
        <v>5.2224868763353656E-5</v>
      </c>
      <c r="AJ484" s="132">
        <v>8.9450056369098655E-6</v>
      </c>
    </row>
    <row r="485" spans="1:36" hidden="1">
      <c r="A485" t="s">
        <v>1213</v>
      </c>
      <c r="B485">
        <v>13498</v>
      </c>
      <c r="C485" t="s">
        <v>2303</v>
      </c>
      <c r="D485" t="s">
        <v>2304</v>
      </c>
      <c r="E485" t="s">
        <v>309</v>
      </c>
      <c r="F485" t="s">
        <v>2720</v>
      </c>
      <c r="G485" t="s">
        <v>2721</v>
      </c>
      <c r="H485" t="s">
        <v>321</v>
      </c>
      <c r="I485" t="s">
        <v>951</v>
      </c>
      <c r="J485" t="s">
        <v>204</v>
      </c>
      <c r="K485" t="s">
        <v>204</v>
      </c>
      <c r="L485" t="s">
        <v>325</v>
      </c>
      <c r="M485" t="s">
        <v>340</v>
      </c>
      <c r="N485" t="s">
        <v>451</v>
      </c>
      <c r="O485" t="s">
        <v>339</v>
      </c>
      <c r="P485" t="s">
        <v>1627</v>
      </c>
      <c r="Q485" t="s">
        <v>413</v>
      </c>
      <c r="R485" t="s">
        <v>407</v>
      </c>
      <c r="S485" t="s">
        <v>1212</v>
      </c>
      <c r="T485" s="131">
        <v>0.73</v>
      </c>
      <c r="U485" t="s">
        <v>1841</v>
      </c>
      <c r="V485" s="132">
        <v>2.214E-2</v>
      </c>
      <c r="W485" s="132">
        <v>5.4100000000000002E-2</v>
      </c>
      <c r="X485" t="s">
        <v>412</v>
      </c>
      <c r="Y485" t="s">
        <v>339</v>
      </c>
      <c r="Z485" s="131">
        <v>8000.01</v>
      </c>
      <c r="AA485" s="131">
        <v>1</v>
      </c>
      <c r="AB485" s="131">
        <v>100.05</v>
      </c>
      <c r="AD485" s="131">
        <v>8.0039999999999996</v>
      </c>
      <c r="AH485" s="132">
        <v>6.0000000000000002E-5</v>
      </c>
      <c r="AI485" s="132">
        <f t="shared" si="7"/>
        <v>4.3213878794777489E-5</v>
      </c>
      <c r="AJ485" s="132">
        <v>7.4016153331775619E-6</v>
      </c>
    </row>
    <row r="486" spans="1:36" hidden="1">
      <c r="A486" t="s">
        <v>1213</v>
      </c>
      <c r="B486">
        <v>13498</v>
      </c>
      <c r="C486" t="s">
        <v>2722</v>
      </c>
      <c r="D486" t="s">
        <v>2723</v>
      </c>
      <c r="E486" t="s">
        <v>309</v>
      </c>
      <c r="F486" t="s">
        <v>2724</v>
      </c>
      <c r="G486" t="s">
        <v>2725</v>
      </c>
      <c r="H486" t="s">
        <v>321</v>
      </c>
      <c r="I486" t="s">
        <v>951</v>
      </c>
      <c r="J486" t="s">
        <v>204</v>
      </c>
      <c r="K486" t="s">
        <v>204</v>
      </c>
      <c r="L486" t="s">
        <v>325</v>
      </c>
      <c r="M486" t="s">
        <v>340</v>
      </c>
      <c r="N486" t="s">
        <v>484</v>
      </c>
      <c r="O486" t="s">
        <v>339</v>
      </c>
      <c r="P486" t="s">
        <v>1533</v>
      </c>
      <c r="Q486" t="s">
        <v>413</v>
      </c>
      <c r="R486" t="s">
        <v>407</v>
      </c>
      <c r="S486" t="s">
        <v>1212</v>
      </c>
      <c r="T486" s="131">
        <v>1.58</v>
      </c>
      <c r="U486" t="s">
        <v>2726</v>
      </c>
      <c r="V486" s="132">
        <v>2.4989999999999998E-2</v>
      </c>
      <c r="W486" s="132">
        <v>4.9299999999999997E-2</v>
      </c>
      <c r="X486" t="s">
        <v>412</v>
      </c>
      <c r="Y486" t="s">
        <v>339</v>
      </c>
      <c r="Z486" s="131">
        <v>6650</v>
      </c>
      <c r="AA486" s="131">
        <v>1</v>
      </c>
      <c r="AB486" s="131">
        <v>101.61</v>
      </c>
      <c r="AD486" s="131">
        <v>6.7569999999999997</v>
      </c>
      <c r="AH486" s="132">
        <v>1.0000000000000001E-5</v>
      </c>
      <c r="AI486" s="132">
        <f t="shared" si="7"/>
        <v>3.648128173617085E-5</v>
      </c>
      <c r="AJ486" s="132">
        <v>6.2484651182259853E-6</v>
      </c>
    </row>
    <row r="487" spans="1:36" hidden="1">
      <c r="A487" t="s">
        <v>1213</v>
      </c>
      <c r="B487">
        <v>13498</v>
      </c>
      <c r="C487" t="s">
        <v>2245</v>
      </c>
      <c r="D487" t="s">
        <v>2246</v>
      </c>
      <c r="E487" t="s">
        <v>309</v>
      </c>
      <c r="F487" t="s">
        <v>2727</v>
      </c>
      <c r="G487" t="s">
        <v>2728</v>
      </c>
      <c r="H487" t="s">
        <v>321</v>
      </c>
      <c r="I487" t="s">
        <v>754</v>
      </c>
      <c r="J487" t="s">
        <v>204</v>
      </c>
      <c r="K487" t="s">
        <v>204</v>
      </c>
      <c r="L487" t="s">
        <v>325</v>
      </c>
      <c r="M487" t="s">
        <v>340</v>
      </c>
      <c r="N487" t="s">
        <v>445</v>
      </c>
      <c r="O487" t="s">
        <v>339</v>
      </c>
      <c r="P487" t="s">
        <v>1533</v>
      </c>
      <c r="Q487" t="s">
        <v>413</v>
      </c>
      <c r="R487" t="s">
        <v>407</v>
      </c>
      <c r="S487" t="s">
        <v>1212</v>
      </c>
      <c r="T487" s="131">
        <v>0.33</v>
      </c>
      <c r="U487" t="s">
        <v>2556</v>
      </c>
      <c r="V487" s="132">
        <v>4.79E-3</v>
      </c>
      <c r="W487" s="132">
        <v>2.5999999999999999E-2</v>
      </c>
      <c r="X487" t="s">
        <v>412</v>
      </c>
      <c r="Y487" t="s">
        <v>339</v>
      </c>
      <c r="Z487" s="131">
        <v>2691</v>
      </c>
      <c r="AA487" s="131">
        <v>1</v>
      </c>
      <c r="AB487" s="131">
        <v>116.22</v>
      </c>
      <c r="AD487" s="131">
        <v>3.1269999999999998</v>
      </c>
      <c r="AH487" s="132">
        <v>1.0000000000000001E-5</v>
      </c>
      <c r="AI487" s="132">
        <f t="shared" si="7"/>
        <v>1.6882783482167566E-5</v>
      </c>
      <c r="AJ487" s="132">
        <v>2.8916605630742424E-6</v>
      </c>
    </row>
    <row r="488" spans="1:36" hidden="1">
      <c r="A488" t="s">
        <v>1213</v>
      </c>
      <c r="B488">
        <v>13498</v>
      </c>
      <c r="C488" t="s">
        <v>2729</v>
      </c>
      <c r="D488" t="s">
        <v>2730</v>
      </c>
      <c r="E488" t="s">
        <v>80</v>
      </c>
      <c r="F488" t="s">
        <v>2731</v>
      </c>
      <c r="G488" t="s">
        <v>2732</v>
      </c>
      <c r="H488" t="s">
        <v>321</v>
      </c>
      <c r="I488" t="s">
        <v>755</v>
      </c>
      <c r="J488" t="s">
        <v>205</v>
      </c>
      <c r="K488" t="s">
        <v>224</v>
      </c>
      <c r="L488" t="s">
        <v>325</v>
      </c>
      <c r="M488" t="s">
        <v>314</v>
      </c>
      <c r="N488" t="s">
        <v>521</v>
      </c>
      <c r="O488" t="s">
        <v>339</v>
      </c>
      <c r="P488" t="s">
        <v>2733</v>
      </c>
      <c r="Q488" t="s">
        <v>431</v>
      </c>
      <c r="R488" t="s">
        <v>407</v>
      </c>
      <c r="S488" t="s">
        <v>1215</v>
      </c>
      <c r="T488" s="131">
        <v>4.7149999999999999</v>
      </c>
      <c r="U488" t="s">
        <v>2734</v>
      </c>
      <c r="V488" s="132">
        <v>4.02E-2</v>
      </c>
      <c r="W488" s="132">
        <v>4.2799999999999998E-2</v>
      </c>
      <c r="X488" t="s">
        <v>412</v>
      </c>
      <c r="Y488" t="s">
        <v>339</v>
      </c>
      <c r="Z488" s="131">
        <v>290000</v>
      </c>
      <c r="AA488" s="131">
        <v>3.718</v>
      </c>
      <c r="AB488" s="131">
        <v>88.353999999999999</v>
      </c>
      <c r="AD488" s="131">
        <v>952.65200000000004</v>
      </c>
      <c r="AH488" s="132">
        <v>1.7000000000000001E-4</v>
      </c>
      <c r="AI488" s="132">
        <f t="shared" si="7"/>
        <v>5.1434018067968972E-3</v>
      </c>
      <c r="AJ488" s="132">
        <v>8.8095497880837971E-4</v>
      </c>
    </row>
    <row r="489" spans="1:36" hidden="1">
      <c r="A489" t="s">
        <v>1213</v>
      </c>
      <c r="B489">
        <v>13498</v>
      </c>
      <c r="C489" t="s">
        <v>2735</v>
      </c>
      <c r="D489" t="s">
        <v>2736</v>
      </c>
      <c r="E489" t="s">
        <v>80</v>
      </c>
      <c r="F489" t="s">
        <v>2737</v>
      </c>
      <c r="G489" t="s">
        <v>2738</v>
      </c>
      <c r="H489" t="s">
        <v>321</v>
      </c>
      <c r="I489" t="s">
        <v>755</v>
      </c>
      <c r="J489" t="s">
        <v>205</v>
      </c>
      <c r="K489" t="s">
        <v>224</v>
      </c>
      <c r="L489" t="s">
        <v>325</v>
      </c>
      <c r="M489" t="s">
        <v>314</v>
      </c>
      <c r="N489" t="s">
        <v>537</v>
      </c>
      <c r="O489" t="s">
        <v>339</v>
      </c>
      <c r="P489" t="s">
        <v>2739</v>
      </c>
      <c r="Q489" t="s">
        <v>433</v>
      </c>
      <c r="R489" t="s">
        <v>407</v>
      </c>
      <c r="S489" t="s">
        <v>1215</v>
      </c>
      <c r="T489" s="131">
        <v>2.3359999999999999</v>
      </c>
      <c r="U489" t="s">
        <v>2740</v>
      </c>
      <c r="V489" s="132">
        <v>3.8780000000000002E-2</v>
      </c>
      <c r="W489" s="132">
        <v>4.1059999999999999E-2</v>
      </c>
      <c r="X489" t="s">
        <v>412</v>
      </c>
      <c r="Y489" t="s">
        <v>339</v>
      </c>
      <c r="Z489" s="131">
        <v>260000</v>
      </c>
      <c r="AA489" s="131">
        <v>3.718</v>
      </c>
      <c r="AB489" s="131">
        <v>96.828999999999994</v>
      </c>
      <c r="AD489" s="131">
        <v>936.02300000000002</v>
      </c>
      <c r="AH489" s="132">
        <v>3.5E-4</v>
      </c>
      <c r="AI489" s="132">
        <f t="shared" si="7"/>
        <v>5.0536212482663679E-3</v>
      </c>
      <c r="AJ489" s="132">
        <v>8.6557748488341594E-4</v>
      </c>
    </row>
    <row r="490" spans="1:36" hidden="1">
      <c r="A490" t="s">
        <v>1213</v>
      </c>
      <c r="B490">
        <v>13498</v>
      </c>
      <c r="C490" t="s">
        <v>2741</v>
      </c>
      <c r="D490" t="s">
        <v>2742</v>
      </c>
      <c r="E490" t="s">
        <v>80</v>
      </c>
      <c r="F490" t="s">
        <v>2743</v>
      </c>
      <c r="G490" t="s">
        <v>2744</v>
      </c>
      <c r="H490" t="s">
        <v>321</v>
      </c>
      <c r="I490" t="s">
        <v>755</v>
      </c>
      <c r="J490" t="s">
        <v>205</v>
      </c>
      <c r="K490" t="s">
        <v>224</v>
      </c>
      <c r="L490" t="s">
        <v>325</v>
      </c>
      <c r="M490" t="s">
        <v>314</v>
      </c>
      <c r="N490" t="s">
        <v>534</v>
      </c>
      <c r="O490" t="s">
        <v>339</v>
      </c>
      <c r="P490" t="s">
        <v>2711</v>
      </c>
      <c r="Q490" t="s">
        <v>433</v>
      </c>
      <c r="R490" t="s">
        <v>407</v>
      </c>
      <c r="S490" t="s">
        <v>1215</v>
      </c>
      <c r="T490" s="131">
        <v>3.64</v>
      </c>
      <c r="U490" t="s">
        <v>2745</v>
      </c>
      <c r="V490" s="132">
        <v>4.0059999999999998E-2</v>
      </c>
      <c r="W490" s="132">
        <v>4.2840000000000003E-2</v>
      </c>
      <c r="X490" t="s">
        <v>412</v>
      </c>
      <c r="Y490" t="s">
        <v>339</v>
      </c>
      <c r="Z490" s="131">
        <v>255000</v>
      </c>
      <c r="AA490" s="131">
        <v>3.718</v>
      </c>
      <c r="AB490" s="131">
        <v>96.878</v>
      </c>
      <c r="AD490" s="131">
        <v>918.48800000000006</v>
      </c>
      <c r="AH490" s="132">
        <v>1.4999999999999999E-4</v>
      </c>
      <c r="AI490" s="132">
        <f t="shared" si="7"/>
        <v>4.9589491637253361E-3</v>
      </c>
      <c r="AJ490" s="132">
        <v>8.4936217692898469E-4</v>
      </c>
    </row>
    <row r="491" spans="1:36" hidden="1">
      <c r="A491" t="s">
        <v>1213</v>
      </c>
      <c r="B491">
        <v>13499</v>
      </c>
      <c r="C491" t="s">
        <v>1519</v>
      </c>
      <c r="D491" t="s">
        <v>1520</v>
      </c>
      <c r="E491" t="s">
        <v>309</v>
      </c>
      <c r="F491" t="s">
        <v>2196</v>
      </c>
      <c r="G491" t="s">
        <v>2197</v>
      </c>
      <c r="H491" t="s">
        <v>321</v>
      </c>
      <c r="I491" t="s">
        <v>754</v>
      </c>
      <c r="J491" t="s">
        <v>204</v>
      </c>
      <c r="K491" t="s">
        <v>204</v>
      </c>
      <c r="L491" t="s">
        <v>325</v>
      </c>
      <c r="M491" t="s">
        <v>340</v>
      </c>
      <c r="N491" t="s">
        <v>448</v>
      </c>
      <c r="O491" t="s">
        <v>339</v>
      </c>
      <c r="P491" t="s">
        <v>1211</v>
      </c>
      <c r="Q491" t="s">
        <v>413</v>
      </c>
      <c r="R491" t="s">
        <v>407</v>
      </c>
      <c r="S491" t="s">
        <v>1212</v>
      </c>
      <c r="T491" s="131">
        <v>4.5999999999999996</v>
      </c>
      <c r="U491" t="s">
        <v>2198</v>
      </c>
      <c r="V491" s="132">
        <v>2.0959999999999999E-2</v>
      </c>
      <c r="W491" s="132">
        <v>2.58E-2</v>
      </c>
      <c r="X491" t="s">
        <v>412</v>
      </c>
      <c r="Y491" t="s">
        <v>339</v>
      </c>
      <c r="Z491" s="131">
        <v>250000</v>
      </c>
      <c r="AA491" s="131">
        <v>1</v>
      </c>
      <c r="AB491" s="131">
        <v>101.85</v>
      </c>
      <c r="AD491" s="131">
        <v>254.625</v>
      </c>
      <c r="AH491" s="132">
        <v>6.9999999999999994E-5</v>
      </c>
      <c r="AI491" s="132">
        <f t="shared" si="7"/>
        <v>4.7539014664887483E-2</v>
      </c>
      <c r="AJ491" s="132">
        <v>5.708068458618226E-3</v>
      </c>
    </row>
    <row r="492" spans="1:36" hidden="1">
      <c r="A492" t="s">
        <v>1213</v>
      </c>
      <c r="B492">
        <v>13499</v>
      </c>
      <c r="C492" t="s">
        <v>2209</v>
      </c>
      <c r="D492" t="s">
        <v>2210</v>
      </c>
      <c r="E492" t="s">
        <v>309</v>
      </c>
      <c r="F492" t="s">
        <v>2211</v>
      </c>
      <c r="G492" t="s">
        <v>2212</v>
      </c>
      <c r="H492" t="s">
        <v>321</v>
      </c>
      <c r="I492" t="s">
        <v>951</v>
      </c>
      <c r="J492" t="s">
        <v>204</v>
      </c>
      <c r="K492" t="s">
        <v>204</v>
      </c>
      <c r="L492" t="s">
        <v>325</v>
      </c>
      <c r="M492" t="s">
        <v>340</v>
      </c>
      <c r="N492" t="s">
        <v>445</v>
      </c>
      <c r="O492" t="s">
        <v>339</v>
      </c>
      <c r="P492" t="s">
        <v>2213</v>
      </c>
      <c r="Q492" t="s">
        <v>415</v>
      </c>
      <c r="R492" t="s">
        <v>407</v>
      </c>
      <c r="S492" t="s">
        <v>1212</v>
      </c>
      <c r="T492" s="131">
        <v>6.33</v>
      </c>
      <c r="U492" t="s">
        <v>1308</v>
      </c>
      <c r="V492" s="132">
        <v>4.1700000000000001E-2</v>
      </c>
      <c r="W492" s="132">
        <v>5.2499999999999998E-2</v>
      </c>
      <c r="X492" t="s">
        <v>412</v>
      </c>
      <c r="Y492" t="s">
        <v>339</v>
      </c>
      <c r="Z492" s="131">
        <v>204000</v>
      </c>
      <c r="AA492" s="131">
        <v>1</v>
      </c>
      <c r="AB492" s="131">
        <v>99.08</v>
      </c>
      <c r="AD492" s="131">
        <v>202.12299999999999</v>
      </c>
      <c r="AH492" s="132">
        <v>5.1000000000000004E-4</v>
      </c>
      <c r="AI492" s="132">
        <f t="shared" si="7"/>
        <v>3.7736782566955535E-2</v>
      </c>
      <c r="AJ492" s="132">
        <v>4.5311022918460148E-3</v>
      </c>
    </row>
    <row r="493" spans="1:36" hidden="1">
      <c r="A493" t="s">
        <v>1213</v>
      </c>
      <c r="B493">
        <v>13499</v>
      </c>
      <c r="C493" t="s">
        <v>2445</v>
      </c>
      <c r="D493" t="s">
        <v>2446</v>
      </c>
      <c r="E493" t="s">
        <v>309</v>
      </c>
      <c r="F493" t="s">
        <v>2447</v>
      </c>
      <c r="G493" t="s">
        <v>2448</v>
      </c>
      <c r="H493" t="s">
        <v>321</v>
      </c>
      <c r="I493" t="s">
        <v>951</v>
      </c>
      <c r="J493" t="s">
        <v>204</v>
      </c>
      <c r="K493" t="s">
        <v>204</v>
      </c>
      <c r="L493" t="s">
        <v>325</v>
      </c>
      <c r="M493" t="s">
        <v>340</v>
      </c>
      <c r="N493" t="s">
        <v>462</v>
      </c>
      <c r="O493" t="s">
        <v>339</v>
      </c>
      <c r="P493" t="s">
        <v>1533</v>
      </c>
      <c r="Q493" t="s">
        <v>413</v>
      </c>
      <c r="R493" t="s">
        <v>407</v>
      </c>
      <c r="S493" t="s">
        <v>1212</v>
      </c>
      <c r="T493" s="131">
        <v>1.52</v>
      </c>
      <c r="U493" t="s">
        <v>2449</v>
      </c>
      <c r="V493" s="132">
        <v>3.0470000000000001E-2</v>
      </c>
      <c r="W493" s="132">
        <v>5.16E-2</v>
      </c>
      <c r="X493" t="s">
        <v>412</v>
      </c>
      <c r="Y493" t="s">
        <v>339</v>
      </c>
      <c r="Z493" s="131">
        <v>197884.62</v>
      </c>
      <c r="AA493" s="131">
        <v>1</v>
      </c>
      <c r="AB493" s="131">
        <v>96.07</v>
      </c>
      <c r="AD493" s="131">
        <v>190.108</v>
      </c>
      <c r="AH493" s="132">
        <v>1.8000000000000001E-4</v>
      </c>
      <c r="AI493" s="132">
        <f t="shared" si="7"/>
        <v>3.5493557191605025E-2</v>
      </c>
      <c r="AJ493" s="132">
        <v>4.2617554385115117E-3</v>
      </c>
    </row>
    <row r="494" spans="1:36" hidden="1">
      <c r="A494" t="s">
        <v>1213</v>
      </c>
      <c r="B494">
        <v>13499</v>
      </c>
      <c r="C494" t="s">
        <v>2199</v>
      </c>
      <c r="D494" t="s">
        <v>2200</v>
      </c>
      <c r="E494" t="s">
        <v>309</v>
      </c>
      <c r="F494" t="s">
        <v>2201</v>
      </c>
      <c r="G494" t="s">
        <v>2202</v>
      </c>
      <c r="H494" t="s">
        <v>321</v>
      </c>
      <c r="I494" t="s">
        <v>754</v>
      </c>
      <c r="J494" t="s">
        <v>204</v>
      </c>
      <c r="K494" t="s">
        <v>204</v>
      </c>
      <c r="L494" t="s">
        <v>325</v>
      </c>
      <c r="M494" t="s">
        <v>340</v>
      </c>
      <c r="N494" t="s">
        <v>464</v>
      </c>
      <c r="O494" t="s">
        <v>339</v>
      </c>
      <c r="P494" t="s">
        <v>1700</v>
      </c>
      <c r="Q494" t="s">
        <v>413</v>
      </c>
      <c r="R494" t="s">
        <v>407</v>
      </c>
      <c r="S494" t="s">
        <v>1212</v>
      </c>
      <c r="T494" s="131">
        <v>7.02</v>
      </c>
      <c r="U494" t="s">
        <v>2203</v>
      </c>
      <c r="V494" s="132">
        <v>2.7E-2</v>
      </c>
      <c r="W494" s="132">
        <v>3.32E-2</v>
      </c>
      <c r="X494" t="s">
        <v>412</v>
      </c>
      <c r="Y494" t="s">
        <v>339</v>
      </c>
      <c r="Z494" s="131">
        <v>163000</v>
      </c>
      <c r="AA494" s="131">
        <v>1</v>
      </c>
      <c r="AB494" s="131">
        <v>102.81</v>
      </c>
      <c r="AD494" s="131">
        <v>167.58</v>
      </c>
      <c r="AH494" s="132">
        <v>3.5E-4</v>
      </c>
      <c r="AI494" s="132">
        <f t="shared" si="7"/>
        <v>3.128753295058162E-2</v>
      </c>
      <c r="AJ494" s="132">
        <v>3.7567328907029645E-3</v>
      </c>
    </row>
    <row r="495" spans="1:36" hidden="1">
      <c r="A495" t="s">
        <v>1213</v>
      </c>
      <c r="B495">
        <v>13499</v>
      </c>
      <c r="C495" t="s">
        <v>1509</v>
      </c>
      <c r="D495" t="s">
        <v>1510</v>
      </c>
      <c r="E495" t="s">
        <v>309</v>
      </c>
      <c r="F495" t="s">
        <v>2222</v>
      </c>
      <c r="G495" t="s">
        <v>2223</v>
      </c>
      <c r="H495" t="s">
        <v>321</v>
      </c>
      <c r="I495" t="s">
        <v>754</v>
      </c>
      <c r="J495" t="s">
        <v>204</v>
      </c>
      <c r="K495" t="s">
        <v>204</v>
      </c>
      <c r="L495" t="s">
        <v>325</v>
      </c>
      <c r="M495" t="s">
        <v>340</v>
      </c>
      <c r="N495" t="s">
        <v>448</v>
      </c>
      <c r="O495" t="s">
        <v>339</v>
      </c>
      <c r="P495" t="s">
        <v>1211</v>
      </c>
      <c r="Q495" t="s">
        <v>413</v>
      </c>
      <c r="R495" t="s">
        <v>407</v>
      </c>
      <c r="S495" t="s">
        <v>1212</v>
      </c>
      <c r="T495" s="131">
        <v>4.45</v>
      </c>
      <c r="U495" t="s">
        <v>2224</v>
      </c>
      <c r="V495" s="132">
        <v>1.7569999999999999E-2</v>
      </c>
      <c r="W495" s="132">
        <v>2.53E-2</v>
      </c>
      <c r="X495" t="s">
        <v>412</v>
      </c>
      <c r="Y495" t="s">
        <v>339</v>
      </c>
      <c r="Z495" s="131">
        <v>162000</v>
      </c>
      <c r="AA495" s="131">
        <v>1</v>
      </c>
      <c r="AB495" s="131">
        <v>101.81</v>
      </c>
      <c r="AD495" s="131">
        <v>164.93199999999999</v>
      </c>
      <c r="AH495" s="132">
        <v>6.9999999999999994E-5</v>
      </c>
      <c r="AI495" s="132">
        <f t="shared" si="7"/>
        <v>3.0793145868273822E-2</v>
      </c>
      <c r="AJ495" s="132">
        <v>3.6973712204882519E-3</v>
      </c>
    </row>
    <row r="496" spans="1:36" hidden="1">
      <c r="A496" t="s">
        <v>1213</v>
      </c>
      <c r="B496">
        <v>13499</v>
      </c>
      <c r="C496" t="s">
        <v>2250</v>
      </c>
      <c r="D496" t="s">
        <v>2251</v>
      </c>
      <c r="E496" t="s">
        <v>309</v>
      </c>
      <c r="F496" t="s">
        <v>2252</v>
      </c>
      <c r="G496" t="s">
        <v>2253</v>
      </c>
      <c r="H496" t="s">
        <v>321</v>
      </c>
      <c r="I496" t="s">
        <v>951</v>
      </c>
      <c r="J496" t="s">
        <v>204</v>
      </c>
      <c r="K496" t="s">
        <v>204</v>
      </c>
      <c r="L496" t="s">
        <v>325</v>
      </c>
      <c r="M496" t="s">
        <v>340</v>
      </c>
      <c r="N496" t="s">
        <v>440</v>
      </c>
      <c r="O496" t="s">
        <v>339</v>
      </c>
      <c r="P496" t="s">
        <v>1533</v>
      </c>
      <c r="Q496" t="s">
        <v>413</v>
      </c>
      <c r="R496" t="s">
        <v>407</v>
      </c>
      <c r="S496" t="s">
        <v>1212</v>
      </c>
      <c r="T496" s="131">
        <v>6.35</v>
      </c>
      <c r="U496" t="s">
        <v>2254</v>
      </c>
      <c r="V496" s="132">
        <v>4.9689999999999998E-2</v>
      </c>
      <c r="W496" s="132">
        <v>5.1999999999999998E-2</v>
      </c>
      <c r="X496" t="s">
        <v>412</v>
      </c>
      <c r="Y496" t="s">
        <v>339</v>
      </c>
      <c r="Z496" s="131">
        <v>150000</v>
      </c>
      <c r="AA496" s="131">
        <v>1</v>
      </c>
      <c r="AB496" s="131">
        <v>106.56</v>
      </c>
      <c r="AD496" s="131">
        <v>159.84</v>
      </c>
      <c r="AH496" s="132">
        <v>7.5000000000000002E-4</v>
      </c>
      <c r="AI496" s="132">
        <f t="shared" si="7"/>
        <v>2.9842458926011256E-2</v>
      </c>
      <c r="AJ496" s="132">
        <v>3.5832210600904753E-3</v>
      </c>
    </row>
    <row r="497" spans="1:36" hidden="1">
      <c r="A497" t="s">
        <v>1213</v>
      </c>
      <c r="B497">
        <v>13499</v>
      </c>
      <c r="C497" t="s">
        <v>2366</v>
      </c>
      <c r="D497" t="s">
        <v>2367</v>
      </c>
      <c r="E497" t="s">
        <v>309</v>
      </c>
      <c r="F497" t="s">
        <v>2368</v>
      </c>
      <c r="G497" t="s">
        <v>2369</v>
      </c>
      <c r="H497" t="s">
        <v>321</v>
      </c>
      <c r="I497" t="s">
        <v>951</v>
      </c>
      <c r="J497" t="s">
        <v>204</v>
      </c>
      <c r="K497" t="s">
        <v>204</v>
      </c>
      <c r="L497" t="s">
        <v>325</v>
      </c>
      <c r="M497" t="s">
        <v>340</v>
      </c>
      <c r="N497" t="s">
        <v>464</v>
      </c>
      <c r="O497" t="s">
        <v>339</v>
      </c>
      <c r="P497" t="s">
        <v>1700</v>
      </c>
      <c r="Q497" t="s">
        <v>413</v>
      </c>
      <c r="R497" t="s">
        <v>407</v>
      </c>
      <c r="S497" t="s">
        <v>1212</v>
      </c>
      <c r="T497" s="131">
        <v>4.21</v>
      </c>
      <c r="U497" t="s">
        <v>2370</v>
      </c>
      <c r="V497" s="132">
        <v>4.5839999999999999E-2</v>
      </c>
      <c r="W497" s="132">
        <v>5.0299999999999997E-2</v>
      </c>
      <c r="X497" t="s">
        <v>412</v>
      </c>
      <c r="Y497" t="s">
        <v>339</v>
      </c>
      <c r="Z497" s="131">
        <v>150000</v>
      </c>
      <c r="AA497" s="131">
        <v>1</v>
      </c>
      <c r="AB497" s="131">
        <v>100.88</v>
      </c>
      <c r="AD497" s="131">
        <v>151.32</v>
      </c>
      <c r="AH497" s="132">
        <v>5.0000000000000001E-4</v>
      </c>
      <c r="AI497" s="132">
        <f t="shared" si="7"/>
        <v>2.8251757286561704E-2</v>
      </c>
      <c r="AJ497" s="132">
        <v>3.3922235411216885E-3</v>
      </c>
    </row>
    <row r="498" spans="1:36" hidden="1">
      <c r="A498" t="s">
        <v>1213</v>
      </c>
      <c r="B498">
        <v>13499</v>
      </c>
      <c r="C498" t="s">
        <v>1592</v>
      </c>
      <c r="D498" t="s">
        <v>1593</v>
      </c>
      <c r="E498" t="s">
        <v>311</v>
      </c>
      <c r="F498" t="s">
        <v>2260</v>
      </c>
      <c r="G498" t="s">
        <v>2261</v>
      </c>
      <c r="H498" t="s">
        <v>321</v>
      </c>
      <c r="I498" t="s">
        <v>951</v>
      </c>
      <c r="J498" t="s">
        <v>204</v>
      </c>
      <c r="K498" t="s">
        <v>204</v>
      </c>
      <c r="L498" t="s">
        <v>325</v>
      </c>
      <c r="M498" t="s">
        <v>340</v>
      </c>
      <c r="N498" t="s">
        <v>447</v>
      </c>
      <c r="O498" t="s">
        <v>339</v>
      </c>
      <c r="P498" t="s">
        <v>1577</v>
      </c>
      <c r="Q498" t="s">
        <v>415</v>
      </c>
      <c r="R498" t="s">
        <v>407</v>
      </c>
      <c r="S498" t="s">
        <v>1212</v>
      </c>
      <c r="T498" s="131">
        <v>2.78</v>
      </c>
      <c r="U498" t="s">
        <v>1863</v>
      </c>
      <c r="V498" s="132">
        <v>5.2490000000000002E-2</v>
      </c>
      <c r="W498" s="132">
        <v>6.5500000000000003E-2</v>
      </c>
      <c r="X498" t="s">
        <v>412</v>
      </c>
      <c r="Y498" t="s">
        <v>339</v>
      </c>
      <c r="Z498" s="131">
        <v>152000</v>
      </c>
      <c r="AA498" s="131">
        <v>1</v>
      </c>
      <c r="AB498" s="131">
        <v>99.31</v>
      </c>
      <c r="AD498" s="131">
        <v>150.95099999999999</v>
      </c>
      <c r="AH498" s="132">
        <v>1.4999999999999999E-4</v>
      </c>
      <c r="AI498" s="132">
        <f t="shared" si="7"/>
        <v>2.8182864222599628E-2</v>
      </c>
      <c r="AJ498" s="132">
        <v>3.3839514654762093E-3</v>
      </c>
    </row>
    <row r="499" spans="1:36" hidden="1">
      <c r="A499" t="s">
        <v>1213</v>
      </c>
      <c r="B499">
        <v>13499</v>
      </c>
      <c r="C499" t="s">
        <v>2121</v>
      </c>
      <c r="D499" t="s">
        <v>2122</v>
      </c>
      <c r="E499" t="s">
        <v>309</v>
      </c>
      <c r="F499" t="s">
        <v>2337</v>
      </c>
      <c r="G499" t="s">
        <v>2338</v>
      </c>
      <c r="H499" t="s">
        <v>321</v>
      </c>
      <c r="I499" t="s">
        <v>951</v>
      </c>
      <c r="J499" t="s">
        <v>204</v>
      </c>
      <c r="K499" t="s">
        <v>204</v>
      </c>
      <c r="L499" t="s">
        <v>325</v>
      </c>
      <c r="M499" t="s">
        <v>340</v>
      </c>
      <c r="N499" t="s">
        <v>445</v>
      </c>
      <c r="O499" t="s">
        <v>339</v>
      </c>
      <c r="P499" t="s">
        <v>1700</v>
      </c>
      <c r="Q499" t="s">
        <v>413</v>
      </c>
      <c r="R499" t="s">
        <v>407</v>
      </c>
      <c r="S499" t="s">
        <v>1212</v>
      </c>
      <c r="T499" s="131">
        <v>4.68</v>
      </c>
      <c r="U499" t="s">
        <v>1670</v>
      </c>
      <c r="V499" s="132">
        <v>4.1590000000000002E-2</v>
      </c>
      <c r="W499" s="132">
        <v>5.0299999999999997E-2</v>
      </c>
      <c r="X499" t="s">
        <v>412</v>
      </c>
      <c r="Y499" t="s">
        <v>339</v>
      </c>
      <c r="Z499" s="131">
        <v>150000</v>
      </c>
      <c r="AA499" s="131">
        <v>1</v>
      </c>
      <c r="AB499" s="131">
        <v>98.85</v>
      </c>
      <c r="AD499" s="131">
        <v>148.27500000000001</v>
      </c>
      <c r="AH499" s="132">
        <v>2.9999999999999997E-4</v>
      </c>
      <c r="AI499" s="132">
        <f t="shared" si="7"/>
        <v>2.7683249482321814E-2</v>
      </c>
      <c r="AJ499" s="132">
        <v>3.3239621038846047E-3</v>
      </c>
    </row>
    <row r="500" spans="1:36" hidden="1">
      <c r="A500" t="s">
        <v>1213</v>
      </c>
      <c r="B500">
        <v>13499</v>
      </c>
      <c r="C500" t="s">
        <v>2275</v>
      </c>
      <c r="D500" t="s">
        <v>2276</v>
      </c>
      <c r="E500" t="s">
        <v>309</v>
      </c>
      <c r="F500" t="s">
        <v>2314</v>
      </c>
      <c r="G500" t="s">
        <v>2315</v>
      </c>
      <c r="H500" t="s">
        <v>321</v>
      </c>
      <c r="I500" t="s">
        <v>754</v>
      </c>
      <c r="J500" t="s">
        <v>204</v>
      </c>
      <c r="K500" t="s">
        <v>204</v>
      </c>
      <c r="L500" t="s">
        <v>325</v>
      </c>
      <c r="M500" t="s">
        <v>340</v>
      </c>
      <c r="N500" t="s">
        <v>464</v>
      </c>
      <c r="O500" t="s">
        <v>339</v>
      </c>
      <c r="P500" t="s">
        <v>1533</v>
      </c>
      <c r="Q500" t="s">
        <v>413</v>
      </c>
      <c r="R500" t="s">
        <v>407</v>
      </c>
      <c r="S500" t="s">
        <v>1212</v>
      </c>
      <c r="T500" s="131">
        <v>5.85</v>
      </c>
      <c r="U500" t="s">
        <v>2078</v>
      </c>
      <c r="V500" s="132">
        <v>3.483E-2</v>
      </c>
      <c r="W500" s="132">
        <v>3.3099999999999997E-2</v>
      </c>
      <c r="X500" t="s">
        <v>412</v>
      </c>
      <c r="Y500" t="s">
        <v>339</v>
      </c>
      <c r="Z500" s="131">
        <v>142620</v>
      </c>
      <c r="AA500" s="131">
        <v>1</v>
      </c>
      <c r="AB500" s="131">
        <v>102.2</v>
      </c>
      <c r="AD500" s="131">
        <v>145.75800000000001</v>
      </c>
      <c r="AH500" s="132">
        <v>1.3999999999999999E-4</v>
      </c>
      <c r="AI500" s="132">
        <f t="shared" si="7"/>
        <v>2.721332037123091E-2</v>
      </c>
      <c r="AJ500" s="132">
        <v>3.2675371326117836E-3</v>
      </c>
    </row>
    <row r="501" spans="1:36" hidden="1">
      <c r="A501" t="s">
        <v>1213</v>
      </c>
      <c r="B501">
        <v>13499</v>
      </c>
      <c r="C501" t="s">
        <v>2327</v>
      </c>
      <c r="D501" t="s">
        <v>2328</v>
      </c>
      <c r="E501" t="s">
        <v>309</v>
      </c>
      <c r="F501" t="s">
        <v>2332</v>
      </c>
      <c r="G501" t="s">
        <v>2333</v>
      </c>
      <c r="H501" t="s">
        <v>321</v>
      </c>
      <c r="I501" t="s">
        <v>951</v>
      </c>
      <c r="J501" t="s">
        <v>204</v>
      </c>
      <c r="K501" t="s">
        <v>204</v>
      </c>
      <c r="L501" t="s">
        <v>325</v>
      </c>
      <c r="M501" t="s">
        <v>340</v>
      </c>
      <c r="N501" t="s">
        <v>464</v>
      </c>
      <c r="O501" t="s">
        <v>339</v>
      </c>
      <c r="P501" t="s">
        <v>1533</v>
      </c>
      <c r="Q501" t="s">
        <v>413</v>
      </c>
      <c r="R501" t="s">
        <v>407</v>
      </c>
      <c r="S501" t="s">
        <v>1212</v>
      </c>
      <c r="T501" s="131">
        <v>6.16</v>
      </c>
      <c r="U501" t="s">
        <v>2331</v>
      </c>
      <c r="V501" s="132">
        <v>5.7070000000000003E-2</v>
      </c>
      <c r="W501" s="132">
        <v>5.5899999999999998E-2</v>
      </c>
      <c r="X501" t="s">
        <v>412</v>
      </c>
      <c r="Y501" t="s">
        <v>339</v>
      </c>
      <c r="Z501" s="131">
        <v>142019</v>
      </c>
      <c r="AA501" s="131">
        <v>1</v>
      </c>
      <c r="AB501" s="131">
        <v>96.63</v>
      </c>
      <c r="AD501" s="131">
        <v>137.233</v>
      </c>
      <c r="AH501" s="132">
        <v>1E-4</v>
      </c>
      <c r="AI501" s="132">
        <f t="shared" si="7"/>
        <v>2.5621685221429571E-2</v>
      </c>
      <c r="AJ501" s="132">
        <v>3.0764275258971232E-3</v>
      </c>
    </row>
    <row r="502" spans="1:36" hidden="1">
      <c r="A502" t="s">
        <v>1213</v>
      </c>
      <c r="B502">
        <v>13499</v>
      </c>
      <c r="C502" t="s">
        <v>1573</v>
      </c>
      <c r="D502" t="s">
        <v>1574</v>
      </c>
      <c r="E502" t="s">
        <v>309</v>
      </c>
      <c r="F502" t="s">
        <v>2380</v>
      </c>
      <c r="G502" t="s">
        <v>2381</v>
      </c>
      <c r="H502" t="s">
        <v>321</v>
      </c>
      <c r="I502" t="s">
        <v>951</v>
      </c>
      <c r="J502" t="s">
        <v>204</v>
      </c>
      <c r="K502" t="s">
        <v>204</v>
      </c>
      <c r="L502" t="s">
        <v>325</v>
      </c>
      <c r="M502" t="s">
        <v>340</v>
      </c>
      <c r="N502" t="s">
        <v>441</v>
      </c>
      <c r="O502" t="s">
        <v>339</v>
      </c>
      <c r="P502" t="s">
        <v>1577</v>
      </c>
      <c r="Q502" t="s">
        <v>415</v>
      </c>
      <c r="R502" t="s">
        <v>407</v>
      </c>
      <c r="S502" t="s">
        <v>1212</v>
      </c>
      <c r="T502" s="131">
        <v>1.26</v>
      </c>
      <c r="U502" t="s">
        <v>2382</v>
      </c>
      <c r="V502" s="132">
        <v>4.0090000000000001E-2</v>
      </c>
      <c r="W502" s="132">
        <v>5.5E-2</v>
      </c>
      <c r="X502" t="s">
        <v>412</v>
      </c>
      <c r="Y502" t="s">
        <v>339</v>
      </c>
      <c r="Z502" s="131">
        <v>138529.41</v>
      </c>
      <c r="AA502" s="131">
        <v>1</v>
      </c>
      <c r="AB502" s="131">
        <v>97.86</v>
      </c>
      <c r="AD502" s="131">
        <v>135.565</v>
      </c>
      <c r="AH502" s="132">
        <v>2.2000000000000001E-4</v>
      </c>
      <c r="AI502" s="132">
        <f t="shared" si="7"/>
        <v>2.5310266168072543E-2</v>
      </c>
      <c r="AJ502" s="132">
        <v>3.0390350538736562E-3</v>
      </c>
    </row>
    <row r="503" spans="1:36" hidden="1">
      <c r="A503" t="s">
        <v>1213</v>
      </c>
      <c r="B503">
        <v>13499</v>
      </c>
      <c r="C503" t="s">
        <v>1514</v>
      </c>
      <c r="D503" t="s">
        <v>1515</v>
      </c>
      <c r="E503" t="s">
        <v>309</v>
      </c>
      <c r="F503" t="s">
        <v>2220</v>
      </c>
      <c r="G503" t="s">
        <v>2221</v>
      </c>
      <c r="H503" t="s">
        <v>321</v>
      </c>
      <c r="I503" t="s">
        <v>754</v>
      </c>
      <c r="J503" t="s">
        <v>204</v>
      </c>
      <c r="K503" t="s">
        <v>204</v>
      </c>
      <c r="L503" t="s">
        <v>325</v>
      </c>
      <c r="M503" t="s">
        <v>340</v>
      </c>
      <c r="N503" t="s">
        <v>448</v>
      </c>
      <c r="O503" t="s">
        <v>339</v>
      </c>
      <c r="P503" t="s">
        <v>1211</v>
      </c>
      <c r="Q503" t="s">
        <v>413</v>
      </c>
      <c r="R503" t="s">
        <v>407</v>
      </c>
      <c r="S503" t="s">
        <v>1212</v>
      </c>
      <c r="T503" s="131">
        <v>5.07</v>
      </c>
      <c r="U503" t="s">
        <v>2219</v>
      </c>
      <c r="V503" s="132">
        <v>1.4999999999999999E-2</v>
      </c>
      <c r="W503" s="132">
        <v>2.6100000000000002E-2</v>
      </c>
      <c r="X503" t="s">
        <v>412</v>
      </c>
      <c r="Y503" t="s">
        <v>339</v>
      </c>
      <c r="Z503" s="131">
        <v>129000</v>
      </c>
      <c r="AA503" s="131">
        <v>1</v>
      </c>
      <c r="AB503" s="131">
        <v>99.73</v>
      </c>
      <c r="AD503" s="131">
        <v>128.65199999999999</v>
      </c>
      <c r="AH503" s="132">
        <v>1.1E-4</v>
      </c>
      <c r="AI503" s="132">
        <f t="shared" si="7"/>
        <v>2.4019594755688184E-2</v>
      </c>
      <c r="AJ503" s="132">
        <v>2.8840625364286773E-3</v>
      </c>
    </row>
    <row r="504" spans="1:36" hidden="1">
      <c r="A504" t="s">
        <v>1213</v>
      </c>
      <c r="B504">
        <v>13499</v>
      </c>
      <c r="C504" t="s">
        <v>2270</v>
      </c>
      <c r="D504" t="s">
        <v>2271</v>
      </c>
      <c r="E504" t="s">
        <v>309</v>
      </c>
      <c r="F504" t="s">
        <v>2272</v>
      </c>
      <c r="G504" t="s">
        <v>2273</v>
      </c>
      <c r="H504" t="s">
        <v>321</v>
      </c>
      <c r="I504" t="s">
        <v>951</v>
      </c>
      <c r="J504" t="s">
        <v>204</v>
      </c>
      <c r="K504" t="s">
        <v>204</v>
      </c>
      <c r="L504" t="s">
        <v>325</v>
      </c>
      <c r="M504" t="s">
        <v>340</v>
      </c>
      <c r="N504" t="s">
        <v>445</v>
      </c>
      <c r="O504" t="s">
        <v>339</v>
      </c>
      <c r="P504" t="s">
        <v>1533</v>
      </c>
      <c r="Q504" t="s">
        <v>413</v>
      </c>
      <c r="R504" t="s">
        <v>407</v>
      </c>
      <c r="S504" t="s">
        <v>1212</v>
      </c>
      <c r="T504" s="131">
        <v>2.78</v>
      </c>
      <c r="U504" t="s">
        <v>2274</v>
      </c>
      <c r="V504" s="132">
        <v>0.03</v>
      </c>
      <c r="W504" s="132">
        <v>4.9200000000000001E-2</v>
      </c>
      <c r="X504" t="s">
        <v>412</v>
      </c>
      <c r="Y504" t="s">
        <v>339</v>
      </c>
      <c r="Z504" s="131">
        <v>120000</v>
      </c>
      <c r="AA504" s="131">
        <v>1</v>
      </c>
      <c r="AB504" s="131">
        <v>99.82</v>
      </c>
      <c r="AD504" s="131">
        <v>119.78400000000001</v>
      </c>
      <c r="AH504" s="132">
        <v>1.2999999999999999E-4</v>
      </c>
      <c r="AI504" s="132">
        <f t="shared" si="7"/>
        <v>2.236392079575408E-2</v>
      </c>
      <c r="AJ504" s="132">
        <v>2.6852637103470813E-3</v>
      </c>
    </row>
    <row r="505" spans="1:36" hidden="1">
      <c r="A505" t="s">
        <v>1213</v>
      </c>
      <c r="B505">
        <v>13499</v>
      </c>
      <c r="C505" t="s">
        <v>1913</v>
      </c>
      <c r="D505" t="s">
        <v>1914</v>
      </c>
      <c r="E505" t="s">
        <v>309</v>
      </c>
      <c r="F505" t="s">
        <v>2214</v>
      </c>
      <c r="G505" t="s">
        <v>2215</v>
      </c>
      <c r="H505" t="s">
        <v>321</v>
      </c>
      <c r="I505" t="s">
        <v>754</v>
      </c>
      <c r="J505" t="s">
        <v>204</v>
      </c>
      <c r="K505" t="s">
        <v>204</v>
      </c>
      <c r="L505" t="s">
        <v>325</v>
      </c>
      <c r="M505" t="s">
        <v>340</v>
      </c>
      <c r="N505" t="s">
        <v>464</v>
      </c>
      <c r="O505" t="s">
        <v>339</v>
      </c>
      <c r="P505" t="s">
        <v>1700</v>
      </c>
      <c r="Q505" t="s">
        <v>413</v>
      </c>
      <c r="R505" t="s">
        <v>407</v>
      </c>
      <c r="S505" t="s">
        <v>1212</v>
      </c>
      <c r="T505" s="131">
        <v>3.49</v>
      </c>
      <c r="U505" t="s">
        <v>2216</v>
      </c>
      <c r="V505" s="132">
        <v>2.496E-2</v>
      </c>
      <c r="W505" s="132">
        <v>2.9399999999999999E-2</v>
      </c>
      <c r="X505" t="s">
        <v>412</v>
      </c>
      <c r="Y505" t="s">
        <v>339</v>
      </c>
      <c r="Z505" s="131">
        <v>99301.7</v>
      </c>
      <c r="AA505" s="131">
        <v>1</v>
      </c>
      <c r="AB505" s="131">
        <v>115.02</v>
      </c>
      <c r="AD505" s="131">
        <v>114.217</v>
      </c>
      <c r="AH505" s="132">
        <v>6.0000000000000002E-5</v>
      </c>
      <c r="AI505" s="132">
        <f t="shared" si="7"/>
        <v>2.1324550370071492E-2</v>
      </c>
      <c r="AJ505" s="132">
        <v>2.5604652140913025E-3</v>
      </c>
    </row>
    <row r="506" spans="1:36" hidden="1">
      <c r="A506" t="s">
        <v>1213</v>
      </c>
      <c r="B506">
        <v>13499</v>
      </c>
      <c r="C506" t="s">
        <v>1908</v>
      </c>
      <c r="D506" t="s">
        <v>1909</v>
      </c>
      <c r="E506" t="s">
        <v>309</v>
      </c>
      <c r="F506" t="s">
        <v>2746</v>
      </c>
      <c r="G506" t="s">
        <v>2747</v>
      </c>
      <c r="H506" t="s">
        <v>321</v>
      </c>
      <c r="I506" t="s">
        <v>754</v>
      </c>
      <c r="J506" t="s">
        <v>204</v>
      </c>
      <c r="K506" t="s">
        <v>204</v>
      </c>
      <c r="L506" t="s">
        <v>325</v>
      </c>
      <c r="M506" t="s">
        <v>340</v>
      </c>
      <c r="N506" t="s">
        <v>464</v>
      </c>
      <c r="O506" t="s">
        <v>339</v>
      </c>
      <c r="P506" t="s">
        <v>1533</v>
      </c>
      <c r="Q506" t="s">
        <v>413</v>
      </c>
      <c r="R506" t="s">
        <v>407</v>
      </c>
      <c r="S506" t="s">
        <v>1212</v>
      </c>
      <c r="T506" s="131">
        <v>1.65</v>
      </c>
      <c r="U506" t="s">
        <v>1349</v>
      </c>
      <c r="V506" s="132">
        <v>2.46E-2</v>
      </c>
      <c r="W506" s="132">
        <v>2.6599999999999999E-2</v>
      </c>
      <c r="X506" t="s">
        <v>412</v>
      </c>
      <c r="Y506" t="s">
        <v>339</v>
      </c>
      <c r="Z506" s="131">
        <v>93875.25</v>
      </c>
      <c r="AA506" s="131">
        <v>1</v>
      </c>
      <c r="AB506" s="131">
        <v>113.81</v>
      </c>
      <c r="AD506" s="131">
        <v>106.839</v>
      </c>
      <c r="AH506" s="132">
        <v>1.6000000000000001E-4</v>
      </c>
      <c r="AI506" s="132">
        <f t="shared" si="7"/>
        <v>1.9947062494970698E-2</v>
      </c>
      <c r="AJ506" s="132">
        <v>2.3950685362800692E-3</v>
      </c>
    </row>
    <row r="507" spans="1:36" hidden="1">
      <c r="A507" t="s">
        <v>1213</v>
      </c>
      <c r="B507">
        <v>13499</v>
      </c>
      <c r="C507" t="s">
        <v>1509</v>
      </c>
      <c r="D507" t="s">
        <v>1510</v>
      </c>
      <c r="E507" t="s">
        <v>309</v>
      </c>
      <c r="F507" t="s">
        <v>1967</v>
      </c>
      <c r="G507" t="s">
        <v>1968</v>
      </c>
      <c r="H507" t="s">
        <v>321</v>
      </c>
      <c r="I507" t="s">
        <v>754</v>
      </c>
      <c r="J507" t="s">
        <v>204</v>
      </c>
      <c r="K507" t="s">
        <v>204</v>
      </c>
      <c r="L507" t="s">
        <v>325</v>
      </c>
      <c r="M507" t="s">
        <v>340</v>
      </c>
      <c r="N507" t="s">
        <v>448</v>
      </c>
      <c r="O507" t="s">
        <v>339</v>
      </c>
      <c r="P507" t="s">
        <v>1211</v>
      </c>
      <c r="Q507" t="s">
        <v>413</v>
      </c>
      <c r="R507" t="s">
        <v>407</v>
      </c>
      <c r="S507" t="s">
        <v>1212</v>
      </c>
      <c r="T507" s="131">
        <v>2.93</v>
      </c>
      <c r="U507" t="s">
        <v>1969</v>
      </c>
      <c r="V507" s="132">
        <v>2.4049999999999998E-2</v>
      </c>
      <c r="W507" s="132">
        <v>2.5700000000000001E-2</v>
      </c>
      <c r="X507" t="s">
        <v>412</v>
      </c>
      <c r="Y507" t="s">
        <v>339</v>
      </c>
      <c r="Z507" s="131">
        <v>100000</v>
      </c>
      <c r="AA507" s="131">
        <v>1</v>
      </c>
      <c r="AB507" s="131">
        <v>103.82</v>
      </c>
      <c r="AD507" s="131">
        <v>103.82</v>
      </c>
      <c r="AH507" s="132">
        <v>4.0000000000000003E-5</v>
      </c>
      <c r="AI507" s="132">
        <f t="shared" si="7"/>
        <v>1.9383408944560112E-2</v>
      </c>
      <c r="AJ507" s="132">
        <v>2.3273899553215285E-3</v>
      </c>
    </row>
    <row r="508" spans="1:36" hidden="1">
      <c r="A508" t="s">
        <v>1213</v>
      </c>
      <c r="B508">
        <v>13499</v>
      </c>
      <c r="C508" t="s">
        <v>2232</v>
      </c>
      <c r="D508" t="s">
        <v>2233</v>
      </c>
      <c r="E508" t="s">
        <v>309</v>
      </c>
      <c r="F508" t="s">
        <v>2239</v>
      </c>
      <c r="G508" t="s">
        <v>2240</v>
      </c>
      <c r="H508" t="s">
        <v>321</v>
      </c>
      <c r="I508" t="s">
        <v>754</v>
      </c>
      <c r="J508" t="s">
        <v>204</v>
      </c>
      <c r="K508" t="s">
        <v>204</v>
      </c>
      <c r="L508" t="s">
        <v>325</v>
      </c>
      <c r="M508" t="s">
        <v>340</v>
      </c>
      <c r="N508" t="s">
        <v>465</v>
      </c>
      <c r="O508" t="s">
        <v>339</v>
      </c>
      <c r="P508" t="s">
        <v>1700</v>
      </c>
      <c r="Q508" t="s">
        <v>413</v>
      </c>
      <c r="R508" t="s">
        <v>407</v>
      </c>
      <c r="S508" t="s">
        <v>1212</v>
      </c>
      <c r="T508" s="131">
        <v>2.46</v>
      </c>
      <c r="U508" t="s">
        <v>2241</v>
      </c>
      <c r="V508" s="132">
        <v>2.7730000000000001E-2</v>
      </c>
      <c r="W508" s="132">
        <v>2.9499999999999998E-2</v>
      </c>
      <c r="X508" t="s">
        <v>412</v>
      </c>
      <c r="Y508" t="s">
        <v>339</v>
      </c>
      <c r="Z508" s="131">
        <v>93642.12</v>
      </c>
      <c r="AA508" s="131">
        <v>1</v>
      </c>
      <c r="AB508" s="131">
        <v>106.25</v>
      </c>
      <c r="AC508" s="131">
        <v>0.26400000000000001</v>
      </c>
      <c r="AD508" s="131">
        <v>99.759</v>
      </c>
      <c r="AH508" s="132">
        <v>1.3999999999999999E-4</v>
      </c>
      <c r="AI508" s="132">
        <f t="shared" si="7"/>
        <v>1.8625211836836564E-2</v>
      </c>
      <c r="AJ508" s="132">
        <v>2.2363522881229084E-3</v>
      </c>
    </row>
    <row r="509" spans="1:36" hidden="1">
      <c r="A509" t="s">
        <v>1213</v>
      </c>
      <c r="B509">
        <v>13499</v>
      </c>
      <c r="C509" t="s">
        <v>2513</v>
      </c>
      <c r="D509" t="s">
        <v>2514</v>
      </c>
      <c r="E509" t="s">
        <v>309</v>
      </c>
      <c r="F509" t="s">
        <v>2649</v>
      </c>
      <c r="G509" t="s">
        <v>2650</v>
      </c>
      <c r="H509" t="s">
        <v>321</v>
      </c>
      <c r="I509" t="s">
        <v>755</v>
      </c>
      <c r="J509" t="s">
        <v>204</v>
      </c>
      <c r="K509" t="s">
        <v>204</v>
      </c>
      <c r="L509" t="s">
        <v>325</v>
      </c>
      <c r="M509" t="s">
        <v>340</v>
      </c>
      <c r="N509" t="s">
        <v>446</v>
      </c>
      <c r="O509" t="s">
        <v>339</v>
      </c>
      <c r="P509" t="s">
        <v>1700</v>
      </c>
      <c r="Q509" t="s">
        <v>413</v>
      </c>
      <c r="R509" t="s">
        <v>407</v>
      </c>
      <c r="S509" t="s">
        <v>1212</v>
      </c>
      <c r="T509" s="131">
        <v>2.1</v>
      </c>
      <c r="U509" t="s">
        <v>1572</v>
      </c>
      <c r="V509" s="132">
        <v>5.4800000000000001E-2</v>
      </c>
      <c r="W509" s="132">
        <v>5.91E-2</v>
      </c>
      <c r="X509" t="s">
        <v>412</v>
      </c>
      <c r="Y509" t="s">
        <v>339</v>
      </c>
      <c r="Z509" s="131">
        <v>93195.72</v>
      </c>
      <c r="AA509" s="131">
        <v>1</v>
      </c>
      <c r="AB509" s="131">
        <v>105.87</v>
      </c>
      <c r="AD509" s="131">
        <v>98.665999999999997</v>
      </c>
      <c r="AH509" s="132">
        <v>7.5000000000000002E-4</v>
      </c>
      <c r="AI509" s="132">
        <f t="shared" si="7"/>
        <v>1.8421146473935349E-2</v>
      </c>
      <c r="AJ509" s="132">
        <v>2.2118499068749173E-3</v>
      </c>
    </row>
    <row r="510" spans="1:36" hidden="1">
      <c r="A510" t="s">
        <v>1213</v>
      </c>
      <c r="B510">
        <v>13499</v>
      </c>
      <c r="C510" t="s">
        <v>2280</v>
      </c>
      <c r="D510" t="s">
        <v>2281</v>
      </c>
      <c r="E510" t="s">
        <v>309</v>
      </c>
      <c r="F510" t="s">
        <v>2282</v>
      </c>
      <c r="G510" t="s">
        <v>2283</v>
      </c>
      <c r="H510" t="s">
        <v>321</v>
      </c>
      <c r="I510" t="s">
        <v>951</v>
      </c>
      <c r="J510" t="s">
        <v>204</v>
      </c>
      <c r="K510" t="s">
        <v>204</v>
      </c>
      <c r="L510" t="s">
        <v>325</v>
      </c>
      <c r="M510" t="s">
        <v>340</v>
      </c>
      <c r="N510" t="s">
        <v>454</v>
      </c>
      <c r="O510" t="s">
        <v>339</v>
      </c>
      <c r="P510" t="s">
        <v>1539</v>
      </c>
      <c r="Q510" t="s">
        <v>413</v>
      </c>
      <c r="R510" t="s">
        <v>407</v>
      </c>
      <c r="S510" t="s">
        <v>1212</v>
      </c>
      <c r="T510" s="131">
        <v>5.7</v>
      </c>
      <c r="U510" t="s">
        <v>2284</v>
      </c>
      <c r="V510" s="132">
        <v>5.5169999999999997E-2</v>
      </c>
      <c r="W510" s="132">
        <v>6.0499999999999998E-2</v>
      </c>
      <c r="X510" t="s">
        <v>412</v>
      </c>
      <c r="Y510" t="s">
        <v>339</v>
      </c>
      <c r="Z510" s="131">
        <v>97000</v>
      </c>
      <c r="AA510" s="131">
        <v>1</v>
      </c>
      <c r="AB510" s="131">
        <v>99.25</v>
      </c>
      <c r="AD510" s="131">
        <v>96.272999999999996</v>
      </c>
      <c r="AH510" s="132">
        <v>9.0000000000000006E-5</v>
      </c>
      <c r="AI510" s="132">
        <f t="shared" si="7"/>
        <v>1.7974368419568829E-2</v>
      </c>
      <c r="AJ510" s="132">
        <v>2.1582047116997642E-3</v>
      </c>
    </row>
    <row r="511" spans="1:36" hidden="1">
      <c r="A511" t="s">
        <v>1213</v>
      </c>
      <c r="B511">
        <v>13499</v>
      </c>
      <c r="C511" t="s">
        <v>2327</v>
      </c>
      <c r="D511" t="s">
        <v>2328</v>
      </c>
      <c r="E511" t="s">
        <v>309</v>
      </c>
      <c r="F511" t="s">
        <v>2329</v>
      </c>
      <c r="G511" t="s">
        <v>2330</v>
      </c>
      <c r="H511" t="s">
        <v>321</v>
      </c>
      <c r="I511" t="s">
        <v>754</v>
      </c>
      <c r="J511" t="s">
        <v>204</v>
      </c>
      <c r="K511" t="s">
        <v>204</v>
      </c>
      <c r="L511" t="s">
        <v>325</v>
      </c>
      <c r="M511" t="s">
        <v>340</v>
      </c>
      <c r="N511" t="s">
        <v>464</v>
      </c>
      <c r="O511" t="s">
        <v>339</v>
      </c>
      <c r="P511" t="s">
        <v>1533</v>
      </c>
      <c r="Q511" t="s">
        <v>413</v>
      </c>
      <c r="R511" t="s">
        <v>407</v>
      </c>
      <c r="S511" t="s">
        <v>1212</v>
      </c>
      <c r="T511" s="131">
        <v>6.66</v>
      </c>
      <c r="U511" t="s">
        <v>2331</v>
      </c>
      <c r="V511" s="132">
        <v>2.307E-2</v>
      </c>
      <c r="W511" s="132">
        <v>3.5000000000000003E-2</v>
      </c>
      <c r="X511" t="s">
        <v>412</v>
      </c>
      <c r="Y511" t="s">
        <v>339</v>
      </c>
      <c r="Z511" s="131">
        <v>90000</v>
      </c>
      <c r="AA511" s="131">
        <v>1</v>
      </c>
      <c r="AB511" s="131">
        <v>101.59</v>
      </c>
      <c r="AD511" s="131">
        <v>91.430999999999997</v>
      </c>
      <c r="AH511" s="132">
        <v>9.0000000000000006E-5</v>
      </c>
      <c r="AI511" s="132">
        <f t="shared" si="7"/>
        <v>1.7070356994895737E-2</v>
      </c>
      <c r="AJ511" s="132">
        <v>2.0496589385956719E-3</v>
      </c>
    </row>
    <row r="512" spans="1:36" hidden="1">
      <c r="A512" t="s">
        <v>1213</v>
      </c>
      <c r="B512">
        <v>13499</v>
      </c>
      <c r="C512" t="s">
        <v>2285</v>
      </c>
      <c r="D512" t="s">
        <v>2286</v>
      </c>
      <c r="E512" t="s">
        <v>309</v>
      </c>
      <c r="F512" t="s">
        <v>2287</v>
      </c>
      <c r="G512" t="s">
        <v>2288</v>
      </c>
      <c r="H512" t="s">
        <v>321</v>
      </c>
      <c r="I512" t="s">
        <v>951</v>
      </c>
      <c r="J512" t="s">
        <v>204</v>
      </c>
      <c r="K512" t="s">
        <v>204</v>
      </c>
      <c r="L512" t="s">
        <v>325</v>
      </c>
      <c r="M512" t="s">
        <v>340</v>
      </c>
      <c r="N512" t="s">
        <v>475</v>
      </c>
      <c r="O512" t="s">
        <v>339</v>
      </c>
      <c r="P512" t="s">
        <v>1533</v>
      </c>
      <c r="Q512" t="s">
        <v>413</v>
      </c>
      <c r="R512" t="s">
        <v>407</v>
      </c>
      <c r="S512" t="s">
        <v>1212</v>
      </c>
      <c r="T512" s="131">
        <v>2.81</v>
      </c>
      <c r="U512" t="s">
        <v>1617</v>
      </c>
      <c r="V512" s="132">
        <v>5.2449999999999997E-2</v>
      </c>
      <c r="W512" s="132">
        <v>5.2699999999999997E-2</v>
      </c>
      <c r="X512" t="s">
        <v>412</v>
      </c>
      <c r="Y512" t="s">
        <v>339</v>
      </c>
      <c r="Z512" s="131">
        <v>95142.86</v>
      </c>
      <c r="AA512" s="131">
        <v>1</v>
      </c>
      <c r="AB512" s="131">
        <v>92.19</v>
      </c>
      <c r="AD512" s="131">
        <v>87.712000000000003</v>
      </c>
      <c r="AH512" s="132">
        <v>1.9000000000000001E-4</v>
      </c>
      <c r="AI512" s="132">
        <f t="shared" si="7"/>
        <v>1.6376011995234606E-2</v>
      </c>
      <c r="AJ512" s="132">
        <v>1.9662880732148132E-3</v>
      </c>
    </row>
    <row r="513" spans="1:36" hidden="1">
      <c r="A513" t="s">
        <v>1213</v>
      </c>
      <c r="B513">
        <v>13499</v>
      </c>
      <c r="C513" t="s">
        <v>1519</v>
      </c>
      <c r="D513" t="s">
        <v>1520</v>
      </c>
      <c r="E513" t="s">
        <v>309</v>
      </c>
      <c r="F513" t="s">
        <v>2401</v>
      </c>
      <c r="G513" t="s">
        <v>2402</v>
      </c>
      <c r="H513" t="s">
        <v>321</v>
      </c>
      <c r="I513" t="s">
        <v>754</v>
      </c>
      <c r="J513" t="s">
        <v>204</v>
      </c>
      <c r="K513" t="s">
        <v>204</v>
      </c>
      <c r="L513" t="s">
        <v>325</v>
      </c>
      <c r="M513" t="s">
        <v>340</v>
      </c>
      <c r="N513" t="s">
        <v>448</v>
      </c>
      <c r="O513" t="s">
        <v>339</v>
      </c>
      <c r="P513" t="s">
        <v>1211</v>
      </c>
      <c r="Q513" t="s">
        <v>413</v>
      </c>
      <c r="R513" t="s">
        <v>407</v>
      </c>
      <c r="S513" t="s">
        <v>1212</v>
      </c>
      <c r="T513" s="131">
        <v>2.65</v>
      </c>
      <c r="U513" t="s">
        <v>2403</v>
      </c>
      <c r="V513" s="132">
        <v>2.2630000000000001E-2</v>
      </c>
      <c r="W513" s="132">
        <v>2.3599999999999999E-2</v>
      </c>
      <c r="X513" t="s">
        <v>412</v>
      </c>
      <c r="Y513" t="s">
        <v>339</v>
      </c>
      <c r="Z513" s="131">
        <v>80000</v>
      </c>
      <c r="AA513" s="131">
        <v>1</v>
      </c>
      <c r="AB513" s="131">
        <v>106.31</v>
      </c>
      <c r="AD513" s="131">
        <v>85.048000000000002</v>
      </c>
      <c r="AH513" s="132">
        <v>3.0000000000000001E-5</v>
      </c>
      <c r="AI513" s="132">
        <f t="shared" si="7"/>
        <v>1.5878637679801084E-2</v>
      </c>
      <c r="AJ513" s="132">
        <v>1.9065677222133053E-3</v>
      </c>
    </row>
    <row r="514" spans="1:36" hidden="1">
      <c r="A514" t="s">
        <v>1213</v>
      </c>
      <c r="B514">
        <v>13499</v>
      </c>
      <c r="C514" t="s">
        <v>1696</v>
      </c>
      <c r="D514" t="s">
        <v>1697</v>
      </c>
      <c r="E514" t="s">
        <v>309</v>
      </c>
      <c r="F514" t="s">
        <v>1698</v>
      </c>
      <c r="G514" t="s">
        <v>1699</v>
      </c>
      <c r="H514" t="s">
        <v>321</v>
      </c>
      <c r="I514" t="s">
        <v>754</v>
      </c>
      <c r="J514" t="s">
        <v>204</v>
      </c>
      <c r="K514" t="s">
        <v>204</v>
      </c>
      <c r="L514" t="s">
        <v>325</v>
      </c>
      <c r="M514" t="s">
        <v>340</v>
      </c>
      <c r="N514" t="s">
        <v>464</v>
      </c>
      <c r="O514" t="s">
        <v>339</v>
      </c>
      <c r="P514" t="s">
        <v>1700</v>
      </c>
      <c r="Q514" t="s">
        <v>413</v>
      </c>
      <c r="R514" t="s">
        <v>407</v>
      </c>
      <c r="S514" t="s">
        <v>1212</v>
      </c>
      <c r="T514" s="131">
        <v>7.29</v>
      </c>
      <c r="U514" t="s">
        <v>1701</v>
      </c>
      <c r="V514" s="132">
        <v>2.521E-2</v>
      </c>
      <c r="W514" s="132">
        <v>3.2500000000000001E-2</v>
      </c>
      <c r="X514" t="s">
        <v>412</v>
      </c>
      <c r="Y514" t="s">
        <v>339</v>
      </c>
      <c r="Z514" s="131">
        <v>80000</v>
      </c>
      <c r="AA514" s="131">
        <v>1</v>
      </c>
      <c r="AB514" s="131">
        <v>104.88</v>
      </c>
      <c r="AD514" s="131">
        <v>83.903999999999996</v>
      </c>
      <c r="AH514" s="132">
        <v>1.1E-4</v>
      </c>
      <c r="AI514" s="132">
        <f t="shared" si="7"/>
        <v>1.5665050511311611E-2</v>
      </c>
      <c r="AJ514" s="132">
        <v>1.8809220459574023E-3</v>
      </c>
    </row>
    <row r="515" spans="1:36" hidden="1">
      <c r="A515" t="s">
        <v>1213</v>
      </c>
      <c r="B515">
        <v>13499</v>
      </c>
      <c r="C515" t="s">
        <v>2295</v>
      </c>
      <c r="D515" t="s">
        <v>2296</v>
      </c>
      <c r="E515" t="s">
        <v>309</v>
      </c>
      <c r="F515" t="s">
        <v>2356</v>
      </c>
      <c r="G515" t="s">
        <v>2357</v>
      </c>
      <c r="H515" t="s">
        <v>321</v>
      </c>
      <c r="I515" t="s">
        <v>951</v>
      </c>
      <c r="J515" t="s">
        <v>204</v>
      </c>
      <c r="K515" t="s">
        <v>204</v>
      </c>
      <c r="L515" t="s">
        <v>325</v>
      </c>
      <c r="M515" t="s">
        <v>340</v>
      </c>
      <c r="N515" t="s">
        <v>477</v>
      </c>
      <c r="O515" t="s">
        <v>339</v>
      </c>
      <c r="P515" t="s">
        <v>1700</v>
      </c>
      <c r="Q515" t="s">
        <v>413</v>
      </c>
      <c r="R515" t="s">
        <v>407</v>
      </c>
      <c r="S515" t="s">
        <v>1212</v>
      </c>
      <c r="T515" s="131">
        <v>3.13</v>
      </c>
      <c r="U515" t="s">
        <v>2299</v>
      </c>
      <c r="V515" s="132">
        <v>4.7690000000000003E-2</v>
      </c>
      <c r="W515" s="132">
        <v>5.1799999999999999E-2</v>
      </c>
      <c r="X515" t="s">
        <v>412</v>
      </c>
      <c r="Y515" t="s">
        <v>339</v>
      </c>
      <c r="Z515" s="131">
        <v>82636.399999999994</v>
      </c>
      <c r="AA515" s="131">
        <v>1</v>
      </c>
      <c r="AB515" s="131">
        <v>98.53</v>
      </c>
      <c r="AD515" s="131">
        <v>81.421999999999997</v>
      </c>
      <c r="AH515" s="132">
        <v>1.2999999999999999E-4</v>
      </c>
      <c r="AI515" s="132">
        <f t="shared" ref="AI515:AI578" si="8">AD515/SUMIF(B:B,B515,AD:AD)</f>
        <v>1.5201655972683234E-2</v>
      </c>
      <c r="AJ515" s="132">
        <v>1.8252816889056972E-3</v>
      </c>
    </row>
    <row r="516" spans="1:36" hidden="1">
      <c r="A516" t="s">
        <v>1213</v>
      </c>
      <c r="B516">
        <v>13499</v>
      </c>
      <c r="C516" t="s">
        <v>2204</v>
      </c>
      <c r="D516" t="s">
        <v>2205</v>
      </c>
      <c r="E516" t="s">
        <v>309</v>
      </c>
      <c r="F516" t="s">
        <v>2206</v>
      </c>
      <c r="G516" t="s">
        <v>2207</v>
      </c>
      <c r="H516" t="s">
        <v>321</v>
      </c>
      <c r="I516" t="s">
        <v>754</v>
      </c>
      <c r="J516" t="s">
        <v>204</v>
      </c>
      <c r="K516" t="s">
        <v>204</v>
      </c>
      <c r="L516" t="s">
        <v>325</v>
      </c>
      <c r="M516" t="s">
        <v>340</v>
      </c>
      <c r="N516" t="s">
        <v>445</v>
      </c>
      <c r="O516" t="s">
        <v>339</v>
      </c>
      <c r="P516" t="s">
        <v>1700</v>
      </c>
      <c r="Q516" t="s">
        <v>413</v>
      </c>
      <c r="R516" t="s">
        <v>407</v>
      </c>
      <c r="S516" t="s">
        <v>1212</v>
      </c>
      <c r="T516" s="131">
        <v>4.05</v>
      </c>
      <c r="U516" t="s">
        <v>2208</v>
      </c>
      <c r="V516" s="132">
        <v>2.4989999999999998E-2</v>
      </c>
      <c r="W516" s="132">
        <v>2.7300000000000001E-2</v>
      </c>
      <c r="X516" t="s">
        <v>412</v>
      </c>
      <c r="Y516" t="s">
        <v>339</v>
      </c>
      <c r="Z516" s="131">
        <v>77000</v>
      </c>
      <c r="AA516" s="131">
        <v>1</v>
      </c>
      <c r="AB516" s="131">
        <v>105.45</v>
      </c>
      <c r="AD516" s="131">
        <v>81.197000000000003</v>
      </c>
      <c r="AH516" s="132">
        <v>6.9999999999999994E-5</v>
      </c>
      <c r="AI516" s="132">
        <f t="shared" si="8"/>
        <v>1.5159648006852702E-2</v>
      </c>
      <c r="AJ516" s="132">
        <v>1.8202377403413808E-3</v>
      </c>
    </row>
    <row r="517" spans="1:36" hidden="1">
      <c r="A517" t="s">
        <v>1213</v>
      </c>
      <c r="B517">
        <v>13499</v>
      </c>
      <c r="C517" t="s">
        <v>2082</v>
      </c>
      <c r="D517" t="s">
        <v>2083</v>
      </c>
      <c r="E517" t="s">
        <v>309</v>
      </c>
      <c r="F517" t="s">
        <v>2319</v>
      </c>
      <c r="G517" t="s">
        <v>2320</v>
      </c>
      <c r="H517" t="s">
        <v>321</v>
      </c>
      <c r="I517" t="s">
        <v>754</v>
      </c>
      <c r="J517" t="s">
        <v>204</v>
      </c>
      <c r="K517" t="s">
        <v>204</v>
      </c>
      <c r="L517" t="s">
        <v>325</v>
      </c>
      <c r="M517" t="s">
        <v>340</v>
      </c>
      <c r="N517" t="s">
        <v>464</v>
      </c>
      <c r="O517" t="s">
        <v>339</v>
      </c>
      <c r="P517" t="s">
        <v>1700</v>
      </c>
      <c r="Q517" t="s">
        <v>413</v>
      </c>
      <c r="R517" t="s">
        <v>407</v>
      </c>
      <c r="S517" t="s">
        <v>1212</v>
      </c>
      <c r="T517" s="131">
        <v>5.36</v>
      </c>
      <c r="U517" t="s">
        <v>1903</v>
      </c>
      <c r="V517" s="132">
        <v>2.6540000000000001E-2</v>
      </c>
      <c r="W517" s="132">
        <v>3.1199999999999999E-2</v>
      </c>
      <c r="X517" t="s">
        <v>412</v>
      </c>
      <c r="Y517" t="s">
        <v>339</v>
      </c>
      <c r="Z517" s="131">
        <v>80000.899999999994</v>
      </c>
      <c r="AA517" s="131">
        <v>1</v>
      </c>
      <c r="AB517" s="131">
        <v>97.32</v>
      </c>
      <c r="AD517" s="131">
        <v>77.856999999999999</v>
      </c>
      <c r="AH517" s="132">
        <v>2.0000000000000002E-5</v>
      </c>
      <c r="AI517" s="132">
        <f t="shared" si="8"/>
        <v>1.4536063091857222E-2</v>
      </c>
      <c r="AJ517" s="132">
        <v>1.7453631260977483E-3</v>
      </c>
    </row>
    <row r="518" spans="1:36" hidden="1">
      <c r="A518" t="s">
        <v>1213</v>
      </c>
      <c r="B518">
        <v>13499</v>
      </c>
      <c r="C518" t="s">
        <v>1641</v>
      </c>
      <c r="D518" t="s">
        <v>1642</v>
      </c>
      <c r="E518" t="s">
        <v>311</v>
      </c>
      <c r="F518" t="s">
        <v>2062</v>
      </c>
      <c r="G518" t="s">
        <v>2063</v>
      </c>
      <c r="H518" t="s">
        <v>321</v>
      </c>
      <c r="I518" t="s">
        <v>951</v>
      </c>
      <c r="J518" t="s">
        <v>204</v>
      </c>
      <c r="K518" t="s">
        <v>224</v>
      </c>
      <c r="L518" t="s">
        <v>325</v>
      </c>
      <c r="M518" t="s">
        <v>340</v>
      </c>
      <c r="N518" t="s">
        <v>465</v>
      </c>
      <c r="O518" t="s">
        <v>339</v>
      </c>
      <c r="P518" t="s">
        <v>1700</v>
      </c>
      <c r="Q518" t="s">
        <v>413</v>
      </c>
      <c r="R518" t="s">
        <v>407</v>
      </c>
      <c r="S518" t="s">
        <v>1212</v>
      </c>
      <c r="T518" s="131">
        <v>2.02</v>
      </c>
      <c r="U518" t="s">
        <v>1735</v>
      </c>
      <c r="V518" s="132">
        <v>6.6470000000000001E-2</v>
      </c>
      <c r="W518" s="132">
        <v>5.74E-2</v>
      </c>
      <c r="X518" t="s">
        <v>412</v>
      </c>
      <c r="Y518" t="s">
        <v>339</v>
      </c>
      <c r="Z518" s="131">
        <v>72840</v>
      </c>
      <c r="AA518" s="131">
        <v>1</v>
      </c>
      <c r="AB518" s="131">
        <v>102.97</v>
      </c>
      <c r="AD518" s="131">
        <v>75.003</v>
      </c>
      <c r="AH518" s="132">
        <v>1.8000000000000001E-4</v>
      </c>
      <c r="AI518" s="132">
        <f t="shared" si="8"/>
        <v>1.4003215383055694E-2</v>
      </c>
      <c r="AJ518" s="132">
        <v>1.6813834407530398E-3</v>
      </c>
    </row>
    <row r="519" spans="1:36" hidden="1">
      <c r="A519" t="s">
        <v>1213</v>
      </c>
      <c r="B519">
        <v>13499</v>
      </c>
      <c r="C519" t="s">
        <v>2262</v>
      </c>
      <c r="D519" t="s">
        <v>2263</v>
      </c>
      <c r="E519" t="s">
        <v>309</v>
      </c>
      <c r="F519" t="s">
        <v>2264</v>
      </c>
      <c r="G519" t="s">
        <v>2265</v>
      </c>
      <c r="H519" t="s">
        <v>321</v>
      </c>
      <c r="I519" t="s">
        <v>951</v>
      </c>
      <c r="J519" t="s">
        <v>204</v>
      </c>
      <c r="K519" t="s">
        <v>204</v>
      </c>
      <c r="L519" t="s">
        <v>325</v>
      </c>
      <c r="M519" t="s">
        <v>340</v>
      </c>
      <c r="N519" t="s">
        <v>441</v>
      </c>
      <c r="O519" t="s">
        <v>339</v>
      </c>
      <c r="P519" t="s">
        <v>1551</v>
      </c>
      <c r="Q519" t="s">
        <v>413</v>
      </c>
      <c r="R519" t="s">
        <v>407</v>
      </c>
      <c r="S519" t="s">
        <v>1212</v>
      </c>
      <c r="T519" s="131">
        <v>2.66</v>
      </c>
      <c r="U519" t="s">
        <v>2266</v>
      </c>
      <c r="V519" s="132">
        <v>5.0500000000000003E-2</v>
      </c>
      <c r="W519" s="132">
        <v>5.4899999999999997E-2</v>
      </c>
      <c r="X519" t="s">
        <v>412</v>
      </c>
      <c r="Y519" t="s">
        <v>339</v>
      </c>
      <c r="Z519" s="131">
        <v>81000</v>
      </c>
      <c r="AA519" s="131">
        <v>1</v>
      </c>
      <c r="AB519" s="131">
        <v>91.77</v>
      </c>
      <c r="AD519" s="131">
        <v>74.334000000000003</v>
      </c>
      <c r="AH519" s="132">
        <v>8.0000000000000007E-5</v>
      </c>
      <c r="AI519" s="132">
        <f t="shared" si="8"/>
        <v>1.3878311697986241E-2</v>
      </c>
      <c r="AJ519" s="132">
        <v>1.6663861003551389E-3</v>
      </c>
    </row>
    <row r="520" spans="1:36" hidden="1">
      <c r="A520" t="s">
        <v>1213</v>
      </c>
      <c r="B520">
        <v>13499</v>
      </c>
      <c r="C520" t="s">
        <v>2598</v>
      </c>
      <c r="D520" t="s">
        <v>2599</v>
      </c>
      <c r="E520" t="s">
        <v>309</v>
      </c>
      <c r="F520" t="s">
        <v>2670</v>
      </c>
      <c r="G520" t="s">
        <v>2671</v>
      </c>
      <c r="H520" t="s">
        <v>321</v>
      </c>
      <c r="I520" t="s">
        <v>951</v>
      </c>
      <c r="J520" t="s">
        <v>204</v>
      </c>
      <c r="K520" t="s">
        <v>204</v>
      </c>
      <c r="L520" t="s">
        <v>325</v>
      </c>
      <c r="M520" t="s">
        <v>340</v>
      </c>
      <c r="N520" t="s">
        <v>454</v>
      </c>
      <c r="O520" t="s">
        <v>339</v>
      </c>
      <c r="P520" t="s">
        <v>1700</v>
      </c>
      <c r="Q520" t="s">
        <v>413</v>
      </c>
      <c r="R520" t="s">
        <v>407</v>
      </c>
      <c r="S520" t="s">
        <v>1212</v>
      </c>
      <c r="T520" s="131">
        <v>2.97</v>
      </c>
      <c r="U520" t="s">
        <v>2672</v>
      </c>
      <c r="V520" s="132">
        <v>4.5569999999999999E-2</v>
      </c>
      <c r="W520" s="132">
        <v>4.99E-2</v>
      </c>
      <c r="X520" t="s">
        <v>412</v>
      </c>
      <c r="Y520" t="s">
        <v>339</v>
      </c>
      <c r="Z520" s="131">
        <v>77757.39</v>
      </c>
      <c r="AA520" s="131">
        <v>1</v>
      </c>
      <c r="AB520" s="131">
        <v>93.35</v>
      </c>
      <c r="AD520" s="131">
        <v>72.587000000000003</v>
      </c>
      <c r="AH520" s="132">
        <v>1.3999999999999999E-4</v>
      </c>
      <c r="AI520" s="132">
        <f t="shared" si="8"/>
        <v>1.355214318107094E-2</v>
      </c>
      <c r="AJ520" s="132">
        <v>1.6272226419468676E-3</v>
      </c>
    </row>
    <row r="521" spans="1:36" hidden="1">
      <c r="A521" t="s">
        <v>1213</v>
      </c>
      <c r="B521">
        <v>13499</v>
      </c>
      <c r="C521" t="s">
        <v>2415</v>
      </c>
      <c r="D521" t="s">
        <v>2416</v>
      </c>
      <c r="E521" t="s">
        <v>311</v>
      </c>
      <c r="F521" t="s">
        <v>2417</v>
      </c>
      <c r="G521" t="s">
        <v>2418</v>
      </c>
      <c r="H521" t="s">
        <v>321</v>
      </c>
      <c r="I521" t="s">
        <v>951</v>
      </c>
      <c r="J521" t="s">
        <v>204</v>
      </c>
      <c r="K521" t="s">
        <v>224</v>
      </c>
      <c r="L521" t="s">
        <v>325</v>
      </c>
      <c r="M521" t="s">
        <v>340</v>
      </c>
      <c r="N521" t="s">
        <v>465</v>
      </c>
      <c r="O521" t="s">
        <v>339</v>
      </c>
      <c r="P521" t="s">
        <v>1700</v>
      </c>
      <c r="Q521" t="s">
        <v>413</v>
      </c>
      <c r="R521" t="s">
        <v>407</v>
      </c>
      <c r="S521" t="s">
        <v>1212</v>
      </c>
      <c r="T521" s="131">
        <v>1.67</v>
      </c>
      <c r="U521" t="s">
        <v>1597</v>
      </c>
      <c r="V521" s="132">
        <v>5.0700000000000002E-2</v>
      </c>
      <c r="W521" s="132">
        <v>5.8599999999999999E-2</v>
      </c>
      <c r="X521" t="s">
        <v>412</v>
      </c>
      <c r="Y521" t="s">
        <v>339</v>
      </c>
      <c r="Z521" s="131">
        <v>70000</v>
      </c>
      <c r="AA521" s="131">
        <v>1</v>
      </c>
      <c r="AB521" s="131">
        <v>97.15</v>
      </c>
      <c r="AD521" s="131">
        <v>68.004999999999995</v>
      </c>
      <c r="AH521" s="132">
        <v>6.9999999999999994E-5</v>
      </c>
      <c r="AI521" s="132">
        <f t="shared" si="8"/>
        <v>1.269667429469091E-2</v>
      </c>
      <c r="AJ521" s="132">
        <v>1.5245054316282078E-3</v>
      </c>
    </row>
    <row r="522" spans="1:36" hidden="1">
      <c r="A522" t="s">
        <v>1213</v>
      </c>
      <c r="B522">
        <v>13499</v>
      </c>
      <c r="C522" t="s">
        <v>1714</v>
      </c>
      <c r="D522" t="s">
        <v>1715</v>
      </c>
      <c r="E522" t="s">
        <v>309</v>
      </c>
      <c r="F522" t="s">
        <v>1716</v>
      </c>
      <c r="G522" t="s">
        <v>1717</v>
      </c>
      <c r="H522" t="s">
        <v>321</v>
      </c>
      <c r="I522" t="s">
        <v>754</v>
      </c>
      <c r="J522" t="s">
        <v>204</v>
      </c>
      <c r="K522" t="s">
        <v>204</v>
      </c>
      <c r="L522" t="s">
        <v>325</v>
      </c>
      <c r="M522" t="s">
        <v>340</v>
      </c>
      <c r="N522" t="s">
        <v>464</v>
      </c>
      <c r="O522" t="s">
        <v>339</v>
      </c>
      <c r="P522" t="s">
        <v>1700</v>
      </c>
      <c r="Q522" t="s">
        <v>413</v>
      </c>
      <c r="R522" t="s">
        <v>407</v>
      </c>
      <c r="S522" t="s">
        <v>1212</v>
      </c>
      <c r="T522" s="131">
        <v>6.24</v>
      </c>
      <c r="U522" t="s">
        <v>1718</v>
      </c>
      <c r="V522" s="132">
        <v>2.673E-2</v>
      </c>
      <c r="W522" s="132">
        <v>3.1899999999999998E-2</v>
      </c>
      <c r="X522" t="s">
        <v>412</v>
      </c>
      <c r="Y522" t="s">
        <v>339</v>
      </c>
      <c r="Z522" s="131">
        <v>61000</v>
      </c>
      <c r="AA522" s="131">
        <v>1</v>
      </c>
      <c r="AB522" s="131">
        <v>111</v>
      </c>
      <c r="AD522" s="131">
        <v>67.709999999999994</v>
      </c>
      <c r="AH522" s="132">
        <v>5.0000000000000002E-5</v>
      </c>
      <c r="AI522" s="132">
        <f t="shared" si="8"/>
        <v>1.2641597183935321E-2</v>
      </c>
      <c r="AJ522" s="132">
        <v>1.5178922546216593E-3</v>
      </c>
    </row>
    <row r="523" spans="1:36" hidden="1">
      <c r="A523" t="s">
        <v>1213</v>
      </c>
      <c r="B523">
        <v>13499</v>
      </c>
      <c r="C523" t="s">
        <v>2351</v>
      </c>
      <c r="D523" t="s">
        <v>2352</v>
      </c>
      <c r="E523" t="s">
        <v>309</v>
      </c>
      <c r="F523" t="s">
        <v>2353</v>
      </c>
      <c r="G523" t="s">
        <v>2354</v>
      </c>
      <c r="H523" t="s">
        <v>321</v>
      </c>
      <c r="I523" t="s">
        <v>951</v>
      </c>
      <c r="J523" t="s">
        <v>204</v>
      </c>
      <c r="K523" t="s">
        <v>204</v>
      </c>
      <c r="L523" t="s">
        <v>325</v>
      </c>
      <c r="M523" t="s">
        <v>340</v>
      </c>
      <c r="N523" t="s">
        <v>459</v>
      </c>
      <c r="O523" t="s">
        <v>339</v>
      </c>
      <c r="P523" t="s">
        <v>2088</v>
      </c>
      <c r="Q523" t="s">
        <v>413</v>
      </c>
      <c r="R523" t="s">
        <v>407</v>
      </c>
      <c r="S523" t="s">
        <v>1212</v>
      </c>
      <c r="T523" s="131">
        <v>5.83</v>
      </c>
      <c r="U523" t="s">
        <v>2355</v>
      </c>
      <c r="V523" s="132">
        <v>4.0480000000000002E-2</v>
      </c>
      <c r="W523" s="132">
        <v>4.9399999999999999E-2</v>
      </c>
      <c r="X523" t="s">
        <v>412</v>
      </c>
      <c r="Y523" t="s">
        <v>339</v>
      </c>
      <c r="Z523" s="131">
        <v>80000</v>
      </c>
      <c r="AA523" s="131">
        <v>1</v>
      </c>
      <c r="AB523" s="131">
        <v>84.21</v>
      </c>
      <c r="AD523" s="131">
        <v>67.367999999999995</v>
      </c>
      <c r="AH523" s="132">
        <v>8.0000000000000007E-5</v>
      </c>
      <c r="AI523" s="132">
        <f t="shared" si="8"/>
        <v>1.257774507587291E-2</v>
      </c>
      <c r="AJ523" s="132">
        <v>1.5102254528038983E-3</v>
      </c>
    </row>
    <row r="524" spans="1:36" hidden="1">
      <c r="A524" t="s">
        <v>1213</v>
      </c>
      <c r="B524">
        <v>13499</v>
      </c>
      <c r="C524" t="s">
        <v>2041</v>
      </c>
      <c r="D524" t="s">
        <v>2042</v>
      </c>
      <c r="E524" t="s">
        <v>309</v>
      </c>
      <c r="F524" t="s">
        <v>2236</v>
      </c>
      <c r="G524" t="s">
        <v>2237</v>
      </c>
      <c r="H524" t="s">
        <v>321</v>
      </c>
      <c r="I524" t="s">
        <v>951</v>
      </c>
      <c r="J524" t="s">
        <v>204</v>
      </c>
      <c r="K524" t="s">
        <v>204</v>
      </c>
      <c r="L524" t="s">
        <v>325</v>
      </c>
      <c r="M524" t="s">
        <v>340</v>
      </c>
      <c r="N524" t="s">
        <v>461</v>
      </c>
      <c r="O524" t="s">
        <v>339</v>
      </c>
      <c r="P524" t="s">
        <v>1577</v>
      </c>
      <c r="Q524" t="s">
        <v>415</v>
      </c>
      <c r="R524" t="s">
        <v>407</v>
      </c>
      <c r="S524" t="s">
        <v>1212</v>
      </c>
      <c r="T524" s="131">
        <v>4.12</v>
      </c>
      <c r="U524" t="s">
        <v>2238</v>
      </c>
      <c r="V524" s="132">
        <v>4.1209999999999997E-2</v>
      </c>
      <c r="W524" s="132">
        <v>5.7700000000000001E-2</v>
      </c>
      <c r="X524" t="s">
        <v>412</v>
      </c>
      <c r="Y524" t="s">
        <v>339</v>
      </c>
      <c r="Z524" s="131">
        <v>65000</v>
      </c>
      <c r="AA524" s="131">
        <v>1</v>
      </c>
      <c r="AB524" s="131">
        <v>103.13</v>
      </c>
      <c r="AD524" s="131">
        <v>67.034999999999997</v>
      </c>
      <c r="AH524" s="132">
        <v>1.3999999999999999E-4</v>
      </c>
      <c r="AI524" s="132">
        <f t="shared" si="8"/>
        <v>1.251557328644372E-2</v>
      </c>
      <c r="AJ524" s="132">
        <v>1.5027604089287098E-3</v>
      </c>
    </row>
    <row r="525" spans="1:36" hidden="1">
      <c r="A525" t="s">
        <v>1213</v>
      </c>
      <c r="B525">
        <v>13499</v>
      </c>
      <c r="C525" t="s">
        <v>2291</v>
      </c>
      <c r="D525" t="s">
        <v>2292</v>
      </c>
      <c r="E525" t="s">
        <v>309</v>
      </c>
      <c r="F525" t="s">
        <v>2603</v>
      </c>
      <c r="G525" t="s">
        <v>2604</v>
      </c>
      <c r="H525" t="s">
        <v>321</v>
      </c>
      <c r="I525" t="s">
        <v>754</v>
      </c>
      <c r="J525" t="s">
        <v>204</v>
      </c>
      <c r="K525" t="s">
        <v>204</v>
      </c>
      <c r="L525" t="s">
        <v>325</v>
      </c>
      <c r="M525" t="s">
        <v>340</v>
      </c>
      <c r="N525" t="s">
        <v>465</v>
      </c>
      <c r="O525" t="s">
        <v>339</v>
      </c>
      <c r="P525" t="s">
        <v>1539</v>
      </c>
      <c r="Q525" t="s">
        <v>413</v>
      </c>
      <c r="R525" t="s">
        <v>407</v>
      </c>
      <c r="S525" t="s">
        <v>1212</v>
      </c>
      <c r="T525" s="131">
        <v>1.76</v>
      </c>
      <c r="U525" t="s">
        <v>1730</v>
      </c>
      <c r="V525" s="132">
        <v>5.1540000000000002E-2</v>
      </c>
      <c r="W525" s="132">
        <v>4.9500000000000002E-2</v>
      </c>
      <c r="X525" t="s">
        <v>412</v>
      </c>
      <c r="Y525" t="s">
        <v>339</v>
      </c>
      <c r="Z525" s="131">
        <v>57350</v>
      </c>
      <c r="AA525" s="131">
        <v>1</v>
      </c>
      <c r="AB525" s="131">
        <v>114.78</v>
      </c>
      <c r="AD525" s="131">
        <v>65.825999999999993</v>
      </c>
      <c r="AH525" s="132">
        <v>3.0000000000000001E-5</v>
      </c>
      <c r="AI525" s="132">
        <f t="shared" si="8"/>
        <v>1.2289850483380984E-2</v>
      </c>
      <c r="AJ525" s="132">
        <v>1.4756575919764488E-3</v>
      </c>
    </row>
    <row r="526" spans="1:36" hidden="1">
      <c r="A526" t="s">
        <v>1213</v>
      </c>
      <c r="B526">
        <v>13499</v>
      </c>
      <c r="C526" t="s">
        <v>1573</v>
      </c>
      <c r="D526" t="s">
        <v>1574</v>
      </c>
      <c r="E526" t="s">
        <v>309</v>
      </c>
      <c r="F526" t="s">
        <v>1575</v>
      </c>
      <c r="G526" t="s">
        <v>1576</v>
      </c>
      <c r="H526" t="s">
        <v>321</v>
      </c>
      <c r="I526" t="s">
        <v>952</v>
      </c>
      <c r="J526" t="s">
        <v>204</v>
      </c>
      <c r="K526" t="s">
        <v>204</v>
      </c>
      <c r="L526" t="s">
        <v>325</v>
      </c>
      <c r="M526" t="s">
        <v>340</v>
      </c>
      <c r="N526" t="s">
        <v>441</v>
      </c>
      <c r="O526" t="s">
        <v>339</v>
      </c>
      <c r="P526" t="s">
        <v>1577</v>
      </c>
      <c r="Q526" t="s">
        <v>415</v>
      </c>
      <c r="R526" t="s">
        <v>407</v>
      </c>
      <c r="S526" t="s">
        <v>1212</v>
      </c>
      <c r="T526" s="131">
        <v>6.07</v>
      </c>
      <c r="U526" t="s">
        <v>1578</v>
      </c>
      <c r="V526" s="132">
        <v>3.6700000000000003E-2</v>
      </c>
      <c r="W526" s="132">
        <v>4.1700000000000001E-2</v>
      </c>
      <c r="X526" t="s">
        <v>412</v>
      </c>
      <c r="Y526" t="s">
        <v>339</v>
      </c>
      <c r="Z526" s="131">
        <v>64000</v>
      </c>
      <c r="AA526" s="131">
        <v>1</v>
      </c>
      <c r="AB526" s="131">
        <v>99.6</v>
      </c>
      <c r="AD526" s="131">
        <v>63.744</v>
      </c>
      <c r="AH526" s="132">
        <v>1.4999999999999999E-4</v>
      </c>
      <c r="AI526" s="132">
        <f t="shared" si="8"/>
        <v>1.190113677289578E-2</v>
      </c>
      <c r="AJ526" s="132">
        <v>1.42898425459464E-3</v>
      </c>
    </row>
    <row r="527" spans="1:36" hidden="1">
      <c r="A527" t="s">
        <v>1213</v>
      </c>
      <c r="B527">
        <v>13499</v>
      </c>
      <c r="C527" t="s">
        <v>1908</v>
      </c>
      <c r="D527" t="s">
        <v>1909</v>
      </c>
      <c r="E527" t="s">
        <v>309</v>
      </c>
      <c r="F527" t="s">
        <v>1931</v>
      </c>
      <c r="G527" t="s">
        <v>1932</v>
      </c>
      <c r="H527" t="s">
        <v>321</v>
      </c>
      <c r="I527" t="s">
        <v>754</v>
      </c>
      <c r="J527" t="s">
        <v>204</v>
      </c>
      <c r="K527" t="s">
        <v>204</v>
      </c>
      <c r="L527" t="s">
        <v>325</v>
      </c>
      <c r="M527" t="s">
        <v>340</v>
      </c>
      <c r="N527" t="s">
        <v>464</v>
      </c>
      <c r="O527" t="s">
        <v>339</v>
      </c>
      <c r="P527" t="s">
        <v>1627</v>
      </c>
      <c r="Q527" t="s">
        <v>413</v>
      </c>
      <c r="R527" t="s">
        <v>407</v>
      </c>
      <c r="S527" t="s">
        <v>1212</v>
      </c>
      <c r="T527" s="131">
        <v>5.36</v>
      </c>
      <c r="U527" t="s">
        <v>1933</v>
      </c>
      <c r="V527" s="132">
        <v>3.1489999999999997E-2</v>
      </c>
      <c r="W527" s="132">
        <v>3.32E-2</v>
      </c>
      <c r="X527" t="s">
        <v>412</v>
      </c>
      <c r="Y527" t="s">
        <v>339</v>
      </c>
      <c r="Z527" s="131">
        <v>63088.24</v>
      </c>
      <c r="AA527" s="131">
        <v>1</v>
      </c>
      <c r="AB527" s="131">
        <v>100.61</v>
      </c>
      <c r="AD527" s="131">
        <v>63.472999999999999</v>
      </c>
      <c r="AH527" s="132">
        <v>1E-4</v>
      </c>
      <c r="AI527" s="132">
        <f t="shared" si="8"/>
        <v>1.185054051182878E-2</v>
      </c>
      <c r="AJ527" s="132">
        <v>1.4229090987682852E-3</v>
      </c>
    </row>
    <row r="528" spans="1:36" hidden="1">
      <c r="A528" t="s">
        <v>1213</v>
      </c>
      <c r="B528">
        <v>13499</v>
      </c>
      <c r="C528" t="s">
        <v>1573</v>
      </c>
      <c r="D528" t="s">
        <v>1574</v>
      </c>
      <c r="E528" t="s">
        <v>309</v>
      </c>
      <c r="F528" t="s">
        <v>2008</v>
      </c>
      <c r="G528" t="s">
        <v>2009</v>
      </c>
      <c r="H528" t="s">
        <v>321</v>
      </c>
      <c r="I528" t="s">
        <v>951</v>
      </c>
      <c r="J528" t="s">
        <v>204</v>
      </c>
      <c r="K528" t="s">
        <v>204</v>
      </c>
      <c r="L528" t="s">
        <v>325</v>
      </c>
      <c r="M528" t="s">
        <v>340</v>
      </c>
      <c r="N528" t="s">
        <v>441</v>
      </c>
      <c r="O528" t="s">
        <v>339</v>
      </c>
      <c r="P528" t="s">
        <v>1577</v>
      </c>
      <c r="Q528" t="s">
        <v>415</v>
      </c>
      <c r="R528" t="s">
        <v>407</v>
      </c>
      <c r="S528" t="s">
        <v>1212</v>
      </c>
      <c r="T528" s="131">
        <v>3.29</v>
      </c>
      <c r="U528" t="s">
        <v>2010</v>
      </c>
      <c r="V528" s="132">
        <v>5.765E-2</v>
      </c>
      <c r="W528" s="132">
        <v>5.5899999999999998E-2</v>
      </c>
      <c r="X528" t="s">
        <v>412</v>
      </c>
      <c r="Y528" t="s">
        <v>339</v>
      </c>
      <c r="Z528" s="131">
        <v>70000</v>
      </c>
      <c r="AA528" s="131">
        <v>1</v>
      </c>
      <c r="AB528" s="131">
        <v>87.84</v>
      </c>
      <c r="AD528" s="131">
        <v>61.488</v>
      </c>
      <c r="AH528" s="132">
        <v>6.0000000000000002E-5</v>
      </c>
      <c r="AI528" s="132">
        <f t="shared" si="8"/>
        <v>1.1479936902168293E-2</v>
      </c>
      <c r="AJ528" s="132">
        <v>1.378410263656426E-3</v>
      </c>
    </row>
    <row r="529" spans="1:36" hidden="1">
      <c r="A529" t="s">
        <v>1213</v>
      </c>
      <c r="B529">
        <v>13499</v>
      </c>
      <c r="C529" t="s">
        <v>2598</v>
      </c>
      <c r="D529" t="s">
        <v>2599</v>
      </c>
      <c r="E529" t="s">
        <v>309</v>
      </c>
      <c r="F529" t="s">
        <v>2600</v>
      </c>
      <c r="G529" t="s">
        <v>2601</v>
      </c>
      <c r="H529" t="s">
        <v>321</v>
      </c>
      <c r="I529" t="s">
        <v>755</v>
      </c>
      <c r="J529" t="s">
        <v>204</v>
      </c>
      <c r="K529" t="s">
        <v>204</v>
      </c>
      <c r="L529" t="s">
        <v>325</v>
      </c>
      <c r="M529" t="s">
        <v>340</v>
      </c>
      <c r="N529" t="s">
        <v>454</v>
      </c>
      <c r="O529" t="s">
        <v>339</v>
      </c>
      <c r="P529" t="s">
        <v>1700</v>
      </c>
      <c r="Q529" t="s">
        <v>413</v>
      </c>
      <c r="R529" t="s">
        <v>407</v>
      </c>
      <c r="S529" t="s">
        <v>1212</v>
      </c>
      <c r="T529" s="131">
        <v>0.27</v>
      </c>
      <c r="U529" t="s">
        <v>2602</v>
      </c>
      <c r="V529" s="132">
        <v>6.2689999999999996E-2</v>
      </c>
      <c r="W529" s="132">
        <v>8.0799999999999997E-2</v>
      </c>
      <c r="X529" t="s">
        <v>412</v>
      </c>
      <c r="Y529" t="s">
        <v>339</v>
      </c>
      <c r="Z529" s="131">
        <v>57458.95</v>
      </c>
      <c r="AA529" s="131">
        <v>1</v>
      </c>
      <c r="AB529" s="131">
        <v>103.71</v>
      </c>
      <c r="AD529" s="131">
        <v>59.591000000000001</v>
      </c>
      <c r="AH529" s="132">
        <v>1.7000000000000001E-4</v>
      </c>
      <c r="AI529" s="132">
        <f t="shared" si="8"/>
        <v>1.1125763074699303E-2</v>
      </c>
      <c r="AJ529" s="132">
        <v>1.3358841728719438E-3</v>
      </c>
    </row>
    <row r="530" spans="1:36" hidden="1">
      <c r="A530" t="s">
        <v>1213</v>
      </c>
      <c r="B530">
        <v>13499</v>
      </c>
      <c r="C530" t="s">
        <v>2437</v>
      </c>
      <c r="D530" t="s">
        <v>2438</v>
      </c>
      <c r="E530" t="s">
        <v>309</v>
      </c>
      <c r="F530" t="s">
        <v>2439</v>
      </c>
      <c r="G530" t="s">
        <v>2440</v>
      </c>
      <c r="H530" t="s">
        <v>321</v>
      </c>
      <c r="I530" t="s">
        <v>754</v>
      </c>
      <c r="J530" t="s">
        <v>204</v>
      </c>
      <c r="K530" t="s">
        <v>204</v>
      </c>
      <c r="L530" t="s">
        <v>325</v>
      </c>
      <c r="M530" t="s">
        <v>340</v>
      </c>
      <c r="N530" t="s">
        <v>436</v>
      </c>
      <c r="O530" t="s">
        <v>339</v>
      </c>
      <c r="P530" t="s">
        <v>1211</v>
      </c>
      <c r="Q530" t="s">
        <v>413</v>
      </c>
      <c r="R530" t="s">
        <v>407</v>
      </c>
      <c r="S530" t="s">
        <v>1212</v>
      </c>
      <c r="T530" s="131">
        <v>3.29</v>
      </c>
      <c r="U530" t="s">
        <v>2441</v>
      </c>
      <c r="V530" s="132">
        <v>5.0000000000000001E-4</v>
      </c>
      <c r="W530" s="132">
        <v>2.4899999999999999E-2</v>
      </c>
      <c r="X530" t="s">
        <v>412</v>
      </c>
      <c r="Y530" t="s">
        <v>339</v>
      </c>
      <c r="Z530" s="131">
        <v>54390</v>
      </c>
      <c r="AA530" s="131">
        <v>1</v>
      </c>
      <c r="AB530" s="131">
        <v>106.03</v>
      </c>
      <c r="AD530" s="131">
        <v>57.67</v>
      </c>
      <c r="AH530" s="132">
        <v>6.0000000000000002E-5</v>
      </c>
      <c r="AI530" s="132">
        <f t="shared" si="8"/>
        <v>1.0767108397541723E-2</v>
      </c>
      <c r="AJ530" s="132">
        <v>1.2928200609072678E-3</v>
      </c>
    </row>
    <row r="531" spans="1:36" hidden="1">
      <c r="A531" t="s">
        <v>1213</v>
      </c>
      <c r="B531">
        <v>13499</v>
      </c>
      <c r="C531" t="s">
        <v>2250</v>
      </c>
      <c r="D531" t="s">
        <v>2251</v>
      </c>
      <c r="E531" t="s">
        <v>309</v>
      </c>
      <c r="F531" t="s">
        <v>2546</v>
      </c>
      <c r="G531" t="s">
        <v>2547</v>
      </c>
      <c r="H531" t="s">
        <v>321</v>
      </c>
      <c r="I531" t="s">
        <v>951</v>
      </c>
      <c r="J531" t="s">
        <v>204</v>
      </c>
      <c r="K531" t="s">
        <v>204</v>
      </c>
      <c r="L531" t="s">
        <v>325</v>
      </c>
      <c r="M531" t="s">
        <v>340</v>
      </c>
      <c r="N531" t="s">
        <v>440</v>
      </c>
      <c r="O531" t="s">
        <v>339</v>
      </c>
      <c r="P531" t="s">
        <v>1533</v>
      </c>
      <c r="Q531" t="s">
        <v>413</v>
      </c>
      <c r="R531" t="s">
        <v>407</v>
      </c>
      <c r="S531" t="s">
        <v>1212</v>
      </c>
      <c r="T531" s="131">
        <v>3.36</v>
      </c>
      <c r="U531" t="s">
        <v>1302</v>
      </c>
      <c r="V531" s="132">
        <v>4.2840000000000003E-2</v>
      </c>
      <c r="W531" s="132">
        <v>5.0299999999999997E-2</v>
      </c>
      <c r="X531" t="s">
        <v>412</v>
      </c>
      <c r="Y531" t="s">
        <v>339</v>
      </c>
      <c r="Z531" s="131">
        <v>58000</v>
      </c>
      <c r="AA531" s="131">
        <v>1</v>
      </c>
      <c r="AB531" s="131">
        <v>92.6</v>
      </c>
      <c r="AD531" s="131">
        <v>53.707999999999998</v>
      </c>
      <c r="AH531" s="132">
        <v>4.0000000000000003E-5</v>
      </c>
      <c r="AI531" s="132">
        <f t="shared" si="8"/>
        <v>1.0027394794783611E-2</v>
      </c>
      <c r="AJ531" s="132">
        <v>1.2040017310769471E-3</v>
      </c>
    </row>
    <row r="532" spans="1:36" hidden="1">
      <c r="A532" t="s">
        <v>1213</v>
      </c>
      <c r="B532">
        <v>13499</v>
      </c>
      <c r="C532" t="s">
        <v>2204</v>
      </c>
      <c r="D532" t="s">
        <v>2205</v>
      </c>
      <c r="E532" t="s">
        <v>309</v>
      </c>
      <c r="F532" t="s">
        <v>2371</v>
      </c>
      <c r="G532" t="s">
        <v>2372</v>
      </c>
      <c r="H532" t="s">
        <v>321</v>
      </c>
      <c r="I532" t="s">
        <v>951</v>
      </c>
      <c r="J532" t="s">
        <v>204</v>
      </c>
      <c r="K532" t="s">
        <v>204</v>
      </c>
      <c r="L532" t="s">
        <v>325</v>
      </c>
      <c r="M532" t="s">
        <v>340</v>
      </c>
      <c r="N532" t="s">
        <v>445</v>
      </c>
      <c r="O532" t="s">
        <v>339</v>
      </c>
      <c r="P532" t="s">
        <v>1700</v>
      </c>
      <c r="Q532" t="s">
        <v>413</v>
      </c>
      <c r="R532" t="s">
        <v>407</v>
      </c>
      <c r="S532" t="s">
        <v>1212</v>
      </c>
      <c r="T532" s="131">
        <v>4.01</v>
      </c>
      <c r="U532" t="s">
        <v>1952</v>
      </c>
      <c r="V532" s="132">
        <v>4.3430000000000003E-2</v>
      </c>
      <c r="W532" s="132">
        <v>0.05</v>
      </c>
      <c r="X532" t="s">
        <v>412</v>
      </c>
      <c r="Y532" t="s">
        <v>339</v>
      </c>
      <c r="Z532" s="131">
        <v>59585.279999999999</v>
      </c>
      <c r="AA532" s="131">
        <v>1</v>
      </c>
      <c r="AB532" s="131">
        <v>89.06</v>
      </c>
      <c r="AD532" s="131">
        <v>53.067</v>
      </c>
      <c r="AH532" s="132">
        <v>6.0000000000000002E-5</v>
      </c>
      <c r="AI532" s="132">
        <f t="shared" si="8"/>
        <v>9.9077187676841795E-3</v>
      </c>
      <c r="AJ532" s="132">
        <v>1.1896320820559386E-3</v>
      </c>
    </row>
    <row r="533" spans="1:36" hidden="1">
      <c r="A533" t="s">
        <v>1213</v>
      </c>
      <c r="B533">
        <v>13499</v>
      </c>
      <c r="C533" t="s">
        <v>1529</v>
      </c>
      <c r="D533" t="s">
        <v>1530</v>
      </c>
      <c r="E533" t="s">
        <v>309</v>
      </c>
      <c r="F533" t="s">
        <v>1531</v>
      </c>
      <c r="G533" t="s">
        <v>1532</v>
      </c>
      <c r="H533" t="s">
        <v>321</v>
      </c>
      <c r="I533" t="s">
        <v>754</v>
      </c>
      <c r="J533" t="s">
        <v>204</v>
      </c>
      <c r="K533" t="s">
        <v>204</v>
      </c>
      <c r="L533" t="s">
        <v>325</v>
      </c>
      <c r="M533" t="s">
        <v>340</v>
      </c>
      <c r="N533" t="s">
        <v>456</v>
      </c>
      <c r="O533" t="s">
        <v>339</v>
      </c>
      <c r="P533" t="s">
        <v>1533</v>
      </c>
      <c r="Q533" t="s">
        <v>413</v>
      </c>
      <c r="R533" t="s">
        <v>407</v>
      </c>
      <c r="S533" t="s">
        <v>1212</v>
      </c>
      <c r="T533" s="131">
        <v>5.13</v>
      </c>
      <c r="U533" t="s">
        <v>1534</v>
      </c>
      <c r="V533" s="132">
        <v>3.3450000000000001E-2</v>
      </c>
      <c r="W533" s="132">
        <v>4.5199999999999997E-2</v>
      </c>
      <c r="X533" t="s">
        <v>412</v>
      </c>
      <c r="Y533" t="s">
        <v>339</v>
      </c>
      <c r="Z533" s="131">
        <v>33692.31</v>
      </c>
      <c r="AA533" s="131">
        <v>1</v>
      </c>
      <c r="AB533" s="131">
        <v>146.6</v>
      </c>
      <c r="AD533" s="131">
        <v>49.393000000000001</v>
      </c>
      <c r="AH533" s="132">
        <v>1.0000000000000001E-5</v>
      </c>
      <c r="AI533" s="132">
        <f t="shared" si="8"/>
        <v>9.2217753611891513E-3</v>
      </c>
      <c r="AJ533" s="132">
        <v>1.1072700063879432E-3</v>
      </c>
    </row>
    <row r="534" spans="1:36" hidden="1">
      <c r="A534" t="s">
        <v>1213</v>
      </c>
      <c r="B534">
        <v>13499</v>
      </c>
      <c r="C534" t="s">
        <v>2255</v>
      </c>
      <c r="D534" t="s">
        <v>2256</v>
      </c>
      <c r="E534" t="s">
        <v>309</v>
      </c>
      <c r="F534" t="s">
        <v>2257</v>
      </c>
      <c r="G534" t="s">
        <v>2258</v>
      </c>
      <c r="H534" t="s">
        <v>321</v>
      </c>
      <c r="I534" t="s">
        <v>754</v>
      </c>
      <c r="J534" t="s">
        <v>204</v>
      </c>
      <c r="K534" t="s">
        <v>204</v>
      </c>
      <c r="L534" t="s">
        <v>325</v>
      </c>
      <c r="M534" t="s">
        <v>340</v>
      </c>
      <c r="N534" t="s">
        <v>462</v>
      </c>
      <c r="O534" t="s">
        <v>339</v>
      </c>
      <c r="P534" t="s">
        <v>1533</v>
      </c>
      <c r="Q534" t="s">
        <v>413</v>
      </c>
      <c r="R534" t="s">
        <v>407</v>
      </c>
      <c r="S534" t="s">
        <v>1212</v>
      </c>
      <c r="T534" s="131">
        <v>1.21</v>
      </c>
      <c r="U534" t="s">
        <v>2259</v>
      </c>
      <c r="V534" s="132">
        <v>2.409E-2</v>
      </c>
      <c r="W534" s="132">
        <v>2.8899999999999999E-2</v>
      </c>
      <c r="X534" t="s">
        <v>412</v>
      </c>
      <c r="Y534" t="s">
        <v>339</v>
      </c>
      <c r="Z534" s="131">
        <v>41666.660000000003</v>
      </c>
      <c r="AA534" s="131">
        <v>1</v>
      </c>
      <c r="AB534" s="131">
        <v>112.32</v>
      </c>
      <c r="AD534" s="131">
        <v>46.8</v>
      </c>
      <c r="AH534" s="132">
        <v>9.0000000000000006E-5</v>
      </c>
      <c r="AI534" s="132">
        <f t="shared" si="8"/>
        <v>8.7376568927510431E-3</v>
      </c>
      <c r="AJ534" s="132">
        <v>1.0491413013778417E-3</v>
      </c>
    </row>
    <row r="535" spans="1:36" hidden="1">
      <c r="A535" t="s">
        <v>1213</v>
      </c>
      <c r="B535">
        <v>13499</v>
      </c>
      <c r="C535" t="s">
        <v>2050</v>
      </c>
      <c r="D535" t="s">
        <v>2051</v>
      </c>
      <c r="E535" t="s">
        <v>309</v>
      </c>
      <c r="F535" t="s">
        <v>2052</v>
      </c>
      <c r="G535" t="s">
        <v>2053</v>
      </c>
      <c r="H535" t="s">
        <v>321</v>
      </c>
      <c r="I535" t="s">
        <v>754</v>
      </c>
      <c r="J535" t="s">
        <v>204</v>
      </c>
      <c r="K535" t="s">
        <v>204</v>
      </c>
      <c r="L535" t="s">
        <v>325</v>
      </c>
      <c r="M535" t="s">
        <v>340</v>
      </c>
      <c r="N535" t="s">
        <v>464</v>
      </c>
      <c r="O535" t="s">
        <v>339</v>
      </c>
      <c r="P535" t="s">
        <v>1700</v>
      </c>
      <c r="Q535" t="s">
        <v>413</v>
      </c>
      <c r="R535" t="s">
        <v>407</v>
      </c>
      <c r="S535" t="s">
        <v>1212</v>
      </c>
      <c r="T535" s="131">
        <v>2.83</v>
      </c>
      <c r="U535" t="s">
        <v>1612</v>
      </c>
      <c r="V535" s="132">
        <v>1.3509999999999999E-2</v>
      </c>
      <c r="W535" s="132">
        <v>2.7900000000000001E-2</v>
      </c>
      <c r="X535" t="s">
        <v>412</v>
      </c>
      <c r="Y535" t="s">
        <v>339</v>
      </c>
      <c r="Z535" s="131">
        <v>40000</v>
      </c>
      <c r="AA535" s="131">
        <v>1</v>
      </c>
      <c r="AB535" s="131">
        <v>109.34</v>
      </c>
      <c r="AD535" s="131">
        <v>43.735999999999997</v>
      </c>
      <c r="AH535" s="132">
        <v>2.0000000000000002E-5</v>
      </c>
      <c r="AI535" s="132">
        <f t="shared" si="8"/>
        <v>8.1656017491743508E-3</v>
      </c>
      <c r="AJ535" s="132">
        <v>9.8045393070643775E-4</v>
      </c>
    </row>
    <row r="536" spans="1:36" hidden="1">
      <c r="A536" t="s">
        <v>1213</v>
      </c>
      <c r="B536">
        <v>13499</v>
      </c>
      <c r="C536" t="s">
        <v>1920</v>
      </c>
      <c r="D536" t="s">
        <v>1921</v>
      </c>
      <c r="E536" t="s">
        <v>309</v>
      </c>
      <c r="F536" t="s">
        <v>2477</v>
      </c>
      <c r="G536" t="s">
        <v>2478</v>
      </c>
      <c r="H536" t="s">
        <v>321</v>
      </c>
      <c r="I536" t="s">
        <v>754</v>
      </c>
      <c r="J536" t="s">
        <v>204</v>
      </c>
      <c r="K536" t="s">
        <v>204</v>
      </c>
      <c r="L536" t="s">
        <v>325</v>
      </c>
      <c r="M536" t="s">
        <v>340</v>
      </c>
      <c r="N536" t="s">
        <v>464</v>
      </c>
      <c r="O536" t="s">
        <v>339</v>
      </c>
      <c r="P536" t="s">
        <v>1700</v>
      </c>
      <c r="Q536" t="s">
        <v>413</v>
      </c>
      <c r="R536" t="s">
        <v>407</v>
      </c>
      <c r="S536" t="s">
        <v>1212</v>
      </c>
      <c r="T536" s="131">
        <v>0.94</v>
      </c>
      <c r="U536" t="s">
        <v>2479</v>
      </c>
      <c r="V536" s="132">
        <v>1.208E-2</v>
      </c>
      <c r="W536" s="132">
        <v>2.81E-2</v>
      </c>
      <c r="X536" t="s">
        <v>412</v>
      </c>
      <c r="Y536" t="s">
        <v>339</v>
      </c>
      <c r="Z536" s="131">
        <v>36923.47</v>
      </c>
      <c r="AA536" s="131">
        <v>1</v>
      </c>
      <c r="AB536" s="131">
        <v>115.87</v>
      </c>
      <c r="AD536" s="131">
        <v>42.783000000000001</v>
      </c>
      <c r="AH536" s="132">
        <v>8.0000000000000007E-5</v>
      </c>
      <c r="AI536" s="132">
        <f t="shared" si="8"/>
        <v>7.9876746761232444E-3</v>
      </c>
      <c r="AJ536" s="132">
        <v>9.5909000634291036E-4</v>
      </c>
    </row>
    <row r="537" spans="1:36" hidden="1">
      <c r="A537" t="s">
        <v>1213</v>
      </c>
      <c r="B537">
        <v>13499</v>
      </c>
      <c r="C537" t="s">
        <v>2121</v>
      </c>
      <c r="D537" t="s">
        <v>2122</v>
      </c>
      <c r="E537" t="s">
        <v>309</v>
      </c>
      <c r="F537" t="s">
        <v>2474</v>
      </c>
      <c r="G537" t="s">
        <v>2475</v>
      </c>
      <c r="H537" t="s">
        <v>321</v>
      </c>
      <c r="I537" t="s">
        <v>951</v>
      </c>
      <c r="J537" t="s">
        <v>204</v>
      </c>
      <c r="K537" t="s">
        <v>204</v>
      </c>
      <c r="L537" t="s">
        <v>325</v>
      </c>
      <c r="M537" t="s">
        <v>340</v>
      </c>
      <c r="N537" t="s">
        <v>445</v>
      </c>
      <c r="O537" t="s">
        <v>339</v>
      </c>
      <c r="P537" t="s">
        <v>1700</v>
      </c>
      <c r="Q537" t="s">
        <v>413</v>
      </c>
      <c r="R537" t="s">
        <v>407</v>
      </c>
      <c r="S537" t="s">
        <v>1212</v>
      </c>
      <c r="T537" s="131">
        <v>3.84</v>
      </c>
      <c r="U537" t="s">
        <v>2476</v>
      </c>
      <c r="V537" s="132">
        <v>4.317E-2</v>
      </c>
      <c r="W537" s="132">
        <v>4.87E-2</v>
      </c>
      <c r="X537" t="s">
        <v>412</v>
      </c>
      <c r="Y537" t="s">
        <v>339</v>
      </c>
      <c r="Z537" s="131">
        <v>45000</v>
      </c>
      <c r="AA537" s="131">
        <v>1</v>
      </c>
      <c r="AB537" s="131">
        <v>93.04</v>
      </c>
      <c r="AD537" s="131">
        <v>41.868000000000002</v>
      </c>
      <c r="AH537" s="132">
        <v>3.0000000000000001E-5</v>
      </c>
      <c r="AI537" s="132">
        <f t="shared" si="8"/>
        <v>7.8168422817457405E-3</v>
      </c>
      <c r="AJ537" s="132">
        <v>9.3857794884802317E-4</v>
      </c>
    </row>
    <row r="538" spans="1:36" hidden="1">
      <c r="A538" t="s">
        <v>1213</v>
      </c>
      <c r="B538">
        <v>13499</v>
      </c>
      <c r="C538" t="s">
        <v>1514</v>
      </c>
      <c r="D538" t="s">
        <v>1515</v>
      </c>
      <c r="E538" t="s">
        <v>309</v>
      </c>
      <c r="F538" t="s">
        <v>2442</v>
      </c>
      <c r="G538" t="s">
        <v>2443</v>
      </c>
      <c r="H538" t="s">
        <v>321</v>
      </c>
      <c r="I538" t="s">
        <v>951</v>
      </c>
      <c r="J538" t="s">
        <v>204</v>
      </c>
      <c r="K538" t="s">
        <v>204</v>
      </c>
      <c r="L538" t="s">
        <v>325</v>
      </c>
      <c r="M538" t="s">
        <v>340</v>
      </c>
      <c r="N538" t="s">
        <v>448</v>
      </c>
      <c r="O538" t="s">
        <v>339</v>
      </c>
      <c r="P538" t="s">
        <v>1211</v>
      </c>
      <c r="Q538" t="s">
        <v>413</v>
      </c>
      <c r="R538" t="s">
        <v>407</v>
      </c>
      <c r="S538" t="s">
        <v>1212</v>
      </c>
      <c r="T538" s="131">
        <v>2.98</v>
      </c>
      <c r="U538" t="s">
        <v>2444</v>
      </c>
      <c r="V538" s="132">
        <v>2.6689999999999998E-2</v>
      </c>
      <c r="W538" s="132">
        <v>4.7100000000000003E-2</v>
      </c>
      <c r="X538" t="s">
        <v>412</v>
      </c>
      <c r="Y538" t="s">
        <v>339</v>
      </c>
      <c r="Z538" s="131">
        <v>43344.89</v>
      </c>
      <c r="AA538" s="131">
        <v>1</v>
      </c>
      <c r="AB538" s="131">
        <v>95.08</v>
      </c>
      <c r="AD538" s="131">
        <v>41.212000000000003</v>
      </c>
      <c r="AH538" s="132">
        <v>2.0000000000000002E-5</v>
      </c>
      <c r="AI538" s="132">
        <f t="shared" si="8"/>
        <v>7.6943657235909405E-3</v>
      </c>
      <c r="AJ538" s="132">
        <v>9.2387203658939358E-4</v>
      </c>
    </row>
    <row r="539" spans="1:36" hidden="1">
      <c r="A539" t="s">
        <v>1213</v>
      </c>
      <c r="B539">
        <v>13499</v>
      </c>
      <c r="C539" t="s">
        <v>2327</v>
      </c>
      <c r="D539" t="s">
        <v>2328</v>
      </c>
      <c r="E539" t="s">
        <v>309</v>
      </c>
      <c r="F539" t="s">
        <v>2411</v>
      </c>
      <c r="G539" t="s">
        <v>2412</v>
      </c>
      <c r="H539" t="s">
        <v>321</v>
      </c>
      <c r="I539" t="s">
        <v>951</v>
      </c>
      <c r="J539" t="s">
        <v>204</v>
      </c>
      <c r="K539" t="s">
        <v>204</v>
      </c>
      <c r="L539" t="s">
        <v>325</v>
      </c>
      <c r="M539" t="s">
        <v>340</v>
      </c>
      <c r="N539" t="s">
        <v>464</v>
      </c>
      <c r="O539" t="s">
        <v>339</v>
      </c>
      <c r="P539" t="s">
        <v>1533</v>
      </c>
      <c r="Q539" t="s">
        <v>413</v>
      </c>
      <c r="R539" t="s">
        <v>407</v>
      </c>
      <c r="S539" t="s">
        <v>1212</v>
      </c>
      <c r="T539" s="131">
        <v>3.95</v>
      </c>
      <c r="U539" t="s">
        <v>1656</v>
      </c>
      <c r="V539" s="132">
        <v>4.3249999999999997E-2</v>
      </c>
      <c r="W539" s="132">
        <v>5.2900000000000003E-2</v>
      </c>
      <c r="X539" t="s">
        <v>412</v>
      </c>
      <c r="Y539" t="s">
        <v>339</v>
      </c>
      <c r="Z539" s="131">
        <v>44444.44</v>
      </c>
      <c r="AA539" s="131">
        <v>1</v>
      </c>
      <c r="AB539" s="131">
        <v>89.75</v>
      </c>
      <c r="AD539" s="131">
        <v>39.889000000000003</v>
      </c>
      <c r="AH539" s="132">
        <v>2.0000000000000002E-5</v>
      </c>
      <c r="AI539" s="132">
        <f t="shared" si="8"/>
        <v>7.4473588845074008E-3</v>
      </c>
      <c r="AJ539" s="132">
        <v>8.9421361903121229E-4</v>
      </c>
    </row>
    <row r="540" spans="1:36" hidden="1">
      <c r="A540" t="s">
        <v>1213</v>
      </c>
      <c r="B540">
        <v>13499</v>
      </c>
      <c r="C540" t="s">
        <v>1977</v>
      </c>
      <c r="D540" t="s">
        <v>1978</v>
      </c>
      <c r="E540" t="s">
        <v>309</v>
      </c>
      <c r="F540" t="s">
        <v>2325</v>
      </c>
      <c r="G540" t="s">
        <v>2326</v>
      </c>
      <c r="H540" t="s">
        <v>321</v>
      </c>
      <c r="I540" t="s">
        <v>754</v>
      </c>
      <c r="J540" t="s">
        <v>204</v>
      </c>
      <c r="K540" t="s">
        <v>204</v>
      </c>
      <c r="L540" t="s">
        <v>325</v>
      </c>
      <c r="M540" t="s">
        <v>340</v>
      </c>
      <c r="N540" t="s">
        <v>464</v>
      </c>
      <c r="O540" t="s">
        <v>339</v>
      </c>
      <c r="P540" t="s">
        <v>1700</v>
      </c>
      <c r="Q540" t="s">
        <v>413</v>
      </c>
      <c r="R540" t="s">
        <v>407</v>
      </c>
      <c r="S540" t="s">
        <v>1212</v>
      </c>
      <c r="T540" s="131">
        <v>3.49</v>
      </c>
      <c r="U540" t="s">
        <v>2284</v>
      </c>
      <c r="V540" s="132">
        <v>1.393E-2</v>
      </c>
      <c r="W540" s="132">
        <v>3.0599999999999999E-2</v>
      </c>
      <c r="X540" t="s">
        <v>412</v>
      </c>
      <c r="Y540" t="s">
        <v>339</v>
      </c>
      <c r="Z540" s="131">
        <v>37323.94</v>
      </c>
      <c r="AA540" s="131">
        <v>1</v>
      </c>
      <c r="AB540" s="131">
        <v>105.54</v>
      </c>
      <c r="AD540" s="131">
        <v>39.392000000000003</v>
      </c>
      <c r="AH540" s="132">
        <v>2.0000000000000002E-5</v>
      </c>
      <c r="AI540" s="132">
        <f t="shared" si="8"/>
        <v>7.3545679555395106E-3</v>
      </c>
      <c r="AJ540" s="132">
        <v>8.8307209709136635E-4</v>
      </c>
    </row>
    <row r="541" spans="1:36" hidden="1">
      <c r="A541" t="s">
        <v>1213</v>
      </c>
      <c r="B541">
        <v>13499</v>
      </c>
      <c r="C541" t="s">
        <v>2460</v>
      </c>
      <c r="D541" t="s">
        <v>2461</v>
      </c>
      <c r="E541" t="s">
        <v>309</v>
      </c>
      <c r="F541" t="s">
        <v>2462</v>
      </c>
      <c r="G541" t="s">
        <v>2463</v>
      </c>
      <c r="H541" t="s">
        <v>321</v>
      </c>
      <c r="I541" t="s">
        <v>951</v>
      </c>
      <c r="J541" t="s">
        <v>204</v>
      </c>
      <c r="K541" t="s">
        <v>204</v>
      </c>
      <c r="L541" t="s">
        <v>325</v>
      </c>
      <c r="M541" t="s">
        <v>340</v>
      </c>
      <c r="N541" t="s">
        <v>484</v>
      </c>
      <c r="O541" t="s">
        <v>339</v>
      </c>
      <c r="P541" t="s">
        <v>1596</v>
      </c>
      <c r="Q541" t="s">
        <v>415</v>
      </c>
      <c r="R541" t="s">
        <v>407</v>
      </c>
      <c r="S541" t="s">
        <v>1212</v>
      </c>
      <c r="T541" s="131">
        <v>4.07</v>
      </c>
      <c r="U541" t="s">
        <v>1683</v>
      </c>
      <c r="V541" s="132">
        <v>5.2859999999999997E-2</v>
      </c>
      <c r="W541" s="132">
        <v>5.1799999999999999E-2</v>
      </c>
      <c r="X541" t="s">
        <v>412</v>
      </c>
      <c r="Y541" t="s">
        <v>339</v>
      </c>
      <c r="Z541" s="131">
        <v>37370</v>
      </c>
      <c r="AA541" s="131">
        <v>1</v>
      </c>
      <c r="AB541" s="131">
        <v>104.5</v>
      </c>
      <c r="AD541" s="131">
        <v>39.052</v>
      </c>
      <c r="AH541" s="132">
        <v>4.0000000000000003E-5</v>
      </c>
      <c r="AI541" s="132">
        <f t="shared" si="8"/>
        <v>7.2910892516178149E-3</v>
      </c>
      <c r="AJ541" s="132">
        <v>8.7545013037195461E-4</v>
      </c>
    </row>
    <row r="542" spans="1:36" hidden="1">
      <c r="A542" t="s">
        <v>1213</v>
      </c>
      <c r="B542">
        <v>13499</v>
      </c>
      <c r="C542" t="s">
        <v>1913</v>
      </c>
      <c r="D542" t="s">
        <v>1914</v>
      </c>
      <c r="E542" t="s">
        <v>309</v>
      </c>
      <c r="F542" t="s">
        <v>2039</v>
      </c>
      <c r="G542" t="s">
        <v>2040</v>
      </c>
      <c r="H542" t="s">
        <v>321</v>
      </c>
      <c r="I542" t="s">
        <v>754</v>
      </c>
      <c r="J542" t="s">
        <v>204</v>
      </c>
      <c r="K542" t="s">
        <v>204</v>
      </c>
      <c r="L542" t="s">
        <v>325</v>
      </c>
      <c r="M542" t="s">
        <v>340</v>
      </c>
      <c r="N542" t="s">
        <v>464</v>
      </c>
      <c r="O542" t="s">
        <v>339</v>
      </c>
      <c r="P542" t="s">
        <v>1700</v>
      </c>
      <c r="Q542" t="s">
        <v>413</v>
      </c>
      <c r="R542" t="s">
        <v>407</v>
      </c>
      <c r="S542" t="s">
        <v>1212</v>
      </c>
      <c r="T542" s="131">
        <v>3.93</v>
      </c>
      <c r="U542" t="s">
        <v>1572</v>
      </c>
      <c r="V542" s="132">
        <v>1.43E-2</v>
      </c>
      <c r="W542" s="132">
        <v>2.81E-2</v>
      </c>
      <c r="X542" t="s">
        <v>412</v>
      </c>
      <c r="Y542" t="s">
        <v>339</v>
      </c>
      <c r="Z542" s="131">
        <v>33666.559999999998</v>
      </c>
      <c r="AA542" s="131">
        <v>1</v>
      </c>
      <c r="AB542" s="131">
        <v>110</v>
      </c>
      <c r="AD542" s="131">
        <v>37.033000000000001</v>
      </c>
      <c r="AH542" s="132">
        <v>2.0000000000000002E-5</v>
      </c>
      <c r="AI542" s="132">
        <f t="shared" si="8"/>
        <v>6.914137771565158E-3</v>
      </c>
      <c r="AJ542" s="132">
        <v>8.3018909858815419E-4</v>
      </c>
    </row>
    <row r="543" spans="1:36" hidden="1">
      <c r="A543" t="s">
        <v>1213</v>
      </c>
      <c r="B543">
        <v>13499</v>
      </c>
      <c r="C543" t="s">
        <v>2023</v>
      </c>
      <c r="D543" t="s">
        <v>2024</v>
      </c>
      <c r="E543" t="s">
        <v>309</v>
      </c>
      <c r="F543" t="s">
        <v>2100</v>
      </c>
      <c r="G543" t="s">
        <v>2101</v>
      </c>
      <c r="H543" t="s">
        <v>321</v>
      </c>
      <c r="I543" t="s">
        <v>754</v>
      </c>
      <c r="J543" t="s">
        <v>204</v>
      </c>
      <c r="K543" t="s">
        <v>204</v>
      </c>
      <c r="L543" t="s">
        <v>325</v>
      </c>
      <c r="M543" t="s">
        <v>340</v>
      </c>
      <c r="N543" t="s">
        <v>464</v>
      </c>
      <c r="O543" t="s">
        <v>339</v>
      </c>
      <c r="P543" t="s">
        <v>2088</v>
      </c>
      <c r="Q543" t="s">
        <v>413</v>
      </c>
      <c r="R543" t="s">
        <v>407</v>
      </c>
      <c r="S543" t="s">
        <v>1212</v>
      </c>
      <c r="T543" s="131">
        <v>0.01</v>
      </c>
      <c r="U543" t="s">
        <v>2056</v>
      </c>
      <c r="V543" s="132">
        <v>2.4799999999999999E-2</v>
      </c>
      <c r="W543" s="132">
        <v>0.25729999999999997</v>
      </c>
      <c r="X543" t="s">
        <v>412</v>
      </c>
      <c r="Y543" t="s">
        <v>339</v>
      </c>
      <c r="Z543" s="131">
        <v>30000</v>
      </c>
      <c r="AA543" s="131">
        <v>1</v>
      </c>
      <c r="AB543" s="131">
        <v>115.85</v>
      </c>
      <c r="AD543" s="131">
        <v>34.755000000000003</v>
      </c>
      <c r="AH543" s="132">
        <v>5.0000000000000002E-5</v>
      </c>
      <c r="AI543" s="132">
        <f t="shared" si="8"/>
        <v>6.4888304552897973E-3</v>
      </c>
      <c r="AJ543" s="132">
        <v>7.7912192156809606E-4</v>
      </c>
    </row>
    <row r="544" spans="1:36" hidden="1">
      <c r="A544" t="s">
        <v>1213</v>
      </c>
      <c r="B544">
        <v>13499</v>
      </c>
      <c r="C544" t="s">
        <v>2023</v>
      </c>
      <c r="D544" t="s">
        <v>2024</v>
      </c>
      <c r="E544" t="s">
        <v>309</v>
      </c>
      <c r="F544" t="s">
        <v>2425</v>
      </c>
      <c r="G544" t="s">
        <v>2426</v>
      </c>
      <c r="H544" t="s">
        <v>321</v>
      </c>
      <c r="I544" t="s">
        <v>754</v>
      </c>
      <c r="J544" t="s">
        <v>204</v>
      </c>
      <c r="K544" t="s">
        <v>204</v>
      </c>
      <c r="L544" t="s">
        <v>325</v>
      </c>
      <c r="M544" t="s">
        <v>340</v>
      </c>
      <c r="N544" t="s">
        <v>464</v>
      </c>
      <c r="O544" t="s">
        <v>339</v>
      </c>
      <c r="P544" t="s">
        <v>2027</v>
      </c>
      <c r="Q544" t="s">
        <v>415</v>
      </c>
      <c r="R544" t="s">
        <v>407</v>
      </c>
      <c r="S544" t="s">
        <v>1212</v>
      </c>
      <c r="T544" s="131">
        <v>5.05</v>
      </c>
      <c r="U544" t="s">
        <v>1952</v>
      </c>
      <c r="V544" s="132">
        <v>1.7569999999999999E-2</v>
      </c>
      <c r="W544" s="132">
        <v>2.9399999999999999E-2</v>
      </c>
      <c r="X544" t="s">
        <v>412</v>
      </c>
      <c r="Y544" t="s">
        <v>339</v>
      </c>
      <c r="Z544" s="131">
        <v>30000</v>
      </c>
      <c r="AA544" s="131">
        <v>1</v>
      </c>
      <c r="AB544" s="131">
        <v>113.77</v>
      </c>
      <c r="AD544" s="131">
        <v>34.131</v>
      </c>
      <c r="AH544" s="132">
        <v>1.0000000000000001E-5</v>
      </c>
      <c r="AI544" s="132">
        <f t="shared" si="8"/>
        <v>6.3723283633864494E-3</v>
      </c>
      <c r="AJ544" s="132">
        <v>7.6513337088305808E-4</v>
      </c>
    </row>
    <row r="545" spans="1:36" hidden="1">
      <c r="A545" t="s">
        <v>1213</v>
      </c>
      <c r="B545">
        <v>13499</v>
      </c>
      <c r="C545" t="s">
        <v>1874</v>
      </c>
      <c r="D545" t="s">
        <v>1875</v>
      </c>
      <c r="E545" t="s">
        <v>309</v>
      </c>
      <c r="F545" t="s">
        <v>2494</v>
      </c>
      <c r="G545" t="s">
        <v>2495</v>
      </c>
      <c r="H545" t="s">
        <v>321</v>
      </c>
      <c r="I545" t="s">
        <v>754</v>
      </c>
      <c r="J545" t="s">
        <v>204</v>
      </c>
      <c r="K545" t="s">
        <v>204</v>
      </c>
      <c r="L545" t="s">
        <v>325</v>
      </c>
      <c r="M545" t="s">
        <v>340</v>
      </c>
      <c r="N545" t="s">
        <v>448</v>
      </c>
      <c r="O545" t="s">
        <v>339</v>
      </c>
      <c r="P545" t="s">
        <v>1533</v>
      </c>
      <c r="Q545" t="s">
        <v>413</v>
      </c>
      <c r="R545" t="s">
        <v>407</v>
      </c>
      <c r="S545" t="s">
        <v>1212</v>
      </c>
      <c r="T545" s="131">
        <v>1.71</v>
      </c>
      <c r="U545" t="s">
        <v>1730</v>
      </c>
      <c r="V545" s="132">
        <v>9.1699999999999993E-3</v>
      </c>
      <c r="W545" s="132">
        <v>2.6700000000000002E-2</v>
      </c>
      <c r="X545" t="s">
        <v>412</v>
      </c>
      <c r="Y545" t="s">
        <v>339</v>
      </c>
      <c r="Z545" s="131">
        <v>25000</v>
      </c>
      <c r="AA545" s="131">
        <v>1</v>
      </c>
      <c r="AB545" s="131">
        <v>111.08</v>
      </c>
      <c r="AD545" s="131">
        <v>27.77</v>
      </c>
      <c r="AH545" s="132">
        <v>3.0000000000000001E-5</v>
      </c>
      <c r="AI545" s="132">
        <f t="shared" si="8"/>
        <v>5.1847164938396677E-3</v>
      </c>
      <c r="AJ545" s="132">
        <v>6.2253534058253561E-4</v>
      </c>
    </row>
    <row r="546" spans="1:36" hidden="1">
      <c r="A546" t="s">
        <v>1213</v>
      </c>
      <c r="B546">
        <v>13499</v>
      </c>
      <c r="C546" t="s">
        <v>2528</v>
      </c>
      <c r="D546" t="s">
        <v>2529</v>
      </c>
      <c r="E546" t="s">
        <v>309</v>
      </c>
      <c r="F546" t="s">
        <v>2748</v>
      </c>
      <c r="G546" t="s">
        <v>2749</v>
      </c>
      <c r="H546" t="s">
        <v>321</v>
      </c>
      <c r="I546" t="s">
        <v>755</v>
      </c>
      <c r="J546" t="s">
        <v>204</v>
      </c>
      <c r="K546" t="s">
        <v>204</v>
      </c>
      <c r="L546" t="s">
        <v>325</v>
      </c>
      <c r="M546" t="s">
        <v>340</v>
      </c>
      <c r="N546" t="s">
        <v>454</v>
      </c>
      <c r="O546" t="s">
        <v>339</v>
      </c>
      <c r="P546" t="s">
        <v>1545</v>
      </c>
      <c r="Q546" t="s">
        <v>415</v>
      </c>
      <c r="R546" t="s">
        <v>407</v>
      </c>
      <c r="S546" t="s">
        <v>1212</v>
      </c>
      <c r="T546" s="131">
        <v>2.83</v>
      </c>
      <c r="U546" t="s">
        <v>2532</v>
      </c>
      <c r="V546" s="132">
        <v>6.7599999999999993E-2</v>
      </c>
      <c r="W546" s="132">
        <v>6.6299999999999998E-2</v>
      </c>
      <c r="X546" t="s">
        <v>412</v>
      </c>
      <c r="Y546" t="s">
        <v>339</v>
      </c>
      <c r="Z546" s="131">
        <v>26737.14</v>
      </c>
      <c r="AA546" s="131">
        <v>1</v>
      </c>
      <c r="AB546" s="131">
        <v>102.77</v>
      </c>
      <c r="AD546" s="131">
        <v>27.478000000000002</v>
      </c>
      <c r="AH546" s="132">
        <v>2.0000000000000002E-5</v>
      </c>
      <c r="AI546" s="132">
        <f t="shared" si="8"/>
        <v>5.1301994892951532E-3</v>
      </c>
      <c r="AJ546" s="132">
        <v>6.1598941622351155E-4</v>
      </c>
    </row>
    <row r="547" spans="1:36" hidden="1">
      <c r="A547" t="s">
        <v>1213</v>
      </c>
      <c r="B547">
        <v>13499</v>
      </c>
      <c r="C547" t="s">
        <v>2050</v>
      </c>
      <c r="D547" t="s">
        <v>2051</v>
      </c>
      <c r="E547" t="s">
        <v>309</v>
      </c>
      <c r="F547" t="s">
        <v>2526</v>
      </c>
      <c r="G547" t="s">
        <v>2527</v>
      </c>
      <c r="H547" t="s">
        <v>321</v>
      </c>
      <c r="I547" t="s">
        <v>951</v>
      </c>
      <c r="J547" t="s">
        <v>204</v>
      </c>
      <c r="K547" t="s">
        <v>204</v>
      </c>
      <c r="L547" t="s">
        <v>325</v>
      </c>
      <c r="M547" t="s">
        <v>340</v>
      </c>
      <c r="N547" t="s">
        <v>464</v>
      </c>
      <c r="O547" t="s">
        <v>339</v>
      </c>
      <c r="P547" t="s">
        <v>1700</v>
      </c>
      <c r="Q547" t="s">
        <v>413</v>
      </c>
      <c r="R547" t="s">
        <v>407</v>
      </c>
      <c r="S547" t="s">
        <v>1212</v>
      </c>
      <c r="T547" s="131">
        <v>4.92</v>
      </c>
      <c r="U547" t="s">
        <v>2104</v>
      </c>
      <c r="V547" s="132">
        <v>4.5080000000000002E-2</v>
      </c>
      <c r="W547" s="132">
        <v>5.1499999999999997E-2</v>
      </c>
      <c r="X547" t="s">
        <v>412</v>
      </c>
      <c r="Y547" t="s">
        <v>339</v>
      </c>
      <c r="Z547" s="131">
        <v>30000</v>
      </c>
      <c r="AA547" s="131">
        <v>1</v>
      </c>
      <c r="AB547" s="131">
        <v>88.38</v>
      </c>
      <c r="AD547" s="131">
        <v>26.513999999999999</v>
      </c>
      <c r="AH547" s="132">
        <v>2.0000000000000002E-5</v>
      </c>
      <c r="AI547" s="132">
        <f t="shared" si="8"/>
        <v>4.9502186934701096E-3</v>
      </c>
      <c r="AJ547" s="132">
        <v>5.9437889881906194E-4</v>
      </c>
    </row>
    <row r="548" spans="1:36" hidden="1">
      <c r="A548" t="s">
        <v>1213</v>
      </c>
      <c r="B548">
        <v>13499</v>
      </c>
      <c r="C548" t="s">
        <v>2092</v>
      </c>
      <c r="D548" t="s">
        <v>2093</v>
      </c>
      <c r="E548" t="s">
        <v>309</v>
      </c>
      <c r="F548" t="s">
        <v>2750</v>
      </c>
      <c r="G548" t="s">
        <v>2751</v>
      </c>
      <c r="H548" t="s">
        <v>321</v>
      </c>
      <c r="I548" t="s">
        <v>951</v>
      </c>
      <c r="J548" t="s">
        <v>204</v>
      </c>
      <c r="K548" t="s">
        <v>204</v>
      </c>
      <c r="L548" t="s">
        <v>325</v>
      </c>
      <c r="M548" t="s">
        <v>340</v>
      </c>
      <c r="N548" t="s">
        <v>484</v>
      </c>
      <c r="O548" t="s">
        <v>339</v>
      </c>
      <c r="P548" t="s">
        <v>1700</v>
      </c>
      <c r="Q548" t="s">
        <v>413</v>
      </c>
      <c r="R548" t="s">
        <v>407</v>
      </c>
      <c r="S548" t="s">
        <v>1212</v>
      </c>
      <c r="T548" s="131">
        <v>7.52</v>
      </c>
      <c r="U548" t="s">
        <v>2752</v>
      </c>
      <c r="V548" s="132">
        <v>5.2479999999999999E-2</v>
      </c>
      <c r="W548" s="132">
        <v>5.1900000000000002E-2</v>
      </c>
      <c r="X548" t="s">
        <v>412</v>
      </c>
      <c r="Y548" t="s">
        <v>339</v>
      </c>
      <c r="Z548" s="131">
        <v>30000</v>
      </c>
      <c r="AA548" s="131">
        <v>1</v>
      </c>
      <c r="AB548" s="131">
        <v>84.82</v>
      </c>
      <c r="AD548" s="131">
        <v>25.446000000000002</v>
      </c>
      <c r="AH548" s="132">
        <v>2.0000000000000002E-5</v>
      </c>
      <c r="AI548" s="132">
        <f t="shared" si="8"/>
        <v>4.7508208823278429E-3</v>
      </c>
      <c r="AJ548" s="132">
        <v>5.7043695630043935E-4</v>
      </c>
    </row>
    <row r="549" spans="1:36" hidden="1">
      <c r="A549" t="s">
        <v>1213</v>
      </c>
      <c r="B549">
        <v>13499</v>
      </c>
      <c r="C549" t="s">
        <v>2470</v>
      </c>
      <c r="D549" t="s">
        <v>2471</v>
      </c>
      <c r="E549" t="s">
        <v>309</v>
      </c>
      <c r="F549" t="s">
        <v>2472</v>
      </c>
      <c r="G549" t="s">
        <v>2473</v>
      </c>
      <c r="H549" t="s">
        <v>321</v>
      </c>
      <c r="I549" t="s">
        <v>951</v>
      </c>
      <c r="J549" t="s">
        <v>204</v>
      </c>
      <c r="K549" t="s">
        <v>204</v>
      </c>
      <c r="L549" t="s">
        <v>325</v>
      </c>
      <c r="M549" t="s">
        <v>340</v>
      </c>
      <c r="N549" t="s">
        <v>447</v>
      </c>
      <c r="O549" t="s">
        <v>339</v>
      </c>
      <c r="P549" t="s">
        <v>1596</v>
      </c>
      <c r="Q549" t="s">
        <v>415</v>
      </c>
      <c r="R549" t="s">
        <v>407</v>
      </c>
      <c r="S549" t="s">
        <v>1212</v>
      </c>
      <c r="T549" s="131">
        <v>2.94</v>
      </c>
      <c r="U549" t="s">
        <v>1617</v>
      </c>
      <c r="V549" s="132">
        <v>5.7430000000000002E-2</v>
      </c>
      <c r="W549" s="132">
        <v>6.3200000000000006E-2</v>
      </c>
      <c r="X549" t="s">
        <v>412</v>
      </c>
      <c r="Y549" t="s">
        <v>339</v>
      </c>
      <c r="Z549" s="131">
        <v>25000</v>
      </c>
      <c r="AA549" s="131">
        <v>1</v>
      </c>
      <c r="AB549" s="131">
        <v>99.68</v>
      </c>
      <c r="AD549" s="131">
        <v>24.92</v>
      </c>
      <c r="AH549" s="132">
        <v>1E-4</v>
      </c>
      <c r="AI549" s="132">
        <f t="shared" si="8"/>
        <v>4.6526155933195729E-3</v>
      </c>
      <c r="AJ549" s="132">
        <v>5.5864532543452609E-4</v>
      </c>
    </row>
    <row r="550" spans="1:36" hidden="1">
      <c r="A550" t="s">
        <v>1213</v>
      </c>
      <c r="B550">
        <v>13499</v>
      </c>
      <c r="C550" t="s">
        <v>2209</v>
      </c>
      <c r="D550" t="s">
        <v>2210</v>
      </c>
      <c r="E550" t="s">
        <v>309</v>
      </c>
      <c r="F550" t="s">
        <v>2715</v>
      </c>
      <c r="G550" t="s">
        <v>2716</v>
      </c>
      <c r="H550" t="s">
        <v>321</v>
      </c>
      <c r="I550" t="s">
        <v>951</v>
      </c>
      <c r="J550" t="s">
        <v>204</v>
      </c>
      <c r="K550" t="s">
        <v>204</v>
      </c>
      <c r="L550" t="s">
        <v>325</v>
      </c>
      <c r="M550" t="s">
        <v>340</v>
      </c>
      <c r="N550" t="s">
        <v>445</v>
      </c>
      <c r="O550" t="s">
        <v>339</v>
      </c>
      <c r="P550" t="s">
        <v>2213</v>
      </c>
      <c r="Q550" t="s">
        <v>415</v>
      </c>
      <c r="R550" t="s">
        <v>407</v>
      </c>
      <c r="S550" t="s">
        <v>1212</v>
      </c>
      <c r="T550" s="131">
        <v>1.48</v>
      </c>
      <c r="U550" t="s">
        <v>1628</v>
      </c>
      <c r="V550" s="132">
        <v>3.789E-2</v>
      </c>
      <c r="W550" s="132">
        <v>0.05</v>
      </c>
      <c r="X550" t="s">
        <v>412</v>
      </c>
      <c r="Y550" t="s">
        <v>339</v>
      </c>
      <c r="Z550" s="131">
        <v>25000</v>
      </c>
      <c r="AA550" s="131">
        <v>1</v>
      </c>
      <c r="AB550" s="131">
        <v>95.58</v>
      </c>
      <c r="AD550" s="131">
        <v>23.895</v>
      </c>
      <c r="AH550" s="132">
        <v>8.0000000000000007E-5</v>
      </c>
      <c r="AI550" s="132">
        <f t="shared" si="8"/>
        <v>4.4612459712026955E-3</v>
      </c>
      <c r="AJ550" s="132">
        <v>5.3566733753041733E-4</v>
      </c>
    </row>
    <row r="551" spans="1:36" hidden="1">
      <c r="A551" t="s">
        <v>1213</v>
      </c>
      <c r="B551">
        <v>13499</v>
      </c>
      <c r="C551" t="s">
        <v>2489</v>
      </c>
      <c r="D551" t="s">
        <v>2490</v>
      </c>
      <c r="E551" t="s">
        <v>309</v>
      </c>
      <c r="F551" t="s">
        <v>2491</v>
      </c>
      <c r="G551" t="s">
        <v>2492</v>
      </c>
      <c r="H551" t="s">
        <v>321</v>
      </c>
      <c r="I551" t="s">
        <v>951</v>
      </c>
      <c r="J551" t="s">
        <v>204</v>
      </c>
      <c r="K551" t="s">
        <v>204</v>
      </c>
      <c r="L551" t="s">
        <v>325</v>
      </c>
      <c r="M551" t="s">
        <v>340</v>
      </c>
      <c r="N551" t="s">
        <v>476</v>
      </c>
      <c r="O551" t="s">
        <v>339</v>
      </c>
      <c r="P551" t="s">
        <v>1533</v>
      </c>
      <c r="Q551" t="s">
        <v>413</v>
      </c>
      <c r="R551" t="s">
        <v>407</v>
      </c>
      <c r="S551" t="s">
        <v>1212</v>
      </c>
      <c r="T551" s="131">
        <v>5.23</v>
      </c>
      <c r="U551" t="s">
        <v>2493</v>
      </c>
      <c r="V551" s="132">
        <v>5.552E-2</v>
      </c>
      <c r="W551" s="132">
        <v>5.04E-2</v>
      </c>
      <c r="X551" t="s">
        <v>412</v>
      </c>
      <c r="Y551" t="s">
        <v>339</v>
      </c>
      <c r="Z551" s="131">
        <v>22000</v>
      </c>
      <c r="AA551" s="131">
        <v>1</v>
      </c>
      <c r="AB551" s="131">
        <v>105.53</v>
      </c>
      <c r="AD551" s="131">
        <v>23.216999999999999</v>
      </c>
      <c r="AH551" s="132">
        <v>1.4999999999999999E-4</v>
      </c>
      <c r="AI551" s="132">
        <f t="shared" si="8"/>
        <v>4.3346619675000203E-3</v>
      </c>
      <c r="AJ551" s="132">
        <v>5.2046823918994341E-4</v>
      </c>
    </row>
    <row r="552" spans="1:36" hidden="1">
      <c r="A552" t="s">
        <v>1213</v>
      </c>
      <c r="B552">
        <v>13499</v>
      </c>
      <c r="C552" t="s">
        <v>2522</v>
      </c>
      <c r="D552" t="s">
        <v>2523</v>
      </c>
      <c r="E552" t="s">
        <v>311</v>
      </c>
      <c r="F552" t="s">
        <v>2524</v>
      </c>
      <c r="G552" t="s">
        <v>2525</v>
      </c>
      <c r="H552" t="s">
        <v>321</v>
      </c>
      <c r="I552" t="s">
        <v>951</v>
      </c>
      <c r="J552" t="s">
        <v>204</v>
      </c>
      <c r="K552" t="s">
        <v>224</v>
      </c>
      <c r="L552" t="s">
        <v>325</v>
      </c>
      <c r="M552" t="s">
        <v>340</v>
      </c>
      <c r="N552" t="s">
        <v>465</v>
      </c>
      <c r="O552" t="s">
        <v>339</v>
      </c>
      <c r="P552" t="s">
        <v>1627</v>
      </c>
      <c r="Q552" t="s">
        <v>413</v>
      </c>
      <c r="R552" t="s">
        <v>407</v>
      </c>
      <c r="S552" t="s">
        <v>1212</v>
      </c>
      <c r="T552" s="131">
        <v>0.66</v>
      </c>
      <c r="U552" t="s">
        <v>1400</v>
      </c>
      <c r="V552" s="132">
        <v>5.4370000000000002E-2</v>
      </c>
      <c r="W552" s="132">
        <v>5.8700000000000002E-2</v>
      </c>
      <c r="X552" t="s">
        <v>412</v>
      </c>
      <c r="Y552" t="s">
        <v>339</v>
      </c>
      <c r="Z552" s="131">
        <v>22500</v>
      </c>
      <c r="AA552" s="131">
        <v>1</v>
      </c>
      <c r="AB552" s="131">
        <v>100.13</v>
      </c>
      <c r="AD552" s="131">
        <v>22.529</v>
      </c>
      <c r="AH552" s="132">
        <v>6.9999999999999994E-5</v>
      </c>
      <c r="AI552" s="132">
        <f t="shared" si="8"/>
        <v>4.2062109430937656E-3</v>
      </c>
      <c r="AJ552" s="132">
        <v>5.0504496535772221E-4</v>
      </c>
    </row>
    <row r="553" spans="1:36" hidden="1">
      <c r="A553" t="s">
        <v>1213</v>
      </c>
      <c r="B553">
        <v>13499</v>
      </c>
      <c r="C553" t="s">
        <v>2303</v>
      </c>
      <c r="D553" t="s">
        <v>2304</v>
      </c>
      <c r="E553" t="s">
        <v>309</v>
      </c>
      <c r="F553" t="s">
        <v>2753</v>
      </c>
      <c r="G553" t="s">
        <v>2754</v>
      </c>
      <c r="H553" t="s">
        <v>321</v>
      </c>
      <c r="I553" t="s">
        <v>951</v>
      </c>
      <c r="J553" t="s">
        <v>204</v>
      </c>
      <c r="K553" t="s">
        <v>204</v>
      </c>
      <c r="L553" t="s">
        <v>325</v>
      </c>
      <c r="M553" t="s">
        <v>340</v>
      </c>
      <c r="N553" t="s">
        <v>451</v>
      </c>
      <c r="O553" t="s">
        <v>339</v>
      </c>
      <c r="P553" t="s">
        <v>1627</v>
      </c>
      <c r="Q553" t="s">
        <v>413</v>
      </c>
      <c r="R553" t="s">
        <v>407</v>
      </c>
      <c r="S553" t="s">
        <v>1212</v>
      </c>
      <c r="T553" s="131">
        <v>3</v>
      </c>
      <c r="U553" t="s">
        <v>2755</v>
      </c>
      <c r="V553" s="132">
        <v>4.5190000000000001E-2</v>
      </c>
      <c r="W553" s="132">
        <v>5.2400000000000002E-2</v>
      </c>
      <c r="X553" t="s">
        <v>412</v>
      </c>
      <c r="Y553" t="s">
        <v>339</v>
      </c>
      <c r="Z553" s="131">
        <v>22500</v>
      </c>
      <c r="AA553" s="131">
        <v>1</v>
      </c>
      <c r="AB553" s="131">
        <v>97.45</v>
      </c>
      <c r="AD553" s="131">
        <v>21.925999999999998</v>
      </c>
      <c r="AH553" s="132">
        <v>4.0000000000000003E-5</v>
      </c>
      <c r="AI553" s="132">
        <f t="shared" si="8"/>
        <v>4.0936295946679352E-3</v>
      </c>
      <c r="AJ553" s="132">
        <v>4.9152718320535384E-4</v>
      </c>
    </row>
    <row r="554" spans="1:36" hidden="1">
      <c r="A554" t="s">
        <v>1213</v>
      </c>
      <c r="B554">
        <v>13499</v>
      </c>
      <c r="C554" t="s">
        <v>2590</v>
      </c>
      <c r="D554" t="s">
        <v>2591</v>
      </c>
      <c r="E554" t="s">
        <v>309</v>
      </c>
      <c r="F554" t="s">
        <v>2592</v>
      </c>
      <c r="G554" t="s">
        <v>2593</v>
      </c>
      <c r="H554" t="s">
        <v>321</v>
      </c>
      <c r="I554" t="s">
        <v>754</v>
      </c>
      <c r="J554" t="s">
        <v>204</v>
      </c>
      <c r="K554" t="s">
        <v>204</v>
      </c>
      <c r="L554" t="s">
        <v>325</v>
      </c>
      <c r="M554" t="s">
        <v>340</v>
      </c>
      <c r="N554" t="s">
        <v>475</v>
      </c>
      <c r="O554" t="s">
        <v>339</v>
      </c>
      <c r="P554" t="s">
        <v>1700</v>
      </c>
      <c r="Q554" t="s">
        <v>413</v>
      </c>
      <c r="R554" t="s">
        <v>407</v>
      </c>
      <c r="S554" t="s">
        <v>1212</v>
      </c>
      <c r="T554" s="131">
        <v>1.94</v>
      </c>
      <c r="U554" t="s">
        <v>2594</v>
      </c>
      <c r="V554" s="132">
        <v>3.8500000000000001E-3</v>
      </c>
      <c r="W554" s="132">
        <v>2.5499999999999998E-2</v>
      </c>
      <c r="X554" t="s">
        <v>412</v>
      </c>
      <c r="Y554" t="s">
        <v>339</v>
      </c>
      <c r="Z554" s="131">
        <v>16857.14</v>
      </c>
      <c r="AA554" s="131">
        <v>1</v>
      </c>
      <c r="AB554" s="131">
        <v>121.82</v>
      </c>
      <c r="AD554" s="131">
        <v>20.535</v>
      </c>
      <c r="AH554" s="132">
        <v>4.0000000000000003E-5</v>
      </c>
      <c r="AI554" s="132">
        <f t="shared" si="8"/>
        <v>3.833927014800057E-3</v>
      </c>
      <c r="AJ554" s="132">
        <v>4.603443723032902E-4</v>
      </c>
    </row>
    <row r="555" spans="1:36" hidden="1">
      <c r="A555" t="s">
        <v>1213</v>
      </c>
      <c r="B555">
        <v>13499</v>
      </c>
      <c r="C555" t="s">
        <v>1977</v>
      </c>
      <c r="D555" t="s">
        <v>1978</v>
      </c>
      <c r="E555" t="s">
        <v>309</v>
      </c>
      <c r="F555" t="s">
        <v>2487</v>
      </c>
      <c r="G555" t="s">
        <v>2488</v>
      </c>
      <c r="H555" t="s">
        <v>321</v>
      </c>
      <c r="I555" t="s">
        <v>754</v>
      </c>
      <c r="J555" t="s">
        <v>204</v>
      </c>
      <c r="K555" t="s">
        <v>204</v>
      </c>
      <c r="L555" t="s">
        <v>325</v>
      </c>
      <c r="M555" t="s">
        <v>340</v>
      </c>
      <c r="N555" t="s">
        <v>464</v>
      </c>
      <c r="O555" t="s">
        <v>339</v>
      </c>
      <c r="P555" t="s">
        <v>1700</v>
      </c>
      <c r="Q555" t="s">
        <v>413</v>
      </c>
      <c r="R555" t="s">
        <v>407</v>
      </c>
      <c r="S555" t="s">
        <v>1212</v>
      </c>
      <c r="T555" s="131">
        <v>0.99</v>
      </c>
      <c r="U555" t="s">
        <v>1844</v>
      </c>
      <c r="V555" s="132">
        <v>1.1679999999999999E-2</v>
      </c>
      <c r="W555" s="132">
        <v>2.46E-2</v>
      </c>
      <c r="X555" t="s">
        <v>412</v>
      </c>
      <c r="Y555" t="s">
        <v>339</v>
      </c>
      <c r="Z555" s="131">
        <v>13333.36</v>
      </c>
      <c r="AA555" s="131">
        <v>1</v>
      </c>
      <c r="AB555" s="131">
        <v>143.4</v>
      </c>
      <c r="AD555" s="131">
        <v>19.12</v>
      </c>
      <c r="AH555" s="132">
        <v>3.0000000000000001E-5</v>
      </c>
      <c r="AI555" s="132">
        <f t="shared" si="8"/>
        <v>3.5697435852435886E-3</v>
      </c>
      <c r="AJ555" s="132">
        <v>4.2862354022103283E-4</v>
      </c>
    </row>
    <row r="556" spans="1:36" hidden="1">
      <c r="A556" t="s">
        <v>1213</v>
      </c>
      <c r="B556">
        <v>13499</v>
      </c>
      <c r="C556" t="s">
        <v>2339</v>
      </c>
      <c r="D556" t="s">
        <v>2340</v>
      </c>
      <c r="E556" t="s">
        <v>309</v>
      </c>
      <c r="F556" t="s">
        <v>2341</v>
      </c>
      <c r="G556" t="s">
        <v>2342</v>
      </c>
      <c r="H556" t="s">
        <v>321</v>
      </c>
      <c r="I556" t="s">
        <v>951</v>
      </c>
      <c r="J556" t="s">
        <v>204</v>
      </c>
      <c r="K556" t="s">
        <v>204</v>
      </c>
      <c r="L556" t="s">
        <v>325</v>
      </c>
      <c r="M556" t="s">
        <v>340</v>
      </c>
      <c r="N556" t="s">
        <v>445</v>
      </c>
      <c r="O556" t="s">
        <v>339</v>
      </c>
      <c r="P556" t="s">
        <v>2343</v>
      </c>
      <c r="Q556" t="s">
        <v>415</v>
      </c>
      <c r="R556" t="s">
        <v>407</v>
      </c>
      <c r="S556" t="s">
        <v>1212</v>
      </c>
      <c r="T556" s="131">
        <v>4.84</v>
      </c>
      <c r="U556" t="s">
        <v>2344</v>
      </c>
      <c r="V556" s="132">
        <v>4.0710000000000003E-2</v>
      </c>
      <c r="W556" s="132">
        <v>0.05</v>
      </c>
      <c r="X556" t="s">
        <v>412</v>
      </c>
      <c r="Y556" t="s">
        <v>339</v>
      </c>
      <c r="Z556" s="131">
        <v>20372.3</v>
      </c>
      <c r="AA556" s="131">
        <v>1</v>
      </c>
      <c r="AB556" s="131">
        <v>86.78</v>
      </c>
      <c r="AD556" s="131">
        <v>17.678999999999998</v>
      </c>
      <c r="AH556" s="132">
        <v>2.0000000000000002E-5</v>
      </c>
      <c r="AI556" s="132">
        <f t="shared" si="8"/>
        <v>3.3007059018578134E-3</v>
      </c>
      <c r="AJ556" s="132">
        <v>3.9631985186023211E-4</v>
      </c>
    </row>
    <row r="557" spans="1:36" hidden="1">
      <c r="A557" t="s">
        <v>1213</v>
      </c>
      <c r="B557">
        <v>13499</v>
      </c>
      <c r="C557" t="s">
        <v>2482</v>
      </c>
      <c r="D557" t="s">
        <v>2483</v>
      </c>
      <c r="E557" t="s">
        <v>309</v>
      </c>
      <c r="F557" t="s">
        <v>2554</v>
      </c>
      <c r="G557" t="s">
        <v>2555</v>
      </c>
      <c r="H557" t="s">
        <v>321</v>
      </c>
      <c r="I557" t="s">
        <v>951</v>
      </c>
      <c r="J557" t="s">
        <v>204</v>
      </c>
      <c r="K557" t="s">
        <v>204</v>
      </c>
      <c r="L557" t="s">
        <v>325</v>
      </c>
      <c r="M557" t="s">
        <v>340</v>
      </c>
      <c r="N557" t="s">
        <v>465</v>
      </c>
      <c r="O557" t="s">
        <v>339</v>
      </c>
      <c r="P557" t="s">
        <v>2343</v>
      </c>
      <c r="Q557" t="s">
        <v>415</v>
      </c>
      <c r="R557" t="s">
        <v>407</v>
      </c>
      <c r="S557" t="s">
        <v>1212</v>
      </c>
      <c r="T557" s="131">
        <v>0.33</v>
      </c>
      <c r="U557" t="s">
        <v>2556</v>
      </c>
      <c r="V557" s="132">
        <v>3.3160000000000002E-2</v>
      </c>
      <c r="W557" s="132">
        <v>4.6699999999999998E-2</v>
      </c>
      <c r="X557" t="s">
        <v>412</v>
      </c>
      <c r="Y557" t="s">
        <v>339</v>
      </c>
      <c r="Z557" s="131">
        <v>15945.95</v>
      </c>
      <c r="AA557" s="131">
        <v>1</v>
      </c>
      <c r="AB557" s="131">
        <v>101.01</v>
      </c>
      <c r="AD557" s="131">
        <v>16.106999999999999</v>
      </c>
      <c r="AH557" s="132">
        <v>8.0000000000000007E-5</v>
      </c>
      <c r="AI557" s="132">
        <f t="shared" si="8"/>
        <v>3.0072102472551506E-3</v>
      </c>
      <c r="AJ557" s="132">
        <v>3.6107946455754054E-4</v>
      </c>
    </row>
    <row r="558" spans="1:36" hidden="1">
      <c r="A558" t="s">
        <v>1213</v>
      </c>
      <c r="B558">
        <v>13499</v>
      </c>
      <c r="C558" t="s">
        <v>2550</v>
      </c>
      <c r="D558" t="s">
        <v>2551</v>
      </c>
      <c r="E558" t="s">
        <v>309</v>
      </c>
      <c r="F558" t="s">
        <v>2552</v>
      </c>
      <c r="G558" t="s">
        <v>2553</v>
      </c>
      <c r="H558" t="s">
        <v>321</v>
      </c>
      <c r="I558" t="s">
        <v>754</v>
      </c>
      <c r="J558" t="s">
        <v>204</v>
      </c>
      <c r="K558" t="s">
        <v>204</v>
      </c>
      <c r="L558" t="s">
        <v>325</v>
      </c>
      <c r="M558" t="s">
        <v>340</v>
      </c>
      <c r="N558" t="s">
        <v>440</v>
      </c>
      <c r="O558" t="s">
        <v>339</v>
      </c>
      <c r="P558" t="s">
        <v>1539</v>
      </c>
      <c r="Q558" t="s">
        <v>413</v>
      </c>
      <c r="R558" t="s">
        <v>407</v>
      </c>
      <c r="S558" t="s">
        <v>1212</v>
      </c>
      <c r="T558" s="131">
        <v>2.72</v>
      </c>
      <c r="U558" t="s">
        <v>1780</v>
      </c>
      <c r="V558" s="132">
        <v>1.8249999999999999E-2</v>
      </c>
      <c r="W558" s="132">
        <v>3.0800000000000001E-2</v>
      </c>
      <c r="X558" t="s">
        <v>412</v>
      </c>
      <c r="Y558" t="s">
        <v>339</v>
      </c>
      <c r="Z558" s="131">
        <v>14072.17</v>
      </c>
      <c r="AA558" s="131">
        <v>1</v>
      </c>
      <c r="AB558" s="131">
        <v>114.05</v>
      </c>
      <c r="AD558" s="131">
        <v>16.048999999999999</v>
      </c>
      <c r="AH558" s="132">
        <v>2.0000000000000002E-5</v>
      </c>
      <c r="AI558" s="132">
        <f t="shared" si="8"/>
        <v>2.9963815271743907E-3</v>
      </c>
      <c r="AJ558" s="132">
        <v>3.5977924670540563E-4</v>
      </c>
    </row>
    <row r="559" spans="1:36" hidden="1">
      <c r="A559" t="s">
        <v>1213</v>
      </c>
      <c r="B559">
        <v>13499</v>
      </c>
      <c r="C559" t="s">
        <v>2050</v>
      </c>
      <c r="D559" t="s">
        <v>2051</v>
      </c>
      <c r="E559" t="s">
        <v>309</v>
      </c>
      <c r="F559" t="s">
        <v>2102</v>
      </c>
      <c r="G559" t="s">
        <v>2103</v>
      </c>
      <c r="H559" t="s">
        <v>321</v>
      </c>
      <c r="I559" t="s">
        <v>754</v>
      </c>
      <c r="J559" t="s">
        <v>204</v>
      </c>
      <c r="K559" t="s">
        <v>204</v>
      </c>
      <c r="L559" t="s">
        <v>325</v>
      </c>
      <c r="M559" t="s">
        <v>340</v>
      </c>
      <c r="N559" t="s">
        <v>464</v>
      </c>
      <c r="O559" t="s">
        <v>339</v>
      </c>
      <c r="P559" t="s">
        <v>1700</v>
      </c>
      <c r="Q559" t="s">
        <v>413</v>
      </c>
      <c r="R559" t="s">
        <v>407</v>
      </c>
      <c r="S559" t="s">
        <v>1212</v>
      </c>
      <c r="T559" s="131">
        <v>5.12</v>
      </c>
      <c r="U559" t="s">
        <v>2104</v>
      </c>
      <c r="V559" s="132">
        <v>1.916E-2</v>
      </c>
      <c r="W559" s="132">
        <v>2.98E-2</v>
      </c>
      <c r="X559" t="s">
        <v>412</v>
      </c>
      <c r="Y559" t="s">
        <v>339</v>
      </c>
      <c r="Z559" s="131">
        <v>15000</v>
      </c>
      <c r="AA559" s="131">
        <v>1</v>
      </c>
      <c r="AB559" s="131">
        <v>104.6</v>
      </c>
      <c r="AD559" s="131">
        <v>15.69</v>
      </c>
      <c r="AH559" s="132">
        <v>1.0000000000000001E-5</v>
      </c>
      <c r="AI559" s="132">
        <f t="shared" si="8"/>
        <v>2.9293554839158946E-3</v>
      </c>
      <c r="AJ559" s="132">
        <v>3.5173134655167384E-4</v>
      </c>
    </row>
    <row r="560" spans="1:36" hidden="1">
      <c r="A560" t="s">
        <v>1213</v>
      </c>
      <c r="B560">
        <v>13499</v>
      </c>
      <c r="C560" t="s">
        <v>2321</v>
      </c>
      <c r="D560" t="s">
        <v>2322</v>
      </c>
      <c r="E560" t="s">
        <v>309</v>
      </c>
      <c r="F560" t="s">
        <v>2548</v>
      </c>
      <c r="G560" t="s">
        <v>2549</v>
      </c>
      <c r="H560" t="s">
        <v>321</v>
      </c>
      <c r="I560" t="s">
        <v>951</v>
      </c>
      <c r="J560" t="s">
        <v>204</v>
      </c>
      <c r="K560" t="s">
        <v>204</v>
      </c>
      <c r="L560" t="s">
        <v>325</v>
      </c>
      <c r="M560" t="s">
        <v>340</v>
      </c>
      <c r="N560" t="s">
        <v>451</v>
      </c>
      <c r="O560" t="s">
        <v>339</v>
      </c>
      <c r="P560" t="s">
        <v>1627</v>
      </c>
      <c r="Q560" t="s">
        <v>413</v>
      </c>
      <c r="R560" t="s">
        <v>407</v>
      </c>
      <c r="S560" t="s">
        <v>1212</v>
      </c>
      <c r="T560" s="131">
        <v>0.98</v>
      </c>
      <c r="U560" t="s">
        <v>1628</v>
      </c>
      <c r="V560" s="132">
        <v>3.9E-2</v>
      </c>
      <c r="W560" s="132">
        <v>5.4600000000000003E-2</v>
      </c>
      <c r="X560" t="s">
        <v>412</v>
      </c>
      <c r="Y560" t="s">
        <v>339</v>
      </c>
      <c r="Z560" s="131">
        <v>15000</v>
      </c>
      <c r="AA560" s="131">
        <v>1</v>
      </c>
      <c r="AB560" s="131">
        <v>98.59</v>
      </c>
      <c r="AD560" s="131">
        <v>14.789</v>
      </c>
      <c r="AH560" s="132">
        <v>3.0000000000000001E-5</v>
      </c>
      <c r="AI560" s="132">
        <f t="shared" si="8"/>
        <v>2.761136918523401E-3</v>
      </c>
      <c r="AJ560" s="132">
        <v>3.3153313474523294E-4</v>
      </c>
    </row>
    <row r="561" spans="1:36" hidden="1">
      <c r="A561" t="s">
        <v>1213</v>
      </c>
      <c r="B561">
        <v>13499</v>
      </c>
      <c r="C561" t="s">
        <v>2023</v>
      </c>
      <c r="D561" t="s">
        <v>2024</v>
      </c>
      <c r="E561" t="s">
        <v>309</v>
      </c>
      <c r="F561" t="s">
        <v>2348</v>
      </c>
      <c r="G561" t="s">
        <v>2349</v>
      </c>
      <c r="H561" t="s">
        <v>321</v>
      </c>
      <c r="I561" t="s">
        <v>754</v>
      </c>
      <c r="J561" t="s">
        <v>204</v>
      </c>
      <c r="K561" t="s">
        <v>204</v>
      </c>
      <c r="L561" t="s">
        <v>325</v>
      </c>
      <c r="M561" t="s">
        <v>340</v>
      </c>
      <c r="N561" t="s">
        <v>464</v>
      </c>
      <c r="O561" t="s">
        <v>339</v>
      </c>
      <c r="P561" t="s">
        <v>2088</v>
      </c>
      <c r="Q561" t="s">
        <v>413</v>
      </c>
      <c r="R561" t="s">
        <v>407</v>
      </c>
      <c r="S561" t="s">
        <v>1212</v>
      </c>
      <c r="T561" s="131">
        <v>9.99</v>
      </c>
      <c r="U561" t="s">
        <v>2350</v>
      </c>
      <c r="V561" s="132">
        <v>2.2939999999999999E-2</v>
      </c>
      <c r="W561" s="132">
        <v>3.2899999999999999E-2</v>
      </c>
      <c r="X561" t="s">
        <v>412</v>
      </c>
      <c r="Y561" t="s">
        <v>339</v>
      </c>
      <c r="Z561" s="131">
        <v>15000</v>
      </c>
      <c r="AA561" s="131">
        <v>1</v>
      </c>
      <c r="AB561" s="131">
        <v>97.7</v>
      </c>
      <c r="AD561" s="131">
        <v>14.654999999999999</v>
      </c>
      <c r="AH561" s="132">
        <v>0</v>
      </c>
      <c r="AI561" s="132">
        <f t="shared" si="8"/>
        <v>2.7361188410954386E-3</v>
      </c>
      <c r="AJ561" s="132">
        <v>3.2852918315581775E-4</v>
      </c>
    </row>
    <row r="562" spans="1:36" hidden="1">
      <c r="A562" t="s">
        <v>1213</v>
      </c>
      <c r="B562">
        <v>13499</v>
      </c>
      <c r="C562" t="s">
        <v>2373</v>
      </c>
      <c r="D562" t="s">
        <v>2374</v>
      </c>
      <c r="E562" t="s">
        <v>309</v>
      </c>
      <c r="F562" t="s">
        <v>2574</v>
      </c>
      <c r="G562" t="s">
        <v>2575</v>
      </c>
      <c r="H562" t="s">
        <v>321</v>
      </c>
      <c r="I562" t="s">
        <v>951</v>
      </c>
      <c r="J562" t="s">
        <v>204</v>
      </c>
      <c r="K562" t="s">
        <v>204</v>
      </c>
      <c r="L562" t="s">
        <v>325</v>
      </c>
      <c r="M562" t="s">
        <v>340</v>
      </c>
      <c r="N562" t="s">
        <v>440</v>
      </c>
      <c r="O562" t="s">
        <v>339</v>
      </c>
      <c r="P562" t="s">
        <v>1577</v>
      </c>
      <c r="Q562" t="s">
        <v>415</v>
      </c>
      <c r="R562" t="s">
        <v>407</v>
      </c>
      <c r="S562" t="s">
        <v>1212</v>
      </c>
      <c r="T562" s="131">
        <v>1.45</v>
      </c>
      <c r="U562" t="s">
        <v>1370</v>
      </c>
      <c r="V562" s="132">
        <v>4.1860000000000001E-2</v>
      </c>
      <c r="W562" s="132">
        <v>5.3999999999999999E-2</v>
      </c>
      <c r="X562" t="s">
        <v>412</v>
      </c>
      <c r="Y562" t="s">
        <v>339</v>
      </c>
      <c r="Z562" s="131">
        <v>12499.99</v>
      </c>
      <c r="AA562" s="131">
        <v>1</v>
      </c>
      <c r="AB562" s="131">
        <v>97.14</v>
      </c>
      <c r="AD562" s="131">
        <v>12.141999999999999</v>
      </c>
      <c r="AH562" s="132">
        <v>2.0000000000000002E-5</v>
      </c>
      <c r="AI562" s="132">
        <f t="shared" si="8"/>
        <v>2.2669365382859651E-3</v>
      </c>
      <c r="AJ562" s="132">
        <v>2.7219388207969558E-4</v>
      </c>
    </row>
    <row r="563" spans="1:36" hidden="1">
      <c r="A563" t="s">
        <v>1213</v>
      </c>
      <c r="B563">
        <v>13499</v>
      </c>
      <c r="C563" t="s">
        <v>2557</v>
      </c>
      <c r="D563" t="s">
        <v>2558</v>
      </c>
      <c r="E563" t="s">
        <v>309</v>
      </c>
      <c r="F563" t="s">
        <v>2559</v>
      </c>
      <c r="G563" t="s">
        <v>2560</v>
      </c>
      <c r="H563" t="s">
        <v>321</v>
      </c>
      <c r="I563" t="s">
        <v>754</v>
      </c>
      <c r="J563" t="s">
        <v>204</v>
      </c>
      <c r="K563" t="s">
        <v>204</v>
      </c>
      <c r="L563" t="s">
        <v>325</v>
      </c>
      <c r="M563" t="s">
        <v>340</v>
      </c>
      <c r="N563" t="s">
        <v>477</v>
      </c>
      <c r="O563" t="s">
        <v>339</v>
      </c>
      <c r="P563" t="s">
        <v>2027</v>
      </c>
      <c r="Q563" t="s">
        <v>415</v>
      </c>
      <c r="R563" t="s">
        <v>407</v>
      </c>
      <c r="S563" t="s">
        <v>1212</v>
      </c>
      <c r="T563" s="131">
        <v>5.09</v>
      </c>
      <c r="U563" t="s">
        <v>2284</v>
      </c>
      <c r="V563" s="132">
        <v>1.5630000000000002E-2</v>
      </c>
      <c r="W563" s="132">
        <v>2.5499999999999998E-2</v>
      </c>
      <c r="X563" t="s">
        <v>412</v>
      </c>
      <c r="Y563" t="s">
        <v>339</v>
      </c>
      <c r="Z563" s="131">
        <v>9563.4</v>
      </c>
      <c r="AA563" s="131">
        <v>1</v>
      </c>
      <c r="AB563" s="131">
        <v>117.66</v>
      </c>
      <c r="AD563" s="131">
        <v>11.252000000000001</v>
      </c>
      <c r="AH563" s="132">
        <v>1.0000000000000001E-5</v>
      </c>
      <c r="AI563" s="132">
        <f t="shared" si="8"/>
        <v>2.1007716956674091E-3</v>
      </c>
      <c r="AJ563" s="132">
        <v>2.5224226331417685E-4</v>
      </c>
    </row>
    <row r="564" spans="1:36" hidden="1">
      <c r="A564" t="s">
        <v>1213</v>
      </c>
      <c r="B564">
        <v>13499</v>
      </c>
      <c r="C564" t="s">
        <v>2204</v>
      </c>
      <c r="D564" t="s">
        <v>2205</v>
      </c>
      <c r="E564" t="s">
        <v>309</v>
      </c>
      <c r="F564" t="s">
        <v>2618</v>
      </c>
      <c r="G564" t="s">
        <v>2619</v>
      </c>
      <c r="H564" t="s">
        <v>321</v>
      </c>
      <c r="I564" t="s">
        <v>951</v>
      </c>
      <c r="J564" t="s">
        <v>204</v>
      </c>
      <c r="K564" t="s">
        <v>204</v>
      </c>
      <c r="L564" t="s">
        <v>325</v>
      </c>
      <c r="M564" t="s">
        <v>340</v>
      </c>
      <c r="N564" t="s">
        <v>445</v>
      </c>
      <c r="O564" t="s">
        <v>339</v>
      </c>
      <c r="P564" t="s">
        <v>1700</v>
      </c>
      <c r="Q564" t="s">
        <v>413</v>
      </c>
      <c r="R564" t="s">
        <v>407</v>
      </c>
      <c r="S564" t="s">
        <v>1212</v>
      </c>
      <c r="T564" s="131">
        <v>1.71</v>
      </c>
      <c r="U564" t="s">
        <v>1384</v>
      </c>
      <c r="V564" s="132">
        <v>6.4000000000000005E-4</v>
      </c>
      <c r="W564" s="132">
        <v>5.4100000000000002E-2</v>
      </c>
      <c r="X564" t="s">
        <v>412</v>
      </c>
      <c r="Y564" t="s">
        <v>339</v>
      </c>
      <c r="Z564" s="131">
        <v>10000</v>
      </c>
      <c r="AA564" s="131">
        <v>1</v>
      </c>
      <c r="AB564" s="131">
        <v>101.76</v>
      </c>
      <c r="AD564" s="131">
        <v>10.176</v>
      </c>
      <c r="AH564" s="132">
        <v>3.0000000000000001E-5</v>
      </c>
      <c r="AI564" s="132">
        <f t="shared" si="8"/>
        <v>1.8998802679622781E-3</v>
      </c>
      <c r="AJ564" s="132">
        <v>2.2812098040215638E-4</v>
      </c>
    </row>
    <row r="565" spans="1:36" hidden="1">
      <c r="A565" t="s">
        <v>1213</v>
      </c>
      <c r="B565">
        <v>13499</v>
      </c>
      <c r="C565" t="s">
        <v>1646</v>
      </c>
      <c r="D565" t="s">
        <v>1647</v>
      </c>
      <c r="E565" t="s">
        <v>309</v>
      </c>
      <c r="F565" t="s">
        <v>2642</v>
      </c>
      <c r="G565" t="s">
        <v>2643</v>
      </c>
      <c r="H565" t="s">
        <v>321</v>
      </c>
      <c r="I565" t="s">
        <v>754</v>
      </c>
      <c r="J565" t="s">
        <v>204</v>
      </c>
      <c r="K565" t="s">
        <v>204</v>
      </c>
      <c r="L565" t="s">
        <v>325</v>
      </c>
      <c r="M565" t="s">
        <v>340</v>
      </c>
      <c r="N565" t="s">
        <v>465</v>
      </c>
      <c r="O565" t="s">
        <v>339</v>
      </c>
      <c r="P565" t="s">
        <v>1627</v>
      </c>
      <c r="Q565" t="s">
        <v>413</v>
      </c>
      <c r="R565" t="s">
        <v>407</v>
      </c>
      <c r="S565" t="s">
        <v>1212</v>
      </c>
      <c r="T565" s="131">
        <v>1.29</v>
      </c>
      <c r="U565" t="s">
        <v>2644</v>
      </c>
      <c r="V565" s="132">
        <v>2.452E-2</v>
      </c>
      <c r="W565" s="132">
        <v>3.1399999999999997E-2</v>
      </c>
      <c r="X565" t="s">
        <v>412</v>
      </c>
      <c r="Y565" t="s">
        <v>339</v>
      </c>
      <c r="Z565" s="131">
        <v>8235.2900000000009</v>
      </c>
      <c r="AA565" s="131">
        <v>1</v>
      </c>
      <c r="AB565" s="131">
        <v>117.15</v>
      </c>
      <c r="AD565" s="131">
        <v>9.6479999999999997</v>
      </c>
      <c r="AH565" s="132">
        <v>1.0000000000000001E-5</v>
      </c>
      <c r="AI565" s="132">
        <f t="shared" si="8"/>
        <v>1.8013015748132917E-3</v>
      </c>
      <c r="AJ565" s="132">
        <v>2.1628451443789353E-4</v>
      </c>
    </row>
    <row r="566" spans="1:36" hidden="1">
      <c r="A566" t="s">
        <v>1213</v>
      </c>
      <c r="B566">
        <v>13499</v>
      </c>
      <c r="C566" t="s">
        <v>1874</v>
      </c>
      <c r="D566" t="s">
        <v>1875</v>
      </c>
      <c r="E566" t="s">
        <v>309</v>
      </c>
      <c r="F566" t="s">
        <v>2576</v>
      </c>
      <c r="G566" t="s">
        <v>2577</v>
      </c>
      <c r="H566" t="s">
        <v>321</v>
      </c>
      <c r="I566" t="s">
        <v>754</v>
      </c>
      <c r="J566" t="s">
        <v>204</v>
      </c>
      <c r="K566" t="s">
        <v>204</v>
      </c>
      <c r="L566" t="s">
        <v>325</v>
      </c>
      <c r="M566" t="s">
        <v>340</v>
      </c>
      <c r="N566" t="s">
        <v>448</v>
      </c>
      <c r="O566" t="s">
        <v>339</v>
      </c>
      <c r="P566" t="s">
        <v>1533</v>
      </c>
      <c r="Q566" t="s">
        <v>413</v>
      </c>
      <c r="R566" t="s">
        <v>407</v>
      </c>
      <c r="S566" t="s">
        <v>1212</v>
      </c>
      <c r="T566" s="131">
        <v>1.24</v>
      </c>
      <c r="U566" t="s">
        <v>1706</v>
      </c>
      <c r="V566" s="132">
        <v>3.3600000000000001E-3</v>
      </c>
      <c r="W566" s="132">
        <v>2.5499999999999998E-2</v>
      </c>
      <c r="X566" t="s">
        <v>412</v>
      </c>
      <c r="Y566" t="s">
        <v>339</v>
      </c>
      <c r="Z566" s="131">
        <v>8250</v>
      </c>
      <c r="AA566" s="131">
        <v>1</v>
      </c>
      <c r="AB566" s="131">
        <v>111.21</v>
      </c>
      <c r="AD566" s="131">
        <v>9.1750000000000007</v>
      </c>
      <c r="AH566" s="132">
        <v>3.0000000000000001E-5</v>
      </c>
      <c r="AI566" s="132">
        <f t="shared" si="8"/>
        <v>1.712991495533992E-3</v>
      </c>
      <c r="AJ566" s="132">
        <v>2.0568101367824144E-4</v>
      </c>
    </row>
    <row r="567" spans="1:36" hidden="1">
      <c r="A567" t="s">
        <v>1213</v>
      </c>
      <c r="B567">
        <v>13499</v>
      </c>
      <c r="C567" t="s">
        <v>2513</v>
      </c>
      <c r="D567" t="s">
        <v>2514</v>
      </c>
      <c r="E567" t="s">
        <v>309</v>
      </c>
      <c r="F567" t="s">
        <v>2515</v>
      </c>
      <c r="G567" t="s">
        <v>2516</v>
      </c>
      <c r="H567" t="s">
        <v>321</v>
      </c>
      <c r="I567" t="s">
        <v>951</v>
      </c>
      <c r="J567" t="s">
        <v>204</v>
      </c>
      <c r="K567" t="s">
        <v>204</v>
      </c>
      <c r="L567" t="s">
        <v>325</v>
      </c>
      <c r="M567" t="s">
        <v>340</v>
      </c>
      <c r="N567" t="s">
        <v>446</v>
      </c>
      <c r="O567" t="s">
        <v>339</v>
      </c>
      <c r="P567" t="s">
        <v>1700</v>
      </c>
      <c r="Q567" t="s">
        <v>413</v>
      </c>
      <c r="R567" t="s">
        <v>407</v>
      </c>
      <c r="S567" t="s">
        <v>1212</v>
      </c>
      <c r="T567" s="131">
        <v>2.14</v>
      </c>
      <c r="U567" t="s">
        <v>1572</v>
      </c>
      <c r="V567" s="132">
        <v>2.8400000000000002E-2</v>
      </c>
      <c r="W567" s="132">
        <v>4.7100000000000003E-2</v>
      </c>
      <c r="X567" t="s">
        <v>412</v>
      </c>
      <c r="Y567" t="s">
        <v>339</v>
      </c>
      <c r="Z567" s="131">
        <v>9375</v>
      </c>
      <c r="AA567" s="131">
        <v>1</v>
      </c>
      <c r="AB567" s="131">
        <v>92.86</v>
      </c>
      <c r="AD567" s="131">
        <v>8.7059999999999995</v>
      </c>
      <c r="AH567" s="132">
        <v>1.0000000000000001E-5</v>
      </c>
      <c r="AI567" s="132">
        <f t="shared" si="8"/>
        <v>1.6254282245361234E-3</v>
      </c>
      <c r="AJ567" s="132">
        <v>1.9516718311528826E-4</v>
      </c>
    </row>
    <row r="568" spans="1:36" hidden="1">
      <c r="A568" t="s">
        <v>1213</v>
      </c>
      <c r="B568">
        <v>13499</v>
      </c>
      <c r="C568" t="s">
        <v>2050</v>
      </c>
      <c r="D568" t="s">
        <v>2051</v>
      </c>
      <c r="E568" t="s">
        <v>309</v>
      </c>
      <c r="F568" t="s">
        <v>2430</v>
      </c>
      <c r="G568" t="s">
        <v>2431</v>
      </c>
      <c r="H568" t="s">
        <v>321</v>
      </c>
      <c r="I568" t="s">
        <v>754</v>
      </c>
      <c r="J568" t="s">
        <v>204</v>
      </c>
      <c r="K568" t="s">
        <v>204</v>
      </c>
      <c r="L568" t="s">
        <v>325</v>
      </c>
      <c r="M568" t="s">
        <v>340</v>
      </c>
      <c r="N568" t="s">
        <v>464</v>
      </c>
      <c r="O568" t="s">
        <v>339</v>
      </c>
      <c r="P568" t="s">
        <v>1700</v>
      </c>
      <c r="Q568" t="s">
        <v>413</v>
      </c>
      <c r="R568" t="s">
        <v>407</v>
      </c>
      <c r="S568" t="s">
        <v>1212</v>
      </c>
      <c r="T568" s="131">
        <v>8.4499999999999993</v>
      </c>
      <c r="U568" t="s">
        <v>2310</v>
      </c>
      <c r="V568" s="132">
        <v>3.2000000000000001E-2</v>
      </c>
      <c r="W568" s="132">
        <v>3.32E-2</v>
      </c>
      <c r="X568" t="s">
        <v>412</v>
      </c>
      <c r="Y568" t="s">
        <v>339</v>
      </c>
      <c r="Z568" s="131">
        <v>6888</v>
      </c>
      <c r="AA568" s="131">
        <v>1</v>
      </c>
      <c r="AB568" s="131">
        <v>103.19</v>
      </c>
      <c r="AD568" s="131">
        <v>7.1079999999999997</v>
      </c>
      <c r="AH568" s="132">
        <v>1.0000000000000001E-5</v>
      </c>
      <c r="AI568" s="132">
        <f t="shared" si="8"/>
        <v>1.3270783161041541E-3</v>
      </c>
      <c r="AJ568" s="132">
        <v>1.5934393953405339E-4</v>
      </c>
    </row>
    <row r="569" spans="1:36" hidden="1">
      <c r="A569" t="s">
        <v>1213</v>
      </c>
      <c r="B569">
        <v>13499</v>
      </c>
      <c r="C569" t="s">
        <v>1913</v>
      </c>
      <c r="D569" t="s">
        <v>1914</v>
      </c>
      <c r="E569" t="s">
        <v>309</v>
      </c>
      <c r="F569" t="s">
        <v>2628</v>
      </c>
      <c r="G569" t="s">
        <v>2629</v>
      </c>
      <c r="H569" t="s">
        <v>321</v>
      </c>
      <c r="I569" t="s">
        <v>754</v>
      </c>
      <c r="J569" t="s">
        <v>204</v>
      </c>
      <c r="K569" t="s">
        <v>204</v>
      </c>
      <c r="L569" t="s">
        <v>325</v>
      </c>
      <c r="M569" t="s">
        <v>340</v>
      </c>
      <c r="N569" t="s">
        <v>464</v>
      </c>
      <c r="O569" t="s">
        <v>339</v>
      </c>
      <c r="P569" t="s">
        <v>1700</v>
      </c>
      <c r="Q569" t="s">
        <v>413</v>
      </c>
      <c r="R569" t="s">
        <v>407</v>
      </c>
      <c r="S569" t="s">
        <v>1212</v>
      </c>
      <c r="T569" s="131">
        <v>3.1</v>
      </c>
      <c r="U569" t="s">
        <v>2630</v>
      </c>
      <c r="V569" s="132">
        <v>6.4999999999999997E-3</v>
      </c>
      <c r="W569" s="132">
        <v>2.7099999999999999E-2</v>
      </c>
      <c r="X569" t="s">
        <v>412</v>
      </c>
      <c r="Y569" t="s">
        <v>339</v>
      </c>
      <c r="Z569" s="131">
        <v>3740.28</v>
      </c>
      <c r="AA569" s="131">
        <v>1</v>
      </c>
      <c r="AB569" s="131">
        <v>108.48</v>
      </c>
      <c r="AD569" s="131">
        <v>4.0570000000000004</v>
      </c>
      <c r="AH569" s="132">
        <v>1.0000000000000001E-5</v>
      </c>
      <c r="AI569" s="132">
        <f t="shared" si="8"/>
        <v>7.5745029944211499E-4</v>
      </c>
      <c r="AJ569" s="132">
        <v>9.0947997001921039E-5</v>
      </c>
    </row>
    <row r="570" spans="1:36" hidden="1">
      <c r="A570" t="s">
        <v>1213</v>
      </c>
      <c r="B570">
        <v>13500</v>
      </c>
      <c r="C570" t="s">
        <v>2291</v>
      </c>
      <c r="D570" t="s">
        <v>2292</v>
      </c>
      <c r="E570" t="s">
        <v>309</v>
      </c>
      <c r="F570" t="s">
        <v>2293</v>
      </c>
      <c r="G570" t="s">
        <v>2294</v>
      </c>
      <c r="H570" t="s">
        <v>321</v>
      </c>
      <c r="I570" t="s">
        <v>754</v>
      </c>
      <c r="J570" t="s">
        <v>204</v>
      </c>
      <c r="K570" t="s">
        <v>204</v>
      </c>
      <c r="L570" t="s">
        <v>325</v>
      </c>
      <c r="M570" t="s">
        <v>340</v>
      </c>
      <c r="N570" t="s">
        <v>465</v>
      </c>
      <c r="O570" t="s">
        <v>339</v>
      </c>
      <c r="P570" t="s">
        <v>1539</v>
      </c>
      <c r="Q570" t="s">
        <v>413</v>
      </c>
      <c r="R570" t="s">
        <v>407</v>
      </c>
      <c r="S570" t="s">
        <v>1212</v>
      </c>
      <c r="T570" s="131">
        <v>3.1</v>
      </c>
      <c r="U570" t="s">
        <v>1960</v>
      </c>
      <c r="V570" s="132">
        <v>8.6910000000000001E-2</v>
      </c>
      <c r="W570" s="132">
        <v>4.7800000000000002E-2</v>
      </c>
      <c r="X570" t="s">
        <v>412</v>
      </c>
      <c r="Y570" t="s">
        <v>339</v>
      </c>
      <c r="Z570" s="131">
        <v>52500</v>
      </c>
      <c r="AA570" s="131">
        <v>1</v>
      </c>
      <c r="AB570" s="131">
        <v>103.53</v>
      </c>
      <c r="AD570" s="131">
        <v>54.353000000000002</v>
      </c>
      <c r="AH570" s="132">
        <v>3.0000000000000001E-5</v>
      </c>
      <c r="AI570" s="132">
        <f t="shared" si="8"/>
        <v>1</v>
      </c>
      <c r="AJ570" s="132">
        <v>1.1894325894988794E-4</v>
      </c>
    </row>
    <row r="571" spans="1:36" hidden="1">
      <c r="A571" t="s">
        <v>1213</v>
      </c>
      <c r="B571">
        <v>141</v>
      </c>
      <c r="C571" t="s">
        <v>1519</v>
      </c>
      <c r="D571" t="s">
        <v>1520</v>
      </c>
      <c r="E571" t="s">
        <v>309</v>
      </c>
      <c r="F571" t="s">
        <v>2401</v>
      </c>
      <c r="G571" t="s">
        <v>2402</v>
      </c>
      <c r="H571" t="s">
        <v>321</v>
      </c>
      <c r="I571" t="s">
        <v>754</v>
      </c>
      <c r="J571" t="s">
        <v>204</v>
      </c>
      <c r="K571" t="s">
        <v>204</v>
      </c>
      <c r="L571" t="s">
        <v>325</v>
      </c>
      <c r="M571" t="s">
        <v>340</v>
      </c>
      <c r="N571" t="s">
        <v>448</v>
      </c>
      <c r="O571" t="s">
        <v>339</v>
      </c>
      <c r="P571" t="s">
        <v>1211</v>
      </c>
      <c r="Q571" t="s">
        <v>413</v>
      </c>
      <c r="R571" t="s">
        <v>407</v>
      </c>
      <c r="S571" t="s">
        <v>1212</v>
      </c>
      <c r="T571" s="131">
        <v>2.65</v>
      </c>
      <c r="U571" t="s">
        <v>2403</v>
      </c>
      <c r="V571" s="132">
        <v>-1.0330000000000001E-2</v>
      </c>
      <c r="W571" s="132">
        <v>2.3599999999999999E-2</v>
      </c>
      <c r="X571" t="s">
        <v>412</v>
      </c>
      <c r="Y571" t="s">
        <v>339</v>
      </c>
      <c r="Z571" s="131">
        <v>5843953</v>
      </c>
      <c r="AA571" s="131">
        <v>1</v>
      </c>
      <c r="AB571" s="131">
        <v>106.31</v>
      </c>
      <c r="AD571" s="131">
        <v>6212.7060000000001</v>
      </c>
      <c r="AH571" s="132">
        <v>1.8600000000000001E-3</v>
      </c>
      <c r="AI571" s="132">
        <f t="shared" si="8"/>
        <v>0.12936797391211857</v>
      </c>
      <c r="AJ571" s="132">
        <v>1.8176012645330624E-2</v>
      </c>
    </row>
    <row r="572" spans="1:36" hidden="1">
      <c r="A572" t="s">
        <v>1213</v>
      </c>
      <c r="B572">
        <v>141</v>
      </c>
      <c r="C572" t="s">
        <v>455</v>
      </c>
      <c r="D572" t="s">
        <v>2228</v>
      </c>
      <c r="E572" t="s">
        <v>309</v>
      </c>
      <c r="F572" t="s">
        <v>2434</v>
      </c>
      <c r="G572" t="s">
        <v>2435</v>
      </c>
      <c r="H572" t="s">
        <v>321</v>
      </c>
      <c r="I572" t="s">
        <v>754</v>
      </c>
      <c r="J572" t="s">
        <v>204</v>
      </c>
      <c r="K572" t="s">
        <v>204</v>
      </c>
      <c r="L572" t="s">
        <v>325</v>
      </c>
      <c r="M572" t="s">
        <v>340</v>
      </c>
      <c r="N572" t="s">
        <v>440</v>
      </c>
      <c r="O572" t="s">
        <v>339</v>
      </c>
      <c r="P572" t="s">
        <v>2027</v>
      </c>
      <c r="Q572" t="s">
        <v>415</v>
      </c>
      <c r="R572" t="s">
        <v>407</v>
      </c>
      <c r="S572" t="s">
        <v>1212</v>
      </c>
      <c r="T572" s="131">
        <v>3.02</v>
      </c>
      <c r="U572" t="s">
        <v>2436</v>
      </c>
      <c r="V572" s="132">
        <v>1.1209999999999999E-2</v>
      </c>
      <c r="W572" s="132">
        <v>2.5700000000000001E-2</v>
      </c>
      <c r="X572" t="s">
        <v>412</v>
      </c>
      <c r="Y572" t="s">
        <v>339</v>
      </c>
      <c r="Z572" s="131">
        <v>4506895.38</v>
      </c>
      <c r="AA572" s="131">
        <v>1</v>
      </c>
      <c r="AB572" s="131">
        <v>120.79</v>
      </c>
      <c r="AC572" s="131">
        <v>159.68799999999999</v>
      </c>
      <c r="AD572" s="131">
        <v>5603.5659999999998</v>
      </c>
      <c r="AH572" s="132">
        <v>1.7799999999999999E-3</v>
      </c>
      <c r="AI572" s="132">
        <f t="shared" si="8"/>
        <v>0.11668377356064083</v>
      </c>
      <c r="AJ572" s="132">
        <v>1.6393900898407993E-2</v>
      </c>
    </row>
    <row r="573" spans="1:36" hidden="1">
      <c r="A573" t="s">
        <v>1213</v>
      </c>
      <c r="B573">
        <v>141</v>
      </c>
      <c r="C573" t="s">
        <v>1509</v>
      </c>
      <c r="D573" t="s">
        <v>1510</v>
      </c>
      <c r="E573" t="s">
        <v>309</v>
      </c>
      <c r="F573" t="s">
        <v>2756</v>
      </c>
      <c r="G573" t="s">
        <v>2757</v>
      </c>
      <c r="H573" t="s">
        <v>321</v>
      </c>
      <c r="I573" t="s">
        <v>754</v>
      </c>
      <c r="J573" t="s">
        <v>204</v>
      </c>
      <c r="K573" t="s">
        <v>204</v>
      </c>
      <c r="L573" t="s">
        <v>325</v>
      </c>
      <c r="M573" t="s">
        <v>340</v>
      </c>
      <c r="N573" t="s">
        <v>448</v>
      </c>
      <c r="O573" t="s">
        <v>339</v>
      </c>
      <c r="P573" t="s">
        <v>2758</v>
      </c>
      <c r="Q573" t="s">
        <v>415</v>
      </c>
      <c r="R573" t="s">
        <v>407</v>
      </c>
      <c r="S573" t="s">
        <v>1212</v>
      </c>
      <c r="T573" s="131">
        <v>1.67</v>
      </c>
      <c r="U573" t="s">
        <v>2759</v>
      </c>
      <c r="V573" s="132">
        <v>5.0000000000000001E-3</v>
      </c>
      <c r="W573" s="132">
        <v>2.4299999999999999E-2</v>
      </c>
      <c r="X573" t="s">
        <v>412</v>
      </c>
      <c r="Y573" t="s">
        <v>339</v>
      </c>
      <c r="Z573" s="131">
        <v>3913899</v>
      </c>
      <c r="AA573" s="131">
        <v>1</v>
      </c>
      <c r="AB573" s="131">
        <v>111.01</v>
      </c>
      <c r="AD573" s="131">
        <v>4344.8190000000004</v>
      </c>
      <c r="AH573" s="132">
        <v>5.13E-3</v>
      </c>
      <c r="AI573" s="132">
        <f t="shared" si="8"/>
        <v>9.0472723326176577E-2</v>
      </c>
      <c r="AJ573" s="132">
        <v>1.2711286367916453E-2</v>
      </c>
    </row>
    <row r="574" spans="1:36" hidden="1">
      <c r="A574" t="s">
        <v>1213</v>
      </c>
      <c r="B574">
        <v>141</v>
      </c>
      <c r="C574" t="s">
        <v>1514</v>
      </c>
      <c r="D574" t="s">
        <v>1515</v>
      </c>
      <c r="E574" t="s">
        <v>309</v>
      </c>
      <c r="F574" t="s">
        <v>2001</v>
      </c>
      <c r="G574" t="s">
        <v>2002</v>
      </c>
      <c r="H574" t="s">
        <v>321</v>
      </c>
      <c r="I574" t="s">
        <v>754</v>
      </c>
      <c r="J574" t="s">
        <v>204</v>
      </c>
      <c r="K574" t="s">
        <v>204</v>
      </c>
      <c r="L574" t="s">
        <v>325</v>
      </c>
      <c r="M574" t="s">
        <v>340</v>
      </c>
      <c r="N574" t="s">
        <v>448</v>
      </c>
      <c r="O574" t="s">
        <v>339</v>
      </c>
      <c r="P574" t="s">
        <v>1211</v>
      </c>
      <c r="Q574" t="s">
        <v>413</v>
      </c>
      <c r="R574" t="s">
        <v>407</v>
      </c>
      <c r="S574" t="s">
        <v>1212</v>
      </c>
      <c r="T574" s="131">
        <v>3.75</v>
      </c>
      <c r="U574" t="s">
        <v>2003</v>
      </c>
      <c r="V574" s="132">
        <v>-9.6399999999999993E-3</v>
      </c>
      <c r="W574" s="132">
        <v>2.5999999999999999E-2</v>
      </c>
      <c r="X574" t="s">
        <v>412</v>
      </c>
      <c r="Y574" t="s">
        <v>339</v>
      </c>
      <c r="Z574" s="131">
        <v>3940316.26</v>
      </c>
      <c r="AA574" s="131">
        <v>1</v>
      </c>
      <c r="AB574" s="131">
        <v>103.06</v>
      </c>
      <c r="AD574" s="131">
        <v>4060.89</v>
      </c>
      <c r="AH574" s="132">
        <v>1.16E-3</v>
      </c>
      <c r="AI574" s="132">
        <f t="shared" si="8"/>
        <v>8.4560433340960153E-2</v>
      </c>
      <c r="AJ574" s="132">
        <v>1.1880618202647393E-2</v>
      </c>
    </row>
    <row r="575" spans="1:36" hidden="1">
      <c r="A575" t="s">
        <v>1213</v>
      </c>
      <c r="B575">
        <v>141</v>
      </c>
      <c r="C575" t="s">
        <v>2396</v>
      </c>
      <c r="D575" t="s">
        <v>2397</v>
      </c>
      <c r="E575" t="s">
        <v>309</v>
      </c>
      <c r="F575" t="s">
        <v>2760</v>
      </c>
      <c r="G575" t="s">
        <v>2761</v>
      </c>
      <c r="H575" t="s">
        <v>321</v>
      </c>
      <c r="I575" t="s">
        <v>754</v>
      </c>
      <c r="J575" t="s">
        <v>204</v>
      </c>
      <c r="K575" t="s">
        <v>204</v>
      </c>
      <c r="L575" t="s">
        <v>325</v>
      </c>
      <c r="M575" t="s">
        <v>340</v>
      </c>
      <c r="N575" t="s">
        <v>448</v>
      </c>
      <c r="O575" t="s">
        <v>339</v>
      </c>
      <c r="P575" t="s">
        <v>1211</v>
      </c>
      <c r="Q575" t="s">
        <v>413</v>
      </c>
      <c r="R575" t="s">
        <v>407</v>
      </c>
      <c r="S575" t="s">
        <v>1212</v>
      </c>
      <c r="T575" s="131">
        <v>1.67</v>
      </c>
      <c r="U575" t="s">
        <v>2762</v>
      </c>
      <c r="V575" s="132">
        <v>-1.184E-2</v>
      </c>
      <c r="W575" s="132">
        <v>2.4299999999999999E-2</v>
      </c>
      <c r="X575" t="s">
        <v>412</v>
      </c>
      <c r="Y575" t="s">
        <v>339</v>
      </c>
      <c r="Z575" s="131">
        <v>3175000</v>
      </c>
      <c r="AA575" s="131">
        <v>1</v>
      </c>
      <c r="AB575" s="131">
        <v>108.5</v>
      </c>
      <c r="AD575" s="131">
        <v>3444.875</v>
      </c>
      <c r="AH575" s="132">
        <v>6.7999999999999996E-3</v>
      </c>
      <c r="AI575" s="132">
        <f t="shared" si="8"/>
        <v>7.1733073982659004E-2</v>
      </c>
      <c r="AJ575" s="132">
        <v>1.007839282296367E-2</v>
      </c>
    </row>
    <row r="576" spans="1:36" hidden="1">
      <c r="A576" t="s">
        <v>1213</v>
      </c>
      <c r="B576">
        <v>141</v>
      </c>
      <c r="C576" t="s">
        <v>2763</v>
      </c>
      <c r="D576" t="s">
        <v>2764</v>
      </c>
      <c r="E576" t="s">
        <v>311</v>
      </c>
      <c r="F576" t="s">
        <v>2765</v>
      </c>
      <c r="G576" t="s">
        <v>2766</v>
      </c>
      <c r="H576" t="s">
        <v>321</v>
      </c>
      <c r="I576" t="s">
        <v>755</v>
      </c>
      <c r="J576" t="s">
        <v>204</v>
      </c>
      <c r="K576" t="s">
        <v>204</v>
      </c>
      <c r="L576" t="s">
        <v>325</v>
      </c>
      <c r="M576" t="s">
        <v>340</v>
      </c>
      <c r="N576" t="s">
        <v>465</v>
      </c>
      <c r="O576" t="s">
        <v>339</v>
      </c>
      <c r="P576" t="s">
        <v>2213</v>
      </c>
      <c r="Q576" t="s">
        <v>415</v>
      </c>
      <c r="R576" t="s">
        <v>407</v>
      </c>
      <c r="S576" t="s">
        <v>1212</v>
      </c>
      <c r="T576" s="131">
        <v>2.61</v>
      </c>
      <c r="U576" t="s">
        <v>1602</v>
      </c>
      <c r="V576" s="132">
        <v>4.2999999999999997E-2</v>
      </c>
      <c r="W576" s="132">
        <v>8.6099999999999996E-2</v>
      </c>
      <c r="X576" t="s">
        <v>412</v>
      </c>
      <c r="Y576" t="s">
        <v>339</v>
      </c>
      <c r="Z576" s="131">
        <v>3278805</v>
      </c>
      <c r="AA576" s="131">
        <v>1</v>
      </c>
      <c r="AB576" s="131">
        <v>91.56</v>
      </c>
      <c r="AD576" s="131">
        <v>3002.0740000000001</v>
      </c>
      <c r="AH576" s="132">
        <v>3.0599999999999998E-3</v>
      </c>
      <c r="AI576" s="132">
        <f t="shared" si="8"/>
        <v>6.2512571963690131E-2</v>
      </c>
      <c r="AJ576" s="132">
        <v>8.7829256665643424E-3</v>
      </c>
    </row>
    <row r="577" spans="1:36" hidden="1">
      <c r="A577" t="s">
        <v>1213</v>
      </c>
      <c r="B577">
        <v>141</v>
      </c>
      <c r="C577" t="s">
        <v>2023</v>
      </c>
      <c r="D577" t="s">
        <v>2024</v>
      </c>
      <c r="E577" t="s">
        <v>309</v>
      </c>
      <c r="F577" t="s">
        <v>2025</v>
      </c>
      <c r="G577" t="s">
        <v>2026</v>
      </c>
      <c r="H577" t="s">
        <v>321</v>
      </c>
      <c r="I577" t="s">
        <v>754</v>
      </c>
      <c r="J577" t="s">
        <v>204</v>
      </c>
      <c r="K577" t="s">
        <v>204</v>
      </c>
      <c r="L577" t="s">
        <v>325</v>
      </c>
      <c r="M577" t="s">
        <v>340</v>
      </c>
      <c r="N577" t="s">
        <v>464</v>
      </c>
      <c r="O577" t="s">
        <v>339</v>
      </c>
      <c r="P577" t="s">
        <v>2027</v>
      </c>
      <c r="Q577" t="s">
        <v>415</v>
      </c>
      <c r="R577" t="s">
        <v>407</v>
      </c>
      <c r="S577" t="s">
        <v>1212</v>
      </c>
      <c r="T577" s="131">
        <v>2.0699999999999998</v>
      </c>
      <c r="U577" t="s">
        <v>1730</v>
      </c>
      <c r="V577" s="132">
        <v>1.034E-2</v>
      </c>
      <c r="W577" s="132">
        <v>2.75E-2</v>
      </c>
      <c r="X577" t="s">
        <v>412</v>
      </c>
      <c r="Y577" t="s">
        <v>339</v>
      </c>
      <c r="Z577" s="131">
        <v>2504054.4900000002</v>
      </c>
      <c r="AA577" s="131">
        <v>1</v>
      </c>
      <c r="AB577" s="131">
        <v>113.81</v>
      </c>
      <c r="AD577" s="131">
        <v>2849.864</v>
      </c>
      <c r="AH577" s="132">
        <v>9.7000000000000005E-4</v>
      </c>
      <c r="AI577" s="132">
        <f t="shared" si="8"/>
        <v>5.9343083610440585E-2</v>
      </c>
      <c r="AJ577" s="132">
        <v>8.3376171512819872E-3</v>
      </c>
    </row>
    <row r="578" spans="1:36" hidden="1">
      <c r="A578" t="s">
        <v>1213</v>
      </c>
      <c r="B578">
        <v>141</v>
      </c>
      <c r="C578" t="s">
        <v>1603</v>
      </c>
      <c r="D578" t="s">
        <v>1604</v>
      </c>
      <c r="E578" t="s">
        <v>309</v>
      </c>
      <c r="F578" t="s">
        <v>2419</v>
      </c>
      <c r="G578" t="s">
        <v>2420</v>
      </c>
      <c r="H578" t="s">
        <v>321</v>
      </c>
      <c r="I578" t="s">
        <v>754</v>
      </c>
      <c r="J578" t="s">
        <v>204</v>
      </c>
      <c r="K578" t="s">
        <v>204</v>
      </c>
      <c r="L578" t="s">
        <v>325</v>
      </c>
      <c r="M578" t="s">
        <v>340</v>
      </c>
      <c r="N578" t="s">
        <v>448</v>
      </c>
      <c r="O578" t="s">
        <v>339</v>
      </c>
      <c r="P578" t="s">
        <v>1211</v>
      </c>
      <c r="Q578" t="s">
        <v>413</v>
      </c>
      <c r="R578" t="s">
        <v>407</v>
      </c>
      <c r="S578" t="s">
        <v>1212</v>
      </c>
      <c r="T578" s="131">
        <v>3.05</v>
      </c>
      <c r="U578" t="s">
        <v>2421</v>
      </c>
      <c r="V578" s="132">
        <v>1.7500000000000002E-2</v>
      </c>
      <c r="W578" s="132">
        <v>2.5499999999999998E-2</v>
      </c>
      <c r="X578" t="s">
        <v>412</v>
      </c>
      <c r="Y578" t="s">
        <v>339</v>
      </c>
      <c r="Z578" s="131">
        <v>2000533.57</v>
      </c>
      <c r="AA578" s="131">
        <v>1</v>
      </c>
      <c r="AB578" s="131">
        <v>112.78</v>
      </c>
      <c r="AD578" s="131">
        <v>2256.2020000000002</v>
      </c>
      <c r="AH578" s="132">
        <v>8.9999999999999998E-4</v>
      </c>
      <c r="AI578" s="132">
        <f t="shared" si="8"/>
        <v>4.6981183638251961E-2</v>
      </c>
      <c r="AJ578" s="132">
        <v>6.6007881400504459E-3</v>
      </c>
    </row>
    <row r="579" spans="1:36" hidden="1">
      <c r="A579" t="s">
        <v>1213</v>
      </c>
      <c r="B579">
        <v>141</v>
      </c>
      <c r="C579" t="s">
        <v>2050</v>
      </c>
      <c r="D579" t="s">
        <v>2051</v>
      </c>
      <c r="E579" t="s">
        <v>309</v>
      </c>
      <c r="F579" t="s">
        <v>2052</v>
      </c>
      <c r="G579" t="s">
        <v>2053</v>
      </c>
      <c r="H579" t="s">
        <v>321</v>
      </c>
      <c r="I579" t="s">
        <v>754</v>
      </c>
      <c r="J579" t="s">
        <v>204</v>
      </c>
      <c r="K579" t="s">
        <v>204</v>
      </c>
      <c r="L579" t="s">
        <v>325</v>
      </c>
      <c r="M579" t="s">
        <v>340</v>
      </c>
      <c r="N579" t="s">
        <v>464</v>
      </c>
      <c r="O579" t="s">
        <v>339</v>
      </c>
      <c r="P579" t="s">
        <v>1700</v>
      </c>
      <c r="Q579" t="s">
        <v>413</v>
      </c>
      <c r="R579" t="s">
        <v>407</v>
      </c>
      <c r="S579" t="s">
        <v>1212</v>
      </c>
      <c r="T579" s="131">
        <v>2.83</v>
      </c>
      <c r="U579" t="s">
        <v>1612</v>
      </c>
      <c r="V579" s="132">
        <v>1.2330000000000001E-2</v>
      </c>
      <c r="W579" s="132">
        <v>2.7900000000000001E-2</v>
      </c>
      <c r="X579" t="s">
        <v>412</v>
      </c>
      <c r="Y579" t="s">
        <v>339</v>
      </c>
      <c r="Z579" s="131">
        <v>1542000</v>
      </c>
      <c r="AA579" s="131">
        <v>1</v>
      </c>
      <c r="AB579" s="131">
        <v>109.34</v>
      </c>
      <c r="AD579" s="131">
        <v>1686.0229999999999</v>
      </c>
      <c r="AH579" s="132">
        <v>6.4999999999999997E-4</v>
      </c>
      <c r="AI579" s="132">
        <f t="shared" ref="AI579:AI642" si="9">AD579/SUMIF(B:B,B579,AD:AD)</f>
        <v>3.5108273187115548E-2</v>
      </c>
      <c r="AJ579" s="132">
        <v>4.9326614470921806E-3</v>
      </c>
    </row>
    <row r="580" spans="1:36" hidden="1">
      <c r="A580" t="s">
        <v>1213</v>
      </c>
      <c r="B580">
        <v>141</v>
      </c>
      <c r="C580" t="s">
        <v>1913</v>
      </c>
      <c r="D580" t="s">
        <v>1914</v>
      </c>
      <c r="E580" t="s">
        <v>309</v>
      </c>
      <c r="F580" t="s">
        <v>2767</v>
      </c>
      <c r="G580" t="s">
        <v>2768</v>
      </c>
      <c r="H580" t="s">
        <v>321</v>
      </c>
      <c r="I580" t="s">
        <v>754</v>
      </c>
      <c r="J580" t="s">
        <v>204</v>
      </c>
      <c r="K580" t="s">
        <v>204</v>
      </c>
      <c r="L580" t="s">
        <v>325</v>
      </c>
      <c r="M580" t="s">
        <v>340</v>
      </c>
      <c r="N580" t="s">
        <v>464</v>
      </c>
      <c r="O580" t="s">
        <v>339</v>
      </c>
      <c r="P580" t="s">
        <v>1700</v>
      </c>
      <c r="Q580" t="s">
        <v>413</v>
      </c>
      <c r="R580" t="s">
        <v>407</v>
      </c>
      <c r="S580" t="s">
        <v>1212</v>
      </c>
      <c r="T580" s="131">
        <v>1.93</v>
      </c>
      <c r="U580" t="s">
        <v>2241</v>
      </c>
      <c r="V580" s="132">
        <v>2.0100000000000001E-3</v>
      </c>
      <c r="W580" s="132">
        <v>2.7400000000000001E-2</v>
      </c>
      <c r="X580" t="s">
        <v>412</v>
      </c>
      <c r="Y580" t="s">
        <v>339</v>
      </c>
      <c r="Z580" s="131">
        <v>1167682.6000000001</v>
      </c>
      <c r="AA580" s="131">
        <v>1</v>
      </c>
      <c r="AB580" s="131">
        <v>116.13</v>
      </c>
      <c r="AC580" s="131">
        <v>32.691000000000003</v>
      </c>
      <c r="AD580" s="131">
        <v>1388.721</v>
      </c>
      <c r="AH580" s="132">
        <v>1.2700000000000001E-3</v>
      </c>
      <c r="AI580" s="132">
        <f t="shared" si="9"/>
        <v>2.8917515507608314E-2</v>
      </c>
      <c r="AJ580" s="132">
        <v>4.0628689747810674E-3</v>
      </c>
    </row>
    <row r="581" spans="1:36" hidden="1">
      <c r="A581" t="s">
        <v>1213</v>
      </c>
      <c r="B581">
        <v>141</v>
      </c>
      <c r="C581" t="s">
        <v>1509</v>
      </c>
      <c r="D581" t="s">
        <v>1510</v>
      </c>
      <c r="E581" t="s">
        <v>309</v>
      </c>
      <c r="F581" t="s">
        <v>2334</v>
      </c>
      <c r="G581" t="s">
        <v>2335</v>
      </c>
      <c r="H581" t="s">
        <v>321</v>
      </c>
      <c r="I581" t="s">
        <v>754</v>
      </c>
      <c r="J581" t="s">
        <v>204</v>
      </c>
      <c r="K581" t="s">
        <v>204</v>
      </c>
      <c r="L581" t="s">
        <v>325</v>
      </c>
      <c r="M581" t="s">
        <v>340</v>
      </c>
      <c r="N581" t="s">
        <v>448</v>
      </c>
      <c r="O581" t="s">
        <v>339</v>
      </c>
      <c r="P581" t="s">
        <v>1211</v>
      </c>
      <c r="Q581" t="s">
        <v>413</v>
      </c>
      <c r="R581" t="s">
        <v>407</v>
      </c>
      <c r="S581" t="s">
        <v>1212</v>
      </c>
      <c r="T581" s="131">
        <v>1.22</v>
      </c>
      <c r="U581" t="s">
        <v>2336</v>
      </c>
      <c r="V581" s="132">
        <v>3.49E-3</v>
      </c>
      <c r="W581" s="132">
        <v>2.3900000000000001E-2</v>
      </c>
      <c r="X581" t="s">
        <v>412</v>
      </c>
      <c r="Y581" t="s">
        <v>339</v>
      </c>
      <c r="Z581" s="131">
        <v>1075000</v>
      </c>
      <c r="AA581" s="131">
        <v>1</v>
      </c>
      <c r="AB581" s="131">
        <v>111.45</v>
      </c>
      <c r="AD581" s="131">
        <v>1198.088</v>
      </c>
      <c r="AH581" s="132">
        <v>3.6000000000000002E-4</v>
      </c>
      <c r="AI581" s="132">
        <f t="shared" si="9"/>
        <v>2.4947940097024116E-2</v>
      </c>
      <c r="AJ581" s="132">
        <v>3.5051493887235086E-3</v>
      </c>
    </row>
    <row r="582" spans="1:36" hidden="1">
      <c r="A582" t="s">
        <v>1213</v>
      </c>
      <c r="B582">
        <v>141</v>
      </c>
      <c r="C582" t="s">
        <v>2528</v>
      </c>
      <c r="D582" t="s">
        <v>2529</v>
      </c>
      <c r="E582" t="s">
        <v>309</v>
      </c>
      <c r="F582" t="s">
        <v>2530</v>
      </c>
      <c r="G582" t="s">
        <v>2531</v>
      </c>
      <c r="H582" t="s">
        <v>321</v>
      </c>
      <c r="I582" t="s">
        <v>755</v>
      </c>
      <c r="J582" t="s">
        <v>204</v>
      </c>
      <c r="K582" t="s">
        <v>204</v>
      </c>
      <c r="L582" t="s">
        <v>325</v>
      </c>
      <c r="M582" t="s">
        <v>340</v>
      </c>
      <c r="N582" t="s">
        <v>454</v>
      </c>
      <c r="O582" t="s">
        <v>339</v>
      </c>
      <c r="P582" t="s">
        <v>1545</v>
      </c>
      <c r="Q582" t="s">
        <v>415</v>
      </c>
      <c r="R582" t="s">
        <v>407</v>
      </c>
      <c r="S582" t="s">
        <v>1212</v>
      </c>
      <c r="T582" s="131">
        <v>2.67</v>
      </c>
      <c r="U582" t="s">
        <v>2532</v>
      </c>
      <c r="V582" s="132">
        <v>3.8690000000000002E-2</v>
      </c>
      <c r="W582" s="132">
        <v>6.7199999999999996E-2</v>
      </c>
      <c r="X582" t="s">
        <v>412</v>
      </c>
      <c r="Y582" t="s">
        <v>339</v>
      </c>
      <c r="Z582" s="131">
        <v>1151507.8700000001</v>
      </c>
      <c r="AA582" s="131">
        <v>1</v>
      </c>
      <c r="AB582" s="131">
        <v>101</v>
      </c>
      <c r="AD582" s="131">
        <v>1163.0229999999999</v>
      </c>
      <c r="AH582" s="132">
        <v>8.8999999999999995E-4</v>
      </c>
      <c r="AI582" s="132">
        <f t="shared" si="9"/>
        <v>2.4217777104404082E-2</v>
      </c>
      <c r="AJ582" s="132">
        <v>3.4025625475936501E-3</v>
      </c>
    </row>
    <row r="583" spans="1:36" hidden="1">
      <c r="A583" t="s">
        <v>1213</v>
      </c>
      <c r="B583">
        <v>141</v>
      </c>
      <c r="C583" t="s">
        <v>1603</v>
      </c>
      <c r="D583" t="s">
        <v>1604</v>
      </c>
      <c r="E583" t="s">
        <v>309</v>
      </c>
      <c r="F583" t="s">
        <v>2501</v>
      </c>
      <c r="G583" t="s">
        <v>2502</v>
      </c>
      <c r="H583" t="s">
        <v>321</v>
      </c>
      <c r="I583" t="s">
        <v>754</v>
      </c>
      <c r="J583" t="s">
        <v>204</v>
      </c>
      <c r="K583" t="s">
        <v>204</v>
      </c>
      <c r="L583" t="s">
        <v>325</v>
      </c>
      <c r="M583" t="s">
        <v>340</v>
      </c>
      <c r="N583" t="s">
        <v>448</v>
      </c>
      <c r="O583" t="s">
        <v>339</v>
      </c>
      <c r="P583" t="s">
        <v>1211</v>
      </c>
      <c r="Q583" t="s">
        <v>413</v>
      </c>
      <c r="R583" t="s">
        <v>407</v>
      </c>
      <c r="S583" t="s">
        <v>1212</v>
      </c>
      <c r="T583" s="131">
        <v>3.59</v>
      </c>
      <c r="U583" t="s">
        <v>2503</v>
      </c>
      <c r="V583" s="132">
        <v>-1.1010000000000001E-2</v>
      </c>
      <c r="W583" s="132">
        <v>2.5600000000000001E-2</v>
      </c>
      <c r="X583" t="s">
        <v>412</v>
      </c>
      <c r="Y583" t="s">
        <v>339</v>
      </c>
      <c r="Z583" s="131">
        <v>929600</v>
      </c>
      <c r="AA583" s="131">
        <v>1</v>
      </c>
      <c r="AB583" s="131">
        <v>103.24</v>
      </c>
      <c r="AD583" s="131">
        <v>959.71900000000005</v>
      </c>
      <c r="AH583" s="132">
        <v>9.3999999999999997E-4</v>
      </c>
      <c r="AI583" s="132">
        <f t="shared" si="9"/>
        <v>1.9984351835571252E-2</v>
      </c>
      <c r="AJ583" s="132">
        <v>2.8077724392501528E-3</v>
      </c>
    </row>
    <row r="584" spans="1:36" hidden="1">
      <c r="A584" t="s">
        <v>1213</v>
      </c>
      <c r="B584">
        <v>141</v>
      </c>
      <c r="C584" t="s">
        <v>2023</v>
      </c>
      <c r="D584" t="s">
        <v>2024</v>
      </c>
      <c r="E584" t="s">
        <v>309</v>
      </c>
      <c r="F584" t="s">
        <v>2242</v>
      </c>
      <c r="G584" t="s">
        <v>2243</v>
      </c>
      <c r="H584" t="s">
        <v>321</v>
      </c>
      <c r="I584" t="s">
        <v>754</v>
      </c>
      <c r="J584" t="s">
        <v>204</v>
      </c>
      <c r="K584" t="s">
        <v>204</v>
      </c>
      <c r="L584" t="s">
        <v>325</v>
      </c>
      <c r="M584" t="s">
        <v>340</v>
      </c>
      <c r="N584" t="s">
        <v>464</v>
      </c>
      <c r="O584" t="s">
        <v>339</v>
      </c>
      <c r="P584" t="s">
        <v>2027</v>
      </c>
      <c r="Q584" t="s">
        <v>415</v>
      </c>
      <c r="R584" t="s">
        <v>407</v>
      </c>
      <c r="S584" t="s">
        <v>1212</v>
      </c>
      <c r="T584" s="131">
        <v>11.9</v>
      </c>
      <c r="U584" t="s">
        <v>2244</v>
      </c>
      <c r="V584" s="132">
        <v>2.9520000000000001E-2</v>
      </c>
      <c r="W584" s="132">
        <v>3.4299999999999997E-2</v>
      </c>
      <c r="X584" t="s">
        <v>412</v>
      </c>
      <c r="Y584" t="s">
        <v>339</v>
      </c>
      <c r="Z584" s="131">
        <v>775000</v>
      </c>
      <c r="AA584" s="131">
        <v>1</v>
      </c>
      <c r="AB584" s="131">
        <v>105.88</v>
      </c>
      <c r="AD584" s="131">
        <v>820.57</v>
      </c>
      <c r="AH584" s="132">
        <v>2.4000000000000001E-4</v>
      </c>
      <c r="AI584" s="132">
        <f t="shared" si="9"/>
        <v>1.7086834360593779E-2</v>
      </c>
      <c r="AJ584" s="132">
        <v>2.4006754377849122E-3</v>
      </c>
    </row>
    <row r="585" spans="1:36" hidden="1">
      <c r="A585" t="s">
        <v>1213</v>
      </c>
      <c r="B585">
        <v>141</v>
      </c>
      <c r="C585" t="s">
        <v>2769</v>
      </c>
      <c r="D585" t="s">
        <v>2770</v>
      </c>
      <c r="E585" t="s">
        <v>80</v>
      </c>
      <c r="F585" t="s">
        <v>2771</v>
      </c>
      <c r="G585" t="s">
        <v>2772</v>
      </c>
      <c r="H585" t="s">
        <v>321</v>
      </c>
      <c r="I585" t="s">
        <v>755</v>
      </c>
      <c r="J585" t="s">
        <v>205</v>
      </c>
      <c r="K585" t="s">
        <v>297</v>
      </c>
      <c r="L585" t="s">
        <v>325</v>
      </c>
      <c r="M585" t="s">
        <v>314</v>
      </c>
      <c r="N585" t="s">
        <v>486</v>
      </c>
      <c r="O585" t="s">
        <v>339</v>
      </c>
      <c r="P585" t="s">
        <v>2773</v>
      </c>
      <c r="Q585" t="s">
        <v>431</v>
      </c>
      <c r="R585" t="s">
        <v>407</v>
      </c>
      <c r="S585" t="s">
        <v>1215</v>
      </c>
      <c r="T585" s="131">
        <v>0.77</v>
      </c>
      <c r="U585" t="s">
        <v>1523</v>
      </c>
      <c r="V585" s="132">
        <v>4.4999999999999998E-2</v>
      </c>
      <c r="W585" s="132">
        <v>7.0930000000000007E-2</v>
      </c>
      <c r="X585" t="s">
        <v>412</v>
      </c>
      <c r="Y585" t="s">
        <v>339</v>
      </c>
      <c r="Z585" s="131">
        <v>449000</v>
      </c>
      <c r="AA585" s="131">
        <v>3.718</v>
      </c>
      <c r="AB585" s="131">
        <f>(AD585-(AC585*AA585))*1000/AA585/Z585*100</f>
        <v>98.475483741887729</v>
      </c>
      <c r="AD585" s="131">
        <v>1643.932</v>
      </c>
      <c r="AH585" s="132">
        <v>4.0000000000000002E-4</v>
      </c>
      <c r="AI585" s="132">
        <f t="shared" si="9"/>
        <v>3.4231806895304064E-2</v>
      </c>
      <c r="AJ585" s="132">
        <v>4.8095192046853112E-3</v>
      </c>
    </row>
    <row r="586" spans="1:36" hidden="1">
      <c r="A586" t="s">
        <v>1213</v>
      </c>
      <c r="B586">
        <v>141</v>
      </c>
      <c r="C586" t="s">
        <v>2774</v>
      </c>
      <c r="D586" t="s">
        <v>2775</v>
      </c>
      <c r="E586" t="s">
        <v>80</v>
      </c>
      <c r="F586" t="s">
        <v>2776</v>
      </c>
      <c r="G586" t="s">
        <v>2777</v>
      </c>
      <c r="H586" t="s">
        <v>321</v>
      </c>
      <c r="I586" t="s">
        <v>755</v>
      </c>
      <c r="J586" t="s">
        <v>205</v>
      </c>
      <c r="K586" t="s">
        <v>293</v>
      </c>
      <c r="L586" t="s">
        <v>325</v>
      </c>
      <c r="M586" t="s">
        <v>314</v>
      </c>
      <c r="N586" t="s">
        <v>568</v>
      </c>
      <c r="O586" t="s">
        <v>339</v>
      </c>
      <c r="P586" t="s">
        <v>1889</v>
      </c>
      <c r="Q586" t="s">
        <v>433</v>
      </c>
      <c r="R586" t="s">
        <v>407</v>
      </c>
      <c r="S586" t="s">
        <v>1216</v>
      </c>
      <c r="T586" s="131">
        <v>3.7989999999999999</v>
      </c>
      <c r="U586" t="s">
        <v>2778</v>
      </c>
      <c r="V586" s="132">
        <v>6.1249999999999999E-2</v>
      </c>
      <c r="W586" s="132">
        <v>6.4299999999999996E-2</v>
      </c>
      <c r="X586" t="s">
        <v>411</v>
      </c>
      <c r="Y586" t="s">
        <v>339</v>
      </c>
      <c r="Z586" s="131">
        <v>392000</v>
      </c>
      <c r="AA586" s="131">
        <v>4.0218999999999996</v>
      </c>
      <c r="AB586" s="131">
        <v>104.127</v>
      </c>
      <c r="AD586" s="131">
        <v>1641.6469999999999</v>
      </c>
      <c r="AH586" s="132">
        <v>9.1E-4</v>
      </c>
      <c r="AI586" s="132">
        <f t="shared" si="9"/>
        <v>3.4184226047218026E-2</v>
      </c>
      <c r="AJ586" s="132">
        <v>4.8028341645603512E-3</v>
      </c>
    </row>
    <row r="587" spans="1:36" hidden="1">
      <c r="A587" t="s">
        <v>1213</v>
      </c>
      <c r="B587">
        <v>141</v>
      </c>
      <c r="C587" t="s">
        <v>2779</v>
      </c>
      <c r="D587" t="s">
        <v>2780</v>
      </c>
      <c r="E587" t="s">
        <v>80</v>
      </c>
      <c r="F587" t="s">
        <v>2781</v>
      </c>
      <c r="G587" t="s">
        <v>2782</v>
      </c>
      <c r="H587" t="s">
        <v>321</v>
      </c>
      <c r="I587" t="s">
        <v>755</v>
      </c>
      <c r="J587" t="s">
        <v>205</v>
      </c>
      <c r="K587" t="s">
        <v>224</v>
      </c>
      <c r="L587" t="s">
        <v>325</v>
      </c>
      <c r="M587" t="s">
        <v>314</v>
      </c>
      <c r="N587" t="s">
        <v>537</v>
      </c>
      <c r="O587" t="s">
        <v>339</v>
      </c>
      <c r="P587" t="s">
        <v>1883</v>
      </c>
      <c r="Q587" t="s">
        <v>433</v>
      </c>
      <c r="R587" t="s">
        <v>407</v>
      </c>
      <c r="S587" t="s">
        <v>1215</v>
      </c>
      <c r="T587" s="131">
        <v>0.28199999999999997</v>
      </c>
      <c r="U587" t="s">
        <v>2783</v>
      </c>
      <c r="V587" s="132">
        <v>2.6610000000000002E-2</v>
      </c>
      <c r="W587" s="132">
        <v>4.8160000000000001E-2</v>
      </c>
      <c r="X587" t="s">
        <v>412</v>
      </c>
      <c r="Y587" t="s">
        <v>339</v>
      </c>
      <c r="Z587" s="131">
        <v>335000</v>
      </c>
      <c r="AA587" s="131">
        <v>3.718</v>
      </c>
      <c r="AB587" s="131">
        <v>100.127</v>
      </c>
      <c r="AD587" s="131">
        <v>1247.1130000000001</v>
      </c>
      <c r="AH587" s="132">
        <v>2.7E-4</v>
      </c>
      <c r="AI587" s="132">
        <f t="shared" si="9"/>
        <v>2.5968793960226663E-2</v>
      </c>
      <c r="AJ587" s="132">
        <v>3.6485778754308043E-3</v>
      </c>
    </row>
    <row r="588" spans="1:36" hidden="1">
      <c r="A588" t="s">
        <v>1213</v>
      </c>
      <c r="B588">
        <v>141</v>
      </c>
      <c r="C588" t="s">
        <v>2784</v>
      </c>
      <c r="D588" t="s">
        <v>2785</v>
      </c>
      <c r="E588" t="s">
        <v>80</v>
      </c>
      <c r="F588" t="s">
        <v>2786</v>
      </c>
      <c r="G588" t="s">
        <v>2787</v>
      </c>
      <c r="H588" t="s">
        <v>321</v>
      </c>
      <c r="I588" t="s">
        <v>755</v>
      </c>
      <c r="J588" t="s">
        <v>205</v>
      </c>
      <c r="K588" t="s">
        <v>299</v>
      </c>
      <c r="L588" t="s">
        <v>325</v>
      </c>
      <c r="M588" t="s">
        <v>314</v>
      </c>
      <c r="N588" t="s">
        <v>486</v>
      </c>
      <c r="O588" t="s">
        <v>339</v>
      </c>
      <c r="P588" t="s">
        <v>2788</v>
      </c>
      <c r="Q588" t="s">
        <v>431</v>
      </c>
      <c r="R588" t="s">
        <v>407</v>
      </c>
      <c r="S588" t="s">
        <v>1215</v>
      </c>
      <c r="T588" s="131">
        <v>1.02</v>
      </c>
      <c r="U588" t="s">
        <v>2789</v>
      </c>
      <c r="V588" s="132">
        <v>5.5E-2</v>
      </c>
      <c r="W588" s="132">
        <v>7.1489999999999998E-2</v>
      </c>
      <c r="X588" t="s">
        <v>412</v>
      </c>
      <c r="Y588" t="s">
        <v>339</v>
      </c>
      <c r="Z588" s="131">
        <v>825000</v>
      </c>
      <c r="AA588" s="131">
        <v>3.718</v>
      </c>
      <c r="AB588" s="131">
        <f>(AD588-(AC588*AA588))*1000/AA588/Z588*100</f>
        <v>39.640764829576014</v>
      </c>
      <c r="AD588" s="131">
        <v>1215.921</v>
      </c>
      <c r="AH588" s="132">
        <v>4.9899999999999996E-3</v>
      </c>
      <c r="AI588" s="132">
        <f t="shared" si="9"/>
        <v>2.5319278943377835E-2</v>
      </c>
      <c r="AJ588" s="132">
        <v>3.5573219578913049E-3</v>
      </c>
    </row>
    <row r="589" spans="1:36" hidden="1">
      <c r="A589" t="s">
        <v>1213</v>
      </c>
      <c r="B589">
        <v>141</v>
      </c>
      <c r="C589" t="s">
        <v>2769</v>
      </c>
      <c r="D589" t="s">
        <v>2770</v>
      </c>
      <c r="E589" t="s">
        <v>80</v>
      </c>
      <c r="F589" t="s">
        <v>2790</v>
      </c>
      <c r="G589" t="s">
        <v>2791</v>
      </c>
      <c r="H589" t="s">
        <v>321</v>
      </c>
      <c r="I589" t="s">
        <v>755</v>
      </c>
      <c r="J589" t="s">
        <v>205</v>
      </c>
      <c r="K589" t="s">
        <v>297</v>
      </c>
      <c r="L589" t="s">
        <v>325</v>
      </c>
      <c r="M589" t="s">
        <v>314</v>
      </c>
      <c r="N589" t="s">
        <v>486</v>
      </c>
      <c r="O589" t="s">
        <v>339</v>
      </c>
      <c r="P589" t="s">
        <v>2773</v>
      </c>
      <c r="Q589" t="s">
        <v>431</v>
      </c>
      <c r="R589" t="s">
        <v>407</v>
      </c>
      <c r="S589" t="s">
        <v>1215</v>
      </c>
      <c r="T589" s="131">
        <v>3.911</v>
      </c>
      <c r="U589" t="s">
        <v>2792</v>
      </c>
      <c r="V589" s="132">
        <v>6.8400000000000002E-2</v>
      </c>
      <c r="W589" s="132">
        <v>9.0310000000000001E-2</v>
      </c>
      <c r="X589" t="s">
        <v>412</v>
      </c>
      <c r="Y589" t="s">
        <v>339</v>
      </c>
      <c r="Z589" s="131">
        <v>325000</v>
      </c>
      <c r="AA589" s="131">
        <v>3.718</v>
      </c>
      <c r="AB589" s="131">
        <v>92.361000000000004</v>
      </c>
      <c r="AD589" s="131">
        <v>1116.0440000000001</v>
      </c>
      <c r="AH589" s="132">
        <v>1.3999999999999999E-4</v>
      </c>
      <c r="AI589" s="132">
        <f t="shared" si="9"/>
        <v>2.3239527361632189E-2</v>
      </c>
      <c r="AJ589" s="132">
        <v>3.2651198779960569E-3</v>
      </c>
    </row>
    <row r="590" spans="1:36" hidden="1">
      <c r="A590" t="s">
        <v>1213</v>
      </c>
      <c r="B590">
        <v>141</v>
      </c>
      <c r="C590" t="s">
        <v>2793</v>
      </c>
      <c r="D590" t="s">
        <v>2794</v>
      </c>
      <c r="E590" t="s">
        <v>80</v>
      </c>
      <c r="F590" t="s">
        <v>2795</v>
      </c>
      <c r="G590" t="s">
        <v>2796</v>
      </c>
      <c r="H590" t="s">
        <v>321</v>
      </c>
      <c r="I590" t="s">
        <v>755</v>
      </c>
      <c r="J590" t="s">
        <v>205</v>
      </c>
      <c r="K590" t="s">
        <v>224</v>
      </c>
      <c r="L590" t="s">
        <v>325</v>
      </c>
      <c r="M590" t="s">
        <v>314</v>
      </c>
      <c r="N590" t="s">
        <v>564</v>
      </c>
      <c r="O590" t="s">
        <v>339</v>
      </c>
      <c r="P590" t="s">
        <v>2788</v>
      </c>
      <c r="Q590" t="s">
        <v>431</v>
      </c>
      <c r="R590" t="s">
        <v>407</v>
      </c>
      <c r="S590" t="s">
        <v>1215</v>
      </c>
      <c r="T590" s="131">
        <v>4.0019999999999998</v>
      </c>
      <c r="U590" t="s">
        <v>2797</v>
      </c>
      <c r="V590" s="132">
        <v>3.8120000000000001E-2</v>
      </c>
      <c r="W590" s="132">
        <v>5.339E-2</v>
      </c>
      <c r="X590" t="s">
        <v>412</v>
      </c>
      <c r="Y590" t="s">
        <v>339</v>
      </c>
      <c r="Z590" s="131">
        <v>285000</v>
      </c>
      <c r="AA590" s="131">
        <v>3.718</v>
      </c>
      <c r="AB590" s="131">
        <f>(AD590-(AC590*AA590))*1000/AA590/Z590*100</f>
        <v>95.601483536706212</v>
      </c>
      <c r="AD590" s="131">
        <v>1013.022</v>
      </c>
      <c r="AH590" s="132">
        <v>8.0999999999999996E-4</v>
      </c>
      <c r="AI590" s="132">
        <f t="shared" si="9"/>
        <v>2.1094287041492417E-2</v>
      </c>
      <c r="AJ590" s="132">
        <v>2.9637167253686427E-3</v>
      </c>
    </row>
    <row r="591" spans="1:36" hidden="1">
      <c r="A591" t="s">
        <v>1213</v>
      </c>
      <c r="B591">
        <v>141</v>
      </c>
      <c r="C591" t="s">
        <v>2798</v>
      </c>
      <c r="D591" t="s">
        <v>2799</v>
      </c>
      <c r="E591" t="s">
        <v>80</v>
      </c>
      <c r="F591" t="s">
        <v>2800</v>
      </c>
      <c r="G591" t="s">
        <v>2801</v>
      </c>
      <c r="H591" t="s">
        <v>321</v>
      </c>
      <c r="I591" t="s">
        <v>755</v>
      </c>
      <c r="J591" t="s">
        <v>205</v>
      </c>
      <c r="K591" t="s">
        <v>224</v>
      </c>
      <c r="L591" t="s">
        <v>325</v>
      </c>
      <c r="M591" t="s">
        <v>314</v>
      </c>
      <c r="N591" t="s">
        <v>537</v>
      </c>
      <c r="O591" t="s">
        <v>339</v>
      </c>
      <c r="P591" t="s">
        <v>1889</v>
      </c>
      <c r="Q591" t="s">
        <v>433</v>
      </c>
      <c r="R591" t="s">
        <v>407</v>
      </c>
      <c r="S591" t="s">
        <v>1215</v>
      </c>
      <c r="T591" s="131">
        <v>0.30099999999999999</v>
      </c>
      <c r="U591" t="s">
        <v>2802</v>
      </c>
      <c r="V591" s="132">
        <v>3.4029999999999998E-2</v>
      </c>
      <c r="W591" s="132">
        <v>4.8169999999999998E-2</v>
      </c>
      <c r="X591" t="s">
        <v>412</v>
      </c>
      <c r="Y591" t="s">
        <v>339</v>
      </c>
      <c r="Z591" s="131">
        <v>200000</v>
      </c>
      <c r="AA591" s="131">
        <v>3.718</v>
      </c>
      <c r="AB591" s="131">
        <v>100.21599999999999</v>
      </c>
      <c r="AD591" s="131">
        <v>745.20899999999995</v>
      </c>
      <c r="AH591" s="132">
        <v>4.0000000000000002E-4</v>
      </c>
      <c r="AI591" s="132">
        <f t="shared" si="9"/>
        <v>1.5517582591398332E-2</v>
      </c>
      <c r="AJ591" s="132">
        <v>2.1801978409108987E-3</v>
      </c>
    </row>
    <row r="592" spans="1:36" hidden="1">
      <c r="A592" t="s">
        <v>1213</v>
      </c>
      <c r="B592">
        <v>141</v>
      </c>
      <c r="C592" t="s">
        <v>2769</v>
      </c>
      <c r="D592" t="s">
        <v>2770</v>
      </c>
      <c r="E592" t="s">
        <v>80</v>
      </c>
      <c r="F592" t="s">
        <v>2803</v>
      </c>
      <c r="G592" t="s">
        <v>2804</v>
      </c>
      <c r="H592" t="s">
        <v>321</v>
      </c>
      <c r="I592" t="s">
        <v>755</v>
      </c>
      <c r="J592" t="s">
        <v>205</v>
      </c>
      <c r="K592" t="s">
        <v>297</v>
      </c>
      <c r="L592" t="s">
        <v>325</v>
      </c>
      <c r="M592" t="s">
        <v>314</v>
      </c>
      <c r="N592" t="s">
        <v>486</v>
      </c>
      <c r="O592" t="s">
        <v>339</v>
      </c>
      <c r="P592" t="s">
        <v>2773</v>
      </c>
      <c r="Q592" t="s">
        <v>431</v>
      </c>
      <c r="R592" t="s">
        <v>407</v>
      </c>
      <c r="S592" t="s">
        <v>1215</v>
      </c>
      <c r="T592" s="131">
        <v>4.6479999999999997</v>
      </c>
      <c r="U592" t="s">
        <v>2805</v>
      </c>
      <c r="V592" s="132">
        <v>5.9499999999999997E-2</v>
      </c>
      <c r="W592" s="132">
        <v>9.3079999999999996E-2</v>
      </c>
      <c r="X592" t="s">
        <v>412</v>
      </c>
      <c r="Y592" t="s">
        <v>339</v>
      </c>
      <c r="Z592" s="131">
        <v>128628.22</v>
      </c>
      <c r="AA592" s="131">
        <v>3.718</v>
      </c>
      <c r="AB592" s="131">
        <v>85.626000000000005</v>
      </c>
      <c r="AD592" s="131">
        <v>409.49599999999998</v>
      </c>
      <c r="AH592" s="132">
        <v>3.0000000000000001E-5</v>
      </c>
      <c r="AI592" s="132">
        <f t="shared" si="9"/>
        <v>8.5269877320956287E-3</v>
      </c>
      <c r="AJ592" s="132">
        <v>1.19802940525631E-3</v>
      </c>
    </row>
    <row r="593" spans="1:36" hidden="1">
      <c r="A593" t="s">
        <v>1213</v>
      </c>
      <c r="B593">
        <v>143</v>
      </c>
      <c r="C593" t="s">
        <v>1509</v>
      </c>
      <c r="D593" t="s">
        <v>1510</v>
      </c>
      <c r="E593" t="s">
        <v>309</v>
      </c>
      <c r="F593" t="s">
        <v>2334</v>
      </c>
      <c r="G593" t="s">
        <v>2335</v>
      </c>
      <c r="H593" t="s">
        <v>321</v>
      </c>
      <c r="I593" t="s">
        <v>754</v>
      </c>
      <c r="J593" t="s">
        <v>204</v>
      </c>
      <c r="K593" t="s">
        <v>204</v>
      </c>
      <c r="L593" t="s">
        <v>325</v>
      </c>
      <c r="M593" t="s">
        <v>340</v>
      </c>
      <c r="N593" t="s">
        <v>448</v>
      </c>
      <c r="O593" t="s">
        <v>339</v>
      </c>
      <c r="P593" t="s">
        <v>1211</v>
      </c>
      <c r="Q593" t="s">
        <v>413</v>
      </c>
      <c r="R593" t="s">
        <v>407</v>
      </c>
      <c r="S593" t="s">
        <v>1212</v>
      </c>
      <c r="T593" s="131">
        <v>1.22</v>
      </c>
      <c r="U593" t="s">
        <v>2336</v>
      </c>
      <c r="V593" s="132">
        <v>2.0100000000000001E-3</v>
      </c>
      <c r="W593" s="132">
        <v>2.3900000000000001E-2</v>
      </c>
      <c r="X593" t="s">
        <v>412</v>
      </c>
      <c r="Y593" t="s">
        <v>339</v>
      </c>
      <c r="Z593" s="131">
        <v>33200000</v>
      </c>
      <c r="AA593" s="131">
        <v>1</v>
      </c>
      <c r="AB593" s="131">
        <v>111.45</v>
      </c>
      <c r="AD593" s="131">
        <v>37001.4</v>
      </c>
      <c r="AH593" s="132">
        <v>1.107E-2</v>
      </c>
      <c r="AI593" s="132">
        <f t="shared" si="9"/>
        <v>0.10762577233258776</v>
      </c>
      <c r="AJ593" s="132">
        <v>1.2994650361202769E-2</v>
      </c>
    </row>
    <row r="594" spans="1:36" hidden="1">
      <c r="A594" t="s">
        <v>1213</v>
      </c>
      <c r="B594">
        <v>143</v>
      </c>
      <c r="C594" t="s">
        <v>455</v>
      </c>
      <c r="D594" t="s">
        <v>2228</v>
      </c>
      <c r="E594" t="s">
        <v>309</v>
      </c>
      <c r="F594" t="s">
        <v>2434</v>
      </c>
      <c r="G594" t="s">
        <v>2435</v>
      </c>
      <c r="H594" t="s">
        <v>321</v>
      </c>
      <c r="I594" t="s">
        <v>754</v>
      </c>
      <c r="J594" t="s">
        <v>204</v>
      </c>
      <c r="K594" t="s">
        <v>204</v>
      </c>
      <c r="L594" t="s">
        <v>325</v>
      </c>
      <c r="M594" t="s">
        <v>340</v>
      </c>
      <c r="N594" t="s">
        <v>440</v>
      </c>
      <c r="O594" t="s">
        <v>339</v>
      </c>
      <c r="P594" t="s">
        <v>2027</v>
      </c>
      <c r="Q594" t="s">
        <v>415</v>
      </c>
      <c r="R594" t="s">
        <v>407</v>
      </c>
      <c r="S594" t="s">
        <v>1212</v>
      </c>
      <c r="T594" s="131">
        <v>3.02</v>
      </c>
      <c r="U594" t="s">
        <v>2436</v>
      </c>
      <c r="V594" s="132">
        <v>1.1050000000000001E-2</v>
      </c>
      <c r="W594" s="132">
        <v>2.5700000000000001E-2</v>
      </c>
      <c r="X594" t="s">
        <v>412</v>
      </c>
      <c r="Y594" t="s">
        <v>339</v>
      </c>
      <c r="Z594" s="131">
        <v>27143078.149999999</v>
      </c>
      <c r="AA594" s="131">
        <v>1</v>
      </c>
      <c r="AB594" s="131">
        <v>120.79</v>
      </c>
      <c r="AC594" s="131">
        <v>961.72900000000004</v>
      </c>
      <c r="AD594" s="131">
        <v>33747.853000000003</v>
      </c>
      <c r="AH594" s="132">
        <v>1.074E-2</v>
      </c>
      <c r="AI594" s="132">
        <f t="shared" si="9"/>
        <v>9.8162197746345783E-2</v>
      </c>
      <c r="AJ594" s="132">
        <v>1.1852025874055252E-2</v>
      </c>
    </row>
    <row r="595" spans="1:36" hidden="1">
      <c r="A595" t="s">
        <v>1213</v>
      </c>
      <c r="B595">
        <v>143</v>
      </c>
      <c r="C595" t="s">
        <v>1603</v>
      </c>
      <c r="D595" t="s">
        <v>1604</v>
      </c>
      <c r="E595" t="s">
        <v>309</v>
      </c>
      <c r="F595" t="s">
        <v>2419</v>
      </c>
      <c r="G595" t="s">
        <v>2420</v>
      </c>
      <c r="H595" t="s">
        <v>321</v>
      </c>
      <c r="I595" t="s">
        <v>754</v>
      </c>
      <c r="J595" t="s">
        <v>204</v>
      </c>
      <c r="K595" t="s">
        <v>204</v>
      </c>
      <c r="L595" t="s">
        <v>325</v>
      </c>
      <c r="M595" t="s">
        <v>340</v>
      </c>
      <c r="N595" t="s">
        <v>448</v>
      </c>
      <c r="O595" t="s">
        <v>339</v>
      </c>
      <c r="P595" t="s">
        <v>1211</v>
      </c>
      <c r="Q595" t="s">
        <v>413</v>
      </c>
      <c r="R595" t="s">
        <v>407</v>
      </c>
      <c r="S595" t="s">
        <v>1212</v>
      </c>
      <c r="T595" s="131">
        <v>3.05</v>
      </c>
      <c r="U595" t="s">
        <v>2421</v>
      </c>
      <c r="V595" s="132">
        <v>1.7500000000000002E-2</v>
      </c>
      <c r="W595" s="132">
        <v>2.5499999999999998E-2</v>
      </c>
      <c r="X595" t="s">
        <v>412</v>
      </c>
      <c r="Y595" t="s">
        <v>339</v>
      </c>
      <c r="Z595" s="131">
        <v>26255249</v>
      </c>
      <c r="AA595" s="131">
        <v>1</v>
      </c>
      <c r="AB595" s="131">
        <v>112.78</v>
      </c>
      <c r="AD595" s="131">
        <v>29610.67</v>
      </c>
      <c r="AH595" s="132">
        <v>1.1780000000000001E-2</v>
      </c>
      <c r="AI595" s="132">
        <f t="shared" si="9"/>
        <v>8.6128395899489923E-2</v>
      </c>
      <c r="AJ595" s="132">
        <v>1.0399074186678233E-2</v>
      </c>
    </row>
    <row r="596" spans="1:36" hidden="1">
      <c r="A596" t="s">
        <v>1213</v>
      </c>
      <c r="B596">
        <v>143</v>
      </c>
      <c r="C596" t="s">
        <v>2396</v>
      </c>
      <c r="D596" t="s">
        <v>2397</v>
      </c>
      <c r="E596" t="s">
        <v>309</v>
      </c>
      <c r="F596" t="s">
        <v>2760</v>
      </c>
      <c r="G596" t="s">
        <v>2761</v>
      </c>
      <c r="H596" t="s">
        <v>321</v>
      </c>
      <c r="I596" t="s">
        <v>754</v>
      </c>
      <c r="J596" t="s">
        <v>204</v>
      </c>
      <c r="K596" t="s">
        <v>204</v>
      </c>
      <c r="L596" t="s">
        <v>325</v>
      </c>
      <c r="M596" t="s">
        <v>340</v>
      </c>
      <c r="N596" t="s">
        <v>448</v>
      </c>
      <c r="O596" t="s">
        <v>339</v>
      </c>
      <c r="P596" t="s">
        <v>1211</v>
      </c>
      <c r="Q596" t="s">
        <v>413</v>
      </c>
      <c r="R596" t="s">
        <v>407</v>
      </c>
      <c r="S596" t="s">
        <v>1212</v>
      </c>
      <c r="T596" s="131">
        <v>1.67</v>
      </c>
      <c r="U596" t="s">
        <v>2762</v>
      </c>
      <c r="V596" s="132">
        <v>-1.184E-2</v>
      </c>
      <c r="W596" s="132">
        <v>2.4299999999999999E-2</v>
      </c>
      <c r="X596" t="s">
        <v>412</v>
      </c>
      <c r="Y596" t="s">
        <v>339</v>
      </c>
      <c r="Z596" s="131">
        <v>26208000</v>
      </c>
      <c r="AA596" s="131">
        <v>1</v>
      </c>
      <c r="AB596" s="131">
        <v>108.5</v>
      </c>
      <c r="AD596" s="131">
        <v>28435.68</v>
      </c>
      <c r="AH596" s="132">
        <v>5.6140000000000002E-2</v>
      </c>
      <c r="AI596" s="132">
        <f t="shared" si="9"/>
        <v>8.2710708832701443E-2</v>
      </c>
      <c r="AJ596" s="132">
        <v>9.9864253618253997E-3</v>
      </c>
    </row>
    <row r="597" spans="1:36" hidden="1">
      <c r="A597" t="s">
        <v>1213</v>
      </c>
      <c r="B597">
        <v>143</v>
      </c>
      <c r="C597" t="s">
        <v>1519</v>
      </c>
      <c r="D597" t="s">
        <v>1520</v>
      </c>
      <c r="E597" t="s">
        <v>309</v>
      </c>
      <c r="F597" t="s">
        <v>2401</v>
      </c>
      <c r="G597" t="s">
        <v>2402</v>
      </c>
      <c r="H597" t="s">
        <v>321</v>
      </c>
      <c r="I597" t="s">
        <v>754</v>
      </c>
      <c r="J597" t="s">
        <v>204</v>
      </c>
      <c r="K597" t="s">
        <v>204</v>
      </c>
      <c r="L597" t="s">
        <v>325</v>
      </c>
      <c r="M597" t="s">
        <v>340</v>
      </c>
      <c r="N597" t="s">
        <v>448</v>
      </c>
      <c r="O597" t="s">
        <v>339</v>
      </c>
      <c r="P597" t="s">
        <v>1211</v>
      </c>
      <c r="Q597" t="s">
        <v>413</v>
      </c>
      <c r="R597" t="s">
        <v>407</v>
      </c>
      <c r="S597" t="s">
        <v>1212</v>
      </c>
      <c r="T597" s="131">
        <v>2.65</v>
      </c>
      <c r="U597" t="s">
        <v>2403</v>
      </c>
      <c r="V597" s="132">
        <v>-1.0330000000000001E-2</v>
      </c>
      <c r="W597" s="132">
        <v>2.3599999999999999E-2</v>
      </c>
      <c r="X597" t="s">
        <v>412</v>
      </c>
      <c r="Y597" t="s">
        <v>339</v>
      </c>
      <c r="Z597" s="131">
        <v>26000000</v>
      </c>
      <c r="AA597" s="131">
        <v>1</v>
      </c>
      <c r="AB597" s="131">
        <v>106.31</v>
      </c>
      <c r="AD597" s="131">
        <v>27640.6</v>
      </c>
      <c r="AH597" s="132">
        <v>8.2900000000000005E-3</v>
      </c>
      <c r="AI597" s="132">
        <f t="shared" si="9"/>
        <v>8.0398063930989777E-2</v>
      </c>
      <c r="AJ597" s="132">
        <v>9.7071984512440406E-3</v>
      </c>
    </row>
    <row r="598" spans="1:36" hidden="1">
      <c r="A598" t="s">
        <v>1213</v>
      </c>
      <c r="B598">
        <v>143</v>
      </c>
      <c r="C598" t="s">
        <v>1509</v>
      </c>
      <c r="D598" t="s">
        <v>1510</v>
      </c>
      <c r="E598" t="s">
        <v>309</v>
      </c>
      <c r="F598" t="s">
        <v>2756</v>
      </c>
      <c r="G598" t="s">
        <v>2757</v>
      </c>
      <c r="H598" t="s">
        <v>321</v>
      </c>
      <c r="I598" t="s">
        <v>754</v>
      </c>
      <c r="J598" t="s">
        <v>204</v>
      </c>
      <c r="K598" t="s">
        <v>204</v>
      </c>
      <c r="L598" t="s">
        <v>325</v>
      </c>
      <c r="M598" t="s">
        <v>340</v>
      </c>
      <c r="N598" t="s">
        <v>448</v>
      </c>
      <c r="O598" t="s">
        <v>339</v>
      </c>
      <c r="P598" t="s">
        <v>2758</v>
      </c>
      <c r="Q598" t="s">
        <v>415</v>
      </c>
      <c r="R598" t="s">
        <v>407</v>
      </c>
      <c r="S598" t="s">
        <v>1212</v>
      </c>
      <c r="T598" s="131">
        <v>1.67</v>
      </c>
      <c r="U598" t="s">
        <v>2759</v>
      </c>
      <c r="V598" s="132">
        <v>5.0000000000000001E-3</v>
      </c>
      <c r="W598" s="132">
        <v>2.4299999999999999E-2</v>
      </c>
      <c r="X598" t="s">
        <v>412</v>
      </c>
      <c r="Y598" t="s">
        <v>339</v>
      </c>
      <c r="Z598" s="131">
        <v>20595337</v>
      </c>
      <c r="AA598" s="131">
        <v>1</v>
      </c>
      <c r="AB598" s="131">
        <v>111.01</v>
      </c>
      <c r="AD598" s="131">
        <v>22862.883999999998</v>
      </c>
      <c r="AH598" s="132">
        <v>2.6980000000000001E-2</v>
      </c>
      <c r="AI598" s="132">
        <f t="shared" si="9"/>
        <v>6.6501147206601996E-2</v>
      </c>
      <c r="AJ598" s="132">
        <v>8.0292957517482302E-3</v>
      </c>
    </row>
    <row r="599" spans="1:36" hidden="1">
      <c r="A599" t="s">
        <v>1213</v>
      </c>
      <c r="B599">
        <v>143</v>
      </c>
      <c r="C599" t="s">
        <v>1514</v>
      </c>
      <c r="D599" t="s">
        <v>1515</v>
      </c>
      <c r="E599" t="s">
        <v>309</v>
      </c>
      <c r="F599" t="s">
        <v>2001</v>
      </c>
      <c r="G599" t="s">
        <v>2002</v>
      </c>
      <c r="H599" t="s">
        <v>321</v>
      </c>
      <c r="I599" t="s">
        <v>754</v>
      </c>
      <c r="J599" t="s">
        <v>204</v>
      </c>
      <c r="K599" t="s">
        <v>204</v>
      </c>
      <c r="L599" t="s">
        <v>325</v>
      </c>
      <c r="M599" t="s">
        <v>340</v>
      </c>
      <c r="N599" t="s">
        <v>448</v>
      </c>
      <c r="O599" t="s">
        <v>339</v>
      </c>
      <c r="P599" t="s">
        <v>1211</v>
      </c>
      <c r="Q599" t="s">
        <v>413</v>
      </c>
      <c r="R599" t="s">
        <v>407</v>
      </c>
      <c r="S599" t="s">
        <v>1212</v>
      </c>
      <c r="T599" s="131">
        <v>3.75</v>
      </c>
      <c r="U599" t="s">
        <v>2003</v>
      </c>
      <c r="V599" s="132">
        <v>-9.6399999999999993E-3</v>
      </c>
      <c r="W599" s="132">
        <v>2.5999999999999999E-2</v>
      </c>
      <c r="X599" t="s">
        <v>412</v>
      </c>
      <c r="Y599" t="s">
        <v>339</v>
      </c>
      <c r="Z599" s="131">
        <v>21492750.050000001</v>
      </c>
      <c r="AA599" s="131">
        <v>1</v>
      </c>
      <c r="AB599" s="131">
        <v>103.06</v>
      </c>
      <c r="AD599" s="131">
        <v>22150.428</v>
      </c>
      <c r="AH599" s="132">
        <v>6.3099999999999996E-3</v>
      </c>
      <c r="AI599" s="132">
        <f t="shared" si="9"/>
        <v>6.4428830287431751E-2</v>
      </c>
      <c r="AJ599" s="132">
        <v>7.7790858511028217E-3</v>
      </c>
    </row>
    <row r="600" spans="1:36" hidden="1">
      <c r="A600" t="s">
        <v>1213</v>
      </c>
      <c r="B600">
        <v>143</v>
      </c>
      <c r="C600" t="s">
        <v>2023</v>
      </c>
      <c r="D600" t="s">
        <v>2024</v>
      </c>
      <c r="E600" t="s">
        <v>309</v>
      </c>
      <c r="F600" t="s">
        <v>2025</v>
      </c>
      <c r="G600" t="s">
        <v>2026</v>
      </c>
      <c r="H600" t="s">
        <v>321</v>
      </c>
      <c r="I600" t="s">
        <v>754</v>
      </c>
      <c r="J600" t="s">
        <v>204</v>
      </c>
      <c r="K600" t="s">
        <v>204</v>
      </c>
      <c r="L600" t="s">
        <v>325</v>
      </c>
      <c r="M600" t="s">
        <v>340</v>
      </c>
      <c r="N600" t="s">
        <v>464</v>
      </c>
      <c r="O600" t="s">
        <v>339</v>
      </c>
      <c r="P600" t="s">
        <v>2027</v>
      </c>
      <c r="Q600" t="s">
        <v>415</v>
      </c>
      <c r="R600" t="s">
        <v>407</v>
      </c>
      <c r="S600" t="s">
        <v>1212</v>
      </c>
      <c r="T600" s="131">
        <v>2.0699999999999998</v>
      </c>
      <c r="U600" t="s">
        <v>1730</v>
      </c>
      <c r="V600" s="132">
        <v>8.6400000000000001E-3</v>
      </c>
      <c r="W600" s="132">
        <v>2.75E-2</v>
      </c>
      <c r="X600" t="s">
        <v>412</v>
      </c>
      <c r="Y600" t="s">
        <v>339</v>
      </c>
      <c r="Z600" s="131">
        <v>18400000.010000002</v>
      </c>
      <c r="AA600" s="131">
        <v>1</v>
      </c>
      <c r="AB600" s="131">
        <v>113.81</v>
      </c>
      <c r="AD600" s="131">
        <v>20941.04</v>
      </c>
      <c r="AH600" s="132">
        <v>7.0899999999999999E-3</v>
      </c>
      <c r="AI600" s="132">
        <f t="shared" si="9"/>
        <v>6.0911089943829523E-2</v>
      </c>
      <c r="AJ600" s="132">
        <v>7.3543566729897154E-3</v>
      </c>
    </row>
    <row r="601" spans="1:36" hidden="1">
      <c r="A601" t="s">
        <v>1213</v>
      </c>
      <c r="B601">
        <v>143</v>
      </c>
      <c r="C601" t="s">
        <v>1913</v>
      </c>
      <c r="D601" t="s">
        <v>1914</v>
      </c>
      <c r="E601" t="s">
        <v>309</v>
      </c>
      <c r="F601" t="s">
        <v>2767</v>
      </c>
      <c r="G601" t="s">
        <v>2768</v>
      </c>
      <c r="H601" t="s">
        <v>321</v>
      </c>
      <c r="I601" t="s">
        <v>754</v>
      </c>
      <c r="J601" t="s">
        <v>204</v>
      </c>
      <c r="K601" t="s">
        <v>204</v>
      </c>
      <c r="L601" t="s">
        <v>325</v>
      </c>
      <c r="M601" t="s">
        <v>340</v>
      </c>
      <c r="N601" t="s">
        <v>464</v>
      </c>
      <c r="O601" t="s">
        <v>339</v>
      </c>
      <c r="P601" t="s">
        <v>1700</v>
      </c>
      <c r="Q601" t="s">
        <v>413</v>
      </c>
      <c r="R601" t="s">
        <v>407</v>
      </c>
      <c r="S601" t="s">
        <v>1212</v>
      </c>
      <c r="T601" s="131">
        <v>1.93</v>
      </c>
      <c r="U601" t="s">
        <v>2241</v>
      </c>
      <c r="V601" s="132">
        <v>9.9900000000000006E-3</v>
      </c>
      <c r="W601" s="132">
        <v>2.7400000000000001E-2</v>
      </c>
      <c r="X601" t="s">
        <v>412</v>
      </c>
      <c r="Y601" t="s">
        <v>339</v>
      </c>
      <c r="Z601" s="131">
        <v>17058981.109999999</v>
      </c>
      <c r="AA601" s="131">
        <v>1</v>
      </c>
      <c r="AB601" s="131">
        <v>116.13</v>
      </c>
      <c r="AC601" s="131">
        <v>477.59699999999998</v>
      </c>
      <c r="AD601" s="131">
        <v>20288.191999999999</v>
      </c>
      <c r="AH601" s="132">
        <v>1.8599999999999998E-2</v>
      </c>
      <c r="AI601" s="132">
        <f t="shared" si="9"/>
        <v>5.9012154492311862E-2</v>
      </c>
      <c r="AJ601" s="132">
        <v>7.1250807131879096E-3</v>
      </c>
    </row>
    <row r="602" spans="1:36" hidden="1">
      <c r="A602" t="s">
        <v>1213</v>
      </c>
      <c r="B602">
        <v>143</v>
      </c>
      <c r="C602" t="s">
        <v>2396</v>
      </c>
      <c r="D602" t="s">
        <v>2397</v>
      </c>
      <c r="E602" t="s">
        <v>309</v>
      </c>
      <c r="F602" t="s">
        <v>2398</v>
      </c>
      <c r="G602" t="s">
        <v>2399</v>
      </c>
      <c r="H602" t="s">
        <v>321</v>
      </c>
      <c r="I602" t="s">
        <v>754</v>
      </c>
      <c r="J602" t="s">
        <v>204</v>
      </c>
      <c r="K602" t="s">
        <v>204</v>
      </c>
      <c r="L602" t="s">
        <v>325</v>
      </c>
      <c r="M602" t="s">
        <v>340</v>
      </c>
      <c r="N602" t="s">
        <v>448</v>
      </c>
      <c r="O602" t="s">
        <v>339</v>
      </c>
      <c r="P602" t="s">
        <v>1211</v>
      </c>
      <c r="Q602" t="s">
        <v>413</v>
      </c>
      <c r="R602" t="s">
        <v>407</v>
      </c>
      <c r="S602" t="s">
        <v>1212</v>
      </c>
      <c r="T602" s="131">
        <v>0.44</v>
      </c>
      <c r="U602" t="s">
        <v>2400</v>
      </c>
      <c r="V602" s="132">
        <v>-2.7599999999999999E-3</v>
      </c>
      <c r="W602" s="132">
        <v>2.2599999999999999E-2</v>
      </c>
      <c r="X602" t="s">
        <v>412</v>
      </c>
      <c r="Y602" t="s">
        <v>339</v>
      </c>
      <c r="Z602" s="131">
        <v>14891344</v>
      </c>
      <c r="AA602" s="131">
        <v>1</v>
      </c>
      <c r="AB602" s="131">
        <v>113.85</v>
      </c>
      <c r="AD602" s="131">
        <v>16953.794999999998</v>
      </c>
      <c r="AH602" s="132">
        <v>9.9299999999999996E-3</v>
      </c>
      <c r="AI602" s="132">
        <f t="shared" si="9"/>
        <v>4.9313411947746966E-2</v>
      </c>
      <c r="AJ602" s="132">
        <v>5.954062233334622E-3</v>
      </c>
    </row>
    <row r="603" spans="1:36" hidden="1">
      <c r="A603" t="s">
        <v>1213</v>
      </c>
      <c r="B603">
        <v>143</v>
      </c>
      <c r="C603" t="s">
        <v>1603</v>
      </c>
      <c r="D603" t="s">
        <v>1604</v>
      </c>
      <c r="E603" t="s">
        <v>309</v>
      </c>
      <c r="F603" t="s">
        <v>2501</v>
      </c>
      <c r="G603" t="s">
        <v>2502</v>
      </c>
      <c r="H603" t="s">
        <v>321</v>
      </c>
      <c r="I603" t="s">
        <v>754</v>
      </c>
      <c r="J603" t="s">
        <v>204</v>
      </c>
      <c r="K603" t="s">
        <v>204</v>
      </c>
      <c r="L603" t="s">
        <v>325</v>
      </c>
      <c r="M603" t="s">
        <v>340</v>
      </c>
      <c r="N603" t="s">
        <v>448</v>
      </c>
      <c r="O603" t="s">
        <v>339</v>
      </c>
      <c r="P603" t="s">
        <v>1211</v>
      </c>
      <c r="Q603" t="s">
        <v>413</v>
      </c>
      <c r="R603" t="s">
        <v>407</v>
      </c>
      <c r="S603" t="s">
        <v>1212</v>
      </c>
      <c r="T603" s="131">
        <v>3.59</v>
      </c>
      <c r="U603" t="s">
        <v>2503</v>
      </c>
      <c r="V603" s="132">
        <v>-1.1010000000000001E-2</v>
      </c>
      <c r="W603" s="132">
        <v>2.5600000000000001E-2</v>
      </c>
      <c r="X603" t="s">
        <v>412</v>
      </c>
      <c r="Y603" t="s">
        <v>339</v>
      </c>
      <c r="Z603" s="131">
        <v>9900100</v>
      </c>
      <c r="AA603" s="131">
        <v>1</v>
      </c>
      <c r="AB603" s="131">
        <v>103.24</v>
      </c>
      <c r="AD603" s="131">
        <v>10220.862999999999</v>
      </c>
      <c r="AH603" s="132">
        <v>1.0059999999999999E-2</v>
      </c>
      <c r="AI603" s="132">
        <f t="shared" si="9"/>
        <v>2.972936900443145E-2</v>
      </c>
      <c r="AJ603" s="132">
        <v>3.5895004263285716E-3</v>
      </c>
    </row>
    <row r="604" spans="1:36" hidden="1">
      <c r="A604" t="s">
        <v>1213</v>
      </c>
      <c r="B604">
        <v>143</v>
      </c>
      <c r="C604" t="s">
        <v>2763</v>
      </c>
      <c r="D604" t="s">
        <v>2764</v>
      </c>
      <c r="E604" t="s">
        <v>311</v>
      </c>
      <c r="F604" t="s">
        <v>2765</v>
      </c>
      <c r="G604" t="s">
        <v>2766</v>
      </c>
      <c r="H604" t="s">
        <v>321</v>
      </c>
      <c r="I604" t="s">
        <v>755</v>
      </c>
      <c r="J604" t="s">
        <v>204</v>
      </c>
      <c r="K604" t="s">
        <v>204</v>
      </c>
      <c r="L604" t="s">
        <v>325</v>
      </c>
      <c r="M604" t="s">
        <v>340</v>
      </c>
      <c r="N604" t="s">
        <v>465</v>
      </c>
      <c r="O604" t="s">
        <v>339</v>
      </c>
      <c r="P604" t="s">
        <v>2213</v>
      </c>
      <c r="Q604" t="s">
        <v>415</v>
      </c>
      <c r="R604" t="s">
        <v>407</v>
      </c>
      <c r="S604" t="s">
        <v>1212</v>
      </c>
      <c r="T604" s="131">
        <v>2.61</v>
      </c>
      <c r="U604" t="s">
        <v>1602</v>
      </c>
      <c r="V604" s="132">
        <v>4.2999999999999997E-2</v>
      </c>
      <c r="W604" s="132">
        <v>8.6099999999999996E-2</v>
      </c>
      <c r="X604" t="s">
        <v>412</v>
      </c>
      <c r="Y604" t="s">
        <v>339</v>
      </c>
      <c r="Z604" s="131">
        <v>10161765.130000001</v>
      </c>
      <c r="AA604" s="131">
        <v>1</v>
      </c>
      <c r="AB604" s="131">
        <v>91.56</v>
      </c>
      <c r="AD604" s="131">
        <v>9304.1119999999992</v>
      </c>
      <c r="AH604" s="132">
        <v>9.4900000000000002E-3</v>
      </c>
      <c r="AI604" s="132">
        <f t="shared" si="9"/>
        <v>2.7062820322174233E-2</v>
      </c>
      <c r="AJ604" s="132">
        <v>3.2675434540712246E-3</v>
      </c>
    </row>
    <row r="605" spans="1:36" hidden="1">
      <c r="A605" t="s">
        <v>1213</v>
      </c>
      <c r="B605">
        <v>143</v>
      </c>
      <c r="C605" t="s">
        <v>2528</v>
      </c>
      <c r="D605" t="s">
        <v>2529</v>
      </c>
      <c r="E605" t="s">
        <v>309</v>
      </c>
      <c r="F605" t="s">
        <v>2530</v>
      </c>
      <c r="G605" t="s">
        <v>2531</v>
      </c>
      <c r="H605" t="s">
        <v>321</v>
      </c>
      <c r="I605" t="s">
        <v>755</v>
      </c>
      <c r="J605" t="s">
        <v>204</v>
      </c>
      <c r="K605" t="s">
        <v>204</v>
      </c>
      <c r="L605" t="s">
        <v>325</v>
      </c>
      <c r="M605" t="s">
        <v>340</v>
      </c>
      <c r="N605" t="s">
        <v>454</v>
      </c>
      <c r="O605" t="s">
        <v>339</v>
      </c>
      <c r="P605" t="s">
        <v>1545</v>
      </c>
      <c r="Q605" t="s">
        <v>415</v>
      </c>
      <c r="R605" t="s">
        <v>407</v>
      </c>
      <c r="S605" t="s">
        <v>1212</v>
      </c>
      <c r="T605" s="131">
        <v>2.67</v>
      </c>
      <c r="U605" t="s">
        <v>2532</v>
      </c>
      <c r="V605" s="132">
        <v>4.1119999999999997E-2</v>
      </c>
      <c r="W605" s="132">
        <v>6.7199999999999996E-2</v>
      </c>
      <c r="X605" t="s">
        <v>412</v>
      </c>
      <c r="Y605" t="s">
        <v>339</v>
      </c>
      <c r="Z605" s="131">
        <v>5208895.87</v>
      </c>
      <c r="AA605" s="131">
        <v>1</v>
      </c>
      <c r="AB605" s="131">
        <v>101</v>
      </c>
      <c r="AD605" s="131">
        <v>5260.9849999999997</v>
      </c>
      <c r="AH605" s="132">
        <v>4.0200000000000001E-3</v>
      </c>
      <c r="AI605" s="132">
        <f t="shared" si="9"/>
        <v>1.5302598654514672E-2</v>
      </c>
      <c r="AJ605" s="132">
        <v>1.8476236204719916E-3</v>
      </c>
    </row>
    <row r="606" spans="1:36" hidden="1">
      <c r="A606" t="s">
        <v>1213</v>
      </c>
      <c r="B606">
        <v>143</v>
      </c>
      <c r="C606" t="s">
        <v>1514</v>
      </c>
      <c r="D606" t="s">
        <v>1515</v>
      </c>
      <c r="E606" t="s">
        <v>309</v>
      </c>
      <c r="F606" t="s">
        <v>2442</v>
      </c>
      <c r="G606" t="s">
        <v>2443</v>
      </c>
      <c r="H606" t="s">
        <v>321</v>
      </c>
      <c r="I606" t="s">
        <v>951</v>
      </c>
      <c r="J606" t="s">
        <v>204</v>
      </c>
      <c r="K606" t="s">
        <v>204</v>
      </c>
      <c r="L606" t="s">
        <v>325</v>
      </c>
      <c r="M606" t="s">
        <v>340</v>
      </c>
      <c r="N606" t="s">
        <v>448</v>
      </c>
      <c r="O606" t="s">
        <v>339</v>
      </c>
      <c r="P606" t="s">
        <v>1211</v>
      </c>
      <c r="Q606" t="s">
        <v>413</v>
      </c>
      <c r="R606" t="s">
        <v>407</v>
      </c>
      <c r="S606" t="s">
        <v>1212</v>
      </c>
      <c r="T606" s="131">
        <v>2.98</v>
      </c>
      <c r="U606" t="s">
        <v>2444</v>
      </c>
      <c r="V606" s="132">
        <v>5.3899999999999998E-3</v>
      </c>
      <c r="W606" s="132">
        <v>4.7100000000000003E-2</v>
      </c>
      <c r="X606" t="s">
        <v>412</v>
      </c>
      <c r="Y606" t="s">
        <v>339</v>
      </c>
      <c r="Z606" s="131">
        <v>5251050.0999999996</v>
      </c>
      <c r="AA606" s="131">
        <v>1</v>
      </c>
      <c r="AB606" s="131">
        <v>95.08</v>
      </c>
      <c r="AD606" s="131">
        <v>4992.6980000000003</v>
      </c>
      <c r="AH606" s="132">
        <v>2.6800000000000001E-3</v>
      </c>
      <c r="AI606" s="132">
        <f t="shared" si="9"/>
        <v>1.4522233706653431E-2</v>
      </c>
      <c r="AJ606" s="132">
        <v>1.7534029758083842E-3</v>
      </c>
    </row>
    <row r="607" spans="1:36" hidden="1">
      <c r="A607" t="s">
        <v>1213</v>
      </c>
      <c r="B607">
        <v>143</v>
      </c>
      <c r="C607" t="s">
        <v>2050</v>
      </c>
      <c r="D607" t="s">
        <v>2051</v>
      </c>
      <c r="E607" t="s">
        <v>309</v>
      </c>
      <c r="F607" t="s">
        <v>2052</v>
      </c>
      <c r="G607" t="s">
        <v>2053</v>
      </c>
      <c r="H607" t="s">
        <v>321</v>
      </c>
      <c r="I607" t="s">
        <v>754</v>
      </c>
      <c r="J607" t="s">
        <v>204</v>
      </c>
      <c r="K607" t="s">
        <v>204</v>
      </c>
      <c r="L607" t="s">
        <v>325</v>
      </c>
      <c r="M607" t="s">
        <v>340</v>
      </c>
      <c r="N607" t="s">
        <v>464</v>
      </c>
      <c r="O607" t="s">
        <v>339</v>
      </c>
      <c r="P607" t="s">
        <v>1700</v>
      </c>
      <c r="Q607" t="s">
        <v>413</v>
      </c>
      <c r="R607" t="s">
        <v>407</v>
      </c>
      <c r="S607" t="s">
        <v>1212</v>
      </c>
      <c r="T607" s="131">
        <v>2.83</v>
      </c>
      <c r="U607" t="s">
        <v>1612</v>
      </c>
      <c r="V607" s="132">
        <v>1.2330000000000001E-2</v>
      </c>
      <c r="W607" s="132">
        <v>2.7900000000000001E-2</v>
      </c>
      <c r="X607" t="s">
        <v>412</v>
      </c>
      <c r="Y607" t="s">
        <v>339</v>
      </c>
      <c r="Z607" s="131">
        <v>4240000</v>
      </c>
      <c r="AA607" s="131">
        <v>1</v>
      </c>
      <c r="AB607" s="131">
        <v>109.34</v>
      </c>
      <c r="AD607" s="131">
        <v>4636.0159999999996</v>
      </c>
      <c r="AH607" s="132">
        <v>1.7899999999999999E-3</v>
      </c>
      <c r="AI607" s="132">
        <f t="shared" si="9"/>
        <v>1.3484754699720393E-2</v>
      </c>
      <c r="AJ607" s="132">
        <v>1.6281385836466138E-3</v>
      </c>
    </row>
    <row r="608" spans="1:36" hidden="1">
      <c r="A608" t="s">
        <v>1213</v>
      </c>
      <c r="B608">
        <v>143</v>
      </c>
      <c r="C608" t="s">
        <v>2590</v>
      </c>
      <c r="D608" t="s">
        <v>2591</v>
      </c>
      <c r="E608" t="s">
        <v>309</v>
      </c>
      <c r="F608" t="s">
        <v>2806</v>
      </c>
      <c r="G608" t="s">
        <v>2807</v>
      </c>
      <c r="H608" t="s">
        <v>321</v>
      </c>
      <c r="I608" t="s">
        <v>951</v>
      </c>
      <c r="J608" t="s">
        <v>204</v>
      </c>
      <c r="K608" t="s">
        <v>204</v>
      </c>
      <c r="L608" t="s">
        <v>325</v>
      </c>
      <c r="M608" t="s">
        <v>340</v>
      </c>
      <c r="N608" t="s">
        <v>475</v>
      </c>
      <c r="O608" t="s">
        <v>339</v>
      </c>
      <c r="P608" t="s">
        <v>1700</v>
      </c>
      <c r="Q608" t="s">
        <v>413</v>
      </c>
      <c r="R608" t="s">
        <v>407</v>
      </c>
      <c r="S608" t="s">
        <v>1212</v>
      </c>
      <c r="T608" s="131">
        <v>3.05</v>
      </c>
      <c r="U608" t="s">
        <v>2808</v>
      </c>
      <c r="V608" s="132">
        <v>3.3669999999999999E-2</v>
      </c>
      <c r="W608" s="132">
        <v>4.8099999999999997E-2</v>
      </c>
      <c r="X608" t="s">
        <v>412</v>
      </c>
      <c r="Y608" t="s">
        <v>339</v>
      </c>
      <c r="Z608" s="131">
        <v>4521276.59</v>
      </c>
      <c r="AA608" s="131">
        <v>1</v>
      </c>
      <c r="AB608" s="131">
        <v>96.74</v>
      </c>
      <c r="AD608" s="131">
        <v>4373.8829999999998</v>
      </c>
      <c r="AH608" s="132">
        <v>6.2199999999999998E-3</v>
      </c>
      <c r="AI608" s="132">
        <f t="shared" si="9"/>
        <v>1.2722289858420922E-2</v>
      </c>
      <c r="AJ608" s="132">
        <v>1.536079183647339E-3</v>
      </c>
    </row>
    <row r="609" spans="1:36" hidden="1">
      <c r="A609" t="s">
        <v>1213</v>
      </c>
      <c r="B609">
        <v>143</v>
      </c>
      <c r="C609" t="s">
        <v>2023</v>
      </c>
      <c r="D609" t="s">
        <v>2024</v>
      </c>
      <c r="E609" t="s">
        <v>309</v>
      </c>
      <c r="F609" t="s">
        <v>2242</v>
      </c>
      <c r="G609" t="s">
        <v>2243</v>
      </c>
      <c r="H609" t="s">
        <v>321</v>
      </c>
      <c r="I609" t="s">
        <v>754</v>
      </c>
      <c r="J609" t="s">
        <v>204</v>
      </c>
      <c r="K609" t="s">
        <v>204</v>
      </c>
      <c r="L609" t="s">
        <v>325</v>
      </c>
      <c r="M609" t="s">
        <v>340</v>
      </c>
      <c r="N609" t="s">
        <v>464</v>
      </c>
      <c r="O609" t="s">
        <v>339</v>
      </c>
      <c r="P609" t="s">
        <v>2027</v>
      </c>
      <c r="Q609" t="s">
        <v>415</v>
      </c>
      <c r="R609" t="s">
        <v>407</v>
      </c>
      <c r="S609" t="s">
        <v>1212</v>
      </c>
      <c r="T609" s="131">
        <v>11.9</v>
      </c>
      <c r="U609" t="s">
        <v>2244</v>
      </c>
      <c r="V609" s="132">
        <v>2.9520000000000001E-2</v>
      </c>
      <c r="W609" s="132">
        <v>3.4299999999999997E-2</v>
      </c>
      <c r="X609" t="s">
        <v>412</v>
      </c>
      <c r="Y609" t="s">
        <v>339</v>
      </c>
      <c r="Z609" s="131">
        <v>3575000</v>
      </c>
      <c r="AA609" s="131">
        <v>1</v>
      </c>
      <c r="AB609" s="131">
        <v>105.88</v>
      </c>
      <c r="AD609" s="131">
        <v>3785.21</v>
      </c>
      <c r="AH609" s="132">
        <v>1.09E-3</v>
      </c>
      <c r="AI609" s="132">
        <f t="shared" si="9"/>
        <v>1.1010019882789152E-2</v>
      </c>
      <c r="AJ609" s="132">
        <v>1.3293410653037003E-3</v>
      </c>
    </row>
    <row r="610" spans="1:36" hidden="1">
      <c r="A610" t="s">
        <v>1213</v>
      </c>
      <c r="B610">
        <v>143</v>
      </c>
      <c r="C610" t="s">
        <v>2769</v>
      </c>
      <c r="D610" t="s">
        <v>2770</v>
      </c>
      <c r="E610" t="s">
        <v>80</v>
      </c>
      <c r="F610" t="s">
        <v>2790</v>
      </c>
      <c r="G610" t="s">
        <v>2791</v>
      </c>
      <c r="H610" t="s">
        <v>321</v>
      </c>
      <c r="I610" t="s">
        <v>755</v>
      </c>
      <c r="J610" t="s">
        <v>205</v>
      </c>
      <c r="K610" t="s">
        <v>297</v>
      </c>
      <c r="L610" t="s">
        <v>325</v>
      </c>
      <c r="M610" t="s">
        <v>314</v>
      </c>
      <c r="N610" t="s">
        <v>486</v>
      </c>
      <c r="O610" t="s">
        <v>339</v>
      </c>
      <c r="P610" t="s">
        <v>2773</v>
      </c>
      <c r="Q610" t="s">
        <v>431</v>
      </c>
      <c r="R610" t="s">
        <v>407</v>
      </c>
      <c r="S610" t="s">
        <v>1215</v>
      </c>
      <c r="T610" s="131">
        <v>3.911</v>
      </c>
      <c r="U610" t="s">
        <v>2792</v>
      </c>
      <c r="V610" s="132">
        <v>6.8400000000000002E-2</v>
      </c>
      <c r="W610" s="132">
        <v>9.0310000000000001E-2</v>
      </c>
      <c r="X610" t="s">
        <v>412</v>
      </c>
      <c r="Y610" t="s">
        <v>339</v>
      </c>
      <c r="Z610" s="131">
        <v>2850000</v>
      </c>
      <c r="AA610" s="131">
        <v>3.718</v>
      </c>
      <c r="AB610" s="131">
        <v>92.361000000000004</v>
      </c>
      <c r="AD610" s="131">
        <v>9786.8490000000002</v>
      </c>
      <c r="AH610" s="132">
        <v>1.2199999999999999E-3</v>
      </c>
      <c r="AI610" s="132">
        <f t="shared" si="9"/>
        <v>2.8466954826774506E-2</v>
      </c>
      <c r="AJ610" s="132">
        <v>3.4370775401170485E-3</v>
      </c>
    </row>
    <row r="611" spans="1:36" hidden="1">
      <c r="A611" t="s">
        <v>1213</v>
      </c>
      <c r="B611">
        <v>143</v>
      </c>
      <c r="C611" t="s">
        <v>2774</v>
      </c>
      <c r="D611" t="s">
        <v>2775</v>
      </c>
      <c r="E611" t="s">
        <v>80</v>
      </c>
      <c r="F611" t="s">
        <v>2776</v>
      </c>
      <c r="G611" t="s">
        <v>2777</v>
      </c>
      <c r="H611" t="s">
        <v>321</v>
      </c>
      <c r="I611" t="s">
        <v>755</v>
      </c>
      <c r="J611" t="s">
        <v>205</v>
      </c>
      <c r="K611" t="s">
        <v>293</v>
      </c>
      <c r="L611" t="s">
        <v>325</v>
      </c>
      <c r="M611" t="s">
        <v>314</v>
      </c>
      <c r="N611" t="s">
        <v>568</v>
      </c>
      <c r="O611" t="s">
        <v>339</v>
      </c>
      <c r="P611" t="s">
        <v>1889</v>
      </c>
      <c r="Q611" t="s">
        <v>433</v>
      </c>
      <c r="R611" t="s">
        <v>407</v>
      </c>
      <c r="S611" t="s">
        <v>1216</v>
      </c>
      <c r="T611" s="131">
        <v>3.7989999999999999</v>
      </c>
      <c r="U611" t="s">
        <v>2778</v>
      </c>
      <c r="V611" s="132">
        <v>6.1249999999999999E-2</v>
      </c>
      <c r="W611" s="132">
        <v>6.4299999999999996E-2</v>
      </c>
      <c r="X611" t="s">
        <v>411</v>
      </c>
      <c r="Y611" t="s">
        <v>339</v>
      </c>
      <c r="Z611" s="131">
        <v>1568000</v>
      </c>
      <c r="AA611" s="131">
        <v>4.0218999999999996</v>
      </c>
      <c r="AB611" s="131">
        <f>(AD611-(AC611*AA611))*1000/AA611/Z611*100</f>
        <v>104.12679673177112</v>
      </c>
      <c r="AD611" s="131">
        <v>6566.5889999999999</v>
      </c>
      <c r="AH611" s="132">
        <v>3.63E-3</v>
      </c>
      <c r="AI611" s="132">
        <f t="shared" si="9"/>
        <v>1.9100201957646876E-2</v>
      </c>
      <c r="AJ611" s="132">
        <v>2.3061432302756146E-3</v>
      </c>
    </row>
    <row r="612" spans="1:36" hidden="1">
      <c r="A612" t="s">
        <v>1213</v>
      </c>
      <c r="B612">
        <v>143</v>
      </c>
      <c r="C612" t="s">
        <v>2798</v>
      </c>
      <c r="D612" t="s">
        <v>2799</v>
      </c>
      <c r="E612" t="s">
        <v>80</v>
      </c>
      <c r="F612" t="s">
        <v>2800</v>
      </c>
      <c r="G612" t="s">
        <v>2801</v>
      </c>
      <c r="H612" t="s">
        <v>321</v>
      </c>
      <c r="I612" t="s">
        <v>755</v>
      </c>
      <c r="J612" t="s">
        <v>205</v>
      </c>
      <c r="K612" t="s">
        <v>224</v>
      </c>
      <c r="L612" t="s">
        <v>325</v>
      </c>
      <c r="M612" t="s">
        <v>314</v>
      </c>
      <c r="N612" t="s">
        <v>537</v>
      </c>
      <c r="O612" t="s">
        <v>339</v>
      </c>
      <c r="P612" t="s">
        <v>1889</v>
      </c>
      <c r="Q612" t="s">
        <v>433</v>
      </c>
      <c r="R612" t="s">
        <v>407</v>
      </c>
      <c r="S612" t="s">
        <v>1215</v>
      </c>
      <c r="T612" s="131">
        <v>0.30099999999999999</v>
      </c>
      <c r="U612" t="s">
        <v>2802</v>
      </c>
      <c r="V612" s="132">
        <v>3.397E-2</v>
      </c>
      <c r="W612" s="132">
        <v>4.8169999999999998E-2</v>
      </c>
      <c r="X612" t="s">
        <v>412</v>
      </c>
      <c r="Y612" t="s">
        <v>339</v>
      </c>
      <c r="Z612" s="131">
        <v>1700000</v>
      </c>
      <c r="AA612" s="131">
        <v>3.718</v>
      </c>
      <c r="AB612" s="131">
        <f>(AD612-(AC612*AA612))*1000/AA612/Z612*100</f>
        <v>100.21634022086512</v>
      </c>
      <c r="AD612" s="131">
        <v>6334.2740000000003</v>
      </c>
      <c r="AH612" s="132">
        <v>3.3999999999999998E-3</v>
      </c>
      <c r="AI612" s="132">
        <f t="shared" si="9"/>
        <v>1.8424468571898091E-2</v>
      </c>
      <c r="AJ612" s="132">
        <v>2.2245557174068362E-3</v>
      </c>
    </row>
    <row r="613" spans="1:36" hidden="1">
      <c r="A613" t="s">
        <v>1213</v>
      </c>
      <c r="B613">
        <v>143</v>
      </c>
      <c r="C613" t="s">
        <v>2793</v>
      </c>
      <c r="D613" t="s">
        <v>2794</v>
      </c>
      <c r="E613" t="s">
        <v>80</v>
      </c>
      <c r="F613" t="s">
        <v>2795</v>
      </c>
      <c r="G613" t="s">
        <v>2796</v>
      </c>
      <c r="H613" t="s">
        <v>321</v>
      </c>
      <c r="I613" t="s">
        <v>755</v>
      </c>
      <c r="J613" t="s">
        <v>205</v>
      </c>
      <c r="K613" t="s">
        <v>224</v>
      </c>
      <c r="L613" t="s">
        <v>325</v>
      </c>
      <c r="M613" t="s">
        <v>314</v>
      </c>
      <c r="N613" t="s">
        <v>564</v>
      </c>
      <c r="O613" t="s">
        <v>339</v>
      </c>
      <c r="P613" t="s">
        <v>2788</v>
      </c>
      <c r="Q613" t="s">
        <v>431</v>
      </c>
      <c r="R613" t="s">
        <v>407</v>
      </c>
      <c r="S613" t="s">
        <v>1215</v>
      </c>
      <c r="T613" s="131">
        <v>4.0019999999999998</v>
      </c>
      <c r="U613" t="s">
        <v>2797</v>
      </c>
      <c r="V613" s="132">
        <v>3.8120000000000001E-2</v>
      </c>
      <c r="W613" s="132">
        <v>5.339E-2</v>
      </c>
      <c r="X613" t="s">
        <v>412</v>
      </c>
      <c r="Y613" t="s">
        <v>339</v>
      </c>
      <c r="Z613" s="131">
        <v>1750000</v>
      </c>
      <c r="AA613" s="131">
        <v>3.718</v>
      </c>
      <c r="AB613" s="131">
        <f>(AD613-(AC613*AA613))*1000/AA613/Z613*100</f>
        <v>95.601506186121568</v>
      </c>
      <c r="AD613" s="131">
        <v>6220.3119999999999</v>
      </c>
      <c r="AH613" s="132">
        <v>5.0000000000000001E-3</v>
      </c>
      <c r="AI613" s="132">
        <f t="shared" si="9"/>
        <v>1.8092987918015634E-2</v>
      </c>
      <c r="AJ613" s="132">
        <v>2.1845330062536532E-3</v>
      </c>
    </row>
    <row r="614" spans="1:36" hidden="1">
      <c r="A614" t="s">
        <v>1213</v>
      </c>
      <c r="B614">
        <v>143</v>
      </c>
      <c r="C614" t="s">
        <v>2779</v>
      </c>
      <c r="D614" t="s">
        <v>2780</v>
      </c>
      <c r="E614" t="s">
        <v>80</v>
      </c>
      <c r="F614" t="s">
        <v>2781</v>
      </c>
      <c r="G614" t="s">
        <v>2782</v>
      </c>
      <c r="H614" t="s">
        <v>321</v>
      </c>
      <c r="I614" t="s">
        <v>755</v>
      </c>
      <c r="J614" t="s">
        <v>205</v>
      </c>
      <c r="K614" t="s">
        <v>224</v>
      </c>
      <c r="L614" t="s">
        <v>325</v>
      </c>
      <c r="M614" t="s">
        <v>314</v>
      </c>
      <c r="N614" t="s">
        <v>537</v>
      </c>
      <c r="O614" t="s">
        <v>339</v>
      </c>
      <c r="P614" t="s">
        <v>1883</v>
      </c>
      <c r="Q614" t="s">
        <v>433</v>
      </c>
      <c r="R614" t="s">
        <v>407</v>
      </c>
      <c r="S614" t="s">
        <v>1215</v>
      </c>
      <c r="T614" s="131">
        <v>0.28199999999999997</v>
      </c>
      <c r="U614" t="s">
        <v>2783</v>
      </c>
      <c r="V614" s="132">
        <v>2.64E-2</v>
      </c>
      <c r="W614" s="132">
        <v>4.8160000000000001E-2</v>
      </c>
      <c r="X614" t="s">
        <v>412</v>
      </c>
      <c r="Y614" t="s">
        <v>339</v>
      </c>
      <c r="Z614" s="131">
        <v>1250000</v>
      </c>
      <c r="AA614" s="131">
        <v>3.718</v>
      </c>
      <c r="AB614" s="131">
        <v>100.127</v>
      </c>
      <c r="AD614" s="131">
        <v>4653.4059999999999</v>
      </c>
      <c r="AH614" s="132">
        <v>1E-3</v>
      </c>
      <c r="AI614" s="132">
        <f t="shared" si="9"/>
        <v>1.3535336898795663E-2</v>
      </c>
      <c r="AJ614" s="132">
        <v>1.6342458382310706E-3</v>
      </c>
    </row>
    <row r="615" spans="1:36" hidden="1">
      <c r="A615" t="s">
        <v>1213</v>
      </c>
      <c r="B615">
        <v>143</v>
      </c>
      <c r="C615" t="s">
        <v>2784</v>
      </c>
      <c r="D615" t="s">
        <v>2785</v>
      </c>
      <c r="E615" t="s">
        <v>80</v>
      </c>
      <c r="F615" t="s">
        <v>2786</v>
      </c>
      <c r="G615" t="s">
        <v>2787</v>
      </c>
      <c r="H615" t="s">
        <v>321</v>
      </c>
      <c r="I615" t="s">
        <v>755</v>
      </c>
      <c r="J615" t="s">
        <v>205</v>
      </c>
      <c r="K615" t="s">
        <v>299</v>
      </c>
      <c r="L615" t="s">
        <v>325</v>
      </c>
      <c r="M615" t="s">
        <v>314</v>
      </c>
      <c r="N615" t="s">
        <v>486</v>
      </c>
      <c r="O615" t="s">
        <v>339</v>
      </c>
      <c r="P615" t="s">
        <v>2788</v>
      </c>
      <c r="Q615" t="s">
        <v>431</v>
      </c>
      <c r="R615" t="s">
        <v>407</v>
      </c>
      <c r="S615" t="s">
        <v>1215</v>
      </c>
      <c r="T615" s="131">
        <v>1.02</v>
      </c>
      <c r="U615" t="s">
        <v>2789</v>
      </c>
      <c r="V615" s="132">
        <v>6.5110000000000001E-2</v>
      </c>
      <c r="W615" s="132">
        <v>7.1489999999999998E-2</v>
      </c>
      <c r="X615" t="s">
        <v>412</v>
      </c>
      <c r="Y615" t="s">
        <v>339</v>
      </c>
      <c r="Z615" s="131">
        <v>2500000</v>
      </c>
      <c r="AA615" s="131">
        <v>3.718</v>
      </c>
      <c r="AB615" s="131">
        <f>(AD615-(AC615*AA615))*1000/AA615/Z615*100</f>
        <v>39.64077461000538</v>
      </c>
      <c r="AD615" s="131">
        <v>3684.61</v>
      </c>
      <c r="AH615" s="132">
        <v>1.512E-2</v>
      </c>
      <c r="AI615" s="132">
        <f t="shared" si="9"/>
        <v>1.0717405206137502E-2</v>
      </c>
      <c r="AJ615" s="132">
        <v>1.2940110014051181E-3</v>
      </c>
    </row>
    <row r="616" spans="1:36" hidden="1">
      <c r="A616" t="s">
        <v>1213</v>
      </c>
      <c r="B616">
        <v>143</v>
      </c>
      <c r="C616" t="s">
        <v>2769</v>
      </c>
      <c r="D616" t="s">
        <v>2770</v>
      </c>
      <c r="E616" t="s">
        <v>80</v>
      </c>
      <c r="F616" t="s">
        <v>2803</v>
      </c>
      <c r="G616" t="s">
        <v>2804</v>
      </c>
      <c r="H616" t="s">
        <v>321</v>
      </c>
      <c r="I616" t="s">
        <v>755</v>
      </c>
      <c r="J616" t="s">
        <v>205</v>
      </c>
      <c r="K616" t="s">
        <v>297</v>
      </c>
      <c r="L616" t="s">
        <v>325</v>
      </c>
      <c r="M616" t="s">
        <v>314</v>
      </c>
      <c r="N616" t="s">
        <v>486</v>
      </c>
      <c r="O616" t="s">
        <v>339</v>
      </c>
      <c r="P616" t="s">
        <v>2773</v>
      </c>
      <c r="Q616" t="s">
        <v>431</v>
      </c>
      <c r="R616" t="s">
        <v>407</v>
      </c>
      <c r="S616" t="s">
        <v>1215</v>
      </c>
      <c r="T616" s="131">
        <v>4.6479999999999997</v>
      </c>
      <c r="U616" t="s">
        <v>2805</v>
      </c>
      <c r="V616" s="132">
        <v>5.9499999999999997E-2</v>
      </c>
      <c r="W616" s="132">
        <v>9.3079999999999996E-2</v>
      </c>
      <c r="X616" t="s">
        <v>412</v>
      </c>
      <c r="Y616" t="s">
        <v>339</v>
      </c>
      <c r="Z616" s="131">
        <v>703371.78</v>
      </c>
      <c r="AA616" s="131">
        <v>3.718</v>
      </c>
      <c r="AB616" s="131">
        <f>(AD616-(AC616*AA616))*1000/AA616/Z616*100</f>
        <v>85.625709788182206</v>
      </c>
      <c r="AD616" s="131">
        <v>2239.2289999999998</v>
      </c>
      <c r="AH616" s="132">
        <v>1.9000000000000001E-4</v>
      </c>
      <c r="AI616" s="132">
        <f t="shared" si="9"/>
        <v>6.5132332980516452E-3</v>
      </c>
      <c r="AJ616" s="132">
        <v>7.8640262081071833E-4</v>
      </c>
    </row>
    <row r="617" spans="1:36" hidden="1">
      <c r="A617" t="s">
        <v>1213</v>
      </c>
      <c r="B617">
        <v>143</v>
      </c>
      <c r="C617" t="s">
        <v>2769</v>
      </c>
      <c r="D617" t="s">
        <v>2770</v>
      </c>
      <c r="E617" t="s">
        <v>80</v>
      </c>
      <c r="F617" t="s">
        <v>2771</v>
      </c>
      <c r="G617" t="s">
        <v>2772</v>
      </c>
      <c r="H617" t="s">
        <v>321</v>
      </c>
      <c r="I617" t="s">
        <v>755</v>
      </c>
      <c r="J617" t="s">
        <v>205</v>
      </c>
      <c r="K617" t="s">
        <v>297</v>
      </c>
      <c r="L617" t="s">
        <v>325</v>
      </c>
      <c r="M617" t="s">
        <v>314</v>
      </c>
      <c r="N617" t="s">
        <v>486</v>
      </c>
      <c r="O617" t="s">
        <v>339</v>
      </c>
      <c r="P617" t="s">
        <v>2773</v>
      </c>
      <c r="Q617" t="s">
        <v>431</v>
      </c>
      <c r="R617" t="s">
        <v>407</v>
      </c>
      <c r="S617" t="s">
        <v>1215</v>
      </c>
      <c r="T617" s="131">
        <v>0.77</v>
      </c>
      <c r="U617" t="s">
        <v>1523</v>
      </c>
      <c r="V617" s="132">
        <v>4.4999999999999998E-2</v>
      </c>
      <c r="W617" s="132">
        <v>7.0930000000000007E-2</v>
      </c>
      <c r="X617" t="s">
        <v>412</v>
      </c>
      <c r="Y617" t="s">
        <v>339</v>
      </c>
      <c r="Z617" s="131">
        <v>575000</v>
      </c>
      <c r="AA617" s="131">
        <v>3.718</v>
      </c>
      <c r="AB617" s="131">
        <f>(AD617-(AC617*AA617))*1000/AA617/Z617*100</f>
        <v>98.47547769955797</v>
      </c>
      <c r="AD617" s="131">
        <v>2105.2579999999998</v>
      </c>
      <c r="AH617" s="132">
        <v>5.1000000000000004E-4</v>
      </c>
      <c r="AI617" s="132">
        <f t="shared" si="9"/>
        <v>6.1235525739393379E-3</v>
      </c>
      <c r="AJ617" s="132">
        <v>7.3935287935388981E-4</v>
      </c>
    </row>
    <row r="618" spans="1:36" hidden="1">
      <c r="A618" t="s">
        <v>1213</v>
      </c>
      <c r="B618">
        <v>14425</v>
      </c>
      <c r="C618" t="s">
        <v>2082</v>
      </c>
      <c r="D618" t="s">
        <v>2083</v>
      </c>
      <c r="E618" t="s">
        <v>309</v>
      </c>
      <c r="F618" t="s">
        <v>2090</v>
      </c>
      <c r="G618" t="s">
        <v>2091</v>
      </c>
      <c r="H618" t="s">
        <v>321</v>
      </c>
      <c r="I618" t="s">
        <v>754</v>
      </c>
      <c r="J618" t="s">
        <v>204</v>
      </c>
      <c r="K618" t="s">
        <v>204</v>
      </c>
      <c r="L618" t="s">
        <v>325</v>
      </c>
      <c r="M618" t="s">
        <v>340</v>
      </c>
      <c r="N618" t="s">
        <v>464</v>
      </c>
      <c r="O618" t="s">
        <v>339</v>
      </c>
      <c r="P618" t="s">
        <v>1700</v>
      </c>
      <c r="Q618" t="s">
        <v>413</v>
      </c>
      <c r="R618" t="s">
        <v>407</v>
      </c>
      <c r="S618" t="s">
        <v>1212</v>
      </c>
      <c r="T618" s="131">
        <v>1.41</v>
      </c>
      <c r="U618" t="s">
        <v>1628</v>
      </c>
      <c r="V618" s="132">
        <v>2.5420000000000002E-2</v>
      </c>
      <c r="W618" s="132">
        <v>2.5999999999999999E-2</v>
      </c>
      <c r="X618" t="s">
        <v>412</v>
      </c>
      <c r="Y618" t="s">
        <v>339</v>
      </c>
      <c r="Z618" s="131">
        <v>2063471</v>
      </c>
      <c r="AA618" s="131">
        <v>1</v>
      </c>
      <c r="AB618" s="131">
        <v>115.95</v>
      </c>
      <c r="AD618" s="131">
        <v>2392.5949999999998</v>
      </c>
      <c r="AH618" s="132">
        <v>3.8400000000000001E-3</v>
      </c>
      <c r="AI618" s="132">
        <f t="shared" si="9"/>
        <v>5.041992067707228E-2</v>
      </c>
      <c r="AJ618" s="132">
        <v>5.107493751952596E-3</v>
      </c>
    </row>
    <row r="619" spans="1:36" hidden="1">
      <c r="A619" t="s">
        <v>1213</v>
      </c>
      <c r="B619">
        <v>14425</v>
      </c>
      <c r="C619" t="s">
        <v>1519</v>
      </c>
      <c r="D619" t="s">
        <v>1520</v>
      </c>
      <c r="E619" t="s">
        <v>309</v>
      </c>
      <c r="F619" t="s">
        <v>2809</v>
      </c>
      <c r="G619" t="s">
        <v>2810</v>
      </c>
      <c r="H619" t="s">
        <v>321</v>
      </c>
      <c r="I619" t="s">
        <v>754</v>
      </c>
      <c r="J619" t="s">
        <v>204</v>
      </c>
      <c r="K619" t="s">
        <v>204</v>
      </c>
      <c r="L619" t="s">
        <v>325</v>
      </c>
      <c r="M619" t="s">
        <v>340</v>
      </c>
      <c r="N619" t="s">
        <v>448</v>
      </c>
      <c r="O619" t="s">
        <v>339</v>
      </c>
      <c r="P619" t="s">
        <v>1211</v>
      </c>
      <c r="Q619" t="s">
        <v>413</v>
      </c>
      <c r="R619" t="s">
        <v>407</v>
      </c>
      <c r="S619" t="s">
        <v>1212</v>
      </c>
      <c r="T619" s="131">
        <v>2.35</v>
      </c>
      <c r="U619" t="s">
        <v>1317</v>
      </c>
      <c r="V619" s="132">
        <v>1.3979999999999999E-2</v>
      </c>
      <c r="W619" s="132">
        <v>2.41E-2</v>
      </c>
      <c r="X619" t="s">
        <v>412</v>
      </c>
      <c r="Y619" t="s">
        <v>339</v>
      </c>
      <c r="Z619" s="131">
        <v>2234584.7999999998</v>
      </c>
      <c r="AA619" s="131">
        <v>1</v>
      </c>
      <c r="AB619" s="131">
        <v>102.59</v>
      </c>
      <c r="AD619" s="131">
        <v>2292.4609999999998</v>
      </c>
      <c r="AH619" s="132">
        <v>7.7999999999999999E-4</v>
      </c>
      <c r="AI619" s="132">
        <f t="shared" si="9"/>
        <v>4.8309764826592799E-2</v>
      </c>
      <c r="AJ619" s="132">
        <v>4.8937368146698456E-3</v>
      </c>
    </row>
    <row r="620" spans="1:36" hidden="1">
      <c r="A620" t="s">
        <v>1213</v>
      </c>
      <c r="B620">
        <v>14425</v>
      </c>
      <c r="C620" t="s">
        <v>1509</v>
      </c>
      <c r="D620" t="s">
        <v>1510</v>
      </c>
      <c r="E620" t="s">
        <v>309</v>
      </c>
      <c r="F620" t="s">
        <v>2222</v>
      </c>
      <c r="G620" t="s">
        <v>2223</v>
      </c>
      <c r="H620" t="s">
        <v>321</v>
      </c>
      <c r="I620" t="s">
        <v>754</v>
      </c>
      <c r="J620" t="s">
        <v>204</v>
      </c>
      <c r="K620" t="s">
        <v>204</v>
      </c>
      <c r="L620" t="s">
        <v>325</v>
      </c>
      <c r="M620" t="s">
        <v>340</v>
      </c>
      <c r="N620" t="s">
        <v>448</v>
      </c>
      <c r="O620" t="s">
        <v>339</v>
      </c>
      <c r="P620" t="s">
        <v>1211</v>
      </c>
      <c r="Q620" t="s">
        <v>413</v>
      </c>
      <c r="R620" t="s">
        <v>407</v>
      </c>
      <c r="S620" t="s">
        <v>1212</v>
      </c>
      <c r="T620" s="131">
        <v>4.45</v>
      </c>
      <c r="U620" t="s">
        <v>2224</v>
      </c>
      <c r="V620" s="132">
        <v>2.0250000000000001E-2</v>
      </c>
      <c r="W620" s="132">
        <v>2.53E-2</v>
      </c>
      <c r="X620" t="s">
        <v>412</v>
      </c>
      <c r="Y620" t="s">
        <v>339</v>
      </c>
      <c r="Z620" s="131">
        <v>2119586</v>
      </c>
      <c r="AA620" s="131">
        <v>1</v>
      </c>
      <c r="AB620" s="131">
        <v>101.81</v>
      </c>
      <c r="AD620" s="131">
        <v>2157.951</v>
      </c>
      <c r="AH620" s="132">
        <v>8.7000000000000001E-4</v>
      </c>
      <c r="AI620" s="132">
        <f t="shared" si="9"/>
        <v>4.5475192519005024E-2</v>
      </c>
      <c r="AJ620" s="132">
        <v>4.6065971255142878E-3</v>
      </c>
    </row>
    <row r="621" spans="1:36" hidden="1">
      <c r="A621" t="s">
        <v>1213</v>
      </c>
      <c r="B621">
        <v>14425</v>
      </c>
      <c r="C621" t="s">
        <v>1603</v>
      </c>
      <c r="D621" t="s">
        <v>1604</v>
      </c>
      <c r="E621" t="s">
        <v>309</v>
      </c>
      <c r="F621" t="s">
        <v>2419</v>
      </c>
      <c r="G621" t="s">
        <v>2420</v>
      </c>
      <c r="H621" t="s">
        <v>321</v>
      </c>
      <c r="I621" t="s">
        <v>754</v>
      </c>
      <c r="J621" t="s">
        <v>204</v>
      </c>
      <c r="K621" t="s">
        <v>204</v>
      </c>
      <c r="L621" t="s">
        <v>325</v>
      </c>
      <c r="M621" t="s">
        <v>340</v>
      </c>
      <c r="N621" t="s">
        <v>448</v>
      </c>
      <c r="O621" t="s">
        <v>339</v>
      </c>
      <c r="P621" t="s">
        <v>1211</v>
      </c>
      <c r="Q621" t="s">
        <v>413</v>
      </c>
      <c r="R621" t="s">
        <v>407</v>
      </c>
      <c r="S621" t="s">
        <v>1212</v>
      </c>
      <c r="T621" s="131">
        <v>3.05</v>
      </c>
      <c r="U621" t="s">
        <v>2421</v>
      </c>
      <c r="V621" s="132">
        <v>1.414E-2</v>
      </c>
      <c r="W621" s="132">
        <v>2.5499999999999998E-2</v>
      </c>
      <c r="X621" t="s">
        <v>412</v>
      </c>
      <c r="Y621" t="s">
        <v>339</v>
      </c>
      <c r="Z621" s="131">
        <v>1791742.12</v>
      </c>
      <c r="AA621" s="131">
        <v>1</v>
      </c>
      <c r="AB621" s="131">
        <v>112.78</v>
      </c>
      <c r="AD621" s="131">
        <v>2020.7270000000001</v>
      </c>
      <c r="AH621" s="132">
        <v>8.0000000000000004E-4</v>
      </c>
      <c r="AI621" s="132">
        <f t="shared" si="9"/>
        <v>4.25834272202434E-2</v>
      </c>
      <c r="AJ621" s="132">
        <v>4.3136638365046795E-3</v>
      </c>
    </row>
    <row r="622" spans="1:36" hidden="1">
      <c r="A622" t="s">
        <v>1213</v>
      </c>
      <c r="B622">
        <v>14425</v>
      </c>
      <c r="C622" t="s">
        <v>1514</v>
      </c>
      <c r="D622" t="s">
        <v>1515</v>
      </c>
      <c r="E622" t="s">
        <v>309</v>
      </c>
      <c r="F622" t="s">
        <v>2217</v>
      </c>
      <c r="G622" t="s">
        <v>2218</v>
      </c>
      <c r="H622" t="s">
        <v>321</v>
      </c>
      <c r="I622" t="s">
        <v>754</v>
      </c>
      <c r="J622" t="s">
        <v>204</v>
      </c>
      <c r="K622" t="s">
        <v>204</v>
      </c>
      <c r="L622" t="s">
        <v>325</v>
      </c>
      <c r="M622" t="s">
        <v>340</v>
      </c>
      <c r="N622" t="s">
        <v>448</v>
      </c>
      <c r="O622" t="s">
        <v>339</v>
      </c>
      <c r="P622" t="s">
        <v>1211</v>
      </c>
      <c r="Q622" t="s">
        <v>413</v>
      </c>
      <c r="R622" t="s">
        <v>407</v>
      </c>
      <c r="S622" t="s">
        <v>1212</v>
      </c>
      <c r="T622" s="131">
        <v>5.15</v>
      </c>
      <c r="U622" t="s">
        <v>2219</v>
      </c>
      <c r="V622" s="132">
        <v>1.436E-2</v>
      </c>
      <c r="W622" s="132">
        <v>2.6100000000000002E-2</v>
      </c>
      <c r="X622" t="s">
        <v>412</v>
      </c>
      <c r="Y622" t="s">
        <v>339</v>
      </c>
      <c r="Z622" s="131">
        <v>1809476.76</v>
      </c>
      <c r="AA622" s="131">
        <v>1</v>
      </c>
      <c r="AB622" s="131">
        <v>101.3</v>
      </c>
      <c r="AD622" s="131">
        <v>1833</v>
      </c>
      <c r="AH622" s="132">
        <v>6.9999999999999999E-4</v>
      </c>
      <c r="AI622" s="132">
        <f t="shared" si="9"/>
        <v>3.8627396028610567E-2</v>
      </c>
      <c r="AJ622" s="132">
        <v>3.9129213457894498E-3</v>
      </c>
    </row>
    <row r="623" spans="1:36" hidden="1">
      <c r="A623" t="s">
        <v>1213</v>
      </c>
      <c r="B623">
        <v>14425</v>
      </c>
      <c r="C623" t="s">
        <v>1509</v>
      </c>
      <c r="D623" t="s">
        <v>1510</v>
      </c>
      <c r="E623" t="s">
        <v>309</v>
      </c>
      <c r="F623" t="s">
        <v>1967</v>
      </c>
      <c r="G623" t="s">
        <v>1968</v>
      </c>
      <c r="H623" t="s">
        <v>321</v>
      </c>
      <c r="I623" t="s">
        <v>754</v>
      </c>
      <c r="J623" t="s">
        <v>204</v>
      </c>
      <c r="K623" t="s">
        <v>204</v>
      </c>
      <c r="L623" t="s">
        <v>325</v>
      </c>
      <c r="M623" t="s">
        <v>340</v>
      </c>
      <c r="N623" t="s">
        <v>448</v>
      </c>
      <c r="O623" t="s">
        <v>339</v>
      </c>
      <c r="P623" t="s">
        <v>1211</v>
      </c>
      <c r="Q623" t="s">
        <v>413</v>
      </c>
      <c r="R623" t="s">
        <v>407</v>
      </c>
      <c r="S623" t="s">
        <v>1212</v>
      </c>
      <c r="T623" s="131">
        <v>2.93</v>
      </c>
      <c r="U623" t="s">
        <v>1969</v>
      </c>
      <c r="V623" s="132">
        <v>1.822E-2</v>
      </c>
      <c r="W623" s="132">
        <v>2.5700000000000001E-2</v>
      </c>
      <c r="X623" t="s">
        <v>412</v>
      </c>
      <c r="Y623" t="s">
        <v>339</v>
      </c>
      <c r="Z623" s="131">
        <v>1471338.77</v>
      </c>
      <c r="AA623" s="131">
        <v>1</v>
      </c>
      <c r="AB623" s="131">
        <v>103.82</v>
      </c>
      <c r="AD623" s="131">
        <v>1527.5440000000001</v>
      </c>
      <c r="AH623" s="132">
        <v>5.6999999999999998E-4</v>
      </c>
      <c r="AI623" s="132">
        <f t="shared" si="9"/>
        <v>3.2190423916600056E-2</v>
      </c>
      <c r="AJ623" s="132">
        <v>3.2608617153478451E-3</v>
      </c>
    </row>
    <row r="624" spans="1:36" hidden="1">
      <c r="A624" t="s">
        <v>1213</v>
      </c>
      <c r="B624">
        <v>14425</v>
      </c>
      <c r="C624" t="s">
        <v>1509</v>
      </c>
      <c r="D624" t="s">
        <v>1510</v>
      </c>
      <c r="E624" t="s">
        <v>309</v>
      </c>
      <c r="F624" t="s">
        <v>2811</v>
      </c>
      <c r="G624" t="s">
        <v>2812</v>
      </c>
      <c r="H624" t="s">
        <v>321</v>
      </c>
      <c r="I624" t="s">
        <v>754</v>
      </c>
      <c r="J624" t="s">
        <v>204</v>
      </c>
      <c r="K624" t="s">
        <v>204</v>
      </c>
      <c r="L624" t="s">
        <v>325</v>
      </c>
      <c r="M624" t="s">
        <v>340</v>
      </c>
      <c r="N624" t="s">
        <v>448</v>
      </c>
      <c r="O624" t="s">
        <v>339</v>
      </c>
      <c r="P624" t="s">
        <v>1211</v>
      </c>
      <c r="Q624" t="s">
        <v>413</v>
      </c>
      <c r="R624" t="s">
        <v>407</v>
      </c>
      <c r="S624" t="s">
        <v>1212</v>
      </c>
      <c r="T624" s="131">
        <v>5.59</v>
      </c>
      <c r="U624" t="s">
        <v>2813</v>
      </c>
      <c r="V624" s="132">
        <v>2.3519999999999999E-2</v>
      </c>
      <c r="W624" s="132">
        <v>2.5899999999999999E-2</v>
      </c>
      <c r="X624" t="s">
        <v>412</v>
      </c>
      <c r="Y624" t="s">
        <v>339</v>
      </c>
      <c r="Z624" s="131">
        <v>1350000</v>
      </c>
      <c r="AA624" s="131">
        <v>1</v>
      </c>
      <c r="AB624" s="131">
        <v>101.28</v>
      </c>
      <c r="AD624" s="131">
        <v>1367.28</v>
      </c>
      <c r="AH624" s="132">
        <v>4.8000000000000001E-4</v>
      </c>
      <c r="AI624" s="132">
        <f t="shared" si="9"/>
        <v>2.8813129319148204E-2</v>
      </c>
      <c r="AJ624" s="132">
        <v>2.9187447341358424E-3</v>
      </c>
    </row>
    <row r="625" spans="1:36" hidden="1">
      <c r="A625" t="s">
        <v>1213</v>
      </c>
      <c r="B625">
        <v>14425</v>
      </c>
      <c r="C625" t="s">
        <v>1850</v>
      </c>
      <c r="D625" t="s">
        <v>1851</v>
      </c>
      <c r="E625" t="s">
        <v>309</v>
      </c>
      <c r="F625" t="s">
        <v>1929</v>
      </c>
      <c r="G625" t="s">
        <v>1930</v>
      </c>
      <c r="H625" t="s">
        <v>321</v>
      </c>
      <c r="I625" t="s">
        <v>754</v>
      </c>
      <c r="J625" t="s">
        <v>204</v>
      </c>
      <c r="K625" t="s">
        <v>204</v>
      </c>
      <c r="L625" t="s">
        <v>325</v>
      </c>
      <c r="M625" t="s">
        <v>340</v>
      </c>
      <c r="N625" t="s">
        <v>443</v>
      </c>
      <c r="O625" t="s">
        <v>339</v>
      </c>
      <c r="P625" t="s">
        <v>1545</v>
      </c>
      <c r="Q625" t="s">
        <v>415</v>
      </c>
      <c r="R625" t="s">
        <v>407</v>
      </c>
      <c r="S625" t="s">
        <v>1212</v>
      </c>
      <c r="T625" s="131">
        <v>1.31</v>
      </c>
      <c r="U625" t="s">
        <v>1349</v>
      </c>
      <c r="V625" s="132">
        <v>3.0599999999999999E-2</v>
      </c>
      <c r="W625" s="132">
        <v>3.0599999999999999E-2</v>
      </c>
      <c r="X625" t="s">
        <v>412</v>
      </c>
      <c r="Y625" t="s">
        <v>339</v>
      </c>
      <c r="Z625" s="131">
        <v>1079331.3</v>
      </c>
      <c r="AA625" s="131">
        <v>1</v>
      </c>
      <c r="AB625" s="131">
        <v>107.99</v>
      </c>
      <c r="AD625" s="131">
        <v>1165.57</v>
      </c>
      <c r="AH625" s="132">
        <v>1.07E-3</v>
      </c>
      <c r="AI625" s="132">
        <f t="shared" si="9"/>
        <v>2.4562429890380589E-2</v>
      </c>
      <c r="AJ625" s="132">
        <v>2.4881526093899664E-3</v>
      </c>
    </row>
    <row r="626" spans="1:36" hidden="1">
      <c r="A626" t="s">
        <v>1213</v>
      </c>
      <c r="B626">
        <v>14425</v>
      </c>
      <c r="C626" t="s">
        <v>2513</v>
      </c>
      <c r="D626" t="s">
        <v>2514</v>
      </c>
      <c r="E626" t="s">
        <v>309</v>
      </c>
      <c r="F626" t="s">
        <v>2515</v>
      </c>
      <c r="G626" t="s">
        <v>2516</v>
      </c>
      <c r="H626" t="s">
        <v>321</v>
      </c>
      <c r="I626" t="s">
        <v>951</v>
      </c>
      <c r="J626" t="s">
        <v>204</v>
      </c>
      <c r="K626" t="s">
        <v>204</v>
      </c>
      <c r="L626" t="s">
        <v>325</v>
      </c>
      <c r="M626" t="s">
        <v>340</v>
      </c>
      <c r="N626" t="s">
        <v>446</v>
      </c>
      <c r="O626" t="s">
        <v>339</v>
      </c>
      <c r="P626" t="s">
        <v>1700</v>
      </c>
      <c r="Q626" t="s">
        <v>413</v>
      </c>
      <c r="R626" t="s">
        <v>407</v>
      </c>
      <c r="S626" t="s">
        <v>1212</v>
      </c>
      <c r="T626" s="131">
        <v>2.14</v>
      </c>
      <c r="U626" t="s">
        <v>1572</v>
      </c>
      <c r="V626" s="132">
        <v>4.7160000000000001E-2</v>
      </c>
      <c r="W626" s="132">
        <v>4.7100000000000003E-2</v>
      </c>
      <c r="X626" t="s">
        <v>412</v>
      </c>
      <c r="Y626" t="s">
        <v>339</v>
      </c>
      <c r="Z626" s="131">
        <v>1239767.5</v>
      </c>
      <c r="AA626" s="131">
        <v>1</v>
      </c>
      <c r="AB626" s="131">
        <v>92.86</v>
      </c>
      <c r="AD626" s="131">
        <v>1151.248</v>
      </c>
      <c r="AH626" s="132">
        <v>1.32E-3</v>
      </c>
      <c r="AI626" s="132">
        <f t="shared" si="9"/>
        <v>2.426061779767914E-2</v>
      </c>
      <c r="AJ626" s="132">
        <v>2.4575793090547806E-3</v>
      </c>
    </row>
    <row r="627" spans="1:36" hidden="1">
      <c r="A627" t="s">
        <v>1213</v>
      </c>
      <c r="B627">
        <v>14425</v>
      </c>
      <c r="C627" t="s">
        <v>455</v>
      </c>
      <c r="D627" t="s">
        <v>2228</v>
      </c>
      <c r="E627" t="s">
        <v>309</v>
      </c>
      <c r="F627" t="s">
        <v>2434</v>
      </c>
      <c r="G627" t="s">
        <v>2435</v>
      </c>
      <c r="H627" t="s">
        <v>321</v>
      </c>
      <c r="I627" t="s">
        <v>754</v>
      </c>
      <c r="J627" t="s">
        <v>204</v>
      </c>
      <c r="K627" t="s">
        <v>204</v>
      </c>
      <c r="L627" t="s">
        <v>325</v>
      </c>
      <c r="M627" t="s">
        <v>340</v>
      </c>
      <c r="N627" t="s">
        <v>440</v>
      </c>
      <c r="O627" t="s">
        <v>339</v>
      </c>
      <c r="P627" t="s">
        <v>2027</v>
      </c>
      <c r="Q627" t="s">
        <v>415</v>
      </c>
      <c r="R627" t="s">
        <v>407</v>
      </c>
      <c r="S627" t="s">
        <v>1212</v>
      </c>
      <c r="T627" s="131">
        <v>3.02</v>
      </c>
      <c r="U627" t="s">
        <v>2436</v>
      </c>
      <c r="V627" s="132">
        <v>2.291E-2</v>
      </c>
      <c r="W627" s="132">
        <v>2.5700000000000001E-2</v>
      </c>
      <c r="X627" t="s">
        <v>412</v>
      </c>
      <c r="Y627" t="s">
        <v>339</v>
      </c>
      <c r="Z627" s="131">
        <v>846292.11</v>
      </c>
      <c r="AA627" s="131">
        <v>1</v>
      </c>
      <c r="AB627" s="131">
        <v>120.79</v>
      </c>
      <c r="AC627" s="131">
        <v>29.986000000000001</v>
      </c>
      <c r="AD627" s="131">
        <v>1052.222</v>
      </c>
      <c r="AH627" s="132">
        <v>3.3E-4</v>
      </c>
      <c r="AI627" s="132">
        <f t="shared" si="9"/>
        <v>2.2173811186042919E-2</v>
      </c>
      <c r="AJ627" s="132">
        <v>2.2461876291921803E-3</v>
      </c>
    </row>
    <row r="628" spans="1:36" hidden="1">
      <c r="A628" t="s">
        <v>1213</v>
      </c>
      <c r="B628">
        <v>14425</v>
      </c>
      <c r="C628" t="s">
        <v>1603</v>
      </c>
      <c r="D628" t="s">
        <v>1604</v>
      </c>
      <c r="E628" t="s">
        <v>309</v>
      </c>
      <c r="F628" t="s">
        <v>2814</v>
      </c>
      <c r="G628" t="s">
        <v>2815</v>
      </c>
      <c r="H628" t="s">
        <v>321</v>
      </c>
      <c r="I628" t="s">
        <v>754</v>
      </c>
      <c r="J628" t="s">
        <v>204</v>
      </c>
      <c r="K628" t="s">
        <v>204</v>
      </c>
      <c r="L628" t="s">
        <v>325</v>
      </c>
      <c r="M628" t="s">
        <v>340</v>
      </c>
      <c r="N628" t="s">
        <v>448</v>
      </c>
      <c r="O628" t="s">
        <v>339</v>
      </c>
      <c r="P628" t="s">
        <v>1533</v>
      </c>
      <c r="Q628" t="s">
        <v>413</v>
      </c>
      <c r="R628" t="s">
        <v>407</v>
      </c>
      <c r="S628" t="s">
        <v>1212</v>
      </c>
      <c r="T628" s="131">
        <v>4.3499999999999996</v>
      </c>
      <c r="U628" t="s">
        <v>2816</v>
      </c>
      <c r="V628" s="132">
        <v>3.7100000000000001E-2</v>
      </c>
      <c r="W628" s="132">
        <v>3.0300000000000001E-2</v>
      </c>
      <c r="X628" t="s">
        <v>411</v>
      </c>
      <c r="Y628" t="s">
        <v>339</v>
      </c>
      <c r="Z628" s="131">
        <v>950000</v>
      </c>
      <c r="AA628" s="131">
        <v>1</v>
      </c>
      <c r="AB628" s="131">
        <v>107.64</v>
      </c>
      <c r="AD628" s="131">
        <v>1022.58</v>
      </c>
      <c r="AH628" s="132">
        <v>2.47E-3</v>
      </c>
      <c r="AI628" s="132">
        <f t="shared" si="9"/>
        <v>2.1549155827024876E-2</v>
      </c>
      <c r="AJ628" s="132">
        <v>2.1829105890765824E-3</v>
      </c>
    </row>
    <row r="629" spans="1:36" hidden="1">
      <c r="A629" t="s">
        <v>1213</v>
      </c>
      <c r="B629">
        <v>14425</v>
      </c>
      <c r="C629" t="s">
        <v>2586</v>
      </c>
      <c r="D629" t="s">
        <v>2587</v>
      </c>
      <c r="E629" t="s">
        <v>309</v>
      </c>
      <c r="F629" t="s">
        <v>2588</v>
      </c>
      <c r="G629" t="s">
        <v>2589</v>
      </c>
      <c r="H629" t="s">
        <v>321</v>
      </c>
      <c r="I629" t="s">
        <v>951</v>
      </c>
      <c r="J629" t="s">
        <v>204</v>
      </c>
      <c r="K629" t="s">
        <v>204</v>
      </c>
      <c r="L629" t="s">
        <v>325</v>
      </c>
      <c r="M629" t="s">
        <v>340</v>
      </c>
      <c r="N629" t="s">
        <v>478</v>
      </c>
      <c r="O629" t="s">
        <v>339</v>
      </c>
      <c r="P629" t="s">
        <v>2343</v>
      </c>
      <c r="Q629" t="s">
        <v>415</v>
      </c>
      <c r="R629" t="s">
        <v>407</v>
      </c>
      <c r="S629" t="s">
        <v>1212</v>
      </c>
      <c r="T629" s="131">
        <v>2.11</v>
      </c>
      <c r="U629" t="s">
        <v>1863</v>
      </c>
      <c r="V629" s="132">
        <v>4.2009999999999999E-2</v>
      </c>
      <c r="W629" s="132">
        <v>4.6800000000000001E-2</v>
      </c>
      <c r="X629" t="s">
        <v>412</v>
      </c>
      <c r="Y629" t="s">
        <v>339</v>
      </c>
      <c r="Z629" s="131">
        <v>1011020</v>
      </c>
      <c r="AA629" s="131">
        <v>1</v>
      </c>
      <c r="AB629" s="131">
        <v>99.68</v>
      </c>
      <c r="AD629" s="131">
        <v>1007.785</v>
      </c>
      <c r="AH629" s="132">
        <v>3.5999999999999999E-3</v>
      </c>
      <c r="AI629" s="132">
        <f t="shared" si="9"/>
        <v>2.1237376053842499E-2</v>
      </c>
      <c r="AJ629" s="132">
        <v>2.1513275714492202E-3</v>
      </c>
    </row>
    <row r="630" spans="1:36" hidden="1">
      <c r="A630" t="s">
        <v>1213</v>
      </c>
      <c r="B630">
        <v>14425</v>
      </c>
      <c r="C630" t="s">
        <v>2250</v>
      </c>
      <c r="D630" t="s">
        <v>2251</v>
      </c>
      <c r="E630" t="s">
        <v>309</v>
      </c>
      <c r="F630" t="s">
        <v>2817</v>
      </c>
      <c r="G630" t="s">
        <v>2818</v>
      </c>
      <c r="H630" t="s">
        <v>321</v>
      </c>
      <c r="I630" t="s">
        <v>754</v>
      </c>
      <c r="J630" t="s">
        <v>204</v>
      </c>
      <c r="K630" t="s">
        <v>204</v>
      </c>
      <c r="L630" t="s">
        <v>325</v>
      </c>
      <c r="M630" t="s">
        <v>340</v>
      </c>
      <c r="N630" t="s">
        <v>440</v>
      </c>
      <c r="O630" t="s">
        <v>339</v>
      </c>
      <c r="P630" t="s">
        <v>1533</v>
      </c>
      <c r="Q630" t="s">
        <v>413</v>
      </c>
      <c r="R630" t="s">
        <v>407</v>
      </c>
      <c r="S630" t="s">
        <v>1212</v>
      </c>
      <c r="T630" s="131">
        <v>3.09</v>
      </c>
      <c r="U630" t="s">
        <v>2819</v>
      </c>
      <c r="V630" s="132">
        <v>1.453E-2</v>
      </c>
      <c r="W630" s="132">
        <v>2.76E-2</v>
      </c>
      <c r="X630" t="s">
        <v>412</v>
      </c>
      <c r="Y630" t="s">
        <v>339</v>
      </c>
      <c r="Z630" s="131">
        <v>892542.92</v>
      </c>
      <c r="AA630" s="131">
        <v>1</v>
      </c>
      <c r="AB630" s="131">
        <v>111.43</v>
      </c>
      <c r="AD630" s="131">
        <v>994.56100000000004</v>
      </c>
      <c r="AH630" s="132">
        <v>9.3000000000000005E-4</v>
      </c>
      <c r="AI630" s="132">
        <f t="shared" si="9"/>
        <v>2.0958702466781755E-2</v>
      </c>
      <c r="AJ630" s="132">
        <v>2.1230981814455542E-3</v>
      </c>
    </row>
    <row r="631" spans="1:36" hidden="1">
      <c r="A631" t="s">
        <v>1213</v>
      </c>
      <c r="B631">
        <v>14425</v>
      </c>
      <c r="C631" t="s">
        <v>2396</v>
      </c>
      <c r="D631" t="s">
        <v>2397</v>
      </c>
      <c r="E631" t="s">
        <v>309</v>
      </c>
      <c r="F631" t="s">
        <v>2820</v>
      </c>
      <c r="G631" t="s">
        <v>2821</v>
      </c>
      <c r="H631" t="s">
        <v>321</v>
      </c>
      <c r="I631" t="s">
        <v>754</v>
      </c>
      <c r="J631" t="s">
        <v>204</v>
      </c>
      <c r="K631" t="s">
        <v>204</v>
      </c>
      <c r="L631" t="s">
        <v>325</v>
      </c>
      <c r="M631" t="s">
        <v>340</v>
      </c>
      <c r="N631" t="s">
        <v>448</v>
      </c>
      <c r="O631" t="s">
        <v>339</v>
      </c>
      <c r="P631" t="s">
        <v>1533</v>
      </c>
      <c r="Q631" t="s">
        <v>413</v>
      </c>
      <c r="R631" t="s">
        <v>407</v>
      </c>
      <c r="S631" t="s">
        <v>1212</v>
      </c>
      <c r="T631" s="131">
        <v>2.97</v>
      </c>
      <c r="U631" t="s">
        <v>1863</v>
      </c>
      <c r="V631" s="132">
        <v>2.707E-2</v>
      </c>
      <c r="W631" s="132">
        <v>2.9399999999999999E-2</v>
      </c>
      <c r="X631" t="s">
        <v>411</v>
      </c>
      <c r="Y631" t="s">
        <v>339</v>
      </c>
      <c r="Z631" s="131">
        <v>887326</v>
      </c>
      <c r="AA631" s="131">
        <v>1</v>
      </c>
      <c r="AB631" s="131">
        <v>105.7</v>
      </c>
      <c r="AD631" s="131">
        <v>937.904</v>
      </c>
      <c r="AH631" s="132">
        <v>9.7999999999999997E-4</v>
      </c>
      <c r="AI631" s="132">
        <f t="shared" si="9"/>
        <v>1.9764751361057264E-2</v>
      </c>
      <c r="AJ631" s="132">
        <v>2.0021519813973312E-3</v>
      </c>
    </row>
    <row r="632" spans="1:36" hidden="1">
      <c r="A632" t="s">
        <v>1213</v>
      </c>
      <c r="B632">
        <v>14425</v>
      </c>
      <c r="C632" t="s">
        <v>2822</v>
      </c>
      <c r="D632" t="s">
        <v>2823</v>
      </c>
      <c r="E632" t="s">
        <v>309</v>
      </c>
      <c r="F632" t="s">
        <v>2824</v>
      </c>
      <c r="G632" t="s">
        <v>2825</v>
      </c>
      <c r="H632" t="s">
        <v>321</v>
      </c>
      <c r="I632" t="s">
        <v>754</v>
      </c>
      <c r="J632" t="s">
        <v>204</v>
      </c>
      <c r="K632" t="s">
        <v>204</v>
      </c>
      <c r="L632" t="s">
        <v>325</v>
      </c>
      <c r="M632" t="s">
        <v>340</v>
      </c>
      <c r="N632" t="s">
        <v>447</v>
      </c>
      <c r="O632" t="s">
        <v>339</v>
      </c>
      <c r="P632" t="s">
        <v>1627</v>
      </c>
      <c r="Q632" t="s">
        <v>413</v>
      </c>
      <c r="R632" t="s">
        <v>407</v>
      </c>
      <c r="S632" t="s">
        <v>1212</v>
      </c>
      <c r="T632" s="131">
        <v>5.34</v>
      </c>
      <c r="U632" t="s">
        <v>1940</v>
      </c>
      <c r="V632" s="132">
        <v>2.845E-2</v>
      </c>
      <c r="W632" s="132">
        <v>3.0800000000000001E-2</v>
      </c>
      <c r="X632" t="s">
        <v>412</v>
      </c>
      <c r="Y632" t="s">
        <v>339</v>
      </c>
      <c r="Z632" s="131">
        <v>931000</v>
      </c>
      <c r="AA632" s="131">
        <v>1</v>
      </c>
      <c r="AB632" s="131">
        <v>99.67</v>
      </c>
      <c r="AD632" s="131">
        <v>927.928</v>
      </c>
      <c r="AH632" s="132">
        <v>3.7200000000000002E-3</v>
      </c>
      <c r="AI632" s="132">
        <f t="shared" si="9"/>
        <v>1.9554523918186878E-2</v>
      </c>
      <c r="AJ632" s="132">
        <v>1.9808561257805305E-3</v>
      </c>
    </row>
    <row r="633" spans="1:36" hidden="1">
      <c r="A633" t="s">
        <v>1213</v>
      </c>
      <c r="B633">
        <v>14425</v>
      </c>
      <c r="C633" t="s">
        <v>2691</v>
      </c>
      <c r="D633" t="s">
        <v>2692</v>
      </c>
      <c r="E633" t="s">
        <v>309</v>
      </c>
      <c r="F633" t="s">
        <v>2693</v>
      </c>
      <c r="G633" t="s">
        <v>2694</v>
      </c>
      <c r="H633" t="s">
        <v>321</v>
      </c>
      <c r="I633" t="s">
        <v>951</v>
      </c>
      <c r="J633" t="s">
        <v>204</v>
      </c>
      <c r="K633" t="s">
        <v>204</v>
      </c>
      <c r="L633" t="s">
        <v>325</v>
      </c>
      <c r="M633" t="s">
        <v>340</v>
      </c>
      <c r="N633" t="s">
        <v>476</v>
      </c>
      <c r="O633" t="s">
        <v>339</v>
      </c>
      <c r="P633" t="s">
        <v>2213</v>
      </c>
      <c r="Q633" t="s">
        <v>415</v>
      </c>
      <c r="R633" t="s">
        <v>407</v>
      </c>
      <c r="S633" t="s">
        <v>1212</v>
      </c>
      <c r="T633" s="131">
        <v>2.41</v>
      </c>
      <c r="U633" t="s">
        <v>2695</v>
      </c>
      <c r="V633" s="132">
        <v>2.4740000000000002E-2</v>
      </c>
      <c r="W633" s="132">
        <v>4.99E-2</v>
      </c>
      <c r="X633" t="s">
        <v>412</v>
      </c>
      <c r="Y633" t="s">
        <v>339</v>
      </c>
      <c r="Z633" s="131">
        <v>909110.68</v>
      </c>
      <c r="AA633" s="131">
        <v>1</v>
      </c>
      <c r="AB633" s="131">
        <v>98.71</v>
      </c>
      <c r="AD633" s="131">
        <v>897.38300000000004</v>
      </c>
      <c r="AH633" s="132">
        <v>2.6800000000000001E-3</v>
      </c>
      <c r="AI633" s="132">
        <f t="shared" si="9"/>
        <v>1.8910839350977982E-2</v>
      </c>
      <c r="AJ633" s="132">
        <v>1.915651443561688E-3</v>
      </c>
    </row>
    <row r="634" spans="1:36" hidden="1">
      <c r="A634" t="s">
        <v>1213</v>
      </c>
      <c r="B634">
        <v>14425</v>
      </c>
      <c r="C634" t="s">
        <v>1529</v>
      </c>
      <c r="D634" t="s">
        <v>1530</v>
      </c>
      <c r="E634" t="s">
        <v>309</v>
      </c>
      <c r="F634" t="s">
        <v>1531</v>
      </c>
      <c r="G634" t="s">
        <v>1532</v>
      </c>
      <c r="H634" t="s">
        <v>321</v>
      </c>
      <c r="I634" t="s">
        <v>754</v>
      </c>
      <c r="J634" t="s">
        <v>204</v>
      </c>
      <c r="K634" t="s">
        <v>204</v>
      </c>
      <c r="L634" t="s">
        <v>325</v>
      </c>
      <c r="M634" t="s">
        <v>340</v>
      </c>
      <c r="N634" t="s">
        <v>456</v>
      </c>
      <c r="O634" t="s">
        <v>339</v>
      </c>
      <c r="P634" t="s">
        <v>1533</v>
      </c>
      <c r="Q634" t="s">
        <v>413</v>
      </c>
      <c r="R634" t="s">
        <v>407</v>
      </c>
      <c r="S634" t="s">
        <v>1212</v>
      </c>
      <c r="T634" s="131">
        <v>5.13</v>
      </c>
      <c r="U634" t="s">
        <v>1534</v>
      </c>
      <c r="V634" s="132">
        <v>2.529E-2</v>
      </c>
      <c r="W634" s="132">
        <v>4.5199999999999997E-2</v>
      </c>
      <c r="X634" t="s">
        <v>412</v>
      </c>
      <c r="Y634" t="s">
        <v>339</v>
      </c>
      <c r="Z634" s="131">
        <v>607817.06000000006</v>
      </c>
      <c r="AA634" s="131">
        <v>1</v>
      </c>
      <c r="AB634" s="131">
        <v>146.6</v>
      </c>
      <c r="AD634" s="131">
        <v>891.06</v>
      </c>
      <c r="AH634" s="132">
        <v>2.4000000000000001E-4</v>
      </c>
      <c r="AI634" s="132">
        <f t="shared" si="9"/>
        <v>1.8777592747001491E-2</v>
      </c>
      <c r="AJ634" s="132">
        <v>1.9021536794212477E-3</v>
      </c>
    </row>
    <row r="635" spans="1:36" hidden="1">
      <c r="A635" t="s">
        <v>1213</v>
      </c>
      <c r="B635">
        <v>14425</v>
      </c>
      <c r="C635" t="s">
        <v>1603</v>
      </c>
      <c r="D635" t="s">
        <v>1604</v>
      </c>
      <c r="E635" t="s">
        <v>309</v>
      </c>
      <c r="F635" t="s">
        <v>2826</v>
      </c>
      <c r="G635" t="s">
        <v>2827</v>
      </c>
      <c r="H635" t="s">
        <v>321</v>
      </c>
      <c r="I635" t="s">
        <v>754</v>
      </c>
      <c r="J635" t="s">
        <v>204</v>
      </c>
      <c r="K635" t="s">
        <v>204</v>
      </c>
      <c r="L635" t="s">
        <v>325</v>
      </c>
      <c r="M635" t="s">
        <v>340</v>
      </c>
      <c r="N635" t="s">
        <v>448</v>
      </c>
      <c r="O635" t="s">
        <v>339</v>
      </c>
      <c r="P635" t="s">
        <v>1533</v>
      </c>
      <c r="Q635" t="s">
        <v>413</v>
      </c>
      <c r="R635" t="s">
        <v>407</v>
      </c>
      <c r="S635" t="s">
        <v>1212</v>
      </c>
      <c r="T635" s="131">
        <v>1.1000000000000001</v>
      </c>
      <c r="U635" t="s">
        <v>2828</v>
      </c>
      <c r="V635" s="132">
        <v>2.6519999999999998E-2</v>
      </c>
      <c r="W635" s="132">
        <v>2.8500000000000001E-2</v>
      </c>
      <c r="X635" t="s">
        <v>411</v>
      </c>
      <c r="Y635" t="s">
        <v>339</v>
      </c>
      <c r="Z635" s="131">
        <v>742181</v>
      </c>
      <c r="AA635" s="131">
        <v>1</v>
      </c>
      <c r="AB635" s="131">
        <v>117.6</v>
      </c>
      <c r="AD635" s="131">
        <v>872.80499999999995</v>
      </c>
      <c r="AH635" s="132">
        <v>6.9999999999999999E-4</v>
      </c>
      <c r="AI635" s="132">
        <f t="shared" si="9"/>
        <v>1.8392899285734558E-2</v>
      </c>
      <c r="AJ635" s="132">
        <v>1.8631845691280745E-3</v>
      </c>
    </row>
    <row r="636" spans="1:36" hidden="1">
      <c r="A636" t="s">
        <v>1213</v>
      </c>
      <c r="B636">
        <v>14425</v>
      </c>
      <c r="C636" t="s">
        <v>1514</v>
      </c>
      <c r="D636" t="s">
        <v>1515</v>
      </c>
      <c r="E636" t="s">
        <v>309</v>
      </c>
      <c r="F636" t="s">
        <v>2829</v>
      </c>
      <c r="G636" t="s">
        <v>2830</v>
      </c>
      <c r="H636" t="s">
        <v>321</v>
      </c>
      <c r="I636" t="s">
        <v>754</v>
      </c>
      <c r="J636" t="s">
        <v>204</v>
      </c>
      <c r="K636" t="s">
        <v>204</v>
      </c>
      <c r="L636" t="s">
        <v>325</v>
      </c>
      <c r="M636" t="s">
        <v>340</v>
      </c>
      <c r="N636" t="s">
        <v>448</v>
      </c>
      <c r="O636" t="s">
        <v>339</v>
      </c>
      <c r="P636" t="s">
        <v>1533</v>
      </c>
      <c r="Q636" t="s">
        <v>413</v>
      </c>
      <c r="R636" t="s">
        <v>407</v>
      </c>
      <c r="S636" t="s">
        <v>1212</v>
      </c>
      <c r="T636" s="131">
        <v>0.57999999999999996</v>
      </c>
      <c r="U636" t="s">
        <v>2831</v>
      </c>
      <c r="V636" s="132">
        <v>2.6120000000000001E-2</v>
      </c>
      <c r="W636" s="132">
        <v>2.9100000000000001E-2</v>
      </c>
      <c r="X636" t="s">
        <v>411</v>
      </c>
      <c r="Y636" t="s">
        <v>339</v>
      </c>
      <c r="Z636" s="131">
        <v>700366</v>
      </c>
      <c r="AA636" s="131">
        <v>1</v>
      </c>
      <c r="AB636" s="131">
        <v>114.63</v>
      </c>
      <c r="AD636" s="131">
        <v>802.83</v>
      </c>
      <c r="AH636" s="132">
        <v>1.3600000000000001E-3</v>
      </c>
      <c r="AI636" s="132">
        <f t="shared" si="9"/>
        <v>1.6918293700845292E-2</v>
      </c>
      <c r="AJ636" s="132">
        <v>1.7138083164430682E-3</v>
      </c>
    </row>
    <row r="637" spans="1:36" hidden="1">
      <c r="A637" t="s">
        <v>1213</v>
      </c>
      <c r="B637">
        <v>14425</v>
      </c>
      <c r="C637" t="s">
        <v>1514</v>
      </c>
      <c r="D637" t="s">
        <v>1515</v>
      </c>
      <c r="E637" t="s">
        <v>309</v>
      </c>
      <c r="F637" t="s">
        <v>2001</v>
      </c>
      <c r="G637" t="s">
        <v>2002</v>
      </c>
      <c r="H637" t="s">
        <v>321</v>
      </c>
      <c r="I637" t="s">
        <v>754</v>
      </c>
      <c r="J637" t="s">
        <v>204</v>
      </c>
      <c r="K637" t="s">
        <v>204</v>
      </c>
      <c r="L637" t="s">
        <v>325</v>
      </c>
      <c r="M637" t="s">
        <v>340</v>
      </c>
      <c r="N637" t="s">
        <v>448</v>
      </c>
      <c r="O637" t="s">
        <v>339</v>
      </c>
      <c r="P637" t="s">
        <v>1211</v>
      </c>
      <c r="Q637" t="s">
        <v>413</v>
      </c>
      <c r="R637" t="s">
        <v>407</v>
      </c>
      <c r="S637" t="s">
        <v>1212</v>
      </c>
      <c r="T637" s="131">
        <v>3.75</v>
      </c>
      <c r="U637" t="s">
        <v>2003</v>
      </c>
      <c r="V637" s="132">
        <v>2.7040000000000002E-2</v>
      </c>
      <c r="W637" s="132">
        <v>2.5999999999999999E-2</v>
      </c>
      <c r="X637" t="s">
        <v>412</v>
      </c>
      <c r="Y637" t="s">
        <v>339</v>
      </c>
      <c r="Z637" s="131">
        <v>765265.84</v>
      </c>
      <c r="AA637" s="131">
        <v>1</v>
      </c>
      <c r="AB637" s="131">
        <v>103.06</v>
      </c>
      <c r="AD637" s="131">
        <v>788.68299999999999</v>
      </c>
      <c r="AH637" s="132">
        <v>2.2000000000000001E-4</v>
      </c>
      <c r="AI637" s="132">
        <f t="shared" si="9"/>
        <v>1.6620169439188582E-2</v>
      </c>
      <c r="AJ637" s="132">
        <v>1.6836085901588984E-3</v>
      </c>
    </row>
    <row r="638" spans="1:36" hidden="1">
      <c r="A638" t="s">
        <v>1213</v>
      </c>
      <c r="B638">
        <v>14425</v>
      </c>
      <c r="C638" t="s">
        <v>1573</v>
      </c>
      <c r="D638" t="s">
        <v>1574</v>
      </c>
      <c r="E638" t="s">
        <v>309</v>
      </c>
      <c r="F638" t="s">
        <v>2008</v>
      </c>
      <c r="G638" t="s">
        <v>2009</v>
      </c>
      <c r="H638" t="s">
        <v>321</v>
      </c>
      <c r="I638" t="s">
        <v>951</v>
      </c>
      <c r="J638" t="s">
        <v>204</v>
      </c>
      <c r="K638" t="s">
        <v>204</v>
      </c>
      <c r="L638" t="s">
        <v>325</v>
      </c>
      <c r="M638" t="s">
        <v>340</v>
      </c>
      <c r="N638" t="s">
        <v>441</v>
      </c>
      <c r="O638" t="s">
        <v>339</v>
      </c>
      <c r="P638" t="s">
        <v>1577</v>
      </c>
      <c r="Q638" t="s">
        <v>415</v>
      </c>
      <c r="R638" t="s">
        <v>407</v>
      </c>
      <c r="S638" t="s">
        <v>1212</v>
      </c>
      <c r="T638" s="131">
        <v>3.29</v>
      </c>
      <c r="U638" t="s">
        <v>2010</v>
      </c>
      <c r="V638" s="132">
        <v>5.8639999999999998E-2</v>
      </c>
      <c r="W638" s="132">
        <v>5.5899999999999998E-2</v>
      </c>
      <c r="X638" t="s">
        <v>412</v>
      </c>
      <c r="Y638" t="s">
        <v>339</v>
      </c>
      <c r="Z638" s="131">
        <v>860762</v>
      </c>
      <c r="AA638" s="131">
        <v>1</v>
      </c>
      <c r="AB638" s="131">
        <v>87.84</v>
      </c>
      <c r="AD638" s="131">
        <v>756.09299999999996</v>
      </c>
      <c r="AH638" s="132">
        <v>7.2999999999999996E-4</v>
      </c>
      <c r="AI638" s="132">
        <f t="shared" si="9"/>
        <v>1.5933389932056872E-2</v>
      </c>
      <c r="AJ638" s="132">
        <v>1.6140384283153204E-3</v>
      </c>
    </row>
    <row r="639" spans="1:36" hidden="1">
      <c r="A639" t="s">
        <v>1213</v>
      </c>
      <c r="B639">
        <v>14425</v>
      </c>
      <c r="C639" t="s">
        <v>455</v>
      </c>
      <c r="D639" t="s">
        <v>2228</v>
      </c>
      <c r="E639" t="s">
        <v>309</v>
      </c>
      <c r="F639" t="s">
        <v>2393</v>
      </c>
      <c r="G639" t="s">
        <v>2394</v>
      </c>
      <c r="H639" t="s">
        <v>321</v>
      </c>
      <c r="I639" t="s">
        <v>754</v>
      </c>
      <c r="J639" t="s">
        <v>204</v>
      </c>
      <c r="K639" t="s">
        <v>204</v>
      </c>
      <c r="L639" t="s">
        <v>325</v>
      </c>
      <c r="M639" t="s">
        <v>340</v>
      </c>
      <c r="N639" t="s">
        <v>440</v>
      </c>
      <c r="O639" t="s">
        <v>339</v>
      </c>
      <c r="P639" t="s">
        <v>2027</v>
      </c>
      <c r="Q639" t="s">
        <v>415</v>
      </c>
      <c r="R639" t="s">
        <v>407</v>
      </c>
      <c r="S639" t="s">
        <v>1212</v>
      </c>
      <c r="T639" s="131">
        <v>0.9</v>
      </c>
      <c r="U639" t="s">
        <v>2395</v>
      </c>
      <c r="V639" s="132">
        <v>1.7670000000000002E-2</v>
      </c>
      <c r="W639" s="132">
        <v>2.4E-2</v>
      </c>
      <c r="X639" t="s">
        <v>412</v>
      </c>
      <c r="Y639" t="s">
        <v>339</v>
      </c>
      <c r="Z639" s="131">
        <v>625416.5</v>
      </c>
      <c r="AA639" s="131">
        <v>1</v>
      </c>
      <c r="AB639" s="131">
        <v>119.86</v>
      </c>
      <c r="AD639" s="131">
        <v>749.62400000000002</v>
      </c>
      <c r="AH639" s="132">
        <v>4.2000000000000002E-4</v>
      </c>
      <c r="AI639" s="132">
        <f t="shared" si="9"/>
        <v>1.5797066623323062E-2</v>
      </c>
      <c r="AJ639" s="132">
        <v>1.6002289966808895E-3</v>
      </c>
    </row>
    <row r="640" spans="1:36" hidden="1">
      <c r="A640" t="s">
        <v>1213</v>
      </c>
      <c r="B640">
        <v>14425</v>
      </c>
      <c r="C640" t="s">
        <v>2445</v>
      </c>
      <c r="D640" t="s">
        <v>2446</v>
      </c>
      <c r="E640" t="s">
        <v>309</v>
      </c>
      <c r="F640" t="s">
        <v>2832</v>
      </c>
      <c r="G640" t="s">
        <v>2833</v>
      </c>
      <c r="H640" t="s">
        <v>321</v>
      </c>
      <c r="I640" t="s">
        <v>951</v>
      </c>
      <c r="J640" t="s">
        <v>204</v>
      </c>
      <c r="K640" t="s">
        <v>204</v>
      </c>
      <c r="L640" t="s">
        <v>325</v>
      </c>
      <c r="M640" t="s">
        <v>340</v>
      </c>
      <c r="N640" t="s">
        <v>462</v>
      </c>
      <c r="O640" t="s">
        <v>339</v>
      </c>
      <c r="P640" t="s">
        <v>1533</v>
      </c>
      <c r="Q640" t="s">
        <v>413</v>
      </c>
      <c r="R640" t="s">
        <v>407</v>
      </c>
      <c r="S640" t="s">
        <v>1212</v>
      </c>
      <c r="T640" s="131">
        <v>2.91</v>
      </c>
      <c r="U640" t="s">
        <v>2834</v>
      </c>
      <c r="V640" s="132">
        <v>4.897E-2</v>
      </c>
      <c r="W640" s="132">
        <v>5.2999999999999999E-2</v>
      </c>
      <c r="X640" t="s">
        <v>412</v>
      </c>
      <c r="Y640" t="s">
        <v>339</v>
      </c>
      <c r="Z640" s="131">
        <v>723778</v>
      </c>
      <c r="AA640" s="131">
        <v>1</v>
      </c>
      <c r="AB640" s="131">
        <v>100.78</v>
      </c>
      <c r="AD640" s="131">
        <v>729.423</v>
      </c>
      <c r="AH640" s="132">
        <v>3.2599999999999999E-3</v>
      </c>
      <c r="AI640" s="132">
        <f t="shared" si="9"/>
        <v>1.537136448083863E-2</v>
      </c>
      <c r="AJ640" s="132">
        <v>1.5571057429404134E-3</v>
      </c>
    </row>
    <row r="641" spans="1:36" hidden="1">
      <c r="A641" t="s">
        <v>1213</v>
      </c>
      <c r="B641">
        <v>14425</v>
      </c>
      <c r="C641" t="s">
        <v>2550</v>
      </c>
      <c r="D641" t="s">
        <v>2551</v>
      </c>
      <c r="E641" t="s">
        <v>309</v>
      </c>
      <c r="F641" t="s">
        <v>2552</v>
      </c>
      <c r="G641" t="s">
        <v>2553</v>
      </c>
      <c r="H641" t="s">
        <v>321</v>
      </c>
      <c r="I641" t="s">
        <v>754</v>
      </c>
      <c r="J641" t="s">
        <v>204</v>
      </c>
      <c r="K641" t="s">
        <v>204</v>
      </c>
      <c r="L641" t="s">
        <v>325</v>
      </c>
      <c r="M641" t="s">
        <v>340</v>
      </c>
      <c r="N641" t="s">
        <v>440</v>
      </c>
      <c r="O641" t="s">
        <v>339</v>
      </c>
      <c r="P641" t="s">
        <v>1539</v>
      </c>
      <c r="Q641" t="s">
        <v>413</v>
      </c>
      <c r="R641" t="s">
        <v>407</v>
      </c>
      <c r="S641" t="s">
        <v>1212</v>
      </c>
      <c r="T641" s="131">
        <v>2.72</v>
      </c>
      <c r="U641" t="s">
        <v>1780</v>
      </c>
      <c r="V641" s="132">
        <v>3.7929999999999998E-2</v>
      </c>
      <c r="W641" s="132">
        <v>3.0800000000000001E-2</v>
      </c>
      <c r="X641" t="s">
        <v>412</v>
      </c>
      <c r="Y641" t="s">
        <v>339</v>
      </c>
      <c r="Z641" s="131">
        <v>629553.72</v>
      </c>
      <c r="AA641" s="131">
        <v>1</v>
      </c>
      <c r="AB641" s="131">
        <v>114.05</v>
      </c>
      <c r="AD641" s="131">
        <v>718.00599999999997</v>
      </c>
      <c r="AH641" s="132">
        <v>8.4000000000000003E-4</v>
      </c>
      <c r="AI641" s="132">
        <f t="shared" si="9"/>
        <v>1.5130770383479847E-2</v>
      </c>
      <c r="AJ641" s="132">
        <v>1.5327337718521001E-3</v>
      </c>
    </row>
    <row r="642" spans="1:36" hidden="1">
      <c r="A642" t="s">
        <v>1213</v>
      </c>
      <c r="B642">
        <v>14425</v>
      </c>
      <c r="C642" t="s">
        <v>2528</v>
      </c>
      <c r="D642" t="s">
        <v>2529</v>
      </c>
      <c r="E642" t="s">
        <v>309</v>
      </c>
      <c r="F642" t="s">
        <v>2530</v>
      </c>
      <c r="G642" t="s">
        <v>2531</v>
      </c>
      <c r="H642" t="s">
        <v>321</v>
      </c>
      <c r="I642" t="s">
        <v>755</v>
      </c>
      <c r="J642" t="s">
        <v>204</v>
      </c>
      <c r="K642" t="s">
        <v>204</v>
      </c>
      <c r="L642" t="s">
        <v>325</v>
      </c>
      <c r="M642" t="s">
        <v>340</v>
      </c>
      <c r="N642" t="s">
        <v>454</v>
      </c>
      <c r="O642" t="s">
        <v>339</v>
      </c>
      <c r="P642" t="s">
        <v>1545</v>
      </c>
      <c r="Q642" t="s">
        <v>415</v>
      </c>
      <c r="R642" t="s">
        <v>407</v>
      </c>
      <c r="S642" t="s">
        <v>1212</v>
      </c>
      <c r="T642" s="131">
        <v>2.67</v>
      </c>
      <c r="U642" t="s">
        <v>2532</v>
      </c>
      <c r="V642" s="132">
        <v>7.9600000000000004E-2</v>
      </c>
      <c r="W642" s="132">
        <v>6.7199999999999996E-2</v>
      </c>
      <c r="X642" t="s">
        <v>412</v>
      </c>
      <c r="Y642" t="s">
        <v>339</v>
      </c>
      <c r="Z642" s="131">
        <v>688985.95</v>
      </c>
      <c r="AA642" s="131">
        <v>1</v>
      </c>
      <c r="AB642" s="131">
        <v>101</v>
      </c>
      <c r="AD642" s="131">
        <v>695.87599999999998</v>
      </c>
      <c r="AH642" s="132">
        <v>5.2999999999999998E-4</v>
      </c>
      <c r="AI642" s="132">
        <f t="shared" si="9"/>
        <v>1.4664417806222262E-2</v>
      </c>
      <c r="AJ642" s="132">
        <v>1.4854926647149913E-3</v>
      </c>
    </row>
    <row r="643" spans="1:36" hidden="1">
      <c r="A643" t="s">
        <v>1213</v>
      </c>
      <c r="B643">
        <v>14425</v>
      </c>
      <c r="C643" t="s">
        <v>1696</v>
      </c>
      <c r="D643" t="s">
        <v>1697</v>
      </c>
      <c r="E643" t="s">
        <v>309</v>
      </c>
      <c r="F643" t="s">
        <v>1953</v>
      </c>
      <c r="G643" t="s">
        <v>1954</v>
      </c>
      <c r="H643" t="s">
        <v>321</v>
      </c>
      <c r="I643" t="s">
        <v>754</v>
      </c>
      <c r="J643" t="s">
        <v>204</v>
      </c>
      <c r="K643" t="s">
        <v>204</v>
      </c>
      <c r="L643" t="s">
        <v>325</v>
      </c>
      <c r="M643" t="s">
        <v>340</v>
      </c>
      <c r="N643" t="s">
        <v>464</v>
      </c>
      <c r="O643" t="s">
        <v>339</v>
      </c>
      <c r="P643" t="s">
        <v>1700</v>
      </c>
      <c r="Q643" t="s">
        <v>413</v>
      </c>
      <c r="R643" t="s">
        <v>407</v>
      </c>
      <c r="S643" t="s">
        <v>1212</v>
      </c>
      <c r="T643" s="131">
        <v>4.91</v>
      </c>
      <c r="U643" t="s">
        <v>1955</v>
      </c>
      <c r="V643" s="132">
        <v>3.0599999999999999E-2</v>
      </c>
      <c r="W643" s="132">
        <v>2.9700000000000001E-2</v>
      </c>
      <c r="X643" t="s">
        <v>412</v>
      </c>
      <c r="Y643" t="s">
        <v>339</v>
      </c>
      <c r="Z643" s="131">
        <v>643557.71</v>
      </c>
      <c r="AA643" s="131">
        <v>1</v>
      </c>
      <c r="AB643" s="131">
        <v>102.5</v>
      </c>
      <c r="AD643" s="131">
        <v>659.64700000000005</v>
      </c>
      <c r="AH643" s="132">
        <v>2.7999999999999998E-4</v>
      </c>
      <c r="AI643" s="132">
        <f t="shared" ref="AI643:AI706" si="10">AD643/SUMIF(B:B,B643,AD:AD)</f>
        <v>1.3900952486680239E-2</v>
      </c>
      <c r="AJ643" s="132">
        <v>1.4081542973191344E-3</v>
      </c>
    </row>
    <row r="644" spans="1:36" hidden="1">
      <c r="A644" t="s">
        <v>1213</v>
      </c>
      <c r="B644">
        <v>14425</v>
      </c>
      <c r="C644" t="s">
        <v>2204</v>
      </c>
      <c r="D644" t="s">
        <v>2205</v>
      </c>
      <c r="E644" t="s">
        <v>309</v>
      </c>
      <c r="F644" t="s">
        <v>2206</v>
      </c>
      <c r="G644" t="s">
        <v>2207</v>
      </c>
      <c r="H644" t="s">
        <v>321</v>
      </c>
      <c r="I644" t="s">
        <v>754</v>
      </c>
      <c r="J644" t="s">
        <v>204</v>
      </c>
      <c r="K644" t="s">
        <v>204</v>
      </c>
      <c r="L644" t="s">
        <v>325</v>
      </c>
      <c r="M644" t="s">
        <v>340</v>
      </c>
      <c r="N644" t="s">
        <v>445</v>
      </c>
      <c r="O644" t="s">
        <v>339</v>
      </c>
      <c r="P644" t="s">
        <v>1700</v>
      </c>
      <c r="Q644" t="s">
        <v>413</v>
      </c>
      <c r="R644" t="s">
        <v>407</v>
      </c>
      <c r="S644" t="s">
        <v>1212</v>
      </c>
      <c r="T644" s="131">
        <v>4.05</v>
      </c>
      <c r="U644" t="s">
        <v>2208</v>
      </c>
      <c r="V644" s="132">
        <v>3.7249999999999998E-2</v>
      </c>
      <c r="W644" s="132">
        <v>2.7300000000000001E-2</v>
      </c>
      <c r="X644" t="s">
        <v>412</v>
      </c>
      <c r="Y644" t="s">
        <v>339</v>
      </c>
      <c r="Z644" s="131">
        <v>612697.13</v>
      </c>
      <c r="AA644" s="131">
        <v>1</v>
      </c>
      <c r="AB644" s="131">
        <v>105.45</v>
      </c>
      <c r="AD644" s="131">
        <v>646.08900000000006</v>
      </c>
      <c r="AH644" s="132">
        <v>5.9999999999999995E-4</v>
      </c>
      <c r="AI644" s="132">
        <f t="shared" si="10"/>
        <v>1.3615240410654105E-2</v>
      </c>
      <c r="AJ644" s="132">
        <v>1.3792119145552427E-3</v>
      </c>
    </row>
    <row r="645" spans="1:36" hidden="1">
      <c r="A645" t="s">
        <v>1213</v>
      </c>
      <c r="B645">
        <v>14425</v>
      </c>
      <c r="C645" t="s">
        <v>1579</v>
      </c>
      <c r="D645" t="s">
        <v>1580</v>
      </c>
      <c r="E645" t="s">
        <v>309</v>
      </c>
      <c r="F645" t="s">
        <v>1918</v>
      </c>
      <c r="G645" t="s">
        <v>1919</v>
      </c>
      <c r="H645" t="s">
        <v>321</v>
      </c>
      <c r="I645" t="s">
        <v>951</v>
      </c>
      <c r="J645" t="s">
        <v>204</v>
      </c>
      <c r="K645" t="s">
        <v>204</v>
      </c>
      <c r="L645" t="s">
        <v>325</v>
      </c>
      <c r="M645" t="s">
        <v>340</v>
      </c>
      <c r="N645" t="s">
        <v>464</v>
      </c>
      <c r="O645" t="s">
        <v>339</v>
      </c>
      <c r="P645" t="s">
        <v>1551</v>
      </c>
      <c r="Q645" t="s">
        <v>413</v>
      </c>
      <c r="R645" t="s">
        <v>407</v>
      </c>
      <c r="S645" t="s">
        <v>1212</v>
      </c>
      <c r="T645" s="131">
        <v>2.4700000000000002</v>
      </c>
      <c r="U645" t="s">
        <v>1572</v>
      </c>
      <c r="V645" s="132">
        <v>7.7869999999999995E-2</v>
      </c>
      <c r="W645" s="132">
        <v>6.0600000000000001E-2</v>
      </c>
      <c r="X645" t="s">
        <v>412</v>
      </c>
      <c r="Y645" t="s">
        <v>339</v>
      </c>
      <c r="Z645" s="131">
        <v>662927.43000000005</v>
      </c>
      <c r="AA645" s="131">
        <v>1</v>
      </c>
      <c r="AB645" s="131">
        <v>96.15</v>
      </c>
      <c r="AD645" s="131">
        <v>637.40499999999997</v>
      </c>
      <c r="AH645" s="132">
        <v>5.4000000000000001E-4</v>
      </c>
      <c r="AI645" s="132">
        <f t="shared" si="10"/>
        <v>1.343223969755402E-2</v>
      </c>
      <c r="AJ645" s="132">
        <v>1.360674102789375E-3</v>
      </c>
    </row>
    <row r="646" spans="1:36" hidden="1">
      <c r="A646" t="s">
        <v>1213</v>
      </c>
      <c r="B646">
        <v>14425</v>
      </c>
      <c r="C646" t="s">
        <v>1977</v>
      </c>
      <c r="D646" t="s">
        <v>1978</v>
      </c>
      <c r="E646" t="s">
        <v>309</v>
      </c>
      <c r="F646" t="s">
        <v>2325</v>
      </c>
      <c r="G646" t="s">
        <v>2326</v>
      </c>
      <c r="H646" t="s">
        <v>321</v>
      </c>
      <c r="I646" t="s">
        <v>754</v>
      </c>
      <c r="J646" t="s">
        <v>204</v>
      </c>
      <c r="K646" t="s">
        <v>204</v>
      </c>
      <c r="L646" t="s">
        <v>325</v>
      </c>
      <c r="M646" t="s">
        <v>340</v>
      </c>
      <c r="N646" t="s">
        <v>464</v>
      </c>
      <c r="O646" t="s">
        <v>339</v>
      </c>
      <c r="P646" t="s">
        <v>1700</v>
      </c>
      <c r="Q646" t="s">
        <v>413</v>
      </c>
      <c r="R646" t="s">
        <v>407</v>
      </c>
      <c r="S646" t="s">
        <v>1212</v>
      </c>
      <c r="T646" s="131">
        <v>3.49</v>
      </c>
      <c r="U646" t="s">
        <v>2284</v>
      </c>
      <c r="V646" s="132">
        <v>3.5290000000000002E-2</v>
      </c>
      <c r="W646" s="132">
        <v>3.0599999999999999E-2</v>
      </c>
      <c r="X646" t="s">
        <v>412</v>
      </c>
      <c r="Y646" t="s">
        <v>339</v>
      </c>
      <c r="Z646" s="131">
        <v>585116.57999999996</v>
      </c>
      <c r="AA646" s="131">
        <v>1</v>
      </c>
      <c r="AB646" s="131">
        <v>105.54</v>
      </c>
      <c r="AD646" s="131">
        <v>617.53200000000004</v>
      </c>
      <c r="AH646" s="132">
        <v>3.6000000000000002E-4</v>
      </c>
      <c r="AI646" s="132">
        <f t="shared" si="10"/>
        <v>1.3013449604113443E-2</v>
      </c>
      <c r="AJ646" s="132">
        <v>1.318251033555947E-3</v>
      </c>
    </row>
    <row r="647" spans="1:36" hidden="1">
      <c r="A647" t="s">
        <v>1213</v>
      </c>
      <c r="B647">
        <v>14425</v>
      </c>
      <c r="C647" t="s">
        <v>2590</v>
      </c>
      <c r="D647" t="s">
        <v>2591</v>
      </c>
      <c r="E647" t="s">
        <v>309</v>
      </c>
      <c r="F647" t="s">
        <v>2592</v>
      </c>
      <c r="G647" t="s">
        <v>2593</v>
      </c>
      <c r="H647" t="s">
        <v>321</v>
      </c>
      <c r="I647" t="s">
        <v>754</v>
      </c>
      <c r="J647" t="s">
        <v>204</v>
      </c>
      <c r="K647" t="s">
        <v>204</v>
      </c>
      <c r="L647" t="s">
        <v>325</v>
      </c>
      <c r="M647" t="s">
        <v>340</v>
      </c>
      <c r="N647" t="s">
        <v>475</v>
      </c>
      <c r="O647" t="s">
        <v>339</v>
      </c>
      <c r="P647" t="s">
        <v>1700</v>
      </c>
      <c r="Q647" t="s">
        <v>413</v>
      </c>
      <c r="R647" t="s">
        <v>407</v>
      </c>
      <c r="S647" t="s">
        <v>1212</v>
      </c>
      <c r="T647" s="131">
        <v>1.94</v>
      </c>
      <c r="U647" t="s">
        <v>2594</v>
      </c>
      <c r="V647" s="132">
        <v>1.18E-2</v>
      </c>
      <c r="W647" s="132">
        <v>2.5499999999999998E-2</v>
      </c>
      <c r="X647" t="s">
        <v>412</v>
      </c>
      <c r="Y647" t="s">
        <v>339</v>
      </c>
      <c r="Z647" s="131">
        <v>498096.56</v>
      </c>
      <c r="AA647" s="131">
        <v>1</v>
      </c>
      <c r="AB647" s="131">
        <v>121.82</v>
      </c>
      <c r="AD647" s="131">
        <v>606.78099999999995</v>
      </c>
      <c r="AH647" s="132">
        <v>1.2199999999999999E-3</v>
      </c>
      <c r="AI647" s="132">
        <f t="shared" si="10"/>
        <v>1.2786890338044924E-2</v>
      </c>
      <c r="AJ647" s="132">
        <v>1.2953007785703589E-3</v>
      </c>
    </row>
    <row r="648" spans="1:36" hidden="1">
      <c r="A648" t="s">
        <v>1213</v>
      </c>
      <c r="B648">
        <v>14425</v>
      </c>
      <c r="C648" t="s">
        <v>2513</v>
      </c>
      <c r="D648" t="s">
        <v>2514</v>
      </c>
      <c r="E648" t="s">
        <v>309</v>
      </c>
      <c r="F648" t="s">
        <v>2835</v>
      </c>
      <c r="G648" t="s">
        <v>2836</v>
      </c>
      <c r="H648" t="s">
        <v>321</v>
      </c>
      <c r="I648" t="s">
        <v>755</v>
      </c>
      <c r="J648" t="s">
        <v>204</v>
      </c>
      <c r="K648" t="s">
        <v>204</v>
      </c>
      <c r="L648" t="s">
        <v>325</v>
      </c>
      <c r="M648" t="s">
        <v>340</v>
      </c>
      <c r="N648" t="s">
        <v>446</v>
      </c>
      <c r="O648" t="s">
        <v>339</v>
      </c>
      <c r="P648" t="s">
        <v>1700</v>
      </c>
      <c r="Q648" t="s">
        <v>413</v>
      </c>
      <c r="R648" t="s">
        <v>407</v>
      </c>
      <c r="S648" t="s">
        <v>1212</v>
      </c>
      <c r="T648" s="131">
        <v>4.5</v>
      </c>
      <c r="U648" t="s">
        <v>2078</v>
      </c>
      <c r="V648" s="132">
        <v>6.0839999999999998E-2</v>
      </c>
      <c r="W648" s="132">
        <v>5.8299999999999998E-2</v>
      </c>
      <c r="X648" t="s">
        <v>412</v>
      </c>
      <c r="Y648" t="s">
        <v>339</v>
      </c>
      <c r="Z648" s="131">
        <v>602918.92000000004</v>
      </c>
      <c r="AA648" s="131">
        <v>1</v>
      </c>
      <c r="AB648" s="131">
        <v>99.64</v>
      </c>
      <c r="AD648" s="131">
        <v>600.74800000000005</v>
      </c>
      <c r="AH648" s="132">
        <v>3.8400000000000001E-3</v>
      </c>
      <c r="AI648" s="132">
        <f t="shared" si="10"/>
        <v>1.2659754996942578E-2</v>
      </c>
      <c r="AJ648" s="132">
        <v>1.282422080000175E-3</v>
      </c>
    </row>
    <row r="649" spans="1:36" hidden="1">
      <c r="A649" t="s">
        <v>1213</v>
      </c>
      <c r="B649">
        <v>14425</v>
      </c>
      <c r="C649" t="s">
        <v>2517</v>
      </c>
      <c r="D649" t="s">
        <v>2518</v>
      </c>
      <c r="E649" t="s">
        <v>309</v>
      </c>
      <c r="F649" t="s">
        <v>2519</v>
      </c>
      <c r="G649" t="s">
        <v>2520</v>
      </c>
      <c r="H649" t="s">
        <v>321</v>
      </c>
      <c r="I649" t="s">
        <v>754</v>
      </c>
      <c r="J649" t="s">
        <v>204</v>
      </c>
      <c r="K649" t="s">
        <v>204</v>
      </c>
      <c r="L649" t="s">
        <v>325</v>
      </c>
      <c r="M649" t="s">
        <v>340</v>
      </c>
      <c r="N649" t="s">
        <v>447</v>
      </c>
      <c r="O649" t="s">
        <v>339</v>
      </c>
      <c r="P649" t="s">
        <v>1551</v>
      </c>
      <c r="Q649" t="s">
        <v>413</v>
      </c>
      <c r="R649" t="s">
        <v>407</v>
      </c>
      <c r="S649" t="s">
        <v>1212</v>
      </c>
      <c r="T649" s="131">
        <v>2.35</v>
      </c>
      <c r="U649" t="s">
        <v>2521</v>
      </c>
      <c r="V649" s="132">
        <v>3.5779999999999999E-2</v>
      </c>
      <c r="W649" s="132">
        <v>3.8399999999999997E-2</v>
      </c>
      <c r="X649" t="s">
        <v>412</v>
      </c>
      <c r="Y649" t="s">
        <v>339</v>
      </c>
      <c r="Z649" s="131">
        <v>506251.31</v>
      </c>
      <c r="AA649" s="131">
        <v>1</v>
      </c>
      <c r="AB649" s="131">
        <v>118.27</v>
      </c>
      <c r="AD649" s="131">
        <v>598.74300000000005</v>
      </c>
      <c r="AH649" s="132">
        <v>3.5E-4</v>
      </c>
      <c r="AI649" s="132">
        <f t="shared" si="10"/>
        <v>1.2617502989829995E-2</v>
      </c>
      <c r="AJ649" s="132">
        <v>1.2781419887299579E-3</v>
      </c>
    </row>
    <row r="650" spans="1:36" hidden="1">
      <c r="A650" t="s">
        <v>1213</v>
      </c>
      <c r="B650">
        <v>14425</v>
      </c>
      <c r="C650" t="s">
        <v>2528</v>
      </c>
      <c r="D650" t="s">
        <v>2529</v>
      </c>
      <c r="E650" t="s">
        <v>309</v>
      </c>
      <c r="F650" t="s">
        <v>2748</v>
      </c>
      <c r="G650" t="s">
        <v>2749</v>
      </c>
      <c r="H650" t="s">
        <v>321</v>
      </c>
      <c r="I650" t="s">
        <v>755</v>
      </c>
      <c r="J650" t="s">
        <v>204</v>
      </c>
      <c r="K650" t="s">
        <v>204</v>
      </c>
      <c r="L650" t="s">
        <v>325</v>
      </c>
      <c r="M650" t="s">
        <v>340</v>
      </c>
      <c r="N650" t="s">
        <v>454</v>
      </c>
      <c r="O650" t="s">
        <v>339</v>
      </c>
      <c r="P650" t="s">
        <v>1545</v>
      </c>
      <c r="Q650" t="s">
        <v>415</v>
      </c>
      <c r="R650" t="s">
        <v>407</v>
      </c>
      <c r="S650" t="s">
        <v>1212</v>
      </c>
      <c r="T650" s="131">
        <v>2.83</v>
      </c>
      <c r="U650" t="s">
        <v>2532</v>
      </c>
      <c r="V650" s="132">
        <v>6.6739999999999994E-2</v>
      </c>
      <c r="W650" s="132">
        <v>6.6299999999999998E-2</v>
      </c>
      <c r="X650" t="s">
        <v>412</v>
      </c>
      <c r="Y650" t="s">
        <v>339</v>
      </c>
      <c r="Z650" s="131">
        <v>573033.89</v>
      </c>
      <c r="AA650" s="131">
        <v>1</v>
      </c>
      <c r="AB650" s="131">
        <v>102.77</v>
      </c>
      <c r="AD650" s="131">
        <v>588.90700000000004</v>
      </c>
      <c r="AH650" s="132">
        <v>5.1999999999999995E-4</v>
      </c>
      <c r="AI650" s="132">
        <f t="shared" si="10"/>
        <v>1.2410225811795399E-2</v>
      </c>
      <c r="AJ650" s="132">
        <v>1.2571449923539705E-3</v>
      </c>
    </row>
    <row r="651" spans="1:36" hidden="1">
      <c r="A651" t="s">
        <v>1213</v>
      </c>
      <c r="B651">
        <v>14425</v>
      </c>
      <c r="C651" t="s">
        <v>1948</v>
      </c>
      <c r="D651" t="s">
        <v>1949</v>
      </c>
      <c r="E651" t="s">
        <v>309</v>
      </c>
      <c r="F651" t="s">
        <v>1950</v>
      </c>
      <c r="G651" t="s">
        <v>1951</v>
      </c>
      <c r="H651" t="s">
        <v>321</v>
      </c>
      <c r="I651" t="s">
        <v>754</v>
      </c>
      <c r="J651" t="s">
        <v>204</v>
      </c>
      <c r="K651" t="s">
        <v>204</v>
      </c>
      <c r="L651" t="s">
        <v>325</v>
      </c>
      <c r="M651" t="s">
        <v>340</v>
      </c>
      <c r="N651" t="s">
        <v>447</v>
      </c>
      <c r="O651" t="s">
        <v>339</v>
      </c>
      <c r="P651" t="s">
        <v>1551</v>
      </c>
      <c r="Q651" t="s">
        <v>413</v>
      </c>
      <c r="R651" t="s">
        <v>407</v>
      </c>
      <c r="S651" t="s">
        <v>1212</v>
      </c>
      <c r="T651" s="131">
        <v>5.0999999999999996</v>
      </c>
      <c r="U651" t="s">
        <v>1952</v>
      </c>
      <c r="V651" s="132">
        <v>4.0300000000000002E-2</v>
      </c>
      <c r="W651" s="132">
        <v>3.4200000000000001E-2</v>
      </c>
      <c r="X651" t="s">
        <v>412</v>
      </c>
      <c r="Y651" t="s">
        <v>339</v>
      </c>
      <c r="Z651" s="131">
        <v>535391</v>
      </c>
      <c r="AA651" s="131">
        <v>1</v>
      </c>
      <c r="AB651" s="131">
        <v>109.05</v>
      </c>
      <c r="AD651" s="131">
        <v>583.84400000000005</v>
      </c>
      <c r="AH651" s="132">
        <v>1.5299999999999999E-3</v>
      </c>
      <c r="AI651" s="132">
        <f t="shared" si="10"/>
        <v>1.2303531591341031E-2</v>
      </c>
      <c r="AJ651" s="132">
        <v>1.2463369613808486E-3</v>
      </c>
    </row>
    <row r="652" spans="1:36" hidden="1">
      <c r="A652" t="s">
        <v>1213</v>
      </c>
      <c r="B652">
        <v>14425</v>
      </c>
      <c r="C652" t="s">
        <v>1603</v>
      </c>
      <c r="D652" t="s">
        <v>1604</v>
      </c>
      <c r="E652" t="s">
        <v>309</v>
      </c>
      <c r="F652" t="s">
        <v>2533</v>
      </c>
      <c r="G652" t="s">
        <v>2534</v>
      </c>
      <c r="H652" t="s">
        <v>321</v>
      </c>
      <c r="I652" t="s">
        <v>951</v>
      </c>
      <c r="J652" t="s">
        <v>204</v>
      </c>
      <c r="K652" t="s">
        <v>204</v>
      </c>
      <c r="L652" t="s">
        <v>325</v>
      </c>
      <c r="M652" t="s">
        <v>340</v>
      </c>
      <c r="N652" t="s">
        <v>448</v>
      </c>
      <c r="O652" t="s">
        <v>339</v>
      </c>
      <c r="P652" t="s">
        <v>1211</v>
      </c>
      <c r="Q652" t="s">
        <v>413</v>
      </c>
      <c r="R652" t="s">
        <v>407</v>
      </c>
      <c r="S652" t="s">
        <v>1212</v>
      </c>
      <c r="T652" s="131">
        <v>0.16</v>
      </c>
      <c r="U652" t="s">
        <v>2535</v>
      </c>
      <c r="V652" s="132">
        <v>4.2959999999999998E-2</v>
      </c>
      <c r="W652" s="132">
        <v>4.4999999999999998E-2</v>
      </c>
      <c r="X652" t="s">
        <v>412</v>
      </c>
      <c r="Y652" t="s">
        <v>339</v>
      </c>
      <c r="Z652" s="131">
        <v>571771</v>
      </c>
      <c r="AA652" s="131">
        <v>1</v>
      </c>
      <c r="AB652" s="131">
        <v>101.17</v>
      </c>
      <c r="AD652" s="131">
        <v>578.46100000000001</v>
      </c>
      <c r="AH652" s="132">
        <v>4.6999999999999999E-4</v>
      </c>
      <c r="AI652" s="132">
        <f t="shared" si="10"/>
        <v>1.2190093908404854E-2</v>
      </c>
      <c r="AJ652" s="132">
        <v>1.2348458235715827E-3</v>
      </c>
    </row>
    <row r="653" spans="1:36" hidden="1">
      <c r="A653" t="s">
        <v>1213</v>
      </c>
      <c r="B653">
        <v>14425</v>
      </c>
      <c r="C653" t="s">
        <v>1579</v>
      </c>
      <c r="D653" t="s">
        <v>1580</v>
      </c>
      <c r="E653" t="s">
        <v>309</v>
      </c>
      <c r="F653" t="s">
        <v>1975</v>
      </c>
      <c r="G653" t="s">
        <v>1976</v>
      </c>
      <c r="H653" t="s">
        <v>321</v>
      </c>
      <c r="I653" t="s">
        <v>754</v>
      </c>
      <c r="J653" t="s">
        <v>204</v>
      </c>
      <c r="K653" t="s">
        <v>204</v>
      </c>
      <c r="L653" t="s">
        <v>325</v>
      </c>
      <c r="M653" t="s">
        <v>340</v>
      </c>
      <c r="N653" t="s">
        <v>464</v>
      </c>
      <c r="O653" t="s">
        <v>339</v>
      </c>
      <c r="P653" t="s">
        <v>1551</v>
      </c>
      <c r="Q653" t="s">
        <v>413</v>
      </c>
      <c r="R653" t="s">
        <v>407</v>
      </c>
      <c r="S653" t="s">
        <v>1212</v>
      </c>
      <c r="T653" s="131">
        <v>3.69</v>
      </c>
      <c r="U653" t="s">
        <v>1572</v>
      </c>
      <c r="V653" s="132">
        <v>3.8109999999999998E-2</v>
      </c>
      <c r="W653" s="132">
        <v>3.5299999999999998E-2</v>
      </c>
      <c r="X653" t="s">
        <v>412</v>
      </c>
      <c r="Y653" t="s">
        <v>339</v>
      </c>
      <c r="Z653" s="131">
        <v>521927.02</v>
      </c>
      <c r="AA653" s="131">
        <v>1</v>
      </c>
      <c r="AB653" s="131">
        <v>107.99</v>
      </c>
      <c r="AD653" s="131">
        <v>563.62900000000002</v>
      </c>
      <c r="AH653" s="132">
        <v>2.7999999999999998E-4</v>
      </c>
      <c r="AI653" s="132">
        <f t="shared" si="10"/>
        <v>1.1877534422373021E-2</v>
      </c>
      <c r="AJ653" s="132">
        <v>1.2031838217162912E-3</v>
      </c>
    </row>
    <row r="654" spans="1:36" hidden="1">
      <c r="A654" t="s">
        <v>1213</v>
      </c>
      <c r="B654">
        <v>14425</v>
      </c>
      <c r="C654" t="s">
        <v>1509</v>
      </c>
      <c r="D654" t="s">
        <v>1510</v>
      </c>
      <c r="E654" t="s">
        <v>309</v>
      </c>
      <c r="F654" t="s">
        <v>2334</v>
      </c>
      <c r="G654" t="s">
        <v>2335</v>
      </c>
      <c r="H654" t="s">
        <v>321</v>
      </c>
      <c r="I654" t="s">
        <v>754</v>
      </c>
      <c r="J654" t="s">
        <v>204</v>
      </c>
      <c r="K654" t="s">
        <v>204</v>
      </c>
      <c r="L654" t="s">
        <v>325</v>
      </c>
      <c r="M654" t="s">
        <v>340</v>
      </c>
      <c r="N654" t="s">
        <v>448</v>
      </c>
      <c r="O654" t="s">
        <v>339</v>
      </c>
      <c r="P654" t="s">
        <v>1211</v>
      </c>
      <c r="Q654" t="s">
        <v>413</v>
      </c>
      <c r="R654" t="s">
        <v>407</v>
      </c>
      <c r="S654" t="s">
        <v>1212</v>
      </c>
      <c r="T654" s="131">
        <v>1.22</v>
      </c>
      <c r="U654" t="s">
        <v>2336</v>
      </c>
      <c r="V654" s="132">
        <v>1.9900000000000001E-2</v>
      </c>
      <c r="W654" s="132">
        <v>2.3900000000000001E-2</v>
      </c>
      <c r="X654" t="s">
        <v>412</v>
      </c>
      <c r="Y654" t="s">
        <v>339</v>
      </c>
      <c r="Z654" s="131">
        <v>500616</v>
      </c>
      <c r="AA654" s="131">
        <v>1</v>
      </c>
      <c r="AB654" s="131">
        <v>111.45</v>
      </c>
      <c r="AD654" s="131">
        <v>557.93700000000001</v>
      </c>
      <c r="AH654" s="132">
        <v>1.7000000000000001E-4</v>
      </c>
      <c r="AI654" s="132">
        <f t="shared" si="10"/>
        <v>1.1757585083477847E-2</v>
      </c>
      <c r="AJ654" s="132">
        <v>1.1910330588683733E-3</v>
      </c>
    </row>
    <row r="655" spans="1:36" hidden="1">
      <c r="A655" t="s">
        <v>1213</v>
      </c>
      <c r="B655">
        <v>14425</v>
      </c>
      <c r="C655" t="s">
        <v>2464</v>
      </c>
      <c r="D655" t="s">
        <v>2465</v>
      </c>
      <c r="E655" t="s">
        <v>309</v>
      </c>
      <c r="F655" t="s">
        <v>2837</v>
      </c>
      <c r="G655" t="s">
        <v>2838</v>
      </c>
      <c r="H655" t="s">
        <v>321</v>
      </c>
      <c r="I655" t="s">
        <v>951</v>
      </c>
      <c r="J655" t="s">
        <v>204</v>
      </c>
      <c r="K655" t="s">
        <v>204</v>
      </c>
      <c r="L655" t="s">
        <v>325</v>
      </c>
      <c r="M655" t="s">
        <v>340</v>
      </c>
      <c r="N655" t="s">
        <v>445</v>
      </c>
      <c r="O655" t="s">
        <v>339</v>
      </c>
      <c r="P655" t="s">
        <v>1545</v>
      </c>
      <c r="Q655" t="s">
        <v>415</v>
      </c>
      <c r="R655" t="s">
        <v>407</v>
      </c>
      <c r="S655" t="s">
        <v>1212</v>
      </c>
      <c r="T655" s="131">
        <v>4.1399999999999997</v>
      </c>
      <c r="U655" t="s">
        <v>1683</v>
      </c>
      <c r="V655" s="132">
        <v>4.9099999999999998E-2</v>
      </c>
      <c r="W655" s="132">
        <v>5.1400000000000001E-2</v>
      </c>
      <c r="X655" t="s">
        <v>412</v>
      </c>
      <c r="Y655" t="s">
        <v>339</v>
      </c>
      <c r="Z655" s="131">
        <v>524344</v>
      </c>
      <c r="AA655" s="131">
        <v>1</v>
      </c>
      <c r="AB655" s="131">
        <v>102.11</v>
      </c>
      <c r="AD655" s="131">
        <v>535.40800000000002</v>
      </c>
      <c r="AH655" s="132">
        <v>8.5999999999999998E-4</v>
      </c>
      <c r="AI655" s="132">
        <f t="shared" si="10"/>
        <v>1.1282824251438258E-2</v>
      </c>
      <c r="AJ655" s="132">
        <v>1.142940202894947E-3</v>
      </c>
    </row>
    <row r="656" spans="1:36" hidden="1">
      <c r="A656" t="s">
        <v>1213</v>
      </c>
      <c r="B656">
        <v>14425</v>
      </c>
      <c r="C656" t="s">
        <v>2373</v>
      </c>
      <c r="D656" t="s">
        <v>2374</v>
      </c>
      <c r="E656" t="s">
        <v>309</v>
      </c>
      <c r="F656" t="s">
        <v>2574</v>
      </c>
      <c r="G656" t="s">
        <v>2575</v>
      </c>
      <c r="H656" t="s">
        <v>321</v>
      </c>
      <c r="I656" t="s">
        <v>951</v>
      </c>
      <c r="J656" t="s">
        <v>204</v>
      </c>
      <c r="K656" t="s">
        <v>204</v>
      </c>
      <c r="L656" t="s">
        <v>325</v>
      </c>
      <c r="M656" t="s">
        <v>340</v>
      </c>
      <c r="N656" t="s">
        <v>440</v>
      </c>
      <c r="O656" t="s">
        <v>339</v>
      </c>
      <c r="P656" t="s">
        <v>1577</v>
      </c>
      <c r="Q656" t="s">
        <v>415</v>
      </c>
      <c r="R656" t="s">
        <v>407</v>
      </c>
      <c r="S656" t="s">
        <v>1212</v>
      </c>
      <c r="T656" s="131">
        <v>1.45</v>
      </c>
      <c r="U656" t="s">
        <v>1370</v>
      </c>
      <c r="V656" s="132">
        <v>5.1819999999999998E-2</v>
      </c>
      <c r="W656" s="132">
        <v>5.3999999999999999E-2</v>
      </c>
      <c r="X656" t="s">
        <v>412</v>
      </c>
      <c r="Y656" t="s">
        <v>339</v>
      </c>
      <c r="Z656" s="131">
        <v>541950.30000000005</v>
      </c>
      <c r="AA656" s="131">
        <v>1</v>
      </c>
      <c r="AB656" s="131">
        <v>97.14</v>
      </c>
      <c r="AD656" s="131">
        <v>526.45100000000002</v>
      </c>
      <c r="AH656" s="132">
        <v>7.6000000000000004E-4</v>
      </c>
      <c r="AI656" s="132">
        <f t="shared" si="10"/>
        <v>1.1094070521908382E-2</v>
      </c>
      <c r="AJ656" s="132">
        <v>1.1238196156094936E-3</v>
      </c>
    </row>
    <row r="657" spans="1:36" hidden="1">
      <c r="A657" t="s">
        <v>1213</v>
      </c>
      <c r="B657">
        <v>14425</v>
      </c>
      <c r="C657" t="s">
        <v>2517</v>
      </c>
      <c r="D657" t="s">
        <v>2518</v>
      </c>
      <c r="E657" t="s">
        <v>309</v>
      </c>
      <c r="F657" t="s">
        <v>2839</v>
      </c>
      <c r="G657" t="s">
        <v>2840</v>
      </c>
      <c r="H657" t="s">
        <v>321</v>
      </c>
      <c r="I657" t="s">
        <v>754</v>
      </c>
      <c r="J657" t="s">
        <v>204</v>
      </c>
      <c r="K657" t="s">
        <v>204</v>
      </c>
      <c r="L657" t="s">
        <v>325</v>
      </c>
      <c r="M657" t="s">
        <v>340</v>
      </c>
      <c r="N657" t="s">
        <v>447</v>
      </c>
      <c r="O657" t="s">
        <v>339</v>
      </c>
      <c r="P657" t="s">
        <v>1551</v>
      </c>
      <c r="Q657" t="s">
        <v>413</v>
      </c>
      <c r="R657" t="s">
        <v>407</v>
      </c>
      <c r="S657" t="s">
        <v>1212</v>
      </c>
      <c r="T657" s="131">
        <v>0.01</v>
      </c>
      <c r="U657" t="s">
        <v>2056</v>
      </c>
      <c r="V657" s="132">
        <v>4.3159999999999997E-2</v>
      </c>
      <c r="W657" s="132">
        <v>0.29880000000000001</v>
      </c>
      <c r="X657" t="s">
        <v>412</v>
      </c>
      <c r="Y657" t="s">
        <v>339</v>
      </c>
      <c r="Z657" s="131">
        <v>401181.5</v>
      </c>
      <c r="AA657" s="131">
        <v>1</v>
      </c>
      <c r="AB657" s="131">
        <v>117.97</v>
      </c>
      <c r="AD657" s="131">
        <v>473.274</v>
      </c>
      <c r="AH657" s="132">
        <v>9.2000000000000003E-4</v>
      </c>
      <c r="AI657" s="132">
        <f t="shared" si="10"/>
        <v>9.9734545706735619E-3</v>
      </c>
      <c r="AJ657" s="132">
        <v>1.0103022024043405E-3</v>
      </c>
    </row>
    <row r="658" spans="1:36" hidden="1">
      <c r="A658" t="s">
        <v>1213</v>
      </c>
      <c r="B658">
        <v>14425</v>
      </c>
      <c r="C658" t="s">
        <v>2598</v>
      </c>
      <c r="D658" t="s">
        <v>2599</v>
      </c>
      <c r="E658" t="s">
        <v>309</v>
      </c>
      <c r="F658" t="s">
        <v>2600</v>
      </c>
      <c r="G658" t="s">
        <v>2601</v>
      </c>
      <c r="H658" t="s">
        <v>321</v>
      </c>
      <c r="I658" t="s">
        <v>755</v>
      </c>
      <c r="J658" t="s">
        <v>204</v>
      </c>
      <c r="K658" t="s">
        <v>204</v>
      </c>
      <c r="L658" t="s">
        <v>325</v>
      </c>
      <c r="M658" t="s">
        <v>340</v>
      </c>
      <c r="N658" t="s">
        <v>454</v>
      </c>
      <c r="O658" t="s">
        <v>339</v>
      </c>
      <c r="P658" t="s">
        <v>1700</v>
      </c>
      <c r="Q658" t="s">
        <v>413</v>
      </c>
      <c r="R658" t="s">
        <v>407</v>
      </c>
      <c r="S658" t="s">
        <v>1212</v>
      </c>
      <c r="T658" s="131">
        <v>0.27</v>
      </c>
      <c r="U658" t="s">
        <v>2602</v>
      </c>
      <c r="V658" s="132">
        <v>6.7559999999999995E-2</v>
      </c>
      <c r="W658" s="132">
        <v>8.0799999999999997E-2</v>
      </c>
      <c r="X658" t="s">
        <v>412</v>
      </c>
      <c r="Y658" t="s">
        <v>339</v>
      </c>
      <c r="Z658" s="131">
        <v>455513.1</v>
      </c>
      <c r="AA658" s="131">
        <v>1</v>
      </c>
      <c r="AB658" s="131">
        <v>103.71</v>
      </c>
      <c r="AD658" s="131">
        <v>472.41300000000001</v>
      </c>
      <c r="AH658" s="132">
        <v>1.3600000000000001E-3</v>
      </c>
      <c r="AI658" s="132">
        <f t="shared" si="10"/>
        <v>9.9553104419334449E-3</v>
      </c>
      <c r="AJ658" s="132">
        <v>1.0084642180733395E-3</v>
      </c>
    </row>
    <row r="659" spans="1:36" hidden="1">
      <c r="A659" t="s">
        <v>1213</v>
      </c>
      <c r="B659">
        <v>14425</v>
      </c>
      <c r="C659" t="s">
        <v>1603</v>
      </c>
      <c r="D659" t="s">
        <v>1604</v>
      </c>
      <c r="E659" t="s">
        <v>309</v>
      </c>
      <c r="F659" t="s">
        <v>2510</v>
      </c>
      <c r="G659" t="s">
        <v>2511</v>
      </c>
      <c r="H659" t="s">
        <v>321</v>
      </c>
      <c r="I659" t="s">
        <v>754</v>
      </c>
      <c r="J659" t="s">
        <v>204</v>
      </c>
      <c r="K659" t="s">
        <v>204</v>
      </c>
      <c r="L659" t="s">
        <v>325</v>
      </c>
      <c r="M659" t="s">
        <v>340</v>
      </c>
      <c r="N659" t="s">
        <v>448</v>
      </c>
      <c r="O659" t="s">
        <v>339</v>
      </c>
      <c r="P659" t="s">
        <v>1211</v>
      </c>
      <c r="Q659" t="s">
        <v>413</v>
      </c>
      <c r="R659" t="s">
        <v>407</v>
      </c>
      <c r="S659" t="s">
        <v>1212</v>
      </c>
      <c r="T659" s="131">
        <v>1.54</v>
      </c>
      <c r="U659" t="s">
        <v>2512</v>
      </c>
      <c r="V659" s="132">
        <v>6.0000000000000001E-3</v>
      </c>
      <c r="W659" s="132">
        <v>2.4500000000000001E-2</v>
      </c>
      <c r="X659" t="s">
        <v>412</v>
      </c>
      <c r="Y659" t="s">
        <v>339</v>
      </c>
      <c r="Z659" s="131">
        <v>371264</v>
      </c>
      <c r="AA659" s="131">
        <v>1</v>
      </c>
      <c r="AB659" s="131">
        <v>113.98</v>
      </c>
      <c r="AD659" s="131">
        <v>423.16699999999997</v>
      </c>
      <c r="AH659" s="132">
        <v>4.2000000000000002E-4</v>
      </c>
      <c r="AI659" s="132">
        <f t="shared" si="10"/>
        <v>8.9175337126235939E-3</v>
      </c>
      <c r="AJ659" s="132">
        <v>9.0333834540844734E-4</v>
      </c>
    </row>
    <row r="660" spans="1:36" hidden="1">
      <c r="A660" t="s">
        <v>1213</v>
      </c>
      <c r="B660">
        <v>14425</v>
      </c>
      <c r="C660" t="s">
        <v>1696</v>
      </c>
      <c r="D660" t="s">
        <v>1697</v>
      </c>
      <c r="E660" t="s">
        <v>309</v>
      </c>
      <c r="F660" t="s">
        <v>2060</v>
      </c>
      <c r="G660" t="s">
        <v>2061</v>
      </c>
      <c r="H660" t="s">
        <v>321</v>
      </c>
      <c r="I660" t="s">
        <v>754</v>
      </c>
      <c r="J660" t="s">
        <v>204</v>
      </c>
      <c r="K660" t="s">
        <v>204</v>
      </c>
      <c r="L660" t="s">
        <v>325</v>
      </c>
      <c r="M660" t="s">
        <v>340</v>
      </c>
      <c r="N660" t="s">
        <v>464</v>
      </c>
      <c r="O660" t="s">
        <v>339</v>
      </c>
      <c r="P660" t="s">
        <v>1700</v>
      </c>
      <c r="Q660" t="s">
        <v>413</v>
      </c>
      <c r="R660" t="s">
        <v>407</v>
      </c>
      <c r="S660" t="s">
        <v>1212</v>
      </c>
      <c r="T660" s="131">
        <v>2.27</v>
      </c>
      <c r="U660" t="s">
        <v>1343</v>
      </c>
      <c r="V660" s="132">
        <v>2.632E-2</v>
      </c>
      <c r="W660" s="132">
        <v>2.8000000000000001E-2</v>
      </c>
      <c r="X660" t="s">
        <v>412</v>
      </c>
      <c r="Y660" t="s">
        <v>339</v>
      </c>
      <c r="Z660" s="131">
        <v>341271.86</v>
      </c>
      <c r="AA660" s="131">
        <v>1</v>
      </c>
      <c r="AB660" s="131">
        <v>114.39</v>
      </c>
      <c r="AD660" s="131">
        <v>390.38099999999997</v>
      </c>
      <c r="AH660" s="132">
        <v>2.1000000000000001E-4</v>
      </c>
      <c r="AI660" s="132">
        <f t="shared" si="10"/>
        <v>8.2266238347217784E-3</v>
      </c>
      <c r="AJ660" s="132">
        <v>8.3334978062773112E-4</v>
      </c>
    </row>
    <row r="661" spans="1:36" hidden="1">
      <c r="A661" t="s">
        <v>1213</v>
      </c>
      <c r="B661">
        <v>14425</v>
      </c>
      <c r="C661" t="s">
        <v>2351</v>
      </c>
      <c r="D661" t="s">
        <v>2352</v>
      </c>
      <c r="E661" t="s">
        <v>309</v>
      </c>
      <c r="F661" t="s">
        <v>2841</v>
      </c>
      <c r="G661" t="s">
        <v>2842</v>
      </c>
      <c r="H661" t="s">
        <v>321</v>
      </c>
      <c r="I661" t="s">
        <v>951</v>
      </c>
      <c r="J661" t="s">
        <v>204</v>
      </c>
      <c r="K661" t="s">
        <v>204</v>
      </c>
      <c r="L661" t="s">
        <v>325</v>
      </c>
      <c r="M661" t="s">
        <v>340</v>
      </c>
      <c r="N661" t="s">
        <v>459</v>
      </c>
      <c r="O661" t="s">
        <v>339</v>
      </c>
      <c r="P661" t="s">
        <v>2088</v>
      </c>
      <c r="Q661" t="s">
        <v>413</v>
      </c>
      <c r="R661" t="s">
        <v>407</v>
      </c>
      <c r="S661" t="s">
        <v>1212</v>
      </c>
      <c r="T661" s="131">
        <v>1.21</v>
      </c>
      <c r="U661" t="s">
        <v>1735</v>
      </c>
      <c r="V661" s="132">
        <v>4.5319999999999999E-2</v>
      </c>
      <c r="W661" s="132">
        <v>4.58E-2</v>
      </c>
      <c r="X661" t="s">
        <v>412</v>
      </c>
      <c r="Y661" t="s">
        <v>339</v>
      </c>
      <c r="Z661" s="131">
        <v>390787.5</v>
      </c>
      <c r="AA661" s="131">
        <v>1</v>
      </c>
      <c r="AB661" s="131">
        <v>98.38</v>
      </c>
      <c r="AD661" s="131">
        <v>384.45699999999999</v>
      </c>
      <c r="AH661" s="132">
        <v>1.08E-3</v>
      </c>
      <c r="AI661" s="132">
        <f t="shared" si="10"/>
        <v>8.1017854855272957E-3</v>
      </c>
      <c r="AJ661" s="132">
        <v>8.2070376532360852E-4</v>
      </c>
    </row>
    <row r="662" spans="1:36" hidden="1">
      <c r="A662" t="s">
        <v>1213</v>
      </c>
      <c r="B662">
        <v>14425</v>
      </c>
      <c r="C662" t="s">
        <v>2843</v>
      </c>
      <c r="D662" t="s">
        <v>2844</v>
      </c>
      <c r="E662" t="s">
        <v>309</v>
      </c>
      <c r="F662" t="s">
        <v>2845</v>
      </c>
      <c r="G662" t="s">
        <v>2846</v>
      </c>
      <c r="H662" t="s">
        <v>321</v>
      </c>
      <c r="I662" t="s">
        <v>951</v>
      </c>
      <c r="J662" t="s">
        <v>204</v>
      </c>
      <c r="K662" t="s">
        <v>204</v>
      </c>
      <c r="L662" t="s">
        <v>325</v>
      </c>
      <c r="M662" t="s">
        <v>340</v>
      </c>
      <c r="N662" t="s">
        <v>478</v>
      </c>
      <c r="O662" t="s">
        <v>339</v>
      </c>
      <c r="P662" t="s">
        <v>1545</v>
      </c>
      <c r="Q662" t="s">
        <v>415</v>
      </c>
      <c r="R662" t="s">
        <v>407</v>
      </c>
      <c r="S662" t="s">
        <v>1212</v>
      </c>
      <c r="T662" s="131">
        <v>2.87</v>
      </c>
      <c r="U662" t="s">
        <v>2847</v>
      </c>
      <c r="V662" s="132">
        <v>5.5919999999999997E-2</v>
      </c>
      <c r="W662" s="132">
        <v>5.1900000000000002E-2</v>
      </c>
      <c r="X662" t="s">
        <v>412</v>
      </c>
      <c r="Y662" t="s">
        <v>339</v>
      </c>
      <c r="Z662" s="131">
        <v>404959.42</v>
      </c>
      <c r="AA662" s="131">
        <v>1</v>
      </c>
      <c r="AB662" s="131">
        <v>92.4</v>
      </c>
      <c r="AD662" s="131">
        <v>374.18299999999999</v>
      </c>
      <c r="AH662" s="132">
        <v>7.6999999999999996E-4</v>
      </c>
      <c r="AI662" s="132">
        <f t="shared" si="10"/>
        <v>7.8852781932207249E-3</v>
      </c>
      <c r="AJ662" s="132">
        <v>7.9877176646564853E-4</v>
      </c>
    </row>
    <row r="663" spans="1:36" hidden="1">
      <c r="A663" t="s">
        <v>1213</v>
      </c>
      <c r="B663">
        <v>14425</v>
      </c>
      <c r="C663" t="s">
        <v>2848</v>
      </c>
      <c r="D663" t="s">
        <v>2849</v>
      </c>
      <c r="E663" t="s">
        <v>309</v>
      </c>
      <c r="F663" t="s">
        <v>2850</v>
      </c>
      <c r="G663" t="s">
        <v>2851</v>
      </c>
      <c r="H663" t="s">
        <v>321</v>
      </c>
      <c r="I663" t="s">
        <v>951</v>
      </c>
      <c r="J663" t="s">
        <v>204</v>
      </c>
      <c r="K663" t="s">
        <v>204</v>
      </c>
      <c r="L663" t="s">
        <v>325</v>
      </c>
      <c r="M663" t="s">
        <v>340</v>
      </c>
      <c r="N663" t="s">
        <v>462</v>
      </c>
      <c r="O663" t="s">
        <v>339</v>
      </c>
      <c r="P663" t="s">
        <v>1545</v>
      </c>
      <c r="Q663" t="s">
        <v>415</v>
      </c>
      <c r="R663" t="s">
        <v>407</v>
      </c>
      <c r="S663" t="s">
        <v>1212</v>
      </c>
      <c r="T663" s="131">
        <v>1.49</v>
      </c>
      <c r="U663" t="s">
        <v>1730</v>
      </c>
      <c r="V663" s="132">
        <v>6.0380000000000003E-2</v>
      </c>
      <c r="W663" s="132">
        <v>5.0700000000000002E-2</v>
      </c>
      <c r="X663" t="s">
        <v>412</v>
      </c>
      <c r="Y663" t="s">
        <v>339</v>
      </c>
      <c r="Z663" s="131">
        <v>387033.26</v>
      </c>
      <c r="AA663" s="131">
        <v>1</v>
      </c>
      <c r="AB663" s="131">
        <v>96.5</v>
      </c>
      <c r="AD663" s="131">
        <v>373.48700000000002</v>
      </c>
      <c r="AH663" s="132">
        <v>3.81E-3</v>
      </c>
      <c r="AI663" s="132">
        <f t="shared" si="10"/>
        <v>7.8706111623227919E-3</v>
      </c>
      <c r="AJ663" s="132">
        <v>7.9728600909703456E-4</v>
      </c>
    </row>
    <row r="664" spans="1:36" hidden="1">
      <c r="A664" t="s">
        <v>1213</v>
      </c>
      <c r="B664">
        <v>14425</v>
      </c>
      <c r="C664" t="s">
        <v>2023</v>
      </c>
      <c r="D664" t="s">
        <v>2024</v>
      </c>
      <c r="E664" t="s">
        <v>309</v>
      </c>
      <c r="F664" t="s">
        <v>2450</v>
      </c>
      <c r="G664" t="s">
        <v>2451</v>
      </c>
      <c r="H664" t="s">
        <v>321</v>
      </c>
      <c r="I664" t="s">
        <v>754</v>
      </c>
      <c r="J664" t="s">
        <v>204</v>
      </c>
      <c r="K664" t="s">
        <v>204</v>
      </c>
      <c r="L664" t="s">
        <v>325</v>
      </c>
      <c r="M664" t="s">
        <v>340</v>
      </c>
      <c r="N664" t="s">
        <v>464</v>
      </c>
      <c r="O664" t="s">
        <v>339</v>
      </c>
      <c r="P664" t="s">
        <v>2027</v>
      </c>
      <c r="Q664" t="s">
        <v>415</v>
      </c>
      <c r="R664" t="s">
        <v>407</v>
      </c>
      <c r="S664" t="s">
        <v>1212</v>
      </c>
      <c r="T664" s="131">
        <v>2.66</v>
      </c>
      <c r="U664" t="s">
        <v>2452</v>
      </c>
      <c r="V664" s="132">
        <v>1.8020000000000001E-2</v>
      </c>
      <c r="W664" s="132">
        <v>2.81E-2</v>
      </c>
      <c r="X664" t="s">
        <v>412</v>
      </c>
      <c r="Y664" t="s">
        <v>339</v>
      </c>
      <c r="Z664" s="131">
        <v>292849.08</v>
      </c>
      <c r="AA664" s="131">
        <v>1</v>
      </c>
      <c r="AB664" s="131">
        <v>113.01</v>
      </c>
      <c r="AD664" s="131">
        <v>330.94900000000001</v>
      </c>
      <c r="AH664" s="132">
        <v>1.2E-4</v>
      </c>
      <c r="AI664" s="132">
        <f t="shared" si="10"/>
        <v>6.9741942652878555E-3</v>
      </c>
      <c r="AJ664" s="132">
        <v>7.0647976348481875E-4</v>
      </c>
    </row>
    <row r="665" spans="1:36" hidden="1">
      <c r="A665" t="s">
        <v>1213</v>
      </c>
      <c r="B665">
        <v>14425</v>
      </c>
      <c r="C665" t="s">
        <v>2598</v>
      </c>
      <c r="D665" t="s">
        <v>2599</v>
      </c>
      <c r="E665" t="s">
        <v>309</v>
      </c>
      <c r="F665" t="s">
        <v>2852</v>
      </c>
      <c r="G665" t="s">
        <v>2853</v>
      </c>
      <c r="H665" t="s">
        <v>321</v>
      </c>
      <c r="I665" t="s">
        <v>755</v>
      </c>
      <c r="J665" t="s">
        <v>204</v>
      </c>
      <c r="K665" t="s">
        <v>204</v>
      </c>
      <c r="L665" t="s">
        <v>325</v>
      </c>
      <c r="M665" t="s">
        <v>340</v>
      </c>
      <c r="N665" t="s">
        <v>454</v>
      </c>
      <c r="O665" t="s">
        <v>339</v>
      </c>
      <c r="P665" t="s">
        <v>1700</v>
      </c>
      <c r="Q665" t="s">
        <v>413</v>
      </c>
      <c r="R665" t="s">
        <v>407</v>
      </c>
      <c r="S665" t="s">
        <v>1212</v>
      </c>
      <c r="T665" s="131">
        <v>2.88</v>
      </c>
      <c r="U665" t="s">
        <v>2672</v>
      </c>
      <c r="V665" s="132">
        <v>6.0170000000000001E-2</v>
      </c>
      <c r="W665" s="132">
        <v>6.3799999999999996E-2</v>
      </c>
      <c r="X665" t="s">
        <v>412</v>
      </c>
      <c r="Y665" t="s">
        <v>339</v>
      </c>
      <c r="Z665" s="131">
        <v>315320.73</v>
      </c>
      <c r="AA665" s="131">
        <v>1</v>
      </c>
      <c r="AB665" s="131">
        <v>103.54</v>
      </c>
      <c r="AD665" s="131">
        <v>326.483</v>
      </c>
      <c r="AH665" s="132">
        <v>1.89E-3</v>
      </c>
      <c r="AI665" s="132">
        <f t="shared" si="10"/>
        <v>6.8800808170261128E-3</v>
      </c>
      <c r="AJ665" s="132">
        <v>6.9694615370287892E-4</v>
      </c>
    </row>
    <row r="666" spans="1:36" hidden="1">
      <c r="A666" t="s">
        <v>1213</v>
      </c>
      <c r="B666">
        <v>14425</v>
      </c>
      <c r="C666" t="s">
        <v>1977</v>
      </c>
      <c r="D666" t="s">
        <v>1978</v>
      </c>
      <c r="E666" t="s">
        <v>309</v>
      </c>
      <c r="F666" t="s">
        <v>2487</v>
      </c>
      <c r="G666" t="s">
        <v>2488</v>
      </c>
      <c r="H666" t="s">
        <v>321</v>
      </c>
      <c r="I666" t="s">
        <v>754</v>
      </c>
      <c r="J666" t="s">
        <v>204</v>
      </c>
      <c r="K666" t="s">
        <v>204</v>
      </c>
      <c r="L666" t="s">
        <v>325</v>
      </c>
      <c r="M666" t="s">
        <v>340</v>
      </c>
      <c r="N666" t="s">
        <v>464</v>
      </c>
      <c r="O666" t="s">
        <v>339</v>
      </c>
      <c r="P666" t="s">
        <v>1700</v>
      </c>
      <c r="Q666" t="s">
        <v>413</v>
      </c>
      <c r="R666" t="s">
        <v>407</v>
      </c>
      <c r="S666" t="s">
        <v>1212</v>
      </c>
      <c r="T666" s="131">
        <v>0.99</v>
      </c>
      <c r="U666" t="s">
        <v>1844</v>
      </c>
      <c r="V666" s="132">
        <v>3.1210000000000002E-2</v>
      </c>
      <c r="W666" s="132">
        <v>2.46E-2</v>
      </c>
      <c r="X666" t="s">
        <v>412</v>
      </c>
      <c r="Y666" t="s">
        <v>339</v>
      </c>
      <c r="Z666" s="131">
        <v>224524.02</v>
      </c>
      <c r="AA666" s="131">
        <v>1</v>
      </c>
      <c r="AB666" s="131">
        <v>143.4</v>
      </c>
      <c r="AD666" s="131">
        <v>321.96699999999998</v>
      </c>
      <c r="AH666" s="132">
        <v>4.6999999999999999E-4</v>
      </c>
      <c r="AI666" s="132">
        <f t="shared" si="10"/>
        <v>6.7849137027515861E-3</v>
      </c>
      <c r="AJ666" s="132">
        <v>6.8730580847779148E-4</v>
      </c>
    </row>
    <row r="667" spans="1:36" hidden="1">
      <c r="A667" t="s">
        <v>1213</v>
      </c>
      <c r="B667">
        <v>14425</v>
      </c>
      <c r="C667" t="s">
        <v>1920</v>
      </c>
      <c r="D667" t="s">
        <v>1921</v>
      </c>
      <c r="E667" t="s">
        <v>309</v>
      </c>
      <c r="F667" t="s">
        <v>1934</v>
      </c>
      <c r="G667" t="s">
        <v>1935</v>
      </c>
      <c r="H667" t="s">
        <v>321</v>
      </c>
      <c r="I667" t="s">
        <v>754</v>
      </c>
      <c r="J667" t="s">
        <v>204</v>
      </c>
      <c r="K667" t="s">
        <v>204</v>
      </c>
      <c r="L667" t="s">
        <v>325</v>
      </c>
      <c r="M667" t="s">
        <v>340</v>
      </c>
      <c r="N667" t="s">
        <v>464</v>
      </c>
      <c r="O667" t="s">
        <v>339</v>
      </c>
      <c r="P667" t="s">
        <v>1533</v>
      </c>
      <c r="Q667" t="s">
        <v>413</v>
      </c>
      <c r="R667" t="s">
        <v>407</v>
      </c>
      <c r="S667" t="s">
        <v>1212</v>
      </c>
      <c r="T667" s="131">
        <v>4.88</v>
      </c>
      <c r="U667" t="s">
        <v>1912</v>
      </c>
      <c r="V667" s="132">
        <v>3.2779999999999997E-2</v>
      </c>
      <c r="W667" s="132">
        <v>3.1600000000000003E-2</v>
      </c>
      <c r="X667" t="s">
        <v>412</v>
      </c>
      <c r="Y667" t="s">
        <v>339</v>
      </c>
      <c r="Z667" s="131">
        <v>289120.26</v>
      </c>
      <c r="AA667" s="131">
        <v>1</v>
      </c>
      <c r="AB667" s="131">
        <v>105.08</v>
      </c>
      <c r="AD667" s="131">
        <v>303.80799999999999</v>
      </c>
      <c r="AH667" s="132">
        <v>2.7999999999999998E-4</v>
      </c>
      <c r="AI667" s="132">
        <f t="shared" si="10"/>
        <v>6.4022432802291977E-3</v>
      </c>
      <c r="AJ667" s="132">
        <v>6.4854163023546157E-4</v>
      </c>
    </row>
    <row r="668" spans="1:36" hidden="1">
      <c r="A668" t="s">
        <v>1213</v>
      </c>
      <c r="B668">
        <v>14425</v>
      </c>
      <c r="C668" t="s">
        <v>1850</v>
      </c>
      <c r="D668" t="s">
        <v>1851</v>
      </c>
      <c r="E668" t="s">
        <v>309</v>
      </c>
      <c r="F668" t="s">
        <v>2645</v>
      </c>
      <c r="G668" t="s">
        <v>2646</v>
      </c>
      <c r="H668" t="s">
        <v>321</v>
      </c>
      <c r="I668" t="s">
        <v>754</v>
      </c>
      <c r="J668" t="s">
        <v>204</v>
      </c>
      <c r="K668" t="s">
        <v>204</v>
      </c>
      <c r="L668" t="s">
        <v>325</v>
      </c>
      <c r="M668" t="s">
        <v>340</v>
      </c>
      <c r="N668" t="s">
        <v>443</v>
      </c>
      <c r="O668" t="s">
        <v>339</v>
      </c>
      <c r="P668" t="s">
        <v>1545</v>
      </c>
      <c r="Q668" t="s">
        <v>415</v>
      </c>
      <c r="R668" t="s">
        <v>407</v>
      </c>
      <c r="S668" t="s">
        <v>1212</v>
      </c>
      <c r="T668" s="131">
        <v>0.53</v>
      </c>
      <c r="U668" t="s">
        <v>1583</v>
      </c>
      <c r="V668" s="132">
        <v>3.073E-2</v>
      </c>
      <c r="W668" s="132">
        <v>2.9600000000000001E-2</v>
      </c>
      <c r="X668" t="s">
        <v>412</v>
      </c>
      <c r="Y668" t="s">
        <v>339</v>
      </c>
      <c r="Z668" s="131">
        <v>259999.09</v>
      </c>
      <c r="AA668" s="131">
        <v>1</v>
      </c>
      <c r="AB668" s="131">
        <v>115.43</v>
      </c>
      <c r="AD668" s="131">
        <v>300.11700000000002</v>
      </c>
      <c r="AH668" s="132">
        <v>1.01E-3</v>
      </c>
      <c r="AI668" s="132">
        <f t="shared" si="10"/>
        <v>6.3244616551655858E-3</v>
      </c>
      <c r="AJ668" s="132">
        <v>6.4066241982230904E-4</v>
      </c>
    </row>
    <row r="669" spans="1:36" hidden="1">
      <c r="A669" t="s">
        <v>1213</v>
      </c>
      <c r="B669">
        <v>14425</v>
      </c>
      <c r="C669" t="s">
        <v>2854</v>
      </c>
      <c r="D669" t="s">
        <v>2855</v>
      </c>
      <c r="E669" t="s">
        <v>309</v>
      </c>
      <c r="F669" t="s">
        <v>2856</v>
      </c>
      <c r="G669" t="s">
        <v>2857</v>
      </c>
      <c r="H669" t="s">
        <v>321</v>
      </c>
      <c r="I669" t="s">
        <v>754</v>
      </c>
      <c r="J669" t="s">
        <v>204</v>
      </c>
      <c r="K669" t="s">
        <v>204</v>
      </c>
      <c r="L669" t="s">
        <v>325</v>
      </c>
      <c r="M669" t="s">
        <v>340</v>
      </c>
      <c r="N669" t="s">
        <v>464</v>
      </c>
      <c r="O669" t="s">
        <v>339</v>
      </c>
      <c r="P669" t="s">
        <v>1551</v>
      </c>
      <c r="Q669" t="s">
        <v>413</v>
      </c>
      <c r="R669" t="s">
        <v>407</v>
      </c>
      <c r="S669" t="s">
        <v>1212</v>
      </c>
      <c r="T669" s="131">
        <v>3.95</v>
      </c>
      <c r="U669" t="s">
        <v>1725</v>
      </c>
      <c r="V669" s="132">
        <v>3.7879999999999997E-2</v>
      </c>
      <c r="W669" s="132">
        <v>3.2000000000000001E-2</v>
      </c>
      <c r="X669" t="s">
        <v>412</v>
      </c>
      <c r="Y669" t="s">
        <v>339</v>
      </c>
      <c r="Z669" s="131">
        <v>270282.7</v>
      </c>
      <c r="AA669" s="131">
        <v>1</v>
      </c>
      <c r="AB669" s="131">
        <v>109.89</v>
      </c>
      <c r="AD669" s="131">
        <v>297.01400000000001</v>
      </c>
      <c r="AH669" s="132">
        <v>6.4999999999999997E-4</v>
      </c>
      <c r="AI669" s="132">
        <f t="shared" si="10"/>
        <v>6.259071142412297E-3</v>
      </c>
      <c r="AJ669" s="132">
        <v>6.3403841822057153E-4</v>
      </c>
    </row>
    <row r="670" spans="1:36" hidden="1">
      <c r="A670" t="s">
        <v>1213</v>
      </c>
      <c r="B670">
        <v>14425</v>
      </c>
      <c r="C670" t="s">
        <v>2763</v>
      </c>
      <c r="D670" t="s">
        <v>2764</v>
      </c>
      <c r="E670" t="s">
        <v>311</v>
      </c>
      <c r="F670" t="s">
        <v>2765</v>
      </c>
      <c r="G670" t="s">
        <v>2766</v>
      </c>
      <c r="H670" t="s">
        <v>321</v>
      </c>
      <c r="I670" t="s">
        <v>755</v>
      </c>
      <c r="J670" t="s">
        <v>204</v>
      </c>
      <c r="K670" t="s">
        <v>204</v>
      </c>
      <c r="L670" t="s">
        <v>325</v>
      </c>
      <c r="M670" t="s">
        <v>340</v>
      </c>
      <c r="N670" t="s">
        <v>465</v>
      </c>
      <c r="O670" t="s">
        <v>339</v>
      </c>
      <c r="P670" t="s">
        <v>2213</v>
      </c>
      <c r="Q670" t="s">
        <v>415</v>
      </c>
      <c r="R670" t="s">
        <v>407</v>
      </c>
      <c r="S670" t="s">
        <v>1212</v>
      </c>
      <c r="T670" s="131">
        <v>2.61</v>
      </c>
      <c r="U670" t="s">
        <v>1602</v>
      </c>
      <c r="V670" s="132">
        <v>8.4540000000000004E-2</v>
      </c>
      <c r="W670" s="132">
        <v>8.6099999999999996E-2</v>
      </c>
      <c r="X670" t="s">
        <v>412</v>
      </c>
      <c r="Y670" t="s">
        <v>339</v>
      </c>
      <c r="Z670" s="131">
        <v>323374.32</v>
      </c>
      <c r="AA670" s="131">
        <v>1</v>
      </c>
      <c r="AB670" s="131">
        <v>91.56</v>
      </c>
      <c r="AD670" s="131">
        <v>296.08199999999999</v>
      </c>
      <c r="AH670" s="132">
        <v>2.9999999999999997E-4</v>
      </c>
      <c r="AI670" s="132">
        <f t="shared" si="10"/>
        <v>6.2394308079340285E-3</v>
      </c>
      <c r="AJ670" s="132">
        <v>6.3204886956030111E-4</v>
      </c>
    </row>
    <row r="671" spans="1:36" hidden="1">
      <c r="A671" t="s">
        <v>1213</v>
      </c>
      <c r="B671">
        <v>14425</v>
      </c>
      <c r="C671" t="s">
        <v>1603</v>
      </c>
      <c r="D671" t="s">
        <v>1604</v>
      </c>
      <c r="E671" t="s">
        <v>309</v>
      </c>
      <c r="F671" t="s">
        <v>1605</v>
      </c>
      <c r="G671" t="s">
        <v>1606</v>
      </c>
      <c r="H671" t="s">
        <v>321</v>
      </c>
      <c r="I671" t="s">
        <v>754</v>
      </c>
      <c r="J671" t="s">
        <v>204</v>
      </c>
      <c r="K671" t="s">
        <v>204</v>
      </c>
      <c r="L671" t="s">
        <v>325</v>
      </c>
      <c r="M671" t="s">
        <v>340</v>
      </c>
      <c r="N671" t="s">
        <v>448</v>
      </c>
      <c r="O671" t="s">
        <v>339</v>
      </c>
      <c r="P671" t="s">
        <v>1533</v>
      </c>
      <c r="Q671" t="s">
        <v>413</v>
      </c>
      <c r="R671" t="s">
        <v>407</v>
      </c>
      <c r="S671" t="s">
        <v>1212</v>
      </c>
      <c r="T671" s="131">
        <v>0.01</v>
      </c>
      <c r="U671" t="s">
        <v>1607</v>
      </c>
      <c r="V671" s="132">
        <v>2.0199999999999999E-2</v>
      </c>
      <c r="W671" s="132">
        <v>0.1356</v>
      </c>
      <c r="X671" t="s">
        <v>411</v>
      </c>
      <c r="Y671" t="s">
        <v>339</v>
      </c>
      <c r="Z671" s="131">
        <v>250000</v>
      </c>
      <c r="AA671" s="131">
        <v>1</v>
      </c>
      <c r="AB671" s="131">
        <v>117.81</v>
      </c>
      <c r="AD671" s="131">
        <v>294.52499999999998</v>
      </c>
      <c r="AH671" s="132">
        <v>2.4000000000000001E-4</v>
      </c>
      <c r="AI671" s="132">
        <f t="shared" si="10"/>
        <v>6.2066196482959777E-3</v>
      </c>
      <c r="AJ671" s="132">
        <v>6.2872512786068613E-4</v>
      </c>
    </row>
    <row r="672" spans="1:36" hidden="1">
      <c r="A672" t="s">
        <v>1213</v>
      </c>
      <c r="B672">
        <v>14425</v>
      </c>
      <c r="C672" t="s">
        <v>1519</v>
      </c>
      <c r="D672" t="s">
        <v>1520</v>
      </c>
      <c r="E672" t="s">
        <v>309</v>
      </c>
      <c r="F672" t="s">
        <v>2468</v>
      </c>
      <c r="G672" t="s">
        <v>2469</v>
      </c>
      <c r="H672" t="s">
        <v>321</v>
      </c>
      <c r="I672" t="s">
        <v>754</v>
      </c>
      <c r="J672" t="s">
        <v>204</v>
      </c>
      <c r="K672" t="s">
        <v>204</v>
      </c>
      <c r="L672" t="s">
        <v>325</v>
      </c>
      <c r="M672" t="s">
        <v>340</v>
      </c>
      <c r="N672" t="s">
        <v>448</v>
      </c>
      <c r="O672" t="s">
        <v>339</v>
      </c>
      <c r="P672" t="s">
        <v>1211</v>
      </c>
      <c r="Q672" t="s">
        <v>413</v>
      </c>
      <c r="R672" t="s">
        <v>407</v>
      </c>
      <c r="S672" t="s">
        <v>1212</v>
      </c>
      <c r="T672" s="131">
        <v>1.24</v>
      </c>
      <c r="U672" t="s">
        <v>1841</v>
      </c>
      <c r="V672" s="132">
        <v>2.2089999999999999E-2</v>
      </c>
      <c r="W672" s="132">
        <v>2.29E-2</v>
      </c>
      <c r="X672" t="s">
        <v>412</v>
      </c>
      <c r="Y672" t="s">
        <v>339</v>
      </c>
      <c r="Z672" s="131">
        <v>255258</v>
      </c>
      <c r="AA672" s="131">
        <v>1</v>
      </c>
      <c r="AB672" s="131">
        <v>114.23</v>
      </c>
      <c r="AD672" s="131">
        <v>291.58100000000002</v>
      </c>
      <c r="AH672" s="132">
        <v>1.7000000000000001E-4</v>
      </c>
      <c r="AI672" s="132">
        <f t="shared" si="10"/>
        <v>6.1445797934633383E-3</v>
      </c>
      <c r="AJ672" s="132">
        <v>6.2244054496815799E-4</v>
      </c>
    </row>
    <row r="673" spans="1:36" hidden="1">
      <c r="A673" t="s">
        <v>1213</v>
      </c>
      <c r="B673">
        <v>14425</v>
      </c>
      <c r="C673" t="s">
        <v>2858</v>
      </c>
      <c r="D673" t="s">
        <v>2859</v>
      </c>
      <c r="E673" t="s">
        <v>309</v>
      </c>
      <c r="F673" t="s">
        <v>2860</v>
      </c>
      <c r="G673" t="s">
        <v>2861</v>
      </c>
      <c r="H673" t="s">
        <v>321</v>
      </c>
      <c r="I673" t="s">
        <v>754</v>
      </c>
      <c r="J673" t="s">
        <v>204</v>
      </c>
      <c r="K673" t="s">
        <v>204</v>
      </c>
      <c r="L673" t="s">
        <v>325</v>
      </c>
      <c r="M673" t="s">
        <v>340</v>
      </c>
      <c r="N673" t="s">
        <v>464</v>
      </c>
      <c r="O673" t="s">
        <v>339</v>
      </c>
      <c r="P673" t="s">
        <v>1545</v>
      </c>
      <c r="Q673" t="s">
        <v>415</v>
      </c>
      <c r="R673" t="s">
        <v>407</v>
      </c>
      <c r="S673" t="s">
        <v>1212</v>
      </c>
      <c r="T673" s="131">
        <v>6.53</v>
      </c>
      <c r="U673" t="s">
        <v>2862</v>
      </c>
      <c r="V673" s="132">
        <v>3.705E-2</v>
      </c>
      <c r="W673" s="132">
        <v>3.3500000000000002E-2</v>
      </c>
      <c r="X673" t="s">
        <v>412</v>
      </c>
      <c r="Y673" t="s">
        <v>339</v>
      </c>
      <c r="Z673" s="131">
        <v>308829.44</v>
      </c>
      <c r="AA673" s="131">
        <v>1</v>
      </c>
      <c r="AB673" s="131">
        <v>92.83</v>
      </c>
      <c r="AD673" s="131">
        <v>286.68599999999998</v>
      </c>
      <c r="AH673" s="132">
        <v>1.5100000000000001E-3</v>
      </c>
      <c r="AI673" s="132">
        <f t="shared" si="10"/>
        <v>6.0414258908119195E-3</v>
      </c>
      <c r="AJ673" s="132">
        <v>6.1199114508401207E-4</v>
      </c>
    </row>
    <row r="674" spans="1:36" hidden="1">
      <c r="A674" t="s">
        <v>1213</v>
      </c>
      <c r="B674">
        <v>14425</v>
      </c>
      <c r="C674" t="s">
        <v>2863</v>
      </c>
      <c r="D674" t="s">
        <v>2864</v>
      </c>
      <c r="E674" t="s">
        <v>309</v>
      </c>
      <c r="F674" t="s">
        <v>2865</v>
      </c>
      <c r="G674" t="s">
        <v>2866</v>
      </c>
      <c r="H674" t="s">
        <v>321</v>
      </c>
      <c r="I674" t="s">
        <v>951</v>
      </c>
      <c r="J674" t="s">
        <v>204</v>
      </c>
      <c r="K674" t="s">
        <v>204</v>
      </c>
      <c r="L674" t="s">
        <v>325</v>
      </c>
      <c r="M674" t="s">
        <v>340</v>
      </c>
      <c r="N674" t="s">
        <v>447</v>
      </c>
      <c r="O674" t="s">
        <v>339</v>
      </c>
      <c r="P674" t="s">
        <v>1571</v>
      </c>
      <c r="Q674" t="s">
        <v>415</v>
      </c>
      <c r="R674" t="s">
        <v>407</v>
      </c>
      <c r="S674" t="s">
        <v>1212</v>
      </c>
      <c r="T674" s="131">
        <v>1.68</v>
      </c>
      <c r="U674" t="s">
        <v>1597</v>
      </c>
      <c r="V674" s="132">
        <v>6.9330000000000003E-2</v>
      </c>
      <c r="W674" s="132">
        <v>5.8299999999999998E-2</v>
      </c>
      <c r="X674" t="s">
        <v>412</v>
      </c>
      <c r="Y674" t="s">
        <v>339</v>
      </c>
      <c r="Z674" s="131">
        <v>227066.4</v>
      </c>
      <c r="AA674" s="131">
        <v>1</v>
      </c>
      <c r="AB674" s="131">
        <v>100.9</v>
      </c>
      <c r="AD674" s="131">
        <v>229.11</v>
      </c>
      <c r="AH674" s="132">
        <v>1.58E-3</v>
      </c>
      <c r="AI674" s="132">
        <f t="shared" si="10"/>
        <v>4.8281084037724862E-3</v>
      </c>
      <c r="AJ674" s="132">
        <v>4.8908314759073702E-4</v>
      </c>
    </row>
    <row r="675" spans="1:36" hidden="1">
      <c r="A675" t="s">
        <v>1213</v>
      </c>
      <c r="B675">
        <v>14425</v>
      </c>
      <c r="C675" t="s">
        <v>1579</v>
      </c>
      <c r="D675" t="s">
        <v>1580</v>
      </c>
      <c r="E675" t="s">
        <v>309</v>
      </c>
      <c r="F675" t="s">
        <v>1581</v>
      </c>
      <c r="G675" t="s">
        <v>1582</v>
      </c>
      <c r="H675" t="s">
        <v>321</v>
      </c>
      <c r="I675" t="s">
        <v>754</v>
      </c>
      <c r="J675" t="s">
        <v>204</v>
      </c>
      <c r="K675" t="s">
        <v>204</v>
      </c>
      <c r="L675" t="s">
        <v>325</v>
      </c>
      <c r="M675" t="s">
        <v>340</v>
      </c>
      <c r="N675" t="s">
        <v>464</v>
      </c>
      <c r="O675" t="s">
        <v>339</v>
      </c>
      <c r="P675" t="s">
        <v>1551</v>
      </c>
      <c r="Q675" t="s">
        <v>413</v>
      </c>
      <c r="R675" t="s">
        <v>407</v>
      </c>
      <c r="S675" t="s">
        <v>1212</v>
      </c>
      <c r="T675" s="131">
        <v>0.74</v>
      </c>
      <c r="U675" t="s">
        <v>1583</v>
      </c>
      <c r="V675" s="132">
        <v>4.9500000000000002E-2</v>
      </c>
      <c r="W675" s="132">
        <v>3.27E-2</v>
      </c>
      <c r="X675" t="s">
        <v>412</v>
      </c>
      <c r="Y675" t="s">
        <v>339</v>
      </c>
      <c r="Z675" s="131">
        <v>154784.25</v>
      </c>
      <c r="AA675" s="131">
        <v>1</v>
      </c>
      <c r="AB675" s="131">
        <v>143.07</v>
      </c>
      <c r="AD675" s="131">
        <v>221.45</v>
      </c>
      <c r="AH675" s="132">
        <v>6.9999999999999999E-4</v>
      </c>
      <c r="AI675" s="132">
        <f t="shared" si="10"/>
        <v>4.6666867706141894E-3</v>
      </c>
      <c r="AJ675" s="132">
        <v>4.7273127770053119E-4</v>
      </c>
    </row>
    <row r="676" spans="1:36" hidden="1">
      <c r="A676" t="s">
        <v>1213</v>
      </c>
      <c r="B676">
        <v>14425</v>
      </c>
      <c r="C676" t="s">
        <v>1920</v>
      </c>
      <c r="D676" t="s">
        <v>1921</v>
      </c>
      <c r="E676" t="s">
        <v>309</v>
      </c>
      <c r="F676" t="s">
        <v>2404</v>
      </c>
      <c r="G676" t="s">
        <v>2405</v>
      </c>
      <c r="H676" t="s">
        <v>321</v>
      </c>
      <c r="I676" t="s">
        <v>754</v>
      </c>
      <c r="J676" t="s">
        <v>204</v>
      </c>
      <c r="K676" t="s">
        <v>204</v>
      </c>
      <c r="L676" t="s">
        <v>325</v>
      </c>
      <c r="M676" t="s">
        <v>340</v>
      </c>
      <c r="N676" t="s">
        <v>464</v>
      </c>
      <c r="O676" t="s">
        <v>339</v>
      </c>
      <c r="P676" t="s">
        <v>2213</v>
      </c>
      <c r="Q676" t="s">
        <v>415</v>
      </c>
      <c r="R676" t="s">
        <v>407</v>
      </c>
      <c r="S676" t="s">
        <v>1212</v>
      </c>
      <c r="T676" s="131">
        <v>4.01</v>
      </c>
      <c r="U676" t="s">
        <v>1820</v>
      </c>
      <c r="V676" s="132">
        <v>3.415E-2</v>
      </c>
      <c r="W676" s="132">
        <v>3.0499999999999999E-2</v>
      </c>
      <c r="X676" t="s">
        <v>412</v>
      </c>
      <c r="Y676" t="s">
        <v>339</v>
      </c>
      <c r="Z676" s="131">
        <v>193320.95</v>
      </c>
      <c r="AA676" s="131">
        <v>1</v>
      </c>
      <c r="AB676" s="131">
        <v>107.88</v>
      </c>
      <c r="AD676" s="131">
        <v>208.55500000000001</v>
      </c>
      <c r="AH676" s="132">
        <v>1.7000000000000001E-4</v>
      </c>
      <c r="AI676" s="132">
        <f t="shared" si="10"/>
        <v>4.3949463059175546E-3</v>
      </c>
      <c r="AJ676" s="132">
        <v>4.4520420691277618E-4</v>
      </c>
    </row>
    <row r="677" spans="1:36" hidden="1">
      <c r="A677" t="s">
        <v>1213</v>
      </c>
      <c r="B677">
        <v>14425</v>
      </c>
      <c r="C677" t="s">
        <v>1948</v>
      </c>
      <c r="D677" t="s">
        <v>1949</v>
      </c>
      <c r="E677" t="s">
        <v>309</v>
      </c>
      <c r="F677" t="s">
        <v>2028</v>
      </c>
      <c r="G677" t="s">
        <v>2029</v>
      </c>
      <c r="H677" t="s">
        <v>321</v>
      </c>
      <c r="I677" t="s">
        <v>754</v>
      </c>
      <c r="J677" t="s">
        <v>204</v>
      </c>
      <c r="K677" t="s">
        <v>204</v>
      </c>
      <c r="L677" t="s">
        <v>325</v>
      </c>
      <c r="M677" t="s">
        <v>340</v>
      </c>
      <c r="N677" t="s">
        <v>447</v>
      </c>
      <c r="O677" t="s">
        <v>339</v>
      </c>
      <c r="P677" t="s">
        <v>1551</v>
      </c>
      <c r="Q677" t="s">
        <v>413</v>
      </c>
      <c r="R677" t="s">
        <v>407</v>
      </c>
      <c r="S677" t="s">
        <v>1212</v>
      </c>
      <c r="T677" s="131">
        <v>3.04</v>
      </c>
      <c r="U677" t="s">
        <v>1617</v>
      </c>
      <c r="V677" s="132">
        <v>3.85E-2</v>
      </c>
      <c r="W677" s="132">
        <v>3.2800000000000003E-2</v>
      </c>
      <c r="X677" t="s">
        <v>412</v>
      </c>
      <c r="Y677" t="s">
        <v>339</v>
      </c>
      <c r="Z677" s="131">
        <v>196787.27</v>
      </c>
      <c r="AA677" s="131">
        <v>1</v>
      </c>
      <c r="AB677" s="131">
        <v>104.77</v>
      </c>
      <c r="AD677" s="131">
        <v>206.17400000000001</v>
      </c>
      <c r="AH677" s="132">
        <v>1.3999999999999999E-4</v>
      </c>
      <c r="AI677" s="132">
        <f t="shared" si="10"/>
        <v>4.3447707303888462E-3</v>
      </c>
      <c r="AJ677" s="132">
        <v>4.4012146511008952E-4</v>
      </c>
    </row>
    <row r="678" spans="1:36" hidden="1">
      <c r="A678" t="s">
        <v>1213</v>
      </c>
      <c r="B678">
        <v>14425</v>
      </c>
      <c r="C678" t="s">
        <v>2121</v>
      </c>
      <c r="D678" t="s">
        <v>2122</v>
      </c>
      <c r="E678" t="s">
        <v>309</v>
      </c>
      <c r="F678" t="s">
        <v>2867</v>
      </c>
      <c r="G678" t="s">
        <v>2868</v>
      </c>
      <c r="H678" t="s">
        <v>321</v>
      </c>
      <c r="I678" t="s">
        <v>754</v>
      </c>
      <c r="J678" t="s">
        <v>204</v>
      </c>
      <c r="K678" t="s">
        <v>204</v>
      </c>
      <c r="L678" t="s">
        <v>325</v>
      </c>
      <c r="M678" t="s">
        <v>340</v>
      </c>
      <c r="N678" t="s">
        <v>445</v>
      </c>
      <c r="O678" t="s">
        <v>339</v>
      </c>
      <c r="P678" t="s">
        <v>1700</v>
      </c>
      <c r="Q678" t="s">
        <v>413</v>
      </c>
      <c r="R678" t="s">
        <v>407</v>
      </c>
      <c r="S678" t="s">
        <v>1212</v>
      </c>
      <c r="T678" s="131">
        <v>4.6500000000000004</v>
      </c>
      <c r="U678" t="s">
        <v>2360</v>
      </c>
      <c r="V678" s="132">
        <v>2.2360000000000001E-2</v>
      </c>
      <c r="W678" s="132">
        <v>2.6599999999999999E-2</v>
      </c>
      <c r="X678" t="s">
        <v>412</v>
      </c>
      <c r="Y678" t="s">
        <v>339</v>
      </c>
      <c r="Z678" s="131">
        <v>176860</v>
      </c>
      <c r="AA678" s="131">
        <v>1</v>
      </c>
      <c r="AB678" s="131">
        <v>102.37</v>
      </c>
      <c r="AD678" s="131">
        <v>181.05199999999999</v>
      </c>
      <c r="AH678" s="132">
        <v>5.9000000000000003E-4</v>
      </c>
      <c r="AI678" s="132">
        <f t="shared" si="10"/>
        <v>3.8153667789263502E-3</v>
      </c>
      <c r="AJ678" s="132">
        <v>3.8649330905503077E-4</v>
      </c>
    </row>
    <row r="679" spans="1:36" hidden="1">
      <c r="A679" t="s">
        <v>1213</v>
      </c>
      <c r="B679">
        <v>14425</v>
      </c>
      <c r="C679" t="s">
        <v>2869</v>
      </c>
      <c r="D679" t="s">
        <v>2870</v>
      </c>
      <c r="E679" t="s">
        <v>309</v>
      </c>
      <c r="F679" t="s">
        <v>2871</v>
      </c>
      <c r="G679" t="s">
        <v>2872</v>
      </c>
      <c r="H679" t="s">
        <v>321</v>
      </c>
      <c r="I679" t="s">
        <v>951</v>
      </c>
      <c r="J679" t="s">
        <v>204</v>
      </c>
      <c r="K679" t="s">
        <v>204</v>
      </c>
      <c r="L679" t="s">
        <v>325</v>
      </c>
      <c r="M679" t="s">
        <v>340</v>
      </c>
      <c r="N679" t="s">
        <v>440</v>
      </c>
      <c r="O679" t="s">
        <v>339</v>
      </c>
      <c r="P679" t="s">
        <v>1551</v>
      </c>
      <c r="Q679" t="s">
        <v>413</v>
      </c>
      <c r="R679" t="s">
        <v>407</v>
      </c>
      <c r="S679" t="s">
        <v>1212</v>
      </c>
      <c r="T679" s="131">
        <v>3.77</v>
      </c>
      <c r="U679" t="s">
        <v>2284</v>
      </c>
      <c r="V679" s="132">
        <v>6.7100000000000007E-2</v>
      </c>
      <c r="W679" s="132">
        <v>5.8599999999999999E-2</v>
      </c>
      <c r="X679" t="s">
        <v>412</v>
      </c>
      <c r="Y679" t="s">
        <v>339</v>
      </c>
      <c r="Z679" s="131">
        <v>186825.60000000001</v>
      </c>
      <c r="AA679" s="131">
        <v>1</v>
      </c>
      <c r="AB679" s="131">
        <v>86.98</v>
      </c>
      <c r="AD679" s="131">
        <v>162.501</v>
      </c>
      <c r="AH679" s="132">
        <v>6.7000000000000002E-4</v>
      </c>
      <c r="AI679" s="132">
        <f t="shared" si="10"/>
        <v>3.4244356148637458E-3</v>
      </c>
      <c r="AJ679" s="132">
        <v>3.4689232493842411E-4</v>
      </c>
    </row>
    <row r="680" spans="1:36" hidden="1">
      <c r="A680" t="s">
        <v>1213</v>
      </c>
      <c r="B680">
        <v>14425</v>
      </c>
      <c r="C680" t="s">
        <v>1519</v>
      </c>
      <c r="D680" t="s">
        <v>1520</v>
      </c>
      <c r="E680" t="s">
        <v>309</v>
      </c>
      <c r="F680" t="s">
        <v>2401</v>
      </c>
      <c r="G680" t="s">
        <v>2402</v>
      </c>
      <c r="H680" t="s">
        <v>321</v>
      </c>
      <c r="I680" t="s">
        <v>754</v>
      </c>
      <c r="J680" t="s">
        <v>204</v>
      </c>
      <c r="K680" t="s">
        <v>204</v>
      </c>
      <c r="L680" t="s">
        <v>325</v>
      </c>
      <c r="M680" t="s">
        <v>340</v>
      </c>
      <c r="N680" t="s">
        <v>448</v>
      </c>
      <c r="O680" t="s">
        <v>339</v>
      </c>
      <c r="P680" t="s">
        <v>1211</v>
      </c>
      <c r="Q680" t="s">
        <v>413</v>
      </c>
      <c r="R680" t="s">
        <v>407</v>
      </c>
      <c r="S680" t="s">
        <v>1212</v>
      </c>
      <c r="T680" s="131">
        <v>2.65</v>
      </c>
      <c r="U680" t="s">
        <v>2403</v>
      </c>
      <c r="V680" s="132">
        <v>1.8010000000000002E-2</v>
      </c>
      <c r="W680" s="132">
        <v>2.3599999999999999E-2</v>
      </c>
      <c r="X680" t="s">
        <v>412</v>
      </c>
      <c r="Y680" t="s">
        <v>339</v>
      </c>
      <c r="Z680" s="131">
        <v>150520</v>
      </c>
      <c r="AA680" s="131">
        <v>1</v>
      </c>
      <c r="AB680" s="131">
        <v>106.31</v>
      </c>
      <c r="AD680" s="131">
        <v>160.018</v>
      </c>
      <c r="AH680" s="132">
        <v>5.0000000000000002E-5</v>
      </c>
      <c r="AI680" s="132">
        <f t="shared" si="10"/>
        <v>3.3721105606689611E-3</v>
      </c>
      <c r="AJ680" s="132">
        <v>3.415918428317164E-4</v>
      </c>
    </row>
    <row r="681" spans="1:36" hidden="1">
      <c r="A681" t="s">
        <v>1213</v>
      </c>
      <c r="B681">
        <v>14425</v>
      </c>
      <c r="C681" t="s">
        <v>455</v>
      </c>
      <c r="D681" t="s">
        <v>2228</v>
      </c>
      <c r="E681" t="s">
        <v>309</v>
      </c>
      <c r="F681" t="s">
        <v>2408</v>
      </c>
      <c r="G681" t="s">
        <v>2409</v>
      </c>
      <c r="H681" t="s">
        <v>321</v>
      </c>
      <c r="I681" t="s">
        <v>754</v>
      </c>
      <c r="J681" t="s">
        <v>204</v>
      </c>
      <c r="K681" t="s">
        <v>204</v>
      </c>
      <c r="L681" t="s">
        <v>325</v>
      </c>
      <c r="M681" t="s">
        <v>340</v>
      </c>
      <c r="N681" t="s">
        <v>440</v>
      </c>
      <c r="O681" t="s">
        <v>339</v>
      </c>
      <c r="P681" t="s">
        <v>2027</v>
      </c>
      <c r="Q681" t="s">
        <v>415</v>
      </c>
      <c r="R681" t="s">
        <v>407</v>
      </c>
      <c r="S681" t="s">
        <v>1212</v>
      </c>
      <c r="T681" s="131">
        <v>5.37</v>
      </c>
      <c r="U681" t="s">
        <v>2410</v>
      </c>
      <c r="V681" s="132">
        <v>6.5300000000000002E-3</v>
      </c>
      <c r="W681" s="132">
        <v>2.7199999999999998E-2</v>
      </c>
      <c r="X681" t="s">
        <v>412</v>
      </c>
      <c r="Y681" t="s">
        <v>339</v>
      </c>
      <c r="Z681" s="131">
        <v>135956</v>
      </c>
      <c r="AA681" s="131">
        <v>1</v>
      </c>
      <c r="AB681" s="131">
        <v>113.4</v>
      </c>
      <c r="AD681" s="131">
        <v>154.17400000000001</v>
      </c>
      <c r="AH681" s="132">
        <v>3.0000000000000001E-5</v>
      </c>
      <c r="AI681" s="132">
        <f t="shared" si="10"/>
        <v>3.2489580770949295E-3</v>
      </c>
      <c r="AJ681" s="132">
        <v>3.2911660423662993E-4</v>
      </c>
    </row>
    <row r="682" spans="1:36" hidden="1">
      <c r="A682" t="s">
        <v>1213</v>
      </c>
      <c r="B682">
        <v>14425</v>
      </c>
      <c r="C682" t="s">
        <v>1913</v>
      </c>
      <c r="D682" t="s">
        <v>1914</v>
      </c>
      <c r="E682" t="s">
        <v>309</v>
      </c>
      <c r="F682" t="s">
        <v>2683</v>
      </c>
      <c r="G682" t="s">
        <v>2684</v>
      </c>
      <c r="H682" t="s">
        <v>321</v>
      </c>
      <c r="I682" t="s">
        <v>754</v>
      </c>
      <c r="J682" t="s">
        <v>204</v>
      </c>
      <c r="K682" t="s">
        <v>204</v>
      </c>
      <c r="L682" t="s">
        <v>325</v>
      </c>
      <c r="M682" t="s">
        <v>340</v>
      </c>
      <c r="N682" t="s">
        <v>464</v>
      </c>
      <c r="O682" t="s">
        <v>339</v>
      </c>
      <c r="P682" t="s">
        <v>1700</v>
      </c>
      <c r="Q682" t="s">
        <v>413</v>
      </c>
      <c r="R682" t="s">
        <v>407</v>
      </c>
      <c r="S682" t="s">
        <v>1212</v>
      </c>
      <c r="T682" s="131">
        <v>0.27</v>
      </c>
      <c r="U682" t="s">
        <v>2685</v>
      </c>
      <c r="V682" s="132">
        <v>2.0619999999999999E-2</v>
      </c>
      <c r="W682" s="132">
        <v>2.12E-2</v>
      </c>
      <c r="X682" t="s">
        <v>412</v>
      </c>
      <c r="Y682" t="s">
        <v>339</v>
      </c>
      <c r="Z682" s="131">
        <v>126435.31</v>
      </c>
      <c r="AA682" s="131">
        <v>1</v>
      </c>
      <c r="AB682" s="131">
        <v>118.09</v>
      </c>
      <c r="AD682" s="131">
        <v>149.30699999999999</v>
      </c>
      <c r="AH682" s="132">
        <v>1.6000000000000001E-4</v>
      </c>
      <c r="AI682" s="132">
        <f t="shared" si="10"/>
        <v>3.1463942274106696E-3</v>
      </c>
      <c r="AJ682" s="132">
        <v>3.1872697620064666E-4</v>
      </c>
    </row>
    <row r="683" spans="1:36" hidden="1">
      <c r="A683" t="s">
        <v>1213</v>
      </c>
      <c r="B683">
        <v>14425</v>
      </c>
      <c r="C683" t="s">
        <v>2873</v>
      </c>
      <c r="D683" t="s">
        <v>2874</v>
      </c>
      <c r="E683" t="s">
        <v>309</v>
      </c>
      <c r="F683" t="s">
        <v>2875</v>
      </c>
      <c r="G683" t="s">
        <v>2876</v>
      </c>
      <c r="H683" t="s">
        <v>321</v>
      </c>
      <c r="I683" t="s">
        <v>754</v>
      </c>
      <c r="J683" t="s">
        <v>204</v>
      </c>
      <c r="K683" t="s">
        <v>204</v>
      </c>
      <c r="L683" t="s">
        <v>325</v>
      </c>
      <c r="M683" t="s">
        <v>340</v>
      </c>
      <c r="N683" t="s">
        <v>447</v>
      </c>
      <c r="O683" t="s">
        <v>339</v>
      </c>
      <c r="P683" t="s">
        <v>2213</v>
      </c>
      <c r="Q683" t="s">
        <v>415</v>
      </c>
      <c r="R683" t="s">
        <v>407</v>
      </c>
      <c r="S683" t="s">
        <v>1212</v>
      </c>
      <c r="T683" s="131">
        <v>3.61</v>
      </c>
      <c r="U683" t="s">
        <v>1572</v>
      </c>
      <c r="V683" s="132">
        <v>2.4129999999999999E-2</v>
      </c>
      <c r="W683" s="132">
        <v>2.9899999999999999E-2</v>
      </c>
      <c r="X683" t="s">
        <v>412</v>
      </c>
      <c r="Y683" t="s">
        <v>339</v>
      </c>
      <c r="Z683" s="131">
        <v>138529.22</v>
      </c>
      <c r="AA683" s="131">
        <v>1</v>
      </c>
      <c r="AB683" s="131">
        <v>103.21</v>
      </c>
      <c r="AD683" s="131">
        <v>142.976</v>
      </c>
      <c r="AH683" s="132">
        <v>8.4999999999999995E-4</v>
      </c>
      <c r="AI683" s="132">
        <f t="shared" si="10"/>
        <v>3.0129790368721354E-3</v>
      </c>
      <c r="AJ683" s="132">
        <v>3.0521213438930298E-4</v>
      </c>
    </row>
    <row r="684" spans="1:36" hidden="1">
      <c r="A684" t="s">
        <v>1213</v>
      </c>
      <c r="B684">
        <v>14425</v>
      </c>
      <c r="C684" t="s">
        <v>1977</v>
      </c>
      <c r="D684" t="s">
        <v>1978</v>
      </c>
      <c r="E684" t="s">
        <v>309</v>
      </c>
      <c r="F684" t="s">
        <v>2076</v>
      </c>
      <c r="G684" t="s">
        <v>2077</v>
      </c>
      <c r="H684" t="s">
        <v>321</v>
      </c>
      <c r="I684" t="s">
        <v>754</v>
      </c>
      <c r="J684" t="s">
        <v>204</v>
      </c>
      <c r="K684" t="s">
        <v>204</v>
      </c>
      <c r="L684" t="s">
        <v>325</v>
      </c>
      <c r="M684" t="s">
        <v>340</v>
      </c>
      <c r="N684" t="s">
        <v>464</v>
      </c>
      <c r="O684" t="s">
        <v>339</v>
      </c>
      <c r="P684" t="s">
        <v>1700</v>
      </c>
      <c r="Q684" t="s">
        <v>413</v>
      </c>
      <c r="R684" t="s">
        <v>407</v>
      </c>
      <c r="S684" t="s">
        <v>1212</v>
      </c>
      <c r="T684" s="131">
        <v>4.67</v>
      </c>
      <c r="U684" t="s">
        <v>2078</v>
      </c>
      <c r="V684" s="132">
        <v>3.0679999999999999E-2</v>
      </c>
      <c r="W684" s="132">
        <v>3.0800000000000001E-2</v>
      </c>
      <c r="X684" t="s">
        <v>412</v>
      </c>
      <c r="Y684" t="s">
        <v>339</v>
      </c>
      <c r="Z684" s="131">
        <v>136552</v>
      </c>
      <c r="AA684" s="131">
        <v>1</v>
      </c>
      <c r="AB684" s="131">
        <v>100.11</v>
      </c>
      <c r="AD684" s="131">
        <v>136.702</v>
      </c>
      <c r="AH684" s="132">
        <v>1E-4</v>
      </c>
      <c r="AI684" s="132">
        <f t="shared" si="10"/>
        <v>2.8807650255881735E-3</v>
      </c>
      <c r="AJ684" s="132">
        <v>2.9181897098314751E-4</v>
      </c>
    </row>
    <row r="685" spans="1:36" hidden="1">
      <c r="A685" t="s">
        <v>1213</v>
      </c>
      <c r="B685">
        <v>14425</v>
      </c>
      <c r="C685" t="s">
        <v>2092</v>
      </c>
      <c r="D685" t="s">
        <v>2093</v>
      </c>
      <c r="E685" t="s">
        <v>309</v>
      </c>
      <c r="F685" t="s">
        <v>2666</v>
      </c>
      <c r="G685" t="s">
        <v>2667</v>
      </c>
      <c r="H685" t="s">
        <v>321</v>
      </c>
      <c r="I685" t="s">
        <v>951</v>
      </c>
      <c r="J685" t="s">
        <v>204</v>
      </c>
      <c r="K685" t="s">
        <v>204</v>
      </c>
      <c r="L685" t="s">
        <v>325</v>
      </c>
      <c r="M685" t="s">
        <v>340</v>
      </c>
      <c r="N685" t="s">
        <v>484</v>
      </c>
      <c r="O685" t="s">
        <v>339</v>
      </c>
      <c r="P685" t="s">
        <v>1700</v>
      </c>
      <c r="Q685" t="s">
        <v>413</v>
      </c>
      <c r="R685" t="s">
        <v>407</v>
      </c>
      <c r="S685" t="s">
        <v>1212</v>
      </c>
      <c r="T685" s="131">
        <v>0.66</v>
      </c>
      <c r="U685" t="s">
        <v>2597</v>
      </c>
      <c r="V685" s="132">
        <v>4.403E-2</v>
      </c>
      <c r="W685" s="132">
        <v>4.4699999999999997E-2</v>
      </c>
      <c r="X685" t="s">
        <v>412</v>
      </c>
      <c r="Y685" t="s">
        <v>339</v>
      </c>
      <c r="Z685" s="131">
        <v>134825</v>
      </c>
      <c r="AA685" s="131">
        <v>1</v>
      </c>
      <c r="AB685" s="131">
        <v>100.7</v>
      </c>
      <c r="AD685" s="131">
        <v>135.76900000000001</v>
      </c>
      <c r="AH685" s="132">
        <v>2.5000000000000001E-4</v>
      </c>
      <c r="AI685" s="132">
        <f t="shared" si="10"/>
        <v>2.86110361778965E-3</v>
      </c>
      <c r="AJ685" s="132">
        <v>2.8982728761401408E-4</v>
      </c>
    </row>
    <row r="686" spans="1:36" hidden="1">
      <c r="A686" t="s">
        <v>1213</v>
      </c>
      <c r="B686">
        <v>14425</v>
      </c>
      <c r="C686" t="s">
        <v>2327</v>
      </c>
      <c r="D686" t="s">
        <v>2328</v>
      </c>
      <c r="E686" t="s">
        <v>309</v>
      </c>
      <c r="F686" t="s">
        <v>2877</v>
      </c>
      <c r="G686" t="s">
        <v>2878</v>
      </c>
      <c r="H686" t="s">
        <v>321</v>
      </c>
      <c r="I686" t="s">
        <v>951</v>
      </c>
      <c r="J686" t="s">
        <v>204</v>
      </c>
      <c r="K686" t="s">
        <v>204</v>
      </c>
      <c r="L686" t="s">
        <v>325</v>
      </c>
      <c r="M686" t="s">
        <v>340</v>
      </c>
      <c r="N686" t="s">
        <v>464</v>
      </c>
      <c r="O686" t="s">
        <v>339</v>
      </c>
      <c r="P686" t="s">
        <v>1533</v>
      </c>
      <c r="Q686" t="s">
        <v>413</v>
      </c>
      <c r="R686" t="s">
        <v>407</v>
      </c>
      <c r="S686" t="s">
        <v>1212</v>
      </c>
      <c r="T686" s="131">
        <v>1.35</v>
      </c>
      <c r="U686" t="s">
        <v>2879</v>
      </c>
      <c r="V686" s="132">
        <v>-9.0799999999999995E-3</v>
      </c>
      <c r="W686" s="132">
        <v>5.6000000000000001E-2</v>
      </c>
      <c r="X686" t="s">
        <v>412</v>
      </c>
      <c r="Y686" t="s">
        <v>339</v>
      </c>
      <c r="Z686" s="131">
        <v>123562.5</v>
      </c>
      <c r="AA686" s="131">
        <v>1</v>
      </c>
      <c r="AB686" s="131">
        <v>102.27</v>
      </c>
      <c r="AD686" s="131">
        <v>126.367</v>
      </c>
      <c r="AH686" s="132">
        <v>3.1E-4</v>
      </c>
      <c r="AI686" s="132">
        <f t="shared" si="10"/>
        <v>2.6629722607460077E-3</v>
      </c>
      <c r="AJ686" s="132">
        <v>2.6975675488454741E-4</v>
      </c>
    </row>
    <row r="687" spans="1:36" hidden="1">
      <c r="A687" t="s">
        <v>1213</v>
      </c>
      <c r="B687">
        <v>14425</v>
      </c>
      <c r="C687" t="s">
        <v>1603</v>
      </c>
      <c r="D687" t="s">
        <v>1604</v>
      </c>
      <c r="E687" t="s">
        <v>309</v>
      </c>
      <c r="F687" t="s">
        <v>2501</v>
      </c>
      <c r="G687" t="s">
        <v>2502</v>
      </c>
      <c r="H687" t="s">
        <v>321</v>
      </c>
      <c r="I687" t="s">
        <v>754</v>
      </c>
      <c r="J687" t="s">
        <v>204</v>
      </c>
      <c r="K687" t="s">
        <v>204</v>
      </c>
      <c r="L687" t="s">
        <v>325</v>
      </c>
      <c r="M687" t="s">
        <v>340</v>
      </c>
      <c r="N687" t="s">
        <v>448</v>
      </c>
      <c r="O687" t="s">
        <v>339</v>
      </c>
      <c r="P687" t="s">
        <v>1211</v>
      </c>
      <c r="Q687" t="s">
        <v>413</v>
      </c>
      <c r="R687" t="s">
        <v>407</v>
      </c>
      <c r="S687" t="s">
        <v>1212</v>
      </c>
      <c r="T687" s="131">
        <v>3.59</v>
      </c>
      <c r="U687" t="s">
        <v>2503</v>
      </c>
      <c r="V687" s="132">
        <v>1.89E-2</v>
      </c>
      <c r="W687" s="132">
        <v>2.5600000000000001E-2</v>
      </c>
      <c r="X687" t="s">
        <v>412</v>
      </c>
      <c r="Y687" t="s">
        <v>339</v>
      </c>
      <c r="Z687" s="131">
        <v>117442.11</v>
      </c>
      <c r="AA687" s="131">
        <v>1</v>
      </c>
      <c r="AB687" s="131">
        <v>103.24</v>
      </c>
      <c r="AD687" s="131">
        <v>121.247</v>
      </c>
      <c r="AH687" s="132">
        <v>1.2E-4</v>
      </c>
      <c r="AI687" s="132">
        <f t="shared" si="10"/>
        <v>2.5550768610370679E-3</v>
      </c>
      <c r="AJ687" s="132">
        <v>2.5882704550623755E-4</v>
      </c>
    </row>
    <row r="688" spans="1:36" hidden="1">
      <c r="A688" t="s">
        <v>1213</v>
      </c>
      <c r="B688">
        <v>14425</v>
      </c>
      <c r="C688" t="s">
        <v>2880</v>
      </c>
      <c r="D688" t="s">
        <v>2881</v>
      </c>
      <c r="E688" t="s">
        <v>309</v>
      </c>
      <c r="F688" t="s">
        <v>2882</v>
      </c>
      <c r="G688" t="s">
        <v>2883</v>
      </c>
      <c r="H688" t="s">
        <v>321</v>
      </c>
      <c r="I688" t="s">
        <v>755</v>
      </c>
      <c r="J688" t="s">
        <v>204</v>
      </c>
      <c r="K688" t="s">
        <v>204</v>
      </c>
      <c r="L688" t="s">
        <v>325</v>
      </c>
      <c r="M688" t="s">
        <v>340</v>
      </c>
      <c r="N688" t="s">
        <v>440</v>
      </c>
      <c r="O688" t="s">
        <v>339</v>
      </c>
      <c r="P688" t="s">
        <v>1627</v>
      </c>
      <c r="Q688" t="s">
        <v>413</v>
      </c>
      <c r="R688" t="s">
        <v>407</v>
      </c>
      <c r="S688" t="s">
        <v>1212</v>
      </c>
      <c r="T688" s="131">
        <v>0.5</v>
      </c>
      <c r="U688" t="s">
        <v>2884</v>
      </c>
      <c r="V688" s="132">
        <v>4.6420000000000003E-2</v>
      </c>
      <c r="W688" s="132">
        <v>7.5200000000000003E-2</v>
      </c>
      <c r="X688" t="s">
        <v>412</v>
      </c>
      <c r="Y688" t="s">
        <v>339</v>
      </c>
      <c r="Z688" s="131">
        <v>112567.67999999999</v>
      </c>
      <c r="AA688" s="131">
        <v>1</v>
      </c>
      <c r="AB688" s="131">
        <v>100.8</v>
      </c>
      <c r="AD688" s="131">
        <v>113.468</v>
      </c>
      <c r="AH688" s="132">
        <v>9.2000000000000003E-4</v>
      </c>
      <c r="AI688" s="132">
        <f t="shared" si="10"/>
        <v>2.3911475027683492E-3</v>
      </c>
      <c r="AJ688" s="132">
        <v>2.4222114526134059E-4</v>
      </c>
    </row>
    <row r="689" spans="1:36" hidden="1">
      <c r="A689" t="s">
        <v>1213</v>
      </c>
      <c r="B689">
        <v>14425</v>
      </c>
      <c r="C689" t="s">
        <v>1913</v>
      </c>
      <c r="D689" t="s">
        <v>1914</v>
      </c>
      <c r="E689" t="s">
        <v>309</v>
      </c>
      <c r="F689" t="s">
        <v>1970</v>
      </c>
      <c r="G689" t="s">
        <v>1971</v>
      </c>
      <c r="H689" t="s">
        <v>321</v>
      </c>
      <c r="I689" t="s">
        <v>754</v>
      </c>
      <c r="J689" t="s">
        <v>204</v>
      </c>
      <c r="K689" t="s">
        <v>204</v>
      </c>
      <c r="L689" t="s">
        <v>325</v>
      </c>
      <c r="M689" t="s">
        <v>340</v>
      </c>
      <c r="N689" t="s">
        <v>464</v>
      </c>
      <c r="O689" t="s">
        <v>339</v>
      </c>
      <c r="P689" t="s">
        <v>1700</v>
      </c>
      <c r="Q689" t="s">
        <v>413</v>
      </c>
      <c r="R689" t="s">
        <v>407</v>
      </c>
      <c r="S689" t="s">
        <v>1212</v>
      </c>
      <c r="T689" s="131">
        <v>4.88</v>
      </c>
      <c r="U689" t="s">
        <v>1972</v>
      </c>
      <c r="V689" s="132">
        <v>2.5149999999999999E-2</v>
      </c>
      <c r="W689" s="132">
        <v>2.7699999999999999E-2</v>
      </c>
      <c r="X689" t="s">
        <v>412</v>
      </c>
      <c r="Y689" t="s">
        <v>339</v>
      </c>
      <c r="Z689" s="131">
        <v>99594.64</v>
      </c>
      <c r="AA689" s="131">
        <v>1</v>
      </c>
      <c r="AB689" s="131">
        <v>100.5</v>
      </c>
      <c r="AD689" s="131">
        <v>100.093</v>
      </c>
      <c r="AH689" s="132">
        <v>6.9999999999999994E-5</v>
      </c>
      <c r="AI689" s="132">
        <f t="shared" si="10"/>
        <v>2.1092918443490006E-3</v>
      </c>
      <c r="AJ689" s="132">
        <v>2.1366941421936903E-4</v>
      </c>
    </row>
    <row r="690" spans="1:36" hidden="1">
      <c r="A690" t="s">
        <v>1213</v>
      </c>
      <c r="B690">
        <v>14425</v>
      </c>
      <c r="C690" t="s">
        <v>2885</v>
      </c>
      <c r="D690" t="s">
        <v>2886</v>
      </c>
      <c r="E690" t="s">
        <v>80</v>
      </c>
      <c r="F690" t="s">
        <v>2887</v>
      </c>
      <c r="G690" t="s">
        <v>2888</v>
      </c>
      <c r="H690" t="s">
        <v>321</v>
      </c>
      <c r="I690" t="s">
        <v>755</v>
      </c>
      <c r="J690" t="s">
        <v>205</v>
      </c>
      <c r="K690" t="s">
        <v>224</v>
      </c>
      <c r="L690" t="s">
        <v>325</v>
      </c>
      <c r="M690" t="s">
        <v>314</v>
      </c>
      <c r="N690" t="s">
        <v>546</v>
      </c>
      <c r="O690" t="s">
        <v>339</v>
      </c>
      <c r="P690" t="s">
        <v>1883</v>
      </c>
      <c r="Q690" t="s">
        <v>433</v>
      </c>
      <c r="R690" t="s">
        <v>407</v>
      </c>
      <c r="S690" t="s">
        <v>1215</v>
      </c>
      <c r="T690" s="131">
        <v>2.5150000000000001</v>
      </c>
      <c r="U690" t="s">
        <v>1479</v>
      </c>
      <c r="V690" s="132">
        <v>5.373E-2</v>
      </c>
      <c r="W690" s="132">
        <v>4.7329999999999997E-2</v>
      </c>
      <c r="X690" t="s">
        <v>412</v>
      </c>
      <c r="Y690" t="s">
        <v>339</v>
      </c>
      <c r="Z690" s="131">
        <v>232000</v>
      </c>
      <c r="AA690" s="131">
        <v>3.718</v>
      </c>
      <c r="AB690" s="131">
        <v>105.395</v>
      </c>
      <c r="AD690" s="131">
        <v>909.10900000000004</v>
      </c>
      <c r="AH690" s="132">
        <v>2.3000000000000001E-4</v>
      </c>
      <c r="AI690" s="132">
        <f t="shared" si="10"/>
        <v>1.9157945104295759E-2</v>
      </c>
      <c r="AJ690" s="132">
        <v>1.9406830396886531E-3</v>
      </c>
    </row>
    <row r="691" spans="1:36" hidden="1">
      <c r="A691" t="s">
        <v>1213</v>
      </c>
      <c r="B691">
        <v>15373</v>
      </c>
      <c r="C691" t="s">
        <v>1509</v>
      </c>
      <c r="D691" t="s">
        <v>1510</v>
      </c>
      <c r="E691" t="s">
        <v>309</v>
      </c>
      <c r="F691" t="s">
        <v>1967</v>
      </c>
      <c r="G691" t="s">
        <v>1968</v>
      </c>
      <c r="H691" t="s">
        <v>321</v>
      </c>
      <c r="I691" t="s">
        <v>754</v>
      </c>
      <c r="J691" t="s">
        <v>204</v>
      </c>
      <c r="K691" t="s">
        <v>204</v>
      </c>
      <c r="L691" t="s">
        <v>325</v>
      </c>
      <c r="M691" t="s">
        <v>340</v>
      </c>
      <c r="N691" t="s">
        <v>448</v>
      </c>
      <c r="O691" t="s">
        <v>339</v>
      </c>
      <c r="P691" t="s">
        <v>1211</v>
      </c>
      <c r="Q691" t="s">
        <v>413</v>
      </c>
      <c r="R691" t="s">
        <v>407</v>
      </c>
      <c r="S691" t="s">
        <v>1212</v>
      </c>
      <c r="T691" s="131">
        <v>2.93</v>
      </c>
      <c r="U691" t="s">
        <v>1969</v>
      </c>
      <c r="V691" s="132">
        <v>2.376E-2</v>
      </c>
      <c r="W691" s="132">
        <v>2.5700000000000001E-2</v>
      </c>
      <c r="X691" t="s">
        <v>412</v>
      </c>
      <c r="Y691" t="s">
        <v>339</v>
      </c>
      <c r="Z691" s="131">
        <v>384879</v>
      </c>
      <c r="AA691" s="131">
        <v>1</v>
      </c>
      <c r="AB691" s="131">
        <v>103.82</v>
      </c>
      <c r="AD691" s="131">
        <v>399.58100000000002</v>
      </c>
      <c r="AH691" s="132">
        <v>1.4999999999999999E-4</v>
      </c>
      <c r="AI691" s="132">
        <f t="shared" si="10"/>
        <v>6.8593416195236151E-2</v>
      </c>
      <c r="AJ691" s="132">
        <v>6.5346380594261582E-3</v>
      </c>
    </row>
    <row r="692" spans="1:36" hidden="1">
      <c r="A692" t="s">
        <v>1213</v>
      </c>
      <c r="B692">
        <v>15373</v>
      </c>
      <c r="C692" t="s">
        <v>455</v>
      </c>
      <c r="D692" t="s">
        <v>2228</v>
      </c>
      <c r="E692" t="s">
        <v>309</v>
      </c>
      <c r="F692" t="s">
        <v>2393</v>
      </c>
      <c r="G692" t="s">
        <v>2394</v>
      </c>
      <c r="H692" t="s">
        <v>321</v>
      </c>
      <c r="I692" t="s">
        <v>754</v>
      </c>
      <c r="J692" t="s">
        <v>204</v>
      </c>
      <c r="K692" t="s">
        <v>204</v>
      </c>
      <c r="L692" t="s">
        <v>325</v>
      </c>
      <c r="M692" t="s">
        <v>340</v>
      </c>
      <c r="N692" t="s">
        <v>440</v>
      </c>
      <c r="O692" t="s">
        <v>339</v>
      </c>
      <c r="P692" t="s">
        <v>2027</v>
      </c>
      <c r="Q692" t="s">
        <v>415</v>
      </c>
      <c r="R692" t="s">
        <v>407</v>
      </c>
      <c r="S692" t="s">
        <v>1212</v>
      </c>
      <c r="T692" s="131">
        <v>0.9</v>
      </c>
      <c r="U692" t="s">
        <v>2395</v>
      </c>
      <c r="V692" s="132">
        <v>2.2009999999999998E-2</v>
      </c>
      <c r="W692" s="132">
        <v>2.4E-2</v>
      </c>
      <c r="X692" t="s">
        <v>412</v>
      </c>
      <c r="Y692" t="s">
        <v>339</v>
      </c>
      <c r="Z692" s="131">
        <v>316904</v>
      </c>
      <c r="AA692" s="131">
        <v>1</v>
      </c>
      <c r="AB692" s="131">
        <v>119.86</v>
      </c>
      <c r="AD692" s="131">
        <v>379.84100000000001</v>
      </c>
      <c r="AH692" s="132">
        <v>2.1000000000000001E-4</v>
      </c>
      <c r="AI692" s="132">
        <f t="shared" si="10"/>
        <v>6.5204781511169693E-2</v>
      </c>
      <c r="AJ692" s="132">
        <v>6.2118155145777483E-3</v>
      </c>
    </row>
    <row r="693" spans="1:36" hidden="1">
      <c r="A693" t="s">
        <v>1213</v>
      </c>
      <c r="B693">
        <v>15373</v>
      </c>
      <c r="C693" t="s">
        <v>1603</v>
      </c>
      <c r="D693" t="s">
        <v>1604</v>
      </c>
      <c r="E693" t="s">
        <v>309</v>
      </c>
      <c r="F693" t="s">
        <v>2419</v>
      </c>
      <c r="G693" t="s">
        <v>2420</v>
      </c>
      <c r="H693" t="s">
        <v>321</v>
      </c>
      <c r="I693" t="s">
        <v>754</v>
      </c>
      <c r="J693" t="s">
        <v>204</v>
      </c>
      <c r="K693" t="s">
        <v>204</v>
      </c>
      <c r="L693" t="s">
        <v>325</v>
      </c>
      <c r="M693" t="s">
        <v>340</v>
      </c>
      <c r="N693" t="s">
        <v>448</v>
      </c>
      <c r="O693" t="s">
        <v>339</v>
      </c>
      <c r="P693" t="s">
        <v>1211</v>
      </c>
      <c r="Q693" t="s">
        <v>413</v>
      </c>
      <c r="R693" t="s">
        <v>407</v>
      </c>
      <c r="S693" t="s">
        <v>1212</v>
      </c>
      <c r="T693" s="131">
        <v>3.05</v>
      </c>
      <c r="U693" t="s">
        <v>2421</v>
      </c>
      <c r="V693" s="132">
        <v>2.1659999999999999E-2</v>
      </c>
      <c r="W693" s="132">
        <v>2.5499999999999998E-2</v>
      </c>
      <c r="X693" t="s">
        <v>412</v>
      </c>
      <c r="Y693" t="s">
        <v>339</v>
      </c>
      <c r="Z693" s="131">
        <v>288771.02</v>
      </c>
      <c r="AA693" s="131">
        <v>1</v>
      </c>
      <c r="AB693" s="131">
        <v>112.78</v>
      </c>
      <c r="AD693" s="131">
        <v>325.67599999999999</v>
      </c>
      <c r="AH693" s="132">
        <v>1.2999999999999999E-4</v>
      </c>
      <c r="AI693" s="132">
        <f t="shared" si="10"/>
        <v>5.5906635732929567E-2</v>
      </c>
      <c r="AJ693" s="132">
        <v>5.3260159633257672E-3</v>
      </c>
    </row>
    <row r="694" spans="1:36" hidden="1">
      <c r="A694" t="s">
        <v>1213</v>
      </c>
      <c r="B694">
        <v>15373</v>
      </c>
      <c r="C694" t="s">
        <v>1519</v>
      </c>
      <c r="D694" t="s">
        <v>1520</v>
      </c>
      <c r="E694" t="s">
        <v>309</v>
      </c>
      <c r="F694" t="s">
        <v>2663</v>
      </c>
      <c r="G694" t="s">
        <v>2664</v>
      </c>
      <c r="H694" t="s">
        <v>321</v>
      </c>
      <c r="I694" t="s">
        <v>754</v>
      </c>
      <c r="J694" t="s">
        <v>204</v>
      </c>
      <c r="K694" t="s">
        <v>204</v>
      </c>
      <c r="L694" t="s">
        <v>325</v>
      </c>
      <c r="M694" t="s">
        <v>340</v>
      </c>
      <c r="N694" t="s">
        <v>448</v>
      </c>
      <c r="O694" t="s">
        <v>339</v>
      </c>
      <c r="P694" t="s">
        <v>1211</v>
      </c>
      <c r="Q694" t="s">
        <v>413</v>
      </c>
      <c r="R694" t="s">
        <v>407</v>
      </c>
      <c r="S694" t="s">
        <v>1212</v>
      </c>
      <c r="T694" s="131">
        <v>4.6399999999999997</v>
      </c>
      <c r="U694" t="s">
        <v>2665</v>
      </c>
      <c r="V694" s="132">
        <v>2.308E-2</v>
      </c>
      <c r="W694" s="132">
        <v>2.5700000000000001E-2</v>
      </c>
      <c r="X694" t="s">
        <v>412</v>
      </c>
      <c r="Y694" t="s">
        <v>339</v>
      </c>
      <c r="Z694" s="131">
        <v>296633</v>
      </c>
      <c r="AA694" s="131">
        <v>1</v>
      </c>
      <c r="AB694" s="131">
        <v>100.7</v>
      </c>
      <c r="AD694" s="131">
        <v>298.709</v>
      </c>
      <c r="AH694" s="132">
        <v>1.2E-4</v>
      </c>
      <c r="AI694" s="132">
        <f t="shared" si="10"/>
        <v>5.1277389961641814E-2</v>
      </c>
      <c r="AJ694" s="132">
        <v>4.885005043015379E-3</v>
      </c>
    </row>
    <row r="695" spans="1:36" hidden="1">
      <c r="A695" t="s">
        <v>1213</v>
      </c>
      <c r="B695">
        <v>15373</v>
      </c>
      <c r="C695" t="s">
        <v>1977</v>
      </c>
      <c r="D695" t="s">
        <v>1978</v>
      </c>
      <c r="E695" t="s">
        <v>309</v>
      </c>
      <c r="F695" t="s">
        <v>2325</v>
      </c>
      <c r="G695" t="s">
        <v>2326</v>
      </c>
      <c r="H695" t="s">
        <v>321</v>
      </c>
      <c r="I695" t="s">
        <v>754</v>
      </c>
      <c r="J695" t="s">
        <v>204</v>
      </c>
      <c r="K695" t="s">
        <v>204</v>
      </c>
      <c r="L695" t="s">
        <v>325</v>
      </c>
      <c r="M695" t="s">
        <v>340</v>
      </c>
      <c r="N695" t="s">
        <v>464</v>
      </c>
      <c r="O695" t="s">
        <v>339</v>
      </c>
      <c r="P695" t="s">
        <v>1700</v>
      </c>
      <c r="Q695" t="s">
        <v>413</v>
      </c>
      <c r="R695" t="s">
        <v>407</v>
      </c>
      <c r="S695" t="s">
        <v>1212</v>
      </c>
      <c r="T695" s="131">
        <v>3.49</v>
      </c>
      <c r="U695" t="s">
        <v>2284</v>
      </c>
      <c r="V695" s="132">
        <v>2.9020000000000001E-2</v>
      </c>
      <c r="W695" s="132">
        <v>3.0599999999999999E-2</v>
      </c>
      <c r="X695" t="s">
        <v>412</v>
      </c>
      <c r="Y695" t="s">
        <v>339</v>
      </c>
      <c r="Z695" s="131">
        <v>280258</v>
      </c>
      <c r="AA695" s="131">
        <v>1</v>
      </c>
      <c r="AB695" s="131">
        <v>105.54</v>
      </c>
      <c r="AD695" s="131">
        <v>295.78399999999999</v>
      </c>
      <c r="AH695" s="132">
        <v>1.7000000000000001E-4</v>
      </c>
      <c r="AI695" s="132">
        <f t="shared" si="10"/>
        <v>5.0775274639914637E-2</v>
      </c>
      <c r="AJ695" s="132">
        <v>4.8371703954124615E-3</v>
      </c>
    </row>
    <row r="696" spans="1:36" hidden="1">
      <c r="A696" t="s">
        <v>1213</v>
      </c>
      <c r="B696">
        <v>15373</v>
      </c>
      <c r="C696" t="s">
        <v>1603</v>
      </c>
      <c r="D696" t="s">
        <v>1604</v>
      </c>
      <c r="E696" t="s">
        <v>309</v>
      </c>
      <c r="F696" t="s">
        <v>2501</v>
      </c>
      <c r="G696" t="s">
        <v>2502</v>
      </c>
      <c r="H696" t="s">
        <v>321</v>
      </c>
      <c r="I696" t="s">
        <v>754</v>
      </c>
      <c r="J696" t="s">
        <v>204</v>
      </c>
      <c r="K696" t="s">
        <v>204</v>
      </c>
      <c r="L696" t="s">
        <v>325</v>
      </c>
      <c r="M696" t="s">
        <v>340</v>
      </c>
      <c r="N696" t="s">
        <v>448</v>
      </c>
      <c r="O696" t="s">
        <v>339</v>
      </c>
      <c r="P696" t="s">
        <v>1211</v>
      </c>
      <c r="Q696" t="s">
        <v>413</v>
      </c>
      <c r="R696" t="s">
        <v>407</v>
      </c>
      <c r="S696" t="s">
        <v>1212</v>
      </c>
      <c r="T696" s="131">
        <v>3.59</v>
      </c>
      <c r="U696" t="s">
        <v>2503</v>
      </c>
      <c r="V696" s="132">
        <v>2.2509999999999999E-2</v>
      </c>
      <c r="W696" s="132">
        <v>2.5600000000000001E-2</v>
      </c>
      <c r="X696" t="s">
        <v>412</v>
      </c>
      <c r="Y696" t="s">
        <v>339</v>
      </c>
      <c r="Z696" s="131">
        <v>282833.12</v>
      </c>
      <c r="AA696" s="131">
        <v>1</v>
      </c>
      <c r="AB696" s="131">
        <v>103.24</v>
      </c>
      <c r="AD696" s="131">
        <v>291.99700000000001</v>
      </c>
      <c r="AH696" s="132">
        <v>2.9E-4</v>
      </c>
      <c r="AI696" s="132">
        <f t="shared" si="10"/>
        <v>5.0125185503716072E-2</v>
      </c>
      <c r="AJ696" s="132">
        <v>4.7752388362766497E-3</v>
      </c>
    </row>
    <row r="697" spans="1:36" hidden="1">
      <c r="A697" t="s">
        <v>1213</v>
      </c>
      <c r="B697">
        <v>15373</v>
      </c>
      <c r="C697" t="s">
        <v>1913</v>
      </c>
      <c r="D697" t="s">
        <v>1914</v>
      </c>
      <c r="E697" t="s">
        <v>309</v>
      </c>
      <c r="F697" t="s">
        <v>1970</v>
      </c>
      <c r="G697" t="s">
        <v>1971</v>
      </c>
      <c r="H697" t="s">
        <v>321</v>
      </c>
      <c r="I697" t="s">
        <v>754</v>
      </c>
      <c r="J697" t="s">
        <v>204</v>
      </c>
      <c r="K697" t="s">
        <v>204</v>
      </c>
      <c r="L697" t="s">
        <v>325</v>
      </c>
      <c r="M697" t="s">
        <v>340</v>
      </c>
      <c r="N697" t="s">
        <v>464</v>
      </c>
      <c r="O697" t="s">
        <v>339</v>
      </c>
      <c r="P697" t="s">
        <v>1700</v>
      </c>
      <c r="Q697" t="s">
        <v>413</v>
      </c>
      <c r="R697" t="s">
        <v>407</v>
      </c>
      <c r="S697" t="s">
        <v>1212</v>
      </c>
      <c r="T697" s="131">
        <v>4.88</v>
      </c>
      <c r="U697" t="s">
        <v>1972</v>
      </c>
      <c r="V697" s="132">
        <v>2.6460000000000001E-2</v>
      </c>
      <c r="W697" s="132">
        <v>2.7699999999999999E-2</v>
      </c>
      <c r="X697" t="s">
        <v>412</v>
      </c>
      <c r="Y697" t="s">
        <v>339</v>
      </c>
      <c r="Z697" s="131">
        <v>282910.03000000003</v>
      </c>
      <c r="AA697" s="131">
        <v>1</v>
      </c>
      <c r="AB697" s="131">
        <v>100.5</v>
      </c>
      <c r="AD697" s="131">
        <v>284.32499999999999</v>
      </c>
      <c r="AH697" s="132">
        <v>2.1000000000000001E-4</v>
      </c>
      <c r="AI697" s="132">
        <f t="shared" si="10"/>
        <v>4.8808184222249106E-2</v>
      </c>
      <c r="AJ697" s="132">
        <v>4.649773052888757E-3</v>
      </c>
    </row>
    <row r="698" spans="1:36" hidden="1">
      <c r="A698" t="s">
        <v>1213</v>
      </c>
      <c r="B698">
        <v>15373</v>
      </c>
      <c r="C698" t="s">
        <v>2082</v>
      </c>
      <c r="D698" t="s">
        <v>2083</v>
      </c>
      <c r="E698" t="s">
        <v>309</v>
      </c>
      <c r="F698" t="s">
        <v>2090</v>
      </c>
      <c r="G698" t="s">
        <v>2091</v>
      </c>
      <c r="H698" t="s">
        <v>321</v>
      </c>
      <c r="I698" t="s">
        <v>754</v>
      </c>
      <c r="J698" t="s">
        <v>204</v>
      </c>
      <c r="K698" t="s">
        <v>204</v>
      </c>
      <c r="L698" t="s">
        <v>325</v>
      </c>
      <c r="M698" t="s">
        <v>340</v>
      </c>
      <c r="N698" t="s">
        <v>464</v>
      </c>
      <c r="O698" t="s">
        <v>339</v>
      </c>
      <c r="P698" t="s">
        <v>1700</v>
      </c>
      <c r="Q698" t="s">
        <v>413</v>
      </c>
      <c r="R698" t="s">
        <v>407</v>
      </c>
      <c r="S698" t="s">
        <v>1212</v>
      </c>
      <c r="T698" s="131">
        <v>1.41</v>
      </c>
      <c r="U698" t="s">
        <v>1628</v>
      </c>
      <c r="V698" s="132">
        <v>2.5440000000000001E-2</v>
      </c>
      <c r="W698" s="132">
        <v>2.5999999999999999E-2</v>
      </c>
      <c r="X698" t="s">
        <v>412</v>
      </c>
      <c r="Y698" t="s">
        <v>339</v>
      </c>
      <c r="Z698" s="131">
        <v>244917</v>
      </c>
      <c r="AA698" s="131">
        <v>1</v>
      </c>
      <c r="AB698" s="131">
        <v>115.95</v>
      </c>
      <c r="AD698" s="131">
        <v>283.98099999999999</v>
      </c>
      <c r="AH698" s="132">
        <v>4.6000000000000001E-4</v>
      </c>
      <c r="AI698" s="132">
        <f t="shared" si="10"/>
        <v>4.8749132027146834E-2</v>
      </c>
      <c r="AJ698" s="132">
        <v>4.6441473712561399E-3</v>
      </c>
    </row>
    <row r="699" spans="1:36" hidden="1">
      <c r="A699" t="s">
        <v>1213</v>
      </c>
      <c r="B699">
        <v>15373</v>
      </c>
      <c r="C699" t="s">
        <v>2023</v>
      </c>
      <c r="D699" t="s">
        <v>2024</v>
      </c>
      <c r="E699" t="s">
        <v>309</v>
      </c>
      <c r="F699" t="s">
        <v>2450</v>
      </c>
      <c r="G699" t="s">
        <v>2451</v>
      </c>
      <c r="H699" t="s">
        <v>321</v>
      </c>
      <c r="I699" t="s">
        <v>754</v>
      </c>
      <c r="J699" t="s">
        <v>204</v>
      </c>
      <c r="K699" t="s">
        <v>204</v>
      </c>
      <c r="L699" t="s">
        <v>325</v>
      </c>
      <c r="M699" t="s">
        <v>340</v>
      </c>
      <c r="N699" t="s">
        <v>464</v>
      </c>
      <c r="O699" t="s">
        <v>339</v>
      </c>
      <c r="P699" t="s">
        <v>2027</v>
      </c>
      <c r="Q699" t="s">
        <v>415</v>
      </c>
      <c r="R699" t="s">
        <v>407</v>
      </c>
      <c r="S699" t="s">
        <v>1212</v>
      </c>
      <c r="T699" s="131">
        <v>2.66</v>
      </c>
      <c r="U699" t="s">
        <v>2452</v>
      </c>
      <c r="V699" s="132">
        <v>2.4029999999999999E-2</v>
      </c>
      <c r="W699" s="132">
        <v>2.81E-2</v>
      </c>
      <c r="X699" t="s">
        <v>412</v>
      </c>
      <c r="Y699" t="s">
        <v>339</v>
      </c>
      <c r="Z699" s="131">
        <v>242911</v>
      </c>
      <c r="AA699" s="131">
        <v>1</v>
      </c>
      <c r="AB699" s="131">
        <v>113.01</v>
      </c>
      <c r="AD699" s="131">
        <v>274.51400000000001</v>
      </c>
      <c r="AH699" s="132">
        <v>1E-4</v>
      </c>
      <c r="AI699" s="132">
        <f t="shared" si="10"/>
        <v>4.7123995018329347E-2</v>
      </c>
      <c r="AJ699" s="132">
        <v>4.4893266502794484E-3</v>
      </c>
    </row>
    <row r="700" spans="1:36" hidden="1">
      <c r="A700" t="s">
        <v>1213</v>
      </c>
      <c r="B700">
        <v>15373</v>
      </c>
      <c r="C700" t="s">
        <v>2204</v>
      </c>
      <c r="D700" t="s">
        <v>2205</v>
      </c>
      <c r="E700" t="s">
        <v>309</v>
      </c>
      <c r="F700" t="s">
        <v>2206</v>
      </c>
      <c r="G700" t="s">
        <v>2207</v>
      </c>
      <c r="H700" t="s">
        <v>321</v>
      </c>
      <c r="I700" t="s">
        <v>754</v>
      </c>
      <c r="J700" t="s">
        <v>204</v>
      </c>
      <c r="K700" t="s">
        <v>204</v>
      </c>
      <c r="L700" t="s">
        <v>325</v>
      </c>
      <c r="M700" t="s">
        <v>340</v>
      </c>
      <c r="N700" t="s">
        <v>445</v>
      </c>
      <c r="O700" t="s">
        <v>339</v>
      </c>
      <c r="P700" t="s">
        <v>1700</v>
      </c>
      <c r="Q700" t="s">
        <v>413</v>
      </c>
      <c r="R700" t="s">
        <v>407</v>
      </c>
      <c r="S700" t="s">
        <v>1212</v>
      </c>
      <c r="T700" s="131">
        <v>4.05</v>
      </c>
      <c r="U700" t="s">
        <v>2208</v>
      </c>
      <c r="V700" s="132">
        <v>2.452E-2</v>
      </c>
      <c r="W700" s="132">
        <v>2.7300000000000001E-2</v>
      </c>
      <c r="X700" t="s">
        <v>412</v>
      </c>
      <c r="Y700" t="s">
        <v>339</v>
      </c>
      <c r="Z700" s="131">
        <v>245591</v>
      </c>
      <c r="AA700" s="131">
        <v>1</v>
      </c>
      <c r="AB700" s="131">
        <v>105.45</v>
      </c>
      <c r="AD700" s="131">
        <v>258.976</v>
      </c>
      <c r="AH700" s="132">
        <v>2.4000000000000001E-4</v>
      </c>
      <c r="AI700" s="132">
        <f t="shared" si="10"/>
        <v>4.4456689763971456E-2</v>
      </c>
      <c r="AJ700" s="132">
        <v>4.2352224607224787E-3</v>
      </c>
    </row>
    <row r="701" spans="1:36" hidden="1">
      <c r="A701" t="s">
        <v>1213</v>
      </c>
      <c r="B701">
        <v>15373</v>
      </c>
      <c r="C701" t="s">
        <v>1509</v>
      </c>
      <c r="D701" t="s">
        <v>1510</v>
      </c>
      <c r="E701" t="s">
        <v>309</v>
      </c>
      <c r="F701" t="s">
        <v>2222</v>
      </c>
      <c r="G701" t="s">
        <v>2223</v>
      </c>
      <c r="H701" t="s">
        <v>321</v>
      </c>
      <c r="I701" t="s">
        <v>754</v>
      </c>
      <c r="J701" t="s">
        <v>204</v>
      </c>
      <c r="K701" t="s">
        <v>204</v>
      </c>
      <c r="L701" t="s">
        <v>325</v>
      </c>
      <c r="M701" t="s">
        <v>340</v>
      </c>
      <c r="N701" t="s">
        <v>448</v>
      </c>
      <c r="O701" t="s">
        <v>339</v>
      </c>
      <c r="P701" t="s">
        <v>1211</v>
      </c>
      <c r="Q701" t="s">
        <v>413</v>
      </c>
      <c r="R701" t="s">
        <v>407</v>
      </c>
      <c r="S701" t="s">
        <v>1212</v>
      </c>
      <c r="T701" s="131">
        <v>4.45</v>
      </c>
      <c r="U701" t="s">
        <v>2224</v>
      </c>
      <c r="V701" s="132">
        <v>2.0140000000000002E-2</v>
      </c>
      <c r="W701" s="132">
        <v>2.53E-2</v>
      </c>
      <c r="X701" t="s">
        <v>412</v>
      </c>
      <c r="Y701" t="s">
        <v>339</v>
      </c>
      <c r="Z701" s="131">
        <v>224666.1</v>
      </c>
      <c r="AA701" s="131">
        <v>1</v>
      </c>
      <c r="AB701" s="131">
        <v>101.81</v>
      </c>
      <c r="AD701" s="131">
        <v>228.733</v>
      </c>
      <c r="AH701" s="132">
        <v>9.0000000000000006E-5</v>
      </c>
      <c r="AI701" s="132">
        <f t="shared" si="10"/>
        <v>3.9265074832349263E-2</v>
      </c>
      <c r="AJ701" s="132">
        <v>3.7406367350968223E-3</v>
      </c>
    </row>
    <row r="702" spans="1:36" hidden="1">
      <c r="A702" t="s">
        <v>1213</v>
      </c>
      <c r="B702">
        <v>15373</v>
      </c>
      <c r="C702" t="s">
        <v>2691</v>
      </c>
      <c r="D702" t="s">
        <v>2692</v>
      </c>
      <c r="E702" t="s">
        <v>309</v>
      </c>
      <c r="F702" t="s">
        <v>2693</v>
      </c>
      <c r="G702" t="s">
        <v>2694</v>
      </c>
      <c r="H702" t="s">
        <v>321</v>
      </c>
      <c r="I702" t="s">
        <v>951</v>
      </c>
      <c r="J702" t="s">
        <v>204</v>
      </c>
      <c r="K702" t="s">
        <v>204</v>
      </c>
      <c r="L702" t="s">
        <v>325</v>
      </c>
      <c r="M702" t="s">
        <v>340</v>
      </c>
      <c r="N702" t="s">
        <v>476</v>
      </c>
      <c r="O702" t="s">
        <v>339</v>
      </c>
      <c r="P702" t="s">
        <v>2213</v>
      </c>
      <c r="Q702" t="s">
        <v>415</v>
      </c>
      <c r="R702" t="s">
        <v>407</v>
      </c>
      <c r="S702" t="s">
        <v>1212</v>
      </c>
      <c r="T702" s="131">
        <v>2.41</v>
      </c>
      <c r="U702" t="s">
        <v>2695</v>
      </c>
      <c r="V702" s="132">
        <v>3.6150000000000002E-2</v>
      </c>
      <c r="W702" s="132">
        <v>4.99E-2</v>
      </c>
      <c r="X702" t="s">
        <v>412</v>
      </c>
      <c r="Y702" t="s">
        <v>339</v>
      </c>
      <c r="Z702" s="131">
        <v>229441.27</v>
      </c>
      <c r="AA702" s="131">
        <v>1</v>
      </c>
      <c r="AB702" s="131">
        <v>98.71</v>
      </c>
      <c r="AD702" s="131">
        <v>226.48099999999999</v>
      </c>
      <c r="AH702" s="132">
        <v>6.8000000000000005E-4</v>
      </c>
      <c r="AI702" s="132">
        <f t="shared" si="10"/>
        <v>3.8878488950458805E-2</v>
      </c>
      <c r="AJ702" s="132">
        <v>3.7038081448739946E-3</v>
      </c>
    </row>
    <row r="703" spans="1:36" hidden="1">
      <c r="A703" t="s">
        <v>1213</v>
      </c>
      <c r="B703">
        <v>15373</v>
      </c>
      <c r="C703" t="s">
        <v>1603</v>
      </c>
      <c r="D703" t="s">
        <v>1604</v>
      </c>
      <c r="E703" t="s">
        <v>309</v>
      </c>
      <c r="F703" t="s">
        <v>2826</v>
      </c>
      <c r="G703" t="s">
        <v>2827</v>
      </c>
      <c r="H703" t="s">
        <v>321</v>
      </c>
      <c r="I703" t="s">
        <v>754</v>
      </c>
      <c r="J703" t="s">
        <v>204</v>
      </c>
      <c r="K703" t="s">
        <v>204</v>
      </c>
      <c r="L703" t="s">
        <v>325</v>
      </c>
      <c r="M703" t="s">
        <v>340</v>
      </c>
      <c r="N703" t="s">
        <v>448</v>
      </c>
      <c r="O703" t="s">
        <v>339</v>
      </c>
      <c r="P703" t="s">
        <v>1533</v>
      </c>
      <c r="Q703" t="s">
        <v>413</v>
      </c>
      <c r="R703" t="s">
        <v>407</v>
      </c>
      <c r="S703" t="s">
        <v>1212</v>
      </c>
      <c r="T703" s="131">
        <v>1.1000000000000001</v>
      </c>
      <c r="U703" t="s">
        <v>2828</v>
      </c>
      <c r="V703" s="132">
        <v>2.7969999999999998E-2</v>
      </c>
      <c r="W703" s="132">
        <v>2.8500000000000001E-2</v>
      </c>
      <c r="X703" t="s">
        <v>411</v>
      </c>
      <c r="Y703" t="s">
        <v>339</v>
      </c>
      <c r="Z703" s="131">
        <v>188541</v>
      </c>
      <c r="AA703" s="131">
        <v>1</v>
      </c>
      <c r="AB703" s="131">
        <v>117.6</v>
      </c>
      <c r="AD703" s="131">
        <v>221.72399999999999</v>
      </c>
      <c r="AH703" s="132">
        <v>1.8000000000000001E-4</v>
      </c>
      <c r="AI703" s="132">
        <f t="shared" si="10"/>
        <v>3.8061886357140452E-2</v>
      </c>
      <c r="AJ703" s="132">
        <v>3.6260134718322577E-3</v>
      </c>
    </row>
    <row r="704" spans="1:36" hidden="1">
      <c r="A704" t="s">
        <v>1213</v>
      </c>
      <c r="B704">
        <v>15373</v>
      </c>
      <c r="C704" t="s">
        <v>2351</v>
      </c>
      <c r="D704" t="s">
        <v>2352</v>
      </c>
      <c r="E704" t="s">
        <v>309</v>
      </c>
      <c r="F704" t="s">
        <v>2841</v>
      </c>
      <c r="G704" t="s">
        <v>2842</v>
      </c>
      <c r="H704" t="s">
        <v>321</v>
      </c>
      <c r="I704" t="s">
        <v>951</v>
      </c>
      <c r="J704" t="s">
        <v>204</v>
      </c>
      <c r="K704" t="s">
        <v>204</v>
      </c>
      <c r="L704" t="s">
        <v>325</v>
      </c>
      <c r="M704" t="s">
        <v>340</v>
      </c>
      <c r="N704" t="s">
        <v>459</v>
      </c>
      <c r="O704" t="s">
        <v>339</v>
      </c>
      <c r="P704" t="s">
        <v>2088</v>
      </c>
      <c r="Q704" t="s">
        <v>413</v>
      </c>
      <c r="R704" t="s">
        <v>407</v>
      </c>
      <c r="S704" t="s">
        <v>1212</v>
      </c>
      <c r="T704" s="131">
        <v>1.21</v>
      </c>
      <c r="U704" t="s">
        <v>1735</v>
      </c>
      <c r="V704" s="132">
        <v>4.6129999999999997E-2</v>
      </c>
      <c r="W704" s="132">
        <v>4.58E-2</v>
      </c>
      <c r="X704" t="s">
        <v>412</v>
      </c>
      <c r="Y704" t="s">
        <v>339</v>
      </c>
      <c r="Z704" s="131">
        <v>215141</v>
      </c>
      <c r="AA704" s="131">
        <v>1</v>
      </c>
      <c r="AB704" s="131">
        <v>98.38</v>
      </c>
      <c r="AD704" s="131">
        <v>211.65600000000001</v>
      </c>
      <c r="AH704" s="132">
        <v>5.9000000000000003E-4</v>
      </c>
      <c r="AI704" s="132">
        <f t="shared" si="10"/>
        <v>3.6333579670251845E-2</v>
      </c>
      <c r="AJ704" s="132">
        <v>3.4613641617241633E-3</v>
      </c>
    </row>
    <row r="705" spans="1:36" hidden="1">
      <c r="A705" t="s">
        <v>1213</v>
      </c>
      <c r="B705">
        <v>15373</v>
      </c>
      <c r="C705" t="s">
        <v>1514</v>
      </c>
      <c r="D705" t="s">
        <v>1515</v>
      </c>
      <c r="E705" t="s">
        <v>309</v>
      </c>
      <c r="F705" t="s">
        <v>2217</v>
      </c>
      <c r="G705" t="s">
        <v>2218</v>
      </c>
      <c r="H705" t="s">
        <v>321</v>
      </c>
      <c r="I705" t="s">
        <v>754</v>
      </c>
      <c r="J705" t="s">
        <v>204</v>
      </c>
      <c r="K705" t="s">
        <v>204</v>
      </c>
      <c r="L705" t="s">
        <v>325</v>
      </c>
      <c r="M705" t="s">
        <v>340</v>
      </c>
      <c r="N705" t="s">
        <v>448</v>
      </c>
      <c r="O705" t="s">
        <v>339</v>
      </c>
      <c r="P705" t="s">
        <v>1211</v>
      </c>
      <c r="Q705" t="s">
        <v>413</v>
      </c>
      <c r="R705" t="s">
        <v>407</v>
      </c>
      <c r="S705" t="s">
        <v>1212</v>
      </c>
      <c r="T705" s="131">
        <v>5.15</v>
      </c>
      <c r="U705" t="s">
        <v>2219</v>
      </c>
      <c r="V705" s="132">
        <v>1.436E-2</v>
      </c>
      <c r="W705" s="132">
        <v>2.6100000000000002E-2</v>
      </c>
      <c r="X705" t="s">
        <v>412</v>
      </c>
      <c r="Y705" t="s">
        <v>339</v>
      </c>
      <c r="Z705" s="131">
        <v>192523.24</v>
      </c>
      <c r="AA705" s="131">
        <v>1</v>
      </c>
      <c r="AB705" s="131">
        <v>101.3</v>
      </c>
      <c r="AD705" s="131">
        <v>195.02600000000001</v>
      </c>
      <c r="AH705" s="132">
        <v>6.9999999999999994E-5</v>
      </c>
      <c r="AI705" s="132">
        <f t="shared" si="10"/>
        <v>3.3478818029115814E-2</v>
      </c>
      <c r="AJ705" s="132">
        <v>3.1894017037287707E-3</v>
      </c>
    </row>
    <row r="706" spans="1:36" hidden="1">
      <c r="A706" t="s">
        <v>1213</v>
      </c>
      <c r="B706">
        <v>15373</v>
      </c>
      <c r="C706" t="s">
        <v>455</v>
      </c>
      <c r="D706" t="s">
        <v>2228</v>
      </c>
      <c r="E706" t="s">
        <v>309</v>
      </c>
      <c r="F706" t="s">
        <v>2434</v>
      </c>
      <c r="G706" t="s">
        <v>2435</v>
      </c>
      <c r="H706" t="s">
        <v>321</v>
      </c>
      <c r="I706" t="s">
        <v>754</v>
      </c>
      <c r="J706" t="s">
        <v>204</v>
      </c>
      <c r="K706" t="s">
        <v>204</v>
      </c>
      <c r="L706" t="s">
        <v>325</v>
      </c>
      <c r="M706" t="s">
        <v>340</v>
      </c>
      <c r="N706" t="s">
        <v>440</v>
      </c>
      <c r="O706" t="s">
        <v>339</v>
      </c>
      <c r="P706" t="s">
        <v>2027</v>
      </c>
      <c r="Q706" t="s">
        <v>415</v>
      </c>
      <c r="R706" t="s">
        <v>407</v>
      </c>
      <c r="S706" t="s">
        <v>1212</v>
      </c>
      <c r="T706" s="131">
        <v>3.02</v>
      </c>
      <c r="U706" t="s">
        <v>2436</v>
      </c>
      <c r="V706" s="132">
        <v>2.2780000000000002E-2</v>
      </c>
      <c r="W706" s="132">
        <v>2.5700000000000001E-2</v>
      </c>
      <c r="X706" t="s">
        <v>412</v>
      </c>
      <c r="Y706" t="s">
        <v>339</v>
      </c>
      <c r="Z706" s="131">
        <v>137286.35999999999</v>
      </c>
      <c r="AA706" s="131">
        <v>1</v>
      </c>
      <c r="AB706" s="131">
        <v>120.79</v>
      </c>
      <c r="AC706" s="131">
        <v>4.8639999999999999</v>
      </c>
      <c r="AD706" s="131">
        <v>170.69200000000001</v>
      </c>
      <c r="AH706" s="132">
        <v>5.0000000000000002E-5</v>
      </c>
      <c r="AI706" s="132">
        <f t="shared" si="10"/>
        <v>2.9301561879061442E-2</v>
      </c>
      <c r="AJ706" s="132">
        <v>2.7914501431238465E-3</v>
      </c>
    </row>
    <row r="707" spans="1:36" hidden="1">
      <c r="A707" t="s">
        <v>1213</v>
      </c>
      <c r="B707">
        <v>15373</v>
      </c>
      <c r="C707" t="s">
        <v>1514</v>
      </c>
      <c r="D707" t="s">
        <v>1515</v>
      </c>
      <c r="E707" t="s">
        <v>309</v>
      </c>
      <c r="F707" t="s">
        <v>2001</v>
      </c>
      <c r="G707" t="s">
        <v>2002</v>
      </c>
      <c r="H707" t="s">
        <v>321</v>
      </c>
      <c r="I707" t="s">
        <v>754</v>
      </c>
      <c r="J707" t="s">
        <v>204</v>
      </c>
      <c r="K707" t="s">
        <v>204</v>
      </c>
      <c r="L707" t="s">
        <v>325</v>
      </c>
      <c r="M707" t="s">
        <v>340</v>
      </c>
      <c r="N707" t="s">
        <v>448</v>
      </c>
      <c r="O707" t="s">
        <v>339</v>
      </c>
      <c r="P707" t="s">
        <v>1211</v>
      </c>
      <c r="Q707" t="s">
        <v>413</v>
      </c>
      <c r="R707" t="s">
        <v>407</v>
      </c>
      <c r="S707" t="s">
        <v>1212</v>
      </c>
      <c r="T707" s="131">
        <v>3.75</v>
      </c>
      <c r="U707" t="s">
        <v>2003</v>
      </c>
      <c r="V707" s="132">
        <v>2.2409999999999999E-2</v>
      </c>
      <c r="W707" s="132">
        <v>2.5999999999999999E-2</v>
      </c>
      <c r="X707" t="s">
        <v>412</v>
      </c>
      <c r="Y707" t="s">
        <v>339</v>
      </c>
      <c r="Z707" s="131">
        <v>151459.74</v>
      </c>
      <c r="AA707" s="131">
        <v>1</v>
      </c>
      <c r="AB707" s="131">
        <v>103.06</v>
      </c>
      <c r="AD707" s="131">
        <v>156.09399999999999</v>
      </c>
      <c r="AH707" s="132">
        <v>4.0000000000000003E-5</v>
      </c>
      <c r="AI707" s="132">
        <f t="shared" ref="AI707:AI770" si="11">AD707/SUMIF(B:B,B707,AD:AD)</f>
        <v>2.6795620181087668E-2</v>
      </c>
      <c r="AJ707" s="132">
        <v>2.552718455702515E-3</v>
      </c>
    </row>
    <row r="708" spans="1:36" hidden="1">
      <c r="A708" t="s">
        <v>1213</v>
      </c>
      <c r="B708">
        <v>15373</v>
      </c>
      <c r="C708" t="s">
        <v>2275</v>
      </c>
      <c r="D708" t="s">
        <v>2276</v>
      </c>
      <c r="E708" t="s">
        <v>309</v>
      </c>
      <c r="F708" t="s">
        <v>2676</v>
      </c>
      <c r="G708" t="s">
        <v>2677</v>
      </c>
      <c r="H708" t="s">
        <v>321</v>
      </c>
      <c r="I708" t="s">
        <v>754</v>
      </c>
      <c r="J708" t="s">
        <v>204</v>
      </c>
      <c r="K708" t="s">
        <v>204</v>
      </c>
      <c r="L708" t="s">
        <v>325</v>
      </c>
      <c r="M708" t="s">
        <v>340</v>
      </c>
      <c r="N708" t="s">
        <v>464</v>
      </c>
      <c r="O708" t="s">
        <v>339</v>
      </c>
      <c r="P708" t="s">
        <v>1533</v>
      </c>
      <c r="Q708" t="s">
        <v>413</v>
      </c>
      <c r="R708" t="s">
        <v>407</v>
      </c>
      <c r="S708" t="s">
        <v>1212</v>
      </c>
      <c r="T708" s="131">
        <v>1.1499999999999999</v>
      </c>
      <c r="U708" t="s">
        <v>2678</v>
      </c>
      <c r="V708" s="132">
        <v>2.5090000000000001E-2</v>
      </c>
      <c r="W708" s="132">
        <v>2.8199999999999999E-2</v>
      </c>
      <c r="X708" t="s">
        <v>412</v>
      </c>
      <c r="Y708" t="s">
        <v>339</v>
      </c>
      <c r="Z708" s="131">
        <v>128899</v>
      </c>
      <c r="AA708" s="131">
        <v>1</v>
      </c>
      <c r="AB708" s="131">
        <v>117.16</v>
      </c>
      <c r="AD708" s="131">
        <v>151.018</v>
      </c>
      <c r="AH708" s="132">
        <v>9.0000000000000006E-5</v>
      </c>
      <c r="AI708" s="132">
        <f t="shared" si="11"/>
        <v>2.5924256976613436E-2</v>
      </c>
      <c r="AJ708" s="132">
        <v>2.4697069441700671E-3</v>
      </c>
    </row>
    <row r="709" spans="1:36" hidden="1">
      <c r="A709" t="s">
        <v>1213</v>
      </c>
      <c r="B709">
        <v>15373</v>
      </c>
      <c r="C709" t="s">
        <v>1850</v>
      </c>
      <c r="D709" t="s">
        <v>1851</v>
      </c>
      <c r="E709" t="s">
        <v>309</v>
      </c>
      <c r="F709" t="s">
        <v>1929</v>
      </c>
      <c r="G709" t="s">
        <v>1930</v>
      </c>
      <c r="H709" t="s">
        <v>321</v>
      </c>
      <c r="I709" t="s">
        <v>754</v>
      </c>
      <c r="J709" t="s">
        <v>204</v>
      </c>
      <c r="K709" t="s">
        <v>204</v>
      </c>
      <c r="L709" t="s">
        <v>325</v>
      </c>
      <c r="M709" t="s">
        <v>340</v>
      </c>
      <c r="N709" t="s">
        <v>443</v>
      </c>
      <c r="O709" t="s">
        <v>339</v>
      </c>
      <c r="P709" t="s">
        <v>1545</v>
      </c>
      <c r="Q709" t="s">
        <v>415</v>
      </c>
      <c r="R709" t="s">
        <v>407</v>
      </c>
      <c r="S709" t="s">
        <v>1212</v>
      </c>
      <c r="T709" s="131">
        <v>1.31</v>
      </c>
      <c r="U709" t="s">
        <v>1349</v>
      </c>
      <c r="V709" s="132">
        <v>3.0599999999999999E-2</v>
      </c>
      <c r="W709" s="132">
        <v>3.0599999999999999E-2</v>
      </c>
      <c r="X709" t="s">
        <v>412</v>
      </c>
      <c r="Y709" t="s">
        <v>339</v>
      </c>
      <c r="Z709" s="131">
        <v>135668.70000000001</v>
      </c>
      <c r="AA709" s="131">
        <v>1</v>
      </c>
      <c r="AB709" s="131">
        <v>107.99</v>
      </c>
      <c r="AD709" s="131">
        <v>146.50899999999999</v>
      </c>
      <c r="AH709" s="132">
        <v>1.2999999999999999E-4</v>
      </c>
      <c r="AI709" s="132">
        <f t="shared" si="11"/>
        <v>2.5150226896043237E-2</v>
      </c>
      <c r="AJ709" s="132">
        <v>2.3959679950960305E-3</v>
      </c>
    </row>
    <row r="710" spans="1:36" hidden="1">
      <c r="A710" t="s">
        <v>1213</v>
      </c>
      <c r="B710">
        <v>15373</v>
      </c>
      <c r="C710" t="s">
        <v>455</v>
      </c>
      <c r="D710" t="s">
        <v>2228</v>
      </c>
      <c r="E710" t="s">
        <v>309</v>
      </c>
      <c r="F710" t="s">
        <v>2408</v>
      </c>
      <c r="G710" t="s">
        <v>2409</v>
      </c>
      <c r="H710" t="s">
        <v>321</v>
      </c>
      <c r="I710" t="s">
        <v>754</v>
      </c>
      <c r="J710" t="s">
        <v>204</v>
      </c>
      <c r="K710" t="s">
        <v>204</v>
      </c>
      <c r="L710" t="s">
        <v>325</v>
      </c>
      <c r="M710" t="s">
        <v>340</v>
      </c>
      <c r="N710" t="s">
        <v>440</v>
      </c>
      <c r="O710" t="s">
        <v>339</v>
      </c>
      <c r="P710" t="s">
        <v>2027</v>
      </c>
      <c r="Q710" t="s">
        <v>415</v>
      </c>
      <c r="R710" t="s">
        <v>407</v>
      </c>
      <c r="S710" t="s">
        <v>1212</v>
      </c>
      <c r="T710" s="131">
        <v>5.37</v>
      </c>
      <c r="U710" t="s">
        <v>2410</v>
      </c>
      <c r="V710" s="132">
        <v>-1.56E-3</v>
      </c>
      <c r="W710" s="132">
        <v>2.7199999999999998E-2</v>
      </c>
      <c r="X710" t="s">
        <v>412</v>
      </c>
      <c r="Y710" t="s">
        <v>339</v>
      </c>
      <c r="Z710" s="131">
        <v>123344</v>
      </c>
      <c r="AA710" s="131">
        <v>1</v>
      </c>
      <c r="AB710" s="131">
        <v>113.4</v>
      </c>
      <c r="AD710" s="131">
        <v>139.87200000000001</v>
      </c>
      <c r="AH710" s="132">
        <v>3.0000000000000001E-5</v>
      </c>
      <c r="AI710" s="132">
        <f t="shared" si="11"/>
        <v>2.4010897189956661E-2</v>
      </c>
      <c r="AJ710" s="132">
        <v>2.2874283177830167E-3</v>
      </c>
    </row>
    <row r="711" spans="1:36" hidden="1">
      <c r="A711" t="s">
        <v>1213</v>
      </c>
      <c r="B711">
        <v>15373</v>
      </c>
      <c r="C711" t="s">
        <v>1696</v>
      </c>
      <c r="D711" t="s">
        <v>1697</v>
      </c>
      <c r="E711" t="s">
        <v>309</v>
      </c>
      <c r="F711" t="s">
        <v>2060</v>
      </c>
      <c r="G711" t="s">
        <v>2061</v>
      </c>
      <c r="H711" t="s">
        <v>321</v>
      </c>
      <c r="I711" t="s">
        <v>754</v>
      </c>
      <c r="J711" t="s">
        <v>204</v>
      </c>
      <c r="K711" t="s">
        <v>204</v>
      </c>
      <c r="L711" t="s">
        <v>325</v>
      </c>
      <c r="M711" t="s">
        <v>340</v>
      </c>
      <c r="N711" t="s">
        <v>464</v>
      </c>
      <c r="O711" t="s">
        <v>339</v>
      </c>
      <c r="P711" t="s">
        <v>1700</v>
      </c>
      <c r="Q711" t="s">
        <v>413</v>
      </c>
      <c r="R711" t="s">
        <v>407</v>
      </c>
      <c r="S711" t="s">
        <v>1212</v>
      </c>
      <c r="T711" s="131">
        <v>2.27</v>
      </c>
      <c r="U711" t="s">
        <v>1343</v>
      </c>
      <c r="V711" s="132">
        <v>2.5350000000000001E-2</v>
      </c>
      <c r="W711" s="132">
        <v>2.8000000000000001E-2</v>
      </c>
      <c r="X711" t="s">
        <v>412</v>
      </c>
      <c r="Y711" t="s">
        <v>339</v>
      </c>
      <c r="Z711" s="131">
        <v>119217.14</v>
      </c>
      <c r="AA711" s="131">
        <v>1</v>
      </c>
      <c r="AB711" s="131">
        <v>114.39</v>
      </c>
      <c r="AD711" s="131">
        <v>136.37200000000001</v>
      </c>
      <c r="AH711" s="132">
        <v>6.9999999999999994E-5</v>
      </c>
      <c r="AI711" s="132">
        <f t="shared" si="11"/>
        <v>2.3410075437462607E-2</v>
      </c>
      <c r="AJ711" s="132">
        <v>2.2301902779162776E-3</v>
      </c>
    </row>
    <row r="712" spans="1:36" hidden="1">
      <c r="A712" t="s">
        <v>1213</v>
      </c>
      <c r="B712">
        <v>15373</v>
      </c>
      <c r="C712" t="s">
        <v>1977</v>
      </c>
      <c r="D712" t="s">
        <v>1978</v>
      </c>
      <c r="E712" t="s">
        <v>309</v>
      </c>
      <c r="F712" t="s">
        <v>2076</v>
      </c>
      <c r="G712" t="s">
        <v>2077</v>
      </c>
      <c r="H712" t="s">
        <v>321</v>
      </c>
      <c r="I712" t="s">
        <v>754</v>
      </c>
      <c r="J712" t="s">
        <v>204</v>
      </c>
      <c r="K712" t="s">
        <v>204</v>
      </c>
      <c r="L712" t="s">
        <v>325</v>
      </c>
      <c r="M712" t="s">
        <v>340</v>
      </c>
      <c r="N712" t="s">
        <v>464</v>
      </c>
      <c r="O712" t="s">
        <v>339</v>
      </c>
      <c r="P712" t="s">
        <v>1700</v>
      </c>
      <c r="Q712" t="s">
        <v>413</v>
      </c>
      <c r="R712" t="s">
        <v>407</v>
      </c>
      <c r="S712" t="s">
        <v>1212</v>
      </c>
      <c r="T712" s="131">
        <v>4.67</v>
      </c>
      <c r="U712" t="s">
        <v>2078</v>
      </c>
      <c r="V712" s="132">
        <v>2.9159999999999998E-2</v>
      </c>
      <c r="W712" s="132">
        <v>3.0800000000000001E-2</v>
      </c>
      <c r="X712" t="s">
        <v>412</v>
      </c>
      <c r="Y712" t="s">
        <v>339</v>
      </c>
      <c r="Z712" s="131">
        <v>130483</v>
      </c>
      <c r="AA712" s="131">
        <v>1</v>
      </c>
      <c r="AB712" s="131">
        <v>100.11</v>
      </c>
      <c r="AD712" s="131">
        <v>130.62700000000001</v>
      </c>
      <c r="AH712" s="132">
        <v>9.0000000000000006E-5</v>
      </c>
      <c r="AI712" s="132">
        <f t="shared" si="11"/>
        <v>2.2423869446583079E-2</v>
      </c>
      <c r="AJ712" s="132">
        <v>2.1362381239064441E-3</v>
      </c>
    </row>
    <row r="713" spans="1:36" hidden="1">
      <c r="A713" t="s">
        <v>1213</v>
      </c>
      <c r="B713">
        <v>15373</v>
      </c>
      <c r="C713" t="s">
        <v>2373</v>
      </c>
      <c r="D713" t="s">
        <v>2374</v>
      </c>
      <c r="E713" t="s">
        <v>309</v>
      </c>
      <c r="F713" t="s">
        <v>2574</v>
      </c>
      <c r="G713" t="s">
        <v>2575</v>
      </c>
      <c r="H713" t="s">
        <v>321</v>
      </c>
      <c r="I713" t="s">
        <v>951</v>
      </c>
      <c r="J713" t="s">
        <v>204</v>
      </c>
      <c r="K713" t="s">
        <v>204</v>
      </c>
      <c r="L713" t="s">
        <v>325</v>
      </c>
      <c r="M713" t="s">
        <v>340</v>
      </c>
      <c r="N713" t="s">
        <v>440</v>
      </c>
      <c r="O713" t="s">
        <v>339</v>
      </c>
      <c r="P713" t="s">
        <v>1577</v>
      </c>
      <c r="Q713" t="s">
        <v>415</v>
      </c>
      <c r="R713" t="s">
        <v>407</v>
      </c>
      <c r="S713" t="s">
        <v>1212</v>
      </c>
      <c r="T713" s="131">
        <v>1.45</v>
      </c>
      <c r="U713" t="s">
        <v>1370</v>
      </c>
      <c r="V713" s="132">
        <v>5.1119999999999999E-2</v>
      </c>
      <c r="W713" s="132">
        <v>5.3999999999999999E-2</v>
      </c>
      <c r="X713" t="s">
        <v>412</v>
      </c>
      <c r="Y713" t="s">
        <v>339</v>
      </c>
      <c r="Z713" s="131">
        <v>129583.5</v>
      </c>
      <c r="AA713" s="131">
        <v>1</v>
      </c>
      <c r="AB713" s="131">
        <v>97.14</v>
      </c>
      <c r="AD713" s="131">
        <v>125.877</v>
      </c>
      <c r="AH713" s="132">
        <v>1.8000000000000001E-4</v>
      </c>
      <c r="AI713" s="132">
        <f t="shared" si="11"/>
        <v>2.1608468496769718E-2</v>
      </c>
      <c r="AJ713" s="132">
        <v>2.0585579269444404E-3</v>
      </c>
    </row>
    <row r="714" spans="1:36" hidden="1">
      <c r="A714" t="s">
        <v>1213</v>
      </c>
      <c r="B714">
        <v>15373</v>
      </c>
      <c r="C714" t="s">
        <v>2464</v>
      </c>
      <c r="D714" t="s">
        <v>2465</v>
      </c>
      <c r="E714" t="s">
        <v>309</v>
      </c>
      <c r="F714" t="s">
        <v>2837</v>
      </c>
      <c r="G714" t="s">
        <v>2838</v>
      </c>
      <c r="H714" t="s">
        <v>321</v>
      </c>
      <c r="I714" t="s">
        <v>951</v>
      </c>
      <c r="J714" t="s">
        <v>204</v>
      </c>
      <c r="K714" t="s">
        <v>204</v>
      </c>
      <c r="L714" t="s">
        <v>325</v>
      </c>
      <c r="M714" t="s">
        <v>340</v>
      </c>
      <c r="N714" t="s">
        <v>445</v>
      </c>
      <c r="O714" t="s">
        <v>339</v>
      </c>
      <c r="P714" t="s">
        <v>1545</v>
      </c>
      <c r="Q714" t="s">
        <v>415</v>
      </c>
      <c r="R714" t="s">
        <v>407</v>
      </c>
      <c r="S714" t="s">
        <v>1212</v>
      </c>
      <c r="T714" s="131">
        <v>4.1399999999999997</v>
      </c>
      <c r="U714" t="s">
        <v>1683</v>
      </c>
      <c r="V714" s="132">
        <v>4.376E-2</v>
      </c>
      <c r="W714" s="132">
        <v>5.1400000000000001E-2</v>
      </c>
      <c r="X714" t="s">
        <v>412</v>
      </c>
      <c r="Y714" t="s">
        <v>339</v>
      </c>
      <c r="Z714" s="131">
        <v>121761</v>
      </c>
      <c r="AA714" s="131">
        <v>1</v>
      </c>
      <c r="AB714" s="131">
        <v>102.11</v>
      </c>
      <c r="AD714" s="131">
        <v>124.33</v>
      </c>
      <c r="AH714" s="132">
        <v>2.0000000000000001E-4</v>
      </c>
      <c r="AI714" s="132">
        <f t="shared" si="11"/>
        <v>2.1342905282167347E-2</v>
      </c>
      <c r="AJ714" s="132">
        <v>2.0332587133233418E-3</v>
      </c>
    </row>
    <row r="715" spans="1:36" hidden="1">
      <c r="A715" t="s">
        <v>1213</v>
      </c>
      <c r="B715">
        <v>15373</v>
      </c>
      <c r="C715" t="s">
        <v>2822</v>
      </c>
      <c r="D715" t="s">
        <v>2823</v>
      </c>
      <c r="E715" t="s">
        <v>309</v>
      </c>
      <c r="F715" t="s">
        <v>2824</v>
      </c>
      <c r="G715" t="s">
        <v>2825</v>
      </c>
      <c r="H715" t="s">
        <v>321</v>
      </c>
      <c r="I715" t="s">
        <v>754</v>
      </c>
      <c r="J715" t="s">
        <v>204</v>
      </c>
      <c r="K715" t="s">
        <v>204</v>
      </c>
      <c r="L715" t="s">
        <v>325</v>
      </c>
      <c r="M715" t="s">
        <v>340</v>
      </c>
      <c r="N715" t="s">
        <v>447</v>
      </c>
      <c r="O715" t="s">
        <v>339</v>
      </c>
      <c r="P715" t="s">
        <v>1627</v>
      </c>
      <c r="Q715" t="s">
        <v>413</v>
      </c>
      <c r="R715" t="s">
        <v>407</v>
      </c>
      <c r="S715" t="s">
        <v>1212</v>
      </c>
      <c r="T715" s="131">
        <v>5.34</v>
      </c>
      <c r="U715" t="s">
        <v>1940</v>
      </c>
      <c r="V715" s="132">
        <v>2.845E-2</v>
      </c>
      <c r="W715" s="132">
        <v>3.0800000000000001E-2</v>
      </c>
      <c r="X715" t="s">
        <v>412</v>
      </c>
      <c r="Y715" t="s">
        <v>339</v>
      </c>
      <c r="Z715" s="131">
        <v>100000</v>
      </c>
      <c r="AA715" s="131">
        <v>1</v>
      </c>
      <c r="AB715" s="131">
        <v>99.67</v>
      </c>
      <c r="AD715" s="131">
        <v>99.67</v>
      </c>
      <c r="AH715" s="132">
        <v>4.0000000000000002E-4</v>
      </c>
      <c r="AI715" s="132">
        <f t="shared" si="11"/>
        <v>1.71096868774521E-2</v>
      </c>
      <c r="AJ715" s="132">
        <v>1.629975838147973E-3</v>
      </c>
    </row>
    <row r="716" spans="1:36" hidden="1">
      <c r="A716" t="s">
        <v>1213</v>
      </c>
      <c r="B716">
        <v>15373</v>
      </c>
      <c r="C716" t="s">
        <v>2598</v>
      </c>
      <c r="D716" t="s">
        <v>2599</v>
      </c>
      <c r="E716" t="s">
        <v>309</v>
      </c>
      <c r="F716" t="s">
        <v>2852</v>
      </c>
      <c r="G716" t="s">
        <v>2853</v>
      </c>
      <c r="H716" t="s">
        <v>321</v>
      </c>
      <c r="I716" t="s">
        <v>755</v>
      </c>
      <c r="J716" t="s">
        <v>204</v>
      </c>
      <c r="K716" t="s">
        <v>204</v>
      </c>
      <c r="L716" t="s">
        <v>325</v>
      </c>
      <c r="M716" t="s">
        <v>340</v>
      </c>
      <c r="N716" t="s">
        <v>454</v>
      </c>
      <c r="O716" t="s">
        <v>339</v>
      </c>
      <c r="P716" t="s">
        <v>1700</v>
      </c>
      <c r="Q716" t="s">
        <v>413</v>
      </c>
      <c r="R716" t="s">
        <v>407</v>
      </c>
      <c r="S716" t="s">
        <v>1212</v>
      </c>
      <c r="T716" s="131">
        <v>2.88</v>
      </c>
      <c r="U716" t="s">
        <v>2672</v>
      </c>
      <c r="V716" s="132">
        <v>4.8899999999999999E-2</v>
      </c>
      <c r="W716" s="132">
        <v>6.3799999999999996E-2</v>
      </c>
      <c r="X716" t="s">
        <v>412</v>
      </c>
      <c r="Y716" t="s">
        <v>339</v>
      </c>
      <c r="Z716" s="131">
        <v>72961</v>
      </c>
      <c r="AA716" s="131">
        <v>1</v>
      </c>
      <c r="AB716" s="131">
        <v>103.54</v>
      </c>
      <c r="AD716" s="131">
        <v>75.543999999999997</v>
      </c>
      <c r="AH716" s="132">
        <v>4.4000000000000002E-4</v>
      </c>
      <c r="AI716" s="132">
        <f t="shared" si="11"/>
        <v>1.2968136705831659E-2</v>
      </c>
      <c r="AJ716" s="132">
        <v>1.2354258524837009E-3</v>
      </c>
    </row>
    <row r="717" spans="1:36" hidden="1">
      <c r="A717" t="s">
        <v>1213</v>
      </c>
      <c r="B717">
        <v>15373</v>
      </c>
      <c r="C717" t="s">
        <v>2586</v>
      </c>
      <c r="D717" t="s">
        <v>2587</v>
      </c>
      <c r="E717" t="s">
        <v>309</v>
      </c>
      <c r="F717" t="s">
        <v>2588</v>
      </c>
      <c r="G717" t="s">
        <v>2589</v>
      </c>
      <c r="H717" t="s">
        <v>321</v>
      </c>
      <c r="I717" t="s">
        <v>951</v>
      </c>
      <c r="J717" t="s">
        <v>204</v>
      </c>
      <c r="K717" t="s">
        <v>204</v>
      </c>
      <c r="L717" t="s">
        <v>325</v>
      </c>
      <c r="M717" t="s">
        <v>340</v>
      </c>
      <c r="N717" t="s">
        <v>478</v>
      </c>
      <c r="O717" t="s">
        <v>339</v>
      </c>
      <c r="P717" t="s">
        <v>2343</v>
      </c>
      <c r="Q717" t="s">
        <v>415</v>
      </c>
      <c r="R717" t="s">
        <v>407</v>
      </c>
      <c r="S717" t="s">
        <v>1212</v>
      </c>
      <c r="T717" s="131">
        <v>2.11</v>
      </c>
      <c r="U717" t="s">
        <v>1863</v>
      </c>
      <c r="V717" s="132">
        <v>4.0070000000000001E-2</v>
      </c>
      <c r="W717" s="132">
        <v>4.6800000000000001E-2</v>
      </c>
      <c r="X717" t="s">
        <v>412</v>
      </c>
      <c r="Y717" t="s">
        <v>339</v>
      </c>
      <c r="Z717" s="131">
        <v>64432</v>
      </c>
      <c r="AA717" s="131">
        <v>1</v>
      </c>
      <c r="AB717" s="131">
        <v>99.68</v>
      </c>
      <c r="AD717" s="131">
        <v>64.225999999999999</v>
      </c>
      <c r="AH717" s="132">
        <v>2.3000000000000001E-4</v>
      </c>
      <c r="AI717" s="132">
        <f t="shared" si="11"/>
        <v>1.1025250821623743E-2</v>
      </c>
      <c r="AJ717" s="132">
        <v>1.0503343852803421E-3</v>
      </c>
    </row>
    <row r="718" spans="1:36" hidden="1">
      <c r="A718" t="s">
        <v>1213</v>
      </c>
      <c r="B718">
        <v>15373</v>
      </c>
      <c r="C718" t="s">
        <v>2590</v>
      </c>
      <c r="D718" t="s">
        <v>2591</v>
      </c>
      <c r="E718" t="s">
        <v>309</v>
      </c>
      <c r="F718" t="s">
        <v>2592</v>
      </c>
      <c r="G718" t="s">
        <v>2593</v>
      </c>
      <c r="H718" t="s">
        <v>321</v>
      </c>
      <c r="I718" t="s">
        <v>754</v>
      </c>
      <c r="J718" t="s">
        <v>204</v>
      </c>
      <c r="K718" t="s">
        <v>204</v>
      </c>
      <c r="L718" t="s">
        <v>325</v>
      </c>
      <c r="M718" t="s">
        <v>340</v>
      </c>
      <c r="N718" t="s">
        <v>475</v>
      </c>
      <c r="O718" t="s">
        <v>339</v>
      </c>
      <c r="P718" t="s">
        <v>1700</v>
      </c>
      <c r="Q718" t="s">
        <v>413</v>
      </c>
      <c r="R718" t="s">
        <v>407</v>
      </c>
      <c r="S718" t="s">
        <v>1212</v>
      </c>
      <c r="T718" s="131">
        <v>1.94</v>
      </c>
      <c r="U718" t="s">
        <v>2594</v>
      </c>
      <c r="V718" s="132">
        <v>1.256E-2</v>
      </c>
      <c r="W718" s="132">
        <v>2.5499999999999998E-2</v>
      </c>
      <c r="X718" t="s">
        <v>412</v>
      </c>
      <c r="Y718" t="s">
        <v>339</v>
      </c>
      <c r="Z718" s="131">
        <v>42030.400000000001</v>
      </c>
      <c r="AA718" s="131">
        <v>1</v>
      </c>
      <c r="AB718" s="131">
        <v>121.82</v>
      </c>
      <c r="AD718" s="131">
        <v>51.201000000000001</v>
      </c>
      <c r="AH718" s="132">
        <v>1E-4</v>
      </c>
      <c r="AI718" s="132">
        <f t="shared" si="11"/>
        <v>8.7893355855565864E-3</v>
      </c>
      <c r="AJ718" s="132">
        <v>8.3732710834769097E-4</v>
      </c>
    </row>
    <row r="719" spans="1:36" hidden="1">
      <c r="A719" t="s">
        <v>1213</v>
      </c>
      <c r="B719">
        <v>15373</v>
      </c>
      <c r="C719" t="s">
        <v>2513</v>
      </c>
      <c r="D719" t="s">
        <v>2514</v>
      </c>
      <c r="E719" t="s">
        <v>309</v>
      </c>
      <c r="F719" t="s">
        <v>2515</v>
      </c>
      <c r="G719" t="s">
        <v>2516</v>
      </c>
      <c r="H719" t="s">
        <v>321</v>
      </c>
      <c r="I719" t="s">
        <v>951</v>
      </c>
      <c r="J719" t="s">
        <v>204</v>
      </c>
      <c r="K719" t="s">
        <v>204</v>
      </c>
      <c r="L719" t="s">
        <v>325</v>
      </c>
      <c r="M719" t="s">
        <v>340</v>
      </c>
      <c r="N719" t="s">
        <v>446</v>
      </c>
      <c r="O719" t="s">
        <v>339</v>
      </c>
      <c r="P719" t="s">
        <v>1700</v>
      </c>
      <c r="Q719" t="s">
        <v>413</v>
      </c>
      <c r="R719" t="s">
        <v>407</v>
      </c>
      <c r="S719" t="s">
        <v>1212</v>
      </c>
      <c r="T719" s="131">
        <v>2.14</v>
      </c>
      <c r="U719" t="s">
        <v>1572</v>
      </c>
      <c r="V719" s="132">
        <v>4.6050000000000001E-2</v>
      </c>
      <c r="W719" s="132">
        <v>4.7100000000000003E-2</v>
      </c>
      <c r="X719" t="s">
        <v>412</v>
      </c>
      <c r="Y719" t="s">
        <v>339</v>
      </c>
      <c r="Z719" s="131">
        <v>55035</v>
      </c>
      <c r="AA719" s="131">
        <v>1</v>
      </c>
      <c r="AB719" s="131">
        <v>92.86</v>
      </c>
      <c r="AD719" s="131">
        <v>51.106000000000002</v>
      </c>
      <c r="AH719" s="132">
        <v>6.0000000000000002E-5</v>
      </c>
      <c r="AI719" s="132">
        <f t="shared" si="11"/>
        <v>8.7730275665603187E-3</v>
      </c>
      <c r="AJ719" s="132">
        <v>8.3577350440845093E-4</v>
      </c>
    </row>
    <row r="720" spans="1:36" hidden="1">
      <c r="A720" t="s">
        <v>1213</v>
      </c>
      <c r="B720">
        <v>15373</v>
      </c>
      <c r="C720" t="s">
        <v>2092</v>
      </c>
      <c r="D720" t="s">
        <v>2093</v>
      </c>
      <c r="E720" t="s">
        <v>309</v>
      </c>
      <c r="F720" t="s">
        <v>2666</v>
      </c>
      <c r="G720" t="s">
        <v>2667</v>
      </c>
      <c r="H720" t="s">
        <v>321</v>
      </c>
      <c r="I720" t="s">
        <v>951</v>
      </c>
      <c r="J720" t="s">
        <v>204</v>
      </c>
      <c r="K720" t="s">
        <v>204</v>
      </c>
      <c r="L720" t="s">
        <v>325</v>
      </c>
      <c r="M720" t="s">
        <v>340</v>
      </c>
      <c r="N720" t="s">
        <v>484</v>
      </c>
      <c r="O720" t="s">
        <v>339</v>
      </c>
      <c r="P720" t="s">
        <v>1700</v>
      </c>
      <c r="Q720" t="s">
        <v>413</v>
      </c>
      <c r="R720" t="s">
        <v>407</v>
      </c>
      <c r="S720" t="s">
        <v>1212</v>
      </c>
      <c r="T720" s="131">
        <v>0.66</v>
      </c>
      <c r="U720" t="s">
        <v>2597</v>
      </c>
      <c r="V720" s="132">
        <v>4.403E-2</v>
      </c>
      <c r="W720" s="132">
        <v>4.4699999999999997E-2</v>
      </c>
      <c r="X720" t="s">
        <v>412</v>
      </c>
      <c r="Y720" t="s">
        <v>339</v>
      </c>
      <c r="Z720" s="131">
        <v>25037.5</v>
      </c>
      <c r="AA720" s="131">
        <v>1</v>
      </c>
      <c r="AB720" s="131">
        <v>100.7</v>
      </c>
      <c r="AD720" s="131">
        <v>25.213000000000001</v>
      </c>
      <c r="AH720" s="132">
        <v>5.0000000000000002E-5</v>
      </c>
      <c r="AI720" s="132">
        <f t="shared" si="11"/>
        <v>4.3281482416093085E-3</v>
      </c>
      <c r="AJ720" s="132">
        <v>4.1232648547431366E-4</v>
      </c>
    </row>
    <row r="721" spans="1:36" hidden="1">
      <c r="A721" t="s">
        <v>1213</v>
      </c>
      <c r="B721">
        <v>35011</v>
      </c>
      <c r="C721" t="s">
        <v>1519</v>
      </c>
      <c r="D721" t="s">
        <v>1520</v>
      </c>
      <c r="E721" t="s">
        <v>309</v>
      </c>
      <c r="F721" t="s">
        <v>2401</v>
      </c>
      <c r="G721" t="s">
        <v>2402</v>
      </c>
      <c r="H721" t="s">
        <v>321</v>
      </c>
      <c r="I721" t="s">
        <v>754</v>
      </c>
      <c r="J721" t="s">
        <v>204</v>
      </c>
      <c r="K721" t="s">
        <v>204</v>
      </c>
      <c r="L721" t="s">
        <v>325</v>
      </c>
      <c r="M721" t="s">
        <v>340</v>
      </c>
      <c r="N721" t="s">
        <v>448</v>
      </c>
      <c r="O721" t="s">
        <v>339</v>
      </c>
      <c r="P721" t="s">
        <v>1211</v>
      </c>
      <c r="Q721" t="s">
        <v>413</v>
      </c>
      <c r="R721" t="s">
        <v>407</v>
      </c>
      <c r="S721" t="s">
        <v>1212</v>
      </c>
      <c r="T721" s="131">
        <v>2.65</v>
      </c>
      <c r="U721" t="s">
        <v>2403</v>
      </c>
      <c r="V721" s="132">
        <v>1.49E-2</v>
      </c>
      <c r="W721" s="132">
        <v>2.3599999999999999E-2</v>
      </c>
      <c r="X721" t="s">
        <v>412</v>
      </c>
      <c r="Y721" t="s">
        <v>339</v>
      </c>
      <c r="Z721" s="131">
        <v>119914</v>
      </c>
      <c r="AA721" s="131">
        <v>1</v>
      </c>
      <c r="AB721" s="131">
        <v>106.31</v>
      </c>
      <c r="AD721" s="131">
        <v>127.48099999999999</v>
      </c>
      <c r="AH721" s="132">
        <v>4.0000000000000003E-5</v>
      </c>
      <c r="AI721" s="132">
        <f t="shared" si="11"/>
        <v>6.8799796214313882E-2</v>
      </c>
      <c r="AJ721" s="132">
        <v>1.9515382499819226E-3</v>
      </c>
    </row>
    <row r="722" spans="1:36" hidden="1">
      <c r="A722" t="s">
        <v>1213</v>
      </c>
      <c r="B722">
        <v>35011</v>
      </c>
      <c r="C722" t="s">
        <v>2889</v>
      </c>
      <c r="D722" t="s">
        <v>2890</v>
      </c>
      <c r="E722" t="s">
        <v>309</v>
      </c>
      <c r="F722" t="s">
        <v>2891</v>
      </c>
      <c r="G722" t="s">
        <v>2892</v>
      </c>
      <c r="H722" t="s">
        <v>321</v>
      </c>
      <c r="I722" t="s">
        <v>754</v>
      </c>
      <c r="J722" t="s">
        <v>204</v>
      </c>
      <c r="K722" t="s">
        <v>204</v>
      </c>
      <c r="L722" t="s">
        <v>325</v>
      </c>
      <c r="M722" t="s">
        <v>340</v>
      </c>
      <c r="N722" t="s">
        <v>440</v>
      </c>
      <c r="O722" t="s">
        <v>339</v>
      </c>
      <c r="P722" t="s">
        <v>1596</v>
      </c>
      <c r="Q722" t="s">
        <v>415</v>
      </c>
      <c r="R722" t="s">
        <v>407</v>
      </c>
      <c r="S722" t="s">
        <v>1212</v>
      </c>
      <c r="T722" s="131">
        <v>3.45</v>
      </c>
      <c r="U722" t="s">
        <v>2302</v>
      </c>
      <c r="V722" s="132">
        <v>1.7999999999999999E-2</v>
      </c>
      <c r="W722" s="132">
        <v>3.49E-2</v>
      </c>
      <c r="X722" t="s">
        <v>412</v>
      </c>
      <c r="Y722" t="s">
        <v>339</v>
      </c>
      <c r="Z722" s="131">
        <v>107100</v>
      </c>
      <c r="AA722" s="131">
        <v>1</v>
      </c>
      <c r="AB722" s="131">
        <v>109.14</v>
      </c>
      <c r="AD722" s="131">
        <v>116.889</v>
      </c>
      <c r="AH722" s="132">
        <v>1.2E-4</v>
      </c>
      <c r="AI722" s="132">
        <f t="shared" si="11"/>
        <v>6.3083435019296488E-2</v>
      </c>
      <c r="AJ722" s="132">
        <v>1.7893910033819703E-3</v>
      </c>
    </row>
    <row r="723" spans="1:36" hidden="1">
      <c r="A723" t="s">
        <v>1213</v>
      </c>
      <c r="B723">
        <v>35011</v>
      </c>
      <c r="C723" t="s">
        <v>455</v>
      </c>
      <c r="D723" t="s">
        <v>2228</v>
      </c>
      <c r="E723" t="s">
        <v>309</v>
      </c>
      <c r="F723" t="s">
        <v>2434</v>
      </c>
      <c r="G723" t="s">
        <v>2435</v>
      </c>
      <c r="H723" t="s">
        <v>321</v>
      </c>
      <c r="I723" t="s">
        <v>754</v>
      </c>
      <c r="J723" t="s">
        <v>204</v>
      </c>
      <c r="K723" t="s">
        <v>204</v>
      </c>
      <c r="L723" t="s">
        <v>325</v>
      </c>
      <c r="M723" t="s">
        <v>340</v>
      </c>
      <c r="N723" t="s">
        <v>440</v>
      </c>
      <c r="O723" t="s">
        <v>339</v>
      </c>
      <c r="P723" t="s">
        <v>2027</v>
      </c>
      <c r="Q723" t="s">
        <v>415</v>
      </c>
      <c r="R723" t="s">
        <v>407</v>
      </c>
      <c r="S723" t="s">
        <v>1212</v>
      </c>
      <c r="T723" s="131">
        <v>3.02</v>
      </c>
      <c r="U723" t="s">
        <v>2436</v>
      </c>
      <c r="V723" s="132">
        <v>1.7399999999999999E-2</v>
      </c>
      <c r="W723" s="132">
        <v>2.5700000000000001E-2</v>
      </c>
      <c r="X723" t="s">
        <v>412</v>
      </c>
      <c r="Y723" t="s">
        <v>339</v>
      </c>
      <c r="Z723" s="131">
        <v>92397.92</v>
      </c>
      <c r="AA723" s="131">
        <v>1</v>
      </c>
      <c r="AB723" s="131">
        <v>120.79</v>
      </c>
      <c r="AC723" s="131">
        <v>3.274</v>
      </c>
      <c r="AD723" s="131">
        <v>114.881</v>
      </c>
      <c r="AH723" s="132">
        <v>4.0000000000000003E-5</v>
      </c>
      <c r="AI723" s="132">
        <f t="shared" si="11"/>
        <v>6.1999744188519022E-2</v>
      </c>
      <c r="AJ723" s="132">
        <v>1.7586516084449702E-3</v>
      </c>
    </row>
    <row r="724" spans="1:36" hidden="1">
      <c r="A724" t="s">
        <v>1213</v>
      </c>
      <c r="B724">
        <v>35011</v>
      </c>
      <c r="C724" t="s">
        <v>2453</v>
      </c>
      <c r="D724" t="s">
        <v>2454</v>
      </c>
      <c r="E724" t="s">
        <v>309</v>
      </c>
      <c r="F724" t="s">
        <v>2455</v>
      </c>
      <c r="G724" t="s">
        <v>2456</v>
      </c>
      <c r="H724" t="s">
        <v>321</v>
      </c>
      <c r="I724" t="s">
        <v>754</v>
      </c>
      <c r="J724" t="s">
        <v>204</v>
      </c>
      <c r="K724" t="s">
        <v>204</v>
      </c>
      <c r="L724" t="s">
        <v>325</v>
      </c>
      <c r="M724" t="s">
        <v>340</v>
      </c>
      <c r="N724" t="s">
        <v>477</v>
      </c>
      <c r="O724" t="s">
        <v>339</v>
      </c>
      <c r="P724" t="s">
        <v>1211</v>
      </c>
      <c r="Q724" t="s">
        <v>413</v>
      </c>
      <c r="R724" t="s">
        <v>407</v>
      </c>
      <c r="S724" t="s">
        <v>1212</v>
      </c>
      <c r="T724" s="131">
        <v>11.71</v>
      </c>
      <c r="U724" t="s">
        <v>2457</v>
      </c>
      <c r="V724" s="132">
        <v>6.0099999999999997E-3</v>
      </c>
      <c r="W724" s="132">
        <v>2.9899999999999999E-2</v>
      </c>
      <c r="X724" t="s">
        <v>412</v>
      </c>
      <c r="Y724" t="s">
        <v>339</v>
      </c>
      <c r="Z724" s="131">
        <v>109179.84</v>
      </c>
      <c r="AA724" s="131">
        <v>1</v>
      </c>
      <c r="AB724" s="131">
        <v>102.91</v>
      </c>
      <c r="AD724" s="131">
        <v>112.357</v>
      </c>
      <c r="AH724" s="132">
        <v>2.0000000000000002E-5</v>
      </c>
      <c r="AI724" s="132">
        <f t="shared" si="11"/>
        <v>6.0637575036685196E-2</v>
      </c>
      <c r="AJ724" s="132">
        <v>1.7200130462831237E-3</v>
      </c>
    </row>
    <row r="725" spans="1:36" hidden="1">
      <c r="A725" t="s">
        <v>1213</v>
      </c>
      <c r="B725">
        <v>35011</v>
      </c>
      <c r="C725" t="s">
        <v>1603</v>
      </c>
      <c r="D725" t="s">
        <v>1604</v>
      </c>
      <c r="E725" t="s">
        <v>309</v>
      </c>
      <c r="F725" t="s">
        <v>2814</v>
      </c>
      <c r="G725" t="s">
        <v>2815</v>
      </c>
      <c r="H725" t="s">
        <v>321</v>
      </c>
      <c r="I725" t="s">
        <v>754</v>
      </c>
      <c r="J725" t="s">
        <v>204</v>
      </c>
      <c r="K725" t="s">
        <v>204</v>
      </c>
      <c r="L725" t="s">
        <v>325</v>
      </c>
      <c r="M725" t="s">
        <v>340</v>
      </c>
      <c r="N725" t="s">
        <v>448</v>
      </c>
      <c r="O725" t="s">
        <v>339</v>
      </c>
      <c r="P725" t="s">
        <v>1533</v>
      </c>
      <c r="Q725" t="s">
        <v>413</v>
      </c>
      <c r="R725" t="s">
        <v>407</v>
      </c>
      <c r="S725" t="s">
        <v>1212</v>
      </c>
      <c r="T725" s="131">
        <v>4.3499999999999996</v>
      </c>
      <c r="U725" t="s">
        <v>2816</v>
      </c>
      <c r="V725" s="132">
        <v>3.7100000000000001E-2</v>
      </c>
      <c r="W725" s="132">
        <v>3.0300000000000001E-2</v>
      </c>
      <c r="X725" t="s">
        <v>411</v>
      </c>
      <c r="Y725" t="s">
        <v>339</v>
      </c>
      <c r="Z725" s="131">
        <v>100000</v>
      </c>
      <c r="AA725" s="131">
        <v>1</v>
      </c>
      <c r="AB725" s="131">
        <v>107.64</v>
      </c>
      <c r="AD725" s="131">
        <v>107.64</v>
      </c>
      <c r="AH725" s="132">
        <v>2.5999999999999998E-4</v>
      </c>
      <c r="AI725" s="132">
        <f t="shared" si="11"/>
        <v>5.8091873020361832E-2</v>
      </c>
      <c r="AJ725" s="132">
        <v>1.6478030234156789E-3</v>
      </c>
    </row>
    <row r="726" spans="1:36" hidden="1">
      <c r="A726" t="s">
        <v>1213</v>
      </c>
      <c r="B726">
        <v>35011</v>
      </c>
      <c r="C726" t="s">
        <v>2893</v>
      </c>
      <c r="D726" t="s">
        <v>2894</v>
      </c>
      <c r="E726" t="s">
        <v>309</v>
      </c>
      <c r="F726" t="s">
        <v>2895</v>
      </c>
      <c r="G726" t="s">
        <v>2896</v>
      </c>
      <c r="H726" t="s">
        <v>321</v>
      </c>
      <c r="I726" t="s">
        <v>951</v>
      </c>
      <c r="J726" t="s">
        <v>204</v>
      </c>
      <c r="K726" t="s">
        <v>204</v>
      </c>
      <c r="L726" t="s">
        <v>325</v>
      </c>
      <c r="M726" t="s">
        <v>340</v>
      </c>
      <c r="N726" t="s">
        <v>440</v>
      </c>
      <c r="O726" t="s">
        <v>339</v>
      </c>
      <c r="P726" t="s">
        <v>1596</v>
      </c>
      <c r="Q726" t="s">
        <v>415</v>
      </c>
      <c r="R726" t="s">
        <v>407</v>
      </c>
      <c r="S726" t="s">
        <v>1212</v>
      </c>
      <c r="T726" s="131">
        <v>2.62</v>
      </c>
      <c r="U726" t="s">
        <v>2476</v>
      </c>
      <c r="V726" s="132">
        <v>7.2499999999999995E-2</v>
      </c>
      <c r="W726" s="132">
        <v>5.6899999999999999E-2</v>
      </c>
      <c r="X726" t="s">
        <v>412</v>
      </c>
      <c r="Y726" t="s">
        <v>339</v>
      </c>
      <c r="Z726" s="131">
        <v>82800</v>
      </c>
      <c r="AA726" s="131">
        <v>1</v>
      </c>
      <c r="AB726" s="131">
        <v>107.37</v>
      </c>
      <c r="AD726" s="131">
        <v>88.902000000000001</v>
      </c>
      <c r="AH726" s="132">
        <v>1.2E-4</v>
      </c>
      <c r="AI726" s="132">
        <f t="shared" si="11"/>
        <v>4.7979224222001189E-2</v>
      </c>
      <c r="AJ726" s="132">
        <v>1.3609530322157253E-3</v>
      </c>
    </row>
    <row r="727" spans="1:36" hidden="1">
      <c r="A727" t="s">
        <v>1213</v>
      </c>
      <c r="B727">
        <v>35011</v>
      </c>
      <c r="C727" t="s">
        <v>1529</v>
      </c>
      <c r="D727" t="s">
        <v>1530</v>
      </c>
      <c r="E727" t="s">
        <v>309</v>
      </c>
      <c r="F727" t="s">
        <v>1531</v>
      </c>
      <c r="G727" t="s">
        <v>1532</v>
      </c>
      <c r="H727" t="s">
        <v>321</v>
      </c>
      <c r="I727" t="s">
        <v>754</v>
      </c>
      <c r="J727" t="s">
        <v>204</v>
      </c>
      <c r="K727" t="s">
        <v>204</v>
      </c>
      <c r="L727" t="s">
        <v>325</v>
      </c>
      <c r="M727" t="s">
        <v>340</v>
      </c>
      <c r="N727" t="s">
        <v>456</v>
      </c>
      <c r="O727" t="s">
        <v>339</v>
      </c>
      <c r="P727" t="s">
        <v>1533</v>
      </c>
      <c r="Q727" t="s">
        <v>413</v>
      </c>
      <c r="R727" t="s">
        <v>407</v>
      </c>
      <c r="S727" t="s">
        <v>1212</v>
      </c>
      <c r="T727" s="131">
        <v>5.13</v>
      </c>
      <c r="U727" t="s">
        <v>1534</v>
      </c>
      <c r="V727" s="132">
        <v>4.8509999999999998E-2</v>
      </c>
      <c r="W727" s="132">
        <v>4.5199999999999997E-2</v>
      </c>
      <c r="X727" t="s">
        <v>412</v>
      </c>
      <c r="Y727" t="s">
        <v>339</v>
      </c>
      <c r="Z727" s="131">
        <v>59235.55</v>
      </c>
      <c r="AA727" s="131">
        <v>1</v>
      </c>
      <c r="AB727" s="131">
        <v>146.6</v>
      </c>
      <c r="AD727" s="131">
        <v>86.838999999999999</v>
      </c>
      <c r="AH727" s="132">
        <v>2.0000000000000002E-5</v>
      </c>
      <c r="AI727" s="132">
        <f t="shared" si="11"/>
        <v>4.6865850624444455E-2</v>
      </c>
      <c r="AJ727" s="132">
        <v>1.3293716717799528E-3</v>
      </c>
    </row>
    <row r="728" spans="1:36" hidden="1">
      <c r="A728" t="s">
        <v>1213</v>
      </c>
      <c r="B728">
        <v>35011</v>
      </c>
      <c r="C728" t="s">
        <v>2854</v>
      </c>
      <c r="D728" t="s">
        <v>2855</v>
      </c>
      <c r="E728" t="s">
        <v>309</v>
      </c>
      <c r="F728" t="s">
        <v>2856</v>
      </c>
      <c r="G728" t="s">
        <v>2857</v>
      </c>
      <c r="H728" t="s">
        <v>321</v>
      </c>
      <c r="I728" t="s">
        <v>754</v>
      </c>
      <c r="J728" t="s">
        <v>204</v>
      </c>
      <c r="K728" t="s">
        <v>204</v>
      </c>
      <c r="L728" t="s">
        <v>325</v>
      </c>
      <c r="M728" t="s">
        <v>340</v>
      </c>
      <c r="N728" t="s">
        <v>464</v>
      </c>
      <c r="O728" t="s">
        <v>339</v>
      </c>
      <c r="P728" t="s">
        <v>1551</v>
      </c>
      <c r="Q728" t="s">
        <v>413</v>
      </c>
      <c r="R728" t="s">
        <v>407</v>
      </c>
      <c r="S728" t="s">
        <v>1212</v>
      </c>
      <c r="T728" s="131">
        <v>3.95</v>
      </c>
      <c r="U728" t="s">
        <v>1725</v>
      </c>
      <c r="V728" s="132">
        <v>3.9379999999999998E-2</v>
      </c>
      <c r="W728" s="132">
        <v>3.2000000000000001E-2</v>
      </c>
      <c r="X728" t="s">
        <v>412</v>
      </c>
      <c r="Y728" t="s">
        <v>339</v>
      </c>
      <c r="Z728" s="131">
        <v>73075</v>
      </c>
      <c r="AA728" s="131">
        <v>1</v>
      </c>
      <c r="AB728" s="131">
        <v>109.89</v>
      </c>
      <c r="AD728" s="131">
        <v>80.302000000000007</v>
      </c>
      <c r="AH728" s="132">
        <v>1.8000000000000001E-4</v>
      </c>
      <c r="AI728" s="132">
        <f t="shared" si="11"/>
        <v>4.3337918871061837E-2</v>
      </c>
      <c r="AJ728" s="132">
        <v>1.2293002451349484E-3</v>
      </c>
    </row>
    <row r="729" spans="1:36" hidden="1">
      <c r="A729" t="s">
        <v>1213</v>
      </c>
      <c r="B729">
        <v>35011</v>
      </c>
      <c r="C729" t="s">
        <v>1514</v>
      </c>
      <c r="D729" t="s">
        <v>1515</v>
      </c>
      <c r="E729" t="s">
        <v>309</v>
      </c>
      <c r="F729" t="s">
        <v>2001</v>
      </c>
      <c r="G729" t="s">
        <v>2002</v>
      </c>
      <c r="H729" t="s">
        <v>321</v>
      </c>
      <c r="I729" t="s">
        <v>754</v>
      </c>
      <c r="J729" t="s">
        <v>204</v>
      </c>
      <c r="K729" t="s">
        <v>204</v>
      </c>
      <c r="L729" t="s">
        <v>325</v>
      </c>
      <c r="M729" t="s">
        <v>340</v>
      </c>
      <c r="N729" t="s">
        <v>448</v>
      </c>
      <c r="O729" t="s">
        <v>339</v>
      </c>
      <c r="P729" t="s">
        <v>1211</v>
      </c>
      <c r="Q729" t="s">
        <v>413</v>
      </c>
      <c r="R729" t="s">
        <v>407</v>
      </c>
      <c r="S729" t="s">
        <v>1212</v>
      </c>
      <c r="T729" s="131">
        <v>3.75</v>
      </c>
      <c r="U729" t="s">
        <v>2003</v>
      </c>
      <c r="V729" s="132">
        <v>2.7040000000000002E-2</v>
      </c>
      <c r="W729" s="132">
        <v>2.5999999999999999E-2</v>
      </c>
      <c r="X729" t="s">
        <v>412</v>
      </c>
      <c r="Y729" t="s">
        <v>339</v>
      </c>
      <c r="Z729" s="131">
        <v>62038.33</v>
      </c>
      <c r="AA729" s="131">
        <v>1</v>
      </c>
      <c r="AB729" s="131">
        <v>103.06</v>
      </c>
      <c r="AD729" s="131">
        <v>63.936999999999998</v>
      </c>
      <c r="AH729" s="132">
        <v>2.0000000000000002E-5</v>
      </c>
      <c r="AI729" s="132">
        <f t="shared" si="11"/>
        <v>3.4505946537559222E-2</v>
      </c>
      <c r="AJ729" s="132">
        <v>9.7877723809112094E-4</v>
      </c>
    </row>
    <row r="730" spans="1:36" hidden="1">
      <c r="A730" t="s">
        <v>1213</v>
      </c>
      <c r="B730">
        <v>35011</v>
      </c>
      <c r="C730" t="s">
        <v>1603</v>
      </c>
      <c r="D730" t="s">
        <v>1604</v>
      </c>
      <c r="E730" t="s">
        <v>309</v>
      </c>
      <c r="F730" t="s">
        <v>2826</v>
      </c>
      <c r="G730" t="s">
        <v>2827</v>
      </c>
      <c r="H730" t="s">
        <v>321</v>
      </c>
      <c r="I730" t="s">
        <v>754</v>
      </c>
      <c r="J730" t="s">
        <v>204</v>
      </c>
      <c r="K730" t="s">
        <v>204</v>
      </c>
      <c r="L730" t="s">
        <v>325</v>
      </c>
      <c r="M730" t="s">
        <v>340</v>
      </c>
      <c r="N730" t="s">
        <v>448</v>
      </c>
      <c r="O730" t="s">
        <v>339</v>
      </c>
      <c r="P730" t="s">
        <v>1533</v>
      </c>
      <c r="Q730" t="s">
        <v>413</v>
      </c>
      <c r="R730" t="s">
        <v>407</v>
      </c>
      <c r="S730" t="s">
        <v>1212</v>
      </c>
      <c r="T730" s="131">
        <v>1.1000000000000001</v>
      </c>
      <c r="U730" t="s">
        <v>2828</v>
      </c>
      <c r="V730" s="132">
        <v>2.6519999999999998E-2</v>
      </c>
      <c r="W730" s="132">
        <v>2.8500000000000001E-2</v>
      </c>
      <c r="X730" t="s">
        <v>411</v>
      </c>
      <c r="Y730" t="s">
        <v>339</v>
      </c>
      <c r="Z730" s="131">
        <v>49431</v>
      </c>
      <c r="AA730" s="131">
        <v>1</v>
      </c>
      <c r="AB730" s="131">
        <v>117.6</v>
      </c>
      <c r="AD730" s="131">
        <v>58.131</v>
      </c>
      <c r="AH730" s="132">
        <v>5.0000000000000002E-5</v>
      </c>
      <c r="AI730" s="132">
        <f t="shared" si="11"/>
        <v>3.1372525739006445E-2</v>
      </c>
      <c r="AJ730" s="132">
        <v>8.8989629834798243E-4</v>
      </c>
    </row>
    <row r="731" spans="1:36" hidden="1">
      <c r="A731" t="s">
        <v>1213</v>
      </c>
      <c r="B731">
        <v>35011</v>
      </c>
      <c r="C731" t="s">
        <v>2275</v>
      </c>
      <c r="D731" t="s">
        <v>2276</v>
      </c>
      <c r="E731" t="s">
        <v>309</v>
      </c>
      <c r="F731" t="s">
        <v>2676</v>
      </c>
      <c r="G731" t="s">
        <v>2677</v>
      </c>
      <c r="H731" t="s">
        <v>321</v>
      </c>
      <c r="I731" t="s">
        <v>754</v>
      </c>
      <c r="J731" t="s">
        <v>204</v>
      </c>
      <c r="K731" t="s">
        <v>204</v>
      </c>
      <c r="L731" t="s">
        <v>325</v>
      </c>
      <c r="M731" t="s">
        <v>340</v>
      </c>
      <c r="N731" t="s">
        <v>464</v>
      </c>
      <c r="O731" t="s">
        <v>339</v>
      </c>
      <c r="P731" t="s">
        <v>1533</v>
      </c>
      <c r="Q731" t="s">
        <v>413</v>
      </c>
      <c r="R731" t="s">
        <v>407</v>
      </c>
      <c r="S731" t="s">
        <v>1212</v>
      </c>
      <c r="T731" s="131">
        <v>1.1499999999999999</v>
      </c>
      <c r="U731" t="s">
        <v>2678</v>
      </c>
      <c r="V731" s="132">
        <v>6.6600000000000001E-3</v>
      </c>
      <c r="W731" s="132">
        <v>2.8199999999999999E-2</v>
      </c>
      <c r="X731" t="s">
        <v>412</v>
      </c>
      <c r="Y731" t="s">
        <v>339</v>
      </c>
      <c r="Z731" s="131">
        <v>47349</v>
      </c>
      <c r="AA731" s="131">
        <v>1</v>
      </c>
      <c r="AB731" s="131">
        <v>117.16</v>
      </c>
      <c r="AD731" s="131">
        <v>55.473999999999997</v>
      </c>
      <c r="AH731" s="132">
        <v>3.0000000000000001E-5</v>
      </c>
      <c r="AI731" s="132">
        <f t="shared" si="11"/>
        <v>2.9938578260233668E-2</v>
      </c>
      <c r="AJ731" s="132">
        <v>8.4922171052546783E-4</v>
      </c>
    </row>
    <row r="732" spans="1:36" hidden="1">
      <c r="A732" t="s">
        <v>1213</v>
      </c>
      <c r="B732">
        <v>35011</v>
      </c>
      <c r="C732" t="s">
        <v>2396</v>
      </c>
      <c r="D732" t="s">
        <v>2397</v>
      </c>
      <c r="E732" t="s">
        <v>309</v>
      </c>
      <c r="F732" t="s">
        <v>2820</v>
      </c>
      <c r="G732" t="s">
        <v>2821</v>
      </c>
      <c r="H732" t="s">
        <v>321</v>
      </c>
      <c r="I732" t="s">
        <v>754</v>
      </c>
      <c r="J732" t="s">
        <v>204</v>
      </c>
      <c r="K732" t="s">
        <v>204</v>
      </c>
      <c r="L732" t="s">
        <v>325</v>
      </c>
      <c r="M732" t="s">
        <v>340</v>
      </c>
      <c r="N732" t="s">
        <v>448</v>
      </c>
      <c r="O732" t="s">
        <v>339</v>
      </c>
      <c r="P732" t="s">
        <v>1533</v>
      </c>
      <c r="Q732" t="s">
        <v>413</v>
      </c>
      <c r="R732" t="s">
        <v>407</v>
      </c>
      <c r="S732" t="s">
        <v>1212</v>
      </c>
      <c r="T732" s="131">
        <v>2.97</v>
      </c>
      <c r="U732" t="s">
        <v>1863</v>
      </c>
      <c r="V732" s="132">
        <v>2.707E-2</v>
      </c>
      <c r="W732" s="132">
        <v>2.9399999999999999E-2</v>
      </c>
      <c r="X732" t="s">
        <v>411</v>
      </c>
      <c r="Y732" t="s">
        <v>339</v>
      </c>
      <c r="Z732" s="131">
        <v>52317</v>
      </c>
      <c r="AA732" s="131">
        <v>1</v>
      </c>
      <c r="AB732" s="131">
        <v>105.7</v>
      </c>
      <c r="AD732" s="131">
        <v>55.298999999999999</v>
      </c>
      <c r="AH732" s="132">
        <v>6.0000000000000002E-5</v>
      </c>
      <c r="AI732" s="132">
        <f t="shared" si="11"/>
        <v>2.9844133093208741E-2</v>
      </c>
      <c r="AJ732" s="132">
        <v>8.4654272939301022E-4</v>
      </c>
    </row>
    <row r="733" spans="1:36" hidden="1">
      <c r="A733" t="s">
        <v>1213</v>
      </c>
      <c r="B733">
        <v>35011</v>
      </c>
      <c r="C733" t="s">
        <v>1514</v>
      </c>
      <c r="D733" t="s">
        <v>1515</v>
      </c>
      <c r="E733" t="s">
        <v>309</v>
      </c>
      <c r="F733" t="s">
        <v>2829</v>
      </c>
      <c r="G733" t="s">
        <v>2830</v>
      </c>
      <c r="H733" t="s">
        <v>321</v>
      </c>
      <c r="I733" t="s">
        <v>754</v>
      </c>
      <c r="J733" t="s">
        <v>204</v>
      </c>
      <c r="K733" t="s">
        <v>204</v>
      </c>
      <c r="L733" t="s">
        <v>325</v>
      </c>
      <c r="M733" t="s">
        <v>340</v>
      </c>
      <c r="N733" t="s">
        <v>448</v>
      </c>
      <c r="O733" t="s">
        <v>339</v>
      </c>
      <c r="P733" t="s">
        <v>1533</v>
      </c>
      <c r="Q733" t="s">
        <v>413</v>
      </c>
      <c r="R733" t="s">
        <v>407</v>
      </c>
      <c r="S733" t="s">
        <v>1212</v>
      </c>
      <c r="T733" s="131">
        <v>0.57999999999999996</v>
      </c>
      <c r="U733" t="s">
        <v>2831</v>
      </c>
      <c r="V733" s="132">
        <v>2.6120000000000001E-2</v>
      </c>
      <c r="W733" s="132">
        <v>2.9100000000000001E-2</v>
      </c>
      <c r="X733" t="s">
        <v>411</v>
      </c>
      <c r="Y733" t="s">
        <v>339</v>
      </c>
      <c r="Z733" s="131">
        <v>48021</v>
      </c>
      <c r="AA733" s="131">
        <v>1</v>
      </c>
      <c r="AB733" s="131">
        <v>114.63</v>
      </c>
      <c r="AD733" s="131">
        <v>55.045999999999999</v>
      </c>
      <c r="AH733" s="132">
        <v>9.0000000000000006E-5</v>
      </c>
      <c r="AI733" s="132">
        <f t="shared" si="11"/>
        <v>2.9707592366024133E-2</v>
      </c>
      <c r="AJ733" s="132">
        <v>8.4266968809865715E-4</v>
      </c>
    </row>
    <row r="734" spans="1:36" hidden="1">
      <c r="A734" t="s">
        <v>1213</v>
      </c>
      <c r="B734">
        <v>35011</v>
      </c>
      <c r="C734" t="s">
        <v>1579</v>
      </c>
      <c r="D734" t="s">
        <v>1580</v>
      </c>
      <c r="E734" t="s">
        <v>309</v>
      </c>
      <c r="F734" t="s">
        <v>1975</v>
      </c>
      <c r="G734" t="s">
        <v>1976</v>
      </c>
      <c r="H734" t="s">
        <v>321</v>
      </c>
      <c r="I734" t="s">
        <v>754</v>
      </c>
      <c r="J734" t="s">
        <v>204</v>
      </c>
      <c r="K734" t="s">
        <v>204</v>
      </c>
      <c r="L734" t="s">
        <v>325</v>
      </c>
      <c r="M734" t="s">
        <v>340</v>
      </c>
      <c r="N734" t="s">
        <v>464</v>
      </c>
      <c r="O734" t="s">
        <v>339</v>
      </c>
      <c r="P734" t="s">
        <v>1551</v>
      </c>
      <c r="Q734" t="s">
        <v>413</v>
      </c>
      <c r="R734" t="s">
        <v>407</v>
      </c>
      <c r="S734" t="s">
        <v>1212</v>
      </c>
      <c r="T734" s="131">
        <v>3.69</v>
      </c>
      <c r="U734" t="s">
        <v>1572</v>
      </c>
      <c r="V734" s="132">
        <v>3.5400000000000001E-2</v>
      </c>
      <c r="W734" s="132">
        <v>3.5299999999999998E-2</v>
      </c>
      <c r="X734" t="s">
        <v>412</v>
      </c>
      <c r="Y734" t="s">
        <v>339</v>
      </c>
      <c r="Z734" s="131">
        <v>49820</v>
      </c>
      <c r="AA734" s="131">
        <v>1</v>
      </c>
      <c r="AB734" s="131">
        <v>107.99</v>
      </c>
      <c r="AD734" s="131">
        <v>53.801000000000002</v>
      </c>
      <c r="AH734" s="132">
        <v>3.0000000000000001E-5</v>
      </c>
      <c r="AI734" s="132">
        <f t="shared" si="11"/>
        <v>2.9035682463475355E-2</v>
      </c>
      <c r="AJ734" s="132">
        <v>8.2361065089917257E-4</v>
      </c>
    </row>
    <row r="735" spans="1:36" hidden="1">
      <c r="A735" t="s">
        <v>1213</v>
      </c>
      <c r="B735">
        <v>35011</v>
      </c>
      <c r="C735" t="s">
        <v>455</v>
      </c>
      <c r="D735" t="s">
        <v>2228</v>
      </c>
      <c r="E735" t="s">
        <v>309</v>
      </c>
      <c r="F735" t="s">
        <v>2393</v>
      </c>
      <c r="G735" t="s">
        <v>2394</v>
      </c>
      <c r="H735" t="s">
        <v>321</v>
      </c>
      <c r="I735" t="s">
        <v>754</v>
      </c>
      <c r="J735" t="s">
        <v>204</v>
      </c>
      <c r="K735" t="s">
        <v>204</v>
      </c>
      <c r="L735" t="s">
        <v>325</v>
      </c>
      <c r="M735" t="s">
        <v>340</v>
      </c>
      <c r="N735" t="s">
        <v>440</v>
      </c>
      <c r="O735" t="s">
        <v>339</v>
      </c>
      <c r="P735" t="s">
        <v>2027</v>
      </c>
      <c r="Q735" t="s">
        <v>415</v>
      </c>
      <c r="R735" t="s">
        <v>407</v>
      </c>
      <c r="S735" t="s">
        <v>1212</v>
      </c>
      <c r="T735" s="131">
        <v>0.9</v>
      </c>
      <c r="U735" t="s">
        <v>2395</v>
      </c>
      <c r="V735" s="132">
        <v>1.908E-2</v>
      </c>
      <c r="W735" s="132">
        <v>2.4E-2</v>
      </c>
      <c r="X735" t="s">
        <v>412</v>
      </c>
      <c r="Y735" t="s">
        <v>339</v>
      </c>
      <c r="Z735" s="131">
        <v>44153</v>
      </c>
      <c r="AA735" s="131">
        <v>1</v>
      </c>
      <c r="AB735" s="131">
        <v>119.86</v>
      </c>
      <c r="AD735" s="131">
        <v>52.921999999999997</v>
      </c>
      <c r="AH735" s="132">
        <v>3.0000000000000001E-5</v>
      </c>
      <c r="AI735" s="132">
        <f t="shared" si="11"/>
        <v>2.8561297881675853E-2</v>
      </c>
      <c r="AJ735" s="132">
        <v>8.1015451138242804E-4</v>
      </c>
    </row>
    <row r="736" spans="1:36" hidden="1">
      <c r="A736" t="s">
        <v>1213</v>
      </c>
      <c r="B736">
        <v>35011</v>
      </c>
      <c r="C736" t="s">
        <v>2880</v>
      </c>
      <c r="D736" t="s">
        <v>2881</v>
      </c>
      <c r="E736" t="s">
        <v>309</v>
      </c>
      <c r="F736" t="s">
        <v>2897</v>
      </c>
      <c r="G736" t="s">
        <v>2898</v>
      </c>
      <c r="H736" t="s">
        <v>321</v>
      </c>
      <c r="I736" t="s">
        <v>951</v>
      </c>
      <c r="J736" t="s">
        <v>204</v>
      </c>
      <c r="K736" t="s">
        <v>204</v>
      </c>
      <c r="L736" t="s">
        <v>325</v>
      </c>
      <c r="M736" t="s">
        <v>340</v>
      </c>
      <c r="N736" t="s">
        <v>440</v>
      </c>
      <c r="O736" t="s">
        <v>339</v>
      </c>
      <c r="P736" t="s">
        <v>1627</v>
      </c>
      <c r="Q736" t="s">
        <v>413</v>
      </c>
      <c r="R736" t="s">
        <v>407</v>
      </c>
      <c r="S736" t="s">
        <v>1212</v>
      </c>
      <c r="T736" s="131">
        <v>2.2400000000000002</v>
      </c>
      <c r="U736" t="s">
        <v>2899</v>
      </c>
      <c r="V736" s="132">
        <v>5.713E-2</v>
      </c>
      <c r="W736" s="132">
        <v>5.3999999999999999E-2</v>
      </c>
      <c r="X736" t="s">
        <v>412</v>
      </c>
      <c r="Y736" t="s">
        <v>339</v>
      </c>
      <c r="Z736" s="131">
        <v>54621.45</v>
      </c>
      <c r="AA736" s="131">
        <v>1</v>
      </c>
      <c r="AB736" s="131">
        <v>94.31</v>
      </c>
      <c r="AD736" s="131">
        <v>51.512999999999998</v>
      </c>
      <c r="AH736" s="132">
        <v>1E-4</v>
      </c>
      <c r="AI736" s="132">
        <f t="shared" si="11"/>
        <v>2.7800879365457998E-2</v>
      </c>
      <c r="AJ736" s="132">
        <v>7.8858488615024026E-4</v>
      </c>
    </row>
    <row r="737" spans="1:36" hidden="1">
      <c r="A737" t="s">
        <v>1213</v>
      </c>
      <c r="B737">
        <v>35011</v>
      </c>
      <c r="C737" t="s">
        <v>2445</v>
      </c>
      <c r="D737" t="s">
        <v>2446</v>
      </c>
      <c r="E737" t="s">
        <v>309</v>
      </c>
      <c r="F737" t="s">
        <v>2832</v>
      </c>
      <c r="G737" t="s">
        <v>2833</v>
      </c>
      <c r="H737" t="s">
        <v>321</v>
      </c>
      <c r="I737" t="s">
        <v>951</v>
      </c>
      <c r="J737" t="s">
        <v>204</v>
      </c>
      <c r="K737" t="s">
        <v>204</v>
      </c>
      <c r="L737" t="s">
        <v>325</v>
      </c>
      <c r="M737" t="s">
        <v>340</v>
      </c>
      <c r="N737" t="s">
        <v>462</v>
      </c>
      <c r="O737" t="s">
        <v>339</v>
      </c>
      <c r="P737" t="s">
        <v>1533</v>
      </c>
      <c r="Q737" t="s">
        <v>413</v>
      </c>
      <c r="R737" t="s">
        <v>407</v>
      </c>
      <c r="S737" t="s">
        <v>1212</v>
      </c>
      <c r="T737" s="131">
        <v>2.91</v>
      </c>
      <c r="U737" t="s">
        <v>2834</v>
      </c>
      <c r="V737" s="132">
        <v>4.897E-2</v>
      </c>
      <c r="W737" s="132">
        <v>5.2999999999999999E-2</v>
      </c>
      <c r="X737" t="s">
        <v>412</v>
      </c>
      <c r="Y737" t="s">
        <v>339</v>
      </c>
      <c r="Z737" s="131">
        <v>50274.400000000001</v>
      </c>
      <c r="AA737" s="131">
        <v>1</v>
      </c>
      <c r="AB737" s="131">
        <v>100.78</v>
      </c>
      <c r="AD737" s="131">
        <v>50.667000000000002</v>
      </c>
      <c r="AH737" s="132">
        <v>2.3000000000000001E-4</v>
      </c>
      <c r="AI737" s="132">
        <f t="shared" si="11"/>
        <v>2.7344304443726059E-2</v>
      </c>
      <c r="AJ737" s="132">
        <v>7.7563392593275925E-4</v>
      </c>
    </row>
    <row r="738" spans="1:36" hidden="1">
      <c r="A738" t="s">
        <v>1213</v>
      </c>
      <c r="B738">
        <v>35011</v>
      </c>
      <c r="C738" t="s">
        <v>1977</v>
      </c>
      <c r="D738" t="s">
        <v>1978</v>
      </c>
      <c r="E738" t="s">
        <v>309</v>
      </c>
      <c r="F738" t="s">
        <v>2325</v>
      </c>
      <c r="G738" t="s">
        <v>2326</v>
      </c>
      <c r="H738" t="s">
        <v>321</v>
      </c>
      <c r="I738" t="s">
        <v>754</v>
      </c>
      <c r="J738" t="s">
        <v>204</v>
      </c>
      <c r="K738" t="s">
        <v>204</v>
      </c>
      <c r="L738" t="s">
        <v>325</v>
      </c>
      <c r="M738" t="s">
        <v>340</v>
      </c>
      <c r="N738" t="s">
        <v>464</v>
      </c>
      <c r="O738" t="s">
        <v>339</v>
      </c>
      <c r="P738" t="s">
        <v>1700</v>
      </c>
      <c r="Q738" t="s">
        <v>413</v>
      </c>
      <c r="R738" t="s">
        <v>407</v>
      </c>
      <c r="S738" t="s">
        <v>1212</v>
      </c>
      <c r="T738" s="131">
        <v>3.49</v>
      </c>
      <c r="U738" t="s">
        <v>2284</v>
      </c>
      <c r="V738" s="132">
        <v>3.5290000000000002E-2</v>
      </c>
      <c r="W738" s="132">
        <v>3.0599999999999999E-2</v>
      </c>
      <c r="X738" t="s">
        <v>412</v>
      </c>
      <c r="Y738" t="s">
        <v>339</v>
      </c>
      <c r="Z738" s="131">
        <v>47636.74</v>
      </c>
      <c r="AA738" s="131">
        <v>1</v>
      </c>
      <c r="AB738" s="131">
        <v>105.54</v>
      </c>
      <c r="AD738" s="131">
        <v>50.276000000000003</v>
      </c>
      <c r="AH738" s="132">
        <v>3.0000000000000001E-5</v>
      </c>
      <c r="AI738" s="132">
        <f t="shared" si="11"/>
        <v>2.7133286956258936E-2</v>
      </c>
      <c r="AJ738" s="132">
        <v>7.6964831665966805E-4</v>
      </c>
    </row>
    <row r="739" spans="1:36" hidden="1">
      <c r="A739" t="s">
        <v>1213</v>
      </c>
      <c r="B739">
        <v>35011</v>
      </c>
      <c r="C739" t="s">
        <v>1835</v>
      </c>
      <c r="D739" t="s">
        <v>1836</v>
      </c>
      <c r="E739" t="s">
        <v>309</v>
      </c>
      <c r="F739" t="s">
        <v>2900</v>
      </c>
      <c r="G739" t="s">
        <v>2901</v>
      </c>
      <c r="H739" t="s">
        <v>321</v>
      </c>
      <c r="I739" t="s">
        <v>951</v>
      </c>
      <c r="J739" t="s">
        <v>204</v>
      </c>
      <c r="K739" t="s">
        <v>204</v>
      </c>
      <c r="L739" t="s">
        <v>325</v>
      </c>
      <c r="M739" t="s">
        <v>340</v>
      </c>
      <c r="N739" t="s">
        <v>441</v>
      </c>
      <c r="O739" t="s">
        <v>339</v>
      </c>
      <c r="Q739" t="s">
        <v>410</v>
      </c>
      <c r="R739" t="s">
        <v>410</v>
      </c>
      <c r="S739" t="s">
        <v>1212</v>
      </c>
      <c r="T739" s="131">
        <v>2.3199999999999998</v>
      </c>
      <c r="U739" t="s">
        <v>1960</v>
      </c>
      <c r="V739" s="132">
        <v>5.101E-2</v>
      </c>
      <c r="W739" s="132">
        <v>6.0600000000000001E-2</v>
      </c>
      <c r="X739" t="s">
        <v>412</v>
      </c>
      <c r="Y739" t="s">
        <v>339</v>
      </c>
      <c r="Z739" s="131">
        <v>49000</v>
      </c>
      <c r="AA739" s="131">
        <v>1</v>
      </c>
      <c r="AB739" s="131">
        <v>100.19</v>
      </c>
      <c r="AD739" s="131">
        <v>49.093000000000004</v>
      </c>
      <c r="AH739" s="132">
        <v>2.2000000000000001E-4</v>
      </c>
      <c r="AI739" s="132">
        <f t="shared" si="11"/>
        <v>2.6494837627170417E-2</v>
      </c>
      <c r="AJ739" s="132">
        <v>7.5153840420425421E-4</v>
      </c>
    </row>
    <row r="740" spans="1:36" hidden="1">
      <c r="A740" t="s">
        <v>1213</v>
      </c>
      <c r="B740">
        <v>35011</v>
      </c>
      <c r="C740" t="s">
        <v>2822</v>
      </c>
      <c r="D740" t="s">
        <v>2823</v>
      </c>
      <c r="E740" t="s">
        <v>309</v>
      </c>
      <c r="F740" t="s">
        <v>2824</v>
      </c>
      <c r="G740" t="s">
        <v>2825</v>
      </c>
      <c r="H740" t="s">
        <v>321</v>
      </c>
      <c r="I740" t="s">
        <v>754</v>
      </c>
      <c r="J740" t="s">
        <v>204</v>
      </c>
      <c r="K740" t="s">
        <v>204</v>
      </c>
      <c r="L740" t="s">
        <v>325</v>
      </c>
      <c r="M740" t="s">
        <v>340</v>
      </c>
      <c r="N740" t="s">
        <v>447</v>
      </c>
      <c r="O740" t="s">
        <v>339</v>
      </c>
      <c r="P740" t="s">
        <v>1627</v>
      </c>
      <c r="Q740" t="s">
        <v>413</v>
      </c>
      <c r="R740" t="s">
        <v>407</v>
      </c>
      <c r="S740" t="s">
        <v>1212</v>
      </c>
      <c r="T740" s="131">
        <v>5.34</v>
      </c>
      <c r="U740" t="s">
        <v>1940</v>
      </c>
      <c r="V740" s="132">
        <v>2.845E-2</v>
      </c>
      <c r="W740" s="132">
        <v>3.0800000000000001E-2</v>
      </c>
      <c r="X740" t="s">
        <v>412</v>
      </c>
      <c r="Y740" t="s">
        <v>339</v>
      </c>
      <c r="Z740" s="131">
        <v>47000</v>
      </c>
      <c r="AA740" s="131">
        <v>1</v>
      </c>
      <c r="AB740" s="131">
        <v>99.67</v>
      </c>
      <c r="AD740" s="131">
        <v>46.844999999999999</v>
      </c>
      <c r="AH740" s="132">
        <v>1.9000000000000001E-4</v>
      </c>
      <c r="AI740" s="132">
        <f t="shared" si="11"/>
        <v>2.5281621995901615E-2</v>
      </c>
      <c r="AJ740" s="132">
        <v>7.1712497799988363E-4</v>
      </c>
    </row>
    <row r="741" spans="1:36" hidden="1">
      <c r="A741" t="s">
        <v>1213</v>
      </c>
      <c r="B741">
        <v>35011</v>
      </c>
      <c r="C741" t="s">
        <v>1671</v>
      </c>
      <c r="D741" t="s">
        <v>1672</v>
      </c>
      <c r="E741" t="s">
        <v>309</v>
      </c>
      <c r="F741" t="s">
        <v>2902</v>
      </c>
      <c r="G741" t="s">
        <v>2903</v>
      </c>
      <c r="H741" t="s">
        <v>321</v>
      </c>
      <c r="I741" t="s">
        <v>754</v>
      </c>
      <c r="J741" t="s">
        <v>204</v>
      </c>
      <c r="K741" t="s">
        <v>204</v>
      </c>
      <c r="L741" t="s">
        <v>325</v>
      </c>
      <c r="M741" t="s">
        <v>340</v>
      </c>
      <c r="N741" t="s">
        <v>464</v>
      </c>
      <c r="O741" t="s">
        <v>339</v>
      </c>
      <c r="P741" t="s">
        <v>1551</v>
      </c>
      <c r="Q741" t="s">
        <v>413</v>
      </c>
      <c r="R741" t="s">
        <v>407</v>
      </c>
      <c r="S741" t="s">
        <v>1212</v>
      </c>
      <c r="T741" s="131">
        <v>1.46</v>
      </c>
      <c r="U741" t="s">
        <v>1622</v>
      </c>
      <c r="V741" s="132">
        <v>9.4199999999999996E-3</v>
      </c>
      <c r="W741" s="132">
        <v>3.0300000000000001E-2</v>
      </c>
      <c r="X741" t="s">
        <v>412</v>
      </c>
      <c r="Y741" t="s">
        <v>339</v>
      </c>
      <c r="Z741" s="131">
        <v>38176.879999999997</v>
      </c>
      <c r="AA741" s="131">
        <v>1</v>
      </c>
      <c r="AB741" s="131">
        <v>118.35</v>
      </c>
      <c r="AD741" s="131">
        <v>45.182000000000002</v>
      </c>
      <c r="AH741" s="132">
        <v>1.4999999999999999E-4</v>
      </c>
      <c r="AI741" s="132">
        <f t="shared" si="11"/>
        <v>2.4384123065830439E-2</v>
      </c>
      <c r="AJ741" s="132">
        <v>6.9166700300972873E-4</v>
      </c>
    </row>
    <row r="742" spans="1:36" hidden="1">
      <c r="A742" t="s">
        <v>1213</v>
      </c>
      <c r="B742">
        <v>35011</v>
      </c>
      <c r="C742" t="s">
        <v>2262</v>
      </c>
      <c r="D742" t="s">
        <v>2263</v>
      </c>
      <c r="E742" t="s">
        <v>309</v>
      </c>
      <c r="F742" t="s">
        <v>2264</v>
      </c>
      <c r="G742" t="s">
        <v>2265</v>
      </c>
      <c r="H742" t="s">
        <v>321</v>
      </c>
      <c r="I742" t="s">
        <v>951</v>
      </c>
      <c r="J742" t="s">
        <v>204</v>
      </c>
      <c r="K742" t="s">
        <v>204</v>
      </c>
      <c r="L742" t="s">
        <v>325</v>
      </c>
      <c r="M742" t="s">
        <v>340</v>
      </c>
      <c r="N742" t="s">
        <v>441</v>
      </c>
      <c r="O742" t="s">
        <v>339</v>
      </c>
      <c r="P742" t="s">
        <v>1551</v>
      </c>
      <c r="Q742" t="s">
        <v>413</v>
      </c>
      <c r="R742" t="s">
        <v>407</v>
      </c>
      <c r="S742" t="s">
        <v>1212</v>
      </c>
      <c r="T742" s="131">
        <v>2.66</v>
      </c>
      <c r="U742" t="s">
        <v>2266</v>
      </c>
      <c r="V742" s="132">
        <v>1.3950000000000001E-2</v>
      </c>
      <c r="W742" s="132">
        <v>5.4899999999999997E-2</v>
      </c>
      <c r="X742" t="s">
        <v>412</v>
      </c>
      <c r="Y742" t="s">
        <v>339</v>
      </c>
      <c r="Z742" s="131">
        <v>47358.69</v>
      </c>
      <c r="AA742" s="131">
        <v>1</v>
      </c>
      <c r="AB742" s="131">
        <v>91.77</v>
      </c>
      <c r="AD742" s="131">
        <v>43.460999999999999</v>
      </c>
      <c r="AH742" s="132">
        <v>5.0000000000000002E-5</v>
      </c>
      <c r="AI742" s="132">
        <f t="shared" si="11"/>
        <v>2.3455322308973854E-2</v>
      </c>
      <c r="AJ742" s="132">
        <v>6.6532113712995927E-4</v>
      </c>
    </row>
    <row r="743" spans="1:36" hidden="1">
      <c r="A743" t="s">
        <v>1213</v>
      </c>
      <c r="B743">
        <v>35011</v>
      </c>
      <c r="C743" t="s">
        <v>1696</v>
      </c>
      <c r="D743" t="s">
        <v>1697</v>
      </c>
      <c r="E743" t="s">
        <v>309</v>
      </c>
      <c r="F743" t="s">
        <v>1953</v>
      </c>
      <c r="G743" t="s">
        <v>1954</v>
      </c>
      <c r="H743" t="s">
        <v>321</v>
      </c>
      <c r="I743" t="s">
        <v>754</v>
      </c>
      <c r="J743" t="s">
        <v>204</v>
      </c>
      <c r="K743" t="s">
        <v>204</v>
      </c>
      <c r="L743" t="s">
        <v>325</v>
      </c>
      <c r="M743" t="s">
        <v>340</v>
      </c>
      <c r="N743" t="s">
        <v>464</v>
      </c>
      <c r="O743" t="s">
        <v>339</v>
      </c>
      <c r="P743" t="s">
        <v>1700</v>
      </c>
      <c r="Q743" t="s">
        <v>413</v>
      </c>
      <c r="R743" t="s">
        <v>407</v>
      </c>
      <c r="S743" t="s">
        <v>1212</v>
      </c>
      <c r="T743" s="131">
        <v>4.91</v>
      </c>
      <c r="U743" t="s">
        <v>1955</v>
      </c>
      <c r="V743" s="132">
        <v>2.6030000000000001E-2</v>
      </c>
      <c r="W743" s="132">
        <v>2.9700000000000001E-2</v>
      </c>
      <c r="X743" t="s">
        <v>412</v>
      </c>
      <c r="Y743" t="s">
        <v>339</v>
      </c>
      <c r="Z743" s="131">
        <v>41554.04</v>
      </c>
      <c r="AA743" s="131">
        <v>1</v>
      </c>
      <c r="AB743" s="131">
        <v>102.5</v>
      </c>
      <c r="AD743" s="131">
        <v>42.593000000000004</v>
      </c>
      <c r="AH743" s="132">
        <v>2.0000000000000002E-5</v>
      </c>
      <c r="AI743" s="132">
        <f t="shared" si="11"/>
        <v>2.2986874280530211E-2</v>
      </c>
      <c r="AJ743" s="132">
        <v>6.5203339071296924E-4</v>
      </c>
    </row>
    <row r="744" spans="1:36" hidden="1">
      <c r="A744" t="s">
        <v>1213</v>
      </c>
      <c r="B744">
        <v>35011</v>
      </c>
      <c r="C744" t="s">
        <v>1519</v>
      </c>
      <c r="D744" t="s">
        <v>1520</v>
      </c>
      <c r="E744" t="s">
        <v>309</v>
      </c>
      <c r="F744" t="s">
        <v>2468</v>
      </c>
      <c r="G744" t="s">
        <v>2469</v>
      </c>
      <c r="H744" t="s">
        <v>321</v>
      </c>
      <c r="I744" t="s">
        <v>754</v>
      </c>
      <c r="J744" t="s">
        <v>204</v>
      </c>
      <c r="K744" t="s">
        <v>204</v>
      </c>
      <c r="L744" t="s">
        <v>325</v>
      </c>
      <c r="M744" t="s">
        <v>340</v>
      </c>
      <c r="N744" t="s">
        <v>448</v>
      </c>
      <c r="O744" t="s">
        <v>339</v>
      </c>
      <c r="P744" t="s">
        <v>1211</v>
      </c>
      <c r="Q744" t="s">
        <v>413</v>
      </c>
      <c r="R744" t="s">
        <v>407</v>
      </c>
      <c r="S744" t="s">
        <v>1212</v>
      </c>
      <c r="T744" s="131">
        <v>1.24</v>
      </c>
      <c r="U744" t="s">
        <v>1841</v>
      </c>
      <c r="V744" s="132">
        <v>1.6250000000000001E-2</v>
      </c>
      <c r="W744" s="132">
        <v>2.29E-2</v>
      </c>
      <c r="X744" t="s">
        <v>412</v>
      </c>
      <c r="Y744" t="s">
        <v>339</v>
      </c>
      <c r="Z744" s="131">
        <v>25641</v>
      </c>
      <c r="AA744" s="131">
        <v>1</v>
      </c>
      <c r="AB744" s="131">
        <v>114.23</v>
      </c>
      <c r="AD744" s="131">
        <v>29.29</v>
      </c>
      <c r="AH744" s="132">
        <v>2.0000000000000002E-5</v>
      </c>
      <c r="AI744" s="132">
        <f t="shared" si="11"/>
        <v>1.5807422526629488E-2</v>
      </c>
      <c r="AJ744" s="132">
        <v>4.4838489925534404E-4</v>
      </c>
    </row>
    <row r="745" spans="1:36" hidden="1">
      <c r="A745" t="s">
        <v>1213</v>
      </c>
      <c r="B745">
        <v>35011</v>
      </c>
      <c r="C745" t="s">
        <v>1948</v>
      </c>
      <c r="D745" t="s">
        <v>1949</v>
      </c>
      <c r="E745" t="s">
        <v>309</v>
      </c>
      <c r="F745" t="s">
        <v>1950</v>
      </c>
      <c r="G745" t="s">
        <v>1951</v>
      </c>
      <c r="H745" t="s">
        <v>321</v>
      </c>
      <c r="I745" t="s">
        <v>754</v>
      </c>
      <c r="J745" t="s">
        <v>204</v>
      </c>
      <c r="K745" t="s">
        <v>204</v>
      </c>
      <c r="L745" t="s">
        <v>325</v>
      </c>
      <c r="M745" t="s">
        <v>340</v>
      </c>
      <c r="N745" t="s">
        <v>447</v>
      </c>
      <c r="O745" t="s">
        <v>339</v>
      </c>
      <c r="P745" t="s">
        <v>1551</v>
      </c>
      <c r="Q745" t="s">
        <v>413</v>
      </c>
      <c r="R745" t="s">
        <v>407</v>
      </c>
      <c r="S745" t="s">
        <v>1212</v>
      </c>
      <c r="T745" s="131">
        <v>5.0999999999999996</v>
      </c>
      <c r="U745" t="s">
        <v>1952</v>
      </c>
      <c r="V745" s="132">
        <v>4.0390000000000002E-2</v>
      </c>
      <c r="W745" s="132">
        <v>3.4200000000000001E-2</v>
      </c>
      <c r="X745" t="s">
        <v>412</v>
      </c>
      <c r="Y745" t="s">
        <v>339</v>
      </c>
      <c r="Z745" s="131">
        <v>25000</v>
      </c>
      <c r="AA745" s="131">
        <v>1</v>
      </c>
      <c r="AB745" s="131">
        <v>109.05</v>
      </c>
      <c r="AD745" s="131">
        <v>27.263000000000002</v>
      </c>
      <c r="AH745" s="132">
        <v>6.9999999999999994E-5</v>
      </c>
      <c r="AI745" s="132">
        <f t="shared" si="11"/>
        <v>1.4713477649146458E-2</v>
      </c>
      <c r="AJ745" s="132">
        <v>4.1735464350967723E-4</v>
      </c>
    </row>
    <row r="746" spans="1:36" hidden="1">
      <c r="A746" t="s">
        <v>1213</v>
      </c>
      <c r="B746">
        <v>35011</v>
      </c>
      <c r="C746" t="s">
        <v>2385</v>
      </c>
      <c r="D746" t="s">
        <v>2386</v>
      </c>
      <c r="E746" t="s">
        <v>309</v>
      </c>
      <c r="F746" t="s">
        <v>2904</v>
      </c>
      <c r="G746" t="s">
        <v>2905</v>
      </c>
      <c r="H746" t="s">
        <v>321</v>
      </c>
      <c r="I746" t="s">
        <v>951</v>
      </c>
      <c r="J746" t="s">
        <v>204</v>
      </c>
      <c r="K746" t="s">
        <v>204</v>
      </c>
      <c r="L746" t="s">
        <v>325</v>
      </c>
      <c r="M746" t="s">
        <v>340</v>
      </c>
      <c r="N746" t="s">
        <v>447</v>
      </c>
      <c r="O746" t="s">
        <v>339</v>
      </c>
      <c r="P746" t="s">
        <v>1545</v>
      </c>
      <c r="Q746" t="s">
        <v>415</v>
      </c>
      <c r="R746" t="s">
        <v>407</v>
      </c>
      <c r="S746" t="s">
        <v>1212</v>
      </c>
      <c r="T746" s="131">
        <v>0.25</v>
      </c>
      <c r="U746" t="s">
        <v>1868</v>
      </c>
      <c r="V746" s="132">
        <v>5.2380000000000003E-2</v>
      </c>
      <c r="W746" s="132">
        <v>5.7000000000000002E-2</v>
      </c>
      <c r="X746" t="s">
        <v>412</v>
      </c>
      <c r="Y746" t="s">
        <v>339</v>
      </c>
      <c r="Z746" s="131">
        <v>20331.3</v>
      </c>
      <c r="AA746" s="131">
        <v>1</v>
      </c>
      <c r="AB746" s="131">
        <v>100.7</v>
      </c>
      <c r="AD746" s="131">
        <v>20.474</v>
      </c>
      <c r="AH746" s="132">
        <v>1.9000000000000001E-4</v>
      </c>
      <c r="AI746" s="132">
        <f t="shared" si="11"/>
        <v>1.104954485524794E-2</v>
      </c>
      <c r="AJ746" s="132">
        <v>3.1342548403393358E-4</v>
      </c>
    </row>
    <row r="747" spans="1:36" hidden="1">
      <c r="A747" t="s">
        <v>1213</v>
      </c>
      <c r="B747">
        <v>35011</v>
      </c>
      <c r="C747" t="s">
        <v>2517</v>
      </c>
      <c r="D747" t="s">
        <v>2518</v>
      </c>
      <c r="E747" t="s">
        <v>309</v>
      </c>
      <c r="F747" t="s">
        <v>2839</v>
      </c>
      <c r="G747" t="s">
        <v>2840</v>
      </c>
      <c r="H747" t="s">
        <v>321</v>
      </c>
      <c r="I747" t="s">
        <v>754</v>
      </c>
      <c r="J747" t="s">
        <v>204</v>
      </c>
      <c r="K747" t="s">
        <v>204</v>
      </c>
      <c r="L747" t="s">
        <v>325</v>
      </c>
      <c r="M747" t="s">
        <v>340</v>
      </c>
      <c r="N747" t="s">
        <v>447</v>
      </c>
      <c r="O747" t="s">
        <v>339</v>
      </c>
      <c r="P747" t="s">
        <v>1551</v>
      </c>
      <c r="Q747" t="s">
        <v>413</v>
      </c>
      <c r="R747" t="s">
        <v>407</v>
      </c>
      <c r="S747" t="s">
        <v>1212</v>
      </c>
      <c r="T747" s="131">
        <v>0.01</v>
      </c>
      <c r="U747" t="s">
        <v>2056</v>
      </c>
      <c r="V747" s="132">
        <v>5.0200000000000002E-2</v>
      </c>
      <c r="W747" s="132">
        <v>0.29880000000000001</v>
      </c>
      <c r="X747" t="s">
        <v>412</v>
      </c>
      <c r="Y747" t="s">
        <v>339</v>
      </c>
      <c r="Z747" s="131">
        <v>16748</v>
      </c>
      <c r="AA747" s="131">
        <v>1</v>
      </c>
      <c r="AB747" s="131">
        <v>117.97</v>
      </c>
      <c r="AD747" s="131">
        <v>19.757999999999999</v>
      </c>
      <c r="AH747" s="132">
        <v>4.0000000000000003E-5</v>
      </c>
      <c r="AI747" s="132">
        <f t="shared" si="11"/>
        <v>1.0663129200448802E-2</v>
      </c>
      <c r="AJ747" s="132">
        <v>3.0246462408627816E-4</v>
      </c>
    </row>
    <row r="748" spans="1:36" hidden="1">
      <c r="A748" t="s">
        <v>1213</v>
      </c>
      <c r="B748">
        <v>35011</v>
      </c>
      <c r="C748" t="s">
        <v>2703</v>
      </c>
      <c r="D748" t="s">
        <v>2704</v>
      </c>
      <c r="E748" t="s">
        <v>309</v>
      </c>
      <c r="F748" t="s">
        <v>2705</v>
      </c>
      <c r="G748" t="s">
        <v>2706</v>
      </c>
      <c r="H748" t="s">
        <v>321</v>
      </c>
      <c r="I748" t="s">
        <v>755</v>
      </c>
      <c r="J748" t="s">
        <v>204</v>
      </c>
      <c r="K748" t="s">
        <v>204</v>
      </c>
      <c r="L748" t="s">
        <v>325</v>
      </c>
      <c r="M748" t="s">
        <v>340</v>
      </c>
      <c r="N748" t="s">
        <v>451</v>
      </c>
      <c r="O748" t="s">
        <v>339</v>
      </c>
      <c r="P748" t="s">
        <v>1627</v>
      </c>
      <c r="Q748" t="s">
        <v>413</v>
      </c>
      <c r="R748" t="s">
        <v>407</v>
      </c>
      <c r="S748" t="s">
        <v>1212</v>
      </c>
      <c r="T748" s="131">
        <v>1.01</v>
      </c>
      <c r="U748" t="s">
        <v>1628</v>
      </c>
      <c r="V748" s="132">
        <v>5.4469999999999998E-2</v>
      </c>
      <c r="W748" s="132">
        <v>6.5199999999999994E-2</v>
      </c>
      <c r="X748" t="s">
        <v>412</v>
      </c>
      <c r="Y748" t="s">
        <v>339</v>
      </c>
      <c r="Z748" s="131">
        <v>12907.88</v>
      </c>
      <c r="AA748" s="131">
        <v>1</v>
      </c>
      <c r="AB748" s="131">
        <v>106.15</v>
      </c>
      <c r="AD748" s="131">
        <v>13.702</v>
      </c>
      <c r="AH748" s="132">
        <v>1.2E-4</v>
      </c>
      <c r="AI748" s="132">
        <f t="shared" si="11"/>
        <v>7.3947867347175572E-3</v>
      </c>
      <c r="AJ748" s="132">
        <v>2.0975656843962869E-4</v>
      </c>
    </row>
    <row r="749" spans="1:36" hidden="1">
      <c r="A749" t="s">
        <v>1213</v>
      </c>
      <c r="B749">
        <v>35011</v>
      </c>
      <c r="C749" t="s">
        <v>2598</v>
      </c>
      <c r="D749" t="s">
        <v>2599</v>
      </c>
      <c r="E749" t="s">
        <v>309</v>
      </c>
      <c r="F749" t="s">
        <v>2600</v>
      </c>
      <c r="G749" t="s">
        <v>2601</v>
      </c>
      <c r="H749" t="s">
        <v>321</v>
      </c>
      <c r="I749" t="s">
        <v>755</v>
      </c>
      <c r="J749" t="s">
        <v>204</v>
      </c>
      <c r="K749" t="s">
        <v>204</v>
      </c>
      <c r="L749" t="s">
        <v>325</v>
      </c>
      <c r="M749" t="s">
        <v>340</v>
      </c>
      <c r="N749" t="s">
        <v>454</v>
      </c>
      <c r="O749" t="s">
        <v>339</v>
      </c>
      <c r="P749" t="s">
        <v>1700</v>
      </c>
      <c r="Q749" t="s">
        <v>413</v>
      </c>
      <c r="R749" t="s">
        <v>407</v>
      </c>
      <c r="S749" t="s">
        <v>1212</v>
      </c>
      <c r="T749" s="131">
        <v>0.27</v>
      </c>
      <c r="U749" t="s">
        <v>2602</v>
      </c>
      <c r="V749" s="132">
        <v>5.8270000000000002E-2</v>
      </c>
      <c r="W749" s="132">
        <v>8.0799999999999997E-2</v>
      </c>
      <c r="X749" t="s">
        <v>412</v>
      </c>
      <c r="Y749" t="s">
        <v>339</v>
      </c>
      <c r="Z749" s="131">
        <v>12272.8</v>
      </c>
      <c r="AA749" s="131">
        <v>1</v>
      </c>
      <c r="AB749" s="131">
        <v>103.71</v>
      </c>
      <c r="AD749" s="131">
        <v>12.728</v>
      </c>
      <c r="AH749" s="132">
        <v>4.0000000000000003E-5</v>
      </c>
      <c r="AI749" s="132">
        <f t="shared" si="11"/>
        <v>6.8691319193902398E-3</v>
      </c>
      <c r="AJ749" s="132">
        <v>1.9484612487954999E-4</v>
      </c>
    </row>
    <row r="750" spans="1:36" hidden="1">
      <c r="A750" t="s">
        <v>1213</v>
      </c>
      <c r="B750">
        <v>35011</v>
      </c>
      <c r="C750" t="s">
        <v>2121</v>
      </c>
      <c r="D750" t="s">
        <v>2122</v>
      </c>
      <c r="E750" t="s">
        <v>309</v>
      </c>
      <c r="F750" t="s">
        <v>2867</v>
      </c>
      <c r="G750" t="s">
        <v>2868</v>
      </c>
      <c r="H750" t="s">
        <v>321</v>
      </c>
      <c r="I750" t="s">
        <v>754</v>
      </c>
      <c r="J750" t="s">
        <v>204</v>
      </c>
      <c r="K750" t="s">
        <v>204</v>
      </c>
      <c r="L750" t="s">
        <v>325</v>
      </c>
      <c r="M750" t="s">
        <v>340</v>
      </c>
      <c r="N750" t="s">
        <v>445</v>
      </c>
      <c r="O750" t="s">
        <v>339</v>
      </c>
      <c r="P750" t="s">
        <v>1700</v>
      </c>
      <c r="Q750" t="s">
        <v>413</v>
      </c>
      <c r="R750" t="s">
        <v>407</v>
      </c>
      <c r="S750" t="s">
        <v>1212</v>
      </c>
      <c r="T750" s="131">
        <v>4.6500000000000004</v>
      </c>
      <c r="U750" t="s">
        <v>2360</v>
      </c>
      <c r="V750" s="132">
        <v>2.2360000000000001E-2</v>
      </c>
      <c r="W750" s="132">
        <v>2.6599999999999999E-2</v>
      </c>
      <c r="X750" t="s">
        <v>412</v>
      </c>
      <c r="Y750" t="s">
        <v>339</v>
      </c>
      <c r="Z750" s="131">
        <v>12258</v>
      </c>
      <c r="AA750" s="131">
        <v>1</v>
      </c>
      <c r="AB750" s="131">
        <v>102.37</v>
      </c>
      <c r="AD750" s="131">
        <v>12.548999999999999</v>
      </c>
      <c r="AH750" s="132">
        <v>4.0000000000000003E-5</v>
      </c>
      <c r="AI750" s="132">
        <f t="shared" si="11"/>
        <v>6.7725280056904558E-3</v>
      </c>
      <c r="AJ750" s="132">
        <v>1.9210590989263612E-4</v>
      </c>
    </row>
    <row r="751" spans="1:36" hidden="1">
      <c r="A751" t="s">
        <v>1213</v>
      </c>
      <c r="B751">
        <v>35011</v>
      </c>
      <c r="C751" t="s">
        <v>2327</v>
      </c>
      <c r="D751" t="s">
        <v>2328</v>
      </c>
      <c r="E751" t="s">
        <v>309</v>
      </c>
      <c r="F751" t="s">
        <v>2877</v>
      </c>
      <c r="G751" t="s">
        <v>2878</v>
      </c>
      <c r="H751" t="s">
        <v>321</v>
      </c>
      <c r="I751" t="s">
        <v>951</v>
      </c>
      <c r="J751" t="s">
        <v>204</v>
      </c>
      <c r="K751" t="s">
        <v>204</v>
      </c>
      <c r="L751" t="s">
        <v>325</v>
      </c>
      <c r="M751" t="s">
        <v>340</v>
      </c>
      <c r="N751" t="s">
        <v>464</v>
      </c>
      <c r="O751" t="s">
        <v>339</v>
      </c>
      <c r="P751" t="s">
        <v>1533</v>
      </c>
      <c r="Q751" t="s">
        <v>413</v>
      </c>
      <c r="R751" t="s">
        <v>407</v>
      </c>
      <c r="S751" t="s">
        <v>1212</v>
      </c>
      <c r="T751" s="131">
        <v>1.35</v>
      </c>
      <c r="U751" t="s">
        <v>2879</v>
      </c>
      <c r="V751" s="132">
        <v>-9.0799999999999995E-3</v>
      </c>
      <c r="W751" s="132">
        <v>5.6000000000000001E-2</v>
      </c>
      <c r="X751" t="s">
        <v>412</v>
      </c>
      <c r="Y751" t="s">
        <v>339</v>
      </c>
      <c r="Z751" s="131">
        <v>9995.5</v>
      </c>
      <c r="AA751" s="131">
        <v>1</v>
      </c>
      <c r="AB751" s="131">
        <v>102.27</v>
      </c>
      <c r="AD751" s="131">
        <v>10.222</v>
      </c>
      <c r="AH751" s="132">
        <v>2.0000000000000002E-5</v>
      </c>
      <c r="AI751" s="132">
        <f t="shared" si="11"/>
        <v>5.5166771275932608E-3</v>
      </c>
      <c r="AJ751" s="132">
        <v>1.564831150627561E-4</v>
      </c>
    </row>
    <row r="752" spans="1:36" hidden="1">
      <c r="A752" t="s">
        <v>1213</v>
      </c>
      <c r="B752">
        <v>35011</v>
      </c>
      <c r="C752" t="s">
        <v>2513</v>
      </c>
      <c r="D752" t="s">
        <v>2514</v>
      </c>
      <c r="E752" t="s">
        <v>309</v>
      </c>
      <c r="F752" t="s">
        <v>2515</v>
      </c>
      <c r="G752" t="s">
        <v>2516</v>
      </c>
      <c r="H752" t="s">
        <v>321</v>
      </c>
      <c r="I752" t="s">
        <v>951</v>
      </c>
      <c r="J752" t="s">
        <v>204</v>
      </c>
      <c r="K752" t="s">
        <v>204</v>
      </c>
      <c r="L752" t="s">
        <v>325</v>
      </c>
      <c r="M752" t="s">
        <v>340</v>
      </c>
      <c r="N752" t="s">
        <v>446</v>
      </c>
      <c r="O752" t="s">
        <v>339</v>
      </c>
      <c r="P752" t="s">
        <v>1700</v>
      </c>
      <c r="Q752" t="s">
        <v>413</v>
      </c>
      <c r="R752" t="s">
        <v>407</v>
      </c>
      <c r="S752" t="s">
        <v>1212</v>
      </c>
      <c r="T752" s="131">
        <v>2.14</v>
      </c>
      <c r="U752" t="s">
        <v>1572</v>
      </c>
      <c r="V752" s="132">
        <v>4.8869999999999997E-2</v>
      </c>
      <c r="W752" s="132">
        <v>4.7100000000000003E-2</v>
      </c>
      <c r="X752" t="s">
        <v>412</v>
      </c>
      <c r="Y752" t="s">
        <v>339</v>
      </c>
      <c r="Z752" s="131">
        <v>8483.58</v>
      </c>
      <c r="AA752" s="131">
        <v>1</v>
      </c>
      <c r="AB752" s="131">
        <v>92.86</v>
      </c>
      <c r="AD752" s="131">
        <v>7.8780000000000001</v>
      </c>
      <c r="AH752" s="132">
        <v>1.0000000000000001E-5</v>
      </c>
      <c r="AI752" s="132">
        <f t="shared" si="11"/>
        <v>4.2516515761279313E-3</v>
      </c>
      <c r="AJ752" s="132">
        <v>1.2060007635143737E-4</v>
      </c>
    </row>
    <row r="753" spans="1:36" hidden="1">
      <c r="A753" t="s">
        <v>1213</v>
      </c>
      <c r="B753">
        <v>35011</v>
      </c>
      <c r="C753" t="s">
        <v>2199</v>
      </c>
      <c r="D753" t="s">
        <v>2200</v>
      </c>
      <c r="E753" t="s">
        <v>309</v>
      </c>
      <c r="F753" t="s">
        <v>2906</v>
      </c>
      <c r="G753" t="s">
        <v>2907</v>
      </c>
      <c r="H753" t="s">
        <v>321</v>
      </c>
      <c r="I753" t="s">
        <v>754</v>
      </c>
      <c r="J753" t="s">
        <v>204</v>
      </c>
      <c r="K753" t="s">
        <v>204</v>
      </c>
      <c r="L753" t="s">
        <v>325</v>
      </c>
      <c r="M753" t="s">
        <v>340</v>
      </c>
      <c r="N753" t="s">
        <v>464</v>
      </c>
      <c r="O753" t="s">
        <v>339</v>
      </c>
      <c r="P753" t="s">
        <v>2213</v>
      </c>
      <c r="Q753" t="s">
        <v>415</v>
      </c>
      <c r="R753" t="s">
        <v>407</v>
      </c>
      <c r="S753" t="s">
        <v>1212</v>
      </c>
      <c r="T753" s="131">
        <v>2.44</v>
      </c>
      <c r="U753" t="s">
        <v>2908</v>
      </c>
      <c r="V753" s="132">
        <v>6.3099999999999996E-3</v>
      </c>
      <c r="W753" s="132">
        <v>2.8799999999999999E-2</v>
      </c>
      <c r="X753" t="s">
        <v>412</v>
      </c>
      <c r="Y753" t="s">
        <v>339</v>
      </c>
      <c r="Z753" s="131">
        <v>4913</v>
      </c>
      <c r="AA753" s="131">
        <v>1</v>
      </c>
      <c r="AB753" s="131">
        <v>114.79</v>
      </c>
      <c r="AD753" s="131">
        <v>5.64</v>
      </c>
      <c r="AH753" s="132">
        <v>0</v>
      </c>
      <c r="AI753" s="132">
        <f t="shared" si="11"/>
        <v>3.0438328115462722E-3</v>
      </c>
      <c r="AJ753" s="132">
        <v>8.6339734783207249E-5</v>
      </c>
    </row>
    <row r="754" spans="1:36" hidden="1">
      <c r="A754" t="s">
        <v>1213</v>
      </c>
      <c r="B754">
        <v>35011</v>
      </c>
      <c r="C754" t="s">
        <v>2082</v>
      </c>
      <c r="D754" t="s">
        <v>2083</v>
      </c>
      <c r="E754" t="s">
        <v>309</v>
      </c>
      <c r="F754" t="s">
        <v>2289</v>
      </c>
      <c r="G754" t="s">
        <v>2290</v>
      </c>
      <c r="H754" t="s">
        <v>321</v>
      </c>
      <c r="I754" t="s">
        <v>754</v>
      </c>
      <c r="J754" t="s">
        <v>204</v>
      </c>
      <c r="K754" t="s">
        <v>204</v>
      </c>
      <c r="L754" t="s">
        <v>325</v>
      </c>
      <c r="M754" t="s">
        <v>340</v>
      </c>
      <c r="N754" t="s">
        <v>464</v>
      </c>
      <c r="O754" t="s">
        <v>339</v>
      </c>
      <c r="P754" t="s">
        <v>1700</v>
      </c>
      <c r="Q754" t="s">
        <v>413</v>
      </c>
      <c r="R754" t="s">
        <v>407</v>
      </c>
      <c r="S754" t="s">
        <v>1212</v>
      </c>
      <c r="T754" s="131">
        <v>2.99</v>
      </c>
      <c r="U754" t="s">
        <v>1617</v>
      </c>
      <c r="V754" s="132">
        <v>4.4319999999999998E-2</v>
      </c>
      <c r="W754" s="132">
        <v>2.86E-2</v>
      </c>
      <c r="X754" t="s">
        <v>412</v>
      </c>
      <c r="Y754" t="s">
        <v>339</v>
      </c>
      <c r="Z754" s="131">
        <v>2781</v>
      </c>
      <c r="AA754" s="131">
        <v>1</v>
      </c>
      <c r="AB754" s="131">
        <v>117.66</v>
      </c>
      <c r="AD754" s="131">
        <v>3.2719999999999998</v>
      </c>
      <c r="AH754" s="132">
        <v>0</v>
      </c>
      <c r="AI754" s="132">
        <f t="shared" si="11"/>
        <v>1.765854780031809E-3</v>
      </c>
      <c r="AJ754" s="132">
        <v>5.0089292945151434E-5</v>
      </c>
    </row>
    <row r="755" spans="1:36" hidden="1">
      <c r="A755" t="s">
        <v>1213</v>
      </c>
      <c r="B755">
        <v>35011</v>
      </c>
      <c r="C755" t="s">
        <v>1948</v>
      </c>
      <c r="D755" t="s">
        <v>1949</v>
      </c>
      <c r="E755" t="s">
        <v>309</v>
      </c>
      <c r="F755" t="s">
        <v>2909</v>
      </c>
      <c r="G755" t="s">
        <v>2910</v>
      </c>
      <c r="H755" t="s">
        <v>321</v>
      </c>
      <c r="I755" t="s">
        <v>951</v>
      </c>
      <c r="J755" t="s">
        <v>204</v>
      </c>
      <c r="K755" t="s">
        <v>204</v>
      </c>
      <c r="L755" t="s">
        <v>325</v>
      </c>
      <c r="M755" t="s">
        <v>340</v>
      </c>
      <c r="N755" t="s">
        <v>447</v>
      </c>
      <c r="O755" t="s">
        <v>339</v>
      </c>
      <c r="P755" t="s">
        <v>1551</v>
      </c>
      <c r="Q755" t="s">
        <v>413</v>
      </c>
      <c r="R755" t="s">
        <v>407</v>
      </c>
      <c r="S755" t="s">
        <v>1212</v>
      </c>
      <c r="T755" s="131">
        <v>0.11</v>
      </c>
      <c r="U755" t="s">
        <v>2911</v>
      </c>
      <c r="V755" s="132">
        <v>3.8249999999999999E-2</v>
      </c>
      <c r="W755" s="132">
        <v>5.7200000000000001E-2</v>
      </c>
      <c r="X755" t="s">
        <v>412</v>
      </c>
      <c r="Y755" t="s">
        <v>339</v>
      </c>
      <c r="Z755" s="131">
        <v>1906.83</v>
      </c>
      <c r="AA755" s="131">
        <v>1</v>
      </c>
      <c r="AB755" s="131">
        <v>101.48</v>
      </c>
      <c r="AD755" s="131">
        <v>1.9350000000000001</v>
      </c>
      <c r="AH755" s="132">
        <v>2.0000000000000002E-5</v>
      </c>
      <c r="AI755" s="132">
        <f t="shared" si="11"/>
        <v>1.044293703961354E-3</v>
      </c>
      <c r="AJ755" s="132">
        <v>2.9621877093174829E-5</v>
      </c>
    </row>
    <row r="756" spans="1:36" hidden="1">
      <c r="A756" t="s">
        <v>1213</v>
      </c>
      <c r="B756">
        <v>35011</v>
      </c>
      <c r="C756" t="s">
        <v>2092</v>
      </c>
      <c r="D756" t="s">
        <v>2093</v>
      </c>
      <c r="E756" t="s">
        <v>309</v>
      </c>
      <c r="F756" t="s">
        <v>2666</v>
      </c>
      <c r="G756" t="s">
        <v>2667</v>
      </c>
      <c r="H756" t="s">
        <v>321</v>
      </c>
      <c r="I756" t="s">
        <v>951</v>
      </c>
      <c r="J756" t="s">
        <v>204</v>
      </c>
      <c r="K756" t="s">
        <v>204</v>
      </c>
      <c r="L756" t="s">
        <v>325</v>
      </c>
      <c r="M756" t="s">
        <v>340</v>
      </c>
      <c r="N756" t="s">
        <v>484</v>
      </c>
      <c r="O756" t="s">
        <v>339</v>
      </c>
      <c r="P756" t="s">
        <v>1700</v>
      </c>
      <c r="Q756" t="s">
        <v>413</v>
      </c>
      <c r="R756" t="s">
        <v>407</v>
      </c>
      <c r="S756" t="s">
        <v>1212</v>
      </c>
      <c r="T756" s="131">
        <v>0.66</v>
      </c>
      <c r="U756" t="s">
        <v>2597</v>
      </c>
      <c r="V756" s="132">
        <v>4.4019999999999997E-2</v>
      </c>
      <c r="W756" s="132">
        <v>4.4699999999999997E-2</v>
      </c>
      <c r="X756" t="s">
        <v>412</v>
      </c>
      <c r="Y756" t="s">
        <v>339</v>
      </c>
      <c r="Z756" s="131">
        <v>311.3</v>
      </c>
      <c r="AA756" s="131">
        <v>1</v>
      </c>
      <c r="AB756" s="131">
        <v>100.7</v>
      </c>
      <c r="AD756" s="131">
        <v>0.313</v>
      </c>
      <c r="AH756" s="132">
        <v>0</v>
      </c>
      <c r="AI756" s="132">
        <f t="shared" si="11"/>
        <v>1.6892192730744382E-4</v>
      </c>
      <c r="AJ756" s="132">
        <v>4.7915491111957219E-6</v>
      </c>
    </row>
    <row r="757" spans="1:36" hidden="1">
      <c r="A757" t="s">
        <v>1213</v>
      </c>
      <c r="B757">
        <v>35011</v>
      </c>
      <c r="C757" t="s">
        <v>2885</v>
      </c>
      <c r="D757" t="s">
        <v>2886</v>
      </c>
      <c r="E757" t="s">
        <v>80</v>
      </c>
      <c r="F757" t="s">
        <v>2887</v>
      </c>
      <c r="G757" t="s">
        <v>2888</v>
      </c>
      <c r="H757" t="s">
        <v>321</v>
      </c>
      <c r="I757" t="s">
        <v>755</v>
      </c>
      <c r="J757" t="s">
        <v>205</v>
      </c>
      <c r="K757" t="s">
        <v>224</v>
      </c>
      <c r="L757" t="s">
        <v>325</v>
      </c>
      <c r="M757" t="s">
        <v>314</v>
      </c>
      <c r="N757" t="s">
        <v>546</v>
      </c>
      <c r="O757" t="s">
        <v>339</v>
      </c>
      <c r="P757" t="s">
        <v>1883</v>
      </c>
      <c r="Q757" t="s">
        <v>433</v>
      </c>
      <c r="R757" t="s">
        <v>407</v>
      </c>
      <c r="S757" t="s">
        <v>1215</v>
      </c>
      <c r="T757" s="131">
        <v>2.5150000000000001</v>
      </c>
      <c r="U757" t="s">
        <v>1479</v>
      </c>
      <c r="V757" s="132">
        <v>5.373E-2</v>
      </c>
      <c r="W757" s="132">
        <v>4.7329999999999997E-2</v>
      </c>
      <c r="X757" t="s">
        <v>412</v>
      </c>
      <c r="Y757" t="s">
        <v>339</v>
      </c>
      <c r="Z757" s="131">
        <v>20000</v>
      </c>
      <c r="AA757" s="131">
        <v>3.718</v>
      </c>
      <c r="AB757" s="131">
        <v>105.395</v>
      </c>
      <c r="AD757" s="131">
        <v>78.372</v>
      </c>
      <c r="AH757" s="132">
        <v>2.0000000000000002E-5</v>
      </c>
      <c r="AI757" s="132">
        <f t="shared" si="11"/>
        <v>4.2296323600444052E-2</v>
      </c>
      <c r="AJ757" s="132">
        <v>1.1997549103598436E-3</v>
      </c>
    </row>
    <row r="758" spans="1:36" hidden="1">
      <c r="A758" t="s">
        <v>1213</v>
      </c>
      <c r="B758">
        <v>35012</v>
      </c>
      <c r="C758" t="s">
        <v>1519</v>
      </c>
      <c r="D758" t="s">
        <v>1520</v>
      </c>
      <c r="E758" t="s">
        <v>309</v>
      </c>
      <c r="F758" t="s">
        <v>2401</v>
      </c>
      <c r="G758" t="s">
        <v>2402</v>
      </c>
      <c r="H758" t="s">
        <v>321</v>
      </c>
      <c r="I758" t="s">
        <v>754</v>
      </c>
      <c r="J758" t="s">
        <v>204</v>
      </c>
      <c r="K758" t="s">
        <v>204</v>
      </c>
      <c r="L758" t="s">
        <v>325</v>
      </c>
      <c r="M758" t="s">
        <v>340</v>
      </c>
      <c r="N758" t="s">
        <v>448</v>
      </c>
      <c r="O758" t="s">
        <v>339</v>
      </c>
      <c r="P758" t="s">
        <v>1211</v>
      </c>
      <c r="Q758" t="s">
        <v>413</v>
      </c>
      <c r="R758" t="s">
        <v>407</v>
      </c>
      <c r="S758" t="s">
        <v>1212</v>
      </c>
      <c r="T758" s="131">
        <v>2.65</v>
      </c>
      <c r="U758" t="s">
        <v>2403</v>
      </c>
      <c r="V758" s="132">
        <v>1.49E-2</v>
      </c>
      <c r="W758" s="132">
        <v>2.3599999999999999E-2</v>
      </c>
      <c r="X758" t="s">
        <v>412</v>
      </c>
      <c r="Y758" t="s">
        <v>339</v>
      </c>
      <c r="Z758" s="131">
        <v>5991455</v>
      </c>
      <c r="AA758" s="131">
        <v>1</v>
      </c>
      <c r="AB758" s="131">
        <v>106.31</v>
      </c>
      <c r="AD758" s="131">
        <v>6369.5159999999996</v>
      </c>
      <c r="AH758" s="132">
        <v>1.91E-3</v>
      </c>
      <c r="AI758" s="132">
        <f t="shared" si="11"/>
        <v>4.2672805300158795E-2</v>
      </c>
      <c r="AJ758" s="132">
        <v>3.5481089747695007E-3</v>
      </c>
    </row>
    <row r="759" spans="1:36" hidden="1">
      <c r="A759" t="s">
        <v>1213</v>
      </c>
      <c r="B759">
        <v>35012</v>
      </c>
      <c r="C759" t="s">
        <v>1509</v>
      </c>
      <c r="D759" t="s">
        <v>1510</v>
      </c>
      <c r="E759" t="s">
        <v>309</v>
      </c>
      <c r="F759" t="s">
        <v>2811</v>
      </c>
      <c r="G759" t="s">
        <v>2812</v>
      </c>
      <c r="H759" t="s">
        <v>321</v>
      </c>
      <c r="I759" t="s">
        <v>754</v>
      </c>
      <c r="J759" t="s">
        <v>204</v>
      </c>
      <c r="K759" t="s">
        <v>204</v>
      </c>
      <c r="L759" t="s">
        <v>325</v>
      </c>
      <c r="M759" t="s">
        <v>340</v>
      </c>
      <c r="N759" t="s">
        <v>448</v>
      </c>
      <c r="O759" t="s">
        <v>339</v>
      </c>
      <c r="P759" t="s">
        <v>1211</v>
      </c>
      <c r="Q759" t="s">
        <v>413</v>
      </c>
      <c r="R759" t="s">
        <v>407</v>
      </c>
      <c r="S759" t="s">
        <v>1212</v>
      </c>
      <c r="T759" s="131">
        <v>5.59</v>
      </c>
      <c r="U759" t="s">
        <v>2813</v>
      </c>
      <c r="V759" s="132">
        <v>2.3519999999999999E-2</v>
      </c>
      <c r="W759" s="132">
        <v>2.5899999999999999E-2</v>
      </c>
      <c r="X759" t="s">
        <v>412</v>
      </c>
      <c r="Y759" t="s">
        <v>339</v>
      </c>
      <c r="Z759" s="131">
        <v>5974000</v>
      </c>
      <c r="AA759" s="131">
        <v>1</v>
      </c>
      <c r="AB759" s="131">
        <v>101.28</v>
      </c>
      <c r="AD759" s="131">
        <v>6050.4669999999996</v>
      </c>
      <c r="AH759" s="132">
        <v>2.1299999999999999E-3</v>
      </c>
      <c r="AI759" s="132">
        <f t="shared" si="11"/>
        <v>4.0535324860795682E-2</v>
      </c>
      <c r="AJ759" s="132">
        <v>3.3703842276629334E-3</v>
      </c>
    </row>
    <row r="760" spans="1:36" hidden="1">
      <c r="A760" t="s">
        <v>1213</v>
      </c>
      <c r="B760">
        <v>35012</v>
      </c>
      <c r="C760" t="s">
        <v>455</v>
      </c>
      <c r="D760" t="s">
        <v>2228</v>
      </c>
      <c r="E760" t="s">
        <v>309</v>
      </c>
      <c r="F760" t="s">
        <v>2434</v>
      </c>
      <c r="G760" t="s">
        <v>2435</v>
      </c>
      <c r="H760" t="s">
        <v>321</v>
      </c>
      <c r="I760" t="s">
        <v>754</v>
      </c>
      <c r="J760" t="s">
        <v>204</v>
      </c>
      <c r="K760" t="s">
        <v>204</v>
      </c>
      <c r="L760" t="s">
        <v>325</v>
      </c>
      <c r="M760" t="s">
        <v>340</v>
      </c>
      <c r="N760" t="s">
        <v>440</v>
      </c>
      <c r="O760" t="s">
        <v>339</v>
      </c>
      <c r="P760" t="s">
        <v>2027</v>
      </c>
      <c r="Q760" t="s">
        <v>415</v>
      </c>
      <c r="R760" t="s">
        <v>407</v>
      </c>
      <c r="S760" t="s">
        <v>1212</v>
      </c>
      <c r="T760" s="131">
        <v>3.02</v>
      </c>
      <c r="U760" t="s">
        <v>2436</v>
      </c>
      <c r="V760" s="132">
        <v>1.2290000000000001E-2</v>
      </c>
      <c r="W760" s="132">
        <v>2.5700000000000001E-2</v>
      </c>
      <c r="X760" t="s">
        <v>412</v>
      </c>
      <c r="Y760" t="s">
        <v>339</v>
      </c>
      <c r="Z760" s="131">
        <v>4795203.45</v>
      </c>
      <c r="AA760" s="131">
        <v>1</v>
      </c>
      <c r="AB760" s="131">
        <v>120.79</v>
      </c>
      <c r="AC760" s="131">
        <v>169.90299999999999</v>
      </c>
      <c r="AD760" s="131">
        <v>5962.0290000000005</v>
      </c>
      <c r="AH760" s="132">
        <v>1.9E-3</v>
      </c>
      <c r="AI760" s="132">
        <f t="shared" si="11"/>
        <v>3.9942831246659947E-2</v>
      </c>
      <c r="AJ760" s="132">
        <v>3.3211202550925433E-3</v>
      </c>
    </row>
    <row r="761" spans="1:36" hidden="1">
      <c r="A761" t="s">
        <v>1213</v>
      </c>
      <c r="B761">
        <v>35012</v>
      </c>
      <c r="C761" t="s">
        <v>1603</v>
      </c>
      <c r="D761" t="s">
        <v>1604</v>
      </c>
      <c r="E761" t="s">
        <v>309</v>
      </c>
      <c r="F761" t="s">
        <v>2814</v>
      </c>
      <c r="G761" t="s">
        <v>2815</v>
      </c>
      <c r="H761" t="s">
        <v>321</v>
      </c>
      <c r="I761" t="s">
        <v>754</v>
      </c>
      <c r="J761" t="s">
        <v>204</v>
      </c>
      <c r="K761" t="s">
        <v>204</v>
      </c>
      <c r="L761" t="s">
        <v>325</v>
      </c>
      <c r="M761" t="s">
        <v>340</v>
      </c>
      <c r="N761" t="s">
        <v>448</v>
      </c>
      <c r="O761" t="s">
        <v>339</v>
      </c>
      <c r="P761" t="s">
        <v>1533</v>
      </c>
      <c r="Q761" t="s">
        <v>413</v>
      </c>
      <c r="R761" t="s">
        <v>407</v>
      </c>
      <c r="S761" t="s">
        <v>1212</v>
      </c>
      <c r="T761" s="131">
        <v>4.3499999999999996</v>
      </c>
      <c r="U761" t="s">
        <v>2816</v>
      </c>
      <c r="V761" s="132">
        <v>3.7100000000000001E-2</v>
      </c>
      <c r="W761" s="132">
        <v>3.0300000000000001E-2</v>
      </c>
      <c r="X761" t="s">
        <v>411</v>
      </c>
      <c r="Y761" t="s">
        <v>339</v>
      </c>
      <c r="Z761" s="131">
        <v>4650000</v>
      </c>
      <c r="AA761" s="131">
        <v>1</v>
      </c>
      <c r="AB761" s="131">
        <v>107.64</v>
      </c>
      <c r="AD761" s="131">
        <v>5005.26</v>
      </c>
      <c r="AH761" s="132">
        <v>1.21E-2</v>
      </c>
      <c r="AI761" s="132">
        <f t="shared" si="11"/>
        <v>3.3532922353389616E-2</v>
      </c>
      <c r="AJ761" s="132">
        <v>2.7881565768976472E-3</v>
      </c>
    </row>
    <row r="762" spans="1:36" hidden="1">
      <c r="A762" t="s">
        <v>1213</v>
      </c>
      <c r="B762">
        <v>35012</v>
      </c>
      <c r="C762" t="s">
        <v>2893</v>
      </c>
      <c r="D762" t="s">
        <v>2894</v>
      </c>
      <c r="E762" t="s">
        <v>309</v>
      </c>
      <c r="F762" t="s">
        <v>2895</v>
      </c>
      <c r="G762" t="s">
        <v>2896</v>
      </c>
      <c r="H762" t="s">
        <v>321</v>
      </c>
      <c r="I762" t="s">
        <v>951</v>
      </c>
      <c r="J762" t="s">
        <v>204</v>
      </c>
      <c r="K762" t="s">
        <v>204</v>
      </c>
      <c r="L762" t="s">
        <v>325</v>
      </c>
      <c r="M762" t="s">
        <v>340</v>
      </c>
      <c r="N762" t="s">
        <v>440</v>
      </c>
      <c r="O762" t="s">
        <v>339</v>
      </c>
      <c r="P762" t="s">
        <v>1596</v>
      </c>
      <c r="Q762" t="s">
        <v>415</v>
      </c>
      <c r="R762" t="s">
        <v>407</v>
      </c>
      <c r="S762" t="s">
        <v>1212</v>
      </c>
      <c r="T762" s="131">
        <v>2.62</v>
      </c>
      <c r="U762" t="s">
        <v>2476</v>
      </c>
      <c r="V762" s="132">
        <v>7.2499999999999995E-2</v>
      </c>
      <c r="W762" s="132">
        <v>5.6899999999999999E-2</v>
      </c>
      <c r="X762" t="s">
        <v>412</v>
      </c>
      <c r="Y762" t="s">
        <v>339</v>
      </c>
      <c r="Z762" s="131">
        <v>4140000</v>
      </c>
      <c r="AA762" s="131">
        <v>1</v>
      </c>
      <c r="AB762" s="131">
        <v>107.37</v>
      </c>
      <c r="AD762" s="131">
        <v>4445.1180000000004</v>
      </c>
      <c r="AH762" s="132">
        <v>5.7499999999999999E-3</v>
      </c>
      <c r="AI762" s="132">
        <f t="shared" si="11"/>
        <v>2.9780230546595895E-2</v>
      </c>
      <c r="AJ762" s="132">
        <v>2.4761321063813098E-3</v>
      </c>
    </row>
    <row r="763" spans="1:36" hidden="1">
      <c r="A763" t="s">
        <v>1213</v>
      </c>
      <c r="B763">
        <v>35012</v>
      </c>
      <c r="C763" t="s">
        <v>2453</v>
      </c>
      <c r="D763" t="s">
        <v>2454</v>
      </c>
      <c r="E763" t="s">
        <v>309</v>
      </c>
      <c r="F763" t="s">
        <v>2455</v>
      </c>
      <c r="G763" t="s">
        <v>2456</v>
      </c>
      <c r="H763" t="s">
        <v>321</v>
      </c>
      <c r="I763" t="s">
        <v>754</v>
      </c>
      <c r="J763" t="s">
        <v>204</v>
      </c>
      <c r="K763" t="s">
        <v>204</v>
      </c>
      <c r="L763" t="s">
        <v>325</v>
      </c>
      <c r="M763" t="s">
        <v>340</v>
      </c>
      <c r="N763" t="s">
        <v>477</v>
      </c>
      <c r="O763" t="s">
        <v>339</v>
      </c>
      <c r="P763" t="s">
        <v>1211</v>
      </c>
      <c r="Q763" t="s">
        <v>413</v>
      </c>
      <c r="R763" t="s">
        <v>407</v>
      </c>
      <c r="S763" t="s">
        <v>1212</v>
      </c>
      <c r="T763" s="131">
        <v>11.71</v>
      </c>
      <c r="U763" t="s">
        <v>2457</v>
      </c>
      <c r="V763" s="132">
        <v>6.0099999999999997E-3</v>
      </c>
      <c r="W763" s="132">
        <v>2.9899999999999999E-2</v>
      </c>
      <c r="X763" t="s">
        <v>412</v>
      </c>
      <c r="Y763" t="s">
        <v>339</v>
      </c>
      <c r="Z763" s="131">
        <v>3975847.04</v>
      </c>
      <c r="AA763" s="131">
        <v>1</v>
      </c>
      <c r="AB763" s="131">
        <v>102.91</v>
      </c>
      <c r="AD763" s="131">
        <v>4091.5439999999999</v>
      </c>
      <c r="AH763" s="132">
        <v>7.2999999999999996E-4</v>
      </c>
      <c r="AI763" s="132">
        <f t="shared" si="11"/>
        <v>2.7411448607560278E-2</v>
      </c>
      <c r="AJ763" s="132">
        <v>2.2791753701638089E-3</v>
      </c>
    </row>
    <row r="764" spans="1:36" hidden="1">
      <c r="A764" t="s">
        <v>1213</v>
      </c>
      <c r="B764">
        <v>35012</v>
      </c>
      <c r="C764" t="s">
        <v>2889</v>
      </c>
      <c r="D764" t="s">
        <v>2890</v>
      </c>
      <c r="E764" t="s">
        <v>309</v>
      </c>
      <c r="F764" t="s">
        <v>2891</v>
      </c>
      <c r="G764" t="s">
        <v>2892</v>
      </c>
      <c r="H764" t="s">
        <v>321</v>
      </c>
      <c r="I764" t="s">
        <v>754</v>
      </c>
      <c r="J764" t="s">
        <v>204</v>
      </c>
      <c r="K764" t="s">
        <v>204</v>
      </c>
      <c r="L764" t="s">
        <v>325</v>
      </c>
      <c r="M764" t="s">
        <v>340</v>
      </c>
      <c r="N764" t="s">
        <v>440</v>
      </c>
      <c r="O764" t="s">
        <v>339</v>
      </c>
      <c r="P764" t="s">
        <v>1596</v>
      </c>
      <c r="Q764" t="s">
        <v>415</v>
      </c>
      <c r="R764" t="s">
        <v>407</v>
      </c>
      <c r="S764" t="s">
        <v>1212</v>
      </c>
      <c r="T764" s="131">
        <v>3.45</v>
      </c>
      <c r="U764" t="s">
        <v>2302</v>
      </c>
      <c r="V764" s="132">
        <v>1.7999999999999999E-2</v>
      </c>
      <c r="W764" s="132">
        <v>3.49E-2</v>
      </c>
      <c r="X764" t="s">
        <v>412</v>
      </c>
      <c r="Y764" t="s">
        <v>339</v>
      </c>
      <c r="Z764" s="131">
        <v>3733800</v>
      </c>
      <c r="AA764" s="131">
        <v>1</v>
      </c>
      <c r="AB764" s="131">
        <v>109.14</v>
      </c>
      <c r="AD764" s="131">
        <v>4075.069</v>
      </c>
      <c r="AH764" s="132">
        <v>4.2399999999999998E-3</v>
      </c>
      <c r="AI764" s="132">
        <f t="shared" si="11"/>
        <v>2.7301073742763627E-2</v>
      </c>
      <c r="AJ764" s="132">
        <v>2.2699980487850217E-3</v>
      </c>
    </row>
    <row r="765" spans="1:36" hidden="1">
      <c r="A765" t="s">
        <v>1213</v>
      </c>
      <c r="B765">
        <v>35012</v>
      </c>
      <c r="C765" t="s">
        <v>2854</v>
      </c>
      <c r="D765" t="s">
        <v>2855</v>
      </c>
      <c r="E765" t="s">
        <v>309</v>
      </c>
      <c r="F765" t="s">
        <v>2856</v>
      </c>
      <c r="G765" t="s">
        <v>2857</v>
      </c>
      <c r="H765" t="s">
        <v>321</v>
      </c>
      <c r="I765" t="s">
        <v>754</v>
      </c>
      <c r="J765" t="s">
        <v>204</v>
      </c>
      <c r="K765" t="s">
        <v>204</v>
      </c>
      <c r="L765" t="s">
        <v>325</v>
      </c>
      <c r="M765" t="s">
        <v>340</v>
      </c>
      <c r="N765" t="s">
        <v>464</v>
      </c>
      <c r="O765" t="s">
        <v>339</v>
      </c>
      <c r="P765" t="s">
        <v>1551</v>
      </c>
      <c r="Q765" t="s">
        <v>413</v>
      </c>
      <c r="R765" t="s">
        <v>407</v>
      </c>
      <c r="S765" t="s">
        <v>1212</v>
      </c>
      <c r="T765" s="131">
        <v>3.95</v>
      </c>
      <c r="U765" t="s">
        <v>1725</v>
      </c>
      <c r="V765" s="132">
        <v>3.9379999999999998E-2</v>
      </c>
      <c r="W765" s="132">
        <v>3.2000000000000001E-2</v>
      </c>
      <c r="X765" t="s">
        <v>412</v>
      </c>
      <c r="Y765" t="s">
        <v>339</v>
      </c>
      <c r="Z765" s="131">
        <v>3644862.5</v>
      </c>
      <c r="AA765" s="131">
        <v>1</v>
      </c>
      <c r="AB765" s="131">
        <v>109.89</v>
      </c>
      <c r="AD765" s="131">
        <v>4005.3389999999999</v>
      </c>
      <c r="AH765" s="132">
        <v>8.8299999999999993E-3</v>
      </c>
      <c r="AI765" s="132">
        <f t="shared" si="11"/>
        <v>2.6833915058559039E-2</v>
      </c>
      <c r="AJ765" s="132">
        <v>2.2311552797566248E-3</v>
      </c>
    </row>
    <row r="766" spans="1:36" hidden="1">
      <c r="A766" t="s">
        <v>1213</v>
      </c>
      <c r="B766">
        <v>35012</v>
      </c>
      <c r="C766" t="s">
        <v>1603</v>
      </c>
      <c r="D766" t="s">
        <v>1604</v>
      </c>
      <c r="E766" t="s">
        <v>309</v>
      </c>
      <c r="F766" t="s">
        <v>2501</v>
      </c>
      <c r="G766" t="s">
        <v>2502</v>
      </c>
      <c r="H766" t="s">
        <v>321</v>
      </c>
      <c r="I766" t="s">
        <v>754</v>
      </c>
      <c r="J766" t="s">
        <v>204</v>
      </c>
      <c r="K766" t="s">
        <v>204</v>
      </c>
      <c r="L766" t="s">
        <v>325</v>
      </c>
      <c r="M766" t="s">
        <v>340</v>
      </c>
      <c r="N766" t="s">
        <v>448</v>
      </c>
      <c r="O766" t="s">
        <v>339</v>
      </c>
      <c r="P766" t="s">
        <v>1211</v>
      </c>
      <c r="Q766" t="s">
        <v>413</v>
      </c>
      <c r="R766" t="s">
        <v>407</v>
      </c>
      <c r="S766" t="s">
        <v>1212</v>
      </c>
      <c r="T766" s="131">
        <v>3.59</v>
      </c>
      <c r="U766" t="s">
        <v>2503</v>
      </c>
      <c r="V766" s="132">
        <v>-5.3200000000000001E-3</v>
      </c>
      <c r="W766" s="132">
        <v>2.5600000000000001E-2</v>
      </c>
      <c r="X766" t="s">
        <v>412</v>
      </c>
      <c r="Y766" t="s">
        <v>339</v>
      </c>
      <c r="Z766" s="131">
        <v>3600800</v>
      </c>
      <c r="AA766" s="131">
        <v>1</v>
      </c>
      <c r="AB766" s="131">
        <v>103.24</v>
      </c>
      <c r="AD766" s="131">
        <v>3717.4659999999999</v>
      </c>
      <c r="AH766" s="132">
        <v>3.6600000000000001E-3</v>
      </c>
      <c r="AI766" s="132">
        <f t="shared" si="11"/>
        <v>2.4905299370934952E-2</v>
      </c>
      <c r="AJ766" s="132">
        <v>2.0707969770388328E-3</v>
      </c>
    </row>
    <row r="767" spans="1:36" hidden="1">
      <c r="A767" t="s">
        <v>1213</v>
      </c>
      <c r="B767">
        <v>35012</v>
      </c>
      <c r="C767" t="s">
        <v>1509</v>
      </c>
      <c r="D767" t="s">
        <v>1510</v>
      </c>
      <c r="E767" t="s">
        <v>309</v>
      </c>
      <c r="F767" t="s">
        <v>1967</v>
      </c>
      <c r="G767" t="s">
        <v>1968</v>
      </c>
      <c r="H767" t="s">
        <v>321</v>
      </c>
      <c r="I767" t="s">
        <v>754</v>
      </c>
      <c r="J767" t="s">
        <v>204</v>
      </c>
      <c r="K767" t="s">
        <v>204</v>
      </c>
      <c r="L767" t="s">
        <v>325</v>
      </c>
      <c r="M767" t="s">
        <v>340</v>
      </c>
      <c r="N767" t="s">
        <v>448</v>
      </c>
      <c r="O767" t="s">
        <v>339</v>
      </c>
      <c r="P767" t="s">
        <v>1211</v>
      </c>
      <c r="Q767" t="s">
        <v>413</v>
      </c>
      <c r="R767" t="s">
        <v>407</v>
      </c>
      <c r="S767" t="s">
        <v>1212</v>
      </c>
      <c r="T767" s="131">
        <v>2.93</v>
      </c>
      <c r="U767" t="s">
        <v>1969</v>
      </c>
      <c r="V767" s="132">
        <v>-3.5899999999999999E-3</v>
      </c>
      <c r="W767" s="132">
        <v>2.5700000000000001E-2</v>
      </c>
      <c r="X767" t="s">
        <v>412</v>
      </c>
      <c r="Y767" t="s">
        <v>339</v>
      </c>
      <c r="Z767" s="131">
        <v>3453432</v>
      </c>
      <c r="AA767" s="131">
        <v>1</v>
      </c>
      <c r="AB767" s="131">
        <v>103.82</v>
      </c>
      <c r="AD767" s="131">
        <v>3585.3530000000001</v>
      </c>
      <c r="AH767" s="132">
        <v>1.33E-3</v>
      </c>
      <c r="AI767" s="132">
        <f t="shared" si="11"/>
        <v>2.4020203497619009E-2</v>
      </c>
      <c r="AJ767" s="132">
        <v>1.9972040508284702E-3</v>
      </c>
    </row>
    <row r="768" spans="1:36" hidden="1">
      <c r="A768" t="s">
        <v>1213</v>
      </c>
      <c r="B768">
        <v>35012</v>
      </c>
      <c r="C768" t="s">
        <v>455</v>
      </c>
      <c r="D768" t="s">
        <v>2228</v>
      </c>
      <c r="E768" t="s">
        <v>309</v>
      </c>
      <c r="F768" t="s">
        <v>2408</v>
      </c>
      <c r="G768" t="s">
        <v>2409</v>
      </c>
      <c r="H768" t="s">
        <v>321</v>
      </c>
      <c r="I768" t="s">
        <v>754</v>
      </c>
      <c r="J768" t="s">
        <v>204</v>
      </c>
      <c r="K768" t="s">
        <v>204</v>
      </c>
      <c r="L768" t="s">
        <v>325</v>
      </c>
      <c r="M768" t="s">
        <v>340</v>
      </c>
      <c r="N768" t="s">
        <v>440</v>
      </c>
      <c r="O768" t="s">
        <v>339</v>
      </c>
      <c r="P768" t="s">
        <v>2027</v>
      </c>
      <c r="Q768" t="s">
        <v>415</v>
      </c>
      <c r="R768" t="s">
        <v>407</v>
      </c>
      <c r="S768" t="s">
        <v>1212</v>
      </c>
      <c r="T768" s="131">
        <v>5.37</v>
      </c>
      <c r="U768" t="s">
        <v>2410</v>
      </c>
      <c r="V768" s="132">
        <v>6.8100000000000001E-3</v>
      </c>
      <c r="W768" s="132">
        <v>2.7199999999999998E-2</v>
      </c>
      <c r="X768" t="s">
        <v>412</v>
      </c>
      <c r="Y768" t="s">
        <v>339</v>
      </c>
      <c r="Z768" s="131">
        <v>3030000</v>
      </c>
      <c r="AA768" s="131">
        <v>1</v>
      </c>
      <c r="AB768" s="131">
        <v>113.4</v>
      </c>
      <c r="AD768" s="131">
        <v>3436.02</v>
      </c>
      <c r="AH768" s="132">
        <v>7.7999999999999999E-4</v>
      </c>
      <c r="AI768" s="132">
        <f t="shared" si="11"/>
        <v>2.3019741604770539E-2</v>
      </c>
      <c r="AJ768" s="132">
        <v>1.9140188044880491E-3</v>
      </c>
    </row>
    <row r="769" spans="1:36" hidden="1">
      <c r="A769" t="s">
        <v>1213</v>
      </c>
      <c r="B769">
        <v>35012</v>
      </c>
      <c r="C769" t="s">
        <v>1514</v>
      </c>
      <c r="D769" t="s">
        <v>1515</v>
      </c>
      <c r="E769" t="s">
        <v>309</v>
      </c>
      <c r="F769" t="s">
        <v>2001</v>
      </c>
      <c r="G769" t="s">
        <v>2002</v>
      </c>
      <c r="H769" t="s">
        <v>321</v>
      </c>
      <c r="I769" t="s">
        <v>754</v>
      </c>
      <c r="J769" t="s">
        <v>204</v>
      </c>
      <c r="K769" t="s">
        <v>204</v>
      </c>
      <c r="L769" t="s">
        <v>325</v>
      </c>
      <c r="M769" t="s">
        <v>340</v>
      </c>
      <c r="N769" t="s">
        <v>448</v>
      </c>
      <c r="O769" t="s">
        <v>339</v>
      </c>
      <c r="P769" t="s">
        <v>1211</v>
      </c>
      <c r="Q769" t="s">
        <v>413</v>
      </c>
      <c r="R769" t="s">
        <v>407</v>
      </c>
      <c r="S769" t="s">
        <v>1212</v>
      </c>
      <c r="T769" s="131">
        <v>3.75</v>
      </c>
      <c r="U769" t="s">
        <v>2003</v>
      </c>
      <c r="V769" s="132">
        <v>2.7040000000000002E-2</v>
      </c>
      <c r="W769" s="132">
        <v>2.5999999999999999E-2</v>
      </c>
      <c r="X769" t="s">
        <v>412</v>
      </c>
      <c r="Y769" t="s">
        <v>339</v>
      </c>
      <c r="Z769" s="131">
        <v>3082919.17</v>
      </c>
      <c r="AA769" s="131">
        <v>1</v>
      </c>
      <c r="AB769" s="131">
        <v>103.06</v>
      </c>
      <c r="AD769" s="131">
        <v>3177.2559999999999</v>
      </c>
      <c r="AH769" s="132">
        <v>8.9999999999999998E-4</v>
      </c>
      <c r="AI769" s="132">
        <f t="shared" si="11"/>
        <v>2.128614272681964E-2</v>
      </c>
      <c r="AJ769" s="132">
        <v>1.7698755335162429E-3</v>
      </c>
    </row>
    <row r="770" spans="1:36" hidden="1">
      <c r="A770" t="s">
        <v>1213</v>
      </c>
      <c r="B770">
        <v>35012</v>
      </c>
      <c r="C770" t="s">
        <v>1603</v>
      </c>
      <c r="D770" t="s">
        <v>1604</v>
      </c>
      <c r="E770" t="s">
        <v>309</v>
      </c>
      <c r="F770" t="s">
        <v>2826</v>
      </c>
      <c r="G770" t="s">
        <v>2827</v>
      </c>
      <c r="H770" t="s">
        <v>321</v>
      </c>
      <c r="I770" t="s">
        <v>754</v>
      </c>
      <c r="J770" t="s">
        <v>204</v>
      </c>
      <c r="K770" t="s">
        <v>204</v>
      </c>
      <c r="L770" t="s">
        <v>325</v>
      </c>
      <c r="M770" t="s">
        <v>340</v>
      </c>
      <c r="N770" t="s">
        <v>448</v>
      </c>
      <c r="O770" t="s">
        <v>339</v>
      </c>
      <c r="P770" t="s">
        <v>1533</v>
      </c>
      <c r="Q770" t="s">
        <v>413</v>
      </c>
      <c r="R770" t="s">
        <v>407</v>
      </c>
      <c r="S770" t="s">
        <v>1212</v>
      </c>
      <c r="T770" s="131">
        <v>1.1000000000000001</v>
      </c>
      <c r="U770" t="s">
        <v>2828</v>
      </c>
      <c r="V770" s="132">
        <v>2.6519999999999998E-2</v>
      </c>
      <c r="W770" s="132">
        <v>2.8500000000000001E-2</v>
      </c>
      <c r="X770" t="s">
        <v>411</v>
      </c>
      <c r="Y770" t="s">
        <v>339</v>
      </c>
      <c r="Z770" s="131">
        <v>2426667</v>
      </c>
      <c r="AA770" s="131">
        <v>1</v>
      </c>
      <c r="AB770" s="131">
        <v>117.6</v>
      </c>
      <c r="AD770" s="131">
        <v>2853.76</v>
      </c>
      <c r="AH770" s="132">
        <v>2.3E-3</v>
      </c>
      <c r="AI770" s="132">
        <f t="shared" si="11"/>
        <v>1.9118869448382134E-2</v>
      </c>
      <c r="AJ770" s="132">
        <v>1.5896736059440328E-3</v>
      </c>
    </row>
    <row r="771" spans="1:36" hidden="1">
      <c r="A771" t="s">
        <v>1213</v>
      </c>
      <c r="B771">
        <v>35012</v>
      </c>
      <c r="C771" t="s">
        <v>2396</v>
      </c>
      <c r="D771" t="s">
        <v>2397</v>
      </c>
      <c r="E771" t="s">
        <v>309</v>
      </c>
      <c r="F771" t="s">
        <v>2820</v>
      </c>
      <c r="G771" t="s">
        <v>2821</v>
      </c>
      <c r="H771" t="s">
        <v>321</v>
      </c>
      <c r="I771" t="s">
        <v>754</v>
      </c>
      <c r="J771" t="s">
        <v>204</v>
      </c>
      <c r="K771" t="s">
        <v>204</v>
      </c>
      <c r="L771" t="s">
        <v>325</v>
      </c>
      <c r="M771" t="s">
        <v>340</v>
      </c>
      <c r="N771" t="s">
        <v>448</v>
      </c>
      <c r="O771" t="s">
        <v>339</v>
      </c>
      <c r="P771" t="s">
        <v>1533</v>
      </c>
      <c r="Q771" t="s">
        <v>413</v>
      </c>
      <c r="R771" t="s">
        <v>407</v>
      </c>
      <c r="S771" t="s">
        <v>1212</v>
      </c>
      <c r="T771" s="131">
        <v>2.97</v>
      </c>
      <c r="U771" t="s">
        <v>1863</v>
      </c>
      <c r="V771" s="132">
        <v>2.707E-2</v>
      </c>
      <c r="W771" s="132">
        <v>2.9399999999999999E-2</v>
      </c>
      <c r="X771" t="s">
        <v>411</v>
      </c>
      <c r="Y771" t="s">
        <v>339</v>
      </c>
      <c r="Z771" s="131">
        <v>2665774</v>
      </c>
      <c r="AA771" s="131">
        <v>1</v>
      </c>
      <c r="AB771" s="131">
        <v>105.7</v>
      </c>
      <c r="AD771" s="131">
        <v>2817.723</v>
      </c>
      <c r="AH771" s="132">
        <v>2.9399999999999999E-3</v>
      </c>
      <c r="AI771" s="132">
        <f t="shared" ref="AI771:AI834" si="12">AD771/SUMIF(B:B,B771,AD:AD)</f>
        <v>1.8877438249433606E-2</v>
      </c>
      <c r="AJ771" s="132">
        <v>1.5695993643338743E-3</v>
      </c>
    </row>
    <row r="772" spans="1:36" hidden="1">
      <c r="A772" t="s">
        <v>1213</v>
      </c>
      <c r="B772">
        <v>35012</v>
      </c>
      <c r="C772" t="s">
        <v>1913</v>
      </c>
      <c r="D772" t="s">
        <v>1914</v>
      </c>
      <c r="E772" t="s">
        <v>309</v>
      </c>
      <c r="F772" t="s">
        <v>1970</v>
      </c>
      <c r="G772" t="s">
        <v>1971</v>
      </c>
      <c r="H772" t="s">
        <v>321</v>
      </c>
      <c r="I772" t="s">
        <v>754</v>
      </c>
      <c r="J772" t="s">
        <v>204</v>
      </c>
      <c r="K772" t="s">
        <v>204</v>
      </c>
      <c r="L772" t="s">
        <v>325</v>
      </c>
      <c r="M772" t="s">
        <v>340</v>
      </c>
      <c r="N772" t="s">
        <v>464</v>
      </c>
      <c r="O772" t="s">
        <v>339</v>
      </c>
      <c r="P772" t="s">
        <v>1700</v>
      </c>
      <c r="Q772" t="s">
        <v>413</v>
      </c>
      <c r="R772" t="s">
        <v>407</v>
      </c>
      <c r="S772" t="s">
        <v>1212</v>
      </c>
      <c r="T772" s="131">
        <v>4.88</v>
      </c>
      <c r="U772" t="s">
        <v>1972</v>
      </c>
      <c r="V772" s="132">
        <v>3.0400000000000002E-3</v>
      </c>
      <c r="W772" s="132">
        <v>2.7699999999999999E-2</v>
      </c>
      <c r="X772" t="s">
        <v>412</v>
      </c>
      <c r="Y772" t="s">
        <v>339</v>
      </c>
      <c r="Z772" s="131">
        <v>2721360</v>
      </c>
      <c r="AA772" s="131">
        <v>1</v>
      </c>
      <c r="AB772" s="131">
        <v>100.5</v>
      </c>
      <c r="AD772" s="131">
        <v>2734.9670000000001</v>
      </c>
      <c r="AH772" s="132">
        <v>2.0100000000000001E-3</v>
      </c>
      <c r="AI772" s="132">
        <f t="shared" si="12"/>
        <v>1.8323011402021663E-2</v>
      </c>
      <c r="AJ772" s="132">
        <v>1.5235005231792208E-3</v>
      </c>
    </row>
    <row r="773" spans="1:36" hidden="1">
      <c r="A773" t="s">
        <v>1213</v>
      </c>
      <c r="B773">
        <v>35012</v>
      </c>
      <c r="C773" t="s">
        <v>1514</v>
      </c>
      <c r="D773" t="s">
        <v>1515</v>
      </c>
      <c r="E773" t="s">
        <v>309</v>
      </c>
      <c r="F773" t="s">
        <v>2829</v>
      </c>
      <c r="G773" t="s">
        <v>2830</v>
      </c>
      <c r="H773" t="s">
        <v>321</v>
      </c>
      <c r="I773" t="s">
        <v>754</v>
      </c>
      <c r="J773" t="s">
        <v>204</v>
      </c>
      <c r="K773" t="s">
        <v>204</v>
      </c>
      <c r="L773" t="s">
        <v>325</v>
      </c>
      <c r="M773" t="s">
        <v>340</v>
      </c>
      <c r="N773" t="s">
        <v>448</v>
      </c>
      <c r="O773" t="s">
        <v>339</v>
      </c>
      <c r="P773" t="s">
        <v>1533</v>
      </c>
      <c r="Q773" t="s">
        <v>413</v>
      </c>
      <c r="R773" t="s">
        <v>407</v>
      </c>
      <c r="S773" t="s">
        <v>1212</v>
      </c>
      <c r="T773" s="131">
        <v>0.57999999999999996</v>
      </c>
      <c r="U773" t="s">
        <v>2831</v>
      </c>
      <c r="V773" s="132">
        <v>2.6120000000000001E-2</v>
      </c>
      <c r="W773" s="132">
        <v>2.9100000000000001E-2</v>
      </c>
      <c r="X773" t="s">
        <v>411</v>
      </c>
      <c r="Y773" t="s">
        <v>339</v>
      </c>
      <c r="Z773" s="131">
        <v>2348592</v>
      </c>
      <c r="AA773" s="131">
        <v>1</v>
      </c>
      <c r="AB773" s="131">
        <v>114.63</v>
      </c>
      <c r="AD773" s="131">
        <v>2692.1909999999998</v>
      </c>
      <c r="AH773" s="132">
        <v>4.5500000000000002E-3</v>
      </c>
      <c r="AI773" s="132">
        <f t="shared" si="12"/>
        <v>1.8036432026207298E-2</v>
      </c>
      <c r="AJ773" s="132">
        <v>1.4996723532672933E-3</v>
      </c>
    </row>
    <row r="774" spans="1:36" hidden="1">
      <c r="A774" t="s">
        <v>1213</v>
      </c>
      <c r="B774">
        <v>35012</v>
      </c>
      <c r="C774" t="s">
        <v>1579</v>
      </c>
      <c r="D774" t="s">
        <v>1580</v>
      </c>
      <c r="E774" t="s">
        <v>309</v>
      </c>
      <c r="F774" t="s">
        <v>1975</v>
      </c>
      <c r="G774" t="s">
        <v>1976</v>
      </c>
      <c r="H774" t="s">
        <v>321</v>
      </c>
      <c r="I774" t="s">
        <v>754</v>
      </c>
      <c r="J774" t="s">
        <v>204</v>
      </c>
      <c r="K774" t="s">
        <v>204</v>
      </c>
      <c r="L774" t="s">
        <v>325</v>
      </c>
      <c r="M774" t="s">
        <v>340</v>
      </c>
      <c r="N774" t="s">
        <v>464</v>
      </c>
      <c r="O774" t="s">
        <v>339</v>
      </c>
      <c r="P774" t="s">
        <v>1551</v>
      </c>
      <c r="Q774" t="s">
        <v>413</v>
      </c>
      <c r="R774" t="s">
        <v>407</v>
      </c>
      <c r="S774" t="s">
        <v>1212</v>
      </c>
      <c r="T774" s="131">
        <v>3.69</v>
      </c>
      <c r="U774" t="s">
        <v>1572</v>
      </c>
      <c r="V774" s="132">
        <v>3.5409999999999997E-2</v>
      </c>
      <c r="W774" s="132">
        <v>3.5299999999999998E-2</v>
      </c>
      <c r="X774" t="s">
        <v>412</v>
      </c>
      <c r="Y774" t="s">
        <v>339</v>
      </c>
      <c r="Z774" s="131">
        <v>2475960</v>
      </c>
      <c r="AA774" s="131">
        <v>1</v>
      </c>
      <c r="AB774" s="131">
        <v>107.99</v>
      </c>
      <c r="AD774" s="131">
        <v>2673.7890000000002</v>
      </c>
      <c r="AH774" s="132">
        <v>1.34E-3</v>
      </c>
      <c r="AI774" s="132">
        <f t="shared" si="12"/>
        <v>1.7913147154462961E-2</v>
      </c>
      <c r="AJ774" s="132">
        <v>1.4894216055882379E-3</v>
      </c>
    </row>
    <row r="775" spans="1:36" hidden="1">
      <c r="A775" t="s">
        <v>1213</v>
      </c>
      <c r="B775">
        <v>35012</v>
      </c>
      <c r="C775" t="s">
        <v>455</v>
      </c>
      <c r="D775" t="s">
        <v>2228</v>
      </c>
      <c r="E775" t="s">
        <v>309</v>
      </c>
      <c r="F775" t="s">
        <v>2393</v>
      </c>
      <c r="G775" t="s">
        <v>2394</v>
      </c>
      <c r="H775" t="s">
        <v>321</v>
      </c>
      <c r="I775" t="s">
        <v>754</v>
      </c>
      <c r="J775" t="s">
        <v>204</v>
      </c>
      <c r="K775" t="s">
        <v>204</v>
      </c>
      <c r="L775" t="s">
        <v>325</v>
      </c>
      <c r="M775" t="s">
        <v>340</v>
      </c>
      <c r="N775" t="s">
        <v>440</v>
      </c>
      <c r="O775" t="s">
        <v>339</v>
      </c>
      <c r="P775" t="s">
        <v>2027</v>
      </c>
      <c r="Q775" t="s">
        <v>415</v>
      </c>
      <c r="R775" t="s">
        <v>407</v>
      </c>
      <c r="S775" t="s">
        <v>1212</v>
      </c>
      <c r="T775" s="131">
        <v>0.9</v>
      </c>
      <c r="U775" t="s">
        <v>2395</v>
      </c>
      <c r="V775" s="132">
        <v>1.908E-2</v>
      </c>
      <c r="W775" s="132">
        <v>2.4E-2</v>
      </c>
      <c r="X775" t="s">
        <v>412</v>
      </c>
      <c r="Y775" t="s">
        <v>339</v>
      </c>
      <c r="Z775" s="131">
        <v>2184625.5</v>
      </c>
      <c r="AA775" s="131">
        <v>1</v>
      </c>
      <c r="AB775" s="131">
        <v>119.86</v>
      </c>
      <c r="AD775" s="131">
        <v>2618.4920000000002</v>
      </c>
      <c r="AH775" s="132">
        <v>1.48E-3</v>
      </c>
      <c r="AI775" s="132">
        <f t="shared" si="12"/>
        <v>1.7542682881403142E-2</v>
      </c>
      <c r="AJ775" s="132">
        <v>1.458618671428432E-3</v>
      </c>
    </row>
    <row r="776" spans="1:36" hidden="1">
      <c r="A776" t="s">
        <v>1213</v>
      </c>
      <c r="B776">
        <v>35012</v>
      </c>
      <c r="C776" t="s">
        <v>1529</v>
      </c>
      <c r="D776" t="s">
        <v>1530</v>
      </c>
      <c r="E776" t="s">
        <v>309</v>
      </c>
      <c r="F776" t="s">
        <v>1531</v>
      </c>
      <c r="G776" t="s">
        <v>1532</v>
      </c>
      <c r="H776" t="s">
        <v>321</v>
      </c>
      <c r="I776" t="s">
        <v>754</v>
      </c>
      <c r="J776" t="s">
        <v>204</v>
      </c>
      <c r="K776" t="s">
        <v>204</v>
      </c>
      <c r="L776" t="s">
        <v>325</v>
      </c>
      <c r="M776" t="s">
        <v>340</v>
      </c>
      <c r="N776" t="s">
        <v>456</v>
      </c>
      <c r="O776" t="s">
        <v>339</v>
      </c>
      <c r="P776" t="s">
        <v>1533</v>
      </c>
      <c r="Q776" t="s">
        <v>413</v>
      </c>
      <c r="R776" t="s">
        <v>407</v>
      </c>
      <c r="S776" t="s">
        <v>1212</v>
      </c>
      <c r="T776" s="131">
        <v>5.13</v>
      </c>
      <c r="U776" t="s">
        <v>1534</v>
      </c>
      <c r="V776" s="132">
        <v>3.6819999999999999E-2</v>
      </c>
      <c r="W776" s="132">
        <v>4.5199999999999997E-2</v>
      </c>
      <c r="X776" t="s">
        <v>412</v>
      </c>
      <c r="Y776" t="s">
        <v>339</v>
      </c>
      <c r="Z776" s="131">
        <v>1762544.15</v>
      </c>
      <c r="AA776" s="131">
        <v>1</v>
      </c>
      <c r="AB776" s="131">
        <v>146.6</v>
      </c>
      <c r="AD776" s="131">
        <v>2583.89</v>
      </c>
      <c r="AH776" s="132">
        <v>6.8999999999999997E-4</v>
      </c>
      <c r="AI776" s="132">
        <f t="shared" si="12"/>
        <v>1.7310865517415657E-2</v>
      </c>
      <c r="AJ776" s="132">
        <v>1.4393437898291119E-3</v>
      </c>
    </row>
    <row r="777" spans="1:36" hidden="1">
      <c r="A777" t="s">
        <v>1213</v>
      </c>
      <c r="B777">
        <v>35012</v>
      </c>
      <c r="C777" t="s">
        <v>2822</v>
      </c>
      <c r="D777" t="s">
        <v>2823</v>
      </c>
      <c r="E777" t="s">
        <v>309</v>
      </c>
      <c r="F777" t="s">
        <v>2824</v>
      </c>
      <c r="G777" t="s">
        <v>2825</v>
      </c>
      <c r="H777" t="s">
        <v>321</v>
      </c>
      <c r="I777" t="s">
        <v>754</v>
      </c>
      <c r="J777" t="s">
        <v>204</v>
      </c>
      <c r="K777" t="s">
        <v>204</v>
      </c>
      <c r="L777" t="s">
        <v>325</v>
      </c>
      <c r="M777" t="s">
        <v>340</v>
      </c>
      <c r="N777" t="s">
        <v>447</v>
      </c>
      <c r="O777" t="s">
        <v>339</v>
      </c>
      <c r="P777" t="s">
        <v>1627</v>
      </c>
      <c r="Q777" t="s">
        <v>413</v>
      </c>
      <c r="R777" t="s">
        <v>407</v>
      </c>
      <c r="S777" t="s">
        <v>1212</v>
      </c>
      <c r="T777" s="131">
        <v>5.34</v>
      </c>
      <c r="U777" t="s">
        <v>1940</v>
      </c>
      <c r="V777" s="132">
        <v>2.845E-2</v>
      </c>
      <c r="W777" s="132">
        <v>3.0800000000000001E-2</v>
      </c>
      <c r="X777" t="s">
        <v>412</v>
      </c>
      <c r="Y777" t="s">
        <v>339</v>
      </c>
      <c r="Z777" s="131">
        <v>2584000</v>
      </c>
      <c r="AA777" s="131">
        <v>1</v>
      </c>
      <c r="AB777" s="131">
        <v>99.67</v>
      </c>
      <c r="AD777" s="131">
        <v>2575.473</v>
      </c>
      <c r="AH777" s="132">
        <v>1.034E-2</v>
      </c>
      <c r="AI777" s="132">
        <f t="shared" si="12"/>
        <v>1.725447551820513E-2</v>
      </c>
      <c r="AJ777" s="132">
        <v>1.4346551395077005E-3</v>
      </c>
    </row>
    <row r="778" spans="1:36" hidden="1">
      <c r="A778" t="s">
        <v>1213</v>
      </c>
      <c r="B778">
        <v>35012</v>
      </c>
      <c r="C778" t="s">
        <v>2327</v>
      </c>
      <c r="D778" t="s">
        <v>2328</v>
      </c>
      <c r="E778" t="s">
        <v>309</v>
      </c>
      <c r="F778" t="s">
        <v>2332</v>
      </c>
      <c r="G778" t="s">
        <v>2333</v>
      </c>
      <c r="H778" t="s">
        <v>321</v>
      </c>
      <c r="I778" t="s">
        <v>951</v>
      </c>
      <c r="J778" t="s">
        <v>204</v>
      </c>
      <c r="K778" t="s">
        <v>204</v>
      </c>
      <c r="L778" t="s">
        <v>325</v>
      </c>
      <c r="M778" t="s">
        <v>340</v>
      </c>
      <c r="N778" t="s">
        <v>464</v>
      </c>
      <c r="O778" t="s">
        <v>339</v>
      </c>
      <c r="P778" t="s">
        <v>1533</v>
      </c>
      <c r="Q778" t="s">
        <v>413</v>
      </c>
      <c r="R778" t="s">
        <v>407</v>
      </c>
      <c r="S778" t="s">
        <v>1212</v>
      </c>
      <c r="T778" s="131">
        <v>6.16</v>
      </c>
      <c r="U778" t="s">
        <v>2331</v>
      </c>
      <c r="V778" s="132">
        <v>4.4639999999999999E-2</v>
      </c>
      <c r="W778" s="132">
        <v>5.5899999999999998E-2</v>
      </c>
      <c r="X778" t="s">
        <v>412</v>
      </c>
      <c r="Y778" t="s">
        <v>339</v>
      </c>
      <c r="Z778" s="131">
        <v>2654000</v>
      </c>
      <c r="AA778" s="131">
        <v>1</v>
      </c>
      <c r="AB778" s="131">
        <v>96.63</v>
      </c>
      <c r="AD778" s="131">
        <v>2564.56</v>
      </c>
      <c r="AH778" s="132">
        <v>1.9499999999999999E-3</v>
      </c>
      <c r="AI778" s="132">
        <f t="shared" si="12"/>
        <v>1.7181363475745292E-2</v>
      </c>
      <c r="AJ778" s="132">
        <v>1.428576104108204E-3</v>
      </c>
    </row>
    <row r="779" spans="1:36" hidden="1">
      <c r="A779" t="s">
        <v>1213</v>
      </c>
      <c r="B779">
        <v>35012</v>
      </c>
      <c r="C779" t="s">
        <v>1603</v>
      </c>
      <c r="D779" t="s">
        <v>1604</v>
      </c>
      <c r="E779" t="s">
        <v>309</v>
      </c>
      <c r="F779" t="s">
        <v>2533</v>
      </c>
      <c r="G779" t="s">
        <v>2534</v>
      </c>
      <c r="H779" t="s">
        <v>321</v>
      </c>
      <c r="I779" t="s">
        <v>951</v>
      </c>
      <c r="J779" t="s">
        <v>204</v>
      </c>
      <c r="K779" t="s">
        <v>204</v>
      </c>
      <c r="L779" t="s">
        <v>325</v>
      </c>
      <c r="M779" t="s">
        <v>340</v>
      </c>
      <c r="N779" t="s">
        <v>448</v>
      </c>
      <c r="O779" t="s">
        <v>339</v>
      </c>
      <c r="P779" t="s">
        <v>1211</v>
      </c>
      <c r="Q779" t="s">
        <v>413</v>
      </c>
      <c r="R779" t="s">
        <v>407</v>
      </c>
      <c r="S779" t="s">
        <v>1212</v>
      </c>
      <c r="T779" s="131">
        <v>0.16</v>
      </c>
      <c r="U779" t="s">
        <v>2535</v>
      </c>
      <c r="V779" s="132">
        <v>3.9210000000000002E-2</v>
      </c>
      <c r="W779" s="132">
        <v>4.4999999999999998E-2</v>
      </c>
      <c r="X779" t="s">
        <v>412</v>
      </c>
      <c r="Y779" t="s">
        <v>339</v>
      </c>
      <c r="Z779" s="131">
        <v>2524000</v>
      </c>
      <c r="AA779" s="131">
        <v>1</v>
      </c>
      <c r="AB779" s="131">
        <v>101.17</v>
      </c>
      <c r="AD779" s="131">
        <v>2553.5309999999999</v>
      </c>
      <c r="AH779" s="132">
        <v>2.0899999999999998E-3</v>
      </c>
      <c r="AI779" s="132">
        <f t="shared" si="12"/>
        <v>1.7107474287044698E-2</v>
      </c>
      <c r="AJ779" s="132">
        <v>1.4224324514534759E-3</v>
      </c>
    </row>
    <row r="780" spans="1:36" hidden="1">
      <c r="A780" t="s">
        <v>1213</v>
      </c>
      <c r="B780">
        <v>35012</v>
      </c>
      <c r="C780" t="s">
        <v>1977</v>
      </c>
      <c r="D780" t="s">
        <v>1978</v>
      </c>
      <c r="E780" t="s">
        <v>309</v>
      </c>
      <c r="F780" t="s">
        <v>2325</v>
      </c>
      <c r="G780" t="s">
        <v>2326</v>
      </c>
      <c r="H780" t="s">
        <v>321</v>
      </c>
      <c r="I780" t="s">
        <v>754</v>
      </c>
      <c r="J780" t="s">
        <v>204</v>
      </c>
      <c r="K780" t="s">
        <v>204</v>
      </c>
      <c r="L780" t="s">
        <v>325</v>
      </c>
      <c r="M780" t="s">
        <v>340</v>
      </c>
      <c r="N780" t="s">
        <v>464</v>
      </c>
      <c r="O780" t="s">
        <v>339</v>
      </c>
      <c r="P780" t="s">
        <v>1700</v>
      </c>
      <c r="Q780" t="s">
        <v>413</v>
      </c>
      <c r="R780" t="s">
        <v>407</v>
      </c>
      <c r="S780" t="s">
        <v>1212</v>
      </c>
      <c r="T780" s="131">
        <v>3.49</v>
      </c>
      <c r="U780" t="s">
        <v>2284</v>
      </c>
      <c r="V780" s="132">
        <v>3.5290000000000002E-2</v>
      </c>
      <c r="W780" s="132">
        <v>3.0599999999999999E-2</v>
      </c>
      <c r="X780" t="s">
        <v>412</v>
      </c>
      <c r="Y780" t="s">
        <v>339</v>
      </c>
      <c r="Z780" s="131">
        <v>2355341.37</v>
      </c>
      <c r="AA780" s="131">
        <v>1</v>
      </c>
      <c r="AB780" s="131">
        <v>105.54</v>
      </c>
      <c r="AD780" s="131">
        <v>2485.8270000000002</v>
      </c>
      <c r="AH780" s="132">
        <v>1.4599999999999999E-3</v>
      </c>
      <c r="AI780" s="132">
        <f t="shared" si="12"/>
        <v>1.6653888863907063E-2</v>
      </c>
      <c r="AJ780" s="132">
        <v>1.3847182562104162E-3</v>
      </c>
    </row>
    <row r="781" spans="1:36" hidden="1">
      <c r="A781" t="s">
        <v>1213</v>
      </c>
      <c r="B781">
        <v>35012</v>
      </c>
      <c r="C781" t="s">
        <v>2445</v>
      </c>
      <c r="D781" t="s">
        <v>2446</v>
      </c>
      <c r="E781" t="s">
        <v>309</v>
      </c>
      <c r="F781" t="s">
        <v>2832</v>
      </c>
      <c r="G781" t="s">
        <v>2833</v>
      </c>
      <c r="H781" t="s">
        <v>321</v>
      </c>
      <c r="I781" t="s">
        <v>951</v>
      </c>
      <c r="J781" t="s">
        <v>204</v>
      </c>
      <c r="K781" t="s">
        <v>204</v>
      </c>
      <c r="L781" t="s">
        <v>325</v>
      </c>
      <c r="M781" t="s">
        <v>340</v>
      </c>
      <c r="N781" t="s">
        <v>462</v>
      </c>
      <c r="O781" t="s">
        <v>339</v>
      </c>
      <c r="P781" t="s">
        <v>1533</v>
      </c>
      <c r="Q781" t="s">
        <v>413</v>
      </c>
      <c r="R781" t="s">
        <v>407</v>
      </c>
      <c r="S781" t="s">
        <v>1212</v>
      </c>
      <c r="T781" s="131">
        <v>2.91</v>
      </c>
      <c r="U781" t="s">
        <v>2834</v>
      </c>
      <c r="V781" s="132">
        <v>4.897E-2</v>
      </c>
      <c r="W781" s="132">
        <v>5.2999999999999999E-2</v>
      </c>
      <c r="X781" t="s">
        <v>412</v>
      </c>
      <c r="Y781" t="s">
        <v>339</v>
      </c>
      <c r="Z781" s="131">
        <v>2459978.4</v>
      </c>
      <c r="AA781" s="131">
        <v>1</v>
      </c>
      <c r="AB781" s="131">
        <v>100.78</v>
      </c>
      <c r="AD781" s="131">
        <v>2479.1660000000002</v>
      </c>
      <c r="AH781" s="132">
        <v>1.108E-2</v>
      </c>
      <c r="AI781" s="132">
        <f t="shared" si="12"/>
        <v>1.6609263250892767E-2</v>
      </c>
      <c r="AJ781" s="132">
        <v>1.3810077774423371E-3</v>
      </c>
    </row>
    <row r="782" spans="1:36" hidden="1">
      <c r="A782" t="s">
        <v>1213</v>
      </c>
      <c r="B782">
        <v>35012</v>
      </c>
      <c r="C782" t="s">
        <v>1509</v>
      </c>
      <c r="D782" t="s">
        <v>1510</v>
      </c>
      <c r="E782" t="s">
        <v>309</v>
      </c>
      <c r="F782" t="s">
        <v>2334</v>
      </c>
      <c r="G782" t="s">
        <v>2335</v>
      </c>
      <c r="H782" t="s">
        <v>321</v>
      </c>
      <c r="I782" t="s">
        <v>754</v>
      </c>
      <c r="J782" t="s">
        <v>204</v>
      </c>
      <c r="K782" t="s">
        <v>204</v>
      </c>
      <c r="L782" t="s">
        <v>325</v>
      </c>
      <c r="M782" t="s">
        <v>340</v>
      </c>
      <c r="N782" t="s">
        <v>448</v>
      </c>
      <c r="O782" t="s">
        <v>339</v>
      </c>
      <c r="P782" t="s">
        <v>1211</v>
      </c>
      <c r="Q782" t="s">
        <v>413</v>
      </c>
      <c r="R782" t="s">
        <v>407</v>
      </c>
      <c r="S782" t="s">
        <v>1212</v>
      </c>
      <c r="T782" s="131">
        <v>1.22</v>
      </c>
      <c r="U782" t="s">
        <v>2336</v>
      </c>
      <c r="V782" s="132">
        <v>5.0000000000000002E-5</v>
      </c>
      <c r="W782" s="132">
        <v>2.3900000000000001E-2</v>
      </c>
      <c r="X782" t="s">
        <v>412</v>
      </c>
      <c r="Y782" t="s">
        <v>339</v>
      </c>
      <c r="Z782" s="131">
        <v>2221574</v>
      </c>
      <c r="AA782" s="131">
        <v>1</v>
      </c>
      <c r="AB782" s="131">
        <v>111.45</v>
      </c>
      <c r="AD782" s="131">
        <v>2475.944</v>
      </c>
      <c r="AH782" s="132">
        <v>7.3999999999999999E-4</v>
      </c>
      <c r="AI782" s="132">
        <f t="shared" si="12"/>
        <v>1.6587677344102186E-2</v>
      </c>
      <c r="AJ782" s="132">
        <v>1.3792129774737511E-3</v>
      </c>
    </row>
    <row r="783" spans="1:36" hidden="1">
      <c r="A783" t="s">
        <v>1213</v>
      </c>
      <c r="B783">
        <v>35012</v>
      </c>
      <c r="C783" t="s">
        <v>1920</v>
      </c>
      <c r="D783" t="s">
        <v>1921</v>
      </c>
      <c r="E783" t="s">
        <v>309</v>
      </c>
      <c r="F783" t="s">
        <v>1934</v>
      </c>
      <c r="G783" t="s">
        <v>1935</v>
      </c>
      <c r="H783" t="s">
        <v>321</v>
      </c>
      <c r="I783" t="s">
        <v>754</v>
      </c>
      <c r="J783" t="s">
        <v>204</v>
      </c>
      <c r="K783" t="s">
        <v>204</v>
      </c>
      <c r="L783" t="s">
        <v>325</v>
      </c>
      <c r="M783" t="s">
        <v>340</v>
      </c>
      <c r="N783" t="s">
        <v>464</v>
      </c>
      <c r="O783" t="s">
        <v>339</v>
      </c>
      <c r="P783" t="s">
        <v>1533</v>
      </c>
      <c r="Q783" t="s">
        <v>413</v>
      </c>
      <c r="R783" t="s">
        <v>407</v>
      </c>
      <c r="S783" t="s">
        <v>1212</v>
      </c>
      <c r="T783" s="131">
        <v>4.88</v>
      </c>
      <c r="U783" t="s">
        <v>1912</v>
      </c>
      <c r="V783" s="132">
        <v>1.8769999999999998E-2</v>
      </c>
      <c r="W783" s="132">
        <v>3.1600000000000003E-2</v>
      </c>
      <c r="X783" t="s">
        <v>412</v>
      </c>
      <c r="Y783" t="s">
        <v>339</v>
      </c>
      <c r="Z783" s="131">
        <v>2353120</v>
      </c>
      <c r="AA783" s="131">
        <v>1</v>
      </c>
      <c r="AB783" s="131">
        <v>105.08</v>
      </c>
      <c r="AD783" s="131">
        <v>2472.6579999999999</v>
      </c>
      <c r="AH783" s="132">
        <v>2.3E-3</v>
      </c>
      <c r="AI783" s="132">
        <f t="shared" si="12"/>
        <v>1.6565662666971879E-2</v>
      </c>
      <c r="AJ783" s="132">
        <v>1.377382526605727E-3</v>
      </c>
    </row>
    <row r="784" spans="1:36" hidden="1">
      <c r="A784" t="s">
        <v>1213</v>
      </c>
      <c r="B784">
        <v>35012</v>
      </c>
      <c r="C784" t="s">
        <v>1835</v>
      </c>
      <c r="D784" t="s">
        <v>1836</v>
      </c>
      <c r="E784" t="s">
        <v>309</v>
      </c>
      <c r="F784" t="s">
        <v>2900</v>
      </c>
      <c r="G784" t="s">
        <v>2901</v>
      </c>
      <c r="H784" t="s">
        <v>321</v>
      </c>
      <c r="I784" t="s">
        <v>951</v>
      </c>
      <c r="J784" t="s">
        <v>204</v>
      </c>
      <c r="K784" t="s">
        <v>204</v>
      </c>
      <c r="L784" t="s">
        <v>325</v>
      </c>
      <c r="M784" t="s">
        <v>340</v>
      </c>
      <c r="N784" t="s">
        <v>441</v>
      </c>
      <c r="O784" t="s">
        <v>339</v>
      </c>
      <c r="Q784" t="s">
        <v>410</v>
      </c>
      <c r="R784" t="s">
        <v>410</v>
      </c>
      <c r="S784" t="s">
        <v>1212</v>
      </c>
      <c r="T784" s="131">
        <v>2.3199999999999998</v>
      </c>
      <c r="U784" t="s">
        <v>1960</v>
      </c>
      <c r="V784" s="132">
        <v>5.0999999999999997E-2</v>
      </c>
      <c r="W784" s="132">
        <v>6.0600000000000001E-2</v>
      </c>
      <c r="X784" t="s">
        <v>412</v>
      </c>
      <c r="Y784" t="s">
        <v>339</v>
      </c>
      <c r="Z784" s="131">
        <v>2385000</v>
      </c>
      <c r="AA784" s="131">
        <v>1</v>
      </c>
      <c r="AB784" s="131">
        <v>100.19</v>
      </c>
      <c r="AD784" s="131">
        <v>2389.5320000000002</v>
      </c>
      <c r="AH784" s="132">
        <v>1.0840000000000001E-2</v>
      </c>
      <c r="AI784" s="132">
        <f t="shared" si="12"/>
        <v>1.6008756991033393E-2</v>
      </c>
      <c r="AJ784" s="132">
        <v>1.3310775786886972E-3</v>
      </c>
    </row>
    <row r="785" spans="1:36" hidden="1">
      <c r="A785" t="s">
        <v>1213</v>
      </c>
      <c r="B785">
        <v>35012</v>
      </c>
      <c r="C785" t="s">
        <v>2517</v>
      </c>
      <c r="D785" t="s">
        <v>2518</v>
      </c>
      <c r="E785" t="s">
        <v>309</v>
      </c>
      <c r="F785" t="s">
        <v>2519</v>
      </c>
      <c r="G785" t="s">
        <v>2520</v>
      </c>
      <c r="H785" t="s">
        <v>321</v>
      </c>
      <c r="I785" t="s">
        <v>754</v>
      </c>
      <c r="J785" t="s">
        <v>204</v>
      </c>
      <c r="K785" t="s">
        <v>204</v>
      </c>
      <c r="L785" t="s">
        <v>325</v>
      </c>
      <c r="M785" t="s">
        <v>340</v>
      </c>
      <c r="N785" t="s">
        <v>447</v>
      </c>
      <c r="O785" t="s">
        <v>339</v>
      </c>
      <c r="P785" t="s">
        <v>1551</v>
      </c>
      <c r="Q785" t="s">
        <v>413</v>
      </c>
      <c r="R785" t="s">
        <v>407</v>
      </c>
      <c r="S785" t="s">
        <v>1212</v>
      </c>
      <c r="T785" s="131">
        <v>2.35</v>
      </c>
      <c r="U785" t="s">
        <v>2521</v>
      </c>
      <c r="V785" s="132">
        <v>3.3450000000000001E-2</v>
      </c>
      <c r="W785" s="132">
        <v>3.8399999999999997E-2</v>
      </c>
      <c r="X785" t="s">
        <v>412</v>
      </c>
      <c r="Y785" t="s">
        <v>339</v>
      </c>
      <c r="Z785" s="131">
        <v>1952749.18</v>
      </c>
      <c r="AA785" s="131">
        <v>1</v>
      </c>
      <c r="AB785" s="131">
        <v>118.27</v>
      </c>
      <c r="AD785" s="131">
        <v>2309.5160000000001</v>
      </c>
      <c r="AH785" s="132">
        <v>1.3699999999999999E-3</v>
      </c>
      <c r="AI785" s="132">
        <f t="shared" si="12"/>
        <v>1.5472686873790968E-2</v>
      </c>
      <c r="AJ785" s="132">
        <v>1.2865050416662363E-3</v>
      </c>
    </row>
    <row r="786" spans="1:36" hidden="1">
      <c r="A786" t="s">
        <v>1213</v>
      </c>
      <c r="B786">
        <v>35012</v>
      </c>
      <c r="C786" t="s">
        <v>1977</v>
      </c>
      <c r="D786" t="s">
        <v>1978</v>
      </c>
      <c r="E786" t="s">
        <v>309</v>
      </c>
      <c r="F786" t="s">
        <v>2076</v>
      </c>
      <c r="G786" t="s">
        <v>2077</v>
      </c>
      <c r="H786" t="s">
        <v>321</v>
      </c>
      <c r="I786" t="s">
        <v>754</v>
      </c>
      <c r="J786" t="s">
        <v>204</v>
      </c>
      <c r="K786" t="s">
        <v>204</v>
      </c>
      <c r="L786" t="s">
        <v>325</v>
      </c>
      <c r="M786" t="s">
        <v>340</v>
      </c>
      <c r="N786" t="s">
        <v>464</v>
      </c>
      <c r="O786" t="s">
        <v>339</v>
      </c>
      <c r="P786" t="s">
        <v>1700</v>
      </c>
      <c r="Q786" t="s">
        <v>413</v>
      </c>
      <c r="R786" t="s">
        <v>407</v>
      </c>
      <c r="S786" t="s">
        <v>1212</v>
      </c>
      <c r="T786" s="131">
        <v>4.67</v>
      </c>
      <c r="U786" t="s">
        <v>2078</v>
      </c>
      <c r="V786" s="132">
        <v>9.2300000000000004E-3</v>
      </c>
      <c r="W786" s="132">
        <v>3.0800000000000001E-2</v>
      </c>
      <c r="X786" t="s">
        <v>412</v>
      </c>
      <c r="Y786" t="s">
        <v>339</v>
      </c>
      <c r="Z786" s="131">
        <v>2268271</v>
      </c>
      <c r="AA786" s="131">
        <v>1</v>
      </c>
      <c r="AB786" s="131">
        <v>100.11</v>
      </c>
      <c r="AD786" s="131">
        <v>2270.7660000000001</v>
      </c>
      <c r="AH786" s="132">
        <v>1.6199999999999999E-3</v>
      </c>
      <c r="AI786" s="132">
        <f t="shared" si="12"/>
        <v>1.5213079832159995E-2</v>
      </c>
      <c r="AJ786" s="132">
        <v>1.2649195361470857E-3</v>
      </c>
    </row>
    <row r="787" spans="1:36" hidden="1">
      <c r="A787" t="s">
        <v>1213</v>
      </c>
      <c r="B787">
        <v>35012</v>
      </c>
      <c r="C787" t="s">
        <v>2912</v>
      </c>
      <c r="D787" t="s">
        <v>2913</v>
      </c>
      <c r="E787" t="s">
        <v>309</v>
      </c>
      <c r="F787" t="s">
        <v>2914</v>
      </c>
      <c r="G787" t="s">
        <v>2915</v>
      </c>
      <c r="H787" t="s">
        <v>321</v>
      </c>
      <c r="I787" t="s">
        <v>951</v>
      </c>
      <c r="J787" t="s">
        <v>204</v>
      </c>
      <c r="K787" t="s">
        <v>204</v>
      </c>
      <c r="L787" t="s">
        <v>325</v>
      </c>
      <c r="M787" t="s">
        <v>340</v>
      </c>
      <c r="N787" t="s">
        <v>447</v>
      </c>
      <c r="O787" t="s">
        <v>339</v>
      </c>
      <c r="P787" t="s">
        <v>1596</v>
      </c>
      <c r="Q787" t="s">
        <v>415</v>
      </c>
      <c r="R787" t="s">
        <v>407</v>
      </c>
      <c r="S787" t="s">
        <v>1212</v>
      </c>
      <c r="T787" s="131">
        <v>2.0299999999999998</v>
      </c>
      <c r="U787" t="s">
        <v>1597</v>
      </c>
      <c r="V787" s="132">
        <v>4.7039999999999998E-2</v>
      </c>
      <c r="W787" s="132">
        <v>5.8599999999999999E-2</v>
      </c>
      <c r="X787" t="s">
        <v>412</v>
      </c>
      <c r="Y787" t="s">
        <v>339</v>
      </c>
      <c r="Z787" s="131">
        <v>2238134.4</v>
      </c>
      <c r="AA787" s="131">
        <v>1</v>
      </c>
      <c r="AB787" s="131">
        <v>98.67</v>
      </c>
      <c r="AD787" s="131">
        <v>2208.3670000000002</v>
      </c>
      <c r="AH787" s="132">
        <v>3.5500000000000002E-3</v>
      </c>
      <c r="AI787" s="132">
        <f t="shared" si="12"/>
        <v>1.4795035450463708E-2</v>
      </c>
      <c r="AJ787" s="132">
        <v>1.2301604662402605E-3</v>
      </c>
    </row>
    <row r="788" spans="1:36" hidden="1">
      <c r="A788" t="s">
        <v>1213</v>
      </c>
      <c r="B788">
        <v>35012</v>
      </c>
      <c r="C788" t="s">
        <v>1920</v>
      </c>
      <c r="D788" t="s">
        <v>1921</v>
      </c>
      <c r="E788" t="s">
        <v>309</v>
      </c>
      <c r="F788" t="s">
        <v>2404</v>
      </c>
      <c r="G788" t="s">
        <v>2405</v>
      </c>
      <c r="H788" t="s">
        <v>321</v>
      </c>
      <c r="I788" t="s">
        <v>754</v>
      </c>
      <c r="J788" t="s">
        <v>204</v>
      </c>
      <c r="K788" t="s">
        <v>204</v>
      </c>
      <c r="L788" t="s">
        <v>325</v>
      </c>
      <c r="M788" t="s">
        <v>340</v>
      </c>
      <c r="N788" t="s">
        <v>464</v>
      </c>
      <c r="O788" t="s">
        <v>339</v>
      </c>
      <c r="P788" t="s">
        <v>2213</v>
      </c>
      <c r="Q788" t="s">
        <v>415</v>
      </c>
      <c r="R788" t="s">
        <v>407</v>
      </c>
      <c r="S788" t="s">
        <v>1212</v>
      </c>
      <c r="T788" s="131">
        <v>4.01</v>
      </c>
      <c r="U788" t="s">
        <v>1820</v>
      </c>
      <c r="V788" s="132">
        <v>1.7799999999999999E-3</v>
      </c>
      <c r="W788" s="132">
        <v>3.0499999999999999E-2</v>
      </c>
      <c r="X788" t="s">
        <v>412</v>
      </c>
      <c r="Y788" t="s">
        <v>339</v>
      </c>
      <c r="Z788" s="131">
        <v>2007000</v>
      </c>
      <c r="AA788" s="131">
        <v>1</v>
      </c>
      <c r="AB788" s="131">
        <v>107.88</v>
      </c>
      <c r="AD788" s="131">
        <v>2165.152</v>
      </c>
      <c r="AH788" s="132">
        <v>1.7799999999999999E-3</v>
      </c>
      <c r="AI788" s="132">
        <f t="shared" si="12"/>
        <v>1.4505514978100285E-2</v>
      </c>
      <c r="AJ788" s="132">
        <v>1.2060877534400001E-3</v>
      </c>
    </row>
    <row r="789" spans="1:36" hidden="1">
      <c r="A789" t="s">
        <v>1213</v>
      </c>
      <c r="B789">
        <v>35012</v>
      </c>
      <c r="C789" t="s">
        <v>2373</v>
      </c>
      <c r="D789" t="s">
        <v>2374</v>
      </c>
      <c r="E789" t="s">
        <v>309</v>
      </c>
      <c r="F789" t="s">
        <v>2574</v>
      </c>
      <c r="G789" t="s">
        <v>2575</v>
      </c>
      <c r="H789" t="s">
        <v>321</v>
      </c>
      <c r="I789" t="s">
        <v>951</v>
      </c>
      <c r="J789" t="s">
        <v>204</v>
      </c>
      <c r="K789" t="s">
        <v>204</v>
      </c>
      <c r="L789" t="s">
        <v>325</v>
      </c>
      <c r="M789" t="s">
        <v>340</v>
      </c>
      <c r="N789" t="s">
        <v>440</v>
      </c>
      <c r="O789" t="s">
        <v>339</v>
      </c>
      <c r="P789" t="s">
        <v>1577</v>
      </c>
      <c r="Q789" t="s">
        <v>415</v>
      </c>
      <c r="R789" t="s">
        <v>407</v>
      </c>
      <c r="S789" t="s">
        <v>1212</v>
      </c>
      <c r="T789" s="131">
        <v>1.45</v>
      </c>
      <c r="U789" t="s">
        <v>1370</v>
      </c>
      <c r="V789" s="132">
        <v>4.9639999999999997E-2</v>
      </c>
      <c r="W789" s="132">
        <v>5.3999999999999999E-2</v>
      </c>
      <c r="X789" t="s">
        <v>412</v>
      </c>
      <c r="Y789" t="s">
        <v>339</v>
      </c>
      <c r="Z789" s="131">
        <v>2205147.25</v>
      </c>
      <c r="AA789" s="131">
        <v>1</v>
      </c>
      <c r="AB789" s="131">
        <v>97.14</v>
      </c>
      <c r="AD789" s="131">
        <v>2142.08</v>
      </c>
      <c r="AH789" s="132">
        <v>3.0799999999999998E-3</v>
      </c>
      <c r="AI789" s="132">
        <f t="shared" si="12"/>
        <v>1.4350943270629064E-2</v>
      </c>
      <c r="AJ789" s="132">
        <v>1.1932356041925716E-3</v>
      </c>
    </row>
    <row r="790" spans="1:36" hidden="1">
      <c r="A790" t="s">
        <v>1213</v>
      </c>
      <c r="B790">
        <v>35012</v>
      </c>
      <c r="C790" t="s">
        <v>2517</v>
      </c>
      <c r="D790" t="s">
        <v>2518</v>
      </c>
      <c r="E790" t="s">
        <v>309</v>
      </c>
      <c r="F790" t="s">
        <v>2916</v>
      </c>
      <c r="G790" t="s">
        <v>2917</v>
      </c>
      <c r="H790" t="s">
        <v>321</v>
      </c>
      <c r="I790" t="s">
        <v>754</v>
      </c>
      <c r="J790" t="s">
        <v>204</v>
      </c>
      <c r="K790" t="s">
        <v>204</v>
      </c>
      <c r="L790" t="s">
        <v>325</v>
      </c>
      <c r="M790" t="s">
        <v>340</v>
      </c>
      <c r="N790" t="s">
        <v>447</v>
      </c>
      <c r="O790" t="s">
        <v>339</v>
      </c>
      <c r="P790" t="s">
        <v>1551</v>
      </c>
      <c r="Q790" t="s">
        <v>413</v>
      </c>
      <c r="R790" t="s">
        <v>407</v>
      </c>
      <c r="S790" t="s">
        <v>1212</v>
      </c>
      <c r="T790" s="131">
        <v>3.99</v>
      </c>
      <c r="U790" t="s">
        <v>2018</v>
      </c>
      <c r="V790" s="132">
        <v>1.158E-2</v>
      </c>
      <c r="W790" s="132">
        <v>3.7199999999999997E-2</v>
      </c>
      <c r="X790" t="s">
        <v>412</v>
      </c>
      <c r="Y790" t="s">
        <v>339</v>
      </c>
      <c r="Z790" s="131">
        <v>1850680.86</v>
      </c>
      <c r="AA790" s="131">
        <v>1</v>
      </c>
      <c r="AB790" s="131">
        <v>113.73</v>
      </c>
      <c r="AD790" s="131">
        <v>2104.779</v>
      </c>
      <c r="AH790" s="132">
        <v>5.4200000000000003E-3</v>
      </c>
      <c r="AI790" s="132">
        <f t="shared" si="12"/>
        <v>1.4101043857470949E-2</v>
      </c>
      <c r="AJ790" s="132">
        <v>1.1724572573185113E-3</v>
      </c>
    </row>
    <row r="791" spans="1:36" hidden="1">
      <c r="A791" t="s">
        <v>1213</v>
      </c>
      <c r="B791">
        <v>35012</v>
      </c>
      <c r="C791" t="s">
        <v>1696</v>
      </c>
      <c r="D791" t="s">
        <v>1697</v>
      </c>
      <c r="E791" t="s">
        <v>309</v>
      </c>
      <c r="F791" t="s">
        <v>1953</v>
      </c>
      <c r="G791" t="s">
        <v>1954</v>
      </c>
      <c r="H791" t="s">
        <v>321</v>
      </c>
      <c r="I791" t="s">
        <v>754</v>
      </c>
      <c r="J791" t="s">
        <v>204</v>
      </c>
      <c r="K791" t="s">
        <v>204</v>
      </c>
      <c r="L791" t="s">
        <v>325</v>
      </c>
      <c r="M791" t="s">
        <v>340</v>
      </c>
      <c r="N791" t="s">
        <v>464</v>
      </c>
      <c r="O791" t="s">
        <v>339</v>
      </c>
      <c r="P791" t="s">
        <v>1700</v>
      </c>
      <c r="Q791" t="s">
        <v>413</v>
      </c>
      <c r="R791" t="s">
        <v>407</v>
      </c>
      <c r="S791" t="s">
        <v>1212</v>
      </c>
      <c r="T791" s="131">
        <v>4.91</v>
      </c>
      <c r="U791" t="s">
        <v>1955</v>
      </c>
      <c r="V791" s="132">
        <v>2.6030000000000001E-2</v>
      </c>
      <c r="W791" s="132">
        <v>2.9700000000000001E-2</v>
      </c>
      <c r="X791" t="s">
        <v>412</v>
      </c>
      <c r="Y791" t="s">
        <v>339</v>
      </c>
      <c r="Z791" s="131">
        <v>2050422.62</v>
      </c>
      <c r="AA791" s="131">
        <v>1</v>
      </c>
      <c r="AB791" s="131">
        <v>102.5</v>
      </c>
      <c r="AD791" s="131">
        <v>2101.683</v>
      </c>
      <c r="AH791" s="132">
        <v>9.1E-4</v>
      </c>
      <c r="AI791" s="132">
        <f t="shared" si="12"/>
        <v>1.4080302092286704E-2</v>
      </c>
      <c r="AJ791" s="132">
        <v>1.1707326450581942E-3</v>
      </c>
    </row>
    <row r="792" spans="1:36" hidden="1">
      <c r="A792" t="s">
        <v>1213</v>
      </c>
      <c r="B792">
        <v>35012</v>
      </c>
      <c r="C792" t="s">
        <v>1603</v>
      </c>
      <c r="D792" t="s">
        <v>1604</v>
      </c>
      <c r="E792" t="s">
        <v>309</v>
      </c>
      <c r="F792" t="s">
        <v>2057</v>
      </c>
      <c r="G792" t="s">
        <v>2058</v>
      </c>
      <c r="H792" t="s">
        <v>321</v>
      </c>
      <c r="I792" t="s">
        <v>754</v>
      </c>
      <c r="J792" t="s">
        <v>204</v>
      </c>
      <c r="K792" t="s">
        <v>204</v>
      </c>
      <c r="L792" t="s">
        <v>325</v>
      </c>
      <c r="M792" t="s">
        <v>340</v>
      </c>
      <c r="N792" t="s">
        <v>448</v>
      </c>
      <c r="O792" t="s">
        <v>339</v>
      </c>
      <c r="P792" t="s">
        <v>1211</v>
      </c>
      <c r="Q792" t="s">
        <v>413</v>
      </c>
      <c r="R792" t="s">
        <v>407</v>
      </c>
      <c r="S792" t="s">
        <v>1212</v>
      </c>
      <c r="T792" s="131">
        <v>3.97</v>
      </c>
      <c r="U792" t="s">
        <v>2059</v>
      </c>
      <c r="V792" s="132">
        <v>1.242E-2</v>
      </c>
      <c r="W792" s="132">
        <v>2.53E-2</v>
      </c>
      <c r="X792" t="s">
        <v>412</v>
      </c>
      <c r="Y792" t="s">
        <v>339</v>
      </c>
      <c r="Z792" s="131">
        <v>2016800</v>
      </c>
      <c r="AA792" s="131">
        <v>1</v>
      </c>
      <c r="AB792" s="131">
        <v>103.09</v>
      </c>
      <c r="AD792" s="131">
        <v>2079.1190000000001</v>
      </c>
      <c r="AH792" s="132">
        <v>1.2600000000000001E-3</v>
      </c>
      <c r="AI792" s="132">
        <f t="shared" si="12"/>
        <v>1.3929133749387059E-2</v>
      </c>
      <c r="AJ792" s="132">
        <v>1.1581634748250558E-3</v>
      </c>
    </row>
    <row r="793" spans="1:36" hidden="1">
      <c r="A793" t="s">
        <v>1213</v>
      </c>
      <c r="B793">
        <v>35012</v>
      </c>
      <c r="C793" t="s">
        <v>1573</v>
      </c>
      <c r="D793" t="s">
        <v>1574</v>
      </c>
      <c r="E793" t="s">
        <v>309</v>
      </c>
      <c r="F793" t="s">
        <v>2008</v>
      </c>
      <c r="G793" t="s">
        <v>2009</v>
      </c>
      <c r="H793" t="s">
        <v>321</v>
      </c>
      <c r="I793" t="s">
        <v>951</v>
      </c>
      <c r="J793" t="s">
        <v>204</v>
      </c>
      <c r="K793" t="s">
        <v>204</v>
      </c>
      <c r="L793" t="s">
        <v>325</v>
      </c>
      <c r="M793" t="s">
        <v>340</v>
      </c>
      <c r="N793" t="s">
        <v>441</v>
      </c>
      <c r="O793" t="s">
        <v>339</v>
      </c>
      <c r="P793" t="s">
        <v>1577</v>
      </c>
      <c r="Q793" t="s">
        <v>415</v>
      </c>
      <c r="R793" t="s">
        <v>407</v>
      </c>
      <c r="S793" t="s">
        <v>1212</v>
      </c>
      <c r="T793" s="131">
        <v>3.29</v>
      </c>
      <c r="U793" t="s">
        <v>2010</v>
      </c>
      <c r="V793" s="132">
        <v>2.9420000000000002E-2</v>
      </c>
      <c r="W793" s="132">
        <v>5.5899999999999998E-2</v>
      </c>
      <c r="X793" t="s">
        <v>412</v>
      </c>
      <c r="Y793" t="s">
        <v>339</v>
      </c>
      <c r="Z793" s="131">
        <v>2317000</v>
      </c>
      <c r="AA793" s="131">
        <v>1</v>
      </c>
      <c r="AB793" s="131">
        <v>87.84</v>
      </c>
      <c r="AD793" s="131">
        <v>2035.2529999999999</v>
      </c>
      <c r="AH793" s="132">
        <v>1.97E-3</v>
      </c>
      <c r="AI793" s="132">
        <f t="shared" si="12"/>
        <v>1.3635251878724237E-2</v>
      </c>
      <c r="AJ793" s="132">
        <v>1.1337281255320735E-3</v>
      </c>
    </row>
    <row r="794" spans="1:36" hidden="1">
      <c r="A794" t="s">
        <v>1213</v>
      </c>
      <c r="B794">
        <v>35012</v>
      </c>
      <c r="C794" t="s">
        <v>2023</v>
      </c>
      <c r="D794" t="s">
        <v>2024</v>
      </c>
      <c r="E794" t="s">
        <v>309</v>
      </c>
      <c r="F794" t="s">
        <v>2450</v>
      </c>
      <c r="G794" t="s">
        <v>2451</v>
      </c>
      <c r="H794" t="s">
        <v>321</v>
      </c>
      <c r="I794" t="s">
        <v>754</v>
      </c>
      <c r="J794" t="s">
        <v>204</v>
      </c>
      <c r="K794" t="s">
        <v>204</v>
      </c>
      <c r="L794" t="s">
        <v>325</v>
      </c>
      <c r="M794" t="s">
        <v>340</v>
      </c>
      <c r="N794" t="s">
        <v>464</v>
      </c>
      <c r="O794" t="s">
        <v>339</v>
      </c>
      <c r="P794" t="s">
        <v>2027</v>
      </c>
      <c r="Q794" t="s">
        <v>415</v>
      </c>
      <c r="R794" t="s">
        <v>407</v>
      </c>
      <c r="S794" t="s">
        <v>1212</v>
      </c>
      <c r="T794" s="131">
        <v>2.66</v>
      </c>
      <c r="U794" t="s">
        <v>2452</v>
      </c>
      <c r="V794" s="132">
        <v>1.5499999999999999E-3</v>
      </c>
      <c r="W794" s="132">
        <v>2.81E-2</v>
      </c>
      <c r="X794" t="s">
        <v>412</v>
      </c>
      <c r="Y794" t="s">
        <v>339</v>
      </c>
      <c r="Z794" s="131">
        <v>1799985</v>
      </c>
      <c r="AA794" s="131">
        <v>1</v>
      </c>
      <c r="AB794" s="131">
        <v>113.01</v>
      </c>
      <c r="AD794" s="131">
        <v>2034.163</v>
      </c>
      <c r="AH794" s="132">
        <v>7.3999999999999999E-4</v>
      </c>
      <c r="AI794" s="132">
        <f t="shared" si="12"/>
        <v>1.3627949383875779E-2</v>
      </c>
      <c r="AJ794" s="132">
        <v>1.1331209461510187E-3</v>
      </c>
    </row>
    <row r="795" spans="1:36" hidden="1">
      <c r="A795" t="s">
        <v>1213</v>
      </c>
      <c r="B795">
        <v>35012</v>
      </c>
      <c r="C795" t="s">
        <v>1948</v>
      </c>
      <c r="D795" t="s">
        <v>1949</v>
      </c>
      <c r="E795" t="s">
        <v>309</v>
      </c>
      <c r="F795" t="s">
        <v>2028</v>
      </c>
      <c r="G795" t="s">
        <v>2029</v>
      </c>
      <c r="H795" t="s">
        <v>321</v>
      </c>
      <c r="I795" t="s">
        <v>754</v>
      </c>
      <c r="J795" t="s">
        <v>204</v>
      </c>
      <c r="K795" t="s">
        <v>204</v>
      </c>
      <c r="L795" t="s">
        <v>325</v>
      </c>
      <c r="M795" t="s">
        <v>340</v>
      </c>
      <c r="N795" t="s">
        <v>447</v>
      </c>
      <c r="O795" t="s">
        <v>339</v>
      </c>
      <c r="P795" t="s">
        <v>1551</v>
      </c>
      <c r="Q795" t="s">
        <v>413</v>
      </c>
      <c r="R795" t="s">
        <v>407</v>
      </c>
      <c r="S795" t="s">
        <v>1212</v>
      </c>
      <c r="T795" s="131">
        <v>3.04</v>
      </c>
      <c r="U795" t="s">
        <v>1617</v>
      </c>
      <c r="V795" s="132">
        <v>2.66E-3</v>
      </c>
      <c r="W795" s="132">
        <v>3.2800000000000003E-2</v>
      </c>
      <c r="X795" t="s">
        <v>412</v>
      </c>
      <c r="Y795" t="s">
        <v>339</v>
      </c>
      <c r="Z795" s="131">
        <v>1893475</v>
      </c>
      <c r="AA795" s="131">
        <v>1</v>
      </c>
      <c r="AB795" s="131">
        <v>104.77</v>
      </c>
      <c r="AD795" s="131">
        <v>1983.7940000000001</v>
      </c>
      <c r="AH795" s="132">
        <v>1.33E-3</v>
      </c>
      <c r="AI795" s="132">
        <f t="shared" si="12"/>
        <v>1.3290500426974864E-2</v>
      </c>
      <c r="AJ795" s="132">
        <v>1.1050631312479453E-3</v>
      </c>
    </row>
    <row r="796" spans="1:36" hidden="1">
      <c r="A796" t="s">
        <v>1213</v>
      </c>
      <c r="B796">
        <v>35012</v>
      </c>
      <c r="C796" t="s">
        <v>2275</v>
      </c>
      <c r="D796" t="s">
        <v>2276</v>
      </c>
      <c r="E796" t="s">
        <v>309</v>
      </c>
      <c r="F796" t="s">
        <v>2676</v>
      </c>
      <c r="G796" t="s">
        <v>2677</v>
      </c>
      <c r="H796" t="s">
        <v>321</v>
      </c>
      <c r="I796" t="s">
        <v>754</v>
      </c>
      <c r="J796" t="s">
        <v>204</v>
      </c>
      <c r="K796" t="s">
        <v>204</v>
      </c>
      <c r="L796" t="s">
        <v>325</v>
      </c>
      <c r="M796" t="s">
        <v>340</v>
      </c>
      <c r="N796" t="s">
        <v>464</v>
      </c>
      <c r="O796" t="s">
        <v>339</v>
      </c>
      <c r="P796" t="s">
        <v>1533</v>
      </c>
      <c r="Q796" t="s">
        <v>413</v>
      </c>
      <c r="R796" t="s">
        <v>407</v>
      </c>
      <c r="S796" t="s">
        <v>1212</v>
      </c>
      <c r="T796" s="131">
        <v>1.1499999999999999</v>
      </c>
      <c r="U796" t="s">
        <v>2678</v>
      </c>
      <c r="V796" s="132">
        <v>6.6800000000000002E-3</v>
      </c>
      <c r="W796" s="132">
        <v>2.8199999999999999E-2</v>
      </c>
      <c r="X796" t="s">
        <v>412</v>
      </c>
      <c r="Y796" t="s">
        <v>339</v>
      </c>
      <c r="Z796" s="131">
        <v>1645831</v>
      </c>
      <c r="AA796" s="131">
        <v>1</v>
      </c>
      <c r="AB796" s="131">
        <v>117.16</v>
      </c>
      <c r="AD796" s="131">
        <v>1928.2560000000001</v>
      </c>
      <c r="AH796" s="132">
        <v>1.17E-3</v>
      </c>
      <c r="AI796" s="132">
        <f t="shared" si="12"/>
        <v>1.2918421565604514E-2</v>
      </c>
      <c r="AJ796" s="132">
        <v>1.0741259491699432E-3</v>
      </c>
    </row>
    <row r="797" spans="1:36" hidden="1">
      <c r="A797" t="s">
        <v>1213</v>
      </c>
      <c r="B797">
        <v>35012</v>
      </c>
      <c r="C797" t="s">
        <v>1925</v>
      </c>
      <c r="D797" t="s">
        <v>1926</v>
      </c>
      <c r="E797" t="s">
        <v>309</v>
      </c>
      <c r="F797" t="s">
        <v>1927</v>
      </c>
      <c r="G797" t="s">
        <v>1928</v>
      </c>
      <c r="H797" t="s">
        <v>321</v>
      </c>
      <c r="I797" t="s">
        <v>754</v>
      </c>
      <c r="J797" t="s">
        <v>204</v>
      </c>
      <c r="K797" t="s">
        <v>204</v>
      </c>
      <c r="L797" t="s">
        <v>325</v>
      </c>
      <c r="M797" t="s">
        <v>340</v>
      </c>
      <c r="N797" t="s">
        <v>464</v>
      </c>
      <c r="O797" t="s">
        <v>339</v>
      </c>
      <c r="P797" t="s">
        <v>1539</v>
      </c>
      <c r="Q797" t="s">
        <v>413</v>
      </c>
      <c r="R797" t="s">
        <v>407</v>
      </c>
      <c r="S797" t="s">
        <v>1212</v>
      </c>
      <c r="T797" s="131">
        <v>2.1</v>
      </c>
      <c r="U797" t="s">
        <v>1849</v>
      </c>
      <c r="V797" s="132">
        <v>9.6100000000000005E-3</v>
      </c>
      <c r="W797" s="132">
        <v>3.5000000000000003E-2</v>
      </c>
      <c r="X797" t="s">
        <v>412</v>
      </c>
      <c r="Y797" t="s">
        <v>339</v>
      </c>
      <c r="Z797" s="131">
        <v>1584125</v>
      </c>
      <c r="AA797" s="131">
        <v>1</v>
      </c>
      <c r="AB797" s="131">
        <v>115.87</v>
      </c>
      <c r="AD797" s="131">
        <v>1835.5260000000001</v>
      </c>
      <c r="AH797" s="132">
        <v>3.1900000000000001E-3</v>
      </c>
      <c r="AI797" s="132">
        <f t="shared" si="12"/>
        <v>1.2297173540560896E-2</v>
      </c>
      <c r="AJ797" s="132">
        <v>1.0224711381559861E-3</v>
      </c>
    </row>
    <row r="798" spans="1:36" hidden="1">
      <c r="A798" t="s">
        <v>1213</v>
      </c>
      <c r="B798">
        <v>35012</v>
      </c>
      <c r="C798" t="s">
        <v>2880</v>
      </c>
      <c r="D798" t="s">
        <v>2881</v>
      </c>
      <c r="E798" t="s">
        <v>309</v>
      </c>
      <c r="F798" t="s">
        <v>2897</v>
      </c>
      <c r="G798" t="s">
        <v>2898</v>
      </c>
      <c r="H798" t="s">
        <v>321</v>
      </c>
      <c r="I798" t="s">
        <v>951</v>
      </c>
      <c r="J798" t="s">
        <v>204</v>
      </c>
      <c r="K798" t="s">
        <v>204</v>
      </c>
      <c r="L798" t="s">
        <v>325</v>
      </c>
      <c r="M798" t="s">
        <v>340</v>
      </c>
      <c r="N798" t="s">
        <v>440</v>
      </c>
      <c r="O798" t="s">
        <v>339</v>
      </c>
      <c r="P798" t="s">
        <v>1627</v>
      </c>
      <c r="Q798" t="s">
        <v>413</v>
      </c>
      <c r="R798" t="s">
        <v>407</v>
      </c>
      <c r="S798" t="s">
        <v>1212</v>
      </c>
      <c r="T798" s="131">
        <v>2.2400000000000002</v>
      </c>
      <c r="U798" t="s">
        <v>2899</v>
      </c>
      <c r="V798" s="132">
        <v>5.7119999999999997E-2</v>
      </c>
      <c r="W798" s="132">
        <v>5.3999999999999999E-2</v>
      </c>
      <c r="X798" t="s">
        <v>412</v>
      </c>
      <c r="Y798" t="s">
        <v>339</v>
      </c>
      <c r="Z798" s="131">
        <v>1918978.1</v>
      </c>
      <c r="AA798" s="131">
        <v>1</v>
      </c>
      <c r="AB798" s="131">
        <v>94.31</v>
      </c>
      <c r="AD798" s="131">
        <v>1809.788</v>
      </c>
      <c r="AH798" s="132">
        <v>3.3600000000000001E-3</v>
      </c>
      <c r="AI798" s="132">
        <f t="shared" si="12"/>
        <v>1.2124740868625463E-2</v>
      </c>
      <c r="AJ798" s="132">
        <v>1.0081339061288402E-3</v>
      </c>
    </row>
    <row r="799" spans="1:36" hidden="1">
      <c r="A799" t="s">
        <v>1213</v>
      </c>
      <c r="B799">
        <v>35012</v>
      </c>
      <c r="C799" t="s">
        <v>2598</v>
      </c>
      <c r="D799" t="s">
        <v>2599</v>
      </c>
      <c r="E799" t="s">
        <v>309</v>
      </c>
      <c r="F799" t="s">
        <v>2600</v>
      </c>
      <c r="G799" t="s">
        <v>2601</v>
      </c>
      <c r="H799" t="s">
        <v>321</v>
      </c>
      <c r="I799" t="s">
        <v>755</v>
      </c>
      <c r="J799" t="s">
        <v>204</v>
      </c>
      <c r="K799" t="s">
        <v>204</v>
      </c>
      <c r="L799" t="s">
        <v>325</v>
      </c>
      <c r="M799" t="s">
        <v>340</v>
      </c>
      <c r="N799" t="s">
        <v>454</v>
      </c>
      <c r="O799" t="s">
        <v>339</v>
      </c>
      <c r="P799" t="s">
        <v>1700</v>
      </c>
      <c r="Q799" t="s">
        <v>413</v>
      </c>
      <c r="R799" t="s">
        <v>407</v>
      </c>
      <c r="S799" t="s">
        <v>1212</v>
      </c>
      <c r="T799" s="131">
        <v>0.27</v>
      </c>
      <c r="U799" t="s">
        <v>2602</v>
      </c>
      <c r="V799" s="132">
        <v>4.7559999999999998E-2</v>
      </c>
      <c r="W799" s="132">
        <v>8.0799999999999997E-2</v>
      </c>
      <c r="X799" t="s">
        <v>412</v>
      </c>
      <c r="Y799" t="s">
        <v>339</v>
      </c>
      <c r="Z799" s="131">
        <v>1649104.29</v>
      </c>
      <c r="AA799" s="131">
        <v>1</v>
      </c>
      <c r="AB799" s="131">
        <v>103.71</v>
      </c>
      <c r="AD799" s="131">
        <v>1710.2860000000001</v>
      </c>
      <c r="AH799" s="132">
        <v>4.9100000000000003E-3</v>
      </c>
      <c r="AI799" s="132">
        <f t="shared" si="12"/>
        <v>1.1458123582009589E-2</v>
      </c>
      <c r="AJ799" s="132">
        <v>9.5270678431809116E-4</v>
      </c>
    </row>
    <row r="800" spans="1:36" hidden="1">
      <c r="A800" t="s">
        <v>1213</v>
      </c>
      <c r="B800">
        <v>35012</v>
      </c>
      <c r="C800" t="s">
        <v>2550</v>
      </c>
      <c r="D800" t="s">
        <v>2551</v>
      </c>
      <c r="E800" t="s">
        <v>309</v>
      </c>
      <c r="F800" t="s">
        <v>2700</v>
      </c>
      <c r="G800" t="s">
        <v>2701</v>
      </c>
      <c r="H800" t="s">
        <v>321</v>
      </c>
      <c r="I800" t="s">
        <v>951</v>
      </c>
      <c r="J800" t="s">
        <v>204</v>
      </c>
      <c r="K800" t="s">
        <v>204</v>
      </c>
      <c r="L800" t="s">
        <v>325</v>
      </c>
      <c r="M800" t="s">
        <v>340</v>
      </c>
      <c r="N800" t="s">
        <v>440</v>
      </c>
      <c r="O800" t="s">
        <v>339</v>
      </c>
      <c r="P800" t="s">
        <v>1539</v>
      </c>
      <c r="Q800" t="s">
        <v>413</v>
      </c>
      <c r="R800" t="s">
        <v>407</v>
      </c>
      <c r="S800" t="s">
        <v>1212</v>
      </c>
      <c r="T800" s="131">
        <v>3.03</v>
      </c>
      <c r="U800" t="s">
        <v>2702</v>
      </c>
      <c r="V800" s="132">
        <v>1.949E-2</v>
      </c>
      <c r="W800" s="132">
        <v>5.5599999999999997E-2</v>
      </c>
      <c r="X800" t="s">
        <v>412</v>
      </c>
      <c r="Y800" t="s">
        <v>339</v>
      </c>
      <c r="Z800" s="131">
        <v>1803352.32</v>
      </c>
      <c r="AA800" s="131">
        <v>1</v>
      </c>
      <c r="AB800" s="131">
        <v>91.59</v>
      </c>
      <c r="AD800" s="131">
        <v>1651.69</v>
      </c>
      <c r="AH800" s="132">
        <v>2.5200000000000001E-3</v>
      </c>
      <c r="AI800" s="132">
        <f t="shared" si="12"/>
        <v>1.1065557537844207E-2</v>
      </c>
      <c r="AJ800" s="132">
        <v>9.2006615770131315E-4</v>
      </c>
    </row>
    <row r="801" spans="1:36" hidden="1">
      <c r="A801" t="s">
        <v>1213</v>
      </c>
      <c r="B801">
        <v>35012</v>
      </c>
      <c r="C801" t="s">
        <v>2385</v>
      </c>
      <c r="D801" t="s">
        <v>2386</v>
      </c>
      <c r="E801" t="s">
        <v>309</v>
      </c>
      <c r="F801" t="s">
        <v>2918</v>
      </c>
      <c r="G801" t="s">
        <v>2919</v>
      </c>
      <c r="H801" t="s">
        <v>321</v>
      </c>
      <c r="I801" t="s">
        <v>951</v>
      </c>
      <c r="J801" t="s">
        <v>204</v>
      </c>
      <c r="K801" t="s">
        <v>204</v>
      </c>
      <c r="L801" t="s">
        <v>325</v>
      </c>
      <c r="M801" t="s">
        <v>340</v>
      </c>
      <c r="N801" t="s">
        <v>447</v>
      </c>
      <c r="O801" t="s">
        <v>339</v>
      </c>
      <c r="P801" t="s">
        <v>1545</v>
      </c>
      <c r="Q801" t="s">
        <v>415</v>
      </c>
      <c r="R801" t="s">
        <v>407</v>
      </c>
      <c r="S801" t="s">
        <v>1212</v>
      </c>
      <c r="T801" s="131">
        <v>1.92</v>
      </c>
      <c r="U801" t="s">
        <v>1597</v>
      </c>
      <c r="V801" s="132">
        <v>2.572E-2</v>
      </c>
      <c r="W801" s="132">
        <v>5.1700000000000003E-2</v>
      </c>
      <c r="X801" t="s">
        <v>412</v>
      </c>
      <c r="Y801" t="s">
        <v>339</v>
      </c>
      <c r="Z801" s="131">
        <v>1590696.44</v>
      </c>
      <c r="AA801" s="131">
        <v>1</v>
      </c>
      <c r="AB801" s="131">
        <v>95.97</v>
      </c>
      <c r="AD801" s="131">
        <v>1526.5909999999999</v>
      </c>
      <c r="AH801" s="132">
        <v>6.8599999999999998E-3</v>
      </c>
      <c r="AI801" s="132">
        <f t="shared" si="12"/>
        <v>1.0227452213947608E-2</v>
      </c>
      <c r="AJ801" s="132">
        <v>8.5038034725124282E-4</v>
      </c>
    </row>
    <row r="802" spans="1:36" hidden="1">
      <c r="A802" t="s">
        <v>1213</v>
      </c>
      <c r="B802">
        <v>35012</v>
      </c>
      <c r="C802" t="s">
        <v>2250</v>
      </c>
      <c r="D802" t="s">
        <v>2251</v>
      </c>
      <c r="E802" t="s">
        <v>309</v>
      </c>
      <c r="F802" t="s">
        <v>2817</v>
      </c>
      <c r="G802" t="s">
        <v>2818</v>
      </c>
      <c r="H802" t="s">
        <v>321</v>
      </c>
      <c r="I802" t="s">
        <v>754</v>
      </c>
      <c r="J802" t="s">
        <v>204</v>
      </c>
      <c r="K802" t="s">
        <v>204</v>
      </c>
      <c r="L802" t="s">
        <v>325</v>
      </c>
      <c r="M802" t="s">
        <v>340</v>
      </c>
      <c r="N802" t="s">
        <v>440</v>
      </c>
      <c r="O802" t="s">
        <v>339</v>
      </c>
      <c r="P802" t="s">
        <v>1533</v>
      </c>
      <c r="Q802" t="s">
        <v>413</v>
      </c>
      <c r="R802" t="s">
        <v>407</v>
      </c>
      <c r="S802" t="s">
        <v>1212</v>
      </c>
      <c r="T802" s="131">
        <v>3.09</v>
      </c>
      <c r="U802" t="s">
        <v>2819</v>
      </c>
      <c r="V802" s="132">
        <v>7.3600000000000002E-3</v>
      </c>
      <c r="W802" s="132">
        <v>2.76E-2</v>
      </c>
      <c r="X802" t="s">
        <v>412</v>
      </c>
      <c r="Y802" t="s">
        <v>339</v>
      </c>
      <c r="Z802" s="131">
        <v>1357184.4</v>
      </c>
      <c r="AA802" s="131">
        <v>1</v>
      </c>
      <c r="AB802" s="131">
        <v>111.43</v>
      </c>
      <c r="AD802" s="131">
        <v>1512.3109999999999</v>
      </c>
      <c r="AH802" s="132">
        <v>1.42E-3</v>
      </c>
      <c r="AI802" s="132">
        <f t="shared" si="12"/>
        <v>1.0131782831896245E-2</v>
      </c>
      <c r="AJ802" s="132">
        <v>8.4242574031412093E-4</v>
      </c>
    </row>
    <row r="803" spans="1:36" hidden="1">
      <c r="A803" t="s">
        <v>1213</v>
      </c>
      <c r="B803">
        <v>35012</v>
      </c>
      <c r="C803" t="s">
        <v>1519</v>
      </c>
      <c r="D803" t="s">
        <v>1520</v>
      </c>
      <c r="E803" t="s">
        <v>309</v>
      </c>
      <c r="F803" t="s">
        <v>2468</v>
      </c>
      <c r="G803" t="s">
        <v>2469</v>
      </c>
      <c r="H803" t="s">
        <v>321</v>
      </c>
      <c r="I803" t="s">
        <v>754</v>
      </c>
      <c r="J803" t="s">
        <v>204</v>
      </c>
      <c r="K803" t="s">
        <v>204</v>
      </c>
      <c r="L803" t="s">
        <v>325</v>
      </c>
      <c r="M803" t="s">
        <v>340</v>
      </c>
      <c r="N803" t="s">
        <v>448</v>
      </c>
      <c r="O803" t="s">
        <v>339</v>
      </c>
      <c r="P803" t="s">
        <v>1211</v>
      </c>
      <c r="Q803" t="s">
        <v>413</v>
      </c>
      <c r="R803" t="s">
        <v>407</v>
      </c>
      <c r="S803" t="s">
        <v>1212</v>
      </c>
      <c r="T803" s="131">
        <v>1.24</v>
      </c>
      <c r="U803" t="s">
        <v>1841</v>
      </c>
      <c r="V803" s="132">
        <v>1.6250000000000001E-2</v>
      </c>
      <c r="W803" s="132">
        <v>2.29E-2</v>
      </c>
      <c r="X803" t="s">
        <v>412</v>
      </c>
      <c r="Y803" t="s">
        <v>339</v>
      </c>
      <c r="Z803" s="131">
        <v>1272255</v>
      </c>
      <c r="AA803" s="131">
        <v>1</v>
      </c>
      <c r="AB803" s="131">
        <v>114.23</v>
      </c>
      <c r="AD803" s="131">
        <v>1453.297</v>
      </c>
      <c r="AH803" s="132">
        <v>8.4000000000000003E-4</v>
      </c>
      <c r="AI803" s="132">
        <f t="shared" si="12"/>
        <v>9.7364163814495294E-3</v>
      </c>
      <c r="AJ803" s="132">
        <v>8.0955226876038803E-4</v>
      </c>
    </row>
    <row r="804" spans="1:36" hidden="1">
      <c r="A804" t="s">
        <v>1213</v>
      </c>
      <c r="B804">
        <v>35012</v>
      </c>
      <c r="C804" t="s">
        <v>2262</v>
      </c>
      <c r="D804" t="s">
        <v>2263</v>
      </c>
      <c r="E804" t="s">
        <v>309</v>
      </c>
      <c r="F804" t="s">
        <v>2264</v>
      </c>
      <c r="G804" t="s">
        <v>2265</v>
      </c>
      <c r="H804" t="s">
        <v>321</v>
      </c>
      <c r="I804" t="s">
        <v>951</v>
      </c>
      <c r="J804" t="s">
        <v>204</v>
      </c>
      <c r="K804" t="s">
        <v>204</v>
      </c>
      <c r="L804" t="s">
        <v>325</v>
      </c>
      <c r="M804" t="s">
        <v>340</v>
      </c>
      <c r="N804" t="s">
        <v>441</v>
      </c>
      <c r="O804" t="s">
        <v>339</v>
      </c>
      <c r="P804" t="s">
        <v>1551</v>
      </c>
      <c r="Q804" t="s">
        <v>413</v>
      </c>
      <c r="R804" t="s">
        <v>407</v>
      </c>
      <c r="S804" t="s">
        <v>1212</v>
      </c>
      <c r="T804" s="131">
        <v>2.66</v>
      </c>
      <c r="U804" t="s">
        <v>2266</v>
      </c>
      <c r="V804" s="132">
        <v>1.3950000000000001E-2</v>
      </c>
      <c r="W804" s="132">
        <v>5.4899999999999997E-2</v>
      </c>
      <c r="X804" t="s">
        <v>412</v>
      </c>
      <c r="Y804" t="s">
        <v>339</v>
      </c>
      <c r="Z804" s="131">
        <v>1555906.98</v>
      </c>
      <c r="AA804" s="131">
        <v>1</v>
      </c>
      <c r="AB804" s="131">
        <v>91.77</v>
      </c>
      <c r="AD804" s="131">
        <v>1427.856</v>
      </c>
      <c r="AH804" s="132">
        <v>1.6199999999999999E-3</v>
      </c>
      <c r="AI804" s="132">
        <f t="shared" si="12"/>
        <v>9.5659734718718872E-3</v>
      </c>
      <c r="AJ804" s="132">
        <v>7.9538047918844711E-4</v>
      </c>
    </row>
    <row r="805" spans="1:36" hidden="1">
      <c r="A805" t="s">
        <v>1213</v>
      </c>
      <c r="B805">
        <v>35012</v>
      </c>
      <c r="C805" t="s">
        <v>1948</v>
      </c>
      <c r="D805" t="s">
        <v>1949</v>
      </c>
      <c r="E805" t="s">
        <v>309</v>
      </c>
      <c r="F805" t="s">
        <v>1950</v>
      </c>
      <c r="G805" t="s">
        <v>1951</v>
      </c>
      <c r="H805" t="s">
        <v>321</v>
      </c>
      <c r="I805" t="s">
        <v>754</v>
      </c>
      <c r="J805" t="s">
        <v>204</v>
      </c>
      <c r="K805" t="s">
        <v>204</v>
      </c>
      <c r="L805" t="s">
        <v>325</v>
      </c>
      <c r="M805" t="s">
        <v>340</v>
      </c>
      <c r="N805" t="s">
        <v>447</v>
      </c>
      <c r="O805" t="s">
        <v>339</v>
      </c>
      <c r="P805" t="s">
        <v>1551</v>
      </c>
      <c r="Q805" t="s">
        <v>413</v>
      </c>
      <c r="R805" t="s">
        <v>407</v>
      </c>
      <c r="S805" t="s">
        <v>1212</v>
      </c>
      <c r="T805" s="131">
        <v>5.0999999999999996</v>
      </c>
      <c r="U805" t="s">
        <v>1952</v>
      </c>
      <c r="V805" s="132">
        <v>4.0390000000000002E-2</v>
      </c>
      <c r="W805" s="132">
        <v>3.4200000000000001E-2</v>
      </c>
      <c r="X805" t="s">
        <v>412</v>
      </c>
      <c r="Y805" t="s">
        <v>339</v>
      </c>
      <c r="Z805" s="131">
        <v>1247000</v>
      </c>
      <c r="AA805" s="131">
        <v>1</v>
      </c>
      <c r="AB805" s="131">
        <v>109.05</v>
      </c>
      <c r="AD805" s="131">
        <v>1359.854</v>
      </c>
      <c r="AH805" s="132">
        <v>3.5599999999999998E-3</v>
      </c>
      <c r="AI805" s="132">
        <f t="shared" si="12"/>
        <v>9.110391586839902E-3</v>
      </c>
      <c r="AJ805" s="132">
        <v>7.575002844448786E-4</v>
      </c>
    </row>
    <row r="806" spans="1:36" hidden="1">
      <c r="A806" t="s">
        <v>1213</v>
      </c>
      <c r="B806">
        <v>35012</v>
      </c>
      <c r="C806" t="s">
        <v>2590</v>
      </c>
      <c r="D806" t="s">
        <v>2591</v>
      </c>
      <c r="E806" t="s">
        <v>309</v>
      </c>
      <c r="F806" t="s">
        <v>2592</v>
      </c>
      <c r="G806" t="s">
        <v>2593</v>
      </c>
      <c r="H806" t="s">
        <v>321</v>
      </c>
      <c r="I806" t="s">
        <v>754</v>
      </c>
      <c r="J806" t="s">
        <v>204</v>
      </c>
      <c r="K806" t="s">
        <v>204</v>
      </c>
      <c r="L806" t="s">
        <v>325</v>
      </c>
      <c r="M806" t="s">
        <v>340</v>
      </c>
      <c r="N806" t="s">
        <v>475</v>
      </c>
      <c r="O806" t="s">
        <v>339</v>
      </c>
      <c r="P806" t="s">
        <v>1700</v>
      </c>
      <c r="Q806" t="s">
        <v>413</v>
      </c>
      <c r="R806" t="s">
        <v>407</v>
      </c>
      <c r="S806" t="s">
        <v>1212</v>
      </c>
      <c r="T806" s="131">
        <v>1.94</v>
      </c>
      <c r="U806" t="s">
        <v>2594</v>
      </c>
      <c r="V806" s="132">
        <v>2.2699999999999999E-3</v>
      </c>
      <c r="W806" s="132">
        <v>2.5499999999999998E-2</v>
      </c>
      <c r="X806" t="s">
        <v>412</v>
      </c>
      <c r="Y806" t="s">
        <v>339</v>
      </c>
      <c r="Z806" s="131">
        <v>849625.22</v>
      </c>
      <c r="AA806" s="131">
        <v>1</v>
      </c>
      <c r="AB806" s="131">
        <v>121.82</v>
      </c>
      <c r="AD806" s="131">
        <v>1035.0129999999999</v>
      </c>
      <c r="AH806" s="132">
        <v>2.0799999999999998E-3</v>
      </c>
      <c r="AI806" s="132">
        <f t="shared" si="12"/>
        <v>6.9341074317315872E-3</v>
      </c>
      <c r="AJ806" s="132">
        <v>5.7654913093916477E-4</v>
      </c>
    </row>
    <row r="807" spans="1:36" hidden="1">
      <c r="A807" t="s">
        <v>1213</v>
      </c>
      <c r="B807">
        <v>35012</v>
      </c>
      <c r="C807" t="s">
        <v>1696</v>
      </c>
      <c r="D807" t="s">
        <v>1697</v>
      </c>
      <c r="E807" t="s">
        <v>309</v>
      </c>
      <c r="F807" t="s">
        <v>2060</v>
      </c>
      <c r="G807" t="s">
        <v>2061</v>
      </c>
      <c r="H807" t="s">
        <v>321</v>
      </c>
      <c r="I807" t="s">
        <v>754</v>
      </c>
      <c r="J807" t="s">
        <v>204</v>
      </c>
      <c r="K807" t="s">
        <v>204</v>
      </c>
      <c r="L807" t="s">
        <v>325</v>
      </c>
      <c r="M807" t="s">
        <v>340</v>
      </c>
      <c r="N807" t="s">
        <v>464</v>
      </c>
      <c r="O807" t="s">
        <v>339</v>
      </c>
      <c r="P807" t="s">
        <v>1700</v>
      </c>
      <c r="Q807" t="s">
        <v>413</v>
      </c>
      <c r="R807" t="s">
        <v>407</v>
      </c>
      <c r="S807" t="s">
        <v>1212</v>
      </c>
      <c r="T807" s="131">
        <v>2.27</v>
      </c>
      <c r="U807" t="s">
        <v>1343</v>
      </c>
      <c r="V807" s="132">
        <v>4.4900000000000001E-3</v>
      </c>
      <c r="W807" s="132">
        <v>2.8000000000000001E-2</v>
      </c>
      <c r="X807" t="s">
        <v>412</v>
      </c>
      <c r="Y807" t="s">
        <v>339</v>
      </c>
      <c r="Z807" s="131">
        <v>903606.8</v>
      </c>
      <c r="AA807" s="131">
        <v>1</v>
      </c>
      <c r="AB807" s="131">
        <v>114.39</v>
      </c>
      <c r="AD807" s="131">
        <v>1033.636</v>
      </c>
      <c r="AH807" s="132">
        <v>5.5000000000000003E-4</v>
      </c>
      <c r="AI807" s="132">
        <f t="shared" si="12"/>
        <v>6.924882169890921E-3</v>
      </c>
      <c r="AJ807" s="132">
        <v>5.757820795559424E-4</v>
      </c>
    </row>
    <row r="808" spans="1:36" hidden="1">
      <c r="A808" t="s">
        <v>1213</v>
      </c>
      <c r="B808">
        <v>35012</v>
      </c>
      <c r="C808" t="s">
        <v>2517</v>
      </c>
      <c r="D808" t="s">
        <v>2518</v>
      </c>
      <c r="E808" t="s">
        <v>309</v>
      </c>
      <c r="F808" t="s">
        <v>2839</v>
      </c>
      <c r="G808" t="s">
        <v>2840</v>
      </c>
      <c r="H808" t="s">
        <v>321</v>
      </c>
      <c r="I808" t="s">
        <v>754</v>
      </c>
      <c r="J808" t="s">
        <v>204</v>
      </c>
      <c r="K808" t="s">
        <v>204</v>
      </c>
      <c r="L808" t="s">
        <v>325</v>
      </c>
      <c r="M808" t="s">
        <v>340</v>
      </c>
      <c r="N808" t="s">
        <v>447</v>
      </c>
      <c r="O808" t="s">
        <v>339</v>
      </c>
      <c r="P808" t="s">
        <v>1551</v>
      </c>
      <c r="Q808" t="s">
        <v>413</v>
      </c>
      <c r="R808" t="s">
        <v>407</v>
      </c>
      <c r="S808" t="s">
        <v>1212</v>
      </c>
      <c r="T808" s="131">
        <v>0.01</v>
      </c>
      <c r="U808" t="s">
        <v>2056</v>
      </c>
      <c r="V808" s="132">
        <v>5.0029999999999998E-2</v>
      </c>
      <c r="W808" s="132">
        <v>0.29880000000000001</v>
      </c>
      <c r="X808" t="s">
        <v>412</v>
      </c>
      <c r="Y808" t="s">
        <v>339</v>
      </c>
      <c r="Z808" s="131">
        <v>823852</v>
      </c>
      <c r="AA808" s="131">
        <v>1</v>
      </c>
      <c r="AB808" s="131">
        <v>117.97</v>
      </c>
      <c r="AD808" s="131">
        <v>971.89800000000002</v>
      </c>
      <c r="AH808" s="132">
        <v>1.89E-3</v>
      </c>
      <c r="AI808" s="132">
        <f t="shared" si="12"/>
        <v>6.5112661818596167E-3</v>
      </c>
      <c r="AJ808" s="132">
        <v>5.4139121659487605E-4</v>
      </c>
    </row>
    <row r="809" spans="1:36" hidden="1">
      <c r="A809" t="s">
        <v>1213</v>
      </c>
      <c r="B809">
        <v>35012</v>
      </c>
      <c r="C809" t="s">
        <v>1603</v>
      </c>
      <c r="D809" t="s">
        <v>1604</v>
      </c>
      <c r="E809" t="s">
        <v>309</v>
      </c>
      <c r="F809" t="s">
        <v>2419</v>
      </c>
      <c r="G809" t="s">
        <v>2420</v>
      </c>
      <c r="H809" t="s">
        <v>321</v>
      </c>
      <c r="I809" t="s">
        <v>754</v>
      </c>
      <c r="J809" t="s">
        <v>204</v>
      </c>
      <c r="K809" t="s">
        <v>204</v>
      </c>
      <c r="L809" t="s">
        <v>325</v>
      </c>
      <c r="M809" t="s">
        <v>340</v>
      </c>
      <c r="N809" t="s">
        <v>448</v>
      </c>
      <c r="O809" t="s">
        <v>339</v>
      </c>
      <c r="P809" t="s">
        <v>1211</v>
      </c>
      <c r="Q809" t="s">
        <v>413</v>
      </c>
      <c r="R809" t="s">
        <v>407</v>
      </c>
      <c r="S809" t="s">
        <v>1212</v>
      </c>
      <c r="T809" s="131">
        <v>3.05</v>
      </c>
      <c r="U809" t="s">
        <v>2421</v>
      </c>
      <c r="V809" s="132">
        <v>1.7500000000000002E-2</v>
      </c>
      <c r="W809" s="132">
        <v>2.5499999999999998E-2</v>
      </c>
      <c r="X809" t="s">
        <v>412</v>
      </c>
      <c r="Y809" t="s">
        <v>339</v>
      </c>
      <c r="Z809" s="131">
        <v>855283.07</v>
      </c>
      <c r="AA809" s="131">
        <v>1</v>
      </c>
      <c r="AB809" s="131">
        <v>112.78</v>
      </c>
      <c r="AD809" s="131">
        <v>964.58799999999997</v>
      </c>
      <c r="AH809" s="132">
        <v>3.8000000000000002E-4</v>
      </c>
      <c r="AI809" s="132">
        <f t="shared" si="12"/>
        <v>6.4622925696190374E-3</v>
      </c>
      <c r="AJ809" s="132">
        <v>5.3731921542468273E-4</v>
      </c>
    </row>
    <row r="810" spans="1:36" hidden="1">
      <c r="A810" t="s">
        <v>1213</v>
      </c>
      <c r="B810">
        <v>35012</v>
      </c>
      <c r="C810" t="s">
        <v>2385</v>
      </c>
      <c r="D810" t="s">
        <v>2386</v>
      </c>
      <c r="E810" t="s">
        <v>309</v>
      </c>
      <c r="F810" t="s">
        <v>2904</v>
      </c>
      <c r="G810" t="s">
        <v>2905</v>
      </c>
      <c r="H810" t="s">
        <v>321</v>
      </c>
      <c r="I810" t="s">
        <v>951</v>
      </c>
      <c r="J810" t="s">
        <v>204</v>
      </c>
      <c r="K810" t="s">
        <v>204</v>
      </c>
      <c r="L810" t="s">
        <v>325</v>
      </c>
      <c r="M810" t="s">
        <v>340</v>
      </c>
      <c r="N810" t="s">
        <v>447</v>
      </c>
      <c r="O810" t="s">
        <v>339</v>
      </c>
      <c r="P810" t="s">
        <v>1545</v>
      </c>
      <c r="Q810" t="s">
        <v>415</v>
      </c>
      <c r="R810" t="s">
        <v>407</v>
      </c>
      <c r="S810" t="s">
        <v>1212</v>
      </c>
      <c r="T810" s="131">
        <v>0.25</v>
      </c>
      <c r="U810" t="s">
        <v>1868</v>
      </c>
      <c r="V810" s="132">
        <v>5.2380000000000003E-2</v>
      </c>
      <c r="W810" s="132">
        <v>5.7000000000000002E-2</v>
      </c>
      <c r="X810" t="s">
        <v>412</v>
      </c>
      <c r="Y810" t="s">
        <v>339</v>
      </c>
      <c r="Z810" s="131">
        <v>713474.7</v>
      </c>
      <c r="AA810" s="131">
        <v>1</v>
      </c>
      <c r="AB810" s="131">
        <v>100.7</v>
      </c>
      <c r="AD810" s="131">
        <v>718.46900000000005</v>
      </c>
      <c r="AH810" s="132">
        <v>6.8399999999999997E-3</v>
      </c>
      <c r="AI810" s="132">
        <f t="shared" si="12"/>
        <v>4.8134093314468156E-3</v>
      </c>
      <c r="AJ810" s="132">
        <v>4.0021978231841616E-4</v>
      </c>
    </row>
    <row r="811" spans="1:36" hidden="1">
      <c r="A811" t="s">
        <v>1213</v>
      </c>
      <c r="B811">
        <v>35012</v>
      </c>
      <c r="C811" t="s">
        <v>2703</v>
      </c>
      <c r="D811" t="s">
        <v>2704</v>
      </c>
      <c r="E811" t="s">
        <v>309</v>
      </c>
      <c r="F811" t="s">
        <v>2920</v>
      </c>
      <c r="G811" t="s">
        <v>2921</v>
      </c>
      <c r="H811" t="s">
        <v>321</v>
      </c>
      <c r="I811" t="s">
        <v>951</v>
      </c>
      <c r="J811" t="s">
        <v>204</v>
      </c>
      <c r="K811" t="s">
        <v>204</v>
      </c>
      <c r="L811" t="s">
        <v>325</v>
      </c>
      <c r="M811" t="s">
        <v>340</v>
      </c>
      <c r="N811" t="s">
        <v>451</v>
      </c>
      <c r="O811" t="s">
        <v>339</v>
      </c>
      <c r="P811" t="s">
        <v>1627</v>
      </c>
      <c r="Q811" t="s">
        <v>413</v>
      </c>
      <c r="R811" t="s">
        <v>407</v>
      </c>
      <c r="S811" t="s">
        <v>1212</v>
      </c>
      <c r="T811" s="131">
        <v>3.19</v>
      </c>
      <c r="U811" t="s">
        <v>2922</v>
      </c>
      <c r="V811" s="132">
        <v>4.7530000000000003E-2</v>
      </c>
      <c r="W811" s="132">
        <v>5.1700000000000003E-2</v>
      </c>
      <c r="X811" t="s">
        <v>412</v>
      </c>
      <c r="Y811" t="s">
        <v>339</v>
      </c>
      <c r="Z811" s="131">
        <v>670100</v>
      </c>
      <c r="AA811" s="131">
        <v>1</v>
      </c>
      <c r="AB811" s="131">
        <v>93.23</v>
      </c>
      <c r="AD811" s="131">
        <v>624.73400000000004</v>
      </c>
      <c r="AH811" s="132">
        <v>8.8999999999999995E-4</v>
      </c>
      <c r="AI811" s="132">
        <f t="shared" si="12"/>
        <v>4.1854282721621875E-3</v>
      </c>
      <c r="AJ811" s="132">
        <v>3.4800514077422043E-4</v>
      </c>
    </row>
    <row r="812" spans="1:36" hidden="1">
      <c r="A812" t="s">
        <v>1213</v>
      </c>
      <c r="B812">
        <v>35012</v>
      </c>
      <c r="C812" t="s">
        <v>2121</v>
      </c>
      <c r="D812" t="s">
        <v>2122</v>
      </c>
      <c r="E812" t="s">
        <v>309</v>
      </c>
      <c r="F812" t="s">
        <v>2867</v>
      </c>
      <c r="G812" t="s">
        <v>2868</v>
      </c>
      <c r="H812" t="s">
        <v>321</v>
      </c>
      <c r="I812" t="s">
        <v>754</v>
      </c>
      <c r="J812" t="s">
        <v>204</v>
      </c>
      <c r="K812" t="s">
        <v>204</v>
      </c>
      <c r="L812" t="s">
        <v>325</v>
      </c>
      <c r="M812" t="s">
        <v>340</v>
      </c>
      <c r="N812" t="s">
        <v>445</v>
      </c>
      <c r="O812" t="s">
        <v>339</v>
      </c>
      <c r="P812" t="s">
        <v>1700</v>
      </c>
      <c r="Q812" t="s">
        <v>413</v>
      </c>
      <c r="R812" t="s">
        <v>407</v>
      </c>
      <c r="S812" t="s">
        <v>1212</v>
      </c>
      <c r="T812" s="131">
        <v>4.6500000000000004</v>
      </c>
      <c r="U812" t="s">
        <v>2360</v>
      </c>
      <c r="V812" s="132">
        <v>2.2360000000000001E-2</v>
      </c>
      <c r="W812" s="132">
        <v>2.6599999999999999E-2</v>
      </c>
      <c r="X812" t="s">
        <v>412</v>
      </c>
      <c r="Y812" t="s">
        <v>339</v>
      </c>
      <c r="Z812" s="131">
        <v>599791</v>
      </c>
      <c r="AA812" s="131">
        <v>1</v>
      </c>
      <c r="AB812" s="131">
        <v>102.37</v>
      </c>
      <c r="AD812" s="131">
        <v>614.00599999999997</v>
      </c>
      <c r="AH812" s="132">
        <v>2E-3</v>
      </c>
      <c r="AI812" s="132">
        <f t="shared" si="12"/>
        <v>4.1135556439656175E-3</v>
      </c>
      <c r="AJ812" s="132">
        <v>3.420291587559121E-4</v>
      </c>
    </row>
    <row r="813" spans="1:36" hidden="1">
      <c r="A813" t="s">
        <v>1213</v>
      </c>
      <c r="B813">
        <v>35012</v>
      </c>
      <c r="C813" t="s">
        <v>2923</v>
      </c>
      <c r="D813" t="s">
        <v>2924</v>
      </c>
      <c r="E813" t="s">
        <v>309</v>
      </c>
      <c r="F813" t="s">
        <v>2925</v>
      </c>
      <c r="G813" t="s">
        <v>2926</v>
      </c>
      <c r="H813" t="s">
        <v>321</v>
      </c>
      <c r="I813" t="s">
        <v>951</v>
      </c>
      <c r="J813" t="s">
        <v>204</v>
      </c>
      <c r="K813" t="s">
        <v>204</v>
      </c>
      <c r="L813" t="s">
        <v>325</v>
      </c>
      <c r="M813" t="s">
        <v>340</v>
      </c>
      <c r="N813" t="s">
        <v>447</v>
      </c>
      <c r="O813" t="s">
        <v>339</v>
      </c>
      <c r="P813" t="s">
        <v>1545</v>
      </c>
      <c r="Q813" t="s">
        <v>415</v>
      </c>
      <c r="R813" t="s">
        <v>407</v>
      </c>
      <c r="S813" t="s">
        <v>1212</v>
      </c>
      <c r="T813" s="131">
        <v>1.47</v>
      </c>
      <c r="U813" t="s">
        <v>1349</v>
      </c>
      <c r="V813" s="132">
        <v>5.3400000000000003E-2</v>
      </c>
      <c r="W813" s="132">
        <v>5.3100000000000001E-2</v>
      </c>
      <c r="X813" t="s">
        <v>412</v>
      </c>
      <c r="Y813" t="s">
        <v>339</v>
      </c>
      <c r="Z813" s="131">
        <v>599545.59999999998</v>
      </c>
      <c r="AA813" s="131">
        <v>1</v>
      </c>
      <c r="AB813" s="131">
        <v>95.98</v>
      </c>
      <c r="AD813" s="131">
        <v>575.44399999999996</v>
      </c>
      <c r="AH813" s="132">
        <v>2.8E-3</v>
      </c>
      <c r="AI813" s="132">
        <f t="shared" si="12"/>
        <v>3.8552081152075884E-3</v>
      </c>
      <c r="AJ813" s="132">
        <v>3.2054837775386083E-4</v>
      </c>
    </row>
    <row r="814" spans="1:36" hidden="1">
      <c r="A814" t="s">
        <v>1213</v>
      </c>
      <c r="B814">
        <v>35012</v>
      </c>
      <c r="C814" t="s">
        <v>1584</v>
      </c>
      <c r="D814" t="s">
        <v>1585</v>
      </c>
      <c r="E814" t="s">
        <v>309</v>
      </c>
      <c r="F814" t="s">
        <v>2927</v>
      </c>
      <c r="G814" t="s">
        <v>2928</v>
      </c>
      <c r="H814" t="s">
        <v>321</v>
      </c>
      <c r="I814" t="s">
        <v>754</v>
      </c>
      <c r="J814" t="s">
        <v>204</v>
      </c>
      <c r="K814" t="s">
        <v>204</v>
      </c>
      <c r="L814" t="s">
        <v>325</v>
      </c>
      <c r="M814" t="s">
        <v>340</v>
      </c>
      <c r="N814" t="s">
        <v>465</v>
      </c>
      <c r="O814" t="s">
        <v>339</v>
      </c>
      <c r="P814" t="s">
        <v>1577</v>
      </c>
      <c r="Q814" t="s">
        <v>415</v>
      </c>
      <c r="R814" t="s">
        <v>407</v>
      </c>
      <c r="S814" t="s">
        <v>1212</v>
      </c>
      <c r="T814" s="131">
        <v>0.25</v>
      </c>
      <c r="U814" t="s">
        <v>2929</v>
      </c>
      <c r="V814" s="132">
        <v>3.3579999999999999E-2</v>
      </c>
      <c r="W814" s="132">
        <v>0.02</v>
      </c>
      <c r="X814" t="s">
        <v>412</v>
      </c>
      <c r="Y814" t="s">
        <v>339</v>
      </c>
      <c r="Z814" s="131">
        <v>469665.2</v>
      </c>
      <c r="AA814" s="131">
        <v>1</v>
      </c>
      <c r="AB814" s="131">
        <v>118.24</v>
      </c>
      <c r="AD814" s="131">
        <v>555.33199999999999</v>
      </c>
      <c r="AH814" s="132">
        <v>3.2799999999999999E-3</v>
      </c>
      <c r="AI814" s="132">
        <f t="shared" si="12"/>
        <v>3.7204670359486944E-3</v>
      </c>
      <c r="AJ814" s="132">
        <v>3.093450826054439E-4</v>
      </c>
    </row>
    <row r="815" spans="1:36" hidden="1">
      <c r="A815" t="s">
        <v>1213</v>
      </c>
      <c r="B815">
        <v>35012</v>
      </c>
      <c r="C815" t="s">
        <v>2327</v>
      </c>
      <c r="D815" t="s">
        <v>2328</v>
      </c>
      <c r="E815" t="s">
        <v>309</v>
      </c>
      <c r="F815" t="s">
        <v>2877</v>
      </c>
      <c r="G815" t="s">
        <v>2878</v>
      </c>
      <c r="H815" t="s">
        <v>321</v>
      </c>
      <c r="I815" t="s">
        <v>951</v>
      </c>
      <c r="J815" t="s">
        <v>204</v>
      </c>
      <c r="K815" t="s">
        <v>204</v>
      </c>
      <c r="L815" t="s">
        <v>325</v>
      </c>
      <c r="M815" t="s">
        <v>340</v>
      </c>
      <c r="N815" t="s">
        <v>464</v>
      </c>
      <c r="O815" t="s">
        <v>339</v>
      </c>
      <c r="P815" t="s">
        <v>1533</v>
      </c>
      <c r="Q815" t="s">
        <v>413</v>
      </c>
      <c r="R815" t="s">
        <v>407</v>
      </c>
      <c r="S815" t="s">
        <v>1212</v>
      </c>
      <c r="T815" s="131">
        <v>1.35</v>
      </c>
      <c r="U815" t="s">
        <v>2879</v>
      </c>
      <c r="V815" s="132">
        <v>-9.0799999999999995E-3</v>
      </c>
      <c r="W815" s="132">
        <v>5.6000000000000001E-2</v>
      </c>
      <c r="X815" t="s">
        <v>412</v>
      </c>
      <c r="Y815" t="s">
        <v>339</v>
      </c>
      <c r="Z815" s="131">
        <v>493620.5</v>
      </c>
      <c r="AA815" s="131">
        <v>1</v>
      </c>
      <c r="AB815" s="131">
        <v>102.27</v>
      </c>
      <c r="AD815" s="131">
        <v>504.82600000000002</v>
      </c>
      <c r="AH815" s="132">
        <v>1.23E-3</v>
      </c>
      <c r="AI815" s="132">
        <f t="shared" si="12"/>
        <v>3.3821002425393023E-3</v>
      </c>
      <c r="AJ815" s="132">
        <v>2.8121095249576076E-4</v>
      </c>
    </row>
    <row r="816" spans="1:36" hidden="1">
      <c r="A816" t="s">
        <v>1213</v>
      </c>
      <c r="B816">
        <v>35012</v>
      </c>
      <c r="C816" t="s">
        <v>2880</v>
      </c>
      <c r="D816" t="s">
        <v>2881</v>
      </c>
      <c r="E816" t="s">
        <v>309</v>
      </c>
      <c r="F816" t="s">
        <v>2882</v>
      </c>
      <c r="G816" t="s">
        <v>2883</v>
      </c>
      <c r="H816" t="s">
        <v>321</v>
      </c>
      <c r="I816" t="s">
        <v>755</v>
      </c>
      <c r="J816" t="s">
        <v>204</v>
      </c>
      <c r="K816" t="s">
        <v>204</v>
      </c>
      <c r="L816" t="s">
        <v>325</v>
      </c>
      <c r="M816" t="s">
        <v>340</v>
      </c>
      <c r="N816" t="s">
        <v>440</v>
      </c>
      <c r="O816" t="s">
        <v>339</v>
      </c>
      <c r="P816" t="s">
        <v>1627</v>
      </c>
      <c r="Q816" t="s">
        <v>413</v>
      </c>
      <c r="R816" t="s">
        <v>407</v>
      </c>
      <c r="S816" t="s">
        <v>1212</v>
      </c>
      <c r="T816" s="131">
        <v>0.5</v>
      </c>
      <c r="U816" t="s">
        <v>2884</v>
      </c>
      <c r="V816" s="132">
        <v>4.249E-2</v>
      </c>
      <c r="W816" s="132">
        <v>7.5200000000000003E-2</v>
      </c>
      <c r="X816" t="s">
        <v>412</v>
      </c>
      <c r="Y816" t="s">
        <v>339</v>
      </c>
      <c r="Z816" s="131">
        <v>474750</v>
      </c>
      <c r="AA816" s="131">
        <v>1</v>
      </c>
      <c r="AB816" s="131">
        <v>100.8</v>
      </c>
      <c r="AD816" s="131">
        <v>478.548</v>
      </c>
      <c r="AH816" s="132">
        <v>3.8700000000000002E-3</v>
      </c>
      <c r="AI816" s="132">
        <f t="shared" si="12"/>
        <v>3.2060498208624317E-3</v>
      </c>
      <c r="AJ816" s="132">
        <v>2.6657291600460617E-4</v>
      </c>
    </row>
    <row r="817" spans="1:36" hidden="1">
      <c r="A817" t="s">
        <v>1213</v>
      </c>
      <c r="B817">
        <v>35012</v>
      </c>
      <c r="C817" t="s">
        <v>2703</v>
      </c>
      <c r="D817" t="s">
        <v>2704</v>
      </c>
      <c r="E817" t="s">
        <v>309</v>
      </c>
      <c r="F817" t="s">
        <v>2705</v>
      </c>
      <c r="G817" t="s">
        <v>2706</v>
      </c>
      <c r="H817" t="s">
        <v>321</v>
      </c>
      <c r="I817" t="s">
        <v>755</v>
      </c>
      <c r="J817" t="s">
        <v>204</v>
      </c>
      <c r="K817" t="s">
        <v>204</v>
      </c>
      <c r="L817" t="s">
        <v>325</v>
      </c>
      <c r="M817" t="s">
        <v>340</v>
      </c>
      <c r="N817" t="s">
        <v>451</v>
      </c>
      <c r="O817" t="s">
        <v>339</v>
      </c>
      <c r="P817" t="s">
        <v>1627</v>
      </c>
      <c r="Q817" t="s">
        <v>413</v>
      </c>
      <c r="R817" t="s">
        <v>407</v>
      </c>
      <c r="S817" t="s">
        <v>1212</v>
      </c>
      <c r="T817" s="131">
        <v>1.01</v>
      </c>
      <c r="U817" t="s">
        <v>1628</v>
      </c>
      <c r="V817" s="132">
        <v>5.4469999999999998E-2</v>
      </c>
      <c r="W817" s="132">
        <v>6.5199999999999994E-2</v>
      </c>
      <c r="X817" t="s">
        <v>412</v>
      </c>
      <c r="Y817" t="s">
        <v>339</v>
      </c>
      <c r="Z817" s="131">
        <v>422523</v>
      </c>
      <c r="AA817" s="131">
        <v>1</v>
      </c>
      <c r="AB817" s="131">
        <v>106.15</v>
      </c>
      <c r="AD817" s="131">
        <v>448.50799999999998</v>
      </c>
      <c r="AH817" s="132">
        <v>3.9199999999999999E-3</v>
      </c>
      <c r="AI817" s="132">
        <f t="shared" si="12"/>
        <v>3.0047957426535426E-3</v>
      </c>
      <c r="AJ817" s="132">
        <v>2.4983927508085687E-4</v>
      </c>
    </row>
    <row r="818" spans="1:36" hidden="1">
      <c r="A818" t="s">
        <v>1213</v>
      </c>
      <c r="B818">
        <v>35012</v>
      </c>
      <c r="C818" t="s">
        <v>2513</v>
      </c>
      <c r="D818" t="s">
        <v>2514</v>
      </c>
      <c r="E818" t="s">
        <v>309</v>
      </c>
      <c r="F818" t="s">
        <v>2515</v>
      </c>
      <c r="G818" t="s">
        <v>2516</v>
      </c>
      <c r="H818" t="s">
        <v>321</v>
      </c>
      <c r="I818" t="s">
        <v>951</v>
      </c>
      <c r="J818" t="s">
        <v>204</v>
      </c>
      <c r="K818" t="s">
        <v>204</v>
      </c>
      <c r="L818" t="s">
        <v>325</v>
      </c>
      <c r="M818" t="s">
        <v>340</v>
      </c>
      <c r="N818" t="s">
        <v>446</v>
      </c>
      <c r="O818" t="s">
        <v>339</v>
      </c>
      <c r="P818" t="s">
        <v>1700</v>
      </c>
      <c r="Q818" t="s">
        <v>413</v>
      </c>
      <c r="R818" t="s">
        <v>407</v>
      </c>
      <c r="S818" t="s">
        <v>1212</v>
      </c>
      <c r="T818" s="131">
        <v>2.14</v>
      </c>
      <c r="U818" t="s">
        <v>1572</v>
      </c>
      <c r="V818" s="132">
        <v>4.8869999999999997E-2</v>
      </c>
      <c r="W818" s="132">
        <v>4.7100000000000003E-2</v>
      </c>
      <c r="X818" t="s">
        <v>412</v>
      </c>
      <c r="Y818" t="s">
        <v>339</v>
      </c>
      <c r="Z818" s="131">
        <v>420957.14</v>
      </c>
      <c r="AA818" s="131">
        <v>1</v>
      </c>
      <c r="AB818" s="131">
        <v>92.86</v>
      </c>
      <c r="AD818" s="131">
        <v>390.90100000000001</v>
      </c>
      <c r="AH818" s="132">
        <v>4.4999999999999999E-4</v>
      </c>
      <c r="AI818" s="132">
        <f t="shared" si="12"/>
        <v>2.6188555401442395E-3</v>
      </c>
      <c r="AJ818" s="132">
        <v>2.1774956626945797E-4</v>
      </c>
    </row>
    <row r="819" spans="1:36" hidden="1">
      <c r="A819" t="s">
        <v>1213</v>
      </c>
      <c r="B819">
        <v>35012</v>
      </c>
      <c r="C819" t="s">
        <v>2930</v>
      </c>
      <c r="D819" t="s">
        <v>2931</v>
      </c>
      <c r="E819" t="s">
        <v>309</v>
      </c>
      <c r="F819" t="s">
        <v>2932</v>
      </c>
      <c r="G819" t="s">
        <v>2933</v>
      </c>
      <c r="H819" t="s">
        <v>321</v>
      </c>
      <c r="I819" t="s">
        <v>951</v>
      </c>
      <c r="J819" t="s">
        <v>204</v>
      </c>
      <c r="K819" t="s">
        <v>204</v>
      </c>
      <c r="L819" t="s">
        <v>325</v>
      </c>
      <c r="M819" t="s">
        <v>340</v>
      </c>
      <c r="N819" t="s">
        <v>463</v>
      </c>
      <c r="O819" t="s">
        <v>339</v>
      </c>
      <c r="P819" t="s">
        <v>1627</v>
      </c>
      <c r="Q819" t="s">
        <v>413</v>
      </c>
      <c r="R819" t="s">
        <v>407</v>
      </c>
      <c r="S819" t="s">
        <v>1212</v>
      </c>
      <c r="T819" s="131">
        <v>5.63</v>
      </c>
      <c r="U819" t="s">
        <v>2934</v>
      </c>
      <c r="V819" s="132">
        <v>1.9199999999999998E-2</v>
      </c>
      <c r="W819" s="132">
        <v>5.3800000000000001E-2</v>
      </c>
      <c r="X819" t="s">
        <v>412</v>
      </c>
      <c r="Y819" t="s">
        <v>339</v>
      </c>
      <c r="Z819" s="131">
        <v>333053.5</v>
      </c>
      <c r="AA819" s="131">
        <v>1</v>
      </c>
      <c r="AB819" s="131">
        <v>85.02</v>
      </c>
      <c r="AD819" s="131">
        <v>283.16199999999998</v>
      </c>
      <c r="AH819" s="132">
        <v>3.6000000000000002E-4</v>
      </c>
      <c r="AI819" s="132">
        <f t="shared" si="12"/>
        <v>1.897054170898317E-3</v>
      </c>
      <c r="AJ819" s="132">
        <v>1.5773406229196713E-4</v>
      </c>
    </row>
    <row r="820" spans="1:36" hidden="1">
      <c r="A820" t="s">
        <v>1213</v>
      </c>
      <c r="B820">
        <v>35012</v>
      </c>
      <c r="C820" t="s">
        <v>2873</v>
      </c>
      <c r="D820" t="s">
        <v>2874</v>
      </c>
      <c r="E820" t="s">
        <v>309</v>
      </c>
      <c r="F820" t="s">
        <v>2935</v>
      </c>
      <c r="G820" t="s">
        <v>2936</v>
      </c>
      <c r="H820" t="s">
        <v>321</v>
      </c>
      <c r="I820" t="s">
        <v>951</v>
      </c>
      <c r="J820" t="s">
        <v>204</v>
      </c>
      <c r="K820" t="s">
        <v>204</v>
      </c>
      <c r="L820" t="s">
        <v>325</v>
      </c>
      <c r="M820" t="s">
        <v>340</v>
      </c>
      <c r="N820" t="s">
        <v>447</v>
      </c>
      <c r="O820" t="s">
        <v>339</v>
      </c>
      <c r="P820" t="s">
        <v>1545</v>
      </c>
      <c r="Q820" t="s">
        <v>415</v>
      </c>
      <c r="R820" t="s">
        <v>407</v>
      </c>
      <c r="S820" t="s">
        <v>1212</v>
      </c>
      <c r="T820" s="131">
        <v>1.33</v>
      </c>
      <c r="U820" t="s">
        <v>1706</v>
      </c>
      <c r="V820" s="132">
        <v>2.818E-2</v>
      </c>
      <c r="W820" s="132">
        <v>5.3900000000000003E-2</v>
      </c>
      <c r="X820" t="s">
        <v>412</v>
      </c>
      <c r="Y820" t="s">
        <v>339</v>
      </c>
      <c r="Z820" s="131">
        <v>263456.76</v>
      </c>
      <c r="AA820" s="131">
        <v>1</v>
      </c>
      <c r="AB820" s="131">
        <v>97.66</v>
      </c>
      <c r="AD820" s="131">
        <v>257.29199999999997</v>
      </c>
      <c r="AH820" s="132">
        <v>1.1800000000000001E-3</v>
      </c>
      <c r="AI820" s="132">
        <f t="shared" si="12"/>
        <v>1.7237371601371999E-3</v>
      </c>
      <c r="AJ820" s="132">
        <v>1.4332330028473032E-4</v>
      </c>
    </row>
    <row r="821" spans="1:36" hidden="1">
      <c r="A821" t="s">
        <v>1213</v>
      </c>
      <c r="B821">
        <v>35012</v>
      </c>
      <c r="C821" t="s">
        <v>2445</v>
      </c>
      <c r="D821" t="s">
        <v>2446</v>
      </c>
      <c r="E821" t="s">
        <v>309</v>
      </c>
      <c r="F821" t="s">
        <v>2696</v>
      </c>
      <c r="G821" t="s">
        <v>2697</v>
      </c>
      <c r="H821" t="s">
        <v>321</v>
      </c>
      <c r="I821" t="s">
        <v>951</v>
      </c>
      <c r="J821" t="s">
        <v>204</v>
      </c>
      <c r="K821" t="s">
        <v>204</v>
      </c>
      <c r="L821" t="s">
        <v>325</v>
      </c>
      <c r="M821" t="s">
        <v>340</v>
      </c>
      <c r="N821" t="s">
        <v>462</v>
      </c>
      <c r="O821" t="s">
        <v>339</v>
      </c>
      <c r="P821" t="s">
        <v>1533</v>
      </c>
      <c r="Q821" t="s">
        <v>413</v>
      </c>
      <c r="R821" t="s">
        <v>407</v>
      </c>
      <c r="S821" t="s">
        <v>1212</v>
      </c>
      <c r="T821" s="131">
        <v>0.91</v>
      </c>
      <c r="U821" t="s">
        <v>2382</v>
      </c>
      <c r="V821" s="132">
        <v>6.28E-3</v>
      </c>
      <c r="W821" s="132">
        <v>5.1900000000000002E-2</v>
      </c>
      <c r="X821" t="s">
        <v>412</v>
      </c>
      <c r="Y821" t="s">
        <v>339</v>
      </c>
      <c r="Z821" s="131">
        <v>248142.12</v>
      </c>
      <c r="AA821" s="131">
        <v>1</v>
      </c>
      <c r="AB821" s="131">
        <v>98.12</v>
      </c>
      <c r="AD821" s="131">
        <v>243.477</v>
      </c>
      <c r="AH821" s="132">
        <v>1.83E-3</v>
      </c>
      <c r="AI821" s="132">
        <f t="shared" si="12"/>
        <v>1.6311830625854089E-3</v>
      </c>
      <c r="AJ821" s="132">
        <v>1.3562771941383832E-4</v>
      </c>
    </row>
    <row r="822" spans="1:36" hidden="1">
      <c r="A822" t="s">
        <v>1213</v>
      </c>
      <c r="B822">
        <v>35012</v>
      </c>
      <c r="C822" t="s">
        <v>1671</v>
      </c>
      <c r="D822" t="s">
        <v>1672</v>
      </c>
      <c r="E822" t="s">
        <v>309</v>
      </c>
      <c r="F822" t="s">
        <v>2902</v>
      </c>
      <c r="G822" t="s">
        <v>2903</v>
      </c>
      <c r="H822" t="s">
        <v>321</v>
      </c>
      <c r="I822" t="s">
        <v>754</v>
      </c>
      <c r="J822" t="s">
        <v>204</v>
      </c>
      <c r="K822" t="s">
        <v>204</v>
      </c>
      <c r="L822" t="s">
        <v>325</v>
      </c>
      <c r="M822" t="s">
        <v>340</v>
      </c>
      <c r="N822" t="s">
        <v>464</v>
      </c>
      <c r="O822" t="s">
        <v>339</v>
      </c>
      <c r="P822" t="s">
        <v>1551</v>
      </c>
      <c r="Q822" t="s">
        <v>413</v>
      </c>
      <c r="R822" t="s">
        <v>407</v>
      </c>
      <c r="S822" t="s">
        <v>1212</v>
      </c>
      <c r="T822" s="131">
        <v>1.46</v>
      </c>
      <c r="U822" t="s">
        <v>1622</v>
      </c>
      <c r="V822" s="132">
        <v>1.304E-2</v>
      </c>
      <c r="W822" s="132">
        <v>3.0300000000000001E-2</v>
      </c>
      <c r="X822" t="s">
        <v>412</v>
      </c>
      <c r="Y822" t="s">
        <v>339</v>
      </c>
      <c r="Z822" s="131">
        <v>176019.48</v>
      </c>
      <c r="AA822" s="131">
        <v>1</v>
      </c>
      <c r="AB822" s="131">
        <v>118.35</v>
      </c>
      <c r="AD822" s="131">
        <v>208.31899999999999</v>
      </c>
      <c r="AH822" s="132">
        <v>7.1000000000000002E-4</v>
      </c>
      <c r="AI822" s="132">
        <f t="shared" si="12"/>
        <v>1.3956407562715565E-3</v>
      </c>
      <c r="AJ822" s="132">
        <v>1.1604312062565E-4</v>
      </c>
    </row>
    <row r="823" spans="1:36" hidden="1">
      <c r="A823" t="s">
        <v>1213</v>
      </c>
      <c r="B823">
        <v>35012</v>
      </c>
      <c r="C823" t="s">
        <v>2199</v>
      </c>
      <c r="D823" t="s">
        <v>2200</v>
      </c>
      <c r="E823" t="s">
        <v>309</v>
      </c>
      <c r="F823" t="s">
        <v>2906</v>
      </c>
      <c r="G823" t="s">
        <v>2907</v>
      </c>
      <c r="H823" t="s">
        <v>321</v>
      </c>
      <c r="I823" t="s">
        <v>754</v>
      </c>
      <c r="J823" t="s">
        <v>204</v>
      </c>
      <c r="K823" t="s">
        <v>204</v>
      </c>
      <c r="L823" t="s">
        <v>325</v>
      </c>
      <c r="M823" t="s">
        <v>340</v>
      </c>
      <c r="N823" t="s">
        <v>464</v>
      </c>
      <c r="O823" t="s">
        <v>339</v>
      </c>
      <c r="P823" t="s">
        <v>2213</v>
      </c>
      <c r="Q823" t="s">
        <v>415</v>
      </c>
      <c r="R823" t="s">
        <v>407</v>
      </c>
      <c r="S823" t="s">
        <v>1212</v>
      </c>
      <c r="T823" s="131">
        <v>2.44</v>
      </c>
      <c r="U823" t="s">
        <v>2908</v>
      </c>
      <c r="V823" s="132">
        <v>6.3099999999999996E-3</v>
      </c>
      <c r="W823" s="132">
        <v>2.8799999999999999E-2</v>
      </c>
      <c r="X823" t="s">
        <v>412</v>
      </c>
      <c r="Y823" t="s">
        <v>339</v>
      </c>
      <c r="Z823" s="131">
        <v>170926</v>
      </c>
      <c r="AA823" s="131">
        <v>1</v>
      </c>
      <c r="AB823" s="131">
        <v>114.79</v>
      </c>
      <c r="AD823" s="131">
        <v>196.20599999999999</v>
      </c>
      <c r="AH823" s="132">
        <v>1.4999999999999999E-4</v>
      </c>
      <c r="AI823" s="132">
        <f t="shared" si="12"/>
        <v>1.3144892699418537E-3</v>
      </c>
      <c r="AJ823" s="132">
        <v>1.0929563086168944E-4</v>
      </c>
    </row>
    <row r="824" spans="1:36" hidden="1">
      <c r="A824" t="s">
        <v>1213</v>
      </c>
      <c r="B824">
        <v>35012</v>
      </c>
      <c r="C824" t="s">
        <v>2082</v>
      </c>
      <c r="D824" t="s">
        <v>2083</v>
      </c>
      <c r="E824" t="s">
        <v>309</v>
      </c>
      <c r="F824" t="s">
        <v>2289</v>
      </c>
      <c r="G824" t="s">
        <v>2290</v>
      </c>
      <c r="H824" t="s">
        <v>321</v>
      </c>
      <c r="I824" t="s">
        <v>754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1700</v>
      </c>
      <c r="Q824" t="s">
        <v>413</v>
      </c>
      <c r="R824" t="s">
        <v>407</v>
      </c>
      <c r="S824" t="s">
        <v>1212</v>
      </c>
      <c r="T824" s="131">
        <v>2.99</v>
      </c>
      <c r="U824" t="s">
        <v>1617</v>
      </c>
      <c r="V824" s="132">
        <v>4.4319999999999998E-2</v>
      </c>
      <c r="W824" s="132">
        <v>2.86E-2</v>
      </c>
      <c r="X824" t="s">
        <v>412</v>
      </c>
      <c r="Y824" t="s">
        <v>339</v>
      </c>
      <c r="Z824" s="131">
        <v>91094.25</v>
      </c>
      <c r="AA824" s="131">
        <v>1</v>
      </c>
      <c r="AB824" s="131">
        <v>117.66</v>
      </c>
      <c r="AD824" s="131">
        <v>107.181</v>
      </c>
      <c r="AH824" s="132">
        <v>6.9999999999999994E-5</v>
      </c>
      <c r="AI824" s="132">
        <f t="shared" si="12"/>
        <v>7.18063027846436E-4</v>
      </c>
      <c r="AJ824" s="132">
        <v>5.9704672698015025E-5</v>
      </c>
    </row>
    <row r="825" spans="1:36" hidden="1">
      <c r="A825" t="s">
        <v>1213</v>
      </c>
      <c r="B825">
        <v>35012</v>
      </c>
      <c r="C825" t="s">
        <v>1948</v>
      </c>
      <c r="D825" t="s">
        <v>1949</v>
      </c>
      <c r="E825" t="s">
        <v>309</v>
      </c>
      <c r="F825" t="s">
        <v>2909</v>
      </c>
      <c r="G825" t="s">
        <v>2910</v>
      </c>
      <c r="H825" t="s">
        <v>321</v>
      </c>
      <c r="I825" t="s">
        <v>951</v>
      </c>
      <c r="J825" t="s">
        <v>204</v>
      </c>
      <c r="K825" t="s">
        <v>204</v>
      </c>
      <c r="L825" t="s">
        <v>325</v>
      </c>
      <c r="M825" t="s">
        <v>340</v>
      </c>
      <c r="N825" t="s">
        <v>447</v>
      </c>
      <c r="O825" t="s">
        <v>339</v>
      </c>
      <c r="P825" t="s">
        <v>1551</v>
      </c>
      <c r="Q825" t="s">
        <v>413</v>
      </c>
      <c r="R825" t="s">
        <v>407</v>
      </c>
      <c r="S825" t="s">
        <v>1212</v>
      </c>
      <c r="T825" s="131">
        <v>0.11</v>
      </c>
      <c r="U825" t="s">
        <v>2911</v>
      </c>
      <c r="V825" s="132">
        <v>4.156E-2</v>
      </c>
      <c r="W825" s="132">
        <v>5.7200000000000001E-2</v>
      </c>
      <c r="X825" t="s">
        <v>412</v>
      </c>
      <c r="Y825" t="s">
        <v>339</v>
      </c>
      <c r="Z825" s="131">
        <v>66915.5</v>
      </c>
      <c r="AA825" s="131">
        <v>1</v>
      </c>
      <c r="AB825" s="131">
        <v>101.48</v>
      </c>
      <c r="AD825" s="131">
        <v>67.906000000000006</v>
      </c>
      <c r="AH825" s="132">
        <v>5.5000000000000003E-4</v>
      </c>
      <c r="AI825" s="132">
        <f t="shared" si="12"/>
        <v>4.5493872952239757E-4</v>
      </c>
      <c r="AJ825" s="132">
        <v>3.7826718394411403E-5</v>
      </c>
    </row>
    <row r="826" spans="1:36" hidden="1">
      <c r="A826" t="s">
        <v>1213</v>
      </c>
      <c r="B826">
        <v>35012</v>
      </c>
      <c r="C826" t="s">
        <v>2092</v>
      </c>
      <c r="D826" t="s">
        <v>2093</v>
      </c>
      <c r="E826" t="s">
        <v>309</v>
      </c>
      <c r="F826" t="s">
        <v>2666</v>
      </c>
      <c r="G826" t="s">
        <v>2667</v>
      </c>
      <c r="H826" t="s">
        <v>321</v>
      </c>
      <c r="I826" t="s">
        <v>951</v>
      </c>
      <c r="J826" t="s">
        <v>204</v>
      </c>
      <c r="K826" t="s">
        <v>204</v>
      </c>
      <c r="L826" t="s">
        <v>325</v>
      </c>
      <c r="M826" t="s">
        <v>340</v>
      </c>
      <c r="N826" t="s">
        <v>484</v>
      </c>
      <c r="O826" t="s">
        <v>339</v>
      </c>
      <c r="P826" t="s">
        <v>1700</v>
      </c>
      <c r="Q826" t="s">
        <v>413</v>
      </c>
      <c r="R826" t="s">
        <v>407</v>
      </c>
      <c r="S826" t="s">
        <v>1212</v>
      </c>
      <c r="T826" s="131">
        <v>0.66</v>
      </c>
      <c r="U826" t="s">
        <v>2597</v>
      </c>
      <c r="V826" s="132">
        <v>4.403E-2</v>
      </c>
      <c r="W826" s="132">
        <v>4.4699999999999997E-2</v>
      </c>
      <c r="X826" t="s">
        <v>412</v>
      </c>
      <c r="Y826" t="s">
        <v>339</v>
      </c>
      <c r="Z826" s="131">
        <v>10871.4</v>
      </c>
      <c r="AA826" s="131">
        <v>1</v>
      </c>
      <c r="AB826" s="131">
        <v>100.7</v>
      </c>
      <c r="AD826" s="131">
        <v>10.946999999999999</v>
      </c>
      <c r="AH826" s="132">
        <v>2.0000000000000002E-5</v>
      </c>
      <c r="AI826" s="132">
        <f t="shared" si="12"/>
        <v>7.3339826702819859E-5</v>
      </c>
      <c r="AJ826" s="132">
        <v>6.0979749398230142E-6</v>
      </c>
    </row>
    <row r="827" spans="1:36" hidden="1">
      <c r="A827" t="s">
        <v>1213</v>
      </c>
      <c r="B827">
        <v>35012</v>
      </c>
      <c r="C827" t="s">
        <v>2885</v>
      </c>
      <c r="D827" t="s">
        <v>2886</v>
      </c>
      <c r="E827" t="s">
        <v>80</v>
      </c>
      <c r="F827" t="s">
        <v>2887</v>
      </c>
      <c r="G827" t="s">
        <v>2888</v>
      </c>
      <c r="H827" t="s">
        <v>321</v>
      </c>
      <c r="I827" t="s">
        <v>755</v>
      </c>
      <c r="J827" t="s">
        <v>205</v>
      </c>
      <c r="K827" t="s">
        <v>224</v>
      </c>
      <c r="L827" t="s">
        <v>325</v>
      </c>
      <c r="M827" t="s">
        <v>314</v>
      </c>
      <c r="N827" t="s">
        <v>546</v>
      </c>
      <c r="O827" t="s">
        <v>339</v>
      </c>
      <c r="P827" t="s">
        <v>1883</v>
      </c>
      <c r="Q827" t="s">
        <v>433</v>
      </c>
      <c r="R827" t="s">
        <v>407</v>
      </c>
      <c r="S827" t="s">
        <v>1215</v>
      </c>
      <c r="T827" s="131">
        <v>2.5150000000000001</v>
      </c>
      <c r="U827" t="s">
        <v>1479</v>
      </c>
      <c r="V827" s="132">
        <v>5.373E-2</v>
      </c>
      <c r="W827" s="132">
        <v>4.7329999999999997E-2</v>
      </c>
      <c r="X827" t="s">
        <v>412</v>
      </c>
      <c r="Y827" t="s">
        <v>339</v>
      </c>
      <c r="Z827" s="131">
        <v>1006000</v>
      </c>
      <c r="AA827" s="131">
        <v>3.718</v>
      </c>
      <c r="AB827" s="131">
        <f>(AD827-(AC827*AA827))*1000/AA827/Z827*100</f>
        <v>105.39471615706515</v>
      </c>
      <c r="AD827" s="131">
        <v>3942.087</v>
      </c>
      <c r="AH827" s="132">
        <v>1.01E-3</v>
      </c>
      <c r="AI827" s="132">
        <f t="shared" si="12"/>
        <v>2.6410155972178592E-2</v>
      </c>
      <c r="AJ827" s="132">
        <v>2.1959210502057263E-3</v>
      </c>
    </row>
    <row r="828" spans="1:36" hidden="1">
      <c r="A828" t="s">
        <v>1213</v>
      </c>
      <c r="B828">
        <v>35012</v>
      </c>
      <c r="C828" t="s">
        <v>2937</v>
      </c>
      <c r="D828" t="s">
        <v>2938</v>
      </c>
      <c r="E828" t="s">
        <v>80</v>
      </c>
      <c r="F828" t="s">
        <v>2939</v>
      </c>
      <c r="G828" t="s">
        <v>2940</v>
      </c>
      <c r="H828" t="s">
        <v>321</v>
      </c>
      <c r="I828" t="s">
        <v>755</v>
      </c>
      <c r="J828" t="s">
        <v>205</v>
      </c>
      <c r="K828" t="s">
        <v>245</v>
      </c>
      <c r="L828" t="s">
        <v>325</v>
      </c>
      <c r="M828" t="s">
        <v>314</v>
      </c>
      <c r="N828" t="s">
        <v>491</v>
      </c>
      <c r="O828" t="s">
        <v>339</v>
      </c>
      <c r="P828" t="s">
        <v>2194</v>
      </c>
      <c r="Q828" t="s">
        <v>433</v>
      </c>
      <c r="R828" t="s">
        <v>407</v>
      </c>
      <c r="S828" t="s">
        <v>1215</v>
      </c>
      <c r="T828" s="131">
        <v>3.601</v>
      </c>
      <c r="U828" t="s">
        <v>2941</v>
      </c>
      <c r="V828" s="132">
        <v>3.3059999999999999E-2</v>
      </c>
      <c r="W828" s="132">
        <v>5.9060000000000001E-2</v>
      </c>
      <c r="X828" t="s">
        <v>412</v>
      </c>
      <c r="Y828" t="s">
        <v>339</v>
      </c>
      <c r="Z828" s="131">
        <v>722000</v>
      </c>
      <c r="AA828" s="131">
        <v>3.718</v>
      </c>
      <c r="AB828" s="131">
        <v>92.74</v>
      </c>
      <c r="AD828" s="131">
        <v>2489.509</v>
      </c>
      <c r="AH828" s="132">
        <v>1.4400000000000001E-3</v>
      </c>
      <c r="AI828" s="132">
        <f t="shared" si="12"/>
        <v>1.6678556557514421E-2</v>
      </c>
      <c r="AJ828" s="132">
        <v>1.3867692970187132E-3</v>
      </c>
    </row>
    <row r="829" spans="1:36" hidden="1">
      <c r="A829" t="s">
        <v>1213</v>
      </c>
      <c r="B829">
        <v>57</v>
      </c>
      <c r="C829" t="s">
        <v>2528</v>
      </c>
      <c r="D829" t="s">
        <v>2529</v>
      </c>
      <c r="E829" t="s">
        <v>309</v>
      </c>
      <c r="F829" t="s">
        <v>2530</v>
      </c>
      <c r="G829" t="s">
        <v>2531</v>
      </c>
      <c r="H829" t="s">
        <v>321</v>
      </c>
      <c r="I829" t="s">
        <v>755</v>
      </c>
      <c r="J829" t="s">
        <v>204</v>
      </c>
      <c r="K829" t="s">
        <v>204</v>
      </c>
      <c r="L829" t="s">
        <v>325</v>
      </c>
      <c r="M829" t="s">
        <v>340</v>
      </c>
      <c r="N829" t="s">
        <v>454</v>
      </c>
      <c r="O829" t="s">
        <v>339</v>
      </c>
      <c r="P829" t="s">
        <v>1545</v>
      </c>
      <c r="Q829" t="s">
        <v>415</v>
      </c>
      <c r="R829" t="s">
        <v>407</v>
      </c>
      <c r="S829" t="s">
        <v>1212</v>
      </c>
      <c r="T829" s="131">
        <v>2.67</v>
      </c>
      <c r="U829" t="s">
        <v>2532</v>
      </c>
      <c r="V829" s="132">
        <v>4.3729999999999998E-2</v>
      </c>
      <c r="W829" s="132">
        <v>6.7199999999999996E-2</v>
      </c>
      <c r="X829" t="s">
        <v>412</v>
      </c>
      <c r="Y829" t="s">
        <v>339</v>
      </c>
      <c r="Z829" s="131">
        <v>1375273.42</v>
      </c>
      <c r="AA829" s="131">
        <v>1</v>
      </c>
      <c r="AB829" s="131">
        <v>101</v>
      </c>
      <c r="AD829" s="131">
        <v>1389.0260000000001</v>
      </c>
      <c r="AH829" s="132">
        <v>1.06E-3</v>
      </c>
      <c r="AI829" s="132">
        <f t="shared" si="12"/>
        <v>0.10729695223652412</v>
      </c>
      <c r="AJ829" s="132">
        <v>3.8734017874568695E-3</v>
      </c>
    </row>
    <row r="830" spans="1:36" hidden="1">
      <c r="A830" t="s">
        <v>1213</v>
      </c>
      <c r="B830">
        <v>57</v>
      </c>
      <c r="C830" t="s">
        <v>1509</v>
      </c>
      <c r="D830" t="s">
        <v>1510</v>
      </c>
      <c r="E830" t="s">
        <v>309</v>
      </c>
      <c r="F830" t="s">
        <v>1967</v>
      </c>
      <c r="G830" t="s">
        <v>1968</v>
      </c>
      <c r="H830" t="s">
        <v>321</v>
      </c>
      <c r="I830" t="s">
        <v>754</v>
      </c>
      <c r="J830" t="s">
        <v>204</v>
      </c>
      <c r="K830" t="s">
        <v>204</v>
      </c>
      <c r="L830" t="s">
        <v>325</v>
      </c>
      <c r="M830" t="s">
        <v>340</v>
      </c>
      <c r="N830" t="s">
        <v>448</v>
      </c>
      <c r="O830" t="s">
        <v>339</v>
      </c>
      <c r="P830" t="s">
        <v>1211</v>
      </c>
      <c r="Q830" t="s">
        <v>413</v>
      </c>
      <c r="R830" t="s">
        <v>407</v>
      </c>
      <c r="S830" t="s">
        <v>1212</v>
      </c>
      <c r="T830" s="131">
        <v>2.93</v>
      </c>
      <c r="U830" t="s">
        <v>1969</v>
      </c>
      <c r="V830" s="132">
        <v>1.3390000000000001E-2</v>
      </c>
      <c r="W830" s="132">
        <v>2.5700000000000001E-2</v>
      </c>
      <c r="X830" t="s">
        <v>412</v>
      </c>
      <c r="Y830" t="s">
        <v>339</v>
      </c>
      <c r="Z830" s="131">
        <v>1030236.31</v>
      </c>
      <c r="AA830" s="131">
        <v>1</v>
      </c>
      <c r="AB830" s="131">
        <v>103.82</v>
      </c>
      <c r="AD830" s="131">
        <v>1069.5909999999999</v>
      </c>
      <c r="AH830" s="132">
        <v>4.0000000000000002E-4</v>
      </c>
      <c r="AI830" s="132">
        <f t="shared" si="12"/>
        <v>8.2621818770574521E-2</v>
      </c>
      <c r="AJ830" s="132">
        <v>2.9826336521042657E-3</v>
      </c>
    </row>
    <row r="831" spans="1:36" hidden="1">
      <c r="A831" t="s">
        <v>1213</v>
      </c>
      <c r="B831">
        <v>57</v>
      </c>
      <c r="C831" t="s">
        <v>2858</v>
      </c>
      <c r="D831" t="s">
        <v>2859</v>
      </c>
      <c r="E831" t="s">
        <v>309</v>
      </c>
      <c r="F831" t="s">
        <v>2860</v>
      </c>
      <c r="G831" t="s">
        <v>2861</v>
      </c>
      <c r="H831" t="s">
        <v>321</v>
      </c>
      <c r="I831" t="s">
        <v>754</v>
      </c>
      <c r="J831" t="s">
        <v>204</v>
      </c>
      <c r="K831" t="s">
        <v>204</v>
      </c>
      <c r="L831" t="s">
        <v>325</v>
      </c>
      <c r="M831" t="s">
        <v>340</v>
      </c>
      <c r="N831" t="s">
        <v>464</v>
      </c>
      <c r="O831" t="s">
        <v>339</v>
      </c>
      <c r="P831" t="s">
        <v>1545</v>
      </c>
      <c r="Q831" t="s">
        <v>415</v>
      </c>
      <c r="R831" t="s">
        <v>407</v>
      </c>
      <c r="S831" t="s">
        <v>1212</v>
      </c>
      <c r="T831" s="131">
        <v>6.53</v>
      </c>
      <c r="U831" t="s">
        <v>2862</v>
      </c>
      <c r="V831" s="132">
        <v>1.0999999999999999E-2</v>
      </c>
      <c r="W831" s="132">
        <v>3.3500000000000002E-2</v>
      </c>
      <c r="X831" t="s">
        <v>412</v>
      </c>
      <c r="Y831" t="s">
        <v>339</v>
      </c>
      <c r="Z831" s="131">
        <v>1134702.06</v>
      </c>
      <c r="AA831" s="131">
        <v>1</v>
      </c>
      <c r="AB831" s="131">
        <v>92.83</v>
      </c>
      <c r="AD831" s="131">
        <v>1053.3440000000001</v>
      </c>
      <c r="AH831" s="132">
        <v>5.5399999999999998E-3</v>
      </c>
      <c r="AI831" s="132">
        <f t="shared" si="12"/>
        <v>8.1366800086268551E-2</v>
      </c>
      <c r="AJ831" s="132">
        <v>2.9373276903434269E-3</v>
      </c>
    </row>
    <row r="832" spans="1:36" hidden="1">
      <c r="A832" t="s">
        <v>1213</v>
      </c>
      <c r="B832">
        <v>57</v>
      </c>
      <c r="C832" t="s">
        <v>2528</v>
      </c>
      <c r="D832" t="s">
        <v>2529</v>
      </c>
      <c r="E832" t="s">
        <v>309</v>
      </c>
      <c r="F832" t="s">
        <v>2748</v>
      </c>
      <c r="G832" t="s">
        <v>2749</v>
      </c>
      <c r="H832" t="s">
        <v>321</v>
      </c>
      <c r="I832" t="s">
        <v>755</v>
      </c>
      <c r="J832" t="s">
        <v>204</v>
      </c>
      <c r="K832" t="s">
        <v>204</v>
      </c>
      <c r="L832" t="s">
        <v>325</v>
      </c>
      <c r="M832" t="s">
        <v>340</v>
      </c>
      <c r="N832" t="s">
        <v>454</v>
      </c>
      <c r="O832" t="s">
        <v>339</v>
      </c>
      <c r="P832" t="s">
        <v>1545</v>
      </c>
      <c r="Q832" t="s">
        <v>415</v>
      </c>
      <c r="R832" t="s">
        <v>407</v>
      </c>
      <c r="S832" t="s">
        <v>1212</v>
      </c>
      <c r="T832" s="131">
        <v>2.83</v>
      </c>
      <c r="U832" t="s">
        <v>2532</v>
      </c>
      <c r="V832" s="132">
        <v>5.0500000000000003E-2</v>
      </c>
      <c r="W832" s="132">
        <v>6.6299999999999998E-2</v>
      </c>
      <c r="X832" t="s">
        <v>412</v>
      </c>
      <c r="Y832" t="s">
        <v>339</v>
      </c>
      <c r="Z832" s="131">
        <v>917562.91</v>
      </c>
      <c r="AA832" s="131">
        <v>1</v>
      </c>
      <c r="AB832" s="131">
        <v>102.77</v>
      </c>
      <c r="AD832" s="131">
        <v>942.97900000000004</v>
      </c>
      <c r="AH832" s="132">
        <v>8.3000000000000001E-4</v>
      </c>
      <c r="AI832" s="132">
        <f t="shared" si="12"/>
        <v>7.2841525445200644E-2</v>
      </c>
      <c r="AJ832" s="132">
        <v>2.6295667209499975E-3</v>
      </c>
    </row>
    <row r="833" spans="1:36" hidden="1">
      <c r="A833" t="s">
        <v>1213</v>
      </c>
      <c r="B833">
        <v>57</v>
      </c>
      <c r="C833" t="s">
        <v>1579</v>
      </c>
      <c r="D833" t="s">
        <v>1580</v>
      </c>
      <c r="E833" t="s">
        <v>309</v>
      </c>
      <c r="F833" t="s">
        <v>1975</v>
      </c>
      <c r="G833" t="s">
        <v>1976</v>
      </c>
      <c r="H833" t="s">
        <v>321</v>
      </c>
      <c r="I833" t="s">
        <v>754</v>
      </c>
      <c r="J833" t="s">
        <v>204</v>
      </c>
      <c r="K833" t="s">
        <v>204</v>
      </c>
      <c r="L833" t="s">
        <v>325</v>
      </c>
      <c r="M833" t="s">
        <v>340</v>
      </c>
      <c r="N833" t="s">
        <v>464</v>
      </c>
      <c r="O833" t="s">
        <v>339</v>
      </c>
      <c r="P833" t="s">
        <v>1551</v>
      </c>
      <c r="Q833" t="s">
        <v>413</v>
      </c>
      <c r="R833" t="s">
        <v>407</v>
      </c>
      <c r="S833" t="s">
        <v>1212</v>
      </c>
      <c r="T833" s="131">
        <v>3.69</v>
      </c>
      <c r="U833" t="s">
        <v>1572</v>
      </c>
      <c r="V833" s="132">
        <v>3.5409999999999997E-2</v>
      </c>
      <c r="W833" s="132">
        <v>3.5299999999999998E-2</v>
      </c>
      <c r="X833" t="s">
        <v>412</v>
      </c>
      <c r="Y833" t="s">
        <v>339</v>
      </c>
      <c r="Z833" s="131">
        <v>704060</v>
      </c>
      <c r="AA833" s="131">
        <v>1</v>
      </c>
      <c r="AB833" s="131">
        <v>107.99</v>
      </c>
      <c r="AD833" s="131">
        <v>760.31399999999996</v>
      </c>
      <c r="AH833" s="132">
        <v>3.8000000000000002E-4</v>
      </c>
      <c r="AI833" s="132">
        <f t="shared" si="12"/>
        <v>5.8731351999718212E-2</v>
      </c>
      <c r="AJ833" s="132">
        <v>2.1201918514329337E-3</v>
      </c>
    </row>
    <row r="834" spans="1:36" hidden="1">
      <c r="A834" t="s">
        <v>1213</v>
      </c>
      <c r="B834">
        <v>57</v>
      </c>
      <c r="C834" t="s">
        <v>1835</v>
      </c>
      <c r="D834" t="s">
        <v>1836</v>
      </c>
      <c r="E834" t="s">
        <v>309</v>
      </c>
      <c r="F834" t="s">
        <v>2900</v>
      </c>
      <c r="G834" t="s">
        <v>2901</v>
      </c>
      <c r="H834" t="s">
        <v>321</v>
      </c>
      <c r="I834" t="s">
        <v>951</v>
      </c>
      <c r="J834" t="s">
        <v>204</v>
      </c>
      <c r="K834" t="s">
        <v>204</v>
      </c>
      <c r="L834" t="s">
        <v>325</v>
      </c>
      <c r="M834" t="s">
        <v>340</v>
      </c>
      <c r="N834" t="s">
        <v>441</v>
      </c>
      <c r="O834" t="s">
        <v>339</v>
      </c>
      <c r="Q834" t="s">
        <v>410</v>
      </c>
      <c r="R834" t="s">
        <v>410</v>
      </c>
      <c r="S834" t="s">
        <v>1212</v>
      </c>
      <c r="T834" s="131">
        <v>2.3199999999999998</v>
      </c>
      <c r="U834" t="s">
        <v>1960</v>
      </c>
      <c r="V834" s="132">
        <v>5.0999999999999997E-2</v>
      </c>
      <c r="W834" s="132">
        <v>6.0600000000000001E-2</v>
      </c>
      <c r="X834" t="s">
        <v>412</v>
      </c>
      <c r="Y834" t="s">
        <v>339</v>
      </c>
      <c r="Z834" s="131">
        <v>694000</v>
      </c>
      <c r="AA834" s="131">
        <v>1</v>
      </c>
      <c r="AB834" s="131">
        <v>100.19</v>
      </c>
      <c r="AD834" s="131">
        <v>695.31899999999996</v>
      </c>
      <c r="AH834" s="132">
        <v>3.15E-3</v>
      </c>
      <c r="AI834" s="132">
        <f t="shared" si="12"/>
        <v>5.3710736539235193E-2</v>
      </c>
      <c r="AJ834" s="132">
        <v>1.9389484843715832E-3</v>
      </c>
    </row>
    <row r="835" spans="1:36" hidden="1">
      <c r="A835" t="s">
        <v>1213</v>
      </c>
      <c r="B835">
        <v>57</v>
      </c>
      <c r="C835" t="s">
        <v>2517</v>
      </c>
      <c r="D835" t="s">
        <v>2518</v>
      </c>
      <c r="E835" t="s">
        <v>309</v>
      </c>
      <c r="F835" t="s">
        <v>2519</v>
      </c>
      <c r="G835" t="s">
        <v>2520</v>
      </c>
      <c r="H835" t="s">
        <v>321</v>
      </c>
      <c r="I835" t="s">
        <v>754</v>
      </c>
      <c r="J835" t="s">
        <v>204</v>
      </c>
      <c r="K835" t="s">
        <v>204</v>
      </c>
      <c r="L835" t="s">
        <v>325</v>
      </c>
      <c r="M835" t="s">
        <v>340</v>
      </c>
      <c r="N835" t="s">
        <v>447</v>
      </c>
      <c r="O835" t="s">
        <v>339</v>
      </c>
      <c r="P835" t="s">
        <v>1551</v>
      </c>
      <c r="Q835" t="s">
        <v>413</v>
      </c>
      <c r="R835" t="s">
        <v>407</v>
      </c>
      <c r="S835" t="s">
        <v>1212</v>
      </c>
      <c r="T835" s="131">
        <v>2.35</v>
      </c>
      <c r="U835" t="s">
        <v>2521</v>
      </c>
      <c r="V835" s="132">
        <v>3.1669999999999997E-2</v>
      </c>
      <c r="W835" s="132">
        <v>3.8399999999999997E-2</v>
      </c>
      <c r="X835" t="s">
        <v>412</v>
      </c>
      <c r="Y835" t="s">
        <v>339</v>
      </c>
      <c r="Z835" s="131">
        <v>581782.64</v>
      </c>
      <c r="AA835" s="131">
        <v>1</v>
      </c>
      <c r="AB835" s="131">
        <v>118.27</v>
      </c>
      <c r="AD835" s="131">
        <v>688.07399999999996</v>
      </c>
      <c r="AH835" s="132">
        <v>4.0999999999999999E-4</v>
      </c>
      <c r="AI835" s="132">
        <f t="shared" ref="AI835:AI898" si="13">AD835/SUMIF(B:B,B835,AD:AD)</f>
        <v>5.3151087966095731E-2</v>
      </c>
      <c r="AJ835" s="132">
        <v>1.9187452657492355E-3</v>
      </c>
    </row>
    <row r="836" spans="1:36" hidden="1">
      <c r="A836" t="s">
        <v>1213</v>
      </c>
      <c r="B836">
        <v>57</v>
      </c>
      <c r="C836" t="s">
        <v>2763</v>
      </c>
      <c r="D836" t="s">
        <v>2764</v>
      </c>
      <c r="E836" t="s">
        <v>311</v>
      </c>
      <c r="F836" t="s">
        <v>2765</v>
      </c>
      <c r="G836" t="s">
        <v>2766</v>
      </c>
      <c r="H836" t="s">
        <v>321</v>
      </c>
      <c r="I836" t="s">
        <v>755</v>
      </c>
      <c r="J836" t="s">
        <v>204</v>
      </c>
      <c r="K836" t="s">
        <v>204</v>
      </c>
      <c r="L836" t="s">
        <v>325</v>
      </c>
      <c r="M836" t="s">
        <v>340</v>
      </c>
      <c r="N836" t="s">
        <v>465</v>
      </c>
      <c r="O836" t="s">
        <v>339</v>
      </c>
      <c r="P836" t="s">
        <v>2213</v>
      </c>
      <c r="Q836" t="s">
        <v>415</v>
      </c>
      <c r="R836" t="s">
        <v>407</v>
      </c>
      <c r="S836" t="s">
        <v>1212</v>
      </c>
      <c r="T836" s="131">
        <v>2.61</v>
      </c>
      <c r="U836" t="s">
        <v>1602</v>
      </c>
      <c r="V836" s="132">
        <v>7.0559999999999998E-2</v>
      </c>
      <c r="W836" s="132">
        <v>8.6099999999999996E-2</v>
      </c>
      <c r="X836" t="s">
        <v>412</v>
      </c>
      <c r="Y836" t="s">
        <v>339</v>
      </c>
      <c r="Z836" s="131">
        <v>653781.28</v>
      </c>
      <c r="AA836" s="131">
        <v>1</v>
      </c>
      <c r="AB836" s="131">
        <v>91.56</v>
      </c>
      <c r="AD836" s="131">
        <v>598.60199999999998</v>
      </c>
      <c r="AH836" s="132">
        <v>6.0999999999999997E-4</v>
      </c>
      <c r="AI836" s="132">
        <f t="shared" si="13"/>
        <v>4.6239717760997855E-2</v>
      </c>
      <c r="AJ836" s="132">
        <v>1.6692459729157386E-3</v>
      </c>
    </row>
    <row r="837" spans="1:36" hidden="1">
      <c r="A837" t="s">
        <v>1213</v>
      </c>
      <c r="B837">
        <v>57</v>
      </c>
      <c r="C837" t="s">
        <v>2863</v>
      </c>
      <c r="D837" t="s">
        <v>2864</v>
      </c>
      <c r="E837" t="s">
        <v>309</v>
      </c>
      <c r="F837" t="s">
        <v>2865</v>
      </c>
      <c r="G837" t="s">
        <v>2866</v>
      </c>
      <c r="H837" t="s">
        <v>321</v>
      </c>
      <c r="I837" t="s">
        <v>951</v>
      </c>
      <c r="J837" t="s">
        <v>204</v>
      </c>
      <c r="K837" t="s">
        <v>204</v>
      </c>
      <c r="L837" t="s">
        <v>325</v>
      </c>
      <c r="M837" t="s">
        <v>340</v>
      </c>
      <c r="N837" t="s">
        <v>447</v>
      </c>
      <c r="O837" t="s">
        <v>339</v>
      </c>
      <c r="P837" t="s">
        <v>1571</v>
      </c>
      <c r="Q837" t="s">
        <v>415</v>
      </c>
      <c r="R837" t="s">
        <v>407</v>
      </c>
      <c r="S837" t="s">
        <v>1212</v>
      </c>
      <c r="T837" s="131">
        <v>1.68</v>
      </c>
      <c r="U837" t="s">
        <v>1597</v>
      </c>
      <c r="V837" s="132">
        <v>5.7119999999999997E-2</v>
      </c>
      <c r="W837" s="132">
        <v>5.8299999999999998E-2</v>
      </c>
      <c r="X837" t="s">
        <v>412</v>
      </c>
      <c r="Y837" t="s">
        <v>339</v>
      </c>
      <c r="Z837" s="131">
        <v>530322.30000000005</v>
      </c>
      <c r="AA837" s="131">
        <v>1</v>
      </c>
      <c r="AB837" s="131">
        <v>100.9</v>
      </c>
      <c r="AD837" s="131">
        <v>535.09500000000003</v>
      </c>
      <c r="AH837" s="132">
        <v>3.6800000000000001E-3</v>
      </c>
      <c r="AI837" s="132">
        <f t="shared" si="13"/>
        <v>4.1334044616157563E-2</v>
      </c>
      <c r="AJ837" s="132">
        <v>1.4921520039648168E-3</v>
      </c>
    </row>
    <row r="838" spans="1:36" hidden="1">
      <c r="A838" t="s">
        <v>1213</v>
      </c>
      <c r="B838">
        <v>57</v>
      </c>
      <c r="C838" t="s">
        <v>2598</v>
      </c>
      <c r="D838" t="s">
        <v>2599</v>
      </c>
      <c r="E838" t="s">
        <v>309</v>
      </c>
      <c r="F838" t="s">
        <v>2600</v>
      </c>
      <c r="G838" t="s">
        <v>2601</v>
      </c>
      <c r="H838" t="s">
        <v>321</v>
      </c>
      <c r="I838" t="s">
        <v>755</v>
      </c>
      <c r="J838" t="s">
        <v>204</v>
      </c>
      <c r="K838" t="s">
        <v>204</v>
      </c>
      <c r="L838" t="s">
        <v>325</v>
      </c>
      <c r="M838" t="s">
        <v>340</v>
      </c>
      <c r="N838" t="s">
        <v>454</v>
      </c>
      <c r="O838" t="s">
        <v>339</v>
      </c>
      <c r="P838" t="s">
        <v>1700</v>
      </c>
      <c r="Q838" t="s">
        <v>413</v>
      </c>
      <c r="R838" t="s">
        <v>407</v>
      </c>
      <c r="S838" t="s">
        <v>1212</v>
      </c>
      <c r="T838" s="131">
        <v>0.27</v>
      </c>
      <c r="U838" t="s">
        <v>2602</v>
      </c>
      <c r="V838" s="132">
        <v>4.6679999999999999E-2</v>
      </c>
      <c r="W838" s="132">
        <v>8.0799999999999997E-2</v>
      </c>
      <c r="X838" t="s">
        <v>412</v>
      </c>
      <c r="Y838" t="s">
        <v>339</v>
      </c>
      <c r="Z838" s="131">
        <v>492456.65</v>
      </c>
      <c r="AA838" s="131">
        <v>1</v>
      </c>
      <c r="AB838" s="131">
        <v>103.71</v>
      </c>
      <c r="AD838" s="131">
        <v>510.72699999999998</v>
      </c>
      <c r="AH838" s="132">
        <v>1.47E-3</v>
      </c>
      <c r="AI838" s="132">
        <f t="shared" si="13"/>
        <v>3.9451709705148247E-2</v>
      </c>
      <c r="AJ838" s="132">
        <v>1.4242000327585548E-3</v>
      </c>
    </row>
    <row r="839" spans="1:36" hidden="1">
      <c r="A839" t="s">
        <v>1213</v>
      </c>
      <c r="B839">
        <v>57</v>
      </c>
      <c r="C839" t="s">
        <v>1913</v>
      </c>
      <c r="D839" t="s">
        <v>1914</v>
      </c>
      <c r="E839" t="s">
        <v>309</v>
      </c>
      <c r="F839" t="s">
        <v>1970</v>
      </c>
      <c r="G839" t="s">
        <v>1971</v>
      </c>
      <c r="H839" t="s">
        <v>321</v>
      </c>
      <c r="I839" t="s">
        <v>754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1700</v>
      </c>
      <c r="Q839" t="s">
        <v>413</v>
      </c>
      <c r="R839" t="s">
        <v>407</v>
      </c>
      <c r="S839" t="s">
        <v>1212</v>
      </c>
      <c r="T839" s="131">
        <v>4.88</v>
      </c>
      <c r="U839" t="s">
        <v>1972</v>
      </c>
      <c r="V839" s="132">
        <v>3.0400000000000002E-3</v>
      </c>
      <c r="W839" s="132">
        <v>2.7699999999999999E-2</v>
      </c>
      <c r="X839" t="s">
        <v>412</v>
      </c>
      <c r="Y839" t="s">
        <v>339</v>
      </c>
      <c r="Z839" s="131">
        <v>506012.3</v>
      </c>
      <c r="AA839" s="131">
        <v>1</v>
      </c>
      <c r="AB839" s="131">
        <v>100.5</v>
      </c>
      <c r="AD839" s="131">
        <v>508.54199999999997</v>
      </c>
      <c r="AH839" s="132">
        <v>3.6999999999999999E-4</v>
      </c>
      <c r="AI839" s="132">
        <f t="shared" si="13"/>
        <v>3.9282926802137928E-2</v>
      </c>
      <c r="AJ839" s="132">
        <v>1.4181069985708626E-3</v>
      </c>
    </row>
    <row r="840" spans="1:36" hidden="1">
      <c r="A840" t="s">
        <v>1213</v>
      </c>
      <c r="B840">
        <v>57</v>
      </c>
      <c r="C840" t="s">
        <v>1925</v>
      </c>
      <c r="D840" t="s">
        <v>1926</v>
      </c>
      <c r="E840" t="s">
        <v>309</v>
      </c>
      <c r="F840" t="s">
        <v>1927</v>
      </c>
      <c r="G840" t="s">
        <v>1928</v>
      </c>
      <c r="H840" t="s">
        <v>321</v>
      </c>
      <c r="I840" t="s">
        <v>754</v>
      </c>
      <c r="J840" t="s">
        <v>204</v>
      </c>
      <c r="K840" t="s">
        <v>204</v>
      </c>
      <c r="L840" t="s">
        <v>325</v>
      </c>
      <c r="M840" t="s">
        <v>340</v>
      </c>
      <c r="N840" t="s">
        <v>464</v>
      </c>
      <c r="O840" t="s">
        <v>339</v>
      </c>
      <c r="P840" t="s">
        <v>1539</v>
      </c>
      <c r="Q840" t="s">
        <v>413</v>
      </c>
      <c r="R840" t="s">
        <v>407</v>
      </c>
      <c r="S840" t="s">
        <v>1212</v>
      </c>
      <c r="T840" s="131">
        <v>2.1</v>
      </c>
      <c r="U840" t="s">
        <v>1849</v>
      </c>
      <c r="V840" s="132">
        <v>9.6100000000000005E-3</v>
      </c>
      <c r="W840" s="132">
        <v>3.5000000000000003E-2</v>
      </c>
      <c r="X840" t="s">
        <v>412</v>
      </c>
      <c r="Y840" t="s">
        <v>339</v>
      </c>
      <c r="Z840" s="131">
        <v>365400</v>
      </c>
      <c r="AA840" s="131">
        <v>1</v>
      </c>
      <c r="AB840" s="131">
        <v>115.87</v>
      </c>
      <c r="AD840" s="131">
        <v>423.38900000000001</v>
      </c>
      <c r="AH840" s="132">
        <v>7.3999999999999999E-4</v>
      </c>
      <c r="AI840" s="132">
        <f t="shared" si="13"/>
        <v>3.2705182847887447E-2</v>
      </c>
      <c r="AJ840" s="132">
        <v>1.180651556838804E-3</v>
      </c>
    </row>
    <row r="841" spans="1:36" hidden="1">
      <c r="A841" t="s">
        <v>1213</v>
      </c>
      <c r="B841">
        <v>57</v>
      </c>
      <c r="C841" t="s">
        <v>2385</v>
      </c>
      <c r="D841" t="s">
        <v>2386</v>
      </c>
      <c r="E841" t="s">
        <v>309</v>
      </c>
      <c r="F841" t="s">
        <v>2918</v>
      </c>
      <c r="G841" t="s">
        <v>2919</v>
      </c>
      <c r="H841" t="s">
        <v>321</v>
      </c>
      <c r="I841" t="s">
        <v>951</v>
      </c>
      <c r="J841" t="s">
        <v>204</v>
      </c>
      <c r="K841" t="s">
        <v>204</v>
      </c>
      <c r="L841" t="s">
        <v>325</v>
      </c>
      <c r="M841" t="s">
        <v>340</v>
      </c>
      <c r="N841" t="s">
        <v>447</v>
      </c>
      <c r="O841" t="s">
        <v>339</v>
      </c>
      <c r="P841" t="s">
        <v>1545</v>
      </c>
      <c r="Q841" t="s">
        <v>415</v>
      </c>
      <c r="R841" t="s">
        <v>407</v>
      </c>
      <c r="S841" t="s">
        <v>1212</v>
      </c>
      <c r="T841" s="131">
        <v>1.92</v>
      </c>
      <c r="U841" t="s">
        <v>1597</v>
      </c>
      <c r="V841" s="132">
        <v>2.572E-2</v>
      </c>
      <c r="W841" s="132">
        <v>5.1700000000000003E-2</v>
      </c>
      <c r="X841" t="s">
        <v>412</v>
      </c>
      <c r="Y841" t="s">
        <v>339</v>
      </c>
      <c r="Z841" s="131">
        <v>352919.48</v>
      </c>
      <c r="AA841" s="131">
        <v>1</v>
      </c>
      <c r="AB841" s="131">
        <v>95.97</v>
      </c>
      <c r="AD841" s="131">
        <v>338.697</v>
      </c>
      <c r="AH841" s="132">
        <v>1.5200000000000001E-3</v>
      </c>
      <c r="AI841" s="132">
        <f t="shared" si="13"/>
        <v>2.6163049382555838E-2</v>
      </c>
      <c r="AJ841" s="132">
        <v>9.4448164772025812E-4</v>
      </c>
    </row>
    <row r="842" spans="1:36" hidden="1">
      <c r="A842" t="s">
        <v>1213</v>
      </c>
      <c r="B842">
        <v>57</v>
      </c>
      <c r="C842" t="s">
        <v>2590</v>
      </c>
      <c r="D842" t="s">
        <v>2591</v>
      </c>
      <c r="E842" t="s">
        <v>309</v>
      </c>
      <c r="F842" t="s">
        <v>2592</v>
      </c>
      <c r="G842" t="s">
        <v>2593</v>
      </c>
      <c r="H842" t="s">
        <v>321</v>
      </c>
      <c r="I842" t="s">
        <v>754</v>
      </c>
      <c r="J842" t="s">
        <v>204</v>
      </c>
      <c r="K842" t="s">
        <v>204</v>
      </c>
      <c r="L842" t="s">
        <v>325</v>
      </c>
      <c r="M842" t="s">
        <v>340</v>
      </c>
      <c r="N842" t="s">
        <v>475</v>
      </c>
      <c r="O842" t="s">
        <v>339</v>
      </c>
      <c r="P842" t="s">
        <v>1700</v>
      </c>
      <c r="Q842" t="s">
        <v>413</v>
      </c>
      <c r="R842" t="s">
        <v>407</v>
      </c>
      <c r="S842" t="s">
        <v>1212</v>
      </c>
      <c r="T842" s="131">
        <v>1.94</v>
      </c>
      <c r="U842" t="s">
        <v>2594</v>
      </c>
      <c r="V842" s="132">
        <v>2.2699999999999999E-3</v>
      </c>
      <c r="W842" s="132">
        <v>2.5499999999999998E-2</v>
      </c>
      <c r="X842" t="s">
        <v>412</v>
      </c>
      <c r="Y842" t="s">
        <v>339</v>
      </c>
      <c r="Z842" s="131">
        <v>274988.59999999998</v>
      </c>
      <c r="AA842" s="131">
        <v>1</v>
      </c>
      <c r="AB842" s="131">
        <v>121.82</v>
      </c>
      <c r="AD842" s="131">
        <v>334.99099999999999</v>
      </c>
      <c r="AH842" s="132">
        <v>6.7000000000000002E-4</v>
      </c>
      <c r="AI842" s="132">
        <f t="shared" si="13"/>
        <v>2.5876775039967177E-2</v>
      </c>
      <c r="AJ842" s="132">
        <v>9.3414719248017251E-4</v>
      </c>
    </row>
    <row r="843" spans="1:36" hidden="1">
      <c r="A843" t="s">
        <v>1213</v>
      </c>
      <c r="B843">
        <v>57</v>
      </c>
      <c r="C843" t="s">
        <v>2517</v>
      </c>
      <c r="D843" t="s">
        <v>2518</v>
      </c>
      <c r="E843" t="s">
        <v>309</v>
      </c>
      <c r="F843" t="s">
        <v>2839</v>
      </c>
      <c r="G843" t="s">
        <v>2840</v>
      </c>
      <c r="H843" t="s">
        <v>321</v>
      </c>
      <c r="I843" t="s">
        <v>754</v>
      </c>
      <c r="J843" t="s">
        <v>204</v>
      </c>
      <c r="K843" t="s">
        <v>204</v>
      </c>
      <c r="L843" t="s">
        <v>325</v>
      </c>
      <c r="M843" t="s">
        <v>340</v>
      </c>
      <c r="N843" t="s">
        <v>447</v>
      </c>
      <c r="O843" t="s">
        <v>339</v>
      </c>
      <c r="P843" t="s">
        <v>1551</v>
      </c>
      <c r="Q843" t="s">
        <v>413</v>
      </c>
      <c r="R843" t="s">
        <v>407</v>
      </c>
      <c r="S843" t="s">
        <v>1212</v>
      </c>
      <c r="T843" s="131">
        <v>0.01</v>
      </c>
      <c r="U843" t="s">
        <v>2056</v>
      </c>
      <c r="V843" s="132">
        <v>6.0999999999999999E-2</v>
      </c>
      <c r="W843" s="132">
        <v>0.29880000000000001</v>
      </c>
      <c r="X843" t="s">
        <v>412</v>
      </c>
      <c r="Y843" t="s">
        <v>339</v>
      </c>
      <c r="Z843" s="131">
        <v>238761</v>
      </c>
      <c r="AA843" s="131">
        <v>1</v>
      </c>
      <c r="AB843" s="131">
        <v>117.97</v>
      </c>
      <c r="AD843" s="131">
        <v>281.666</v>
      </c>
      <c r="AH843" s="132">
        <v>5.5000000000000003E-4</v>
      </c>
      <c r="AI843" s="132">
        <f t="shared" si="13"/>
        <v>2.1757622498536959E-2</v>
      </c>
      <c r="AJ843" s="132">
        <v>7.8544648398649593E-4</v>
      </c>
    </row>
    <row r="844" spans="1:36" hidden="1">
      <c r="A844" t="s">
        <v>1213</v>
      </c>
      <c r="B844">
        <v>57</v>
      </c>
      <c r="C844" t="s">
        <v>1579</v>
      </c>
      <c r="D844" t="s">
        <v>1580</v>
      </c>
      <c r="E844" t="s">
        <v>309</v>
      </c>
      <c r="F844" t="s">
        <v>1918</v>
      </c>
      <c r="G844" t="s">
        <v>1919</v>
      </c>
      <c r="H844" t="s">
        <v>321</v>
      </c>
      <c r="I844" t="s">
        <v>951</v>
      </c>
      <c r="J844" t="s">
        <v>204</v>
      </c>
      <c r="K844" t="s">
        <v>204</v>
      </c>
      <c r="L844" t="s">
        <v>325</v>
      </c>
      <c r="M844" t="s">
        <v>340</v>
      </c>
      <c r="N844" t="s">
        <v>464</v>
      </c>
      <c r="O844" t="s">
        <v>339</v>
      </c>
      <c r="P844" t="s">
        <v>1551</v>
      </c>
      <c r="Q844" t="s">
        <v>413</v>
      </c>
      <c r="R844" t="s">
        <v>407</v>
      </c>
      <c r="S844" t="s">
        <v>1212</v>
      </c>
      <c r="T844" s="131">
        <v>2.4700000000000002</v>
      </c>
      <c r="U844" t="s">
        <v>1572</v>
      </c>
      <c r="V844" s="132">
        <v>4.9329999999999999E-2</v>
      </c>
      <c r="W844" s="132">
        <v>6.0600000000000001E-2</v>
      </c>
      <c r="X844" t="s">
        <v>412</v>
      </c>
      <c r="Y844" t="s">
        <v>339</v>
      </c>
      <c r="Z844" s="131">
        <v>281804.08</v>
      </c>
      <c r="AA844" s="131">
        <v>1</v>
      </c>
      <c r="AB844" s="131">
        <v>96.15</v>
      </c>
      <c r="AD844" s="131">
        <v>270.95499999999998</v>
      </c>
      <c r="AH844" s="132">
        <v>2.3000000000000001E-4</v>
      </c>
      <c r="AI844" s="132">
        <f t="shared" si="13"/>
        <v>2.0930238665977013E-2</v>
      </c>
      <c r="AJ844" s="132">
        <v>7.5557806788380916E-4</v>
      </c>
    </row>
    <row r="845" spans="1:36" hidden="1">
      <c r="A845" t="s">
        <v>1213</v>
      </c>
      <c r="B845">
        <v>57</v>
      </c>
      <c r="C845" t="s">
        <v>2880</v>
      </c>
      <c r="D845" t="s">
        <v>2881</v>
      </c>
      <c r="E845" t="s">
        <v>309</v>
      </c>
      <c r="F845" t="s">
        <v>2897</v>
      </c>
      <c r="G845" t="s">
        <v>2898</v>
      </c>
      <c r="H845" t="s">
        <v>321</v>
      </c>
      <c r="I845" t="s">
        <v>951</v>
      </c>
      <c r="J845" t="s">
        <v>204</v>
      </c>
      <c r="K845" t="s">
        <v>204</v>
      </c>
      <c r="L845" t="s">
        <v>325</v>
      </c>
      <c r="M845" t="s">
        <v>340</v>
      </c>
      <c r="N845" t="s">
        <v>440</v>
      </c>
      <c r="O845" t="s">
        <v>339</v>
      </c>
      <c r="P845" t="s">
        <v>1627</v>
      </c>
      <c r="Q845" t="s">
        <v>413</v>
      </c>
      <c r="R845" t="s">
        <v>407</v>
      </c>
      <c r="S845" t="s">
        <v>1212</v>
      </c>
      <c r="T845" s="131">
        <v>2.2400000000000002</v>
      </c>
      <c r="U845" t="s">
        <v>2899</v>
      </c>
      <c r="V845" s="132">
        <v>5.7160000000000002E-2</v>
      </c>
      <c r="W845" s="132">
        <v>5.3999999999999999E-2</v>
      </c>
      <c r="X845" t="s">
        <v>412</v>
      </c>
      <c r="Y845" t="s">
        <v>339</v>
      </c>
      <c r="Z845" s="131">
        <v>280543.25</v>
      </c>
      <c r="AA845" s="131">
        <v>1</v>
      </c>
      <c r="AB845" s="131">
        <v>94.31</v>
      </c>
      <c r="AD845" s="131">
        <v>264.58</v>
      </c>
      <c r="AH845" s="132">
        <v>4.8999999999999998E-4</v>
      </c>
      <c r="AI845" s="132">
        <f t="shared" si="13"/>
        <v>2.0437794269322206E-2</v>
      </c>
      <c r="AJ845" s="132">
        <v>7.3780090864054263E-4</v>
      </c>
    </row>
    <row r="846" spans="1:36" hidden="1">
      <c r="A846" t="s">
        <v>1213</v>
      </c>
      <c r="B846">
        <v>57</v>
      </c>
      <c r="C846" t="s">
        <v>1850</v>
      </c>
      <c r="D846" t="s">
        <v>1851</v>
      </c>
      <c r="E846" t="s">
        <v>309</v>
      </c>
      <c r="F846" t="s">
        <v>2645</v>
      </c>
      <c r="G846" t="s">
        <v>2646</v>
      </c>
      <c r="H846" t="s">
        <v>321</v>
      </c>
      <c r="I846" t="s">
        <v>754</v>
      </c>
      <c r="J846" t="s">
        <v>204</v>
      </c>
      <c r="K846" t="s">
        <v>204</v>
      </c>
      <c r="L846" t="s">
        <v>325</v>
      </c>
      <c r="M846" t="s">
        <v>340</v>
      </c>
      <c r="N846" t="s">
        <v>443</v>
      </c>
      <c r="O846" t="s">
        <v>339</v>
      </c>
      <c r="P846" t="s">
        <v>1545</v>
      </c>
      <c r="Q846" t="s">
        <v>415</v>
      </c>
      <c r="R846" t="s">
        <v>407</v>
      </c>
      <c r="S846" t="s">
        <v>1212</v>
      </c>
      <c r="T846" s="131">
        <v>0.53</v>
      </c>
      <c r="U846" t="s">
        <v>1583</v>
      </c>
      <c r="V846" s="132">
        <v>5.1799999999999997E-3</v>
      </c>
      <c r="W846" s="132">
        <v>2.9600000000000001E-2</v>
      </c>
      <c r="X846" t="s">
        <v>412</v>
      </c>
      <c r="Y846" t="s">
        <v>339</v>
      </c>
      <c r="Z846" s="131">
        <v>224412.16</v>
      </c>
      <c r="AA846" s="131">
        <v>1</v>
      </c>
      <c r="AB846" s="131">
        <v>115.43</v>
      </c>
      <c r="AD846" s="131">
        <v>259.03899999999999</v>
      </c>
      <c r="AH846" s="132">
        <v>8.7000000000000001E-4</v>
      </c>
      <c r="AI846" s="132">
        <f t="shared" si="13"/>
        <v>2.0009773186676828E-2</v>
      </c>
      <c r="AJ846" s="132">
        <v>7.2234942011239524E-4</v>
      </c>
    </row>
    <row r="847" spans="1:36" hidden="1">
      <c r="A847" t="s">
        <v>1213</v>
      </c>
      <c r="B847">
        <v>57</v>
      </c>
      <c r="C847" t="s">
        <v>2703</v>
      </c>
      <c r="D847" t="s">
        <v>2704</v>
      </c>
      <c r="E847" t="s">
        <v>309</v>
      </c>
      <c r="F847" t="s">
        <v>2920</v>
      </c>
      <c r="G847" t="s">
        <v>2921</v>
      </c>
      <c r="H847" t="s">
        <v>321</v>
      </c>
      <c r="I847" t="s">
        <v>951</v>
      </c>
      <c r="J847" t="s">
        <v>204</v>
      </c>
      <c r="K847" t="s">
        <v>204</v>
      </c>
      <c r="L847" t="s">
        <v>325</v>
      </c>
      <c r="M847" t="s">
        <v>340</v>
      </c>
      <c r="N847" t="s">
        <v>451</v>
      </c>
      <c r="O847" t="s">
        <v>339</v>
      </c>
      <c r="P847" t="s">
        <v>1627</v>
      </c>
      <c r="Q847" t="s">
        <v>413</v>
      </c>
      <c r="R847" t="s">
        <v>407</v>
      </c>
      <c r="S847" t="s">
        <v>1212</v>
      </c>
      <c r="T847" s="131">
        <v>3.19</v>
      </c>
      <c r="U847" t="s">
        <v>2922</v>
      </c>
      <c r="V847" s="132">
        <v>4.7539999999999999E-2</v>
      </c>
      <c r="W847" s="132">
        <v>5.1700000000000003E-2</v>
      </c>
      <c r="X847" t="s">
        <v>412</v>
      </c>
      <c r="Y847" t="s">
        <v>339</v>
      </c>
      <c r="Z847" s="131">
        <v>199471</v>
      </c>
      <c r="AA847" s="131">
        <v>1</v>
      </c>
      <c r="AB847" s="131">
        <v>93.23</v>
      </c>
      <c r="AD847" s="131">
        <v>185.96700000000001</v>
      </c>
      <c r="AH847" s="132">
        <v>2.7E-4</v>
      </c>
      <c r="AI847" s="132">
        <f t="shared" si="13"/>
        <v>1.4365240331404653E-2</v>
      </c>
      <c r="AJ847" s="132">
        <v>5.1858274086157615E-4</v>
      </c>
    </row>
    <row r="848" spans="1:36" hidden="1">
      <c r="A848" t="s">
        <v>1213</v>
      </c>
      <c r="B848">
        <v>57</v>
      </c>
      <c r="C848" t="s">
        <v>2942</v>
      </c>
      <c r="D848" t="s">
        <v>2943</v>
      </c>
      <c r="E848" t="s">
        <v>309</v>
      </c>
      <c r="F848" t="s">
        <v>2944</v>
      </c>
      <c r="G848" t="s">
        <v>2945</v>
      </c>
      <c r="H848" t="s">
        <v>321</v>
      </c>
      <c r="I848" t="s">
        <v>755</v>
      </c>
      <c r="J848" t="s">
        <v>204</v>
      </c>
      <c r="K848" t="s">
        <v>204</v>
      </c>
      <c r="L848" t="s">
        <v>325</v>
      </c>
      <c r="M848" t="s">
        <v>340</v>
      </c>
      <c r="N848" t="s">
        <v>437</v>
      </c>
      <c r="O848" t="s">
        <v>339</v>
      </c>
      <c r="P848" t="s">
        <v>1533</v>
      </c>
      <c r="Q848" t="s">
        <v>413</v>
      </c>
      <c r="R848" t="s">
        <v>407</v>
      </c>
      <c r="S848" t="s">
        <v>1212</v>
      </c>
      <c r="T848" s="131">
        <v>1.21</v>
      </c>
      <c r="U848" t="s">
        <v>1706</v>
      </c>
      <c r="V848" s="132">
        <v>4.1160000000000002E-2</v>
      </c>
      <c r="W848" s="132">
        <v>6.6000000000000003E-2</v>
      </c>
      <c r="X848" t="s">
        <v>412</v>
      </c>
      <c r="Y848" t="s">
        <v>339</v>
      </c>
      <c r="Z848" s="131">
        <v>176852.67</v>
      </c>
      <c r="AA848" s="131">
        <v>1</v>
      </c>
      <c r="AB848" s="131">
        <v>100.76</v>
      </c>
      <c r="AD848" s="131">
        <v>178.197</v>
      </c>
      <c r="AH848" s="132">
        <v>1.6100000000000001E-3</v>
      </c>
      <c r="AI848" s="132">
        <f t="shared" si="13"/>
        <v>1.3765037513834793E-2</v>
      </c>
      <c r="AJ848" s="132">
        <v>4.9691552088978303E-4</v>
      </c>
    </row>
    <row r="849" spans="1:36" hidden="1">
      <c r="A849" t="s">
        <v>1213</v>
      </c>
      <c r="B849">
        <v>57</v>
      </c>
      <c r="C849" t="s">
        <v>2923</v>
      </c>
      <c r="D849" t="s">
        <v>2924</v>
      </c>
      <c r="E849" t="s">
        <v>309</v>
      </c>
      <c r="F849" t="s">
        <v>2925</v>
      </c>
      <c r="G849" t="s">
        <v>2926</v>
      </c>
      <c r="H849" t="s">
        <v>321</v>
      </c>
      <c r="I849" t="s">
        <v>951</v>
      </c>
      <c r="J849" t="s">
        <v>204</v>
      </c>
      <c r="K849" t="s">
        <v>204</v>
      </c>
      <c r="L849" t="s">
        <v>325</v>
      </c>
      <c r="M849" t="s">
        <v>340</v>
      </c>
      <c r="N849" t="s">
        <v>447</v>
      </c>
      <c r="O849" t="s">
        <v>339</v>
      </c>
      <c r="P849" t="s">
        <v>1545</v>
      </c>
      <c r="Q849" t="s">
        <v>415</v>
      </c>
      <c r="R849" t="s">
        <v>407</v>
      </c>
      <c r="S849" t="s">
        <v>1212</v>
      </c>
      <c r="T849" s="131">
        <v>1.47</v>
      </c>
      <c r="U849" t="s">
        <v>1349</v>
      </c>
      <c r="V849" s="132">
        <v>5.3409999999999999E-2</v>
      </c>
      <c r="W849" s="132">
        <v>5.3100000000000001E-2</v>
      </c>
      <c r="X849" t="s">
        <v>412</v>
      </c>
      <c r="Y849" t="s">
        <v>339</v>
      </c>
      <c r="Z849" s="131">
        <v>178909.48</v>
      </c>
      <c r="AA849" s="131">
        <v>1</v>
      </c>
      <c r="AB849" s="131">
        <v>95.98</v>
      </c>
      <c r="AD849" s="131">
        <v>171.71700000000001</v>
      </c>
      <c r="AH849" s="132">
        <v>8.3000000000000001E-4</v>
      </c>
      <c r="AI849" s="132">
        <f t="shared" si="13"/>
        <v>1.3264482268293907E-2</v>
      </c>
      <c r="AJ849" s="132">
        <v>4.7884556137662741E-4</v>
      </c>
    </row>
    <row r="850" spans="1:36" hidden="1">
      <c r="A850" t="s">
        <v>1213</v>
      </c>
      <c r="B850">
        <v>57</v>
      </c>
      <c r="C850" t="s">
        <v>2880</v>
      </c>
      <c r="D850" t="s">
        <v>2881</v>
      </c>
      <c r="E850" t="s">
        <v>309</v>
      </c>
      <c r="F850" t="s">
        <v>2882</v>
      </c>
      <c r="G850" t="s">
        <v>2883</v>
      </c>
      <c r="H850" t="s">
        <v>321</v>
      </c>
      <c r="I850" t="s">
        <v>755</v>
      </c>
      <c r="J850" t="s">
        <v>204</v>
      </c>
      <c r="K850" t="s">
        <v>204</v>
      </c>
      <c r="L850" t="s">
        <v>325</v>
      </c>
      <c r="M850" t="s">
        <v>340</v>
      </c>
      <c r="N850" t="s">
        <v>440</v>
      </c>
      <c r="O850" t="s">
        <v>339</v>
      </c>
      <c r="P850" t="s">
        <v>1627</v>
      </c>
      <c r="Q850" t="s">
        <v>413</v>
      </c>
      <c r="R850" t="s">
        <v>407</v>
      </c>
      <c r="S850" t="s">
        <v>1212</v>
      </c>
      <c r="T850" s="131">
        <v>0.5</v>
      </c>
      <c r="U850" t="s">
        <v>2884</v>
      </c>
      <c r="V850" s="132">
        <v>4.197E-2</v>
      </c>
      <c r="W850" s="132">
        <v>7.5200000000000003E-2</v>
      </c>
      <c r="X850" t="s">
        <v>412</v>
      </c>
      <c r="Y850" t="s">
        <v>339</v>
      </c>
      <c r="Z850" s="131">
        <v>156028.76999999999</v>
      </c>
      <c r="AA850" s="131">
        <v>1</v>
      </c>
      <c r="AB850" s="131">
        <v>100.8</v>
      </c>
      <c r="AD850" s="131">
        <v>157.27699999999999</v>
      </c>
      <c r="AH850" s="132">
        <v>1.2700000000000001E-3</v>
      </c>
      <c r="AI850" s="132">
        <f t="shared" si="13"/>
        <v>1.2149047431008348E-2</v>
      </c>
      <c r="AJ850" s="132">
        <v>4.385785528318793E-4</v>
      </c>
    </row>
    <row r="851" spans="1:36" hidden="1">
      <c r="A851" t="s">
        <v>1213</v>
      </c>
      <c r="B851">
        <v>57</v>
      </c>
      <c r="C851" t="s">
        <v>2946</v>
      </c>
      <c r="D851" t="s">
        <v>2947</v>
      </c>
      <c r="E851" t="s">
        <v>309</v>
      </c>
      <c r="F851" t="s">
        <v>2948</v>
      </c>
      <c r="G851" t="s">
        <v>2949</v>
      </c>
      <c r="H851" t="s">
        <v>321</v>
      </c>
      <c r="I851" t="s">
        <v>755</v>
      </c>
      <c r="J851" t="s">
        <v>204</v>
      </c>
      <c r="K851" t="s">
        <v>204</v>
      </c>
      <c r="L851" t="s">
        <v>325</v>
      </c>
      <c r="M851" t="s">
        <v>340</v>
      </c>
      <c r="N851" t="s">
        <v>466</v>
      </c>
      <c r="O851" t="s">
        <v>339</v>
      </c>
      <c r="P851" t="s">
        <v>1627</v>
      </c>
      <c r="Q851" t="s">
        <v>413</v>
      </c>
      <c r="R851" t="s">
        <v>407</v>
      </c>
      <c r="S851" t="s">
        <v>1212</v>
      </c>
      <c r="T851" s="131">
        <v>0.74</v>
      </c>
      <c r="U851" t="s">
        <v>1583</v>
      </c>
      <c r="V851" s="132">
        <v>3.4569999999999997E-2</v>
      </c>
      <c r="W851" s="132">
        <v>6.9400000000000003E-2</v>
      </c>
      <c r="X851" t="s">
        <v>412</v>
      </c>
      <c r="Y851" t="s">
        <v>339</v>
      </c>
      <c r="Z851" s="131">
        <v>149278.79999999999</v>
      </c>
      <c r="AA851" s="131">
        <v>1</v>
      </c>
      <c r="AB851" s="131">
        <v>100.74</v>
      </c>
      <c r="AD851" s="131">
        <v>150.38300000000001</v>
      </c>
      <c r="AH851" s="132">
        <v>3.79E-3</v>
      </c>
      <c r="AI851" s="132">
        <f t="shared" si="13"/>
        <v>1.161651226700235E-2</v>
      </c>
      <c r="AJ851" s="132">
        <v>4.1935412368316103E-4</v>
      </c>
    </row>
    <row r="852" spans="1:36" hidden="1">
      <c r="A852" t="s">
        <v>1213</v>
      </c>
      <c r="B852">
        <v>57</v>
      </c>
      <c r="C852" t="s">
        <v>2513</v>
      </c>
      <c r="D852" t="s">
        <v>2514</v>
      </c>
      <c r="E852" t="s">
        <v>309</v>
      </c>
      <c r="F852" t="s">
        <v>2515</v>
      </c>
      <c r="G852" t="s">
        <v>2516</v>
      </c>
      <c r="H852" t="s">
        <v>321</v>
      </c>
      <c r="I852" t="s">
        <v>951</v>
      </c>
      <c r="J852" t="s">
        <v>204</v>
      </c>
      <c r="K852" t="s">
        <v>204</v>
      </c>
      <c r="L852" t="s">
        <v>325</v>
      </c>
      <c r="M852" t="s">
        <v>340</v>
      </c>
      <c r="N852" t="s">
        <v>446</v>
      </c>
      <c r="O852" t="s">
        <v>339</v>
      </c>
      <c r="P852" t="s">
        <v>1700</v>
      </c>
      <c r="Q852" t="s">
        <v>413</v>
      </c>
      <c r="R852" t="s">
        <v>407</v>
      </c>
      <c r="S852" t="s">
        <v>1212</v>
      </c>
      <c r="T852" s="131">
        <v>2.14</v>
      </c>
      <c r="U852" t="s">
        <v>1572</v>
      </c>
      <c r="V852" s="132">
        <v>4.8869999999999997E-2</v>
      </c>
      <c r="W852" s="132">
        <v>4.7100000000000003E-2</v>
      </c>
      <c r="X852" t="s">
        <v>412</v>
      </c>
      <c r="Y852" t="s">
        <v>339</v>
      </c>
      <c r="Z852" s="131">
        <v>119665.72</v>
      </c>
      <c r="AA852" s="131">
        <v>1</v>
      </c>
      <c r="AB852" s="131">
        <v>92.86</v>
      </c>
      <c r="AD852" s="131">
        <v>111.122</v>
      </c>
      <c r="AH852" s="132">
        <v>1.2999999999999999E-4</v>
      </c>
      <c r="AI852" s="132">
        <f t="shared" si="13"/>
        <v>8.5837499992275391E-3</v>
      </c>
      <c r="AJ852" s="132">
        <v>3.0987191991062963E-4</v>
      </c>
    </row>
    <row r="853" spans="1:36" hidden="1">
      <c r="A853" t="s">
        <v>1213</v>
      </c>
      <c r="B853">
        <v>57</v>
      </c>
      <c r="C853" t="s">
        <v>2863</v>
      </c>
      <c r="D853" t="s">
        <v>2864</v>
      </c>
      <c r="E853" t="s">
        <v>309</v>
      </c>
      <c r="F853" t="s">
        <v>2950</v>
      </c>
      <c r="G853" t="s">
        <v>2951</v>
      </c>
      <c r="H853" t="s">
        <v>321</v>
      </c>
      <c r="I853" t="s">
        <v>951</v>
      </c>
      <c r="J853" t="s">
        <v>204</v>
      </c>
      <c r="K853" t="s">
        <v>204</v>
      </c>
      <c r="L853" t="s">
        <v>325</v>
      </c>
      <c r="M853" t="s">
        <v>340</v>
      </c>
      <c r="N853" t="s">
        <v>447</v>
      </c>
      <c r="O853" t="s">
        <v>339</v>
      </c>
      <c r="P853" t="s">
        <v>1571</v>
      </c>
      <c r="Q853" t="s">
        <v>415</v>
      </c>
      <c r="R853" t="s">
        <v>407</v>
      </c>
      <c r="S853" t="s">
        <v>1212</v>
      </c>
      <c r="T853" s="131">
        <v>0.25</v>
      </c>
      <c r="U853" t="s">
        <v>1868</v>
      </c>
      <c r="V853" s="132">
        <v>3.5819999999999998E-2</v>
      </c>
      <c r="W853" s="132">
        <v>6.8199999999999997E-2</v>
      </c>
      <c r="X853" t="s">
        <v>412</v>
      </c>
      <c r="Y853" t="s">
        <v>339</v>
      </c>
      <c r="Z853" s="131">
        <v>105337.5</v>
      </c>
      <c r="AA853" s="131">
        <v>1</v>
      </c>
      <c r="AB853" s="131">
        <v>100.55</v>
      </c>
      <c r="AD853" s="131">
        <v>105.917</v>
      </c>
      <c r="AH853" s="132">
        <v>1.6000000000000001E-3</v>
      </c>
      <c r="AI853" s="132">
        <f t="shared" si="13"/>
        <v>8.1816836330176144E-3</v>
      </c>
      <c r="AJ853" s="132">
        <v>2.9535739224612729E-4</v>
      </c>
    </row>
    <row r="854" spans="1:36" hidden="1">
      <c r="A854" t="s">
        <v>1213</v>
      </c>
      <c r="B854">
        <v>57</v>
      </c>
      <c r="C854" t="s">
        <v>2321</v>
      </c>
      <c r="D854" t="s">
        <v>2322</v>
      </c>
      <c r="E854" t="s">
        <v>309</v>
      </c>
      <c r="F854" t="s">
        <v>2548</v>
      </c>
      <c r="G854" t="s">
        <v>2549</v>
      </c>
      <c r="H854" t="s">
        <v>321</v>
      </c>
      <c r="I854" t="s">
        <v>951</v>
      </c>
      <c r="J854" t="s">
        <v>204</v>
      </c>
      <c r="K854" t="s">
        <v>204</v>
      </c>
      <c r="L854" t="s">
        <v>325</v>
      </c>
      <c r="M854" t="s">
        <v>340</v>
      </c>
      <c r="N854" t="s">
        <v>451</v>
      </c>
      <c r="O854" t="s">
        <v>339</v>
      </c>
      <c r="P854" t="s">
        <v>1627</v>
      </c>
      <c r="Q854" t="s">
        <v>413</v>
      </c>
      <c r="R854" t="s">
        <v>407</v>
      </c>
      <c r="S854" t="s">
        <v>1212</v>
      </c>
      <c r="T854" s="131">
        <v>0.98</v>
      </c>
      <c r="U854" t="s">
        <v>1628</v>
      </c>
      <c r="V854" s="132">
        <v>2.1659999999999999E-2</v>
      </c>
      <c r="W854" s="132">
        <v>5.4600000000000003E-2</v>
      </c>
      <c r="X854" t="s">
        <v>412</v>
      </c>
      <c r="Y854" t="s">
        <v>339</v>
      </c>
      <c r="Z854" s="131">
        <v>105835.95</v>
      </c>
      <c r="AA854" s="131">
        <v>1</v>
      </c>
      <c r="AB854" s="131">
        <v>98.59</v>
      </c>
      <c r="AD854" s="131">
        <v>104.34399999999999</v>
      </c>
      <c r="AH854" s="132">
        <v>1.8000000000000001E-4</v>
      </c>
      <c r="AI854" s="132">
        <f t="shared" si="13"/>
        <v>8.0601753920861614E-3</v>
      </c>
      <c r="AJ854" s="132">
        <v>2.9097096534578875E-4</v>
      </c>
    </row>
    <row r="855" spans="1:36" hidden="1">
      <c r="A855" t="s">
        <v>1213</v>
      </c>
      <c r="B855">
        <v>57</v>
      </c>
      <c r="C855" t="s">
        <v>2250</v>
      </c>
      <c r="D855" t="s">
        <v>2251</v>
      </c>
      <c r="E855" t="s">
        <v>309</v>
      </c>
      <c r="F855" t="s">
        <v>2817</v>
      </c>
      <c r="G855" t="s">
        <v>2818</v>
      </c>
      <c r="H855" t="s">
        <v>321</v>
      </c>
      <c r="I855" t="s">
        <v>754</v>
      </c>
      <c r="J855" t="s">
        <v>204</v>
      </c>
      <c r="K855" t="s">
        <v>204</v>
      </c>
      <c r="L855" t="s">
        <v>325</v>
      </c>
      <c r="M855" t="s">
        <v>340</v>
      </c>
      <c r="N855" t="s">
        <v>440</v>
      </c>
      <c r="O855" t="s">
        <v>339</v>
      </c>
      <c r="P855" t="s">
        <v>1533</v>
      </c>
      <c r="Q855" t="s">
        <v>413</v>
      </c>
      <c r="R855" t="s">
        <v>407</v>
      </c>
      <c r="S855" t="s">
        <v>1212</v>
      </c>
      <c r="T855" s="131">
        <v>3.09</v>
      </c>
      <c r="U855" t="s">
        <v>2819</v>
      </c>
      <c r="V855" s="132">
        <v>1.54E-2</v>
      </c>
      <c r="W855" s="132">
        <v>2.76E-2</v>
      </c>
      <c r="X855" t="s">
        <v>412</v>
      </c>
      <c r="Y855" t="s">
        <v>339</v>
      </c>
      <c r="Z855" s="131">
        <v>73279.25</v>
      </c>
      <c r="AA855" s="131">
        <v>1</v>
      </c>
      <c r="AB855" s="131">
        <v>111.43</v>
      </c>
      <c r="AD855" s="131">
        <v>81.655000000000001</v>
      </c>
      <c r="AH855" s="132">
        <v>8.0000000000000007E-5</v>
      </c>
      <c r="AI855" s="132">
        <f t="shared" si="13"/>
        <v>6.3075368170742493E-3</v>
      </c>
      <c r="AJ855" s="132">
        <v>2.2770100988375356E-4</v>
      </c>
    </row>
    <row r="856" spans="1:36" hidden="1">
      <c r="A856" t="s">
        <v>1213</v>
      </c>
      <c r="B856">
        <v>57</v>
      </c>
      <c r="C856" t="s">
        <v>2930</v>
      </c>
      <c r="D856" t="s">
        <v>2931</v>
      </c>
      <c r="E856" t="s">
        <v>309</v>
      </c>
      <c r="F856" t="s">
        <v>2932</v>
      </c>
      <c r="G856" t="s">
        <v>2933</v>
      </c>
      <c r="H856" t="s">
        <v>321</v>
      </c>
      <c r="I856" t="s">
        <v>951</v>
      </c>
      <c r="J856" t="s">
        <v>204</v>
      </c>
      <c r="K856" t="s">
        <v>204</v>
      </c>
      <c r="L856" t="s">
        <v>325</v>
      </c>
      <c r="M856" t="s">
        <v>340</v>
      </c>
      <c r="N856" t="s">
        <v>463</v>
      </c>
      <c r="O856" t="s">
        <v>339</v>
      </c>
      <c r="P856" t="s">
        <v>1627</v>
      </c>
      <c r="Q856" t="s">
        <v>413</v>
      </c>
      <c r="R856" t="s">
        <v>407</v>
      </c>
      <c r="S856" t="s">
        <v>1212</v>
      </c>
      <c r="T856" s="131">
        <v>5.63</v>
      </c>
      <c r="U856" t="s">
        <v>2934</v>
      </c>
      <c r="V856" s="132">
        <v>1.9199999999999998E-2</v>
      </c>
      <c r="W856" s="132">
        <v>5.3800000000000001E-2</v>
      </c>
      <c r="X856" t="s">
        <v>412</v>
      </c>
      <c r="Y856" t="s">
        <v>339</v>
      </c>
      <c r="Z856" s="131">
        <v>80856.75</v>
      </c>
      <c r="AA856" s="131">
        <v>1</v>
      </c>
      <c r="AB856" s="131">
        <v>85.02</v>
      </c>
      <c r="AD856" s="131">
        <v>68.744</v>
      </c>
      <c r="AH856" s="132">
        <v>9.0000000000000006E-5</v>
      </c>
      <c r="AI856" s="132">
        <f t="shared" si="13"/>
        <v>5.3102113888059792E-3</v>
      </c>
      <c r="AJ856" s="132">
        <v>1.9169773098339052E-4</v>
      </c>
    </row>
    <row r="857" spans="1:36" hidden="1">
      <c r="A857" t="s">
        <v>1213</v>
      </c>
      <c r="B857">
        <v>57</v>
      </c>
      <c r="C857" t="s">
        <v>2873</v>
      </c>
      <c r="D857" t="s">
        <v>2874</v>
      </c>
      <c r="E857" t="s">
        <v>309</v>
      </c>
      <c r="F857" t="s">
        <v>2935</v>
      </c>
      <c r="G857" t="s">
        <v>2936</v>
      </c>
      <c r="H857" t="s">
        <v>321</v>
      </c>
      <c r="I857" t="s">
        <v>951</v>
      </c>
      <c r="J857" t="s">
        <v>204</v>
      </c>
      <c r="K857" t="s">
        <v>204</v>
      </c>
      <c r="L857" t="s">
        <v>325</v>
      </c>
      <c r="M857" t="s">
        <v>340</v>
      </c>
      <c r="N857" t="s">
        <v>447</v>
      </c>
      <c r="O857" t="s">
        <v>339</v>
      </c>
      <c r="P857" t="s">
        <v>1545</v>
      </c>
      <c r="Q857" t="s">
        <v>415</v>
      </c>
      <c r="R857" t="s">
        <v>407</v>
      </c>
      <c r="S857" t="s">
        <v>1212</v>
      </c>
      <c r="T857" s="131">
        <v>1.33</v>
      </c>
      <c r="U857" t="s">
        <v>1706</v>
      </c>
      <c r="V857" s="132">
        <v>2.818E-2</v>
      </c>
      <c r="W857" s="132">
        <v>5.3900000000000003E-2</v>
      </c>
      <c r="X857" t="s">
        <v>412</v>
      </c>
      <c r="Y857" t="s">
        <v>339</v>
      </c>
      <c r="Z857" s="131">
        <v>64621.62</v>
      </c>
      <c r="AA857" s="131">
        <v>1</v>
      </c>
      <c r="AB857" s="131">
        <v>97.66</v>
      </c>
      <c r="AD857" s="131">
        <v>63.109000000000002</v>
      </c>
      <c r="AH857" s="132">
        <v>2.9E-4</v>
      </c>
      <c r="AI857" s="132">
        <f t="shared" si="13"/>
        <v>4.8749291652530622E-3</v>
      </c>
      <c r="AJ857" s="132">
        <v>1.7598411649934239E-4</v>
      </c>
    </row>
    <row r="858" spans="1:36" hidden="1">
      <c r="A858" t="s">
        <v>1213</v>
      </c>
      <c r="B858">
        <v>57</v>
      </c>
      <c r="C858" t="s">
        <v>1671</v>
      </c>
      <c r="D858" t="s">
        <v>1672</v>
      </c>
      <c r="E858" t="s">
        <v>309</v>
      </c>
      <c r="F858" t="s">
        <v>2902</v>
      </c>
      <c r="G858" t="s">
        <v>2903</v>
      </c>
      <c r="H858" t="s">
        <v>321</v>
      </c>
      <c r="I858" t="s">
        <v>754</v>
      </c>
      <c r="J858" t="s">
        <v>204</v>
      </c>
      <c r="K858" t="s">
        <v>204</v>
      </c>
      <c r="L858" t="s">
        <v>325</v>
      </c>
      <c r="M858" t="s">
        <v>340</v>
      </c>
      <c r="N858" t="s">
        <v>464</v>
      </c>
      <c r="O858" t="s">
        <v>339</v>
      </c>
      <c r="P858" t="s">
        <v>1551</v>
      </c>
      <c r="Q858" t="s">
        <v>413</v>
      </c>
      <c r="R858" t="s">
        <v>407</v>
      </c>
      <c r="S858" t="s">
        <v>1212</v>
      </c>
      <c r="T858" s="131">
        <v>1.46</v>
      </c>
      <c r="U858" t="s">
        <v>1622</v>
      </c>
      <c r="V858" s="132">
        <v>1.304E-2</v>
      </c>
      <c r="W858" s="132">
        <v>3.0300000000000001E-2</v>
      </c>
      <c r="X858" t="s">
        <v>412</v>
      </c>
      <c r="Y858" t="s">
        <v>339</v>
      </c>
      <c r="Z858" s="131">
        <v>34335.72</v>
      </c>
      <c r="AA858" s="131">
        <v>1</v>
      </c>
      <c r="AB858" s="131">
        <v>118.35</v>
      </c>
      <c r="AD858" s="131">
        <v>40.636000000000003</v>
      </c>
      <c r="AH858" s="132">
        <v>1.3999999999999999E-4</v>
      </c>
      <c r="AI858" s="132">
        <f t="shared" si="13"/>
        <v>3.1389757650925137E-3</v>
      </c>
      <c r="AJ858" s="132">
        <v>1.1331649302107905E-4</v>
      </c>
    </row>
    <row r="859" spans="1:36" hidden="1">
      <c r="A859" t="s">
        <v>1213</v>
      </c>
      <c r="B859">
        <v>57</v>
      </c>
      <c r="C859" t="s">
        <v>2082</v>
      </c>
      <c r="D859" t="s">
        <v>2083</v>
      </c>
      <c r="E859" t="s">
        <v>309</v>
      </c>
      <c r="F859" t="s">
        <v>2289</v>
      </c>
      <c r="G859" t="s">
        <v>2290</v>
      </c>
      <c r="H859" t="s">
        <v>321</v>
      </c>
      <c r="I859" t="s">
        <v>754</v>
      </c>
      <c r="J859" t="s">
        <v>204</v>
      </c>
      <c r="K859" t="s">
        <v>204</v>
      </c>
      <c r="L859" t="s">
        <v>325</v>
      </c>
      <c r="M859" t="s">
        <v>340</v>
      </c>
      <c r="N859" t="s">
        <v>464</v>
      </c>
      <c r="O859" t="s">
        <v>339</v>
      </c>
      <c r="P859" t="s">
        <v>1700</v>
      </c>
      <c r="Q859" t="s">
        <v>413</v>
      </c>
      <c r="R859" t="s">
        <v>407</v>
      </c>
      <c r="S859" t="s">
        <v>1212</v>
      </c>
      <c r="T859" s="131">
        <v>2.99</v>
      </c>
      <c r="U859" t="s">
        <v>1617</v>
      </c>
      <c r="V859" s="132">
        <v>4.4319999999999998E-2</v>
      </c>
      <c r="W859" s="132">
        <v>2.86E-2</v>
      </c>
      <c r="X859" t="s">
        <v>412</v>
      </c>
      <c r="Y859" t="s">
        <v>339</v>
      </c>
      <c r="Z859" s="131">
        <v>13443</v>
      </c>
      <c r="AA859" s="131">
        <v>1</v>
      </c>
      <c r="AB859" s="131">
        <v>117.66</v>
      </c>
      <c r="AD859" s="131">
        <v>15.817</v>
      </c>
      <c r="AH859" s="132">
        <v>1.0000000000000001E-5</v>
      </c>
      <c r="AI859" s="132">
        <f t="shared" si="13"/>
        <v>1.2218028269629956E-3</v>
      </c>
      <c r="AJ859" s="132">
        <v>4.4106874941293611E-5</v>
      </c>
    </row>
    <row r="860" spans="1:36" hidden="1">
      <c r="A860" t="s">
        <v>1213</v>
      </c>
      <c r="B860">
        <v>57</v>
      </c>
      <c r="C860" t="s">
        <v>1948</v>
      </c>
      <c r="D860" t="s">
        <v>1949</v>
      </c>
      <c r="E860" t="s">
        <v>309</v>
      </c>
      <c r="F860" t="s">
        <v>2909</v>
      </c>
      <c r="G860" t="s">
        <v>2910</v>
      </c>
      <c r="H860" t="s">
        <v>321</v>
      </c>
      <c r="I860" t="s">
        <v>951</v>
      </c>
      <c r="J860" t="s">
        <v>204</v>
      </c>
      <c r="K860" t="s">
        <v>204</v>
      </c>
      <c r="L860" t="s">
        <v>325</v>
      </c>
      <c r="M860" t="s">
        <v>340</v>
      </c>
      <c r="N860" t="s">
        <v>447</v>
      </c>
      <c r="O860" t="s">
        <v>339</v>
      </c>
      <c r="P860" t="s">
        <v>1551</v>
      </c>
      <c r="Q860" t="s">
        <v>413</v>
      </c>
      <c r="R860" t="s">
        <v>407</v>
      </c>
      <c r="S860" t="s">
        <v>1212</v>
      </c>
      <c r="T860" s="131">
        <v>0.11</v>
      </c>
      <c r="U860" t="s">
        <v>2911</v>
      </c>
      <c r="V860" s="132">
        <v>4.0579999999999998E-2</v>
      </c>
      <c r="W860" s="132">
        <v>5.7200000000000001E-2</v>
      </c>
      <c r="X860" t="s">
        <v>412</v>
      </c>
      <c r="Y860" t="s">
        <v>339</v>
      </c>
      <c r="Z860" s="131">
        <v>9835.33</v>
      </c>
      <c r="AA860" s="131">
        <v>1</v>
      </c>
      <c r="AB860" s="131">
        <v>101.48</v>
      </c>
      <c r="AD860" s="131">
        <v>9.9809999999999999</v>
      </c>
      <c r="AH860" s="132">
        <v>8.0000000000000007E-5</v>
      </c>
      <c r="AI860" s="132">
        <f t="shared" si="13"/>
        <v>7.7099412125672753E-4</v>
      </c>
      <c r="AJ860" s="132">
        <v>2.7832757083457768E-5</v>
      </c>
    </row>
    <row r="861" spans="1:36" hidden="1">
      <c r="A861" t="s">
        <v>1213</v>
      </c>
      <c r="B861">
        <v>57</v>
      </c>
      <c r="C861" t="s">
        <v>2937</v>
      </c>
      <c r="D861" t="s">
        <v>2938</v>
      </c>
      <c r="E861" t="s">
        <v>80</v>
      </c>
      <c r="F861" t="s">
        <v>2939</v>
      </c>
      <c r="G861" t="s">
        <v>2940</v>
      </c>
      <c r="H861" t="s">
        <v>321</v>
      </c>
      <c r="I861" t="s">
        <v>755</v>
      </c>
      <c r="J861" t="s">
        <v>205</v>
      </c>
      <c r="K861" t="s">
        <v>245</v>
      </c>
      <c r="L861" t="s">
        <v>325</v>
      </c>
      <c r="M861" t="s">
        <v>314</v>
      </c>
      <c r="N861" t="s">
        <v>491</v>
      </c>
      <c r="O861" t="s">
        <v>339</v>
      </c>
      <c r="P861" t="s">
        <v>2194</v>
      </c>
      <c r="Q861" t="s">
        <v>433</v>
      </c>
      <c r="R861" t="s">
        <v>407</v>
      </c>
      <c r="S861" t="s">
        <v>1215</v>
      </c>
      <c r="T861" s="131">
        <v>3.601</v>
      </c>
      <c r="U861" t="s">
        <v>2941</v>
      </c>
      <c r="V861" s="132">
        <v>3.3059999999999999E-2</v>
      </c>
      <c r="W861" s="132">
        <v>5.9060000000000001E-2</v>
      </c>
      <c r="X861" t="s">
        <v>412</v>
      </c>
      <c r="Y861" t="s">
        <v>339</v>
      </c>
      <c r="Z861" s="131">
        <v>167000</v>
      </c>
      <c r="AA861" s="131">
        <v>3.718</v>
      </c>
      <c r="AB861" s="131">
        <v>92.74</v>
      </c>
      <c r="AD861" s="131">
        <v>575.82799999999997</v>
      </c>
      <c r="AH861" s="132">
        <v>3.3E-4</v>
      </c>
      <c r="AI861" s="132">
        <f t="shared" si="13"/>
        <v>4.4480513260697213E-2</v>
      </c>
      <c r="AJ861" s="132">
        <v>1.6057389886637932E-3</v>
      </c>
    </row>
    <row r="862" spans="1:36" hidden="1">
      <c r="A862" t="s">
        <v>1213</v>
      </c>
      <c r="B862">
        <v>62</v>
      </c>
      <c r="C862" t="s">
        <v>1519</v>
      </c>
      <c r="D862" t="s">
        <v>1520</v>
      </c>
      <c r="E862" t="s">
        <v>309</v>
      </c>
      <c r="F862" t="s">
        <v>2663</v>
      </c>
      <c r="G862" t="s">
        <v>2664</v>
      </c>
      <c r="H862" t="s">
        <v>321</v>
      </c>
      <c r="I862" t="s">
        <v>754</v>
      </c>
      <c r="J862" t="s">
        <v>204</v>
      </c>
      <c r="K862" t="s">
        <v>204</v>
      </c>
      <c r="L862" t="s">
        <v>325</v>
      </c>
      <c r="M862" t="s">
        <v>340</v>
      </c>
      <c r="N862" t="s">
        <v>448</v>
      </c>
      <c r="O862" t="s">
        <v>339</v>
      </c>
      <c r="P862" t="s">
        <v>1211</v>
      </c>
      <c r="Q862" t="s">
        <v>413</v>
      </c>
      <c r="R862" t="s">
        <v>407</v>
      </c>
      <c r="S862" t="s">
        <v>1212</v>
      </c>
      <c r="T862" s="131">
        <v>4.6399999999999997</v>
      </c>
      <c r="U862" t="s">
        <v>2665</v>
      </c>
      <c r="V862" s="132">
        <v>-7.7600000000000004E-3</v>
      </c>
      <c r="W862" s="132">
        <v>2.5700000000000001E-2</v>
      </c>
      <c r="X862" t="s">
        <v>412</v>
      </c>
      <c r="Y862" t="s">
        <v>339</v>
      </c>
      <c r="Z862" s="131">
        <v>20997000</v>
      </c>
      <c r="AA862" s="131">
        <v>1</v>
      </c>
      <c r="AB862" s="131">
        <v>100.7</v>
      </c>
      <c r="AD862" s="131">
        <v>21143.978999999999</v>
      </c>
      <c r="AH862" s="132">
        <v>8.4399999999999996E-3</v>
      </c>
      <c r="AI862" s="132">
        <f t="shared" si="13"/>
        <v>5.1611108350140794E-2</v>
      </c>
      <c r="AJ862" s="132">
        <v>4.7537915176405036E-3</v>
      </c>
    </row>
    <row r="863" spans="1:36" hidden="1">
      <c r="A863" t="s">
        <v>1213</v>
      </c>
      <c r="B863">
        <v>62</v>
      </c>
      <c r="C863" t="s">
        <v>1519</v>
      </c>
      <c r="D863" t="s">
        <v>1520</v>
      </c>
      <c r="E863" t="s">
        <v>309</v>
      </c>
      <c r="F863" t="s">
        <v>2401</v>
      </c>
      <c r="G863" t="s">
        <v>2402</v>
      </c>
      <c r="H863" t="s">
        <v>321</v>
      </c>
      <c r="I863" t="s">
        <v>754</v>
      </c>
      <c r="J863" t="s">
        <v>204</v>
      </c>
      <c r="K863" t="s">
        <v>204</v>
      </c>
      <c r="L863" t="s">
        <v>325</v>
      </c>
      <c r="M863" t="s">
        <v>340</v>
      </c>
      <c r="N863" t="s">
        <v>448</v>
      </c>
      <c r="O863" t="s">
        <v>339</v>
      </c>
      <c r="P863" t="s">
        <v>1211</v>
      </c>
      <c r="Q863" t="s">
        <v>413</v>
      </c>
      <c r="R863" t="s">
        <v>407</v>
      </c>
      <c r="S863" t="s">
        <v>1212</v>
      </c>
      <c r="T863" s="131">
        <v>2.65</v>
      </c>
      <c r="U863" t="s">
        <v>2403</v>
      </c>
      <c r="V863" s="132">
        <v>1.49E-2</v>
      </c>
      <c r="W863" s="132">
        <v>2.3599999999999999E-2</v>
      </c>
      <c r="X863" t="s">
        <v>412</v>
      </c>
      <c r="Y863" t="s">
        <v>339</v>
      </c>
      <c r="Z863" s="131">
        <v>14546935</v>
      </c>
      <c r="AA863" s="131">
        <v>1</v>
      </c>
      <c r="AB863" s="131">
        <v>106.31</v>
      </c>
      <c r="AD863" s="131">
        <v>15464.847</v>
      </c>
      <c r="AH863" s="132">
        <v>4.64E-3</v>
      </c>
      <c r="AI863" s="132">
        <f t="shared" si="13"/>
        <v>3.7748708232038533E-2</v>
      </c>
      <c r="AJ863" s="132">
        <v>3.4769547628763814E-3</v>
      </c>
    </row>
    <row r="864" spans="1:36" hidden="1">
      <c r="A864" t="s">
        <v>1213</v>
      </c>
      <c r="B864">
        <v>62</v>
      </c>
      <c r="C864" t="s">
        <v>455</v>
      </c>
      <c r="D864" t="s">
        <v>2228</v>
      </c>
      <c r="E864" t="s">
        <v>309</v>
      </c>
      <c r="F864" t="s">
        <v>2434</v>
      </c>
      <c r="G864" t="s">
        <v>2435</v>
      </c>
      <c r="H864" t="s">
        <v>321</v>
      </c>
      <c r="I864" t="s">
        <v>754</v>
      </c>
      <c r="J864" t="s">
        <v>204</v>
      </c>
      <c r="K864" t="s">
        <v>204</v>
      </c>
      <c r="L864" t="s">
        <v>325</v>
      </c>
      <c r="M864" t="s">
        <v>340</v>
      </c>
      <c r="N864" t="s">
        <v>440</v>
      </c>
      <c r="O864" t="s">
        <v>339</v>
      </c>
      <c r="P864" t="s">
        <v>2027</v>
      </c>
      <c r="Q864" t="s">
        <v>415</v>
      </c>
      <c r="R864" t="s">
        <v>407</v>
      </c>
      <c r="S864" t="s">
        <v>1212</v>
      </c>
      <c r="T864" s="131">
        <v>3.02</v>
      </c>
      <c r="U864" t="s">
        <v>2436</v>
      </c>
      <c r="V864" s="132">
        <v>1.37E-2</v>
      </c>
      <c r="W864" s="132">
        <v>2.5700000000000001E-2</v>
      </c>
      <c r="X864" t="s">
        <v>412</v>
      </c>
      <c r="Y864" t="s">
        <v>339</v>
      </c>
      <c r="Z864" s="131">
        <v>11518175.83</v>
      </c>
      <c r="AA864" s="131">
        <v>1</v>
      </c>
      <c r="AB864" s="131">
        <v>120.79</v>
      </c>
      <c r="AC864" s="131">
        <v>408.11</v>
      </c>
      <c r="AD864" s="131">
        <v>14320.915000000001</v>
      </c>
      <c r="AH864" s="132">
        <v>4.5599999999999998E-3</v>
      </c>
      <c r="AI864" s="132">
        <f t="shared" si="13"/>
        <v>3.495644295419309E-2</v>
      </c>
      <c r="AJ864" s="132">
        <v>3.219765033433426E-3</v>
      </c>
    </row>
    <row r="865" spans="1:36" hidden="1">
      <c r="A865" t="s">
        <v>1213</v>
      </c>
      <c r="B865">
        <v>62</v>
      </c>
      <c r="C865" t="s">
        <v>1509</v>
      </c>
      <c r="D865" t="s">
        <v>1510</v>
      </c>
      <c r="E865" t="s">
        <v>309</v>
      </c>
      <c r="F865" t="s">
        <v>2811</v>
      </c>
      <c r="G865" t="s">
        <v>2812</v>
      </c>
      <c r="H865" t="s">
        <v>321</v>
      </c>
      <c r="I865" t="s">
        <v>754</v>
      </c>
      <c r="J865" t="s">
        <v>204</v>
      </c>
      <c r="K865" t="s">
        <v>204</v>
      </c>
      <c r="L865" t="s">
        <v>325</v>
      </c>
      <c r="M865" t="s">
        <v>340</v>
      </c>
      <c r="N865" t="s">
        <v>448</v>
      </c>
      <c r="O865" t="s">
        <v>339</v>
      </c>
      <c r="P865" t="s">
        <v>1211</v>
      </c>
      <c r="Q865" t="s">
        <v>413</v>
      </c>
      <c r="R865" t="s">
        <v>407</v>
      </c>
      <c r="S865" t="s">
        <v>1212</v>
      </c>
      <c r="T865" s="131">
        <v>5.59</v>
      </c>
      <c r="U865" t="s">
        <v>2813</v>
      </c>
      <c r="V865" s="132">
        <v>2.3519999999999999E-2</v>
      </c>
      <c r="W865" s="132">
        <v>2.5899999999999999E-2</v>
      </c>
      <c r="X865" t="s">
        <v>412</v>
      </c>
      <c r="Y865" t="s">
        <v>339</v>
      </c>
      <c r="Z865" s="131">
        <v>13686000</v>
      </c>
      <c r="AA865" s="131">
        <v>1</v>
      </c>
      <c r="AB865" s="131">
        <v>101.28</v>
      </c>
      <c r="AD865" s="131">
        <v>13861.181</v>
      </c>
      <c r="AH865" s="132">
        <v>4.8900000000000002E-3</v>
      </c>
      <c r="AI865" s="132">
        <f t="shared" si="13"/>
        <v>3.3834261491269592E-2</v>
      </c>
      <c r="AJ865" s="132">
        <v>3.1164032400088798E-3</v>
      </c>
    </row>
    <row r="866" spans="1:36" hidden="1">
      <c r="A866" t="s">
        <v>1213</v>
      </c>
      <c r="B866">
        <v>62</v>
      </c>
      <c r="C866" t="s">
        <v>1509</v>
      </c>
      <c r="D866" t="s">
        <v>1510</v>
      </c>
      <c r="E866" t="s">
        <v>309</v>
      </c>
      <c r="F866" t="s">
        <v>2363</v>
      </c>
      <c r="G866" t="s">
        <v>2364</v>
      </c>
      <c r="H866" t="s">
        <v>321</v>
      </c>
      <c r="I866" t="s">
        <v>951</v>
      </c>
      <c r="J866" t="s">
        <v>204</v>
      </c>
      <c r="K866" t="s">
        <v>204</v>
      </c>
      <c r="L866" t="s">
        <v>325</v>
      </c>
      <c r="M866" t="s">
        <v>340</v>
      </c>
      <c r="N866" t="s">
        <v>448</v>
      </c>
      <c r="O866" t="s">
        <v>339</v>
      </c>
      <c r="P866" t="s">
        <v>1211</v>
      </c>
      <c r="Q866" t="s">
        <v>413</v>
      </c>
      <c r="R866" t="s">
        <v>407</v>
      </c>
      <c r="S866" t="s">
        <v>1212</v>
      </c>
      <c r="T866" s="131">
        <v>0.19</v>
      </c>
      <c r="U866" t="s">
        <v>2365</v>
      </c>
      <c r="V866" s="132">
        <v>4.0000000000000003E-5</v>
      </c>
      <c r="W866" s="132">
        <v>4.4900000000000002E-2</v>
      </c>
      <c r="X866" t="s">
        <v>412</v>
      </c>
      <c r="Y866" t="s">
        <v>339</v>
      </c>
      <c r="Z866" s="131">
        <v>12763784</v>
      </c>
      <c r="AA866" s="131">
        <v>1</v>
      </c>
      <c r="AB866" s="131">
        <v>102.14</v>
      </c>
      <c r="AD866" s="131">
        <v>13036.929</v>
      </c>
      <c r="AH866" s="132">
        <v>5.0200000000000002E-3</v>
      </c>
      <c r="AI866" s="132">
        <f t="shared" si="13"/>
        <v>3.1822314767343117E-2</v>
      </c>
      <c r="AJ866" s="132">
        <v>2.9310870246457153E-3</v>
      </c>
    </row>
    <row r="867" spans="1:36" hidden="1">
      <c r="A867" t="s">
        <v>1213</v>
      </c>
      <c r="B867">
        <v>62</v>
      </c>
      <c r="C867" t="s">
        <v>1603</v>
      </c>
      <c r="D867" t="s">
        <v>1604</v>
      </c>
      <c r="E867" t="s">
        <v>309</v>
      </c>
      <c r="F867" t="s">
        <v>2814</v>
      </c>
      <c r="G867" t="s">
        <v>2815</v>
      </c>
      <c r="H867" t="s">
        <v>321</v>
      </c>
      <c r="I867" t="s">
        <v>754</v>
      </c>
      <c r="J867" t="s">
        <v>204</v>
      </c>
      <c r="K867" t="s">
        <v>204</v>
      </c>
      <c r="L867" t="s">
        <v>325</v>
      </c>
      <c r="M867" t="s">
        <v>340</v>
      </c>
      <c r="N867" t="s">
        <v>448</v>
      </c>
      <c r="O867" t="s">
        <v>339</v>
      </c>
      <c r="P867" t="s">
        <v>1533</v>
      </c>
      <c r="Q867" t="s">
        <v>413</v>
      </c>
      <c r="R867" t="s">
        <v>407</v>
      </c>
      <c r="S867" t="s">
        <v>1212</v>
      </c>
      <c r="T867" s="131">
        <v>4.3499999999999996</v>
      </c>
      <c r="U867" t="s">
        <v>2816</v>
      </c>
      <c r="V867" s="132">
        <v>3.7100000000000001E-2</v>
      </c>
      <c r="W867" s="132">
        <v>3.0300000000000001E-2</v>
      </c>
      <c r="X867" t="s">
        <v>411</v>
      </c>
      <c r="Y867" t="s">
        <v>339</v>
      </c>
      <c r="Z867" s="131">
        <v>10700000</v>
      </c>
      <c r="AA867" s="131">
        <v>1</v>
      </c>
      <c r="AB867" s="131">
        <v>107.64</v>
      </c>
      <c r="AD867" s="131">
        <v>11517.48</v>
      </c>
      <c r="AH867" s="132">
        <v>2.785E-2</v>
      </c>
      <c r="AI867" s="132">
        <f t="shared" si="13"/>
        <v>2.8113436368839544E-2</v>
      </c>
      <c r="AJ867" s="132">
        <v>2.5894699729220381E-3</v>
      </c>
    </row>
    <row r="868" spans="1:36" hidden="1">
      <c r="A868" t="s">
        <v>1213</v>
      </c>
      <c r="B868">
        <v>62</v>
      </c>
      <c r="C868" t="s">
        <v>2893</v>
      </c>
      <c r="D868" t="s">
        <v>2894</v>
      </c>
      <c r="E868" t="s">
        <v>309</v>
      </c>
      <c r="F868" t="s">
        <v>2895</v>
      </c>
      <c r="G868" t="s">
        <v>2896</v>
      </c>
      <c r="H868" t="s">
        <v>321</v>
      </c>
      <c r="I868" t="s">
        <v>951</v>
      </c>
      <c r="J868" t="s">
        <v>204</v>
      </c>
      <c r="K868" t="s">
        <v>204</v>
      </c>
      <c r="L868" t="s">
        <v>325</v>
      </c>
      <c r="M868" t="s">
        <v>340</v>
      </c>
      <c r="N868" t="s">
        <v>440</v>
      </c>
      <c r="O868" t="s">
        <v>339</v>
      </c>
      <c r="P868" t="s">
        <v>1596</v>
      </c>
      <c r="Q868" t="s">
        <v>415</v>
      </c>
      <c r="R868" t="s">
        <v>407</v>
      </c>
      <c r="S868" t="s">
        <v>1212</v>
      </c>
      <c r="T868" s="131">
        <v>2.62</v>
      </c>
      <c r="U868" t="s">
        <v>2476</v>
      </c>
      <c r="V868" s="132">
        <v>7.2499999999999995E-2</v>
      </c>
      <c r="W868" s="132">
        <v>5.6899999999999999E-2</v>
      </c>
      <c r="X868" t="s">
        <v>412</v>
      </c>
      <c r="Y868" t="s">
        <v>339</v>
      </c>
      <c r="Z868" s="131">
        <v>10069200</v>
      </c>
      <c r="AA868" s="131">
        <v>1</v>
      </c>
      <c r="AB868" s="131">
        <v>107.37</v>
      </c>
      <c r="AD868" s="131">
        <v>10811.3</v>
      </c>
      <c r="AH868" s="132">
        <v>1.3979999999999999E-2</v>
      </c>
      <c r="AI868" s="132">
        <f t="shared" si="13"/>
        <v>2.6389695889589993E-2</v>
      </c>
      <c r="AJ868" s="132">
        <v>2.4306998334923985E-3</v>
      </c>
    </row>
    <row r="869" spans="1:36" hidden="1">
      <c r="A869" t="s">
        <v>1213</v>
      </c>
      <c r="B869">
        <v>62</v>
      </c>
      <c r="C869" t="s">
        <v>2854</v>
      </c>
      <c r="D869" t="s">
        <v>2855</v>
      </c>
      <c r="E869" t="s">
        <v>309</v>
      </c>
      <c r="F869" t="s">
        <v>2856</v>
      </c>
      <c r="G869" t="s">
        <v>2857</v>
      </c>
      <c r="H869" t="s">
        <v>321</v>
      </c>
      <c r="I869" t="s">
        <v>754</v>
      </c>
      <c r="J869" t="s">
        <v>204</v>
      </c>
      <c r="K869" t="s">
        <v>204</v>
      </c>
      <c r="L869" t="s">
        <v>325</v>
      </c>
      <c r="M869" t="s">
        <v>340</v>
      </c>
      <c r="N869" t="s">
        <v>464</v>
      </c>
      <c r="O869" t="s">
        <v>339</v>
      </c>
      <c r="P869" t="s">
        <v>1551</v>
      </c>
      <c r="Q869" t="s">
        <v>413</v>
      </c>
      <c r="R869" t="s">
        <v>407</v>
      </c>
      <c r="S869" t="s">
        <v>1212</v>
      </c>
      <c r="T869" s="131">
        <v>3.95</v>
      </c>
      <c r="U869" t="s">
        <v>1725</v>
      </c>
      <c r="V869" s="132">
        <v>3.9379999999999998E-2</v>
      </c>
      <c r="W869" s="132">
        <v>3.2000000000000001E-2</v>
      </c>
      <c r="X869" t="s">
        <v>412</v>
      </c>
      <c r="Y869" t="s">
        <v>339</v>
      </c>
      <c r="Z869" s="131">
        <v>8730487.5</v>
      </c>
      <c r="AA869" s="131">
        <v>1</v>
      </c>
      <c r="AB869" s="131">
        <v>109.89</v>
      </c>
      <c r="AD869" s="131">
        <v>9593.9330000000009</v>
      </c>
      <c r="AH869" s="132">
        <v>2.1139999999999999E-2</v>
      </c>
      <c r="AI869" s="132">
        <f t="shared" si="13"/>
        <v>2.3418180445931743E-2</v>
      </c>
      <c r="AJ869" s="132">
        <v>2.1569997452329723E-3</v>
      </c>
    </row>
    <row r="870" spans="1:36" hidden="1">
      <c r="A870" t="s">
        <v>1213</v>
      </c>
      <c r="B870">
        <v>62</v>
      </c>
      <c r="C870" t="s">
        <v>1603</v>
      </c>
      <c r="D870" t="s">
        <v>1604</v>
      </c>
      <c r="E870" t="s">
        <v>309</v>
      </c>
      <c r="F870" t="s">
        <v>2501</v>
      </c>
      <c r="G870" t="s">
        <v>2502</v>
      </c>
      <c r="H870" t="s">
        <v>321</v>
      </c>
      <c r="I870" t="s">
        <v>754</v>
      </c>
      <c r="J870" t="s">
        <v>204</v>
      </c>
      <c r="K870" t="s">
        <v>204</v>
      </c>
      <c r="L870" t="s">
        <v>325</v>
      </c>
      <c r="M870" t="s">
        <v>340</v>
      </c>
      <c r="N870" t="s">
        <v>448</v>
      </c>
      <c r="O870" t="s">
        <v>339</v>
      </c>
      <c r="P870" t="s">
        <v>1211</v>
      </c>
      <c r="Q870" t="s">
        <v>413</v>
      </c>
      <c r="R870" t="s">
        <v>407</v>
      </c>
      <c r="S870" t="s">
        <v>1212</v>
      </c>
      <c r="T870" s="131">
        <v>3.59</v>
      </c>
      <c r="U870" t="s">
        <v>2503</v>
      </c>
      <c r="V870" s="132">
        <v>-5.3200000000000001E-3</v>
      </c>
      <c r="W870" s="132">
        <v>2.5600000000000001E-2</v>
      </c>
      <c r="X870" t="s">
        <v>412</v>
      </c>
      <c r="Y870" t="s">
        <v>339</v>
      </c>
      <c r="Z870" s="131">
        <v>8855700</v>
      </c>
      <c r="AA870" s="131">
        <v>1</v>
      </c>
      <c r="AB870" s="131">
        <v>103.24</v>
      </c>
      <c r="AD870" s="131">
        <v>9142.625</v>
      </c>
      <c r="AH870" s="132">
        <v>8.9999999999999993E-3</v>
      </c>
      <c r="AI870" s="132">
        <f t="shared" si="13"/>
        <v>2.2316566313261378E-2</v>
      </c>
      <c r="AJ870" s="132">
        <v>2.0555323656899207E-3</v>
      </c>
    </row>
    <row r="871" spans="1:36" hidden="1">
      <c r="A871" t="s">
        <v>1213</v>
      </c>
      <c r="B871">
        <v>62</v>
      </c>
      <c r="C871" t="s">
        <v>1509</v>
      </c>
      <c r="D871" t="s">
        <v>1510</v>
      </c>
      <c r="E871" t="s">
        <v>309</v>
      </c>
      <c r="F871" t="s">
        <v>1967</v>
      </c>
      <c r="G871" t="s">
        <v>1968</v>
      </c>
      <c r="H871" t="s">
        <v>321</v>
      </c>
      <c r="I871" t="s">
        <v>754</v>
      </c>
      <c r="J871" t="s">
        <v>204</v>
      </c>
      <c r="K871" t="s">
        <v>204</v>
      </c>
      <c r="L871" t="s">
        <v>325</v>
      </c>
      <c r="M871" t="s">
        <v>340</v>
      </c>
      <c r="N871" t="s">
        <v>448</v>
      </c>
      <c r="O871" t="s">
        <v>339</v>
      </c>
      <c r="P871" t="s">
        <v>1211</v>
      </c>
      <c r="Q871" t="s">
        <v>413</v>
      </c>
      <c r="R871" t="s">
        <v>407</v>
      </c>
      <c r="S871" t="s">
        <v>1212</v>
      </c>
      <c r="T871" s="131">
        <v>2.93</v>
      </c>
      <c r="U871" t="s">
        <v>1969</v>
      </c>
      <c r="V871" s="132">
        <v>-3.5899999999999999E-3</v>
      </c>
      <c r="W871" s="132">
        <v>2.5700000000000001E-2</v>
      </c>
      <c r="X871" t="s">
        <v>412</v>
      </c>
      <c r="Y871" t="s">
        <v>339</v>
      </c>
      <c r="Z871" s="131">
        <v>8632024.4100000001</v>
      </c>
      <c r="AA871" s="131">
        <v>1</v>
      </c>
      <c r="AB871" s="131">
        <v>103.82</v>
      </c>
      <c r="AD871" s="131">
        <v>8961.768</v>
      </c>
      <c r="AH871" s="132">
        <v>3.32E-3</v>
      </c>
      <c r="AI871" s="132">
        <f t="shared" si="13"/>
        <v>2.1875105875617102E-2</v>
      </c>
      <c r="AJ871" s="132">
        <v>2.0148703657652187E-3</v>
      </c>
    </row>
    <row r="872" spans="1:36" hidden="1">
      <c r="A872" t="s">
        <v>1213</v>
      </c>
      <c r="B872">
        <v>62</v>
      </c>
      <c r="C872" t="s">
        <v>455</v>
      </c>
      <c r="D872" t="s">
        <v>2228</v>
      </c>
      <c r="E872" t="s">
        <v>309</v>
      </c>
      <c r="F872" t="s">
        <v>2408</v>
      </c>
      <c r="G872" t="s">
        <v>2409</v>
      </c>
      <c r="H872" t="s">
        <v>321</v>
      </c>
      <c r="I872" t="s">
        <v>754</v>
      </c>
      <c r="J872" t="s">
        <v>204</v>
      </c>
      <c r="K872" t="s">
        <v>204</v>
      </c>
      <c r="L872" t="s">
        <v>325</v>
      </c>
      <c r="M872" t="s">
        <v>340</v>
      </c>
      <c r="N872" t="s">
        <v>440</v>
      </c>
      <c r="O872" t="s">
        <v>339</v>
      </c>
      <c r="P872" t="s">
        <v>2027</v>
      </c>
      <c r="Q872" t="s">
        <v>415</v>
      </c>
      <c r="R872" t="s">
        <v>407</v>
      </c>
      <c r="S872" t="s">
        <v>1212</v>
      </c>
      <c r="T872" s="131">
        <v>5.37</v>
      </c>
      <c r="U872" t="s">
        <v>2410</v>
      </c>
      <c r="V872" s="132">
        <v>6.8100000000000001E-3</v>
      </c>
      <c r="W872" s="132">
        <v>2.7199999999999998E-2</v>
      </c>
      <c r="X872" t="s">
        <v>412</v>
      </c>
      <c r="Y872" t="s">
        <v>339</v>
      </c>
      <c r="Z872" s="131">
        <v>7900000</v>
      </c>
      <c r="AA872" s="131">
        <v>1</v>
      </c>
      <c r="AB872" s="131">
        <v>113.4</v>
      </c>
      <c r="AD872" s="131">
        <v>8958.6</v>
      </c>
      <c r="AH872" s="132">
        <v>2.0300000000000001E-3</v>
      </c>
      <c r="AI872" s="132">
        <f t="shared" si="13"/>
        <v>2.1867372989046733E-2</v>
      </c>
      <c r="AJ872" s="132">
        <v>2.0141581057157793E-3</v>
      </c>
    </row>
    <row r="873" spans="1:36" hidden="1">
      <c r="A873" t="s">
        <v>1213</v>
      </c>
      <c r="B873">
        <v>62</v>
      </c>
      <c r="C873" t="s">
        <v>1509</v>
      </c>
      <c r="D873" t="s">
        <v>1510</v>
      </c>
      <c r="E873" t="s">
        <v>309</v>
      </c>
      <c r="F873" t="s">
        <v>2608</v>
      </c>
      <c r="G873" t="s">
        <v>2609</v>
      </c>
      <c r="H873" t="s">
        <v>321</v>
      </c>
      <c r="I873" t="s">
        <v>754</v>
      </c>
      <c r="J873" t="s">
        <v>204</v>
      </c>
      <c r="K873" t="s">
        <v>204</v>
      </c>
      <c r="L873" t="s">
        <v>325</v>
      </c>
      <c r="M873" t="s">
        <v>340</v>
      </c>
      <c r="N873" t="s">
        <v>448</v>
      </c>
      <c r="O873" t="s">
        <v>339</v>
      </c>
      <c r="P873" t="s">
        <v>1211</v>
      </c>
      <c r="Q873" t="s">
        <v>413</v>
      </c>
      <c r="R873" t="s">
        <v>407</v>
      </c>
      <c r="S873" t="s">
        <v>1212</v>
      </c>
      <c r="T873" s="131">
        <v>2.46</v>
      </c>
      <c r="U873" t="s">
        <v>2610</v>
      </c>
      <c r="V873" s="132">
        <v>-4.79E-3</v>
      </c>
      <c r="W873" s="132">
        <v>2.4400000000000002E-2</v>
      </c>
      <c r="X873" t="s">
        <v>412</v>
      </c>
      <c r="Y873" t="s">
        <v>339</v>
      </c>
      <c r="Z873" s="131">
        <v>7000000</v>
      </c>
      <c r="AA873" s="131">
        <v>1</v>
      </c>
      <c r="AB873" s="131">
        <v>114.03</v>
      </c>
      <c r="AD873" s="131">
        <v>7982.1</v>
      </c>
      <c r="AH873" s="132">
        <v>2.32E-3</v>
      </c>
      <c r="AI873" s="132">
        <f t="shared" si="13"/>
        <v>1.9483798577441782E-2</v>
      </c>
      <c r="AJ873" s="132">
        <v>1.7946120393402898E-3</v>
      </c>
    </row>
    <row r="874" spans="1:36" hidden="1">
      <c r="A874" t="s">
        <v>1213</v>
      </c>
      <c r="B874">
        <v>62</v>
      </c>
      <c r="C874" t="s">
        <v>1913</v>
      </c>
      <c r="D874" t="s">
        <v>1914</v>
      </c>
      <c r="E874" t="s">
        <v>309</v>
      </c>
      <c r="F874" t="s">
        <v>1970</v>
      </c>
      <c r="G874" t="s">
        <v>1971</v>
      </c>
      <c r="H874" t="s">
        <v>321</v>
      </c>
      <c r="I874" t="s">
        <v>754</v>
      </c>
      <c r="J874" t="s">
        <v>204</v>
      </c>
      <c r="K874" t="s">
        <v>204</v>
      </c>
      <c r="L874" t="s">
        <v>325</v>
      </c>
      <c r="M874" t="s">
        <v>340</v>
      </c>
      <c r="N874" t="s">
        <v>464</v>
      </c>
      <c r="O874" t="s">
        <v>339</v>
      </c>
      <c r="P874" t="s">
        <v>1700</v>
      </c>
      <c r="Q874" t="s">
        <v>413</v>
      </c>
      <c r="R874" t="s">
        <v>407</v>
      </c>
      <c r="S874" t="s">
        <v>1212</v>
      </c>
      <c r="T874" s="131">
        <v>4.88</v>
      </c>
      <c r="U874" t="s">
        <v>1972</v>
      </c>
      <c r="V874" s="132">
        <v>3.0400000000000002E-3</v>
      </c>
      <c r="W874" s="132">
        <v>2.7699999999999999E-2</v>
      </c>
      <c r="X874" t="s">
        <v>412</v>
      </c>
      <c r="Y874" t="s">
        <v>339</v>
      </c>
      <c r="Z874" s="131">
        <v>7313220.0099999998</v>
      </c>
      <c r="AA874" s="131">
        <v>1</v>
      </c>
      <c r="AB874" s="131">
        <v>100.5</v>
      </c>
      <c r="AD874" s="131">
        <v>7349.7860000000001</v>
      </c>
      <c r="AH874" s="132">
        <v>5.4099999999999999E-3</v>
      </c>
      <c r="AI874" s="132">
        <f t="shared" si="13"/>
        <v>1.7940360307600947E-2</v>
      </c>
      <c r="AJ874" s="132">
        <v>1.6524491602679385E-3</v>
      </c>
    </row>
    <row r="875" spans="1:36" hidden="1">
      <c r="A875" t="s">
        <v>1213</v>
      </c>
      <c r="B875">
        <v>62</v>
      </c>
      <c r="C875" t="s">
        <v>1514</v>
      </c>
      <c r="D875" t="s">
        <v>1515</v>
      </c>
      <c r="E875" t="s">
        <v>309</v>
      </c>
      <c r="F875" t="s">
        <v>2001</v>
      </c>
      <c r="G875" t="s">
        <v>2002</v>
      </c>
      <c r="H875" t="s">
        <v>321</v>
      </c>
      <c r="I875" t="s">
        <v>754</v>
      </c>
      <c r="J875" t="s">
        <v>204</v>
      </c>
      <c r="K875" t="s">
        <v>204</v>
      </c>
      <c r="L875" t="s">
        <v>325</v>
      </c>
      <c r="M875" t="s">
        <v>340</v>
      </c>
      <c r="N875" t="s">
        <v>448</v>
      </c>
      <c r="O875" t="s">
        <v>339</v>
      </c>
      <c r="P875" t="s">
        <v>1211</v>
      </c>
      <c r="Q875" t="s">
        <v>413</v>
      </c>
      <c r="R875" t="s">
        <v>407</v>
      </c>
      <c r="S875" t="s">
        <v>1212</v>
      </c>
      <c r="T875" s="131">
        <v>3.75</v>
      </c>
      <c r="U875" t="s">
        <v>2003</v>
      </c>
      <c r="V875" s="132">
        <v>2.7040000000000002E-2</v>
      </c>
      <c r="W875" s="132">
        <v>2.5999999999999999E-2</v>
      </c>
      <c r="X875" t="s">
        <v>412</v>
      </c>
      <c r="Y875" t="s">
        <v>339</v>
      </c>
      <c r="Z875" s="131">
        <v>7082575.8399999999</v>
      </c>
      <c r="AA875" s="131">
        <v>1</v>
      </c>
      <c r="AB875" s="131">
        <v>103.06</v>
      </c>
      <c r="AD875" s="131">
        <v>7299.3029999999999</v>
      </c>
      <c r="AH875" s="132">
        <v>2.0799999999999998E-3</v>
      </c>
      <c r="AI875" s="132">
        <f t="shared" si="13"/>
        <v>1.7817134514440624E-2</v>
      </c>
      <c r="AJ875" s="132">
        <v>1.6410990895369259E-3</v>
      </c>
    </row>
    <row r="876" spans="1:36" hidden="1">
      <c r="A876" t="s">
        <v>1213</v>
      </c>
      <c r="B876">
        <v>62</v>
      </c>
      <c r="C876" t="s">
        <v>2889</v>
      </c>
      <c r="D876" t="s">
        <v>2890</v>
      </c>
      <c r="E876" t="s">
        <v>309</v>
      </c>
      <c r="F876" t="s">
        <v>2891</v>
      </c>
      <c r="G876" t="s">
        <v>2892</v>
      </c>
      <c r="H876" t="s">
        <v>321</v>
      </c>
      <c r="I876" t="s">
        <v>754</v>
      </c>
      <c r="J876" t="s">
        <v>204</v>
      </c>
      <c r="K876" t="s">
        <v>204</v>
      </c>
      <c r="L876" t="s">
        <v>325</v>
      </c>
      <c r="M876" t="s">
        <v>340</v>
      </c>
      <c r="N876" t="s">
        <v>440</v>
      </c>
      <c r="O876" t="s">
        <v>339</v>
      </c>
      <c r="P876" t="s">
        <v>1596</v>
      </c>
      <c r="Q876" t="s">
        <v>415</v>
      </c>
      <c r="R876" t="s">
        <v>407</v>
      </c>
      <c r="S876" t="s">
        <v>1212</v>
      </c>
      <c r="T876" s="131">
        <v>3.45</v>
      </c>
      <c r="U876" t="s">
        <v>2302</v>
      </c>
      <c r="V876" s="132">
        <v>1.7999999999999999E-2</v>
      </c>
      <c r="W876" s="132">
        <v>3.49E-2</v>
      </c>
      <c r="X876" t="s">
        <v>412</v>
      </c>
      <c r="Y876" t="s">
        <v>339</v>
      </c>
      <c r="Z876" s="131">
        <v>6238400</v>
      </c>
      <c r="AA876" s="131">
        <v>1</v>
      </c>
      <c r="AB876" s="131">
        <v>109.14</v>
      </c>
      <c r="AD876" s="131">
        <v>6808.59</v>
      </c>
      <c r="AH876" s="132">
        <v>7.0800000000000004E-3</v>
      </c>
      <c r="AI876" s="132">
        <f t="shared" si="13"/>
        <v>1.6619335282242059E-2</v>
      </c>
      <c r="AJ876" s="132">
        <v>1.5307723011402895E-3</v>
      </c>
    </row>
    <row r="877" spans="1:36" hidden="1">
      <c r="A877" t="s">
        <v>1213</v>
      </c>
      <c r="B877">
        <v>62</v>
      </c>
      <c r="C877" t="s">
        <v>1603</v>
      </c>
      <c r="D877" t="s">
        <v>1604</v>
      </c>
      <c r="E877" t="s">
        <v>309</v>
      </c>
      <c r="F877" t="s">
        <v>2533</v>
      </c>
      <c r="G877" t="s">
        <v>2534</v>
      </c>
      <c r="H877" t="s">
        <v>321</v>
      </c>
      <c r="I877" t="s">
        <v>951</v>
      </c>
      <c r="J877" t="s">
        <v>204</v>
      </c>
      <c r="K877" t="s">
        <v>204</v>
      </c>
      <c r="L877" t="s">
        <v>325</v>
      </c>
      <c r="M877" t="s">
        <v>340</v>
      </c>
      <c r="N877" t="s">
        <v>448</v>
      </c>
      <c r="O877" t="s">
        <v>339</v>
      </c>
      <c r="P877" t="s">
        <v>1211</v>
      </c>
      <c r="Q877" t="s">
        <v>413</v>
      </c>
      <c r="R877" t="s">
        <v>407</v>
      </c>
      <c r="S877" t="s">
        <v>1212</v>
      </c>
      <c r="T877" s="131">
        <v>0.16</v>
      </c>
      <c r="U877" t="s">
        <v>2535</v>
      </c>
      <c r="V877" s="132">
        <v>3.9210000000000002E-2</v>
      </c>
      <c r="W877" s="132">
        <v>4.4999999999999998E-2</v>
      </c>
      <c r="X877" t="s">
        <v>412</v>
      </c>
      <c r="Y877" t="s">
        <v>339</v>
      </c>
      <c r="Z877" s="131">
        <v>6668000</v>
      </c>
      <c r="AA877" s="131">
        <v>1</v>
      </c>
      <c r="AB877" s="131">
        <v>101.17</v>
      </c>
      <c r="AD877" s="131">
        <v>6746.0159999999996</v>
      </c>
      <c r="AH877" s="132">
        <v>5.5300000000000002E-3</v>
      </c>
      <c r="AI877" s="132">
        <f t="shared" si="13"/>
        <v>1.646659612685878E-2</v>
      </c>
      <c r="AJ877" s="132">
        <v>1.5167038161864952E-3</v>
      </c>
    </row>
    <row r="878" spans="1:36" hidden="1">
      <c r="A878" t="s">
        <v>1213</v>
      </c>
      <c r="B878">
        <v>62</v>
      </c>
      <c r="C878" t="s">
        <v>1603</v>
      </c>
      <c r="D878" t="s">
        <v>1604</v>
      </c>
      <c r="E878" t="s">
        <v>309</v>
      </c>
      <c r="F878" t="s">
        <v>2826</v>
      </c>
      <c r="G878" t="s">
        <v>2827</v>
      </c>
      <c r="H878" t="s">
        <v>321</v>
      </c>
      <c r="I878" t="s">
        <v>754</v>
      </c>
      <c r="J878" t="s">
        <v>204</v>
      </c>
      <c r="K878" t="s">
        <v>204</v>
      </c>
      <c r="L878" t="s">
        <v>325</v>
      </c>
      <c r="M878" t="s">
        <v>340</v>
      </c>
      <c r="N878" t="s">
        <v>448</v>
      </c>
      <c r="O878" t="s">
        <v>339</v>
      </c>
      <c r="P878" t="s">
        <v>1533</v>
      </c>
      <c r="Q878" t="s">
        <v>413</v>
      </c>
      <c r="R878" t="s">
        <v>407</v>
      </c>
      <c r="S878" t="s">
        <v>1212</v>
      </c>
      <c r="T878" s="131">
        <v>1.1000000000000001</v>
      </c>
      <c r="U878" t="s">
        <v>2828</v>
      </c>
      <c r="V878" s="132">
        <v>2.6519999999999998E-2</v>
      </c>
      <c r="W878" s="132">
        <v>2.8500000000000001E-2</v>
      </c>
      <c r="X878" t="s">
        <v>411</v>
      </c>
      <c r="Y878" t="s">
        <v>339</v>
      </c>
      <c r="Z878" s="131">
        <v>5586632</v>
      </c>
      <c r="AA878" s="131">
        <v>1</v>
      </c>
      <c r="AB878" s="131">
        <v>117.6</v>
      </c>
      <c r="AD878" s="131">
        <v>6569.8789999999999</v>
      </c>
      <c r="AH878" s="132">
        <v>5.2900000000000004E-3</v>
      </c>
      <c r="AI878" s="132">
        <f t="shared" si="13"/>
        <v>1.6036656909104698E-2</v>
      </c>
      <c r="AJ878" s="132">
        <v>1.477103011789998E-3</v>
      </c>
    </row>
    <row r="879" spans="1:36" hidden="1">
      <c r="A879" t="s">
        <v>1213</v>
      </c>
      <c r="B879">
        <v>62</v>
      </c>
      <c r="C879" t="s">
        <v>1579</v>
      </c>
      <c r="D879" t="s">
        <v>1580</v>
      </c>
      <c r="E879" t="s">
        <v>309</v>
      </c>
      <c r="F879" t="s">
        <v>1975</v>
      </c>
      <c r="G879" t="s">
        <v>1976</v>
      </c>
      <c r="H879" t="s">
        <v>321</v>
      </c>
      <c r="I879" t="s">
        <v>754</v>
      </c>
      <c r="J879" t="s">
        <v>204</v>
      </c>
      <c r="K879" t="s">
        <v>204</v>
      </c>
      <c r="L879" t="s">
        <v>325</v>
      </c>
      <c r="M879" t="s">
        <v>340</v>
      </c>
      <c r="N879" t="s">
        <v>464</v>
      </c>
      <c r="O879" t="s">
        <v>339</v>
      </c>
      <c r="P879" t="s">
        <v>1551</v>
      </c>
      <c r="Q879" t="s">
        <v>413</v>
      </c>
      <c r="R879" t="s">
        <v>407</v>
      </c>
      <c r="S879" t="s">
        <v>1212</v>
      </c>
      <c r="T879" s="131">
        <v>3.69</v>
      </c>
      <c r="U879" t="s">
        <v>1572</v>
      </c>
      <c r="V879" s="132">
        <v>3.5409999999999997E-2</v>
      </c>
      <c r="W879" s="132">
        <v>3.5299999999999998E-2</v>
      </c>
      <c r="X879" t="s">
        <v>412</v>
      </c>
      <c r="Y879" t="s">
        <v>339</v>
      </c>
      <c r="Z879" s="131">
        <v>6059240</v>
      </c>
      <c r="AA879" s="131">
        <v>1</v>
      </c>
      <c r="AB879" s="131">
        <v>107.99</v>
      </c>
      <c r="AD879" s="131">
        <v>6543.3729999999996</v>
      </c>
      <c r="AH879" s="132">
        <v>3.29E-3</v>
      </c>
      <c r="AI879" s="132">
        <f t="shared" si="13"/>
        <v>1.5971957448424719E-2</v>
      </c>
      <c r="AJ879" s="132">
        <v>1.4711436794445309E-3</v>
      </c>
    </row>
    <row r="880" spans="1:36" hidden="1">
      <c r="A880" t="s">
        <v>1213</v>
      </c>
      <c r="B880">
        <v>62</v>
      </c>
      <c r="C880" t="s">
        <v>2327</v>
      </c>
      <c r="D880" t="s">
        <v>2328</v>
      </c>
      <c r="E880" t="s">
        <v>309</v>
      </c>
      <c r="F880" t="s">
        <v>2332</v>
      </c>
      <c r="G880" t="s">
        <v>2333</v>
      </c>
      <c r="H880" t="s">
        <v>321</v>
      </c>
      <c r="I880" t="s">
        <v>951</v>
      </c>
      <c r="J880" t="s">
        <v>204</v>
      </c>
      <c r="K880" t="s">
        <v>204</v>
      </c>
      <c r="L880" t="s">
        <v>325</v>
      </c>
      <c r="M880" t="s">
        <v>340</v>
      </c>
      <c r="N880" t="s">
        <v>464</v>
      </c>
      <c r="O880" t="s">
        <v>339</v>
      </c>
      <c r="P880" t="s">
        <v>1533</v>
      </c>
      <c r="Q880" t="s">
        <v>413</v>
      </c>
      <c r="R880" t="s">
        <v>407</v>
      </c>
      <c r="S880" t="s">
        <v>1212</v>
      </c>
      <c r="T880" s="131">
        <v>6.16</v>
      </c>
      <c r="U880" t="s">
        <v>2331</v>
      </c>
      <c r="V880" s="132">
        <v>4.4639999999999999E-2</v>
      </c>
      <c r="W880" s="132">
        <v>5.5899999999999998E-2</v>
      </c>
      <c r="X880" t="s">
        <v>412</v>
      </c>
      <c r="Y880" t="s">
        <v>339</v>
      </c>
      <c r="Z880" s="131">
        <v>6666000</v>
      </c>
      <c r="AA880" s="131">
        <v>1</v>
      </c>
      <c r="AB880" s="131">
        <v>96.63</v>
      </c>
      <c r="AD880" s="131">
        <v>6441.3559999999998</v>
      </c>
      <c r="AH880" s="132">
        <v>4.8900000000000002E-3</v>
      </c>
      <c r="AI880" s="132">
        <f t="shared" si="13"/>
        <v>1.5722940437929375E-2</v>
      </c>
      <c r="AJ880" s="132">
        <v>1.4482072421138311E-3</v>
      </c>
    </row>
    <row r="881" spans="1:36" hidden="1">
      <c r="A881" t="s">
        <v>1213</v>
      </c>
      <c r="B881">
        <v>62</v>
      </c>
      <c r="C881" t="s">
        <v>455</v>
      </c>
      <c r="D881" t="s">
        <v>2228</v>
      </c>
      <c r="E881" t="s">
        <v>309</v>
      </c>
      <c r="F881" t="s">
        <v>2393</v>
      </c>
      <c r="G881" t="s">
        <v>2394</v>
      </c>
      <c r="H881" t="s">
        <v>321</v>
      </c>
      <c r="I881" t="s">
        <v>754</v>
      </c>
      <c r="J881" t="s">
        <v>204</v>
      </c>
      <c r="K881" t="s">
        <v>204</v>
      </c>
      <c r="L881" t="s">
        <v>325</v>
      </c>
      <c r="M881" t="s">
        <v>340</v>
      </c>
      <c r="N881" t="s">
        <v>440</v>
      </c>
      <c r="O881" t="s">
        <v>339</v>
      </c>
      <c r="P881" t="s">
        <v>2027</v>
      </c>
      <c r="Q881" t="s">
        <v>415</v>
      </c>
      <c r="R881" t="s">
        <v>407</v>
      </c>
      <c r="S881" t="s">
        <v>1212</v>
      </c>
      <c r="T881" s="131">
        <v>0.9</v>
      </c>
      <c r="U881" t="s">
        <v>2395</v>
      </c>
      <c r="V881" s="132">
        <v>1.908E-2</v>
      </c>
      <c r="W881" s="132">
        <v>2.4E-2</v>
      </c>
      <c r="X881" t="s">
        <v>412</v>
      </c>
      <c r="Y881" t="s">
        <v>339</v>
      </c>
      <c r="Z881" s="131">
        <v>5364418</v>
      </c>
      <c r="AA881" s="131">
        <v>1</v>
      </c>
      <c r="AB881" s="131">
        <v>119.86</v>
      </c>
      <c r="AD881" s="131">
        <v>6429.7910000000002</v>
      </c>
      <c r="AH881" s="132">
        <v>3.63E-3</v>
      </c>
      <c r="AI881" s="132">
        <f t="shared" si="13"/>
        <v>1.5694711008261981E-2</v>
      </c>
      <c r="AJ881" s="132">
        <v>1.4456070882401676E-3</v>
      </c>
    </row>
    <row r="882" spans="1:36" hidden="1">
      <c r="A882" t="s">
        <v>1213</v>
      </c>
      <c r="B882">
        <v>62</v>
      </c>
      <c r="C882" t="s">
        <v>2396</v>
      </c>
      <c r="D882" t="s">
        <v>2397</v>
      </c>
      <c r="E882" t="s">
        <v>309</v>
      </c>
      <c r="F882" t="s">
        <v>2820</v>
      </c>
      <c r="G882" t="s">
        <v>2821</v>
      </c>
      <c r="H882" t="s">
        <v>321</v>
      </c>
      <c r="I882" t="s">
        <v>754</v>
      </c>
      <c r="J882" t="s">
        <v>204</v>
      </c>
      <c r="K882" t="s">
        <v>204</v>
      </c>
      <c r="L882" t="s">
        <v>325</v>
      </c>
      <c r="M882" t="s">
        <v>340</v>
      </c>
      <c r="N882" t="s">
        <v>448</v>
      </c>
      <c r="O882" t="s">
        <v>339</v>
      </c>
      <c r="P882" t="s">
        <v>1533</v>
      </c>
      <c r="Q882" t="s">
        <v>413</v>
      </c>
      <c r="R882" t="s">
        <v>407</v>
      </c>
      <c r="S882" t="s">
        <v>1212</v>
      </c>
      <c r="T882" s="131">
        <v>2.97</v>
      </c>
      <c r="U882" t="s">
        <v>1863</v>
      </c>
      <c r="V882" s="132">
        <v>2.707E-2</v>
      </c>
      <c r="W882" s="132">
        <v>2.9399999999999999E-2</v>
      </c>
      <c r="X882" t="s">
        <v>411</v>
      </c>
      <c r="Y882" t="s">
        <v>339</v>
      </c>
      <c r="Z882" s="131">
        <v>6064310</v>
      </c>
      <c r="AA882" s="131">
        <v>1</v>
      </c>
      <c r="AB882" s="131">
        <v>105.7</v>
      </c>
      <c r="AD882" s="131">
        <v>6409.9759999999997</v>
      </c>
      <c r="AH882" s="132">
        <v>6.6800000000000002E-3</v>
      </c>
      <c r="AI882" s="132">
        <f t="shared" si="13"/>
        <v>1.5646343853150918E-2</v>
      </c>
      <c r="AJ882" s="132">
        <v>1.4411520904877555E-3</v>
      </c>
    </row>
    <row r="883" spans="1:36" hidden="1">
      <c r="A883" t="s">
        <v>1213</v>
      </c>
      <c r="B883">
        <v>62</v>
      </c>
      <c r="C883" t="s">
        <v>1920</v>
      </c>
      <c r="D883" t="s">
        <v>1921</v>
      </c>
      <c r="E883" t="s">
        <v>309</v>
      </c>
      <c r="F883" t="s">
        <v>1934</v>
      </c>
      <c r="G883" t="s">
        <v>1935</v>
      </c>
      <c r="H883" t="s">
        <v>321</v>
      </c>
      <c r="I883" t="s">
        <v>754</v>
      </c>
      <c r="J883" t="s">
        <v>204</v>
      </c>
      <c r="K883" t="s">
        <v>204</v>
      </c>
      <c r="L883" t="s">
        <v>325</v>
      </c>
      <c r="M883" t="s">
        <v>340</v>
      </c>
      <c r="N883" t="s">
        <v>464</v>
      </c>
      <c r="O883" t="s">
        <v>339</v>
      </c>
      <c r="P883" t="s">
        <v>1533</v>
      </c>
      <c r="Q883" t="s">
        <v>413</v>
      </c>
      <c r="R883" t="s">
        <v>407</v>
      </c>
      <c r="S883" t="s">
        <v>1212</v>
      </c>
      <c r="T883" s="131">
        <v>4.88</v>
      </c>
      <c r="U883" t="s">
        <v>1912</v>
      </c>
      <c r="V883" s="132">
        <v>1.8769999999999998E-2</v>
      </c>
      <c r="W883" s="132">
        <v>3.1600000000000003E-2</v>
      </c>
      <c r="X883" t="s">
        <v>412</v>
      </c>
      <c r="Y883" t="s">
        <v>339</v>
      </c>
      <c r="Z883" s="131">
        <v>5913600</v>
      </c>
      <c r="AA883" s="131">
        <v>1</v>
      </c>
      <c r="AB883" s="131">
        <v>105.08</v>
      </c>
      <c r="AD883" s="131">
        <v>6214.0110000000004</v>
      </c>
      <c r="AH883" s="132">
        <v>5.7800000000000004E-3</v>
      </c>
      <c r="AI883" s="132">
        <f t="shared" si="13"/>
        <v>1.5168005748112348E-2</v>
      </c>
      <c r="AJ883" s="132">
        <v>1.3970933655545526E-3</v>
      </c>
    </row>
    <row r="884" spans="1:36" hidden="1">
      <c r="A884" t="s">
        <v>1213</v>
      </c>
      <c r="B884">
        <v>62</v>
      </c>
      <c r="C884" t="s">
        <v>1514</v>
      </c>
      <c r="D884" t="s">
        <v>1515</v>
      </c>
      <c r="E884" t="s">
        <v>309</v>
      </c>
      <c r="F884" t="s">
        <v>2829</v>
      </c>
      <c r="G884" t="s">
        <v>2830</v>
      </c>
      <c r="H884" t="s">
        <v>321</v>
      </c>
      <c r="I884" t="s">
        <v>754</v>
      </c>
      <c r="J884" t="s">
        <v>204</v>
      </c>
      <c r="K884" t="s">
        <v>204</v>
      </c>
      <c r="L884" t="s">
        <v>325</v>
      </c>
      <c r="M884" t="s">
        <v>340</v>
      </c>
      <c r="N884" t="s">
        <v>448</v>
      </c>
      <c r="O884" t="s">
        <v>339</v>
      </c>
      <c r="P884" t="s">
        <v>1533</v>
      </c>
      <c r="Q884" t="s">
        <v>413</v>
      </c>
      <c r="R884" t="s">
        <v>407</v>
      </c>
      <c r="S884" t="s">
        <v>1212</v>
      </c>
      <c r="T884" s="131">
        <v>0.57999999999999996</v>
      </c>
      <c r="U884" t="s">
        <v>2831</v>
      </c>
      <c r="V884" s="132">
        <v>2.6120000000000001E-2</v>
      </c>
      <c r="W884" s="132">
        <v>2.9100000000000001E-2</v>
      </c>
      <c r="X884" t="s">
        <v>411</v>
      </c>
      <c r="Y884" t="s">
        <v>339</v>
      </c>
      <c r="Z884" s="131">
        <v>5405945</v>
      </c>
      <c r="AA884" s="131">
        <v>1</v>
      </c>
      <c r="AB884" s="131">
        <v>114.63</v>
      </c>
      <c r="AD884" s="131">
        <v>6196.835</v>
      </c>
      <c r="AH884" s="132">
        <v>1.0460000000000001E-2</v>
      </c>
      <c r="AI884" s="132">
        <f t="shared" si="13"/>
        <v>1.5126080224206842E-2</v>
      </c>
      <c r="AJ884" s="132">
        <v>1.3932316930137789E-3</v>
      </c>
    </row>
    <row r="885" spans="1:36" hidden="1">
      <c r="A885" t="s">
        <v>1213</v>
      </c>
      <c r="B885">
        <v>62</v>
      </c>
      <c r="C885" t="s">
        <v>2517</v>
      </c>
      <c r="D885" t="s">
        <v>2518</v>
      </c>
      <c r="E885" t="s">
        <v>309</v>
      </c>
      <c r="F885" t="s">
        <v>2519</v>
      </c>
      <c r="G885" t="s">
        <v>2520</v>
      </c>
      <c r="H885" t="s">
        <v>321</v>
      </c>
      <c r="I885" t="s">
        <v>754</v>
      </c>
      <c r="J885" t="s">
        <v>204</v>
      </c>
      <c r="K885" t="s">
        <v>204</v>
      </c>
      <c r="L885" t="s">
        <v>325</v>
      </c>
      <c r="M885" t="s">
        <v>340</v>
      </c>
      <c r="N885" t="s">
        <v>447</v>
      </c>
      <c r="O885" t="s">
        <v>339</v>
      </c>
      <c r="P885" t="s">
        <v>1551</v>
      </c>
      <c r="Q885" t="s">
        <v>413</v>
      </c>
      <c r="R885" t="s">
        <v>407</v>
      </c>
      <c r="S885" t="s">
        <v>1212</v>
      </c>
      <c r="T885" s="131">
        <v>2.35</v>
      </c>
      <c r="U885" t="s">
        <v>2521</v>
      </c>
      <c r="V885" s="132">
        <v>3.347E-2</v>
      </c>
      <c r="W885" s="132">
        <v>3.8399999999999997E-2</v>
      </c>
      <c r="X885" t="s">
        <v>412</v>
      </c>
      <c r="Y885" t="s">
        <v>339</v>
      </c>
      <c r="Z885" s="131">
        <v>5138105.34</v>
      </c>
      <c r="AA885" s="131">
        <v>1</v>
      </c>
      <c r="AB885" s="131">
        <v>118.27</v>
      </c>
      <c r="AD885" s="131">
        <v>6076.8370000000004</v>
      </c>
      <c r="AH885" s="132">
        <v>3.5999999999999999E-3</v>
      </c>
      <c r="AI885" s="132">
        <f t="shared" si="13"/>
        <v>1.4833172735989974E-2</v>
      </c>
      <c r="AJ885" s="132">
        <v>1.3662525953456522E-3</v>
      </c>
    </row>
    <row r="886" spans="1:36" hidden="1">
      <c r="A886" t="s">
        <v>1213</v>
      </c>
      <c r="B886">
        <v>62</v>
      </c>
      <c r="C886" t="s">
        <v>1920</v>
      </c>
      <c r="D886" t="s">
        <v>1921</v>
      </c>
      <c r="E886" t="s">
        <v>309</v>
      </c>
      <c r="F886" t="s">
        <v>2404</v>
      </c>
      <c r="G886" t="s">
        <v>2405</v>
      </c>
      <c r="H886" t="s">
        <v>321</v>
      </c>
      <c r="I886" t="s">
        <v>754</v>
      </c>
      <c r="J886" t="s">
        <v>204</v>
      </c>
      <c r="K886" t="s">
        <v>204</v>
      </c>
      <c r="L886" t="s">
        <v>325</v>
      </c>
      <c r="M886" t="s">
        <v>340</v>
      </c>
      <c r="N886" t="s">
        <v>464</v>
      </c>
      <c r="O886" t="s">
        <v>339</v>
      </c>
      <c r="P886" t="s">
        <v>2213</v>
      </c>
      <c r="Q886" t="s">
        <v>415</v>
      </c>
      <c r="R886" t="s">
        <v>407</v>
      </c>
      <c r="S886" t="s">
        <v>1212</v>
      </c>
      <c r="T886" s="131">
        <v>4.01</v>
      </c>
      <c r="U886" t="s">
        <v>1820</v>
      </c>
      <c r="V886" s="132">
        <v>1.7799999999999999E-3</v>
      </c>
      <c r="W886" s="132">
        <v>3.0499999999999999E-2</v>
      </c>
      <c r="X886" t="s">
        <v>412</v>
      </c>
      <c r="Y886" t="s">
        <v>339</v>
      </c>
      <c r="Z886" s="131">
        <v>5550300.0099999998</v>
      </c>
      <c r="AA886" s="131">
        <v>1</v>
      </c>
      <c r="AB886" s="131">
        <v>107.88</v>
      </c>
      <c r="AD886" s="131">
        <v>5987.6639999999998</v>
      </c>
      <c r="AH886" s="132">
        <v>4.9300000000000004E-3</v>
      </c>
      <c r="AI886" s="132">
        <f t="shared" si="13"/>
        <v>1.4615507112839899E-2</v>
      </c>
      <c r="AJ886" s="132">
        <v>1.346203868897212E-3</v>
      </c>
    </row>
    <row r="887" spans="1:36" hidden="1">
      <c r="A887" t="s">
        <v>1213</v>
      </c>
      <c r="B887">
        <v>62</v>
      </c>
      <c r="C887" t="s">
        <v>2275</v>
      </c>
      <c r="D887" t="s">
        <v>2276</v>
      </c>
      <c r="E887" t="s">
        <v>309</v>
      </c>
      <c r="F887" t="s">
        <v>2676</v>
      </c>
      <c r="G887" t="s">
        <v>2677</v>
      </c>
      <c r="H887" t="s">
        <v>321</v>
      </c>
      <c r="I887" t="s">
        <v>754</v>
      </c>
      <c r="J887" t="s">
        <v>204</v>
      </c>
      <c r="K887" t="s">
        <v>204</v>
      </c>
      <c r="L887" t="s">
        <v>325</v>
      </c>
      <c r="M887" t="s">
        <v>340</v>
      </c>
      <c r="N887" t="s">
        <v>464</v>
      </c>
      <c r="O887" t="s">
        <v>339</v>
      </c>
      <c r="P887" t="s">
        <v>1533</v>
      </c>
      <c r="Q887" t="s">
        <v>413</v>
      </c>
      <c r="R887" t="s">
        <v>407</v>
      </c>
      <c r="S887" t="s">
        <v>1212</v>
      </c>
      <c r="T887" s="131">
        <v>1.1499999999999999</v>
      </c>
      <c r="U887" t="s">
        <v>2678</v>
      </c>
      <c r="V887" s="132">
        <v>2.1900000000000001E-3</v>
      </c>
      <c r="W887" s="132">
        <v>2.8199999999999999E-2</v>
      </c>
      <c r="X887" t="s">
        <v>412</v>
      </c>
      <c r="Y887" t="s">
        <v>339</v>
      </c>
      <c r="Z887" s="131">
        <v>5073674.51</v>
      </c>
      <c r="AA887" s="131">
        <v>1</v>
      </c>
      <c r="AB887" s="131">
        <v>117.16</v>
      </c>
      <c r="AD887" s="131">
        <v>5944.317</v>
      </c>
      <c r="AH887" s="132">
        <v>3.62E-3</v>
      </c>
      <c r="AI887" s="132">
        <f t="shared" si="13"/>
        <v>1.4509699841954245E-2</v>
      </c>
      <c r="AJ887" s="132">
        <v>1.3364581819139266E-3</v>
      </c>
    </row>
    <row r="888" spans="1:36" hidden="1">
      <c r="A888" t="s">
        <v>1213</v>
      </c>
      <c r="B888">
        <v>62</v>
      </c>
      <c r="C888" t="s">
        <v>2822</v>
      </c>
      <c r="D888" t="s">
        <v>2823</v>
      </c>
      <c r="E888" t="s">
        <v>309</v>
      </c>
      <c r="F888" t="s">
        <v>2824</v>
      </c>
      <c r="G888" t="s">
        <v>2825</v>
      </c>
      <c r="H888" t="s">
        <v>321</v>
      </c>
      <c r="I888" t="s">
        <v>754</v>
      </c>
      <c r="J888" t="s">
        <v>204</v>
      </c>
      <c r="K888" t="s">
        <v>204</v>
      </c>
      <c r="L888" t="s">
        <v>325</v>
      </c>
      <c r="M888" t="s">
        <v>340</v>
      </c>
      <c r="N888" t="s">
        <v>447</v>
      </c>
      <c r="O888" t="s">
        <v>339</v>
      </c>
      <c r="P888" t="s">
        <v>1627</v>
      </c>
      <c r="Q888" t="s">
        <v>413</v>
      </c>
      <c r="R888" t="s">
        <v>407</v>
      </c>
      <c r="S888" t="s">
        <v>1212</v>
      </c>
      <c r="T888" s="131">
        <v>5.34</v>
      </c>
      <c r="U888" t="s">
        <v>1940</v>
      </c>
      <c r="V888" s="132">
        <v>2.845E-2</v>
      </c>
      <c r="W888" s="132">
        <v>3.0800000000000001E-2</v>
      </c>
      <c r="X888" t="s">
        <v>412</v>
      </c>
      <c r="Y888" t="s">
        <v>339</v>
      </c>
      <c r="Z888" s="131">
        <v>5941000</v>
      </c>
      <c r="AA888" s="131">
        <v>1</v>
      </c>
      <c r="AB888" s="131">
        <v>99.67</v>
      </c>
      <c r="AD888" s="131">
        <v>5921.3950000000004</v>
      </c>
      <c r="AH888" s="132">
        <v>2.376E-2</v>
      </c>
      <c r="AI888" s="132">
        <f t="shared" si="13"/>
        <v>1.4453748697394278E-2</v>
      </c>
      <c r="AJ888" s="132">
        <v>1.3313046387153E-3</v>
      </c>
    </row>
    <row r="889" spans="1:36" hidden="1">
      <c r="A889" t="s">
        <v>1213</v>
      </c>
      <c r="B889">
        <v>62</v>
      </c>
      <c r="C889" t="s">
        <v>1835</v>
      </c>
      <c r="D889" t="s">
        <v>1836</v>
      </c>
      <c r="E889" t="s">
        <v>309</v>
      </c>
      <c r="F889" t="s">
        <v>2900</v>
      </c>
      <c r="G889" t="s">
        <v>2901</v>
      </c>
      <c r="H889" t="s">
        <v>321</v>
      </c>
      <c r="I889" t="s">
        <v>951</v>
      </c>
      <c r="J889" t="s">
        <v>204</v>
      </c>
      <c r="K889" t="s">
        <v>204</v>
      </c>
      <c r="L889" t="s">
        <v>325</v>
      </c>
      <c r="M889" t="s">
        <v>340</v>
      </c>
      <c r="N889" t="s">
        <v>441</v>
      </c>
      <c r="O889" t="s">
        <v>339</v>
      </c>
      <c r="Q889" t="s">
        <v>410</v>
      </c>
      <c r="R889" t="s">
        <v>410</v>
      </c>
      <c r="S889" t="s">
        <v>1212</v>
      </c>
      <c r="T889" s="131">
        <v>2.3199999999999998</v>
      </c>
      <c r="U889" t="s">
        <v>1960</v>
      </c>
      <c r="V889" s="132">
        <v>5.0999999999999997E-2</v>
      </c>
      <c r="W889" s="132">
        <v>6.0600000000000001E-2</v>
      </c>
      <c r="X889" t="s">
        <v>412</v>
      </c>
      <c r="Y889" t="s">
        <v>339</v>
      </c>
      <c r="Z889" s="131">
        <v>5841000</v>
      </c>
      <c r="AA889" s="131">
        <v>1</v>
      </c>
      <c r="AB889" s="131">
        <v>100.19</v>
      </c>
      <c r="AD889" s="131">
        <v>5852.098</v>
      </c>
      <c r="AH889" s="132">
        <v>2.6550000000000001E-2</v>
      </c>
      <c r="AI889" s="132">
        <f t="shared" si="13"/>
        <v>1.4284599126476727E-2</v>
      </c>
      <c r="AJ889" s="132">
        <v>1.3157246246224968E-3</v>
      </c>
    </row>
    <row r="890" spans="1:36" hidden="1">
      <c r="A890" t="s">
        <v>1213</v>
      </c>
      <c r="B890">
        <v>62</v>
      </c>
      <c r="C890" t="s">
        <v>1977</v>
      </c>
      <c r="D890" t="s">
        <v>1978</v>
      </c>
      <c r="E890" t="s">
        <v>309</v>
      </c>
      <c r="F890" t="s">
        <v>2076</v>
      </c>
      <c r="G890" t="s">
        <v>2077</v>
      </c>
      <c r="H890" t="s">
        <v>321</v>
      </c>
      <c r="I890" t="s">
        <v>754</v>
      </c>
      <c r="J890" t="s">
        <v>204</v>
      </c>
      <c r="K890" t="s">
        <v>204</v>
      </c>
      <c r="L890" t="s">
        <v>325</v>
      </c>
      <c r="M890" t="s">
        <v>340</v>
      </c>
      <c r="N890" t="s">
        <v>464</v>
      </c>
      <c r="O890" t="s">
        <v>339</v>
      </c>
      <c r="P890" t="s">
        <v>1700</v>
      </c>
      <c r="Q890" t="s">
        <v>413</v>
      </c>
      <c r="R890" t="s">
        <v>407</v>
      </c>
      <c r="S890" t="s">
        <v>1212</v>
      </c>
      <c r="T890" s="131">
        <v>4.67</v>
      </c>
      <c r="U890" t="s">
        <v>2078</v>
      </c>
      <c r="V890" s="132">
        <v>9.2300000000000004E-3</v>
      </c>
      <c r="W890" s="132">
        <v>3.0800000000000001E-2</v>
      </c>
      <c r="X890" t="s">
        <v>412</v>
      </c>
      <c r="Y890" t="s">
        <v>339</v>
      </c>
      <c r="Z890" s="131">
        <v>5705661</v>
      </c>
      <c r="AA890" s="131">
        <v>1</v>
      </c>
      <c r="AB890" s="131">
        <v>100.11</v>
      </c>
      <c r="AD890" s="131">
        <v>5711.9369999999999</v>
      </c>
      <c r="AH890" s="132">
        <v>4.0699999999999998E-3</v>
      </c>
      <c r="AI890" s="132">
        <f t="shared" si="13"/>
        <v>1.3942475037275536E-2</v>
      </c>
      <c r="AJ890" s="132">
        <v>1.2842122885147087E-3</v>
      </c>
    </row>
    <row r="891" spans="1:36" hidden="1">
      <c r="A891" t="s">
        <v>1213</v>
      </c>
      <c r="B891">
        <v>62</v>
      </c>
      <c r="C891" t="s">
        <v>1977</v>
      </c>
      <c r="D891" t="s">
        <v>1978</v>
      </c>
      <c r="E891" t="s">
        <v>309</v>
      </c>
      <c r="F891" t="s">
        <v>2325</v>
      </c>
      <c r="G891" t="s">
        <v>2326</v>
      </c>
      <c r="H891" t="s">
        <v>321</v>
      </c>
      <c r="I891" t="s">
        <v>754</v>
      </c>
      <c r="J891" t="s">
        <v>204</v>
      </c>
      <c r="K891" t="s">
        <v>204</v>
      </c>
      <c r="L891" t="s">
        <v>325</v>
      </c>
      <c r="M891" t="s">
        <v>340</v>
      </c>
      <c r="N891" t="s">
        <v>464</v>
      </c>
      <c r="O891" t="s">
        <v>339</v>
      </c>
      <c r="P891" t="s">
        <v>1700</v>
      </c>
      <c r="Q891" t="s">
        <v>413</v>
      </c>
      <c r="R891" t="s">
        <v>407</v>
      </c>
      <c r="S891" t="s">
        <v>1212</v>
      </c>
      <c r="T891" s="131">
        <v>3.49</v>
      </c>
      <c r="U891" t="s">
        <v>2284</v>
      </c>
      <c r="V891" s="132">
        <v>3.5290000000000002E-2</v>
      </c>
      <c r="W891" s="132">
        <v>3.0599999999999999E-2</v>
      </c>
      <c r="X891" t="s">
        <v>412</v>
      </c>
      <c r="Y891" t="s">
        <v>339</v>
      </c>
      <c r="Z891" s="131">
        <v>5404829.7300000004</v>
      </c>
      <c r="AA891" s="131">
        <v>1</v>
      </c>
      <c r="AB891" s="131">
        <v>105.54</v>
      </c>
      <c r="AD891" s="131">
        <v>5704.2569999999996</v>
      </c>
      <c r="AH891" s="132">
        <v>3.3600000000000001E-3</v>
      </c>
      <c r="AI891" s="132">
        <f t="shared" si="13"/>
        <v>1.3923728645589795E-2</v>
      </c>
      <c r="AJ891" s="132">
        <v>1.2824855974857647E-3</v>
      </c>
    </row>
    <row r="892" spans="1:36" hidden="1">
      <c r="A892" t="s">
        <v>1213</v>
      </c>
      <c r="B892">
        <v>62</v>
      </c>
      <c r="C892" t="s">
        <v>2445</v>
      </c>
      <c r="D892" t="s">
        <v>2446</v>
      </c>
      <c r="E892" t="s">
        <v>309</v>
      </c>
      <c r="F892" t="s">
        <v>2832</v>
      </c>
      <c r="G892" t="s">
        <v>2833</v>
      </c>
      <c r="H892" t="s">
        <v>321</v>
      </c>
      <c r="I892" t="s">
        <v>951</v>
      </c>
      <c r="J892" t="s">
        <v>204</v>
      </c>
      <c r="K892" t="s">
        <v>204</v>
      </c>
      <c r="L892" t="s">
        <v>325</v>
      </c>
      <c r="M892" t="s">
        <v>340</v>
      </c>
      <c r="N892" t="s">
        <v>462</v>
      </c>
      <c r="O892" t="s">
        <v>339</v>
      </c>
      <c r="P892" t="s">
        <v>1533</v>
      </c>
      <c r="Q892" t="s">
        <v>413</v>
      </c>
      <c r="R892" t="s">
        <v>407</v>
      </c>
      <c r="S892" t="s">
        <v>1212</v>
      </c>
      <c r="T892" s="131">
        <v>2.91</v>
      </c>
      <c r="U892" t="s">
        <v>2834</v>
      </c>
      <c r="V892" s="132">
        <v>4.897E-2</v>
      </c>
      <c r="W892" s="132">
        <v>5.2999999999999999E-2</v>
      </c>
      <c r="X892" t="s">
        <v>412</v>
      </c>
      <c r="Y892" t="s">
        <v>339</v>
      </c>
      <c r="Z892" s="131">
        <v>5655870</v>
      </c>
      <c r="AA892" s="131">
        <v>1</v>
      </c>
      <c r="AB892" s="131">
        <v>100.78</v>
      </c>
      <c r="AD892" s="131">
        <v>5699.9859999999999</v>
      </c>
      <c r="AH892" s="132">
        <v>2.5479999999999999E-2</v>
      </c>
      <c r="AI892" s="132">
        <f t="shared" si="13"/>
        <v>1.3913303406151019E-2</v>
      </c>
      <c r="AJ892" s="132">
        <v>1.2815253504304758E-3</v>
      </c>
    </row>
    <row r="893" spans="1:36" hidden="1">
      <c r="A893" t="s">
        <v>1213</v>
      </c>
      <c r="B893">
        <v>62</v>
      </c>
      <c r="C893" t="s">
        <v>2912</v>
      </c>
      <c r="D893" t="s">
        <v>2913</v>
      </c>
      <c r="E893" t="s">
        <v>309</v>
      </c>
      <c r="F893" t="s">
        <v>2914</v>
      </c>
      <c r="G893" t="s">
        <v>2915</v>
      </c>
      <c r="H893" t="s">
        <v>321</v>
      </c>
      <c r="I893" t="s">
        <v>951</v>
      </c>
      <c r="J893" t="s">
        <v>204</v>
      </c>
      <c r="K893" t="s">
        <v>204</v>
      </c>
      <c r="L893" t="s">
        <v>325</v>
      </c>
      <c r="M893" t="s">
        <v>340</v>
      </c>
      <c r="N893" t="s">
        <v>447</v>
      </c>
      <c r="O893" t="s">
        <v>339</v>
      </c>
      <c r="P893" t="s">
        <v>1596</v>
      </c>
      <c r="Q893" t="s">
        <v>415</v>
      </c>
      <c r="R893" t="s">
        <v>407</v>
      </c>
      <c r="S893" t="s">
        <v>1212</v>
      </c>
      <c r="T893" s="131">
        <v>2.0299999999999998</v>
      </c>
      <c r="U893" t="s">
        <v>1597</v>
      </c>
      <c r="V893" s="132">
        <v>4.7039999999999998E-2</v>
      </c>
      <c r="W893" s="132">
        <v>5.8599999999999999E-2</v>
      </c>
      <c r="X893" t="s">
        <v>412</v>
      </c>
      <c r="Y893" t="s">
        <v>339</v>
      </c>
      <c r="Z893" s="131">
        <v>5743270.7999999998</v>
      </c>
      <c r="AA893" s="131">
        <v>1</v>
      </c>
      <c r="AB893" s="131">
        <v>98.67</v>
      </c>
      <c r="AD893" s="131">
        <v>5666.8850000000002</v>
      </c>
      <c r="AH893" s="132">
        <v>9.1199999999999996E-3</v>
      </c>
      <c r="AI893" s="132">
        <f t="shared" si="13"/>
        <v>1.3832505969798193E-2</v>
      </c>
      <c r="AJ893" s="132">
        <v>1.2740832671298153E-3</v>
      </c>
    </row>
    <row r="894" spans="1:36" hidden="1">
      <c r="A894" t="s">
        <v>1213</v>
      </c>
      <c r="B894">
        <v>62</v>
      </c>
      <c r="C894" t="s">
        <v>1948</v>
      </c>
      <c r="D894" t="s">
        <v>1949</v>
      </c>
      <c r="E894" t="s">
        <v>309</v>
      </c>
      <c r="F894" t="s">
        <v>2028</v>
      </c>
      <c r="G894" t="s">
        <v>2029</v>
      </c>
      <c r="H894" t="s">
        <v>321</v>
      </c>
      <c r="I894" t="s">
        <v>754</v>
      </c>
      <c r="J894" t="s">
        <v>204</v>
      </c>
      <c r="K894" t="s">
        <v>204</v>
      </c>
      <c r="L894" t="s">
        <v>325</v>
      </c>
      <c r="M894" t="s">
        <v>340</v>
      </c>
      <c r="N894" t="s">
        <v>447</v>
      </c>
      <c r="O894" t="s">
        <v>339</v>
      </c>
      <c r="P894" t="s">
        <v>1551</v>
      </c>
      <c r="Q894" t="s">
        <v>413</v>
      </c>
      <c r="R894" t="s">
        <v>407</v>
      </c>
      <c r="S894" t="s">
        <v>1212</v>
      </c>
      <c r="T894" s="131">
        <v>3.04</v>
      </c>
      <c r="U894" t="s">
        <v>1617</v>
      </c>
      <c r="V894" s="132">
        <v>2.66E-3</v>
      </c>
      <c r="W894" s="132">
        <v>3.2800000000000003E-2</v>
      </c>
      <c r="X894" t="s">
        <v>412</v>
      </c>
      <c r="Y894" t="s">
        <v>339</v>
      </c>
      <c r="Z894" s="131">
        <v>5348350</v>
      </c>
      <c r="AA894" s="131">
        <v>1</v>
      </c>
      <c r="AB894" s="131">
        <v>104.77</v>
      </c>
      <c r="AD894" s="131">
        <v>5603.4660000000003</v>
      </c>
      <c r="AH894" s="132">
        <v>3.7599999999999999E-3</v>
      </c>
      <c r="AI894" s="132">
        <f t="shared" si="13"/>
        <v>1.3677704223142203E-2</v>
      </c>
      <c r="AJ894" s="132">
        <v>1.2598248011969253E-3</v>
      </c>
    </row>
    <row r="895" spans="1:36" hidden="1">
      <c r="A895" t="s">
        <v>1213</v>
      </c>
      <c r="B895">
        <v>62</v>
      </c>
      <c r="C895" t="s">
        <v>1514</v>
      </c>
      <c r="D895" t="s">
        <v>1515</v>
      </c>
      <c r="E895" t="s">
        <v>309</v>
      </c>
      <c r="F895" t="s">
        <v>2442</v>
      </c>
      <c r="G895" t="s">
        <v>2443</v>
      </c>
      <c r="H895" t="s">
        <v>321</v>
      </c>
      <c r="I895" t="s">
        <v>951</v>
      </c>
      <c r="J895" t="s">
        <v>204</v>
      </c>
      <c r="K895" t="s">
        <v>204</v>
      </c>
      <c r="L895" t="s">
        <v>325</v>
      </c>
      <c r="M895" t="s">
        <v>340</v>
      </c>
      <c r="N895" t="s">
        <v>448</v>
      </c>
      <c r="O895" t="s">
        <v>339</v>
      </c>
      <c r="P895" t="s">
        <v>1211</v>
      </c>
      <c r="Q895" t="s">
        <v>413</v>
      </c>
      <c r="R895" t="s">
        <v>407</v>
      </c>
      <c r="S895" t="s">
        <v>1212</v>
      </c>
      <c r="T895" s="131">
        <v>2.98</v>
      </c>
      <c r="U895" t="s">
        <v>2444</v>
      </c>
      <c r="V895" s="132">
        <v>6.3099999999999996E-3</v>
      </c>
      <c r="W895" s="132">
        <v>4.7100000000000003E-2</v>
      </c>
      <c r="X895" t="s">
        <v>412</v>
      </c>
      <c r="Y895" t="s">
        <v>339</v>
      </c>
      <c r="Z895" s="131">
        <v>5883275.1200000001</v>
      </c>
      <c r="AA895" s="131">
        <v>1</v>
      </c>
      <c r="AB895" s="131">
        <v>95.08</v>
      </c>
      <c r="AD895" s="131">
        <v>5593.8180000000002</v>
      </c>
      <c r="AH895" s="132">
        <v>3.0100000000000001E-3</v>
      </c>
      <c r="AI895" s="132">
        <f t="shared" si="13"/>
        <v>1.3654154068586992E-2</v>
      </c>
      <c r="AJ895" s="132">
        <v>1.2576556455918145E-3</v>
      </c>
    </row>
    <row r="896" spans="1:36" hidden="1">
      <c r="A896" t="s">
        <v>1213</v>
      </c>
      <c r="B896">
        <v>62</v>
      </c>
      <c r="C896" t="s">
        <v>1603</v>
      </c>
      <c r="D896" t="s">
        <v>1604</v>
      </c>
      <c r="E896" t="s">
        <v>309</v>
      </c>
      <c r="F896" t="s">
        <v>2057</v>
      </c>
      <c r="G896" t="s">
        <v>2058</v>
      </c>
      <c r="H896" t="s">
        <v>321</v>
      </c>
      <c r="I896" t="s">
        <v>754</v>
      </c>
      <c r="J896" t="s">
        <v>204</v>
      </c>
      <c r="K896" t="s">
        <v>204</v>
      </c>
      <c r="L896" t="s">
        <v>325</v>
      </c>
      <c r="M896" t="s">
        <v>340</v>
      </c>
      <c r="N896" t="s">
        <v>448</v>
      </c>
      <c r="O896" t="s">
        <v>339</v>
      </c>
      <c r="P896" t="s">
        <v>1211</v>
      </c>
      <c r="Q896" t="s">
        <v>413</v>
      </c>
      <c r="R896" t="s">
        <v>407</v>
      </c>
      <c r="S896" t="s">
        <v>1212</v>
      </c>
      <c r="T896" s="131">
        <v>3.97</v>
      </c>
      <c r="U896" t="s">
        <v>2059</v>
      </c>
      <c r="V896" s="132">
        <v>1.242E-2</v>
      </c>
      <c r="W896" s="132">
        <v>2.53E-2</v>
      </c>
      <c r="X896" t="s">
        <v>412</v>
      </c>
      <c r="Y896" t="s">
        <v>339</v>
      </c>
      <c r="Z896" s="131">
        <v>5328000</v>
      </c>
      <c r="AA896" s="131">
        <v>1</v>
      </c>
      <c r="AB896" s="131">
        <v>103.09</v>
      </c>
      <c r="AD896" s="131">
        <v>5492.6350000000002</v>
      </c>
      <c r="AH896" s="132">
        <v>3.3300000000000001E-3</v>
      </c>
      <c r="AI896" s="132">
        <f t="shared" si="13"/>
        <v>1.3407172799063772E-2</v>
      </c>
      <c r="AJ896" s="132">
        <v>1.234906716115039E-3</v>
      </c>
    </row>
    <row r="897" spans="1:36" hidden="1">
      <c r="A897" t="s">
        <v>1213</v>
      </c>
      <c r="B897">
        <v>62</v>
      </c>
      <c r="C897" t="s">
        <v>1573</v>
      </c>
      <c r="D897" t="s">
        <v>1574</v>
      </c>
      <c r="E897" t="s">
        <v>309</v>
      </c>
      <c r="F897" t="s">
        <v>2008</v>
      </c>
      <c r="G897" t="s">
        <v>2009</v>
      </c>
      <c r="H897" t="s">
        <v>321</v>
      </c>
      <c r="I897" t="s">
        <v>951</v>
      </c>
      <c r="J897" t="s">
        <v>204</v>
      </c>
      <c r="K897" t="s">
        <v>204</v>
      </c>
      <c r="L897" t="s">
        <v>325</v>
      </c>
      <c r="M897" t="s">
        <v>340</v>
      </c>
      <c r="N897" t="s">
        <v>441</v>
      </c>
      <c r="O897" t="s">
        <v>339</v>
      </c>
      <c r="P897" t="s">
        <v>1577</v>
      </c>
      <c r="Q897" t="s">
        <v>415</v>
      </c>
      <c r="R897" t="s">
        <v>407</v>
      </c>
      <c r="S897" t="s">
        <v>1212</v>
      </c>
      <c r="T897" s="131">
        <v>3.29</v>
      </c>
      <c r="U897" t="s">
        <v>2010</v>
      </c>
      <c r="V897" s="132">
        <v>2.9420000000000002E-2</v>
      </c>
      <c r="W897" s="132">
        <v>5.5899999999999998E-2</v>
      </c>
      <c r="X897" t="s">
        <v>412</v>
      </c>
      <c r="Y897" t="s">
        <v>339</v>
      </c>
      <c r="Z897" s="131">
        <v>6007000</v>
      </c>
      <c r="AA897" s="131">
        <v>1</v>
      </c>
      <c r="AB897" s="131">
        <v>87.84</v>
      </c>
      <c r="AD897" s="131">
        <v>5276.549</v>
      </c>
      <c r="AH897" s="132">
        <v>5.1000000000000004E-3</v>
      </c>
      <c r="AI897" s="132">
        <f t="shared" si="13"/>
        <v>1.2879720612370409E-2</v>
      </c>
      <c r="AJ897" s="132">
        <v>1.1863241955837394E-3</v>
      </c>
    </row>
    <row r="898" spans="1:36" hidden="1">
      <c r="A898" t="s">
        <v>1213</v>
      </c>
      <c r="B898">
        <v>62</v>
      </c>
      <c r="C898" t="s">
        <v>2517</v>
      </c>
      <c r="D898" t="s">
        <v>2518</v>
      </c>
      <c r="E898" t="s">
        <v>309</v>
      </c>
      <c r="F898" t="s">
        <v>2916</v>
      </c>
      <c r="G898" t="s">
        <v>2917</v>
      </c>
      <c r="H898" t="s">
        <v>321</v>
      </c>
      <c r="I898" t="s">
        <v>754</v>
      </c>
      <c r="J898" t="s">
        <v>204</v>
      </c>
      <c r="K898" t="s">
        <v>204</v>
      </c>
      <c r="L898" t="s">
        <v>325</v>
      </c>
      <c r="M898" t="s">
        <v>340</v>
      </c>
      <c r="N898" t="s">
        <v>447</v>
      </c>
      <c r="O898" t="s">
        <v>339</v>
      </c>
      <c r="P898" t="s">
        <v>1551</v>
      </c>
      <c r="Q898" t="s">
        <v>413</v>
      </c>
      <c r="R898" t="s">
        <v>407</v>
      </c>
      <c r="S898" t="s">
        <v>1212</v>
      </c>
      <c r="T898" s="131">
        <v>3.99</v>
      </c>
      <c r="U898" t="s">
        <v>2018</v>
      </c>
      <c r="V898" s="132">
        <v>1.158E-2</v>
      </c>
      <c r="W898" s="132">
        <v>3.7199999999999997E-2</v>
      </c>
      <c r="X898" t="s">
        <v>412</v>
      </c>
      <c r="Y898" t="s">
        <v>339</v>
      </c>
      <c r="Z898" s="131">
        <v>4619021.29</v>
      </c>
      <c r="AA898" s="131">
        <v>1</v>
      </c>
      <c r="AB898" s="131">
        <v>113.73</v>
      </c>
      <c r="AD898" s="131">
        <v>5253.2129999999997</v>
      </c>
      <c r="AH898" s="132">
        <v>1.353E-2</v>
      </c>
      <c r="AI898" s="132">
        <f t="shared" si="13"/>
        <v>1.2822758920133631E-2</v>
      </c>
      <c r="AJ898" s="132">
        <v>1.1810775729468336E-3</v>
      </c>
    </row>
    <row r="899" spans="1:36" hidden="1">
      <c r="A899" t="s">
        <v>1213</v>
      </c>
      <c r="B899">
        <v>62</v>
      </c>
      <c r="C899" t="s">
        <v>2373</v>
      </c>
      <c r="D899" t="s">
        <v>2374</v>
      </c>
      <c r="E899" t="s">
        <v>309</v>
      </c>
      <c r="F899" t="s">
        <v>2574</v>
      </c>
      <c r="G899" t="s">
        <v>2575</v>
      </c>
      <c r="H899" t="s">
        <v>321</v>
      </c>
      <c r="I899" t="s">
        <v>951</v>
      </c>
      <c r="J899" t="s">
        <v>204</v>
      </c>
      <c r="K899" t="s">
        <v>204</v>
      </c>
      <c r="L899" t="s">
        <v>325</v>
      </c>
      <c r="M899" t="s">
        <v>340</v>
      </c>
      <c r="N899" t="s">
        <v>440</v>
      </c>
      <c r="O899" t="s">
        <v>339</v>
      </c>
      <c r="P899" t="s">
        <v>1577</v>
      </c>
      <c r="Q899" t="s">
        <v>415</v>
      </c>
      <c r="R899" t="s">
        <v>407</v>
      </c>
      <c r="S899" t="s">
        <v>1212</v>
      </c>
      <c r="T899" s="131">
        <v>1.45</v>
      </c>
      <c r="U899" t="s">
        <v>1370</v>
      </c>
      <c r="V899" s="132">
        <v>4.8800000000000003E-2</v>
      </c>
      <c r="W899" s="132">
        <v>5.3999999999999999E-2</v>
      </c>
      <c r="X899" t="s">
        <v>412</v>
      </c>
      <c r="Y899" t="s">
        <v>339</v>
      </c>
      <c r="Z899" s="131">
        <v>5277820.5</v>
      </c>
      <c r="AA899" s="131">
        <v>1</v>
      </c>
      <c r="AB899" s="131">
        <v>97.14</v>
      </c>
      <c r="AD899" s="131">
        <v>5126.875</v>
      </c>
      <c r="AH899" s="132">
        <v>7.3800000000000003E-3</v>
      </c>
      <c r="AI899" s="132">
        <f t="shared" ref="AI899:AI962" si="14">AD899/SUMIF(B:B,B899,AD:AD)</f>
        <v>1.2514375895030358E-2</v>
      </c>
      <c r="AJ899" s="132">
        <v>1.1526730558615839E-3</v>
      </c>
    </row>
    <row r="900" spans="1:36" hidden="1">
      <c r="A900" t="s">
        <v>1213</v>
      </c>
      <c r="B900">
        <v>62</v>
      </c>
      <c r="C900" t="s">
        <v>1696</v>
      </c>
      <c r="D900" t="s">
        <v>1697</v>
      </c>
      <c r="E900" t="s">
        <v>309</v>
      </c>
      <c r="F900" t="s">
        <v>1953</v>
      </c>
      <c r="G900" t="s">
        <v>1954</v>
      </c>
      <c r="H900" t="s">
        <v>321</v>
      </c>
      <c r="I900" t="s">
        <v>754</v>
      </c>
      <c r="J900" t="s">
        <v>204</v>
      </c>
      <c r="K900" t="s">
        <v>204</v>
      </c>
      <c r="L900" t="s">
        <v>325</v>
      </c>
      <c r="M900" t="s">
        <v>340</v>
      </c>
      <c r="N900" t="s">
        <v>464</v>
      </c>
      <c r="O900" t="s">
        <v>339</v>
      </c>
      <c r="P900" t="s">
        <v>1700</v>
      </c>
      <c r="Q900" t="s">
        <v>413</v>
      </c>
      <c r="R900" t="s">
        <v>407</v>
      </c>
      <c r="S900" t="s">
        <v>1212</v>
      </c>
      <c r="T900" s="131">
        <v>4.91</v>
      </c>
      <c r="U900" t="s">
        <v>1955</v>
      </c>
      <c r="V900" s="132">
        <v>2.6030000000000001E-2</v>
      </c>
      <c r="W900" s="132">
        <v>2.9700000000000001E-2</v>
      </c>
      <c r="X900" t="s">
        <v>412</v>
      </c>
      <c r="Y900" t="s">
        <v>339</v>
      </c>
      <c r="Z900" s="131">
        <v>4927713.6399999997</v>
      </c>
      <c r="AA900" s="131">
        <v>1</v>
      </c>
      <c r="AB900" s="131">
        <v>102.5</v>
      </c>
      <c r="AD900" s="131">
        <v>5050.9059999999999</v>
      </c>
      <c r="AH900" s="132">
        <v>2.1800000000000001E-3</v>
      </c>
      <c r="AI900" s="132">
        <f t="shared" si="14"/>
        <v>1.232894039633582E-2</v>
      </c>
      <c r="AJ900" s="132">
        <v>1.1355929789373857E-3</v>
      </c>
    </row>
    <row r="901" spans="1:36" hidden="1">
      <c r="A901" t="s">
        <v>1213</v>
      </c>
      <c r="B901">
        <v>62</v>
      </c>
      <c r="C901" t="s">
        <v>2557</v>
      </c>
      <c r="D901" t="s">
        <v>2558</v>
      </c>
      <c r="E901" t="s">
        <v>309</v>
      </c>
      <c r="F901" t="s">
        <v>2559</v>
      </c>
      <c r="G901" t="s">
        <v>2560</v>
      </c>
      <c r="H901" t="s">
        <v>321</v>
      </c>
      <c r="I901" t="s">
        <v>754</v>
      </c>
      <c r="J901" t="s">
        <v>204</v>
      </c>
      <c r="K901" t="s">
        <v>204</v>
      </c>
      <c r="L901" t="s">
        <v>325</v>
      </c>
      <c r="M901" t="s">
        <v>340</v>
      </c>
      <c r="N901" t="s">
        <v>477</v>
      </c>
      <c r="O901" t="s">
        <v>339</v>
      </c>
      <c r="P901" t="s">
        <v>2027</v>
      </c>
      <c r="Q901" t="s">
        <v>415</v>
      </c>
      <c r="R901" t="s">
        <v>407</v>
      </c>
      <c r="S901" t="s">
        <v>1212</v>
      </c>
      <c r="T901" s="131">
        <v>5.09</v>
      </c>
      <c r="U901" t="s">
        <v>2284</v>
      </c>
      <c r="V901" s="132">
        <v>1.273E-2</v>
      </c>
      <c r="W901" s="132">
        <v>2.5499999999999998E-2</v>
      </c>
      <c r="X901" t="s">
        <v>412</v>
      </c>
      <c r="Y901" t="s">
        <v>339</v>
      </c>
      <c r="Z901" s="131">
        <v>4199988.4000000004</v>
      </c>
      <c r="AA901" s="131">
        <v>1</v>
      </c>
      <c r="AB901" s="131">
        <v>117.66</v>
      </c>
      <c r="AD901" s="131">
        <v>4941.7060000000001</v>
      </c>
      <c r="AH901" s="132">
        <v>2.8800000000000002E-3</v>
      </c>
      <c r="AI901" s="132">
        <f t="shared" si="14"/>
        <v>1.206239013955419E-2</v>
      </c>
      <c r="AJ901" s="132">
        <v>1.111041590869589E-3</v>
      </c>
    </row>
    <row r="902" spans="1:36" hidden="1">
      <c r="A902" t="s">
        <v>1213</v>
      </c>
      <c r="B902">
        <v>62</v>
      </c>
      <c r="C902" t="s">
        <v>2453</v>
      </c>
      <c r="D902" t="s">
        <v>2454</v>
      </c>
      <c r="E902" t="s">
        <v>309</v>
      </c>
      <c r="F902" t="s">
        <v>2455</v>
      </c>
      <c r="G902" t="s">
        <v>2456</v>
      </c>
      <c r="H902" t="s">
        <v>321</v>
      </c>
      <c r="I902" t="s">
        <v>754</v>
      </c>
      <c r="J902" t="s">
        <v>204</v>
      </c>
      <c r="K902" t="s">
        <v>204</v>
      </c>
      <c r="L902" t="s">
        <v>325</v>
      </c>
      <c r="M902" t="s">
        <v>340</v>
      </c>
      <c r="N902" t="s">
        <v>477</v>
      </c>
      <c r="O902" t="s">
        <v>339</v>
      </c>
      <c r="P902" t="s">
        <v>1211</v>
      </c>
      <c r="Q902" t="s">
        <v>413</v>
      </c>
      <c r="R902" t="s">
        <v>407</v>
      </c>
      <c r="S902" t="s">
        <v>1212</v>
      </c>
      <c r="T902" s="131">
        <v>11.71</v>
      </c>
      <c r="U902" t="s">
        <v>2457</v>
      </c>
      <c r="V902" s="132">
        <v>6.0099999999999997E-3</v>
      </c>
      <c r="W902" s="132">
        <v>2.9899999999999999E-2</v>
      </c>
      <c r="X902" t="s">
        <v>412</v>
      </c>
      <c r="Y902" t="s">
        <v>339</v>
      </c>
      <c r="Z902" s="131">
        <v>4734290</v>
      </c>
      <c r="AA902" s="131">
        <v>1</v>
      </c>
      <c r="AB902" s="131">
        <v>102.91</v>
      </c>
      <c r="AD902" s="131">
        <v>4872.058</v>
      </c>
      <c r="AH902" s="132">
        <v>8.7000000000000001E-4</v>
      </c>
      <c r="AI902" s="132">
        <f t="shared" si="14"/>
        <v>1.1892383799954127E-2</v>
      </c>
      <c r="AJ902" s="132">
        <v>1.0953826616008537E-3</v>
      </c>
    </row>
    <row r="903" spans="1:36" hidden="1">
      <c r="A903" t="s">
        <v>1213</v>
      </c>
      <c r="B903">
        <v>62</v>
      </c>
      <c r="C903" t="s">
        <v>2550</v>
      </c>
      <c r="D903" t="s">
        <v>2551</v>
      </c>
      <c r="E903" t="s">
        <v>309</v>
      </c>
      <c r="F903" t="s">
        <v>2700</v>
      </c>
      <c r="G903" t="s">
        <v>2701</v>
      </c>
      <c r="H903" t="s">
        <v>321</v>
      </c>
      <c r="I903" t="s">
        <v>951</v>
      </c>
      <c r="J903" t="s">
        <v>204</v>
      </c>
      <c r="K903" t="s">
        <v>204</v>
      </c>
      <c r="L903" t="s">
        <v>325</v>
      </c>
      <c r="M903" t="s">
        <v>340</v>
      </c>
      <c r="N903" t="s">
        <v>440</v>
      </c>
      <c r="O903" t="s">
        <v>339</v>
      </c>
      <c r="P903" t="s">
        <v>1539</v>
      </c>
      <c r="Q903" t="s">
        <v>413</v>
      </c>
      <c r="R903" t="s">
        <v>407</v>
      </c>
      <c r="S903" t="s">
        <v>1212</v>
      </c>
      <c r="T903" s="131">
        <v>3.03</v>
      </c>
      <c r="U903" t="s">
        <v>2702</v>
      </c>
      <c r="V903" s="132">
        <v>1.949E-2</v>
      </c>
      <c r="W903" s="132">
        <v>5.5599999999999997E-2</v>
      </c>
      <c r="X903" t="s">
        <v>412</v>
      </c>
      <c r="Y903" t="s">
        <v>339</v>
      </c>
      <c r="Z903" s="131">
        <v>4988136.7300000004</v>
      </c>
      <c r="AA903" s="131">
        <v>1</v>
      </c>
      <c r="AB903" s="131">
        <v>91.59</v>
      </c>
      <c r="AD903" s="131">
        <v>4568.634</v>
      </c>
      <c r="AH903" s="132">
        <v>6.9800000000000001E-3</v>
      </c>
      <c r="AI903" s="132">
        <f t="shared" si="14"/>
        <v>1.1151745108436646E-2</v>
      </c>
      <c r="AJ903" s="132">
        <v>1.0271639768656602E-3</v>
      </c>
    </row>
    <row r="904" spans="1:36" hidden="1">
      <c r="A904" t="s">
        <v>1213</v>
      </c>
      <c r="B904">
        <v>62</v>
      </c>
      <c r="C904" t="s">
        <v>1925</v>
      </c>
      <c r="D904" t="s">
        <v>1926</v>
      </c>
      <c r="E904" t="s">
        <v>309</v>
      </c>
      <c r="F904" t="s">
        <v>1927</v>
      </c>
      <c r="G904" t="s">
        <v>1928</v>
      </c>
      <c r="H904" t="s">
        <v>321</v>
      </c>
      <c r="I904" t="s">
        <v>754</v>
      </c>
      <c r="J904" t="s">
        <v>204</v>
      </c>
      <c r="K904" t="s">
        <v>204</v>
      </c>
      <c r="L904" t="s">
        <v>325</v>
      </c>
      <c r="M904" t="s">
        <v>340</v>
      </c>
      <c r="N904" t="s">
        <v>464</v>
      </c>
      <c r="O904" t="s">
        <v>339</v>
      </c>
      <c r="P904" t="s">
        <v>1539</v>
      </c>
      <c r="Q904" t="s">
        <v>413</v>
      </c>
      <c r="R904" t="s">
        <v>407</v>
      </c>
      <c r="S904" t="s">
        <v>1212</v>
      </c>
      <c r="T904" s="131">
        <v>2.1</v>
      </c>
      <c r="U904" t="s">
        <v>1849</v>
      </c>
      <c r="V904" s="132">
        <v>9.6100000000000005E-3</v>
      </c>
      <c r="W904" s="132">
        <v>3.5000000000000003E-2</v>
      </c>
      <c r="X904" t="s">
        <v>412</v>
      </c>
      <c r="Y904" t="s">
        <v>339</v>
      </c>
      <c r="Z904" s="131">
        <v>3908475</v>
      </c>
      <c r="AA904" s="131">
        <v>1</v>
      </c>
      <c r="AB904" s="131">
        <v>115.87</v>
      </c>
      <c r="AD904" s="131">
        <v>4528.75</v>
      </c>
      <c r="AH904" s="132">
        <v>7.8799999999999999E-3</v>
      </c>
      <c r="AI904" s="132">
        <f t="shared" si="14"/>
        <v>1.1054390800364498E-2</v>
      </c>
      <c r="AJ904" s="132">
        <v>1.0181968746523268E-3</v>
      </c>
    </row>
    <row r="905" spans="1:36" hidden="1">
      <c r="A905" t="s">
        <v>1213</v>
      </c>
      <c r="B905">
        <v>62</v>
      </c>
      <c r="C905" t="s">
        <v>2598</v>
      </c>
      <c r="D905" t="s">
        <v>2599</v>
      </c>
      <c r="E905" t="s">
        <v>309</v>
      </c>
      <c r="F905" t="s">
        <v>2600</v>
      </c>
      <c r="G905" t="s">
        <v>2601</v>
      </c>
      <c r="H905" t="s">
        <v>321</v>
      </c>
      <c r="I905" t="s">
        <v>755</v>
      </c>
      <c r="J905" t="s">
        <v>204</v>
      </c>
      <c r="K905" t="s">
        <v>204</v>
      </c>
      <c r="L905" t="s">
        <v>325</v>
      </c>
      <c r="M905" t="s">
        <v>340</v>
      </c>
      <c r="N905" t="s">
        <v>454</v>
      </c>
      <c r="O905" t="s">
        <v>339</v>
      </c>
      <c r="P905" t="s">
        <v>1700</v>
      </c>
      <c r="Q905" t="s">
        <v>413</v>
      </c>
      <c r="R905" t="s">
        <v>407</v>
      </c>
      <c r="S905" t="s">
        <v>1212</v>
      </c>
      <c r="T905" s="131">
        <v>0.27</v>
      </c>
      <c r="U905" t="s">
        <v>2602</v>
      </c>
      <c r="V905" s="132">
        <v>4.9050000000000003E-2</v>
      </c>
      <c r="W905" s="132">
        <v>8.0799999999999997E-2</v>
      </c>
      <c r="X905" t="s">
        <v>412</v>
      </c>
      <c r="Y905" t="s">
        <v>339</v>
      </c>
      <c r="Z905" s="131">
        <v>4100041.23</v>
      </c>
      <c r="AA905" s="131">
        <v>1</v>
      </c>
      <c r="AB905" s="131">
        <v>103.71</v>
      </c>
      <c r="AD905" s="131">
        <v>4252.1530000000002</v>
      </c>
      <c r="AH905" s="132">
        <v>1.221E-2</v>
      </c>
      <c r="AI905" s="132">
        <f t="shared" si="14"/>
        <v>1.0379235110116987E-2</v>
      </c>
      <c r="AJ905" s="132">
        <v>9.5600969255170095E-4</v>
      </c>
    </row>
    <row r="906" spans="1:36" hidden="1">
      <c r="A906" t="s">
        <v>1213</v>
      </c>
      <c r="B906">
        <v>62</v>
      </c>
      <c r="C906" t="s">
        <v>1509</v>
      </c>
      <c r="D906" t="s">
        <v>1510</v>
      </c>
      <c r="E906" t="s">
        <v>309</v>
      </c>
      <c r="F906" t="s">
        <v>2334</v>
      </c>
      <c r="G906" t="s">
        <v>2335</v>
      </c>
      <c r="H906" t="s">
        <v>321</v>
      </c>
      <c r="I906" t="s">
        <v>754</v>
      </c>
      <c r="J906" t="s">
        <v>204</v>
      </c>
      <c r="K906" t="s">
        <v>204</v>
      </c>
      <c r="L906" t="s">
        <v>325</v>
      </c>
      <c r="M906" t="s">
        <v>340</v>
      </c>
      <c r="N906" t="s">
        <v>448</v>
      </c>
      <c r="O906" t="s">
        <v>339</v>
      </c>
      <c r="P906" t="s">
        <v>1211</v>
      </c>
      <c r="Q906" t="s">
        <v>413</v>
      </c>
      <c r="R906" t="s">
        <v>407</v>
      </c>
      <c r="S906" t="s">
        <v>1212</v>
      </c>
      <c r="T906" s="131">
        <v>1.22</v>
      </c>
      <c r="U906" t="s">
        <v>2336</v>
      </c>
      <c r="V906" s="132">
        <v>5.0000000000000002E-5</v>
      </c>
      <c r="W906" s="132">
        <v>2.3900000000000001E-2</v>
      </c>
      <c r="X906" t="s">
        <v>412</v>
      </c>
      <c r="Y906" t="s">
        <v>339</v>
      </c>
      <c r="Z906" s="131">
        <v>3234543</v>
      </c>
      <c r="AA906" s="131">
        <v>1</v>
      </c>
      <c r="AB906" s="131">
        <v>111.45</v>
      </c>
      <c r="AD906" s="131">
        <v>3604.8980000000001</v>
      </c>
      <c r="AH906" s="132">
        <v>1.08E-3</v>
      </c>
      <c r="AI906" s="132">
        <f t="shared" si="14"/>
        <v>8.7993268092635673E-3</v>
      </c>
      <c r="AJ906" s="132">
        <v>8.1048763500754593E-4</v>
      </c>
    </row>
    <row r="907" spans="1:36" hidden="1">
      <c r="A907" t="s">
        <v>1213</v>
      </c>
      <c r="B907">
        <v>62</v>
      </c>
      <c r="C907" t="s">
        <v>1519</v>
      </c>
      <c r="D907" t="s">
        <v>1520</v>
      </c>
      <c r="E907" t="s">
        <v>309</v>
      </c>
      <c r="F907" t="s">
        <v>2468</v>
      </c>
      <c r="G907" t="s">
        <v>2469</v>
      </c>
      <c r="H907" t="s">
        <v>321</v>
      </c>
      <c r="I907" t="s">
        <v>754</v>
      </c>
      <c r="J907" t="s">
        <v>204</v>
      </c>
      <c r="K907" t="s">
        <v>204</v>
      </c>
      <c r="L907" t="s">
        <v>325</v>
      </c>
      <c r="M907" t="s">
        <v>340</v>
      </c>
      <c r="N907" t="s">
        <v>448</v>
      </c>
      <c r="O907" t="s">
        <v>339</v>
      </c>
      <c r="P907" t="s">
        <v>1211</v>
      </c>
      <c r="Q907" t="s">
        <v>413</v>
      </c>
      <c r="R907" t="s">
        <v>407</v>
      </c>
      <c r="S907" t="s">
        <v>1212</v>
      </c>
      <c r="T907" s="131">
        <v>1.24</v>
      </c>
      <c r="U907" t="s">
        <v>1841</v>
      </c>
      <c r="V907" s="132">
        <v>1.29E-2</v>
      </c>
      <c r="W907" s="132">
        <v>2.29E-2</v>
      </c>
      <c r="X907" t="s">
        <v>412</v>
      </c>
      <c r="Y907" t="s">
        <v>339</v>
      </c>
      <c r="Z907" s="131">
        <v>3121490.5</v>
      </c>
      <c r="AA907" s="131">
        <v>1</v>
      </c>
      <c r="AB907" s="131">
        <v>114.23</v>
      </c>
      <c r="AD907" s="131">
        <v>3565.6790000000001</v>
      </c>
      <c r="AH907" s="132">
        <v>2.0500000000000002E-3</v>
      </c>
      <c r="AI907" s="132">
        <f t="shared" si="14"/>
        <v>8.7035957239090002E-3</v>
      </c>
      <c r="AJ907" s="132">
        <v>8.0167004445231779E-4</v>
      </c>
    </row>
    <row r="908" spans="1:36" hidden="1">
      <c r="A908" t="s">
        <v>1213</v>
      </c>
      <c r="B908">
        <v>62</v>
      </c>
      <c r="C908" t="s">
        <v>2873</v>
      </c>
      <c r="D908" t="s">
        <v>2874</v>
      </c>
      <c r="E908" t="s">
        <v>309</v>
      </c>
      <c r="F908" t="s">
        <v>2875</v>
      </c>
      <c r="G908" t="s">
        <v>2876</v>
      </c>
      <c r="H908" t="s">
        <v>321</v>
      </c>
      <c r="I908" t="s">
        <v>754</v>
      </c>
      <c r="J908" t="s">
        <v>204</v>
      </c>
      <c r="K908" t="s">
        <v>204</v>
      </c>
      <c r="L908" t="s">
        <v>325</v>
      </c>
      <c r="M908" t="s">
        <v>340</v>
      </c>
      <c r="N908" t="s">
        <v>447</v>
      </c>
      <c r="O908" t="s">
        <v>339</v>
      </c>
      <c r="P908" t="s">
        <v>2213</v>
      </c>
      <c r="Q908" t="s">
        <v>415</v>
      </c>
      <c r="R908" t="s">
        <v>407</v>
      </c>
      <c r="S908" t="s">
        <v>1212</v>
      </c>
      <c r="T908" s="131">
        <v>3.61</v>
      </c>
      <c r="U908" t="s">
        <v>1572</v>
      </c>
      <c r="V908" s="132">
        <v>1.4619999999999999E-2</v>
      </c>
      <c r="W908" s="132">
        <v>2.9899999999999999E-2</v>
      </c>
      <c r="X908" t="s">
        <v>412</v>
      </c>
      <c r="Y908" t="s">
        <v>339</v>
      </c>
      <c r="Z908" s="131">
        <v>3271731.6</v>
      </c>
      <c r="AA908" s="131">
        <v>1</v>
      </c>
      <c r="AB908" s="131">
        <v>103.21</v>
      </c>
      <c r="AD908" s="131">
        <v>3376.7539999999999</v>
      </c>
      <c r="AH908" s="132">
        <v>2.0039999999999999E-2</v>
      </c>
      <c r="AI908" s="132">
        <f t="shared" si="14"/>
        <v>8.2424418112490242E-3</v>
      </c>
      <c r="AJ908" s="132">
        <v>7.5919411962897994E-4</v>
      </c>
    </row>
    <row r="909" spans="1:36" hidden="1">
      <c r="A909" t="s">
        <v>1213</v>
      </c>
      <c r="B909">
        <v>62</v>
      </c>
      <c r="C909" t="s">
        <v>1603</v>
      </c>
      <c r="D909" t="s">
        <v>1604</v>
      </c>
      <c r="E909" t="s">
        <v>309</v>
      </c>
      <c r="F909" t="s">
        <v>2419</v>
      </c>
      <c r="G909" t="s">
        <v>2420</v>
      </c>
      <c r="H909" t="s">
        <v>321</v>
      </c>
      <c r="I909" t="s">
        <v>754</v>
      </c>
      <c r="J909" t="s">
        <v>204</v>
      </c>
      <c r="K909" t="s">
        <v>204</v>
      </c>
      <c r="L909" t="s">
        <v>325</v>
      </c>
      <c r="M909" t="s">
        <v>340</v>
      </c>
      <c r="N909" t="s">
        <v>448</v>
      </c>
      <c r="O909" t="s">
        <v>339</v>
      </c>
      <c r="P909" t="s">
        <v>1211</v>
      </c>
      <c r="Q909" t="s">
        <v>413</v>
      </c>
      <c r="R909" t="s">
        <v>407</v>
      </c>
      <c r="S909" t="s">
        <v>1212</v>
      </c>
      <c r="T909" s="131">
        <v>3.05</v>
      </c>
      <c r="U909" t="s">
        <v>2421</v>
      </c>
      <c r="V909" s="132">
        <v>1.7500000000000002E-2</v>
      </c>
      <c r="W909" s="132">
        <v>2.5499999999999998E-2</v>
      </c>
      <c r="X909" t="s">
        <v>412</v>
      </c>
      <c r="Y909" t="s">
        <v>339</v>
      </c>
      <c r="Z909" s="131">
        <v>2982669.65</v>
      </c>
      <c r="AA909" s="131">
        <v>1</v>
      </c>
      <c r="AB909" s="131">
        <v>112.78</v>
      </c>
      <c r="AD909" s="131">
        <v>3363.855</v>
      </c>
      <c r="AH909" s="132">
        <v>1.34E-3</v>
      </c>
      <c r="AI909" s="132">
        <f t="shared" si="14"/>
        <v>8.2109561724007987E-3</v>
      </c>
      <c r="AJ909" s="132">
        <v>7.5629404312086172E-4</v>
      </c>
    </row>
    <row r="910" spans="1:36" hidden="1">
      <c r="A910" t="s">
        <v>1213</v>
      </c>
      <c r="B910">
        <v>62</v>
      </c>
      <c r="C910" t="s">
        <v>1603</v>
      </c>
      <c r="D910" t="s">
        <v>1604</v>
      </c>
      <c r="E910" t="s">
        <v>309</v>
      </c>
      <c r="F910" t="s">
        <v>2510</v>
      </c>
      <c r="G910" t="s">
        <v>2511</v>
      </c>
      <c r="H910" t="s">
        <v>321</v>
      </c>
      <c r="I910" t="s">
        <v>754</v>
      </c>
      <c r="J910" t="s">
        <v>204</v>
      </c>
      <c r="K910" t="s">
        <v>204</v>
      </c>
      <c r="L910" t="s">
        <v>325</v>
      </c>
      <c r="M910" t="s">
        <v>340</v>
      </c>
      <c r="N910" t="s">
        <v>448</v>
      </c>
      <c r="O910" t="s">
        <v>339</v>
      </c>
      <c r="P910" t="s">
        <v>1211</v>
      </c>
      <c r="Q910" t="s">
        <v>413</v>
      </c>
      <c r="R910" t="s">
        <v>407</v>
      </c>
      <c r="S910" t="s">
        <v>1212</v>
      </c>
      <c r="T910" s="131">
        <v>1.54</v>
      </c>
      <c r="U910" t="s">
        <v>2512</v>
      </c>
      <c r="V910" s="132">
        <v>6.0000000000000001E-3</v>
      </c>
      <c r="W910" s="132">
        <v>2.4500000000000001E-2</v>
      </c>
      <c r="X910" t="s">
        <v>412</v>
      </c>
      <c r="Y910" t="s">
        <v>339</v>
      </c>
      <c r="Z910" s="131">
        <v>2941997</v>
      </c>
      <c r="AA910" s="131">
        <v>1</v>
      </c>
      <c r="AB910" s="131">
        <v>113.98</v>
      </c>
      <c r="AD910" s="131">
        <v>3353.288</v>
      </c>
      <c r="AH910" s="132">
        <v>3.31E-3</v>
      </c>
      <c r="AI910" s="132">
        <f t="shared" si="14"/>
        <v>8.1851627972779825E-3</v>
      </c>
      <c r="AJ910" s="132">
        <v>7.5391826914913648E-4</v>
      </c>
    </row>
    <row r="911" spans="1:36" hidden="1">
      <c r="A911" t="s">
        <v>1213</v>
      </c>
      <c r="B911">
        <v>62</v>
      </c>
      <c r="C911" t="s">
        <v>1948</v>
      </c>
      <c r="D911" t="s">
        <v>1949</v>
      </c>
      <c r="E911" t="s">
        <v>309</v>
      </c>
      <c r="F911" t="s">
        <v>1950</v>
      </c>
      <c r="G911" t="s">
        <v>1951</v>
      </c>
      <c r="H911" t="s">
        <v>321</v>
      </c>
      <c r="I911" t="s">
        <v>754</v>
      </c>
      <c r="J911" t="s">
        <v>204</v>
      </c>
      <c r="K911" t="s">
        <v>204</v>
      </c>
      <c r="L911" t="s">
        <v>325</v>
      </c>
      <c r="M911" t="s">
        <v>340</v>
      </c>
      <c r="N911" t="s">
        <v>447</v>
      </c>
      <c r="O911" t="s">
        <v>339</v>
      </c>
      <c r="P911" t="s">
        <v>1551</v>
      </c>
      <c r="Q911" t="s">
        <v>413</v>
      </c>
      <c r="R911" t="s">
        <v>407</v>
      </c>
      <c r="S911" t="s">
        <v>1212</v>
      </c>
      <c r="T911" s="131">
        <v>5.0999999999999996</v>
      </c>
      <c r="U911" t="s">
        <v>1952</v>
      </c>
      <c r="V911" s="132">
        <v>4.0390000000000002E-2</v>
      </c>
      <c r="W911" s="132">
        <v>3.4200000000000001E-2</v>
      </c>
      <c r="X911" t="s">
        <v>412</v>
      </c>
      <c r="Y911" t="s">
        <v>339</v>
      </c>
      <c r="Z911" s="131">
        <v>2956000</v>
      </c>
      <c r="AA911" s="131">
        <v>1</v>
      </c>
      <c r="AB911" s="131">
        <v>109.05</v>
      </c>
      <c r="AD911" s="131">
        <v>3223.518</v>
      </c>
      <c r="AH911" s="132">
        <v>8.4499999999999992E-3</v>
      </c>
      <c r="AI911" s="132">
        <f t="shared" si="14"/>
        <v>7.8684024783901435E-3</v>
      </c>
      <c r="AJ911" s="132">
        <v>7.2474213701032714E-4</v>
      </c>
    </row>
    <row r="912" spans="1:36" hidden="1">
      <c r="A912" t="s">
        <v>1213</v>
      </c>
      <c r="B912">
        <v>62</v>
      </c>
      <c r="C912" t="s">
        <v>2023</v>
      </c>
      <c r="D912" t="s">
        <v>2024</v>
      </c>
      <c r="E912" t="s">
        <v>309</v>
      </c>
      <c r="F912" t="s">
        <v>2450</v>
      </c>
      <c r="G912" t="s">
        <v>2451</v>
      </c>
      <c r="H912" t="s">
        <v>321</v>
      </c>
      <c r="I912" t="s">
        <v>754</v>
      </c>
      <c r="J912" t="s">
        <v>204</v>
      </c>
      <c r="K912" t="s">
        <v>204</v>
      </c>
      <c r="L912" t="s">
        <v>325</v>
      </c>
      <c r="M912" t="s">
        <v>340</v>
      </c>
      <c r="N912" t="s">
        <v>464</v>
      </c>
      <c r="O912" t="s">
        <v>339</v>
      </c>
      <c r="P912" t="s">
        <v>2027</v>
      </c>
      <c r="Q912" t="s">
        <v>415</v>
      </c>
      <c r="R912" t="s">
        <v>407</v>
      </c>
      <c r="S912" t="s">
        <v>1212</v>
      </c>
      <c r="T912" s="131">
        <v>2.66</v>
      </c>
      <c r="U912" t="s">
        <v>2452</v>
      </c>
      <c r="V912" s="132">
        <v>1.5499999999999999E-3</v>
      </c>
      <c r="W912" s="132">
        <v>2.81E-2</v>
      </c>
      <c r="X912" t="s">
        <v>412</v>
      </c>
      <c r="Y912" t="s">
        <v>339</v>
      </c>
      <c r="Z912" s="131">
        <v>2772182.6</v>
      </c>
      <c r="AA912" s="131">
        <v>1</v>
      </c>
      <c r="AB912" s="131">
        <v>113.01</v>
      </c>
      <c r="AD912" s="131">
        <v>3132.8440000000001</v>
      </c>
      <c r="AH912" s="132">
        <v>1.14E-3</v>
      </c>
      <c r="AI912" s="132">
        <f t="shared" si="14"/>
        <v>7.6470730096775304E-3</v>
      </c>
      <c r="AJ912" s="132">
        <v>7.043559413907357E-4</v>
      </c>
    </row>
    <row r="913" spans="1:36" hidden="1">
      <c r="A913" t="s">
        <v>1213</v>
      </c>
      <c r="B913">
        <v>62</v>
      </c>
      <c r="C913" t="s">
        <v>2351</v>
      </c>
      <c r="D913" t="s">
        <v>2352</v>
      </c>
      <c r="E913" t="s">
        <v>309</v>
      </c>
      <c r="F913" t="s">
        <v>2841</v>
      </c>
      <c r="G913" t="s">
        <v>2842</v>
      </c>
      <c r="H913" t="s">
        <v>321</v>
      </c>
      <c r="I913" t="s">
        <v>951</v>
      </c>
      <c r="J913" t="s">
        <v>204</v>
      </c>
      <c r="K913" t="s">
        <v>204</v>
      </c>
      <c r="L913" t="s">
        <v>325</v>
      </c>
      <c r="M913" t="s">
        <v>340</v>
      </c>
      <c r="N913" t="s">
        <v>459</v>
      </c>
      <c r="O913" t="s">
        <v>339</v>
      </c>
      <c r="P913" t="s">
        <v>2088</v>
      </c>
      <c r="Q913" t="s">
        <v>413</v>
      </c>
      <c r="R913" t="s">
        <v>407</v>
      </c>
      <c r="S913" t="s">
        <v>1212</v>
      </c>
      <c r="T913" s="131">
        <v>1.21</v>
      </c>
      <c r="U913" t="s">
        <v>1735</v>
      </c>
      <c r="V913" s="132">
        <v>2.478E-2</v>
      </c>
      <c r="W913" s="132">
        <v>4.58E-2</v>
      </c>
      <c r="X913" t="s">
        <v>412</v>
      </c>
      <c r="Y913" t="s">
        <v>339</v>
      </c>
      <c r="Z913" s="131">
        <v>2856668</v>
      </c>
      <c r="AA913" s="131">
        <v>1</v>
      </c>
      <c r="AB913" s="131">
        <v>98.38</v>
      </c>
      <c r="AD913" s="131">
        <v>2810.39</v>
      </c>
      <c r="AH913" s="132">
        <v>7.8899999999999994E-3</v>
      </c>
      <c r="AI913" s="132">
        <f t="shared" si="14"/>
        <v>6.859983298136656E-3</v>
      </c>
      <c r="AJ913" s="132">
        <v>6.3185875010856251E-4</v>
      </c>
    </row>
    <row r="914" spans="1:36" hidden="1">
      <c r="A914" t="s">
        <v>1213</v>
      </c>
      <c r="B914">
        <v>62</v>
      </c>
      <c r="C914" t="s">
        <v>2590</v>
      </c>
      <c r="D914" t="s">
        <v>2591</v>
      </c>
      <c r="E914" t="s">
        <v>309</v>
      </c>
      <c r="F914" t="s">
        <v>2592</v>
      </c>
      <c r="G914" t="s">
        <v>2593</v>
      </c>
      <c r="H914" t="s">
        <v>321</v>
      </c>
      <c r="I914" t="s">
        <v>754</v>
      </c>
      <c r="J914" t="s">
        <v>204</v>
      </c>
      <c r="K914" t="s">
        <v>204</v>
      </c>
      <c r="L914" t="s">
        <v>325</v>
      </c>
      <c r="M914" t="s">
        <v>340</v>
      </c>
      <c r="N914" t="s">
        <v>475</v>
      </c>
      <c r="O914" t="s">
        <v>339</v>
      </c>
      <c r="P914" t="s">
        <v>1700</v>
      </c>
      <c r="Q914" t="s">
        <v>413</v>
      </c>
      <c r="R914" t="s">
        <v>407</v>
      </c>
      <c r="S914" t="s">
        <v>1212</v>
      </c>
      <c r="T914" s="131">
        <v>1.94</v>
      </c>
      <c r="U914" t="s">
        <v>2594</v>
      </c>
      <c r="V914" s="132">
        <v>1.57E-3</v>
      </c>
      <c r="W914" s="132">
        <v>2.5499999999999998E-2</v>
      </c>
      <c r="X914" t="s">
        <v>412</v>
      </c>
      <c r="Y914" t="s">
        <v>339</v>
      </c>
      <c r="Z914" s="131">
        <v>2276509.94</v>
      </c>
      <c r="AA914" s="131">
        <v>1</v>
      </c>
      <c r="AB914" s="131">
        <v>121.82</v>
      </c>
      <c r="AD914" s="131">
        <v>2773.2440000000001</v>
      </c>
      <c r="AH914" s="132">
        <v>5.5799999999999999E-3</v>
      </c>
      <c r="AI914" s="132">
        <f t="shared" si="14"/>
        <v>6.7693122739753888E-3</v>
      </c>
      <c r="AJ914" s="132">
        <v>6.2350723123341266E-4</v>
      </c>
    </row>
    <row r="915" spans="1:36" hidden="1">
      <c r="A915" t="s">
        <v>1213</v>
      </c>
      <c r="B915">
        <v>62</v>
      </c>
      <c r="C915" t="s">
        <v>1529</v>
      </c>
      <c r="D915" t="s">
        <v>1530</v>
      </c>
      <c r="E915" t="s">
        <v>309</v>
      </c>
      <c r="F915" t="s">
        <v>1531</v>
      </c>
      <c r="G915" t="s">
        <v>1532</v>
      </c>
      <c r="H915" t="s">
        <v>321</v>
      </c>
      <c r="I915" t="s">
        <v>754</v>
      </c>
      <c r="J915" t="s">
        <v>204</v>
      </c>
      <c r="K915" t="s">
        <v>204</v>
      </c>
      <c r="L915" t="s">
        <v>325</v>
      </c>
      <c r="M915" t="s">
        <v>340</v>
      </c>
      <c r="N915" t="s">
        <v>456</v>
      </c>
      <c r="O915" t="s">
        <v>339</v>
      </c>
      <c r="P915" t="s">
        <v>1533</v>
      </c>
      <c r="Q915" t="s">
        <v>413</v>
      </c>
      <c r="R915" t="s">
        <v>407</v>
      </c>
      <c r="S915" t="s">
        <v>1212</v>
      </c>
      <c r="T915" s="131">
        <v>5.13</v>
      </c>
      <c r="U915" t="s">
        <v>1534</v>
      </c>
      <c r="V915" s="132">
        <v>5.2200000000000003E-2</v>
      </c>
      <c r="W915" s="132">
        <v>4.5199999999999997E-2</v>
      </c>
      <c r="X915" t="s">
        <v>412</v>
      </c>
      <c r="Y915" t="s">
        <v>339</v>
      </c>
      <c r="Z915" s="131">
        <v>1876935.93</v>
      </c>
      <c r="AA915" s="131">
        <v>1</v>
      </c>
      <c r="AB915" s="131">
        <v>146.6</v>
      </c>
      <c r="AD915" s="131">
        <v>2751.5880000000002</v>
      </c>
      <c r="AH915" s="132">
        <v>7.2999999999999996E-4</v>
      </c>
      <c r="AI915" s="132">
        <f t="shared" si="14"/>
        <v>6.7164513549198678E-3</v>
      </c>
      <c r="AJ915" s="132">
        <v>6.1863832225908847E-4</v>
      </c>
    </row>
    <row r="916" spans="1:36" hidden="1">
      <c r="A916" t="s">
        <v>1213</v>
      </c>
      <c r="B916">
        <v>62</v>
      </c>
      <c r="C916" t="s">
        <v>1579</v>
      </c>
      <c r="D916" t="s">
        <v>1580</v>
      </c>
      <c r="E916" t="s">
        <v>309</v>
      </c>
      <c r="F916" t="s">
        <v>1918</v>
      </c>
      <c r="G916" t="s">
        <v>1919</v>
      </c>
      <c r="H916" t="s">
        <v>321</v>
      </c>
      <c r="I916" t="s">
        <v>951</v>
      </c>
      <c r="J916" t="s">
        <v>204</v>
      </c>
      <c r="K916" t="s">
        <v>204</v>
      </c>
      <c r="L916" t="s">
        <v>325</v>
      </c>
      <c r="M916" t="s">
        <v>340</v>
      </c>
      <c r="N916" t="s">
        <v>464</v>
      </c>
      <c r="O916" t="s">
        <v>339</v>
      </c>
      <c r="P916" t="s">
        <v>1551</v>
      </c>
      <c r="Q916" t="s">
        <v>413</v>
      </c>
      <c r="R916" t="s">
        <v>407</v>
      </c>
      <c r="S916" t="s">
        <v>1212</v>
      </c>
      <c r="T916" s="131">
        <v>2.4700000000000002</v>
      </c>
      <c r="U916" t="s">
        <v>1572</v>
      </c>
      <c r="V916" s="132">
        <v>4.9619999999999997E-2</v>
      </c>
      <c r="W916" s="132">
        <v>6.0600000000000001E-2</v>
      </c>
      <c r="X916" t="s">
        <v>412</v>
      </c>
      <c r="Y916" t="s">
        <v>339</v>
      </c>
      <c r="Z916" s="131">
        <v>2604788.42</v>
      </c>
      <c r="AA916" s="131">
        <v>1</v>
      </c>
      <c r="AB916" s="131">
        <v>96.15</v>
      </c>
      <c r="AD916" s="131">
        <v>2504.5039999999999</v>
      </c>
      <c r="AH916" s="132">
        <v>2.1099999999999999E-3</v>
      </c>
      <c r="AI916" s="132">
        <f t="shared" si="14"/>
        <v>6.1133350211594996E-3</v>
      </c>
      <c r="AJ916" s="132">
        <v>5.630865349940383E-4</v>
      </c>
    </row>
    <row r="917" spans="1:36" hidden="1">
      <c r="A917" t="s">
        <v>1213</v>
      </c>
      <c r="B917">
        <v>62</v>
      </c>
      <c r="C917" t="s">
        <v>2517</v>
      </c>
      <c r="D917" t="s">
        <v>2518</v>
      </c>
      <c r="E917" t="s">
        <v>309</v>
      </c>
      <c r="F917" t="s">
        <v>2839</v>
      </c>
      <c r="G917" t="s">
        <v>2840</v>
      </c>
      <c r="H917" t="s">
        <v>321</v>
      </c>
      <c r="I917" t="s">
        <v>754</v>
      </c>
      <c r="J917" t="s">
        <v>204</v>
      </c>
      <c r="K917" t="s">
        <v>204</v>
      </c>
      <c r="L917" t="s">
        <v>325</v>
      </c>
      <c r="M917" t="s">
        <v>340</v>
      </c>
      <c r="N917" t="s">
        <v>447</v>
      </c>
      <c r="O917" t="s">
        <v>339</v>
      </c>
      <c r="P917" t="s">
        <v>1551</v>
      </c>
      <c r="Q917" t="s">
        <v>413</v>
      </c>
      <c r="R917" t="s">
        <v>407</v>
      </c>
      <c r="S917" t="s">
        <v>1212</v>
      </c>
      <c r="T917" s="131">
        <v>0.01</v>
      </c>
      <c r="U917" t="s">
        <v>2056</v>
      </c>
      <c r="V917" s="132">
        <v>5.3440000000000001E-2</v>
      </c>
      <c r="W917" s="132">
        <v>0.29880000000000001</v>
      </c>
      <c r="X917" t="s">
        <v>412</v>
      </c>
      <c r="Y917" t="s">
        <v>339</v>
      </c>
      <c r="Z917" s="131">
        <v>2045144.77</v>
      </c>
      <c r="AA917" s="131">
        <v>1</v>
      </c>
      <c r="AB917" s="131">
        <v>117.97</v>
      </c>
      <c r="AD917" s="131">
        <v>2412.6570000000002</v>
      </c>
      <c r="AH917" s="132">
        <v>4.7000000000000002E-3</v>
      </c>
      <c r="AI917" s="132">
        <f t="shared" si="14"/>
        <v>5.88914233402926E-3</v>
      </c>
      <c r="AJ917" s="132">
        <v>5.4243661429932298E-4</v>
      </c>
    </row>
    <row r="918" spans="1:36" hidden="1">
      <c r="A918" t="s">
        <v>1213</v>
      </c>
      <c r="B918">
        <v>62</v>
      </c>
      <c r="C918" t="s">
        <v>2880</v>
      </c>
      <c r="D918" t="s">
        <v>2881</v>
      </c>
      <c r="E918" t="s">
        <v>309</v>
      </c>
      <c r="F918" t="s">
        <v>2897</v>
      </c>
      <c r="G918" t="s">
        <v>2898</v>
      </c>
      <c r="H918" t="s">
        <v>321</v>
      </c>
      <c r="I918" t="s">
        <v>951</v>
      </c>
      <c r="J918" t="s">
        <v>204</v>
      </c>
      <c r="K918" t="s">
        <v>204</v>
      </c>
      <c r="L918" t="s">
        <v>325</v>
      </c>
      <c r="M918" t="s">
        <v>340</v>
      </c>
      <c r="N918" t="s">
        <v>440</v>
      </c>
      <c r="O918" t="s">
        <v>339</v>
      </c>
      <c r="P918" t="s">
        <v>1627</v>
      </c>
      <c r="Q918" t="s">
        <v>413</v>
      </c>
      <c r="R918" t="s">
        <v>407</v>
      </c>
      <c r="S918" t="s">
        <v>1212</v>
      </c>
      <c r="T918" s="131">
        <v>2.2400000000000002</v>
      </c>
      <c r="U918" t="s">
        <v>2899</v>
      </c>
      <c r="V918" s="132">
        <v>5.7119999999999997E-2</v>
      </c>
      <c r="W918" s="132">
        <v>5.3999999999999999E-2</v>
      </c>
      <c r="X918" t="s">
        <v>412</v>
      </c>
      <c r="Y918" t="s">
        <v>339</v>
      </c>
      <c r="Z918" s="131">
        <v>2418609.06</v>
      </c>
      <c r="AA918" s="131">
        <v>1</v>
      </c>
      <c r="AB918" s="131">
        <v>94.31</v>
      </c>
      <c r="AD918" s="131">
        <v>2280.9899999999998</v>
      </c>
      <c r="AH918" s="132">
        <v>4.2300000000000003E-3</v>
      </c>
      <c r="AI918" s="132">
        <f t="shared" si="14"/>
        <v>5.5677515587575855E-3</v>
      </c>
      <c r="AJ918" s="132">
        <v>5.1283398048318203E-4</v>
      </c>
    </row>
    <row r="919" spans="1:36" hidden="1">
      <c r="A919" t="s">
        <v>1213</v>
      </c>
      <c r="B919">
        <v>62</v>
      </c>
      <c r="C919" t="s">
        <v>2250</v>
      </c>
      <c r="D919" t="s">
        <v>2251</v>
      </c>
      <c r="E919" t="s">
        <v>309</v>
      </c>
      <c r="F919" t="s">
        <v>2817</v>
      </c>
      <c r="G919" t="s">
        <v>2818</v>
      </c>
      <c r="H919" t="s">
        <v>321</v>
      </c>
      <c r="I919" t="s">
        <v>754</v>
      </c>
      <c r="J919" t="s">
        <v>204</v>
      </c>
      <c r="K919" t="s">
        <v>204</v>
      </c>
      <c r="L919" t="s">
        <v>325</v>
      </c>
      <c r="M919" t="s">
        <v>340</v>
      </c>
      <c r="N919" t="s">
        <v>440</v>
      </c>
      <c r="O919" t="s">
        <v>339</v>
      </c>
      <c r="P919" t="s">
        <v>1533</v>
      </c>
      <c r="Q919" t="s">
        <v>413</v>
      </c>
      <c r="R919" t="s">
        <v>407</v>
      </c>
      <c r="S919" t="s">
        <v>1212</v>
      </c>
      <c r="T919" s="131">
        <v>3.09</v>
      </c>
      <c r="U919" t="s">
        <v>2819</v>
      </c>
      <c r="V919" s="132">
        <v>6.7999999999999996E-3</v>
      </c>
      <c r="W919" s="132">
        <v>2.76E-2</v>
      </c>
      <c r="X919" t="s">
        <v>412</v>
      </c>
      <c r="Y919" t="s">
        <v>339</v>
      </c>
      <c r="Z919" s="131">
        <v>1975478.45</v>
      </c>
      <c r="AA919" s="131">
        <v>1</v>
      </c>
      <c r="AB919" s="131">
        <v>111.43</v>
      </c>
      <c r="AD919" s="131">
        <v>2201.2759999999998</v>
      </c>
      <c r="AH919" s="132">
        <v>2.0600000000000002E-3</v>
      </c>
      <c r="AI919" s="132">
        <f t="shared" si="14"/>
        <v>5.3731747531798307E-3</v>
      </c>
      <c r="AJ919" s="132">
        <v>4.9491191685281264E-4</v>
      </c>
    </row>
    <row r="920" spans="1:36" hidden="1">
      <c r="A920" t="s">
        <v>1213</v>
      </c>
      <c r="B920">
        <v>62</v>
      </c>
      <c r="C920" t="s">
        <v>2385</v>
      </c>
      <c r="D920" t="s">
        <v>2386</v>
      </c>
      <c r="E920" t="s">
        <v>309</v>
      </c>
      <c r="F920" t="s">
        <v>2918</v>
      </c>
      <c r="G920" t="s">
        <v>2919</v>
      </c>
      <c r="H920" t="s">
        <v>321</v>
      </c>
      <c r="I920" t="s">
        <v>951</v>
      </c>
      <c r="J920" t="s">
        <v>204</v>
      </c>
      <c r="K920" t="s">
        <v>204</v>
      </c>
      <c r="L920" t="s">
        <v>325</v>
      </c>
      <c r="M920" t="s">
        <v>340</v>
      </c>
      <c r="N920" t="s">
        <v>447</v>
      </c>
      <c r="O920" t="s">
        <v>339</v>
      </c>
      <c r="P920" t="s">
        <v>1545</v>
      </c>
      <c r="Q920" t="s">
        <v>415</v>
      </c>
      <c r="R920" t="s">
        <v>407</v>
      </c>
      <c r="S920" t="s">
        <v>1212</v>
      </c>
      <c r="T920" s="131">
        <v>1.92</v>
      </c>
      <c r="U920" t="s">
        <v>1597</v>
      </c>
      <c r="V920" s="132">
        <v>2.572E-2</v>
      </c>
      <c r="W920" s="132">
        <v>5.1700000000000003E-2</v>
      </c>
      <c r="X920" t="s">
        <v>412</v>
      </c>
      <c r="Y920" t="s">
        <v>339</v>
      </c>
      <c r="Z920" s="131">
        <v>2136692.15</v>
      </c>
      <c r="AA920" s="131">
        <v>1</v>
      </c>
      <c r="AB920" s="131">
        <v>95.97</v>
      </c>
      <c r="AD920" s="131">
        <v>2050.5830000000001</v>
      </c>
      <c r="AH920" s="132">
        <v>9.2200000000000008E-3</v>
      </c>
      <c r="AI920" s="132">
        <f t="shared" si="14"/>
        <v>5.0053427216304354E-3</v>
      </c>
      <c r="AJ920" s="132">
        <v>4.6103167580793645E-4</v>
      </c>
    </row>
    <row r="921" spans="1:36" hidden="1">
      <c r="A921" t="s">
        <v>1213</v>
      </c>
      <c r="B921">
        <v>62</v>
      </c>
      <c r="C921" t="s">
        <v>1977</v>
      </c>
      <c r="D921" t="s">
        <v>1978</v>
      </c>
      <c r="E921" t="s">
        <v>309</v>
      </c>
      <c r="F921" t="s">
        <v>2487</v>
      </c>
      <c r="G921" t="s">
        <v>2488</v>
      </c>
      <c r="H921" t="s">
        <v>321</v>
      </c>
      <c r="I921" t="s">
        <v>754</v>
      </c>
      <c r="J921" t="s">
        <v>204</v>
      </c>
      <c r="K921" t="s">
        <v>204</v>
      </c>
      <c r="L921" t="s">
        <v>325</v>
      </c>
      <c r="M921" t="s">
        <v>340</v>
      </c>
      <c r="N921" t="s">
        <v>464</v>
      </c>
      <c r="O921" t="s">
        <v>339</v>
      </c>
      <c r="P921" t="s">
        <v>1700</v>
      </c>
      <c r="Q921" t="s">
        <v>413</v>
      </c>
      <c r="R921" t="s">
        <v>407</v>
      </c>
      <c r="S921" t="s">
        <v>1212</v>
      </c>
      <c r="T921" s="131">
        <v>0.99</v>
      </c>
      <c r="U921" t="s">
        <v>1844</v>
      </c>
      <c r="V921" s="132">
        <v>-1.3469999999999999E-2</v>
      </c>
      <c r="W921" s="132">
        <v>2.46E-2</v>
      </c>
      <c r="X921" t="s">
        <v>412</v>
      </c>
      <c r="Y921" t="s">
        <v>339</v>
      </c>
      <c r="Z921" s="131">
        <v>1390002.67</v>
      </c>
      <c r="AA921" s="131">
        <v>1</v>
      </c>
      <c r="AB921" s="131">
        <v>143.4</v>
      </c>
      <c r="AD921" s="131">
        <v>1993.2639999999999</v>
      </c>
      <c r="AH921" s="132">
        <v>2.9099999999999998E-3</v>
      </c>
      <c r="AI921" s="132">
        <f t="shared" si="14"/>
        <v>4.8654306871206707E-3</v>
      </c>
      <c r="AJ921" s="132">
        <v>4.4814467019751487E-4</v>
      </c>
    </row>
    <row r="922" spans="1:36" hidden="1">
      <c r="A922" t="s">
        <v>1213</v>
      </c>
      <c r="B922">
        <v>62</v>
      </c>
      <c r="C922" t="s">
        <v>1850</v>
      </c>
      <c r="D922" t="s">
        <v>1851</v>
      </c>
      <c r="E922" t="s">
        <v>309</v>
      </c>
      <c r="F922" t="s">
        <v>2645</v>
      </c>
      <c r="G922" t="s">
        <v>2646</v>
      </c>
      <c r="H922" t="s">
        <v>321</v>
      </c>
      <c r="I922" t="s">
        <v>754</v>
      </c>
      <c r="J922" t="s">
        <v>204</v>
      </c>
      <c r="K922" t="s">
        <v>204</v>
      </c>
      <c r="L922" t="s">
        <v>325</v>
      </c>
      <c r="M922" t="s">
        <v>340</v>
      </c>
      <c r="N922" t="s">
        <v>443</v>
      </c>
      <c r="O922" t="s">
        <v>339</v>
      </c>
      <c r="P922" t="s">
        <v>1545</v>
      </c>
      <c r="Q922" t="s">
        <v>415</v>
      </c>
      <c r="R922" t="s">
        <v>407</v>
      </c>
      <c r="S922" t="s">
        <v>1212</v>
      </c>
      <c r="T922" s="131">
        <v>0.53</v>
      </c>
      <c r="U922" t="s">
        <v>1583</v>
      </c>
      <c r="V922" s="132">
        <v>5.1799999999999997E-3</v>
      </c>
      <c r="W922" s="132">
        <v>2.9600000000000001E-2</v>
      </c>
      <c r="X922" t="s">
        <v>412</v>
      </c>
      <c r="Y922" t="s">
        <v>339</v>
      </c>
      <c r="Z922" s="131">
        <v>1573360.6</v>
      </c>
      <c r="AA922" s="131">
        <v>1</v>
      </c>
      <c r="AB922" s="131">
        <v>115.43</v>
      </c>
      <c r="AD922" s="131">
        <v>1816.13</v>
      </c>
      <c r="AH922" s="132">
        <v>6.0899999999999999E-3</v>
      </c>
      <c r="AI922" s="132">
        <f t="shared" si="14"/>
        <v>4.4330578557584275E-3</v>
      </c>
      <c r="AJ922" s="132">
        <v>4.0831971072864042E-4</v>
      </c>
    </row>
    <row r="923" spans="1:36" hidden="1">
      <c r="A923" t="s">
        <v>1213</v>
      </c>
      <c r="B923">
        <v>62</v>
      </c>
      <c r="C923" t="s">
        <v>2262</v>
      </c>
      <c r="D923" t="s">
        <v>2263</v>
      </c>
      <c r="E923" t="s">
        <v>309</v>
      </c>
      <c r="F923" t="s">
        <v>2264</v>
      </c>
      <c r="G923" t="s">
        <v>2265</v>
      </c>
      <c r="H923" t="s">
        <v>321</v>
      </c>
      <c r="I923" t="s">
        <v>951</v>
      </c>
      <c r="J923" t="s">
        <v>204</v>
      </c>
      <c r="K923" t="s">
        <v>204</v>
      </c>
      <c r="L923" t="s">
        <v>325</v>
      </c>
      <c r="M923" t="s">
        <v>340</v>
      </c>
      <c r="N923" t="s">
        <v>441</v>
      </c>
      <c r="O923" t="s">
        <v>339</v>
      </c>
      <c r="P923" t="s">
        <v>1551</v>
      </c>
      <c r="Q923" t="s">
        <v>413</v>
      </c>
      <c r="R923" t="s">
        <v>407</v>
      </c>
      <c r="S923" t="s">
        <v>1212</v>
      </c>
      <c r="T923" s="131">
        <v>2.66</v>
      </c>
      <c r="U923" t="s">
        <v>2266</v>
      </c>
      <c r="V923" s="132">
        <v>1.3950000000000001E-2</v>
      </c>
      <c r="W923" s="132">
        <v>5.4899999999999997E-2</v>
      </c>
      <c r="X923" t="s">
        <v>412</v>
      </c>
      <c r="Y923" t="s">
        <v>339</v>
      </c>
      <c r="Z923" s="131">
        <v>1856807.92</v>
      </c>
      <c r="AA923" s="131">
        <v>1</v>
      </c>
      <c r="AB923" s="131">
        <v>91.77</v>
      </c>
      <c r="AD923" s="131">
        <v>1703.9929999999999</v>
      </c>
      <c r="AH923" s="132">
        <v>1.9400000000000001E-3</v>
      </c>
      <c r="AI923" s="132">
        <f t="shared" si="14"/>
        <v>4.1593385687188518E-3</v>
      </c>
      <c r="AJ923" s="132">
        <v>3.8310799824000931E-4</v>
      </c>
    </row>
    <row r="924" spans="1:36" hidden="1">
      <c r="A924" t="s">
        <v>1213</v>
      </c>
      <c r="B924">
        <v>62</v>
      </c>
      <c r="C924" t="s">
        <v>1696</v>
      </c>
      <c r="D924" t="s">
        <v>1697</v>
      </c>
      <c r="E924" t="s">
        <v>309</v>
      </c>
      <c r="F924" t="s">
        <v>2060</v>
      </c>
      <c r="G924" t="s">
        <v>2061</v>
      </c>
      <c r="H924" t="s">
        <v>321</v>
      </c>
      <c r="I924" t="s">
        <v>754</v>
      </c>
      <c r="J924" t="s">
        <v>204</v>
      </c>
      <c r="K924" t="s">
        <v>204</v>
      </c>
      <c r="L924" t="s">
        <v>325</v>
      </c>
      <c r="M924" t="s">
        <v>340</v>
      </c>
      <c r="N924" t="s">
        <v>464</v>
      </c>
      <c r="O924" t="s">
        <v>339</v>
      </c>
      <c r="P924" t="s">
        <v>1700</v>
      </c>
      <c r="Q924" t="s">
        <v>413</v>
      </c>
      <c r="R924" t="s">
        <v>407</v>
      </c>
      <c r="S924" t="s">
        <v>1212</v>
      </c>
      <c r="T924" s="131">
        <v>2.27</v>
      </c>
      <c r="U924" t="s">
        <v>1343</v>
      </c>
      <c r="V924" s="132">
        <v>4.4799999999999996E-3</v>
      </c>
      <c r="W924" s="132">
        <v>2.8000000000000001E-2</v>
      </c>
      <c r="X924" t="s">
        <v>412</v>
      </c>
      <c r="Y924" t="s">
        <v>339</v>
      </c>
      <c r="Z924" s="131">
        <v>1440283.61</v>
      </c>
      <c r="AA924" s="131">
        <v>1</v>
      </c>
      <c r="AB924" s="131">
        <v>114.39</v>
      </c>
      <c r="AD924" s="131">
        <v>1647.54</v>
      </c>
      <c r="AH924" s="132">
        <v>8.8000000000000003E-4</v>
      </c>
      <c r="AI924" s="132">
        <f t="shared" si="14"/>
        <v>4.0215403851465688E-3</v>
      </c>
      <c r="AJ924" s="132">
        <v>3.7041569502946608E-4</v>
      </c>
    </row>
    <row r="925" spans="1:36" hidden="1">
      <c r="A925" t="s">
        <v>1213</v>
      </c>
      <c r="B925">
        <v>62</v>
      </c>
      <c r="C925" t="s">
        <v>2703</v>
      </c>
      <c r="D925" t="s">
        <v>2704</v>
      </c>
      <c r="E925" t="s">
        <v>309</v>
      </c>
      <c r="F925" t="s">
        <v>2920</v>
      </c>
      <c r="G925" t="s">
        <v>2921</v>
      </c>
      <c r="H925" t="s">
        <v>321</v>
      </c>
      <c r="I925" t="s">
        <v>951</v>
      </c>
      <c r="J925" t="s">
        <v>204</v>
      </c>
      <c r="K925" t="s">
        <v>204</v>
      </c>
      <c r="L925" t="s">
        <v>325</v>
      </c>
      <c r="M925" t="s">
        <v>340</v>
      </c>
      <c r="N925" t="s">
        <v>451</v>
      </c>
      <c r="O925" t="s">
        <v>339</v>
      </c>
      <c r="P925" t="s">
        <v>1627</v>
      </c>
      <c r="Q925" t="s">
        <v>413</v>
      </c>
      <c r="R925" t="s">
        <v>407</v>
      </c>
      <c r="S925" t="s">
        <v>1212</v>
      </c>
      <c r="T925" s="131">
        <v>3.19</v>
      </c>
      <c r="U925" t="s">
        <v>2922</v>
      </c>
      <c r="V925" s="132">
        <v>4.7530000000000003E-2</v>
      </c>
      <c r="W925" s="132">
        <v>5.1700000000000003E-2</v>
      </c>
      <c r="X925" t="s">
        <v>412</v>
      </c>
      <c r="Y925" t="s">
        <v>339</v>
      </c>
      <c r="Z925" s="131">
        <v>1706907</v>
      </c>
      <c r="AA925" s="131">
        <v>1</v>
      </c>
      <c r="AB925" s="131">
        <v>93.23</v>
      </c>
      <c r="AD925" s="131">
        <v>1591.3489999999999</v>
      </c>
      <c r="AH925" s="132">
        <v>2.2799999999999999E-3</v>
      </c>
      <c r="AI925" s="132">
        <f t="shared" si="14"/>
        <v>3.8843817269156485E-3</v>
      </c>
      <c r="AJ925" s="132">
        <v>3.577822971639206E-4</v>
      </c>
    </row>
    <row r="926" spans="1:36" hidden="1">
      <c r="A926" t="s">
        <v>1213</v>
      </c>
      <c r="B926">
        <v>62</v>
      </c>
      <c r="C926" t="s">
        <v>2923</v>
      </c>
      <c r="D926" t="s">
        <v>2924</v>
      </c>
      <c r="E926" t="s">
        <v>309</v>
      </c>
      <c r="F926" t="s">
        <v>2925</v>
      </c>
      <c r="G926" t="s">
        <v>2926</v>
      </c>
      <c r="H926" t="s">
        <v>321</v>
      </c>
      <c r="I926" t="s">
        <v>951</v>
      </c>
      <c r="J926" t="s">
        <v>204</v>
      </c>
      <c r="K926" t="s">
        <v>204</v>
      </c>
      <c r="L926" t="s">
        <v>325</v>
      </c>
      <c r="M926" t="s">
        <v>340</v>
      </c>
      <c r="N926" t="s">
        <v>447</v>
      </c>
      <c r="O926" t="s">
        <v>339</v>
      </c>
      <c r="P926" t="s">
        <v>1545</v>
      </c>
      <c r="Q926" t="s">
        <v>415</v>
      </c>
      <c r="R926" t="s">
        <v>407</v>
      </c>
      <c r="S926" t="s">
        <v>1212</v>
      </c>
      <c r="T926" s="131">
        <v>1.47</v>
      </c>
      <c r="U926" t="s">
        <v>1349</v>
      </c>
      <c r="V926" s="132">
        <v>5.3400000000000003E-2</v>
      </c>
      <c r="W926" s="132">
        <v>5.3100000000000001E-2</v>
      </c>
      <c r="X926" t="s">
        <v>412</v>
      </c>
      <c r="Y926" t="s">
        <v>339</v>
      </c>
      <c r="Z926" s="131">
        <v>1573667.92</v>
      </c>
      <c r="AA926" s="131">
        <v>1</v>
      </c>
      <c r="AB926" s="131">
        <v>95.98</v>
      </c>
      <c r="AD926" s="131">
        <v>1510.4059999999999</v>
      </c>
      <c r="AH926" s="132">
        <v>7.3400000000000002E-3</v>
      </c>
      <c r="AI926" s="132">
        <f t="shared" si="14"/>
        <v>3.6868050104808918E-3</v>
      </c>
      <c r="AJ926" s="132">
        <v>3.3958391800300794E-4</v>
      </c>
    </row>
    <row r="927" spans="1:36" hidden="1">
      <c r="A927" t="s">
        <v>1213</v>
      </c>
      <c r="B927">
        <v>62</v>
      </c>
      <c r="C927" t="s">
        <v>2121</v>
      </c>
      <c r="D927" t="s">
        <v>2122</v>
      </c>
      <c r="E927" t="s">
        <v>309</v>
      </c>
      <c r="F927" t="s">
        <v>2867</v>
      </c>
      <c r="G927" t="s">
        <v>2868</v>
      </c>
      <c r="H927" t="s">
        <v>321</v>
      </c>
      <c r="I927" t="s">
        <v>754</v>
      </c>
      <c r="J927" t="s">
        <v>204</v>
      </c>
      <c r="K927" t="s">
        <v>204</v>
      </c>
      <c r="L927" t="s">
        <v>325</v>
      </c>
      <c r="M927" t="s">
        <v>340</v>
      </c>
      <c r="N927" t="s">
        <v>445</v>
      </c>
      <c r="O927" t="s">
        <v>339</v>
      </c>
      <c r="P927" t="s">
        <v>1700</v>
      </c>
      <c r="Q927" t="s">
        <v>413</v>
      </c>
      <c r="R927" t="s">
        <v>407</v>
      </c>
      <c r="S927" t="s">
        <v>1212</v>
      </c>
      <c r="T927" s="131">
        <v>4.6500000000000004</v>
      </c>
      <c r="U927" t="s">
        <v>2360</v>
      </c>
      <c r="V927" s="132">
        <v>2.2360000000000001E-2</v>
      </c>
      <c r="W927" s="132">
        <v>2.6599999999999999E-2</v>
      </c>
      <c r="X927" t="s">
        <v>412</v>
      </c>
      <c r="Y927" t="s">
        <v>339</v>
      </c>
      <c r="Z927" s="131">
        <v>1383199</v>
      </c>
      <c r="AA927" s="131">
        <v>1</v>
      </c>
      <c r="AB927" s="131">
        <v>102.37</v>
      </c>
      <c r="AD927" s="131">
        <v>1415.981</v>
      </c>
      <c r="AH927" s="132">
        <v>4.6100000000000004E-3</v>
      </c>
      <c r="AI927" s="132">
        <f t="shared" si="14"/>
        <v>3.4563195892665577E-3</v>
      </c>
      <c r="AJ927" s="132">
        <v>3.1835438669987885E-4</v>
      </c>
    </row>
    <row r="928" spans="1:36" hidden="1">
      <c r="A928" t="s">
        <v>1213</v>
      </c>
      <c r="B928">
        <v>62</v>
      </c>
      <c r="C928" t="s">
        <v>2327</v>
      </c>
      <c r="D928" t="s">
        <v>2328</v>
      </c>
      <c r="E928" t="s">
        <v>309</v>
      </c>
      <c r="F928" t="s">
        <v>2877</v>
      </c>
      <c r="G928" t="s">
        <v>2878</v>
      </c>
      <c r="H928" t="s">
        <v>321</v>
      </c>
      <c r="I928" t="s">
        <v>951</v>
      </c>
      <c r="J928" t="s">
        <v>204</v>
      </c>
      <c r="K928" t="s">
        <v>204</v>
      </c>
      <c r="L928" t="s">
        <v>325</v>
      </c>
      <c r="M928" t="s">
        <v>340</v>
      </c>
      <c r="N928" t="s">
        <v>464</v>
      </c>
      <c r="O928" t="s">
        <v>339</v>
      </c>
      <c r="P928" t="s">
        <v>1533</v>
      </c>
      <c r="Q928" t="s">
        <v>413</v>
      </c>
      <c r="R928" t="s">
        <v>407</v>
      </c>
      <c r="S928" t="s">
        <v>1212</v>
      </c>
      <c r="T928" s="131">
        <v>1.35</v>
      </c>
      <c r="U928" t="s">
        <v>2879</v>
      </c>
      <c r="V928" s="132">
        <v>-9.0799999999999995E-3</v>
      </c>
      <c r="W928" s="132">
        <v>5.6000000000000001E-2</v>
      </c>
      <c r="X928" t="s">
        <v>412</v>
      </c>
      <c r="Y928" t="s">
        <v>339</v>
      </c>
      <c r="Z928" s="131">
        <v>1131072.5</v>
      </c>
      <c r="AA928" s="131">
        <v>1</v>
      </c>
      <c r="AB928" s="131">
        <v>102.27</v>
      </c>
      <c r="AD928" s="131">
        <v>1156.748</v>
      </c>
      <c r="AH928" s="132">
        <v>2.8300000000000001E-3</v>
      </c>
      <c r="AI928" s="132">
        <f t="shared" si="14"/>
        <v>2.8235483189710258E-3</v>
      </c>
      <c r="AJ928" s="132">
        <v>2.6007114509750585E-4</v>
      </c>
    </row>
    <row r="929" spans="1:36" hidden="1">
      <c r="A929" t="s">
        <v>1213</v>
      </c>
      <c r="B929">
        <v>62</v>
      </c>
      <c r="C929" t="s">
        <v>2513</v>
      </c>
      <c r="D929" t="s">
        <v>2514</v>
      </c>
      <c r="E929" t="s">
        <v>309</v>
      </c>
      <c r="F929" t="s">
        <v>2515</v>
      </c>
      <c r="G929" t="s">
        <v>2516</v>
      </c>
      <c r="H929" t="s">
        <v>321</v>
      </c>
      <c r="I929" t="s">
        <v>951</v>
      </c>
      <c r="J929" t="s">
        <v>204</v>
      </c>
      <c r="K929" t="s">
        <v>204</v>
      </c>
      <c r="L929" t="s">
        <v>325</v>
      </c>
      <c r="M929" t="s">
        <v>340</v>
      </c>
      <c r="N929" t="s">
        <v>446</v>
      </c>
      <c r="O929" t="s">
        <v>339</v>
      </c>
      <c r="P929" t="s">
        <v>1700</v>
      </c>
      <c r="Q929" t="s">
        <v>413</v>
      </c>
      <c r="R929" t="s">
        <v>407</v>
      </c>
      <c r="S929" t="s">
        <v>1212</v>
      </c>
      <c r="T929" s="131">
        <v>2.14</v>
      </c>
      <c r="U929" t="s">
        <v>1572</v>
      </c>
      <c r="V929" s="132">
        <v>4.8869999999999997E-2</v>
      </c>
      <c r="W929" s="132">
        <v>4.7100000000000003E-2</v>
      </c>
      <c r="X929" t="s">
        <v>412</v>
      </c>
      <c r="Y929" t="s">
        <v>339</v>
      </c>
      <c r="Z929" s="131">
        <v>1031017.14</v>
      </c>
      <c r="AA929" s="131">
        <v>1</v>
      </c>
      <c r="AB929" s="131">
        <v>92.86</v>
      </c>
      <c r="AD929" s="131">
        <v>957.40300000000002</v>
      </c>
      <c r="AH929" s="132">
        <v>1.1000000000000001E-3</v>
      </c>
      <c r="AI929" s="132">
        <f t="shared" si="14"/>
        <v>2.3369598488415947E-3</v>
      </c>
      <c r="AJ929" s="132">
        <v>2.1525249624791866E-4</v>
      </c>
    </row>
    <row r="930" spans="1:36" hidden="1">
      <c r="A930" t="s">
        <v>1213</v>
      </c>
      <c r="B930">
        <v>62</v>
      </c>
      <c r="C930" t="s">
        <v>2385</v>
      </c>
      <c r="D930" t="s">
        <v>2386</v>
      </c>
      <c r="E930" t="s">
        <v>309</v>
      </c>
      <c r="F930" t="s">
        <v>2904</v>
      </c>
      <c r="G930" t="s">
        <v>2905</v>
      </c>
      <c r="H930" t="s">
        <v>321</v>
      </c>
      <c r="I930" t="s">
        <v>951</v>
      </c>
      <c r="J930" t="s">
        <v>204</v>
      </c>
      <c r="K930" t="s">
        <v>204</v>
      </c>
      <c r="L930" t="s">
        <v>325</v>
      </c>
      <c r="M930" t="s">
        <v>340</v>
      </c>
      <c r="N930" t="s">
        <v>447</v>
      </c>
      <c r="O930" t="s">
        <v>339</v>
      </c>
      <c r="P930" t="s">
        <v>1545</v>
      </c>
      <c r="Q930" t="s">
        <v>415</v>
      </c>
      <c r="R930" t="s">
        <v>407</v>
      </c>
      <c r="S930" t="s">
        <v>1212</v>
      </c>
      <c r="T930" s="131">
        <v>0.25</v>
      </c>
      <c r="U930" t="s">
        <v>1868</v>
      </c>
      <c r="V930" s="132">
        <v>5.2380000000000003E-2</v>
      </c>
      <c r="W930" s="132">
        <v>5.7000000000000002E-2</v>
      </c>
      <c r="X930" t="s">
        <v>412</v>
      </c>
      <c r="Y930" t="s">
        <v>339</v>
      </c>
      <c r="Z930" s="131">
        <v>898722.9</v>
      </c>
      <c r="AA930" s="131">
        <v>1</v>
      </c>
      <c r="AB930" s="131">
        <v>100.7</v>
      </c>
      <c r="AD930" s="131">
        <v>905.01400000000001</v>
      </c>
      <c r="AH930" s="132">
        <v>8.6099999999999996E-3</v>
      </c>
      <c r="AI930" s="132">
        <f t="shared" si="14"/>
        <v>2.2090816308696828E-3</v>
      </c>
      <c r="AJ930" s="132">
        <v>2.0347390037352489E-4</v>
      </c>
    </row>
    <row r="931" spans="1:36" hidden="1">
      <c r="A931" t="s">
        <v>1213</v>
      </c>
      <c r="B931">
        <v>62</v>
      </c>
      <c r="C931" t="s">
        <v>1584</v>
      </c>
      <c r="D931" t="s">
        <v>1585</v>
      </c>
      <c r="E931" t="s">
        <v>309</v>
      </c>
      <c r="F931" t="s">
        <v>2927</v>
      </c>
      <c r="G931" t="s">
        <v>2928</v>
      </c>
      <c r="H931" t="s">
        <v>321</v>
      </c>
      <c r="I931" t="s">
        <v>754</v>
      </c>
      <c r="J931" t="s">
        <v>204</v>
      </c>
      <c r="K931" t="s">
        <v>204</v>
      </c>
      <c r="L931" t="s">
        <v>325</v>
      </c>
      <c r="M931" t="s">
        <v>340</v>
      </c>
      <c r="N931" t="s">
        <v>465</v>
      </c>
      <c r="O931" t="s">
        <v>339</v>
      </c>
      <c r="P931" t="s">
        <v>1577</v>
      </c>
      <c r="Q931" t="s">
        <v>415</v>
      </c>
      <c r="R931" t="s">
        <v>407</v>
      </c>
      <c r="S931" t="s">
        <v>1212</v>
      </c>
      <c r="T931" s="131">
        <v>0.25</v>
      </c>
      <c r="U931" t="s">
        <v>2929</v>
      </c>
      <c r="V931" s="132">
        <v>3.3579999999999999E-2</v>
      </c>
      <c r="W931" s="132">
        <v>0.02</v>
      </c>
      <c r="X931" t="s">
        <v>412</v>
      </c>
      <c r="Y931" t="s">
        <v>339</v>
      </c>
      <c r="Z931" s="131">
        <v>683937.2</v>
      </c>
      <c r="AA931" s="131">
        <v>1</v>
      </c>
      <c r="AB931" s="131">
        <v>118.24</v>
      </c>
      <c r="AD931" s="131">
        <v>808.68700000000001</v>
      </c>
      <c r="AH931" s="132">
        <v>4.7699999999999999E-3</v>
      </c>
      <c r="AI931" s="132">
        <f t="shared" si="14"/>
        <v>1.9739535485894266E-3</v>
      </c>
      <c r="AJ931" s="132">
        <v>1.8181674324525889E-4</v>
      </c>
    </row>
    <row r="932" spans="1:36" hidden="1">
      <c r="A932" t="s">
        <v>1213</v>
      </c>
      <c r="B932">
        <v>62</v>
      </c>
      <c r="C932" t="s">
        <v>2952</v>
      </c>
      <c r="D932" t="s">
        <v>2953</v>
      </c>
      <c r="E932" t="s">
        <v>309</v>
      </c>
      <c r="F932" t="s">
        <v>2954</v>
      </c>
      <c r="G932" t="s">
        <v>2955</v>
      </c>
      <c r="H932" t="s">
        <v>321</v>
      </c>
      <c r="I932" t="s">
        <v>951</v>
      </c>
      <c r="J932" t="s">
        <v>204</v>
      </c>
      <c r="K932" t="s">
        <v>204</v>
      </c>
      <c r="L932" t="s">
        <v>325</v>
      </c>
      <c r="M932" t="s">
        <v>340</v>
      </c>
      <c r="N932" t="s">
        <v>446</v>
      </c>
      <c r="O932" t="s">
        <v>339</v>
      </c>
      <c r="P932" t="s">
        <v>1211</v>
      </c>
      <c r="Q932" t="s">
        <v>413</v>
      </c>
      <c r="R932" t="s">
        <v>407</v>
      </c>
      <c r="S932" t="s">
        <v>1212</v>
      </c>
      <c r="T932" s="131">
        <v>0.66</v>
      </c>
      <c r="U932" t="s">
        <v>2597</v>
      </c>
      <c r="V932" s="132">
        <v>1.3500000000000001E-3</v>
      </c>
      <c r="W932" s="132">
        <v>4.4900000000000002E-2</v>
      </c>
      <c r="X932" t="s">
        <v>412</v>
      </c>
      <c r="Y932" t="s">
        <v>339</v>
      </c>
      <c r="Z932" s="131">
        <v>733348</v>
      </c>
      <c r="AA932" s="131">
        <v>1</v>
      </c>
      <c r="AB932" s="131">
        <v>102.46</v>
      </c>
      <c r="AD932" s="131">
        <v>751.38800000000003</v>
      </c>
      <c r="AH932" s="132">
        <v>4.7499999999999999E-3</v>
      </c>
      <c r="AI932" s="132">
        <f t="shared" si="14"/>
        <v>1.834090332808011E-3</v>
      </c>
      <c r="AJ932" s="132">
        <v>1.6893423422605853E-4</v>
      </c>
    </row>
    <row r="933" spans="1:36" hidden="1">
      <c r="A933" t="s">
        <v>1213</v>
      </c>
      <c r="B933">
        <v>62</v>
      </c>
      <c r="C933" t="s">
        <v>2930</v>
      </c>
      <c r="D933" t="s">
        <v>2931</v>
      </c>
      <c r="E933" t="s">
        <v>309</v>
      </c>
      <c r="F933" t="s">
        <v>2932</v>
      </c>
      <c r="G933" t="s">
        <v>2933</v>
      </c>
      <c r="H933" t="s">
        <v>321</v>
      </c>
      <c r="I933" t="s">
        <v>951</v>
      </c>
      <c r="J933" t="s">
        <v>204</v>
      </c>
      <c r="K933" t="s">
        <v>204</v>
      </c>
      <c r="L933" t="s">
        <v>325</v>
      </c>
      <c r="M933" t="s">
        <v>340</v>
      </c>
      <c r="N933" t="s">
        <v>463</v>
      </c>
      <c r="O933" t="s">
        <v>339</v>
      </c>
      <c r="P933" t="s">
        <v>1627</v>
      </c>
      <c r="Q933" t="s">
        <v>413</v>
      </c>
      <c r="R933" t="s">
        <v>407</v>
      </c>
      <c r="S933" t="s">
        <v>1212</v>
      </c>
      <c r="T933" s="131">
        <v>5.63</v>
      </c>
      <c r="U933" t="s">
        <v>2934</v>
      </c>
      <c r="V933" s="132">
        <v>1.9199999999999998E-2</v>
      </c>
      <c r="W933" s="132">
        <v>5.3800000000000001E-2</v>
      </c>
      <c r="X933" t="s">
        <v>412</v>
      </c>
      <c r="Y933" t="s">
        <v>339</v>
      </c>
      <c r="Z933" s="131">
        <v>881686</v>
      </c>
      <c r="AA933" s="131">
        <v>1</v>
      </c>
      <c r="AB933" s="131">
        <v>85.02</v>
      </c>
      <c r="AD933" s="131">
        <v>749.60900000000004</v>
      </c>
      <c r="AH933" s="132">
        <v>9.6000000000000002E-4</v>
      </c>
      <c r="AI933" s="132">
        <f t="shared" si="14"/>
        <v>1.8297479069214312E-3</v>
      </c>
      <c r="AJ933" s="132">
        <v>1.6853426243693207E-4</v>
      </c>
    </row>
    <row r="934" spans="1:36" hidden="1">
      <c r="A934" t="s">
        <v>1213</v>
      </c>
      <c r="B934">
        <v>62</v>
      </c>
      <c r="C934" t="s">
        <v>2445</v>
      </c>
      <c r="D934" t="s">
        <v>2446</v>
      </c>
      <c r="E934" t="s">
        <v>309</v>
      </c>
      <c r="F934" t="s">
        <v>2696</v>
      </c>
      <c r="G934" t="s">
        <v>2697</v>
      </c>
      <c r="H934" t="s">
        <v>321</v>
      </c>
      <c r="I934" t="s">
        <v>951</v>
      </c>
      <c r="J934" t="s">
        <v>204</v>
      </c>
      <c r="K934" t="s">
        <v>204</v>
      </c>
      <c r="L934" t="s">
        <v>325</v>
      </c>
      <c r="M934" t="s">
        <v>340</v>
      </c>
      <c r="N934" t="s">
        <v>462</v>
      </c>
      <c r="O934" t="s">
        <v>339</v>
      </c>
      <c r="P934" t="s">
        <v>1533</v>
      </c>
      <c r="Q934" t="s">
        <v>413</v>
      </c>
      <c r="R934" t="s">
        <v>407</v>
      </c>
      <c r="S934" t="s">
        <v>1212</v>
      </c>
      <c r="T934" s="131">
        <v>0.91</v>
      </c>
      <c r="U934" t="s">
        <v>2382</v>
      </c>
      <c r="V934" s="132">
        <v>2.2460000000000001E-2</v>
      </c>
      <c r="W934" s="132">
        <v>5.1900000000000002E-2</v>
      </c>
      <c r="X934" t="s">
        <v>412</v>
      </c>
      <c r="Y934" t="s">
        <v>339</v>
      </c>
      <c r="Z934" s="131">
        <v>557521.46</v>
      </c>
      <c r="AA934" s="131">
        <v>1</v>
      </c>
      <c r="AB934" s="131">
        <v>98.12</v>
      </c>
      <c r="AD934" s="131">
        <v>547.04</v>
      </c>
      <c r="AH934" s="132">
        <v>4.1099999999999999E-3</v>
      </c>
      <c r="AI934" s="132">
        <f t="shared" si="14"/>
        <v>1.3352898577822566E-3</v>
      </c>
      <c r="AJ934" s="132">
        <v>1.2299076308248607E-4</v>
      </c>
    </row>
    <row r="935" spans="1:36" hidden="1">
      <c r="A935" t="s">
        <v>1213</v>
      </c>
      <c r="B935">
        <v>62</v>
      </c>
      <c r="C935" t="s">
        <v>2880</v>
      </c>
      <c r="D935" t="s">
        <v>2881</v>
      </c>
      <c r="E935" t="s">
        <v>309</v>
      </c>
      <c r="F935" t="s">
        <v>2882</v>
      </c>
      <c r="G935" t="s">
        <v>2883</v>
      </c>
      <c r="H935" t="s">
        <v>321</v>
      </c>
      <c r="I935" t="s">
        <v>755</v>
      </c>
      <c r="J935" t="s">
        <v>204</v>
      </c>
      <c r="K935" t="s">
        <v>204</v>
      </c>
      <c r="L935" t="s">
        <v>325</v>
      </c>
      <c r="M935" t="s">
        <v>340</v>
      </c>
      <c r="N935" t="s">
        <v>440</v>
      </c>
      <c r="O935" t="s">
        <v>339</v>
      </c>
      <c r="P935" t="s">
        <v>1627</v>
      </c>
      <c r="Q935" t="s">
        <v>413</v>
      </c>
      <c r="R935" t="s">
        <v>407</v>
      </c>
      <c r="S935" t="s">
        <v>1212</v>
      </c>
      <c r="T935" s="131">
        <v>0.5</v>
      </c>
      <c r="U935" t="s">
        <v>2884</v>
      </c>
      <c r="V935" s="132">
        <v>4.249E-2</v>
      </c>
      <c r="W935" s="132">
        <v>7.5200000000000003E-2</v>
      </c>
      <c r="X935" t="s">
        <v>412</v>
      </c>
      <c r="Y935" t="s">
        <v>339</v>
      </c>
      <c r="Z935" s="131">
        <v>525150</v>
      </c>
      <c r="AA935" s="131">
        <v>1</v>
      </c>
      <c r="AB935" s="131">
        <v>100.8</v>
      </c>
      <c r="AD935" s="131">
        <v>529.351</v>
      </c>
      <c r="AH935" s="132">
        <v>4.28E-3</v>
      </c>
      <c r="AI935" s="132">
        <f t="shared" si="14"/>
        <v>1.292112133494617E-3</v>
      </c>
      <c r="AJ935" s="132">
        <v>1.190137529768885E-4</v>
      </c>
    </row>
    <row r="936" spans="1:36" hidden="1">
      <c r="A936" t="s">
        <v>1213</v>
      </c>
      <c r="B936">
        <v>62</v>
      </c>
      <c r="C936" t="s">
        <v>2703</v>
      </c>
      <c r="D936" t="s">
        <v>2704</v>
      </c>
      <c r="E936" t="s">
        <v>309</v>
      </c>
      <c r="F936" t="s">
        <v>2705</v>
      </c>
      <c r="G936" t="s">
        <v>2706</v>
      </c>
      <c r="H936" t="s">
        <v>321</v>
      </c>
      <c r="I936" t="s">
        <v>755</v>
      </c>
      <c r="J936" t="s">
        <v>204</v>
      </c>
      <c r="K936" t="s">
        <v>204</v>
      </c>
      <c r="L936" t="s">
        <v>325</v>
      </c>
      <c r="M936" t="s">
        <v>340</v>
      </c>
      <c r="N936" t="s">
        <v>451</v>
      </c>
      <c r="O936" t="s">
        <v>339</v>
      </c>
      <c r="P936" t="s">
        <v>1627</v>
      </c>
      <c r="Q936" t="s">
        <v>413</v>
      </c>
      <c r="R936" t="s">
        <v>407</v>
      </c>
      <c r="S936" t="s">
        <v>1212</v>
      </c>
      <c r="T936" s="131">
        <v>1.01</v>
      </c>
      <c r="U936" t="s">
        <v>1628</v>
      </c>
      <c r="V936" s="132">
        <v>5.4469999999999998E-2</v>
      </c>
      <c r="W936" s="132">
        <v>6.5199999999999994E-2</v>
      </c>
      <c r="X936" t="s">
        <v>412</v>
      </c>
      <c r="Y936" t="s">
        <v>339</v>
      </c>
      <c r="Z936" s="131">
        <v>494209.5</v>
      </c>
      <c r="AA936" s="131">
        <v>1</v>
      </c>
      <c r="AB936" s="131">
        <v>106.15</v>
      </c>
      <c r="AD936" s="131">
        <v>524.60299999999995</v>
      </c>
      <c r="AH936" s="132">
        <v>4.5900000000000003E-3</v>
      </c>
      <c r="AI936" s="132">
        <f t="shared" si="14"/>
        <v>1.2805225673847345E-3</v>
      </c>
      <c r="AJ936" s="132">
        <v>1.1794626222097368E-4</v>
      </c>
    </row>
    <row r="937" spans="1:36" hidden="1">
      <c r="A937" t="s">
        <v>1213</v>
      </c>
      <c r="B937">
        <v>62</v>
      </c>
      <c r="C937" t="s">
        <v>2199</v>
      </c>
      <c r="D937" t="s">
        <v>2200</v>
      </c>
      <c r="E937" t="s">
        <v>309</v>
      </c>
      <c r="F937" t="s">
        <v>2906</v>
      </c>
      <c r="G937" t="s">
        <v>2907</v>
      </c>
      <c r="H937" t="s">
        <v>321</v>
      </c>
      <c r="I937" t="s">
        <v>754</v>
      </c>
      <c r="J937" t="s">
        <v>204</v>
      </c>
      <c r="K937" t="s">
        <v>204</v>
      </c>
      <c r="L937" t="s">
        <v>325</v>
      </c>
      <c r="M937" t="s">
        <v>340</v>
      </c>
      <c r="N937" t="s">
        <v>464</v>
      </c>
      <c r="O937" t="s">
        <v>339</v>
      </c>
      <c r="P937" t="s">
        <v>2213</v>
      </c>
      <c r="Q937" t="s">
        <v>415</v>
      </c>
      <c r="R937" t="s">
        <v>407</v>
      </c>
      <c r="S937" t="s">
        <v>1212</v>
      </c>
      <c r="T937" s="131">
        <v>2.44</v>
      </c>
      <c r="U937" t="s">
        <v>2908</v>
      </c>
      <c r="V937" s="132">
        <v>6.3099999999999996E-3</v>
      </c>
      <c r="W937" s="132">
        <v>2.8799999999999999E-2</v>
      </c>
      <c r="X937" t="s">
        <v>412</v>
      </c>
      <c r="Y937" t="s">
        <v>339</v>
      </c>
      <c r="Z937" s="131">
        <v>265404</v>
      </c>
      <c r="AA937" s="131">
        <v>1</v>
      </c>
      <c r="AB937" s="131">
        <v>114.79</v>
      </c>
      <c r="AD937" s="131">
        <v>304.65699999999998</v>
      </c>
      <c r="AH937" s="132">
        <v>2.3000000000000001E-4</v>
      </c>
      <c r="AI937" s="132">
        <f t="shared" si="14"/>
        <v>7.436483661201538E-4</v>
      </c>
      <c r="AJ937" s="132">
        <v>6.8495899583980984E-5</v>
      </c>
    </row>
    <row r="938" spans="1:36" hidden="1">
      <c r="A938" t="s">
        <v>1213</v>
      </c>
      <c r="B938">
        <v>62</v>
      </c>
      <c r="C938" t="s">
        <v>2873</v>
      </c>
      <c r="D938" t="s">
        <v>2874</v>
      </c>
      <c r="E938" t="s">
        <v>309</v>
      </c>
      <c r="F938" t="s">
        <v>2956</v>
      </c>
      <c r="G938" t="s">
        <v>2957</v>
      </c>
      <c r="H938" t="s">
        <v>321</v>
      </c>
      <c r="I938" t="s">
        <v>951</v>
      </c>
      <c r="J938" t="s">
        <v>204</v>
      </c>
      <c r="K938" t="s">
        <v>204</v>
      </c>
      <c r="L938" t="s">
        <v>325</v>
      </c>
      <c r="M938" t="s">
        <v>340</v>
      </c>
      <c r="N938" t="s">
        <v>447</v>
      </c>
      <c r="O938" t="s">
        <v>339</v>
      </c>
      <c r="P938" t="s">
        <v>1545</v>
      </c>
      <c r="Q938" t="s">
        <v>415</v>
      </c>
      <c r="R938" t="s">
        <v>407</v>
      </c>
      <c r="S938" t="s">
        <v>1212</v>
      </c>
      <c r="T938" s="131">
        <v>0.25</v>
      </c>
      <c r="U938" t="s">
        <v>1868</v>
      </c>
      <c r="V938" s="132">
        <v>3.134E-2</v>
      </c>
      <c r="W938" s="132">
        <v>5.6000000000000001E-2</v>
      </c>
      <c r="X938" t="s">
        <v>412</v>
      </c>
      <c r="Y938" t="s">
        <v>339</v>
      </c>
      <c r="Z938" s="131">
        <v>303233.63</v>
      </c>
      <c r="AA938" s="131">
        <v>1</v>
      </c>
      <c r="AB938" s="131">
        <v>100.22</v>
      </c>
      <c r="AD938" s="131">
        <v>303.90100000000001</v>
      </c>
      <c r="AH938" s="132">
        <v>5.3200000000000001E-3</v>
      </c>
      <c r="AI938" s="132">
        <f t="shared" si="14"/>
        <v>7.4180301818858874E-4</v>
      </c>
      <c r="AJ938" s="132">
        <v>6.8325928435819321E-5</v>
      </c>
    </row>
    <row r="939" spans="1:36" hidden="1">
      <c r="A939" t="s">
        <v>1213</v>
      </c>
      <c r="B939">
        <v>62</v>
      </c>
      <c r="C939" t="s">
        <v>2873</v>
      </c>
      <c r="D939" t="s">
        <v>2874</v>
      </c>
      <c r="E939" t="s">
        <v>309</v>
      </c>
      <c r="F939" t="s">
        <v>2935</v>
      </c>
      <c r="G939" t="s">
        <v>2936</v>
      </c>
      <c r="H939" t="s">
        <v>321</v>
      </c>
      <c r="I939" t="s">
        <v>951</v>
      </c>
      <c r="J939" t="s">
        <v>204</v>
      </c>
      <c r="K939" t="s">
        <v>204</v>
      </c>
      <c r="L939" t="s">
        <v>325</v>
      </c>
      <c r="M939" t="s">
        <v>340</v>
      </c>
      <c r="N939" t="s">
        <v>447</v>
      </c>
      <c r="O939" t="s">
        <v>339</v>
      </c>
      <c r="P939" t="s">
        <v>1545</v>
      </c>
      <c r="Q939" t="s">
        <v>415</v>
      </c>
      <c r="R939" t="s">
        <v>407</v>
      </c>
      <c r="S939" t="s">
        <v>1212</v>
      </c>
      <c r="T939" s="131">
        <v>1.33</v>
      </c>
      <c r="U939" t="s">
        <v>1706</v>
      </c>
      <c r="V939" s="132">
        <v>2.818E-2</v>
      </c>
      <c r="W939" s="132">
        <v>5.3900000000000003E-2</v>
      </c>
      <c r="X939" t="s">
        <v>412</v>
      </c>
      <c r="Y939" t="s">
        <v>339</v>
      </c>
      <c r="Z939" s="131">
        <v>309955.38</v>
      </c>
      <c r="AA939" s="131">
        <v>1</v>
      </c>
      <c r="AB939" s="131">
        <v>97.66</v>
      </c>
      <c r="AD939" s="131">
        <v>302.702</v>
      </c>
      <c r="AH939" s="132">
        <v>1.3799999999999999E-3</v>
      </c>
      <c r="AI939" s="132">
        <f t="shared" si="14"/>
        <v>7.3887633542410913E-4</v>
      </c>
      <c r="AJ939" s="132">
        <v>6.8056357792107899E-5</v>
      </c>
    </row>
    <row r="940" spans="1:36" hidden="1">
      <c r="A940" t="s">
        <v>1213</v>
      </c>
      <c r="B940">
        <v>62</v>
      </c>
      <c r="C940" t="s">
        <v>1671</v>
      </c>
      <c r="D940" t="s">
        <v>1672</v>
      </c>
      <c r="E940" t="s">
        <v>309</v>
      </c>
      <c r="F940" t="s">
        <v>2902</v>
      </c>
      <c r="G940" t="s">
        <v>2903</v>
      </c>
      <c r="H940" t="s">
        <v>321</v>
      </c>
      <c r="I940" t="s">
        <v>754</v>
      </c>
      <c r="J940" t="s">
        <v>204</v>
      </c>
      <c r="K940" t="s">
        <v>204</v>
      </c>
      <c r="L940" t="s">
        <v>325</v>
      </c>
      <c r="M940" t="s">
        <v>340</v>
      </c>
      <c r="N940" t="s">
        <v>464</v>
      </c>
      <c r="O940" t="s">
        <v>339</v>
      </c>
      <c r="P940" t="s">
        <v>1551</v>
      </c>
      <c r="Q940" t="s">
        <v>413</v>
      </c>
      <c r="R940" t="s">
        <v>407</v>
      </c>
      <c r="S940" t="s">
        <v>1212</v>
      </c>
      <c r="T940" s="131">
        <v>1.46</v>
      </c>
      <c r="U940" t="s">
        <v>1622</v>
      </c>
      <c r="V940" s="132">
        <v>1.304E-2</v>
      </c>
      <c r="W940" s="132">
        <v>3.0300000000000001E-2</v>
      </c>
      <c r="X940" t="s">
        <v>412</v>
      </c>
      <c r="Y940" t="s">
        <v>339</v>
      </c>
      <c r="Z940" s="131">
        <v>205883.64</v>
      </c>
      <c r="AA940" s="131">
        <v>1</v>
      </c>
      <c r="AB940" s="131">
        <v>118.35</v>
      </c>
      <c r="AD940" s="131">
        <v>243.66300000000001</v>
      </c>
      <c r="AH940" s="132">
        <v>8.4000000000000003E-4</v>
      </c>
      <c r="AI940" s="132">
        <f t="shared" si="14"/>
        <v>5.94765890276393E-4</v>
      </c>
      <c r="AJ940" s="132">
        <v>5.4782645336662416E-5</v>
      </c>
    </row>
    <row r="941" spans="1:36" hidden="1">
      <c r="A941" t="s">
        <v>1213</v>
      </c>
      <c r="B941">
        <v>62</v>
      </c>
      <c r="C941" t="s">
        <v>2082</v>
      </c>
      <c r="D941" t="s">
        <v>2083</v>
      </c>
      <c r="E941" t="s">
        <v>309</v>
      </c>
      <c r="F941" t="s">
        <v>2289</v>
      </c>
      <c r="G941" t="s">
        <v>2290</v>
      </c>
      <c r="H941" t="s">
        <v>321</v>
      </c>
      <c r="I941" t="s">
        <v>754</v>
      </c>
      <c r="J941" t="s">
        <v>204</v>
      </c>
      <c r="K941" t="s">
        <v>204</v>
      </c>
      <c r="L941" t="s">
        <v>325</v>
      </c>
      <c r="M941" t="s">
        <v>340</v>
      </c>
      <c r="N941" t="s">
        <v>464</v>
      </c>
      <c r="O941" t="s">
        <v>339</v>
      </c>
      <c r="P941" t="s">
        <v>1700</v>
      </c>
      <c r="Q941" t="s">
        <v>413</v>
      </c>
      <c r="R941" t="s">
        <v>407</v>
      </c>
      <c r="S941" t="s">
        <v>1212</v>
      </c>
      <c r="T941" s="131">
        <v>2.99</v>
      </c>
      <c r="U941" t="s">
        <v>1617</v>
      </c>
      <c r="V941" s="132">
        <v>4.4319999999999998E-2</v>
      </c>
      <c r="W941" s="132">
        <v>2.86E-2</v>
      </c>
      <c r="X941" t="s">
        <v>412</v>
      </c>
      <c r="Y941" t="s">
        <v>339</v>
      </c>
      <c r="Z941" s="131">
        <v>106565.25</v>
      </c>
      <c r="AA941" s="131">
        <v>1</v>
      </c>
      <c r="AB941" s="131">
        <v>117.66</v>
      </c>
      <c r="AD941" s="131">
        <v>125.38500000000001</v>
      </c>
      <c r="AH941" s="132">
        <v>8.0000000000000007E-5</v>
      </c>
      <c r="AI941" s="132">
        <f t="shared" si="14"/>
        <v>3.0605681269747781E-4</v>
      </c>
      <c r="AJ941" s="132">
        <v>2.819025451355937E-5</v>
      </c>
    </row>
    <row r="942" spans="1:36" hidden="1">
      <c r="A942" t="s">
        <v>1213</v>
      </c>
      <c r="B942">
        <v>62</v>
      </c>
      <c r="C942" t="s">
        <v>1948</v>
      </c>
      <c r="D942" t="s">
        <v>1949</v>
      </c>
      <c r="E942" t="s">
        <v>309</v>
      </c>
      <c r="F942" t="s">
        <v>2909</v>
      </c>
      <c r="G942" t="s">
        <v>2910</v>
      </c>
      <c r="H942" t="s">
        <v>321</v>
      </c>
      <c r="I942" t="s">
        <v>951</v>
      </c>
      <c r="J942" t="s">
        <v>204</v>
      </c>
      <c r="K942" t="s">
        <v>204</v>
      </c>
      <c r="L942" t="s">
        <v>325</v>
      </c>
      <c r="M942" t="s">
        <v>340</v>
      </c>
      <c r="N942" t="s">
        <v>447</v>
      </c>
      <c r="O942" t="s">
        <v>339</v>
      </c>
      <c r="P942" t="s">
        <v>1551</v>
      </c>
      <c r="Q942" t="s">
        <v>413</v>
      </c>
      <c r="R942" t="s">
        <v>407</v>
      </c>
      <c r="S942" t="s">
        <v>1212</v>
      </c>
      <c r="T942" s="131">
        <v>0.11</v>
      </c>
      <c r="U942" t="s">
        <v>2911</v>
      </c>
      <c r="V942" s="132">
        <v>4.0250000000000001E-2</v>
      </c>
      <c r="W942" s="132">
        <v>5.7200000000000001E-2</v>
      </c>
      <c r="X942" t="s">
        <v>412</v>
      </c>
      <c r="Y942" t="s">
        <v>339</v>
      </c>
      <c r="Z942" s="131">
        <v>84289.5</v>
      </c>
      <c r="AA942" s="131">
        <v>1</v>
      </c>
      <c r="AB942" s="131">
        <v>101.48</v>
      </c>
      <c r="AD942" s="131">
        <v>85.537000000000006</v>
      </c>
      <c r="AH942" s="132">
        <v>6.9999999999999999E-4</v>
      </c>
      <c r="AI942" s="132">
        <f t="shared" si="14"/>
        <v>2.0879037833635729E-4</v>
      </c>
      <c r="AJ942" s="132">
        <v>1.9231246164424198E-5</v>
      </c>
    </row>
    <row r="943" spans="1:36" hidden="1">
      <c r="A943" t="s">
        <v>1213</v>
      </c>
      <c r="B943">
        <v>62</v>
      </c>
      <c r="C943" t="s">
        <v>2958</v>
      </c>
      <c r="D943" t="s">
        <v>2959</v>
      </c>
      <c r="E943" t="s">
        <v>309</v>
      </c>
      <c r="F943" t="s">
        <v>2960</v>
      </c>
      <c r="G943" t="s">
        <v>2961</v>
      </c>
      <c r="H943" t="s">
        <v>321</v>
      </c>
      <c r="I943" t="s">
        <v>754</v>
      </c>
      <c r="J943" t="s">
        <v>204</v>
      </c>
      <c r="K943" t="s">
        <v>204</v>
      </c>
      <c r="L943" t="s">
        <v>325</v>
      </c>
      <c r="M943" t="s">
        <v>340</v>
      </c>
      <c r="N943" t="s">
        <v>465</v>
      </c>
      <c r="O943" t="s">
        <v>339</v>
      </c>
      <c r="P943" t="s">
        <v>1571</v>
      </c>
      <c r="Q943" t="s">
        <v>415</v>
      </c>
      <c r="R943" t="s">
        <v>407</v>
      </c>
      <c r="S943" t="s">
        <v>1212</v>
      </c>
      <c r="T943" s="131">
        <v>0.82</v>
      </c>
      <c r="U943" t="s">
        <v>1314</v>
      </c>
      <c r="V943" s="132">
        <v>0.03</v>
      </c>
      <c r="W943" s="132">
        <v>4.4699999999999997E-2</v>
      </c>
      <c r="X943" t="s">
        <v>412</v>
      </c>
      <c r="Y943" t="s">
        <v>339</v>
      </c>
      <c r="Z943" s="131">
        <v>61428</v>
      </c>
      <c r="AA943" s="131">
        <v>1</v>
      </c>
      <c r="AB943" s="131">
        <v>115.74</v>
      </c>
      <c r="AD943" s="131">
        <v>71.096999999999994</v>
      </c>
      <c r="AH943" s="132">
        <v>7.5000000000000002E-4</v>
      </c>
      <c r="AI943" s="132">
        <f t="shared" si="14"/>
        <v>1.7354325646889643E-4</v>
      </c>
      <c r="AJ943" s="132">
        <v>1.5984707302711891E-5</v>
      </c>
    </row>
    <row r="944" spans="1:36" hidden="1">
      <c r="A944" t="s">
        <v>1213</v>
      </c>
      <c r="B944">
        <v>62</v>
      </c>
      <c r="C944" t="s">
        <v>2092</v>
      </c>
      <c r="D944" t="s">
        <v>2093</v>
      </c>
      <c r="E944" t="s">
        <v>309</v>
      </c>
      <c r="F944" t="s">
        <v>2666</v>
      </c>
      <c r="G944" t="s">
        <v>2667</v>
      </c>
      <c r="H944" t="s">
        <v>321</v>
      </c>
      <c r="I944" t="s">
        <v>951</v>
      </c>
      <c r="J944" t="s">
        <v>204</v>
      </c>
      <c r="K944" t="s">
        <v>204</v>
      </c>
      <c r="L944" t="s">
        <v>325</v>
      </c>
      <c r="M944" t="s">
        <v>340</v>
      </c>
      <c r="N944" t="s">
        <v>484</v>
      </c>
      <c r="O944" t="s">
        <v>339</v>
      </c>
      <c r="P944" t="s">
        <v>1700</v>
      </c>
      <c r="Q944" t="s">
        <v>413</v>
      </c>
      <c r="R944" t="s">
        <v>407</v>
      </c>
      <c r="S944" t="s">
        <v>1212</v>
      </c>
      <c r="T944" s="131">
        <v>0.66</v>
      </c>
      <c r="U944" t="s">
        <v>2597</v>
      </c>
      <c r="V944" s="132">
        <v>4.403E-2</v>
      </c>
      <c r="W944" s="132">
        <v>4.4699999999999997E-2</v>
      </c>
      <c r="X944" t="s">
        <v>412</v>
      </c>
      <c r="Y944" t="s">
        <v>339</v>
      </c>
      <c r="Z944" s="131">
        <v>13623.27</v>
      </c>
      <c r="AA944" s="131">
        <v>1</v>
      </c>
      <c r="AB944" s="131">
        <v>100.7</v>
      </c>
      <c r="AD944" s="131">
        <v>13.718999999999999</v>
      </c>
      <c r="AH944" s="132">
        <v>3.0000000000000001E-5</v>
      </c>
      <c r="AI944" s="132">
        <f t="shared" si="14"/>
        <v>3.3487206710505226E-5</v>
      </c>
      <c r="AJ944" s="132">
        <v>3.0844367481877495E-6</v>
      </c>
    </row>
    <row r="945" spans="1:36" hidden="1">
      <c r="A945" t="s">
        <v>1213</v>
      </c>
      <c r="B945">
        <v>62</v>
      </c>
      <c r="C945" t="s">
        <v>2885</v>
      </c>
      <c r="D945" t="s">
        <v>2886</v>
      </c>
      <c r="E945" t="s">
        <v>80</v>
      </c>
      <c r="F945" t="s">
        <v>2887</v>
      </c>
      <c r="G945" t="s">
        <v>2888</v>
      </c>
      <c r="H945" t="s">
        <v>321</v>
      </c>
      <c r="I945" t="s">
        <v>755</v>
      </c>
      <c r="J945" t="s">
        <v>205</v>
      </c>
      <c r="K945" t="s">
        <v>224</v>
      </c>
      <c r="L945" t="s">
        <v>325</v>
      </c>
      <c r="M945" t="s">
        <v>314</v>
      </c>
      <c r="N945" t="s">
        <v>546</v>
      </c>
      <c r="O945" t="s">
        <v>339</v>
      </c>
      <c r="P945" t="s">
        <v>1883</v>
      </c>
      <c r="Q945" t="s">
        <v>433</v>
      </c>
      <c r="R945" t="s">
        <v>407</v>
      </c>
      <c r="S945" t="s">
        <v>1215</v>
      </c>
      <c r="T945" s="131">
        <v>2.5150000000000001</v>
      </c>
      <c r="U945" t="s">
        <v>1479</v>
      </c>
      <c r="V945" s="132">
        <v>5.4489999999999997E-2</v>
      </c>
      <c r="W945" s="132">
        <v>4.7329999999999997E-2</v>
      </c>
      <c r="X945" t="s">
        <v>412</v>
      </c>
      <c r="Y945" t="s">
        <v>339</v>
      </c>
      <c r="Z945" s="131">
        <v>2318000</v>
      </c>
      <c r="AA945" s="131">
        <v>3.718</v>
      </c>
      <c r="AB945" s="131">
        <f>(AD945-(AC945*AA945))*1000/AA945/Z945*100</f>
        <v>105.39470319287136</v>
      </c>
      <c r="AD945" s="131">
        <v>9083.2569999999996</v>
      </c>
      <c r="AH945" s="132">
        <v>2.32E-3</v>
      </c>
      <c r="AI945" s="132">
        <f t="shared" si="14"/>
        <v>2.2171652800032332E-2</v>
      </c>
      <c r="AJ945" s="132">
        <v>2.0421846843088863E-3</v>
      </c>
    </row>
    <row r="946" spans="1:36" hidden="1">
      <c r="A946" t="s">
        <v>1213</v>
      </c>
      <c r="B946">
        <v>62</v>
      </c>
      <c r="C946" t="s">
        <v>2937</v>
      </c>
      <c r="D946" t="s">
        <v>2938</v>
      </c>
      <c r="E946" t="s">
        <v>80</v>
      </c>
      <c r="F946" t="s">
        <v>2939</v>
      </c>
      <c r="G946" t="s">
        <v>2940</v>
      </c>
      <c r="H946" t="s">
        <v>321</v>
      </c>
      <c r="I946" t="s">
        <v>755</v>
      </c>
      <c r="J946" t="s">
        <v>205</v>
      </c>
      <c r="K946" t="s">
        <v>245</v>
      </c>
      <c r="L946" t="s">
        <v>325</v>
      </c>
      <c r="M946" t="s">
        <v>314</v>
      </c>
      <c r="N946" t="s">
        <v>491</v>
      </c>
      <c r="O946" t="s">
        <v>339</v>
      </c>
      <c r="P946" t="s">
        <v>2194</v>
      </c>
      <c r="Q946" t="s">
        <v>433</v>
      </c>
      <c r="R946" t="s">
        <v>407</v>
      </c>
      <c r="S946" t="s">
        <v>1215</v>
      </c>
      <c r="T946" s="131">
        <v>3.601</v>
      </c>
      <c r="U946" t="s">
        <v>2941</v>
      </c>
      <c r="V946" s="132">
        <v>3.3059999999999999E-2</v>
      </c>
      <c r="W946" s="132">
        <v>5.9060000000000001E-2</v>
      </c>
      <c r="X946" t="s">
        <v>412</v>
      </c>
      <c r="Y946" t="s">
        <v>339</v>
      </c>
      <c r="Z946" s="131">
        <v>1798000</v>
      </c>
      <c r="AA946" s="131">
        <v>3.718</v>
      </c>
      <c r="AB946" s="131">
        <v>92.74</v>
      </c>
      <c r="AD946" s="131">
        <v>6199.6360000000004</v>
      </c>
      <c r="AH946" s="132">
        <v>3.5999999999999999E-3</v>
      </c>
      <c r="AI946" s="132">
        <f t="shared" si="14"/>
        <v>1.5132917287112019E-2</v>
      </c>
      <c r="AJ946" s="132">
        <v>1.3938614406143093E-3</v>
      </c>
    </row>
    <row r="947" spans="1:36" hidden="1">
      <c r="A947" t="s">
        <v>1213</v>
      </c>
      <c r="B947">
        <v>8530</v>
      </c>
      <c r="C947" t="s">
        <v>1509</v>
      </c>
      <c r="D947" t="s">
        <v>1510</v>
      </c>
      <c r="E947" t="s">
        <v>309</v>
      </c>
      <c r="F947" t="s">
        <v>2363</v>
      </c>
      <c r="G947" t="s">
        <v>2364</v>
      </c>
      <c r="H947" t="s">
        <v>321</v>
      </c>
      <c r="I947" t="s">
        <v>951</v>
      </c>
      <c r="J947" t="s">
        <v>204</v>
      </c>
      <c r="K947" t="s">
        <v>204</v>
      </c>
      <c r="L947" t="s">
        <v>325</v>
      </c>
      <c r="M947" t="s">
        <v>340</v>
      </c>
      <c r="N947" t="s">
        <v>448</v>
      </c>
      <c r="O947" t="s">
        <v>339</v>
      </c>
      <c r="P947" t="s">
        <v>1211</v>
      </c>
      <c r="Q947" t="s">
        <v>413</v>
      </c>
      <c r="R947" t="s">
        <v>407</v>
      </c>
      <c r="S947" t="s">
        <v>1212</v>
      </c>
      <c r="T947" s="131">
        <v>0.19</v>
      </c>
      <c r="U947" t="s">
        <v>2365</v>
      </c>
      <c r="V947" s="132">
        <v>2.9399999999999999E-2</v>
      </c>
      <c r="W947" s="132">
        <v>4.4900000000000002E-2</v>
      </c>
      <c r="X947" t="s">
        <v>412</v>
      </c>
      <c r="Y947" t="s">
        <v>339</v>
      </c>
      <c r="Z947" s="131">
        <v>1627670</v>
      </c>
      <c r="AA947" s="131">
        <v>1</v>
      </c>
      <c r="AB947" s="131">
        <v>102.14</v>
      </c>
      <c r="AD947" s="131">
        <v>1662.502</v>
      </c>
      <c r="AH947" s="132">
        <v>6.4000000000000005E-4</v>
      </c>
      <c r="AI947" s="132">
        <f t="shared" si="14"/>
        <v>0.68950297781980463</v>
      </c>
      <c r="AJ947" s="132">
        <v>5.8606586588206069E-3</v>
      </c>
    </row>
    <row r="948" spans="1:36" hidden="1">
      <c r="A948" t="s">
        <v>1213</v>
      </c>
      <c r="B948">
        <v>8530</v>
      </c>
      <c r="C948" t="s">
        <v>1603</v>
      </c>
      <c r="D948" t="s">
        <v>1604</v>
      </c>
      <c r="E948" t="s">
        <v>309</v>
      </c>
      <c r="F948" t="s">
        <v>2533</v>
      </c>
      <c r="G948" t="s">
        <v>2534</v>
      </c>
      <c r="H948" t="s">
        <v>321</v>
      </c>
      <c r="I948" t="s">
        <v>951</v>
      </c>
      <c r="J948" t="s">
        <v>204</v>
      </c>
      <c r="K948" t="s">
        <v>204</v>
      </c>
      <c r="L948" t="s">
        <v>325</v>
      </c>
      <c r="M948" t="s">
        <v>340</v>
      </c>
      <c r="N948" t="s">
        <v>448</v>
      </c>
      <c r="O948" t="s">
        <v>339</v>
      </c>
      <c r="P948" t="s">
        <v>1211</v>
      </c>
      <c r="Q948" t="s">
        <v>413</v>
      </c>
      <c r="R948" t="s">
        <v>407</v>
      </c>
      <c r="S948" t="s">
        <v>1212</v>
      </c>
      <c r="T948" s="131">
        <v>0.16</v>
      </c>
      <c r="U948" t="s">
        <v>2535</v>
      </c>
      <c r="V948" s="132">
        <v>3.9210000000000002E-2</v>
      </c>
      <c r="W948" s="132">
        <v>4.4999999999999998E-2</v>
      </c>
      <c r="X948" t="s">
        <v>412</v>
      </c>
      <c r="Y948" t="s">
        <v>339</v>
      </c>
      <c r="Z948" s="131">
        <v>740000</v>
      </c>
      <c r="AA948" s="131">
        <v>1</v>
      </c>
      <c r="AB948" s="131">
        <v>101.17</v>
      </c>
      <c r="AD948" s="131">
        <v>748.65800000000002</v>
      </c>
      <c r="AH948" s="132">
        <v>6.0999999999999997E-4</v>
      </c>
      <c r="AI948" s="132">
        <f t="shared" si="14"/>
        <v>0.31049702218019543</v>
      </c>
      <c r="AJ948" s="132">
        <v>2.6391721575043628E-3</v>
      </c>
    </row>
    <row r="949" spans="1:36" hidden="1">
      <c r="A949" t="s">
        <v>1213</v>
      </c>
      <c r="B949">
        <v>9300</v>
      </c>
      <c r="C949" t="s">
        <v>2437</v>
      </c>
      <c r="D949" t="s">
        <v>2438</v>
      </c>
      <c r="E949" t="s">
        <v>309</v>
      </c>
      <c r="F949" t="s">
        <v>2439</v>
      </c>
      <c r="G949" t="s">
        <v>2440</v>
      </c>
      <c r="H949" t="s">
        <v>321</v>
      </c>
      <c r="I949" t="s">
        <v>754</v>
      </c>
      <c r="J949" t="s">
        <v>204</v>
      </c>
      <c r="K949" t="s">
        <v>204</v>
      </c>
      <c r="L949" t="s">
        <v>325</v>
      </c>
      <c r="M949" t="s">
        <v>340</v>
      </c>
      <c r="N949" t="s">
        <v>436</v>
      </c>
      <c r="O949" t="s">
        <v>339</v>
      </c>
      <c r="P949" t="s">
        <v>1211</v>
      </c>
      <c r="Q949" t="s">
        <v>413</v>
      </c>
      <c r="R949" t="s">
        <v>407</v>
      </c>
      <c r="S949" t="s">
        <v>1212</v>
      </c>
      <c r="T949" s="131">
        <v>3.29</v>
      </c>
      <c r="U949" t="s">
        <v>2441</v>
      </c>
      <c r="V949" s="132">
        <v>5.0000000000000001E-4</v>
      </c>
      <c r="W949" s="132">
        <v>2.4899999999999999E-2</v>
      </c>
      <c r="X949" t="s">
        <v>412</v>
      </c>
      <c r="Y949" t="s">
        <v>339</v>
      </c>
      <c r="Z949" s="131">
        <v>1257428.98</v>
      </c>
      <c r="AA949" s="131">
        <v>1</v>
      </c>
      <c r="AB949" s="131">
        <v>106.03</v>
      </c>
      <c r="AD949" s="131">
        <v>1333.252</v>
      </c>
      <c r="AH949" s="132">
        <v>1.42E-3</v>
      </c>
      <c r="AI949" s="132">
        <f t="shared" si="14"/>
        <v>3.9733610732433103E-2</v>
      </c>
      <c r="AJ949" s="132">
        <v>4.4469392245897431E-3</v>
      </c>
    </row>
    <row r="950" spans="1:36" hidden="1">
      <c r="A950" t="s">
        <v>1213</v>
      </c>
      <c r="B950">
        <v>9300</v>
      </c>
      <c r="C950" t="s">
        <v>1519</v>
      </c>
      <c r="D950" t="s">
        <v>1520</v>
      </c>
      <c r="E950" t="s">
        <v>309</v>
      </c>
      <c r="F950" t="s">
        <v>2809</v>
      </c>
      <c r="G950" t="s">
        <v>2810</v>
      </c>
      <c r="H950" t="s">
        <v>321</v>
      </c>
      <c r="I950" t="s">
        <v>754</v>
      </c>
      <c r="J950" t="s">
        <v>204</v>
      </c>
      <c r="K950" t="s">
        <v>204</v>
      </c>
      <c r="L950" t="s">
        <v>325</v>
      </c>
      <c r="M950" t="s">
        <v>340</v>
      </c>
      <c r="N950" t="s">
        <v>448</v>
      </c>
      <c r="O950" t="s">
        <v>339</v>
      </c>
      <c r="P950" t="s">
        <v>1211</v>
      </c>
      <c r="Q950" t="s">
        <v>413</v>
      </c>
      <c r="R950" t="s">
        <v>407</v>
      </c>
      <c r="S950" t="s">
        <v>1212</v>
      </c>
      <c r="T950" s="131">
        <v>2.35</v>
      </c>
      <c r="U950" t="s">
        <v>1317</v>
      </c>
      <c r="V950" s="132">
        <v>1.7989999999999999E-2</v>
      </c>
      <c r="W950" s="132">
        <v>2.41E-2</v>
      </c>
      <c r="X950" t="s">
        <v>412</v>
      </c>
      <c r="Y950" t="s">
        <v>339</v>
      </c>
      <c r="Z950" s="131">
        <v>853200</v>
      </c>
      <c r="AA950" s="131">
        <v>1</v>
      </c>
      <c r="AB950" s="131">
        <v>102.59</v>
      </c>
      <c r="AD950" s="131">
        <v>875.298</v>
      </c>
      <c r="AH950" s="132">
        <v>2.9999999999999997E-4</v>
      </c>
      <c r="AI950" s="132">
        <f t="shared" si="14"/>
        <v>2.6085653730035456E-2</v>
      </c>
      <c r="AJ950" s="132">
        <v>2.9194758450802648E-3</v>
      </c>
    </row>
    <row r="951" spans="1:36" hidden="1">
      <c r="A951" t="s">
        <v>1213</v>
      </c>
      <c r="B951">
        <v>9300</v>
      </c>
      <c r="C951" t="s">
        <v>2453</v>
      </c>
      <c r="D951" t="s">
        <v>2454</v>
      </c>
      <c r="E951" t="s">
        <v>309</v>
      </c>
      <c r="F951" t="s">
        <v>2458</v>
      </c>
      <c r="G951" t="s">
        <v>2459</v>
      </c>
      <c r="H951" t="s">
        <v>321</v>
      </c>
      <c r="I951" t="s">
        <v>754</v>
      </c>
      <c r="J951" t="s">
        <v>204</v>
      </c>
      <c r="K951" t="s">
        <v>204</v>
      </c>
      <c r="L951" t="s">
        <v>325</v>
      </c>
      <c r="M951" t="s">
        <v>340</v>
      </c>
      <c r="N951" t="s">
        <v>477</v>
      </c>
      <c r="O951" t="s">
        <v>339</v>
      </c>
      <c r="P951" t="s">
        <v>1211</v>
      </c>
      <c r="Q951" t="s">
        <v>413</v>
      </c>
      <c r="R951" t="s">
        <v>407</v>
      </c>
      <c r="S951" t="s">
        <v>1212</v>
      </c>
      <c r="T951" s="131">
        <v>1.73</v>
      </c>
      <c r="U951" t="s">
        <v>1597</v>
      </c>
      <c r="V951" s="132">
        <v>-3.6600000000000001E-3</v>
      </c>
      <c r="W951" s="132">
        <v>2.4299999999999999E-2</v>
      </c>
      <c r="X951" t="s">
        <v>412</v>
      </c>
      <c r="Y951" t="s">
        <v>339</v>
      </c>
      <c r="Z951" s="131">
        <v>775000</v>
      </c>
      <c r="AA951" s="131">
        <v>1</v>
      </c>
      <c r="AB951" s="131">
        <v>109.41</v>
      </c>
      <c r="AD951" s="131">
        <v>847.928</v>
      </c>
      <c r="AH951" s="132">
        <v>1.2099999999999999E-3</v>
      </c>
      <c r="AI951" s="132">
        <f t="shared" si="14"/>
        <v>2.5269972279156932E-2</v>
      </c>
      <c r="AJ951" s="132">
        <v>2.8281857314505676E-3</v>
      </c>
    </row>
    <row r="952" spans="1:36" hidden="1">
      <c r="A952" t="s">
        <v>1213</v>
      </c>
      <c r="B952">
        <v>9300</v>
      </c>
      <c r="C952" t="s">
        <v>1509</v>
      </c>
      <c r="D952" t="s">
        <v>1510</v>
      </c>
      <c r="E952" t="s">
        <v>309</v>
      </c>
      <c r="F952" t="s">
        <v>2334</v>
      </c>
      <c r="G952" t="s">
        <v>2335</v>
      </c>
      <c r="H952" t="s">
        <v>321</v>
      </c>
      <c r="I952" t="s">
        <v>754</v>
      </c>
      <c r="J952" t="s">
        <v>204</v>
      </c>
      <c r="K952" t="s">
        <v>204</v>
      </c>
      <c r="L952" t="s">
        <v>325</v>
      </c>
      <c r="M952" t="s">
        <v>340</v>
      </c>
      <c r="N952" t="s">
        <v>448</v>
      </c>
      <c r="O952" t="s">
        <v>339</v>
      </c>
      <c r="P952" t="s">
        <v>1211</v>
      </c>
      <c r="Q952" t="s">
        <v>413</v>
      </c>
      <c r="R952" t="s">
        <v>407</v>
      </c>
      <c r="S952" t="s">
        <v>1212</v>
      </c>
      <c r="T952" s="131">
        <v>1.22</v>
      </c>
      <c r="U952" t="s">
        <v>2336</v>
      </c>
      <c r="V952" s="132">
        <v>7.4700000000000001E-3</v>
      </c>
      <c r="W952" s="132">
        <v>2.3900000000000001E-2</v>
      </c>
      <c r="X952" t="s">
        <v>412</v>
      </c>
      <c r="Y952" t="s">
        <v>339</v>
      </c>
      <c r="Z952" s="131">
        <v>712000</v>
      </c>
      <c r="AA952" s="131">
        <v>1</v>
      </c>
      <c r="AB952" s="131">
        <v>111.45</v>
      </c>
      <c r="AD952" s="131">
        <v>793.524</v>
      </c>
      <c r="AH952" s="132">
        <v>2.4000000000000001E-4</v>
      </c>
      <c r="AI952" s="132">
        <f t="shared" si="14"/>
        <v>2.3648622858126779E-2</v>
      </c>
      <c r="AJ952" s="132">
        <v>2.6467262012382893E-3</v>
      </c>
    </row>
    <row r="953" spans="1:36" hidden="1">
      <c r="A953" t="s">
        <v>1213</v>
      </c>
      <c r="B953">
        <v>9300</v>
      </c>
      <c r="C953" t="s">
        <v>2437</v>
      </c>
      <c r="D953" t="s">
        <v>2438</v>
      </c>
      <c r="E953" t="s">
        <v>309</v>
      </c>
      <c r="F953" t="s">
        <v>2962</v>
      </c>
      <c r="G953" t="s">
        <v>2963</v>
      </c>
      <c r="H953" t="s">
        <v>321</v>
      </c>
      <c r="I953" t="s">
        <v>755</v>
      </c>
      <c r="J953" t="s">
        <v>204</v>
      </c>
      <c r="K953" t="s">
        <v>204</v>
      </c>
      <c r="L953" t="s">
        <v>325</v>
      </c>
      <c r="M953" t="s">
        <v>340</v>
      </c>
      <c r="N953" t="s">
        <v>436</v>
      </c>
      <c r="O953" t="s">
        <v>339</v>
      </c>
      <c r="P953" t="s">
        <v>1211</v>
      </c>
      <c r="Q953" t="s">
        <v>413</v>
      </c>
      <c r="R953" t="s">
        <v>407</v>
      </c>
      <c r="S953" t="s">
        <v>1212</v>
      </c>
      <c r="T953" s="131">
        <v>1.01</v>
      </c>
      <c r="U953" t="s">
        <v>2964</v>
      </c>
      <c r="V953" s="132">
        <v>1.58E-3</v>
      </c>
      <c r="W953" s="132">
        <v>5.5399999999999998E-2</v>
      </c>
      <c r="X953" t="s">
        <v>412</v>
      </c>
      <c r="Y953" t="s">
        <v>339</v>
      </c>
      <c r="Z953" s="131">
        <v>724000</v>
      </c>
      <c r="AA953" s="131">
        <v>1</v>
      </c>
      <c r="AB953" s="131">
        <v>108.32</v>
      </c>
      <c r="AD953" s="131">
        <v>784.23699999999997</v>
      </c>
      <c r="AH953" s="132">
        <v>3.8999999999999999E-4</v>
      </c>
      <c r="AI953" s="132">
        <f t="shared" si="14"/>
        <v>2.3371851442916373E-2</v>
      </c>
      <c r="AJ953" s="132">
        <v>2.6157502682723046E-3</v>
      </c>
    </row>
    <row r="954" spans="1:36" hidden="1">
      <c r="A954" t="s">
        <v>1213</v>
      </c>
      <c r="B954">
        <v>9300</v>
      </c>
      <c r="C954" t="s">
        <v>1603</v>
      </c>
      <c r="D954" t="s">
        <v>1604</v>
      </c>
      <c r="E954" t="s">
        <v>309</v>
      </c>
      <c r="F954" t="s">
        <v>2419</v>
      </c>
      <c r="G954" t="s">
        <v>2420</v>
      </c>
      <c r="H954" t="s">
        <v>321</v>
      </c>
      <c r="I954" t="s">
        <v>754</v>
      </c>
      <c r="J954" t="s">
        <v>204</v>
      </c>
      <c r="K954" t="s">
        <v>204</v>
      </c>
      <c r="L954" t="s">
        <v>325</v>
      </c>
      <c r="M954" t="s">
        <v>340</v>
      </c>
      <c r="N954" t="s">
        <v>448</v>
      </c>
      <c r="O954" t="s">
        <v>339</v>
      </c>
      <c r="P954" t="s">
        <v>1211</v>
      </c>
      <c r="Q954" t="s">
        <v>413</v>
      </c>
      <c r="R954" t="s">
        <v>407</v>
      </c>
      <c r="S954" t="s">
        <v>1212</v>
      </c>
      <c r="T954" s="131">
        <v>3.05</v>
      </c>
      <c r="U954" t="s">
        <v>2421</v>
      </c>
      <c r="V954" s="132">
        <v>1.7500000000000002E-2</v>
      </c>
      <c r="W954" s="132">
        <v>2.5499999999999998E-2</v>
      </c>
      <c r="X954" t="s">
        <v>412</v>
      </c>
      <c r="Y954" t="s">
        <v>339</v>
      </c>
      <c r="Z954" s="131">
        <v>636000.47</v>
      </c>
      <c r="AA954" s="131">
        <v>1</v>
      </c>
      <c r="AB954" s="131">
        <v>112.78</v>
      </c>
      <c r="AD954" s="131">
        <v>717.28099999999995</v>
      </c>
      <c r="AH954" s="132">
        <v>2.9E-4</v>
      </c>
      <c r="AI954" s="132">
        <f t="shared" si="14"/>
        <v>2.1376426991874264E-2</v>
      </c>
      <c r="AJ954" s="132">
        <v>2.3924246983713171E-3</v>
      </c>
    </row>
    <row r="955" spans="1:36" hidden="1">
      <c r="A955" t="s">
        <v>1213</v>
      </c>
      <c r="B955">
        <v>9300</v>
      </c>
      <c r="C955" t="s">
        <v>1509</v>
      </c>
      <c r="D955" t="s">
        <v>1510</v>
      </c>
      <c r="E955" t="s">
        <v>309</v>
      </c>
      <c r="F955" t="s">
        <v>1990</v>
      </c>
      <c r="G955" t="s">
        <v>1991</v>
      </c>
      <c r="H955" t="s">
        <v>321</v>
      </c>
      <c r="I955" t="s">
        <v>754</v>
      </c>
      <c r="J955" t="s">
        <v>204</v>
      </c>
      <c r="K955" t="s">
        <v>204</v>
      </c>
      <c r="L955" t="s">
        <v>325</v>
      </c>
      <c r="M955" t="s">
        <v>340</v>
      </c>
      <c r="N955" t="s">
        <v>448</v>
      </c>
      <c r="O955" t="s">
        <v>339</v>
      </c>
      <c r="P955" t="s">
        <v>1211</v>
      </c>
      <c r="Q955" t="s">
        <v>413</v>
      </c>
      <c r="R955" t="s">
        <v>407</v>
      </c>
      <c r="S955" t="s">
        <v>1212</v>
      </c>
      <c r="T955" s="131">
        <v>3.56</v>
      </c>
      <c r="U955" t="s">
        <v>1992</v>
      </c>
      <c r="V955" s="132">
        <v>-7.0400000000000003E-3</v>
      </c>
      <c r="W955" s="132">
        <v>2.5600000000000001E-2</v>
      </c>
      <c r="X955" t="s">
        <v>412</v>
      </c>
      <c r="Y955" t="s">
        <v>339</v>
      </c>
      <c r="Z955" s="131">
        <v>605000</v>
      </c>
      <c r="AA955" s="131">
        <v>1</v>
      </c>
      <c r="AB955" s="131">
        <v>103.56</v>
      </c>
      <c r="AD955" s="131">
        <v>626.53800000000001</v>
      </c>
      <c r="AH955" s="132">
        <v>1.8000000000000001E-4</v>
      </c>
      <c r="AI955" s="132">
        <f t="shared" si="14"/>
        <v>1.8672101749014569E-2</v>
      </c>
      <c r="AJ955" s="132">
        <v>2.089759781268664E-3</v>
      </c>
    </row>
    <row r="956" spans="1:36" hidden="1">
      <c r="A956" t="s">
        <v>1213</v>
      </c>
      <c r="B956">
        <v>9300</v>
      </c>
      <c r="C956" t="s">
        <v>1509</v>
      </c>
      <c r="D956" t="s">
        <v>1510</v>
      </c>
      <c r="E956" t="s">
        <v>309</v>
      </c>
      <c r="F956" t="s">
        <v>1967</v>
      </c>
      <c r="G956" t="s">
        <v>1968</v>
      </c>
      <c r="H956" t="s">
        <v>321</v>
      </c>
      <c r="I956" t="s">
        <v>754</v>
      </c>
      <c r="J956" t="s">
        <v>204</v>
      </c>
      <c r="K956" t="s">
        <v>204</v>
      </c>
      <c r="L956" t="s">
        <v>325</v>
      </c>
      <c r="M956" t="s">
        <v>340</v>
      </c>
      <c r="N956" t="s">
        <v>448</v>
      </c>
      <c r="O956" t="s">
        <v>339</v>
      </c>
      <c r="P956" t="s">
        <v>1211</v>
      </c>
      <c r="Q956" t="s">
        <v>413</v>
      </c>
      <c r="R956" t="s">
        <v>407</v>
      </c>
      <c r="S956" t="s">
        <v>1212</v>
      </c>
      <c r="T956" s="131">
        <v>2.93</v>
      </c>
      <c r="U956" t="s">
        <v>1969</v>
      </c>
      <c r="V956" s="132">
        <v>1.738E-2</v>
      </c>
      <c r="W956" s="132">
        <v>2.5700000000000001E-2</v>
      </c>
      <c r="X956" t="s">
        <v>412</v>
      </c>
      <c r="Y956" t="s">
        <v>339</v>
      </c>
      <c r="Z956" s="131">
        <v>575000.67000000004</v>
      </c>
      <c r="AA956" s="131">
        <v>1</v>
      </c>
      <c r="AB956" s="131">
        <v>103.82</v>
      </c>
      <c r="AD956" s="131">
        <v>596.96600000000001</v>
      </c>
      <c r="AH956" s="132">
        <v>2.2000000000000001E-4</v>
      </c>
      <c r="AI956" s="132">
        <f t="shared" si="14"/>
        <v>1.7790796236943698E-2</v>
      </c>
      <c r="AJ956" s="132">
        <v>1.9911250994908997E-3</v>
      </c>
    </row>
    <row r="957" spans="1:36" hidden="1">
      <c r="A957" t="s">
        <v>1213</v>
      </c>
      <c r="B957">
        <v>9300</v>
      </c>
      <c r="C957" t="s">
        <v>2396</v>
      </c>
      <c r="D957" t="s">
        <v>2397</v>
      </c>
      <c r="E957" t="s">
        <v>309</v>
      </c>
      <c r="F957" t="s">
        <v>2398</v>
      </c>
      <c r="G957" t="s">
        <v>2399</v>
      </c>
      <c r="H957" t="s">
        <v>321</v>
      </c>
      <c r="I957" t="s">
        <v>754</v>
      </c>
      <c r="J957" t="s">
        <v>204</v>
      </c>
      <c r="K957" t="s">
        <v>204</v>
      </c>
      <c r="L957" t="s">
        <v>325</v>
      </c>
      <c r="M957" t="s">
        <v>340</v>
      </c>
      <c r="N957" t="s">
        <v>448</v>
      </c>
      <c r="O957" t="s">
        <v>339</v>
      </c>
      <c r="P957" t="s">
        <v>1211</v>
      </c>
      <c r="Q957" t="s">
        <v>413</v>
      </c>
      <c r="R957" t="s">
        <v>407</v>
      </c>
      <c r="S957" t="s">
        <v>1212</v>
      </c>
      <c r="T957" s="131">
        <v>0.44</v>
      </c>
      <c r="U957" t="s">
        <v>2400</v>
      </c>
      <c r="V957" s="132">
        <v>5.0899999999999999E-3</v>
      </c>
      <c r="W957" s="132">
        <v>2.2599999999999999E-2</v>
      </c>
      <c r="X957" t="s">
        <v>412</v>
      </c>
      <c r="Y957" t="s">
        <v>339</v>
      </c>
      <c r="Z957" s="131">
        <v>516000</v>
      </c>
      <c r="AA957" s="131">
        <v>1</v>
      </c>
      <c r="AB957" s="131">
        <v>113.85</v>
      </c>
      <c r="AD957" s="131">
        <v>587.46600000000001</v>
      </c>
      <c r="AH957" s="132">
        <v>3.4000000000000002E-4</v>
      </c>
      <c r="AI957" s="132">
        <f t="shared" si="14"/>
        <v>1.7507676990201063E-2</v>
      </c>
      <c r="AJ957" s="132">
        <v>1.9594387246468321E-3</v>
      </c>
    </row>
    <row r="958" spans="1:36" hidden="1">
      <c r="A958" t="s">
        <v>1213</v>
      </c>
      <c r="B958">
        <v>9300</v>
      </c>
      <c r="C958" t="s">
        <v>2965</v>
      </c>
      <c r="D958" t="s">
        <v>2966</v>
      </c>
      <c r="E958" t="s">
        <v>309</v>
      </c>
      <c r="F958" t="s">
        <v>2967</v>
      </c>
      <c r="G958" t="s">
        <v>2968</v>
      </c>
      <c r="H958" t="s">
        <v>321</v>
      </c>
      <c r="I958" t="s">
        <v>754</v>
      </c>
      <c r="J958" t="s">
        <v>204</v>
      </c>
      <c r="K958" t="s">
        <v>204</v>
      </c>
      <c r="L958" t="s">
        <v>325</v>
      </c>
      <c r="M958" t="s">
        <v>340</v>
      </c>
      <c r="N958" t="s">
        <v>477</v>
      </c>
      <c r="O958" t="s">
        <v>339</v>
      </c>
      <c r="P958" t="s">
        <v>1211</v>
      </c>
      <c r="Q958" t="s">
        <v>413</v>
      </c>
      <c r="R958" t="s">
        <v>407</v>
      </c>
      <c r="S958" t="s">
        <v>1212</v>
      </c>
      <c r="T958" s="131">
        <v>3.12</v>
      </c>
      <c r="U958" t="s">
        <v>1540</v>
      </c>
      <c r="V958" s="132">
        <v>-1.0499999999999999E-3</v>
      </c>
      <c r="W958" s="132">
        <v>2.5399999999999999E-2</v>
      </c>
      <c r="X958" t="s">
        <v>412</v>
      </c>
      <c r="Y958" t="s">
        <v>339</v>
      </c>
      <c r="Z958" s="131">
        <v>519000.56</v>
      </c>
      <c r="AA958" s="131">
        <v>1</v>
      </c>
      <c r="AB958" s="131">
        <v>108.19</v>
      </c>
      <c r="AD958" s="131">
        <v>561.50699999999995</v>
      </c>
      <c r="AH958" s="132">
        <v>7.4099999999999999E-3</v>
      </c>
      <c r="AI958" s="132">
        <f t="shared" si="14"/>
        <v>1.6734046197970309E-2</v>
      </c>
      <c r="AJ958" s="132">
        <v>1.8728548715334482E-3</v>
      </c>
    </row>
    <row r="959" spans="1:36" hidden="1">
      <c r="A959" t="s">
        <v>1213</v>
      </c>
      <c r="B959">
        <v>9300</v>
      </c>
      <c r="C959" t="s">
        <v>1509</v>
      </c>
      <c r="D959" t="s">
        <v>1510</v>
      </c>
      <c r="E959" t="s">
        <v>309</v>
      </c>
      <c r="F959" t="s">
        <v>2363</v>
      </c>
      <c r="G959" t="s">
        <v>2364</v>
      </c>
      <c r="H959" t="s">
        <v>321</v>
      </c>
      <c r="I959" t="s">
        <v>951</v>
      </c>
      <c r="J959" t="s">
        <v>204</v>
      </c>
      <c r="K959" t="s">
        <v>204</v>
      </c>
      <c r="L959" t="s">
        <v>325</v>
      </c>
      <c r="M959" t="s">
        <v>340</v>
      </c>
      <c r="N959" t="s">
        <v>448</v>
      </c>
      <c r="O959" t="s">
        <v>339</v>
      </c>
      <c r="P959" t="s">
        <v>1211</v>
      </c>
      <c r="Q959" t="s">
        <v>413</v>
      </c>
      <c r="R959" t="s">
        <v>407</v>
      </c>
      <c r="S959" t="s">
        <v>1212</v>
      </c>
      <c r="T959" s="131">
        <v>0.19</v>
      </c>
      <c r="U959" t="s">
        <v>2365</v>
      </c>
      <c r="V959" s="132">
        <v>1.192E-2</v>
      </c>
      <c r="W959" s="132">
        <v>4.4900000000000002E-2</v>
      </c>
      <c r="X959" t="s">
        <v>412</v>
      </c>
      <c r="Y959" t="s">
        <v>339</v>
      </c>
      <c r="Z959" s="131">
        <v>442000</v>
      </c>
      <c r="AA959" s="131">
        <v>1</v>
      </c>
      <c r="AB959" s="131">
        <v>102.14</v>
      </c>
      <c r="AD959" s="131">
        <v>451.459</v>
      </c>
      <c r="AH959" s="132">
        <v>1.7000000000000001E-4</v>
      </c>
      <c r="AI959" s="132">
        <f t="shared" si="14"/>
        <v>1.3454392843703604E-2</v>
      </c>
      <c r="AJ959" s="132">
        <v>1.5057999053397714E-3</v>
      </c>
    </row>
    <row r="960" spans="1:36" hidden="1">
      <c r="A960" t="s">
        <v>1213</v>
      </c>
      <c r="B960">
        <v>9300</v>
      </c>
      <c r="C960" t="s">
        <v>455</v>
      </c>
      <c r="D960" t="s">
        <v>2228</v>
      </c>
      <c r="E960" t="s">
        <v>309</v>
      </c>
      <c r="F960" t="s">
        <v>2393</v>
      </c>
      <c r="G960" t="s">
        <v>2394</v>
      </c>
      <c r="H960" t="s">
        <v>321</v>
      </c>
      <c r="I960" t="s">
        <v>754</v>
      </c>
      <c r="J960" t="s">
        <v>204</v>
      </c>
      <c r="K960" t="s">
        <v>204</v>
      </c>
      <c r="L960" t="s">
        <v>325</v>
      </c>
      <c r="M960" t="s">
        <v>340</v>
      </c>
      <c r="N960" t="s">
        <v>440</v>
      </c>
      <c r="O960" t="s">
        <v>339</v>
      </c>
      <c r="P960" t="s">
        <v>2027</v>
      </c>
      <c r="Q960" t="s">
        <v>415</v>
      </c>
      <c r="R960" t="s">
        <v>407</v>
      </c>
      <c r="S960" t="s">
        <v>1212</v>
      </c>
      <c r="T960" s="131">
        <v>0.9</v>
      </c>
      <c r="U960" t="s">
        <v>2395</v>
      </c>
      <c r="V960" s="132">
        <v>2.2159999999999999E-2</v>
      </c>
      <c r="W960" s="132">
        <v>2.4E-2</v>
      </c>
      <c r="X960" t="s">
        <v>412</v>
      </c>
      <c r="Y960" t="s">
        <v>339</v>
      </c>
      <c r="Z960" s="131">
        <v>372000</v>
      </c>
      <c r="AA960" s="131">
        <v>1</v>
      </c>
      <c r="AB960" s="131">
        <v>119.86</v>
      </c>
      <c r="AD960" s="131">
        <v>445.87900000000002</v>
      </c>
      <c r="AH960" s="132">
        <v>2.5000000000000001E-4</v>
      </c>
      <c r="AI960" s="132">
        <f t="shared" si="14"/>
        <v>1.328809753877477E-2</v>
      </c>
      <c r="AJ960" s="132">
        <v>1.4871883293787298E-3</v>
      </c>
    </row>
    <row r="961" spans="1:36" hidden="1">
      <c r="A961" t="s">
        <v>1213</v>
      </c>
      <c r="B961">
        <v>9300</v>
      </c>
      <c r="C961" t="s">
        <v>2496</v>
      </c>
      <c r="D961" t="s">
        <v>2497</v>
      </c>
      <c r="E961" t="s">
        <v>309</v>
      </c>
      <c r="F961" t="s">
        <v>2498</v>
      </c>
      <c r="G961" t="s">
        <v>2499</v>
      </c>
      <c r="H961" t="s">
        <v>321</v>
      </c>
      <c r="I961" t="s">
        <v>754</v>
      </c>
      <c r="J961" t="s">
        <v>204</v>
      </c>
      <c r="K961" t="s">
        <v>204</v>
      </c>
      <c r="L961" t="s">
        <v>325</v>
      </c>
      <c r="M961" t="s">
        <v>340</v>
      </c>
      <c r="N961" t="s">
        <v>448</v>
      </c>
      <c r="O961" t="s">
        <v>339</v>
      </c>
      <c r="P961" t="s">
        <v>1211</v>
      </c>
      <c r="Q961" t="s">
        <v>413</v>
      </c>
      <c r="R961" t="s">
        <v>407</v>
      </c>
      <c r="S961" t="s">
        <v>1212</v>
      </c>
      <c r="T961" s="131">
        <v>2.76</v>
      </c>
      <c r="U961" t="s">
        <v>2500</v>
      </c>
      <c r="V961" s="132">
        <v>1.4999999999999999E-2</v>
      </c>
      <c r="W961" s="132">
        <v>2.52E-2</v>
      </c>
      <c r="X961" t="s">
        <v>412</v>
      </c>
      <c r="Y961" t="s">
        <v>339</v>
      </c>
      <c r="Z961" s="131">
        <v>372000.67</v>
      </c>
      <c r="AA961" s="131">
        <v>1</v>
      </c>
      <c r="AB961" s="131">
        <v>112.67</v>
      </c>
      <c r="AD961" s="131">
        <v>419.13299999999998</v>
      </c>
      <c r="AH961" s="132">
        <v>1.6000000000000001E-3</v>
      </c>
      <c r="AI961" s="132">
        <f t="shared" si="14"/>
        <v>1.2491012552103341E-2</v>
      </c>
      <c r="AJ961" s="132">
        <v>1.3979795102651059E-3</v>
      </c>
    </row>
    <row r="962" spans="1:36" hidden="1">
      <c r="A962" t="s">
        <v>1213</v>
      </c>
      <c r="B962">
        <v>9300</v>
      </c>
      <c r="C962" t="s">
        <v>1509</v>
      </c>
      <c r="D962" t="s">
        <v>1510</v>
      </c>
      <c r="E962" t="s">
        <v>309</v>
      </c>
      <c r="F962" t="s">
        <v>2222</v>
      </c>
      <c r="G962" t="s">
        <v>2223</v>
      </c>
      <c r="H962" t="s">
        <v>321</v>
      </c>
      <c r="I962" t="s">
        <v>754</v>
      </c>
      <c r="J962" t="s">
        <v>204</v>
      </c>
      <c r="K962" t="s">
        <v>204</v>
      </c>
      <c r="L962" t="s">
        <v>325</v>
      </c>
      <c r="M962" t="s">
        <v>340</v>
      </c>
      <c r="N962" t="s">
        <v>448</v>
      </c>
      <c r="O962" t="s">
        <v>339</v>
      </c>
      <c r="P962" t="s">
        <v>1211</v>
      </c>
      <c r="Q962" t="s">
        <v>413</v>
      </c>
      <c r="R962" t="s">
        <v>407</v>
      </c>
      <c r="S962" t="s">
        <v>1212</v>
      </c>
      <c r="T962" s="131">
        <v>4.45</v>
      </c>
      <c r="U962" t="s">
        <v>2224</v>
      </c>
      <c r="V962" s="132">
        <v>1.7649999999999999E-2</v>
      </c>
      <c r="W962" s="132">
        <v>2.53E-2</v>
      </c>
      <c r="X962" t="s">
        <v>412</v>
      </c>
      <c r="Y962" t="s">
        <v>339</v>
      </c>
      <c r="Z962" s="131">
        <v>360000</v>
      </c>
      <c r="AA962" s="131">
        <v>1</v>
      </c>
      <c r="AB962" s="131">
        <v>101.81</v>
      </c>
      <c r="AD962" s="131">
        <v>366.51600000000002</v>
      </c>
      <c r="AH962" s="132">
        <v>1.4999999999999999E-4</v>
      </c>
      <c r="AI962" s="132">
        <f t="shared" si="14"/>
        <v>1.092291935148678E-2</v>
      </c>
      <c r="AJ962" s="132">
        <v>1.2224803539313907E-3</v>
      </c>
    </row>
    <row r="963" spans="1:36" hidden="1">
      <c r="A963" t="s">
        <v>1213</v>
      </c>
      <c r="B963">
        <v>9300</v>
      </c>
      <c r="C963" t="s">
        <v>1850</v>
      </c>
      <c r="D963" t="s">
        <v>1851</v>
      </c>
      <c r="E963" t="s">
        <v>309</v>
      </c>
      <c r="F963" t="s">
        <v>2645</v>
      </c>
      <c r="G963" t="s">
        <v>2646</v>
      </c>
      <c r="H963" t="s">
        <v>321</v>
      </c>
      <c r="I963" t="s">
        <v>754</v>
      </c>
      <c r="J963" t="s">
        <v>204</v>
      </c>
      <c r="K963" t="s">
        <v>204</v>
      </c>
      <c r="L963" t="s">
        <v>325</v>
      </c>
      <c r="M963" t="s">
        <v>340</v>
      </c>
      <c r="N963" t="s">
        <v>443</v>
      </c>
      <c r="O963" t="s">
        <v>339</v>
      </c>
      <c r="P963" t="s">
        <v>1545</v>
      </c>
      <c r="Q963" t="s">
        <v>415</v>
      </c>
      <c r="R963" t="s">
        <v>407</v>
      </c>
      <c r="S963" t="s">
        <v>1212</v>
      </c>
      <c r="T963" s="131">
        <v>0.53</v>
      </c>
      <c r="U963" t="s">
        <v>1583</v>
      </c>
      <c r="V963" s="132">
        <v>2.162E-2</v>
      </c>
      <c r="W963" s="132">
        <v>2.9600000000000001E-2</v>
      </c>
      <c r="X963" t="s">
        <v>412</v>
      </c>
      <c r="Y963" t="s">
        <v>339</v>
      </c>
      <c r="Z963" s="131">
        <v>296000</v>
      </c>
      <c r="AA963" s="131">
        <v>1</v>
      </c>
      <c r="AB963" s="131">
        <v>115.43</v>
      </c>
      <c r="AD963" s="131">
        <v>341.673</v>
      </c>
      <c r="AH963" s="132">
        <v>1.15E-3</v>
      </c>
      <c r="AI963" s="132">
        <f t="shared" ref="AI963:AI1026" si="15">AD963/SUMIF(B:B,B963,AD:AD)</f>
        <v>1.0182547620241797E-2</v>
      </c>
      <c r="AJ963" s="132">
        <v>1.1396188160102151E-3</v>
      </c>
    </row>
    <row r="964" spans="1:36" hidden="1">
      <c r="A964" t="s">
        <v>1213</v>
      </c>
      <c r="B964">
        <v>9300</v>
      </c>
      <c r="C964" t="s">
        <v>2023</v>
      </c>
      <c r="D964" t="s">
        <v>2024</v>
      </c>
      <c r="E964" t="s">
        <v>309</v>
      </c>
      <c r="F964" t="s">
        <v>2450</v>
      </c>
      <c r="G964" t="s">
        <v>2451</v>
      </c>
      <c r="H964" t="s">
        <v>321</v>
      </c>
      <c r="I964" t="s">
        <v>754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P964" t="s">
        <v>2027</v>
      </c>
      <c r="Q964" t="s">
        <v>415</v>
      </c>
      <c r="R964" t="s">
        <v>407</v>
      </c>
      <c r="S964" t="s">
        <v>1212</v>
      </c>
      <c r="T964" s="131">
        <v>2.66</v>
      </c>
      <c r="U964" t="s">
        <v>2452</v>
      </c>
      <c r="V964" s="132">
        <v>1.702E-2</v>
      </c>
      <c r="W964" s="132">
        <v>2.81E-2</v>
      </c>
      <c r="X964" t="s">
        <v>412</v>
      </c>
      <c r="Y964" t="s">
        <v>339</v>
      </c>
      <c r="Z964" s="131">
        <v>292000.53999999998</v>
      </c>
      <c r="AA964" s="131">
        <v>1</v>
      </c>
      <c r="AB964" s="131">
        <v>113.01</v>
      </c>
      <c r="AD964" s="131">
        <v>329.99</v>
      </c>
      <c r="AH964" s="132">
        <v>1.2E-4</v>
      </c>
      <c r="AI964" s="132">
        <f t="shared" si="15"/>
        <v>9.8343705508002997E-3</v>
      </c>
      <c r="AJ964" s="132">
        <v>1.100651245767769E-3</v>
      </c>
    </row>
    <row r="965" spans="1:36" hidden="1">
      <c r="A965" t="s">
        <v>1213</v>
      </c>
      <c r="B965">
        <v>9300</v>
      </c>
      <c r="C965" t="s">
        <v>2275</v>
      </c>
      <c r="D965" t="s">
        <v>2276</v>
      </c>
      <c r="E965" t="s">
        <v>309</v>
      </c>
      <c r="F965" t="s">
        <v>2561</v>
      </c>
      <c r="G965" t="s">
        <v>2562</v>
      </c>
      <c r="H965" t="s">
        <v>321</v>
      </c>
      <c r="I965" t="s">
        <v>754</v>
      </c>
      <c r="J965" t="s">
        <v>204</v>
      </c>
      <c r="K965" t="s">
        <v>204</v>
      </c>
      <c r="L965" t="s">
        <v>325</v>
      </c>
      <c r="M965" t="s">
        <v>340</v>
      </c>
      <c r="N965" t="s">
        <v>464</v>
      </c>
      <c r="O965" t="s">
        <v>339</v>
      </c>
      <c r="P965" t="s">
        <v>1700</v>
      </c>
      <c r="Q965" t="s">
        <v>413</v>
      </c>
      <c r="R965" t="s">
        <v>407</v>
      </c>
      <c r="S965" t="s">
        <v>1212</v>
      </c>
      <c r="T965" s="131">
        <v>2.29</v>
      </c>
      <c r="U965" t="s">
        <v>2563</v>
      </c>
      <c r="V965" s="132">
        <v>9.6500000000000006E-3</v>
      </c>
      <c r="W965" s="132">
        <v>2.7900000000000001E-2</v>
      </c>
      <c r="X965" t="s">
        <v>412</v>
      </c>
      <c r="Y965" t="s">
        <v>339</v>
      </c>
      <c r="Z965" s="131">
        <v>276514.18</v>
      </c>
      <c r="AA965" s="131">
        <v>1</v>
      </c>
      <c r="AB965" s="131">
        <v>112.72</v>
      </c>
      <c r="AD965" s="131">
        <v>311.68700000000001</v>
      </c>
      <c r="AH965" s="132">
        <v>2.7E-4</v>
      </c>
      <c r="AI965" s="132">
        <f t="shared" si="15"/>
        <v>9.288904069418142E-3</v>
      </c>
      <c r="AJ965" s="132">
        <v>1.0396032753708252E-3</v>
      </c>
    </row>
    <row r="966" spans="1:36" hidden="1">
      <c r="A966" t="s">
        <v>1213</v>
      </c>
      <c r="B966">
        <v>9300</v>
      </c>
      <c r="C966" t="s">
        <v>1519</v>
      </c>
      <c r="D966" t="s">
        <v>1520</v>
      </c>
      <c r="E966" t="s">
        <v>309</v>
      </c>
      <c r="F966" t="s">
        <v>2468</v>
      </c>
      <c r="G966" t="s">
        <v>2469</v>
      </c>
      <c r="H966" t="s">
        <v>321</v>
      </c>
      <c r="I966" t="s">
        <v>754</v>
      </c>
      <c r="J966" t="s">
        <v>204</v>
      </c>
      <c r="K966" t="s">
        <v>204</v>
      </c>
      <c r="L966" t="s">
        <v>325</v>
      </c>
      <c r="M966" t="s">
        <v>340</v>
      </c>
      <c r="N966" t="s">
        <v>448</v>
      </c>
      <c r="O966" t="s">
        <v>339</v>
      </c>
      <c r="P966" t="s">
        <v>1211</v>
      </c>
      <c r="Q966" t="s">
        <v>413</v>
      </c>
      <c r="R966" t="s">
        <v>407</v>
      </c>
      <c r="S966" t="s">
        <v>1212</v>
      </c>
      <c r="T966" s="131">
        <v>1.24</v>
      </c>
      <c r="U966" t="s">
        <v>1841</v>
      </c>
      <c r="V966" s="132">
        <v>-5.8E-4</v>
      </c>
      <c r="W966" s="132">
        <v>2.29E-2</v>
      </c>
      <c r="X966" t="s">
        <v>412</v>
      </c>
      <c r="Y966" t="s">
        <v>339</v>
      </c>
      <c r="Z966" s="131">
        <v>255000</v>
      </c>
      <c r="AA966" s="131">
        <v>1</v>
      </c>
      <c r="AB966" s="131">
        <v>114.23</v>
      </c>
      <c r="AD966" s="131">
        <v>291.28699999999998</v>
      </c>
      <c r="AH966" s="132">
        <v>1.7000000000000001E-4</v>
      </c>
      <c r="AI966" s="132">
        <f t="shared" si="15"/>
        <v>8.680942739570794E-3</v>
      </c>
      <c r="AJ966" s="132">
        <v>9.7156095465303826E-4</v>
      </c>
    </row>
    <row r="967" spans="1:36" hidden="1">
      <c r="A967" t="s">
        <v>1213</v>
      </c>
      <c r="B967">
        <v>9300</v>
      </c>
      <c r="C967" t="s">
        <v>455</v>
      </c>
      <c r="D967" t="s">
        <v>2228</v>
      </c>
      <c r="E967" t="s">
        <v>309</v>
      </c>
      <c r="F967" t="s">
        <v>2434</v>
      </c>
      <c r="G967" t="s">
        <v>2435</v>
      </c>
      <c r="H967" t="s">
        <v>321</v>
      </c>
      <c r="I967" t="s">
        <v>754</v>
      </c>
      <c r="J967" t="s">
        <v>204</v>
      </c>
      <c r="K967" t="s">
        <v>204</v>
      </c>
      <c r="L967" t="s">
        <v>325</v>
      </c>
      <c r="M967" t="s">
        <v>340</v>
      </c>
      <c r="N967" t="s">
        <v>440</v>
      </c>
      <c r="O967" t="s">
        <v>339</v>
      </c>
      <c r="P967" t="s">
        <v>2027</v>
      </c>
      <c r="Q967" t="s">
        <v>415</v>
      </c>
      <c r="R967" t="s">
        <v>407</v>
      </c>
      <c r="S967" t="s">
        <v>1212</v>
      </c>
      <c r="T967" s="131">
        <v>3.02</v>
      </c>
      <c r="U967" t="s">
        <v>2436</v>
      </c>
      <c r="V967" s="132">
        <v>2.027E-2</v>
      </c>
      <c r="W967" s="132">
        <v>2.5700000000000001E-2</v>
      </c>
      <c r="X967" t="s">
        <v>412</v>
      </c>
      <c r="Y967" t="s">
        <v>339</v>
      </c>
      <c r="Z967" s="131">
        <v>231456.65</v>
      </c>
      <c r="AA967" s="131">
        <v>1</v>
      </c>
      <c r="AB967" s="131">
        <v>120.79</v>
      </c>
      <c r="AC967" s="131">
        <v>8.2010000000000005</v>
      </c>
      <c r="AD967" s="131">
        <v>287.77699999999999</v>
      </c>
      <c r="AH967" s="132">
        <v>9.0000000000000006E-5</v>
      </c>
      <c r="AI967" s="132">
        <f t="shared" si="15"/>
        <v>8.5763376284058827E-3</v>
      </c>
      <c r="AJ967" s="132">
        <v>9.5985367300012491E-4</v>
      </c>
    </row>
    <row r="968" spans="1:36" hidden="1">
      <c r="A968" t="s">
        <v>1213</v>
      </c>
      <c r="B968">
        <v>9300</v>
      </c>
      <c r="C968" t="s">
        <v>1603</v>
      </c>
      <c r="D968" t="s">
        <v>1604</v>
      </c>
      <c r="E968" t="s">
        <v>309</v>
      </c>
      <c r="F968" t="s">
        <v>2533</v>
      </c>
      <c r="G968" t="s">
        <v>2534</v>
      </c>
      <c r="H968" t="s">
        <v>321</v>
      </c>
      <c r="I968" t="s">
        <v>951</v>
      </c>
      <c r="J968" t="s">
        <v>204</v>
      </c>
      <c r="K968" t="s">
        <v>204</v>
      </c>
      <c r="L968" t="s">
        <v>325</v>
      </c>
      <c r="M968" t="s">
        <v>340</v>
      </c>
      <c r="N968" t="s">
        <v>448</v>
      </c>
      <c r="O968" t="s">
        <v>339</v>
      </c>
      <c r="P968" t="s">
        <v>1211</v>
      </c>
      <c r="Q968" t="s">
        <v>413</v>
      </c>
      <c r="R968" t="s">
        <v>407</v>
      </c>
      <c r="S968" t="s">
        <v>1212</v>
      </c>
      <c r="T968" s="131">
        <v>0.16</v>
      </c>
      <c r="U968" t="s">
        <v>2535</v>
      </c>
      <c r="V968" s="132">
        <v>4.5809999999999997E-2</v>
      </c>
      <c r="W968" s="132">
        <v>4.4999999999999998E-2</v>
      </c>
      <c r="X968" t="s">
        <v>412</v>
      </c>
      <c r="Y968" t="s">
        <v>339</v>
      </c>
      <c r="Z968" s="131">
        <v>283000</v>
      </c>
      <c r="AA968" s="131">
        <v>1</v>
      </c>
      <c r="AB968" s="131">
        <v>101.17</v>
      </c>
      <c r="AD968" s="131">
        <v>286.31099999999998</v>
      </c>
      <c r="AH968" s="132">
        <v>2.3000000000000001E-4</v>
      </c>
      <c r="AI968" s="132">
        <f t="shared" si="15"/>
        <v>8.5326478583295975E-3</v>
      </c>
      <c r="AJ968" s="132">
        <v>9.5496396505050356E-4</v>
      </c>
    </row>
    <row r="969" spans="1:36" hidden="1">
      <c r="A969" t="s">
        <v>1213</v>
      </c>
      <c r="B969">
        <v>9300</v>
      </c>
      <c r="C969" t="s">
        <v>2655</v>
      </c>
      <c r="D969" t="s">
        <v>2656</v>
      </c>
      <c r="E969" t="s">
        <v>309</v>
      </c>
      <c r="F969" t="s">
        <v>2657</v>
      </c>
      <c r="G969" t="s">
        <v>2658</v>
      </c>
      <c r="H969" t="s">
        <v>321</v>
      </c>
      <c r="I969" t="s">
        <v>951</v>
      </c>
      <c r="J969" t="s">
        <v>204</v>
      </c>
      <c r="K969" t="s">
        <v>204</v>
      </c>
      <c r="L969" t="s">
        <v>325</v>
      </c>
      <c r="M969" t="s">
        <v>340</v>
      </c>
      <c r="N969" t="s">
        <v>464</v>
      </c>
      <c r="O969" t="s">
        <v>339</v>
      </c>
      <c r="P969" t="s">
        <v>1211</v>
      </c>
      <c r="Q969" t="s">
        <v>413</v>
      </c>
      <c r="R969" t="s">
        <v>407</v>
      </c>
      <c r="S969" t="s">
        <v>1212</v>
      </c>
      <c r="T969" s="131">
        <v>1.71</v>
      </c>
      <c r="U969" t="s">
        <v>2659</v>
      </c>
      <c r="V969" s="132">
        <v>2.843E-2</v>
      </c>
      <c r="W969" s="132">
        <v>4.65E-2</v>
      </c>
      <c r="X969" t="s">
        <v>412</v>
      </c>
      <c r="Y969" t="s">
        <v>339</v>
      </c>
      <c r="Z969" s="131">
        <v>300857.53000000003</v>
      </c>
      <c r="AA969" s="131">
        <v>1</v>
      </c>
      <c r="AB969" s="131">
        <v>94.81</v>
      </c>
      <c r="AD969" s="131">
        <v>285.24299999999999</v>
      </c>
      <c r="AH969" s="132">
        <v>1E-3</v>
      </c>
      <c r="AI969" s="132">
        <f t="shared" si="15"/>
        <v>8.5008192945905323E-3</v>
      </c>
      <c r="AJ969" s="132">
        <v>9.5140174943645478E-4</v>
      </c>
    </row>
    <row r="970" spans="1:36" hidden="1">
      <c r="A970" t="s">
        <v>1213</v>
      </c>
      <c r="B970">
        <v>9300</v>
      </c>
      <c r="C970" t="s">
        <v>1514</v>
      </c>
      <c r="D970" t="s">
        <v>1515</v>
      </c>
      <c r="E970" t="s">
        <v>309</v>
      </c>
      <c r="F970" t="s">
        <v>2001</v>
      </c>
      <c r="G970" t="s">
        <v>2002</v>
      </c>
      <c r="H970" t="s">
        <v>321</v>
      </c>
      <c r="I970" t="s">
        <v>754</v>
      </c>
      <c r="J970" t="s">
        <v>204</v>
      </c>
      <c r="K970" t="s">
        <v>204</v>
      </c>
      <c r="L970" t="s">
        <v>325</v>
      </c>
      <c r="M970" t="s">
        <v>340</v>
      </c>
      <c r="N970" t="s">
        <v>448</v>
      </c>
      <c r="O970" t="s">
        <v>339</v>
      </c>
      <c r="P970" t="s">
        <v>1211</v>
      </c>
      <c r="Q970" t="s">
        <v>413</v>
      </c>
      <c r="R970" t="s">
        <v>407</v>
      </c>
      <c r="S970" t="s">
        <v>1212</v>
      </c>
      <c r="T970" s="131">
        <v>3.75</v>
      </c>
      <c r="U970" t="s">
        <v>2003</v>
      </c>
      <c r="V970" s="132">
        <v>5.0699999999999999E-3</v>
      </c>
      <c r="W970" s="132">
        <v>2.5999999999999999E-2</v>
      </c>
      <c r="X970" t="s">
        <v>412</v>
      </c>
      <c r="Y970" t="s">
        <v>339</v>
      </c>
      <c r="Z970" s="131">
        <v>272812.65999999997</v>
      </c>
      <c r="AA970" s="131">
        <v>1</v>
      </c>
      <c r="AB970" s="131">
        <v>103.06</v>
      </c>
      <c r="AD970" s="131">
        <v>281.161</v>
      </c>
      <c r="AH970" s="132">
        <v>8.0000000000000007E-5</v>
      </c>
      <c r="AI970" s="132">
        <f t="shared" si="15"/>
        <v>8.3791674245691176E-3</v>
      </c>
      <c r="AJ970" s="132">
        <v>9.3778661447714074E-4</v>
      </c>
    </row>
    <row r="971" spans="1:36" hidden="1">
      <c r="A971" t="s">
        <v>1213</v>
      </c>
      <c r="B971">
        <v>9300</v>
      </c>
      <c r="C971" t="s">
        <v>2453</v>
      </c>
      <c r="D971" t="s">
        <v>2454</v>
      </c>
      <c r="E971" t="s">
        <v>309</v>
      </c>
      <c r="F971" t="s">
        <v>2455</v>
      </c>
      <c r="G971" t="s">
        <v>2456</v>
      </c>
      <c r="H971" t="s">
        <v>321</v>
      </c>
      <c r="I971" t="s">
        <v>754</v>
      </c>
      <c r="J971" t="s">
        <v>204</v>
      </c>
      <c r="K971" t="s">
        <v>204</v>
      </c>
      <c r="L971" t="s">
        <v>325</v>
      </c>
      <c r="M971" t="s">
        <v>340</v>
      </c>
      <c r="N971" t="s">
        <v>477</v>
      </c>
      <c r="O971" t="s">
        <v>339</v>
      </c>
      <c r="P971" t="s">
        <v>1211</v>
      </c>
      <c r="Q971" t="s">
        <v>413</v>
      </c>
      <c r="R971" t="s">
        <v>407</v>
      </c>
      <c r="S971" t="s">
        <v>1212</v>
      </c>
      <c r="T971" s="131">
        <v>11.71</v>
      </c>
      <c r="U971" t="s">
        <v>2457</v>
      </c>
      <c r="V971" s="132">
        <v>1.7180000000000001E-2</v>
      </c>
      <c r="W971" s="132">
        <v>2.9899999999999999E-2</v>
      </c>
      <c r="X971" t="s">
        <v>412</v>
      </c>
      <c r="Y971" t="s">
        <v>339</v>
      </c>
      <c r="Z971" s="131">
        <v>269977.13</v>
      </c>
      <c r="AA971" s="131">
        <v>1</v>
      </c>
      <c r="AB971" s="131">
        <v>102.91</v>
      </c>
      <c r="AD971" s="131">
        <v>277.83300000000003</v>
      </c>
      <c r="AH971" s="132">
        <v>5.0000000000000002E-5</v>
      </c>
      <c r="AI971" s="132">
        <f t="shared" si="15"/>
        <v>8.2799862821312763E-3</v>
      </c>
      <c r="AJ971" s="132">
        <v>9.2668637705808226E-4</v>
      </c>
    </row>
    <row r="972" spans="1:36" hidden="1">
      <c r="A972" t="s">
        <v>1213</v>
      </c>
      <c r="B972">
        <v>9300</v>
      </c>
      <c r="C972" t="s">
        <v>1908</v>
      </c>
      <c r="D972" t="s">
        <v>1909</v>
      </c>
      <c r="E972" t="s">
        <v>309</v>
      </c>
      <c r="F972" t="s">
        <v>2746</v>
      </c>
      <c r="G972" t="s">
        <v>2747</v>
      </c>
      <c r="H972" t="s">
        <v>321</v>
      </c>
      <c r="I972" t="s">
        <v>754</v>
      </c>
      <c r="J972" t="s">
        <v>204</v>
      </c>
      <c r="K972" t="s">
        <v>204</v>
      </c>
      <c r="L972" t="s">
        <v>325</v>
      </c>
      <c r="M972" t="s">
        <v>340</v>
      </c>
      <c r="N972" t="s">
        <v>464</v>
      </c>
      <c r="O972" t="s">
        <v>339</v>
      </c>
      <c r="P972" t="s">
        <v>1533</v>
      </c>
      <c r="Q972" t="s">
        <v>413</v>
      </c>
      <c r="R972" t="s">
        <v>407</v>
      </c>
      <c r="S972" t="s">
        <v>1212</v>
      </c>
      <c r="T972" s="131">
        <v>1.65</v>
      </c>
      <c r="U972" t="s">
        <v>1349</v>
      </c>
      <c r="V972" s="132">
        <v>1.44E-2</v>
      </c>
      <c r="W972" s="132">
        <v>2.6599999999999999E-2</v>
      </c>
      <c r="X972" t="s">
        <v>412</v>
      </c>
      <c r="Y972" t="s">
        <v>339</v>
      </c>
      <c r="Z972" s="131">
        <v>240750</v>
      </c>
      <c r="AA972" s="131">
        <v>1</v>
      </c>
      <c r="AB972" s="131">
        <v>113.81</v>
      </c>
      <c r="AD972" s="131">
        <v>273.99799999999999</v>
      </c>
      <c r="AH972" s="132">
        <v>4.0000000000000002E-4</v>
      </c>
      <c r="AI972" s="132">
        <f t="shared" si="15"/>
        <v>8.1656955125251687E-3</v>
      </c>
      <c r="AJ972" s="132">
        <v>9.1389508784471389E-4</v>
      </c>
    </row>
    <row r="973" spans="1:36" hidden="1">
      <c r="A973" t="s">
        <v>1213</v>
      </c>
      <c r="B973">
        <v>9300</v>
      </c>
      <c r="C973" t="s">
        <v>1509</v>
      </c>
      <c r="D973" t="s">
        <v>1510</v>
      </c>
      <c r="E973" t="s">
        <v>309</v>
      </c>
      <c r="F973" t="s">
        <v>2605</v>
      </c>
      <c r="G973" t="s">
        <v>2606</v>
      </c>
      <c r="H973" t="s">
        <v>321</v>
      </c>
      <c r="I973" t="s">
        <v>754</v>
      </c>
      <c r="J973" t="s">
        <v>204</v>
      </c>
      <c r="K973" t="s">
        <v>204</v>
      </c>
      <c r="L973" t="s">
        <v>325</v>
      </c>
      <c r="M973" t="s">
        <v>340</v>
      </c>
      <c r="N973" t="s">
        <v>448</v>
      </c>
      <c r="O973" t="s">
        <v>339</v>
      </c>
      <c r="P973" t="s">
        <v>1211</v>
      </c>
      <c r="Q973" t="s">
        <v>413</v>
      </c>
      <c r="R973" t="s">
        <v>407</v>
      </c>
      <c r="S973" t="s">
        <v>1212</v>
      </c>
      <c r="T973" s="131">
        <v>3.53</v>
      </c>
      <c r="U973" t="s">
        <v>2607</v>
      </c>
      <c r="V973" s="132">
        <v>1.523E-2</v>
      </c>
      <c r="W973" s="132">
        <v>2.5899999999999999E-2</v>
      </c>
      <c r="X973" t="s">
        <v>412</v>
      </c>
      <c r="Y973" t="s">
        <v>339</v>
      </c>
      <c r="Z973" s="131">
        <v>257000.2</v>
      </c>
      <c r="AA973" s="131">
        <v>1</v>
      </c>
      <c r="AB973" s="131">
        <v>104.35</v>
      </c>
      <c r="AD973" s="131">
        <v>268.18</v>
      </c>
      <c r="AH973" s="132">
        <v>2.7E-4</v>
      </c>
      <c r="AI973" s="132">
        <f t="shared" si="15"/>
        <v>7.9923073254147825E-3</v>
      </c>
      <c r="AJ973" s="132">
        <v>8.944896848086314E-4</v>
      </c>
    </row>
    <row r="974" spans="1:36" hidden="1">
      <c r="A974" t="s">
        <v>1213</v>
      </c>
      <c r="B974">
        <v>9300</v>
      </c>
      <c r="C974" t="s">
        <v>1920</v>
      </c>
      <c r="D974" t="s">
        <v>1921</v>
      </c>
      <c r="E974" t="s">
        <v>309</v>
      </c>
      <c r="F974" t="s">
        <v>2616</v>
      </c>
      <c r="G974" t="s">
        <v>2617</v>
      </c>
      <c r="H974" t="s">
        <v>321</v>
      </c>
      <c r="I974" t="s">
        <v>754</v>
      </c>
      <c r="J974" t="s">
        <v>204</v>
      </c>
      <c r="K974" t="s">
        <v>204</v>
      </c>
      <c r="L974" t="s">
        <v>325</v>
      </c>
      <c r="M974" t="s">
        <v>340</v>
      </c>
      <c r="N974" t="s">
        <v>464</v>
      </c>
      <c r="O974" t="s">
        <v>339</v>
      </c>
      <c r="P974" t="s">
        <v>1700</v>
      </c>
      <c r="Q974" t="s">
        <v>413</v>
      </c>
      <c r="R974" t="s">
        <v>407</v>
      </c>
      <c r="S974" t="s">
        <v>1212</v>
      </c>
      <c r="T974" s="131">
        <v>0.67</v>
      </c>
      <c r="U974" t="s">
        <v>1400</v>
      </c>
      <c r="V974" s="132">
        <v>3.7200000000000002E-3</v>
      </c>
      <c r="W974" s="132">
        <v>2.76E-2</v>
      </c>
      <c r="X974" t="s">
        <v>412</v>
      </c>
      <c r="Y974" t="s">
        <v>339</v>
      </c>
      <c r="Z974" s="131">
        <v>236753.95</v>
      </c>
      <c r="AA974" s="131">
        <v>1</v>
      </c>
      <c r="AB974" s="131">
        <v>112.59</v>
      </c>
      <c r="AD974" s="131">
        <v>266.56099999999998</v>
      </c>
      <c r="AH974" s="132">
        <v>7.9000000000000001E-4</v>
      </c>
      <c r="AI974" s="132">
        <f t="shared" si="15"/>
        <v>7.944057845364642E-3</v>
      </c>
      <c r="AJ974" s="132">
        <v>8.8908965945362661E-4</v>
      </c>
    </row>
    <row r="975" spans="1:36" hidden="1">
      <c r="A975" t="s">
        <v>1213</v>
      </c>
      <c r="B975">
        <v>9300</v>
      </c>
      <c r="C975" t="s">
        <v>1714</v>
      </c>
      <c r="D975" t="s">
        <v>1715</v>
      </c>
      <c r="E975" t="s">
        <v>309</v>
      </c>
      <c r="F975" t="s">
        <v>2969</v>
      </c>
      <c r="G975" t="s">
        <v>2970</v>
      </c>
      <c r="H975" t="s">
        <v>321</v>
      </c>
      <c r="I975" t="s">
        <v>754</v>
      </c>
      <c r="J975" t="s">
        <v>204</v>
      </c>
      <c r="K975" t="s">
        <v>204</v>
      </c>
      <c r="L975" t="s">
        <v>325</v>
      </c>
      <c r="M975" t="s">
        <v>340</v>
      </c>
      <c r="N975" t="s">
        <v>464</v>
      </c>
      <c r="O975" t="s">
        <v>339</v>
      </c>
      <c r="P975" t="s">
        <v>1700</v>
      </c>
      <c r="Q975" t="s">
        <v>413</v>
      </c>
      <c r="R975" t="s">
        <v>407</v>
      </c>
      <c r="S975" t="s">
        <v>1212</v>
      </c>
      <c r="T975" s="131">
        <v>3.26</v>
      </c>
      <c r="U975" t="s">
        <v>2410</v>
      </c>
      <c r="V975" s="132">
        <v>1.316E-2</v>
      </c>
      <c r="W975" s="132">
        <v>2.9399999999999999E-2</v>
      </c>
      <c r="X975" t="s">
        <v>412</v>
      </c>
      <c r="Y975" t="s">
        <v>339</v>
      </c>
      <c r="Z975" s="131">
        <v>218218.98</v>
      </c>
      <c r="AA975" s="131">
        <v>1</v>
      </c>
      <c r="AB975" s="131">
        <v>119.75</v>
      </c>
      <c r="AD975" s="131">
        <v>261.31700000000001</v>
      </c>
      <c r="AH975" s="132">
        <v>2.7E-4</v>
      </c>
      <c r="AI975" s="132">
        <f t="shared" si="15"/>
        <v>7.7877760211627076E-3</v>
      </c>
      <c r="AJ975" s="132">
        <v>8.7159878053970146E-4</v>
      </c>
    </row>
    <row r="976" spans="1:36" hidden="1">
      <c r="A976" t="s">
        <v>1213</v>
      </c>
      <c r="B976">
        <v>9300</v>
      </c>
      <c r="C976" t="s">
        <v>1913</v>
      </c>
      <c r="D976" t="s">
        <v>1914</v>
      </c>
      <c r="E976" t="s">
        <v>309</v>
      </c>
      <c r="F976" t="s">
        <v>2971</v>
      </c>
      <c r="G976" t="s">
        <v>2972</v>
      </c>
      <c r="H976" t="s">
        <v>321</v>
      </c>
      <c r="I976" t="s">
        <v>754</v>
      </c>
      <c r="J976" t="s">
        <v>204</v>
      </c>
      <c r="K976" t="s">
        <v>204</v>
      </c>
      <c r="L976" t="s">
        <v>325</v>
      </c>
      <c r="M976" t="s">
        <v>340</v>
      </c>
      <c r="N976" t="s">
        <v>464</v>
      </c>
      <c r="O976" t="s">
        <v>339</v>
      </c>
      <c r="P976" t="s">
        <v>1700</v>
      </c>
      <c r="Q976" t="s">
        <v>413</v>
      </c>
      <c r="R976" t="s">
        <v>407</v>
      </c>
      <c r="S976" t="s">
        <v>1212</v>
      </c>
      <c r="T976" s="131">
        <v>0.27</v>
      </c>
      <c r="U976" t="s">
        <v>2685</v>
      </c>
      <c r="V976" s="132">
        <v>8.5400000000000007E-3</v>
      </c>
      <c r="W976" s="132">
        <v>2.3E-2</v>
      </c>
      <c r="X976" t="s">
        <v>412</v>
      </c>
      <c r="Y976" t="s">
        <v>339</v>
      </c>
      <c r="Z976" s="131">
        <v>214000.59</v>
      </c>
      <c r="AA976" s="131">
        <v>1</v>
      </c>
      <c r="AB976" s="131">
        <v>117.72</v>
      </c>
      <c r="AD976" s="131">
        <v>251.92099999999999</v>
      </c>
      <c r="AH976" s="132">
        <v>7.9000000000000001E-4</v>
      </c>
      <c r="AI976" s="132">
        <f t="shared" si="15"/>
        <v>7.5077561851212525E-3</v>
      </c>
      <c r="AJ976" s="132">
        <v>8.4025928811497957E-4</v>
      </c>
    </row>
    <row r="977" spans="1:36" hidden="1">
      <c r="A977" t="s">
        <v>1213</v>
      </c>
      <c r="B977">
        <v>9300</v>
      </c>
      <c r="C977" t="s">
        <v>2973</v>
      </c>
      <c r="D977" t="s">
        <v>2974</v>
      </c>
      <c r="E977" t="s">
        <v>309</v>
      </c>
      <c r="F977" t="s">
        <v>2975</v>
      </c>
      <c r="G977" t="s">
        <v>2976</v>
      </c>
      <c r="H977" t="s">
        <v>321</v>
      </c>
      <c r="I977" t="s">
        <v>754</v>
      </c>
      <c r="J977" t="s">
        <v>204</v>
      </c>
      <c r="K977" t="s">
        <v>204</v>
      </c>
      <c r="L977" t="s">
        <v>325</v>
      </c>
      <c r="M977" t="s">
        <v>340</v>
      </c>
      <c r="N977" t="s">
        <v>464</v>
      </c>
      <c r="O977" t="s">
        <v>339</v>
      </c>
      <c r="P977" t="s">
        <v>1539</v>
      </c>
      <c r="Q977" t="s">
        <v>413</v>
      </c>
      <c r="R977" t="s">
        <v>407</v>
      </c>
      <c r="S977" t="s">
        <v>1212</v>
      </c>
      <c r="T977" s="131">
        <v>1.99</v>
      </c>
      <c r="U977" t="s">
        <v>1349</v>
      </c>
      <c r="V977" s="132">
        <v>5.4999999999999997E-3</v>
      </c>
      <c r="W977" s="132">
        <v>3.1199999999999999E-2</v>
      </c>
      <c r="X977" t="s">
        <v>412</v>
      </c>
      <c r="Y977" t="s">
        <v>339</v>
      </c>
      <c r="Z977" s="131">
        <v>238000</v>
      </c>
      <c r="AA977" s="131">
        <v>1</v>
      </c>
      <c r="AB977" s="131">
        <v>105.55</v>
      </c>
      <c r="AD977" s="131">
        <v>251.209</v>
      </c>
      <c r="AH977" s="132">
        <v>4.6999999999999999E-4</v>
      </c>
      <c r="AI977" s="132">
        <f t="shared" si="15"/>
        <v>7.4865371426285415E-3</v>
      </c>
      <c r="AJ977" s="132">
        <v>8.3788447770561368E-4</v>
      </c>
    </row>
    <row r="978" spans="1:36" hidden="1">
      <c r="A978" t="s">
        <v>1213</v>
      </c>
      <c r="B978">
        <v>9300</v>
      </c>
      <c r="C978" t="s">
        <v>1741</v>
      </c>
      <c r="D978" t="s">
        <v>1742</v>
      </c>
      <c r="E978" t="s">
        <v>311</v>
      </c>
      <c r="F978" t="s">
        <v>1743</v>
      </c>
      <c r="G978" t="s">
        <v>1744</v>
      </c>
      <c r="H978" t="s">
        <v>321</v>
      </c>
      <c r="I978" t="s">
        <v>951</v>
      </c>
      <c r="J978" t="s">
        <v>204</v>
      </c>
      <c r="K978" t="s">
        <v>224</v>
      </c>
      <c r="L978" t="s">
        <v>325</v>
      </c>
      <c r="M978" t="s">
        <v>340</v>
      </c>
      <c r="N978" t="s">
        <v>443</v>
      </c>
      <c r="O978" t="s">
        <v>339</v>
      </c>
      <c r="P978" t="s">
        <v>1545</v>
      </c>
      <c r="Q978" t="s">
        <v>415</v>
      </c>
      <c r="R978" t="s">
        <v>407</v>
      </c>
      <c r="S978" t="s">
        <v>1212</v>
      </c>
      <c r="T978" s="131">
        <v>0.47</v>
      </c>
      <c r="U978" t="s">
        <v>1745</v>
      </c>
      <c r="V978" s="132">
        <v>5.4919999999999997E-2</v>
      </c>
      <c r="W978" s="132">
        <v>5.9499999999999997E-2</v>
      </c>
      <c r="X978" t="s">
        <v>412</v>
      </c>
      <c r="Y978" t="s">
        <v>339</v>
      </c>
      <c r="Z978" s="131">
        <v>247619.76</v>
      </c>
      <c r="AA978" s="131">
        <v>1</v>
      </c>
      <c r="AB978" s="131">
        <v>99.61</v>
      </c>
      <c r="AD978" s="131">
        <v>246.654</v>
      </c>
      <c r="AH978" s="132">
        <v>3.8999999999999999E-4</v>
      </c>
      <c r="AI978" s="132">
        <f t="shared" si="15"/>
        <v>7.3507889143219398E-3</v>
      </c>
      <c r="AJ978" s="132">
        <v>8.2269169481985298E-4</v>
      </c>
    </row>
    <row r="979" spans="1:36" hidden="1">
      <c r="A979" t="s">
        <v>1213</v>
      </c>
      <c r="B979">
        <v>9300</v>
      </c>
      <c r="C979" t="s">
        <v>455</v>
      </c>
      <c r="D979" t="s">
        <v>2228</v>
      </c>
      <c r="E979" t="s">
        <v>309</v>
      </c>
      <c r="F979" t="s">
        <v>2564</v>
      </c>
      <c r="G979" t="s">
        <v>2565</v>
      </c>
      <c r="H979" t="s">
        <v>321</v>
      </c>
      <c r="I979" t="s">
        <v>754</v>
      </c>
      <c r="J979" t="s">
        <v>204</v>
      </c>
      <c r="K979" t="s">
        <v>204</v>
      </c>
      <c r="L979" t="s">
        <v>325</v>
      </c>
      <c r="M979" t="s">
        <v>340</v>
      </c>
      <c r="N979" t="s">
        <v>440</v>
      </c>
      <c r="O979" t="s">
        <v>339</v>
      </c>
      <c r="P979" t="s">
        <v>2027</v>
      </c>
      <c r="Q979" t="s">
        <v>415</v>
      </c>
      <c r="R979" t="s">
        <v>407</v>
      </c>
      <c r="S979" t="s">
        <v>1212</v>
      </c>
      <c r="T979" s="131">
        <v>7.27</v>
      </c>
      <c r="U979" t="s">
        <v>2566</v>
      </c>
      <c r="V979" s="132">
        <v>2.8799999999999999E-2</v>
      </c>
      <c r="W979" s="132">
        <v>2.9499999999999998E-2</v>
      </c>
      <c r="X979" t="s">
        <v>412</v>
      </c>
      <c r="Y979" t="s">
        <v>339</v>
      </c>
      <c r="Z979" s="131">
        <v>225000</v>
      </c>
      <c r="AA979" s="131">
        <v>1</v>
      </c>
      <c r="AB979" s="131">
        <v>106.29</v>
      </c>
      <c r="AD979" s="131">
        <v>239.15299999999999</v>
      </c>
      <c r="AH979" s="132">
        <v>6.0000000000000002E-5</v>
      </c>
      <c r="AI979" s="132">
        <f t="shared" si="15"/>
        <v>7.127243917499148E-3</v>
      </c>
      <c r="AJ979" s="132">
        <v>7.9767280032455297E-4</v>
      </c>
    </row>
    <row r="980" spans="1:36" hidden="1">
      <c r="A980" t="s">
        <v>1213</v>
      </c>
      <c r="B980">
        <v>9300</v>
      </c>
      <c r="C980" t="s">
        <v>2321</v>
      </c>
      <c r="D980" t="s">
        <v>2322</v>
      </c>
      <c r="E980" t="s">
        <v>309</v>
      </c>
      <c r="F980" t="s">
        <v>2548</v>
      </c>
      <c r="G980" t="s">
        <v>2549</v>
      </c>
      <c r="H980" t="s">
        <v>321</v>
      </c>
      <c r="I980" t="s">
        <v>951</v>
      </c>
      <c r="J980" t="s">
        <v>204</v>
      </c>
      <c r="K980" t="s">
        <v>204</v>
      </c>
      <c r="L980" t="s">
        <v>325</v>
      </c>
      <c r="M980" t="s">
        <v>340</v>
      </c>
      <c r="N980" t="s">
        <v>451</v>
      </c>
      <c r="O980" t="s">
        <v>339</v>
      </c>
      <c r="P980" t="s">
        <v>1627</v>
      </c>
      <c r="Q980" t="s">
        <v>413</v>
      </c>
      <c r="R980" t="s">
        <v>407</v>
      </c>
      <c r="S980" t="s">
        <v>1212</v>
      </c>
      <c r="T980" s="131">
        <v>0.98</v>
      </c>
      <c r="U980" t="s">
        <v>1628</v>
      </c>
      <c r="V980" s="132">
        <v>5.3560000000000003E-2</v>
      </c>
      <c r="W980" s="132">
        <v>5.4600000000000003E-2</v>
      </c>
      <c r="X980" t="s">
        <v>412</v>
      </c>
      <c r="Y980" t="s">
        <v>339</v>
      </c>
      <c r="Z980" s="131">
        <v>238000</v>
      </c>
      <c r="AA980" s="131">
        <v>1</v>
      </c>
      <c r="AB980" s="131">
        <v>98.59</v>
      </c>
      <c r="AD980" s="131">
        <v>234.64400000000001</v>
      </c>
      <c r="AH980" s="132">
        <v>4.0999999999999999E-4</v>
      </c>
      <c r="AI980" s="132">
        <f t="shared" si="15"/>
        <v>6.9928665823873011E-3</v>
      </c>
      <c r="AJ980" s="132">
        <v>7.8263344620119516E-4</v>
      </c>
    </row>
    <row r="981" spans="1:36" hidden="1">
      <c r="A981" t="s">
        <v>1213</v>
      </c>
      <c r="B981">
        <v>9300</v>
      </c>
      <c r="C981" t="s">
        <v>2977</v>
      </c>
      <c r="D981" t="s">
        <v>2978</v>
      </c>
      <c r="E981" t="s">
        <v>309</v>
      </c>
      <c r="F981" t="s">
        <v>2979</v>
      </c>
      <c r="G981" t="s">
        <v>2980</v>
      </c>
      <c r="H981" t="s">
        <v>321</v>
      </c>
      <c r="I981" t="s">
        <v>754</v>
      </c>
      <c r="J981" t="s">
        <v>204</v>
      </c>
      <c r="K981" t="s">
        <v>204</v>
      </c>
      <c r="L981" t="s">
        <v>325</v>
      </c>
      <c r="M981" t="s">
        <v>340</v>
      </c>
      <c r="N981" t="s">
        <v>464</v>
      </c>
      <c r="O981" t="s">
        <v>339</v>
      </c>
      <c r="Q981" t="s">
        <v>410</v>
      </c>
      <c r="R981" t="s">
        <v>410</v>
      </c>
      <c r="S981" t="s">
        <v>1212</v>
      </c>
      <c r="T981" s="131">
        <v>2.4700000000000002</v>
      </c>
      <c r="U981" t="s">
        <v>1597</v>
      </c>
      <c r="V981" s="132">
        <v>1.042E-2</v>
      </c>
      <c r="W981" s="132">
        <v>2.7300000000000001E-2</v>
      </c>
      <c r="X981" t="s">
        <v>412</v>
      </c>
      <c r="Y981" t="s">
        <v>339</v>
      </c>
      <c r="Z981" s="131">
        <v>201411.97</v>
      </c>
      <c r="AA981" s="131">
        <v>1</v>
      </c>
      <c r="AB981" s="131">
        <v>115.76</v>
      </c>
      <c r="AD981" s="131">
        <v>233.154</v>
      </c>
      <c r="AH981" s="132">
        <v>4.0000000000000002E-4</v>
      </c>
      <c r="AI981" s="132">
        <f t="shared" si="15"/>
        <v>6.9484615636876655E-3</v>
      </c>
      <c r="AJ981" s="132">
        <v>7.7766368846249399E-4</v>
      </c>
    </row>
    <row r="982" spans="1:36" hidden="1">
      <c r="A982" t="s">
        <v>1213</v>
      </c>
      <c r="B982">
        <v>9300</v>
      </c>
      <c r="C982" t="s">
        <v>2981</v>
      </c>
      <c r="D982" t="s">
        <v>2982</v>
      </c>
      <c r="E982" t="s">
        <v>309</v>
      </c>
      <c r="F982" t="s">
        <v>2983</v>
      </c>
      <c r="G982" t="s">
        <v>2984</v>
      </c>
      <c r="H982" t="s">
        <v>321</v>
      </c>
      <c r="I982" t="s">
        <v>951</v>
      </c>
      <c r="J982" t="s">
        <v>204</v>
      </c>
      <c r="K982" t="s">
        <v>204</v>
      </c>
      <c r="L982" t="s">
        <v>325</v>
      </c>
      <c r="M982" t="s">
        <v>340</v>
      </c>
      <c r="N982" t="s">
        <v>436</v>
      </c>
      <c r="O982" t="s">
        <v>339</v>
      </c>
      <c r="P982" t="s">
        <v>2758</v>
      </c>
      <c r="Q982" t="s">
        <v>415</v>
      </c>
      <c r="R982" t="s">
        <v>407</v>
      </c>
      <c r="S982" t="s">
        <v>1212</v>
      </c>
      <c r="T982" s="131">
        <v>1.82</v>
      </c>
      <c r="U982" t="s">
        <v>2985</v>
      </c>
      <c r="V982" s="132">
        <v>2.2540000000000001E-2</v>
      </c>
      <c r="W982" s="132">
        <v>4.9399999999999999E-2</v>
      </c>
      <c r="X982" t="s">
        <v>412</v>
      </c>
      <c r="Y982" t="s">
        <v>339</v>
      </c>
      <c r="Z982" s="131">
        <v>234000</v>
      </c>
      <c r="AA982" s="131">
        <v>1</v>
      </c>
      <c r="AB982" s="131">
        <v>99.6</v>
      </c>
      <c r="AD982" s="131">
        <v>233.06399999999999</v>
      </c>
      <c r="AH982" s="132">
        <v>2.1299999999999999E-3</v>
      </c>
      <c r="AI982" s="132">
        <f t="shared" si="15"/>
        <v>6.9457793813501043E-3</v>
      </c>
      <c r="AJ982" s="132">
        <v>7.7736350175344488E-4</v>
      </c>
    </row>
    <row r="983" spans="1:36" hidden="1">
      <c r="A983" t="s">
        <v>1213</v>
      </c>
      <c r="B983">
        <v>9300</v>
      </c>
      <c r="C983" t="s">
        <v>1855</v>
      </c>
      <c r="D983" t="s">
        <v>1856</v>
      </c>
      <c r="E983" t="s">
        <v>309</v>
      </c>
      <c r="F983" t="s">
        <v>2986</v>
      </c>
      <c r="G983" t="s">
        <v>2987</v>
      </c>
      <c r="H983" t="s">
        <v>321</v>
      </c>
      <c r="I983" t="s">
        <v>754</v>
      </c>
      <c r="J983" t="s">
        <v>204</v>
      </c>
      <c r="K983" t="s">
        <v>204</v>
      </c>
      <c r="L983" t="s">
        <v>325</v>
      </c>
      <c r="M983" t="s">
        <v>340</v>
      </c>
      <c r="N983" t="s">
        <v>441</v>
      </c>
      <c r="O983" t="s">
        <v>339</v>
      </c>
      <c r="Q983" t="s">
        <v>410</v>
      </c>
      <c r="R983" t="s">
        <v>410</v>
      </c>
      <c r="S983" t="s">
        <v>1212</v>
      </c>
      <c r="T983" s="131">
        <v>4.1399999999999997</v>
      </c>
      <c r="U983" t="s">
        <v>1670</v>
      </c>
      <c r="V983" s="132">
        <v>4.0640000000000003E-2</v>
      </c>
      <c r="W983" s="132">
        <v>4.9000000000000002E-2</v>
      </c>
      <c r="X983" t="s">
        <v>412</v>
      </c>
      <c r="Y983" t="s">
        <v>339</v>
      </c>
      <c r="Z983" s="131">
        <v>226170</v>
      </c>
      <c r="AA983" s="131">
        <v>1</v>
      </c>
      <c r="AB983" s="131">
        <v>101.85</v>
      </c>
      <c r="AD983" s="131">
        <v>230.35400000000001</v>
      </c>
      <c r="AH983" s="132">
        <v>5.0000000000000001E-4</v>
      </c>
      <c r="AI983" s="132">
        <f t="shared" si="15"/>
        <v>6.8650158909635203E-3</v>
      </c>
      <c r="AJ983" s="132">
        <v>7.6832454640318997E-4</v>
      </c>
    </row>
    <row r="984" spans="1:36" hidden="1">
      <c r="A984" t="s">
        <v>1213</v>
      </c>
      <c r="B984">
        <v>9300</v>
      </c>
      <c r="C984" t="s">
        <v>1573</v>
      </c>
      <c r="D984" t="s">
        <v>1574</v>
      </c>
      <c r="E984" t="s">
        <v>309</v>
      </c>
      <c r="F984" t="s">
        <v>2571</v>
      </c>
      <c r="G984" t="s">
        <v>2572</v>
      </c>
      <c r="H984" t="s">
        <v>321</v>
      </c>
      <c r="I984" t="s">
        <v>952</v>
      </c>
      <c r="J984" t="s">
        <v>204</v>
      </c>
      <c r="K984" t="s">
        <v>204</v>
      </c>
      <c r="L984" t="s">
        <v>325</v>
      </c>
      <c r="M984" t="s">
        <v>340</v>
      </c>
      <c r="N984" t="s">
        <v>441</v>
      </c>
      <c r="O984" t="s">
        <v>339</v>
      </c>
      <c r="P984" t="s">
        <v>1577</v>
      </c>
      <c r="Q984" t="s">
        <v>415</v>
      </c>
      <c r="R984" t="s">
        <v>407</v>
      </c>
      <c r="S984" t="s">
        <v>1212</v>
      </c>
      <c r="T984" s="131">
        <v>3.38</v>
      </c>
      <c r="U984" t="s">
        <v>2573</v>
      </c>
      <c r="V984" s="132">
        <v>2.1569999999999999E-2</v>
      </c>
      <c r="W984" s="132">
        <v>5.5800000000000002E-2</v>
      </c>
      <c r="X984" t="s">
        <v>412</v>
      </c>
      <c r="Y984" t="s">
        <v>339</v>
      </c>
      <c r="Z984" s="131">
        <v>268000</v>
      </c>
      <c r="AA984" s="131">
        <v>1</v>
      </c>
      <c r="AB984" s="131">
        <v>85.4</v>
      </c>
      <c r="AD984" s="131">
        <v>228.87200000000001</v>
      </c>
      <c r="AH984" s="132">
        <v>5.0000000000000001E-4</v>
      </c>
      <c r="AI984" s="132">
        <f t="shared" si="15"/>
        <v>6.8208492884716697E-3</v>
      </c>
      <c r="AJ984" s="132">
        <v>7.6338147192751545E-4</v>
      </c>
    </row>
    <row r="985" spans="1:36" hidden="1">
      <c r="A985" t="s">
        <v>1213</v>
      </c>
      <c r="B985">
        <v>9300</v>
      </c>
      <c r="C985" t="s">
        <v>2988</v>
      </c>
      <c r="D985" t="s">
        <v>2989</v>
      </c>
      <c r="E985" t="s">
        <v>309</v>
      </c>
      <c r="F985" t="s">
        <v>2990</v>
      </c>
      <c r="G985" t="s">
        <v>2991</v>
      </c>
      <c r="H985" t="s">
        <v>321</v>
      </c>
      <c r="I985" t="s">
        <v>952</v>
      </c>
      <c r="J985" t="s">
        <v>204</v>
      </c>
      <c r="K985" t="s">
        <v>204</v>
      </c>
      <c r="L985" t="s">
        <v>325</v>
      </c>
      <c r="M985" t="s">
        <v>340</v>
      </c>
      <c r="N985" t="s">
        <v>441</v>
      </c>
      <c r="O985" t="s">
        <v>339</v>
      </c>
      <c r="Q985" t="s">
        <v>410</v>
      </c>
      <c r="R985" t="s">
        <v>410</v>
      </c>
      <c r="S985" t="s">
        <v>1212</v>
      </c>
      <c r="T985" s="131">
        <v>1.23</v>
      </c>
      <c r="U985" t="s">
        <v>1841</v>
      </c>
      <c r="V985" s="132">
        <v>7.2349999999999998E-2</v>
      </c>
      <c r="W985" s="132">
        <v>4.3200000000000002E-2</v>
      </c>
      <c r="X985" t="s">
        <v>412</v>
      </c>
      <c r="Y985" t="s">
        <v>339</v>
      </c>
      <c r="Z985" s="131">
        <v>226000</v>
      </c>
      <c r="AA985" s="131">
        <v>1</v>
      </c>
      <c r="AB985" s="131">
        <v>98.5</v>
      </c>
      <c r="AD985" s="131">
        <v>222.61</v>
      </c>
      <c r="AH985" s="132">
        <v>6.8000000000000005E-4</v>
      </c>
      <c r="AI985" s="132">
        <f t="shared" si="15"/>
        <v>6.634229001829312E-3</v>
      </c>
      <c r="AJ985" s="132">
        <v>7.4249514779345751E-4</v>
      </c>
    </row>
    <row r="986" spans="1:36" hidden="1">
      <c r="A986" t="s">
        <v>1213</v>
      </c>
      <c r="B986">
        <v>9300</v>
      </c>
      <c r="C986" t="s">
        <v>1603</v>
      </c>
      <c r="D986" t="s">
        <v>1604</v>
      </c>
      <c r="E986" t="s">
        <v>309</v>
      </c>
      <c r="F986" t="s">
        <v>2510</v>
      </c>
      <c r="G986" t="s">
        <v>2511</v>
      </c>
      <c r="H986" t="s">
        <v>321</v>
      </c>
      <c r="I986" t="s">
        <v>754</v>
      </c>
      <c r="J986" t="s">
        <v>204</v>
      </c>
      <c r="K986" t="s">
        <v>204</v>
      </c>
      <c r="L986" t="s">
        <v>325</v>
      </c>
      <c r="M986" t="s">
        <v>340</v>
      </c>
      <c r="N986" t="s">
        <v>448</v>
      </c>
      <c r="O986" t="s">
        <v>339</v>
      </c>
      <c r="P986" t="s">
        <v>1211</v>
      </c>
      <c r="Q986" t="s">
        <v>413</v>
      </c>
      <c r="R986" t="s">
        <v>407</v>
      </c>
      <c r="S986" t="s">
        <v>1212</v>
      </c>
      <c r="T986" s="131">
        <v>1.54</v>
      </c>
      <c r="U986" t="s">
        <v>2512</v>
      </c>
      <c r="V986" s="132">
        <v>6.0000000000000001E-3</v>
      </c>
      <c r="W986" s="132">
        <v>2.4500000000000001E-2</v>
      </c>
      <c r="X986" t="s">
        <v>412</v>
      </c>
      <c r="Y986" t="s">
        <v>339</v>
      </c>
      <c r="Z986" s="131">
        <v>185000.46</v>
      </c>
      <c r="AA986" s="131">
        <v>1</v>
      </c>
      <c r="AB986" s="131">
        <v>113.98</v>
      </c>
      <c r="AD986" s="131">
        <v>210.864</v>
      </c>
      <c r="AH986" s="132">
        <v>2.1000000000000001E-4</v>
      </c>
      <c r="AI986" s="132">
        <f t="shared" si="15"/>
        <v>6.2841744047515205E-3</v>
      </c>
      <c r="AJ986" s="132">
        <v>7.0331744685467692E-4</v>
      </c>
    </row>
    <row r="987" spans="1:36" hidden="1">
      <c r="A987" t="s">
        <v>1213</v>
      </c>
      <c r="B987">
        <v>9300</v>
      </c>
      <c r="C987" t="s">
        <v>1509</v>
      </c>
      <c r="D987" t="s">
        <v>1510</v>
      </c>
      <c r="E987" t="s">
        <v>309</v>
      </c>
      <c r="F987" t="s">
        <v>2480</v>
      </c>
      <c r="G987" t="s">
        <v>2481</v>
      </c>
      <c r="H987" t="s">
        <v>321</v>
      </c>
      <c r="I987" t="s">
        <v>754</v>
      </c>
      <c r="J987" t="s">
        <v>204</v>
      </c>
      <c r="K987" t="s">
        <v>204</v>
      </c>
      <c r="L987" t="s">
        <v>325</v>
      </c>
      <c r="M987" t="s">
        <v>340</v>
      </c>
      <c r="N987" t="s">
        <v>448</v>
      </c>
      <c r="O987" t="s">
        <v>339</v>
      </c>
      <c r="P987" t="s">
        <v>1211</v>
      </c>
      <c r="Q987" t="s">
        <v>413</v>
      </c>
      <c r="R987" t="s">
        <v>407</v>
      </c>
      <c r="S987" t="s">
        <v>1212</v>
      </c>
      <c r="T987" s="131">
        <v>5.22</v>
      </c>
      <c r="U987" t="s">
        <v>1972</v>
      </c>
      <c r="V987" s="132">
        <v>2.5579999999999999E-2</v>
      </c>
      <c r="W987" s="132">
        <v>2.6100000000000002E-2</v>
      </c>
      <c r="X987" t="s">
        <v>412</v>
      </c>
      <c r="Y987" t="s">
        <v>339</v>
      </c>
      <c r="Z987" s="131">
        <v>205000</v>
      </c>
      <c r="AA987" s="131">
        <v>1</v>
      </c>
      <c r="AB987" s="131">
        <v>102.35</v>
      </c>
      <c r="AD987" s="131">
        <v>209.81800000000001</v>
      </c>
      <c r="AH987" s="132">
        <v>6.0000000000000002E-5</v>
      </c>
      <c r="AI987" s="132">
        <f t="shared" si="15"/>
        <v>6.2530014855838581E-3</v>
      </c>
      <c r="AJ987" s="132">
        <v>6.998286102139512E-4</v>
      </c>
    </row>
    <row r="988" spans="1:36" hidden="1">
      <c r="A988" t="s">
        <v>1213</v>
      </c>
      <c r="B988">
        <v>9300</v>
      </c>
      <c r="C988" t="s">
        <v>1509</v>
      </c>
      <c r="D988" t="s">
        <v>1510</v>
      </c>
      <c r="E988" t="s">
        <v>309</v>
      </c>
      <c r="F988" t="s">
        <v>2608</v>
      </c>
      <c r="G988" t="s">
        <v>2609</v>
      </c>
      <c r="H988" t="s">
        <v>321</v>
      </c>
      <c r="I988" t="s">
        <v>754</v>
      </c>
      <c r="J988" t="s">
        <v>204</v>
      </c>
      <c r="K988" t="s">
        <v>204</v>
      </c>
      <c r="L988" t="s">
        <v>325</v>
      </c>
      <c r="M988" t="s">
        <v>340</v>
      </c>
      <c r="N988" t="s">
        <v>448</v>
      </c>
      <c r="O988" t="s">
        <v>339</v>
      </c>
      <c r="P988" t="s">
        <v>1211</v>
      </c>
      <c r="Q988" t="s">
        <v>413</v>
      </c>
      <c r="R988" t="s">
        <v>407</v>
      </c>
      <c r="S988" t="s">
        <v>1212</v>
      </c>
      <c r="T988" s="131">
        <v>2.46</v>
      </c>
      <c r="U988" t="s">
        <v>2610</v>
      </c>
      <c r="V988" s="132">
        <v>-2.9299999999999999E-3</v>
      </c>
      <c r="W988" s="132">
        <v>2.4400000000000002E-2</v>
      </c>
      <c r="X988" t="s">
        <v>412</v>
      </c>
      <c r="Y988" t="s">
        <v>339</v>
      </c>
      <c r="Z988" s="131">
        <v>184000</v>
      </c>
      <c r="AA988" s="131">
        <v>1</v>
      </c>
      <c r="AB988" s="131">
        <v>114.03</v>
      </c>
      <c r="AD988" s="131">
        <v>209.815</v>
      </c>
      <c r="AH988" s="132">
        <v>6.0000000000000002E-5</v>
      </c>
      <c r="AI988" s="132">
        <f t="shared" si="15"/>
        <v>6.2529120795059385E-3</v>
      </c>
      <c r="AJ988" s="132">
        <v>6.9981860399031615E-4</v>
      </c>
    </row>
    <row r="989" spans="1:36" hidden="1">
      <c r="A989" t="s">
        <v>1213</v>
      </c>
      <c r="B989">
        <v>9300</v>
      </c>
      <c r="C989" t="s">
        <v>2023</v>
      </c>
      <c r="D989" t="s">
        <v>2024</v>
      </c>
      <c r="E989" t="s">
        <v>309</v>
      </c>
      <c r="F989" t="s">
        <v>2025</v>
      </c>
      <c r="G989" t="s">
        <v>2026</v>
      </c>
      <c r="H989" t="s">
        <v>321</v>
      </c>
      <c r="I989" t="s">
        <v>754</v>
      </c>
      <c r="J989" t="s">
        <v>204</v>
      </c>
      <c r="K989" t="s">
        <v>204</v>
      </c>
      <c r="L989" t="s">
        <v>325</v>
      </c>
      <c r="M989" t="s">
        <v>340</v>
      </c>
      <c r="N989" t="s">
        <v>464</v>
      </c>
      <c r="O989" t="s">
        <v>339</v>
      </c>
      <c r="P989" t="s">
        <v>2027</v>
      </c>
      <c r="Q989" t="s">
        <v>415</v>
      </c>
      <c r="R989" t="s">
        <v>407</v>
      </c>
      <c r="S989" t="s">
        <v>1212</v>
      </c>
      <c r="T989" s="131">
        <v>2.0699999999999998</v>
      </c>
      <c r="U989" t="s">
        <v>1730</v>
      </c>
      <c r="V989" s="132">
        <v>1.4120000000000001E-2</v>
      </c>
      <c r="W989" s="132">
        <v>2.75E-2</v>
      </c>
      <c r="X989" t="s">
        <v>412</v>
      </c>
      <c r="Y989" t="s">
        <v>339</v>
      </c>
      <c r="Z989" s="131">
        <v>181000.33</v>
      </c>
      <c r="AA989" s="131">
        <v>1</v>
      </c>
      <c r="AB989" s="131">
        <v>113.81</v>
      </c>
      <c r="AD989" s="131">
        <v>205.99600000000001</v>
      </c>
      <c r="AH989" s="132">
        <v>6.9999999999999994E-5</v>
      </c>
      <c r="AI989" s="132">
        <f t="shared" si="15"/>
        <v>6.139098142315399E-3</v>
      </c>
      <c r="AJ989" s="132">
        <v>6.8708068130300106E-4</v>
      </c>
    </row>
    <row r="990" spans="1:36" hidden="1">
      <c r="A990" t="s">
        <v>1213</v>
      </c>
      <c r="B990">
        <v>9300</v>
      </c>
      <c r="C990" t="s">
        <v>2199</v>
      </c>
      <c r="D990" t="s">
        <v>2200</v>
      </c>
      <c r="E990" t="s">
        <v>309</v>
      </c>
      <c r="F990" t="s">
        <v>2201</v>
      </c>
      <c r="G990" t="s">
        <v>2202</v>
      </c>
      <c r="H990" t="s">
        <v>321</v>
      </c>
      <c r="I990" t="s">
        <v>754</v>
      </c>
      <c r="J990" t="s">
        <v>204</v>
      </c>
      <c r="K990" t="s">
        <v>204</v>
      </c>
      <c r="L990" t="s">
        <v>325</v>
      </c>
      <c r="M990" t="s">
        <v>340</v>
      </c>
      <c r="N990" t="s">
        <v>464</v>
      </c>
      <c r="O990" t="s">
        <v>339</v>
      </c>
      <c r="P990" t="s">
        <v>1700</v>
      </c>
      <c r="Q990" t="s">
        <v>413</v>
      </c>
      <c r="R990" t="s">
        <v>407</v>
      </c>
      <c r="S990" t="s">
        <v>1212</v>
      </c>
      <c r="T990" s="131">
        <v>7.02</v>
      </c>
      <c r="U990" t="s">
        <v>2203</v>
      </c>
      <c r="V990" s="132">
        <v>2.7E-2</v>
      </c>
      <c r="W990" s="132">
        <v>3.32E-2</v>
      </c>
      <c r="X990" t="s">
        <v>412</v>
      </c>
      <c r="Y990" t="s">
        <v>339</v>
      </c>
      <c r="Z990" s="131">
        <v>200000</v>
      </c>
      <c r="AA990" s="131">
        <v>1</v>
      </c>
      <c r="AB990" s="131">
        <v>102.81</v>
      </c>
      <c r="AD990" s="131">
        <v>205.62</v>
      </c>
      <c r="AH990" s="132">
        <v>4.2999999999999999E-4</v>
      </c>
      <c r="AI990" s="132">
        <f t="shared" si="15"/>
        <v>6.1278925805495852E-3</v>
      </c>
      <c r="AJ990" s="132">
        <v>6.8582656794075167E-4</v>
      </c>
    </row>
    <row r="991" spans="1:36" hidden="1">
      <c r="A991" t="s">
        <v>1213</v>
      </c>
      <c r="B991">
        <v>9300</v>
      </c>
      <c r="C991" t="s">
        <v>2542</v>
      </c>
      <c r="D991" t="s">
        <v>2543</v>
      </c>
      <c r="E991" t="s">
        <v>309</v>
      </c>
      <c r="F991" t="s">
        <v>2544</v>
      </c>
      <c r="G991" t="s">
        <v>2545</v>
      </c>
      <c r="H991" t="s">
        <v>321</v>
      </c>
      <c r="I991" t="s">
        <v>754</v>
      </c>
      <c r="J991" t="s">
        <v>204</v>
      </c>
      <c r="K991" t="s">
        <v>204</v>
      </c>
      <c r="L991" t="s">
        <v>325</v>
      </c>
      <c r="M991" t="s">
        <v>340</v>
      </c>
      <c r="N991" t="s">
        <v>464</v>
      </c>
      <c r="O991" t="s">
        <v>339</v>
      </c>
      <c r="P991" t="s">
        <v>1211</v>
      </c>
      <c r="Q991" t="s">
        <v>413</v>
      </c>
      <c r="R991" t="s">
        <v>407</v>
      </c>
      <c r="S991" t="s">
        <v>1212</v>
      </c>
      <c r="T991" s="131">
        <v>4.54</v>
      </c>
      <c r="U991" t="s">
        <v>2370</v>
      </c>
      <c r="V991" s="132">
        <v>5.7400000000000003E-3</v>
      </c>
      <c r="W991" s="132">
        <v>2.58E-2</v>
      </c>
      <c r="X991" t="s">
        <v>412</v>
      </c>
      <c r="Y991" t="s">
        <v>339</v>
      </c>
      <c r="Z991" s="131">
        <v>181000</v>
      </c>
      <c r="AA991" s="131">
        <v>1</v>
      </c>
      <c r="AB991" s="131">
        <v>112.36</v>
      </c>
      <c r="AD991" s="131">
        <v>203.37200000000001</v>
      </c>
      <c r="AH991" s="132">
        <v>9.0000000000000006E-5</v>
      </c>
      <c r="AI991" s="132">
        <f t="shared" si="15"/>
        <v>6.0608976261624856E-3</v>
      </c>
      <c r="AJ991" s="132">
        <v>6.7832857103028183E-4</v>
      </c>
    </row>
    <row r="992" spans="1:36" hidden="1">
      <c r="A992" t="s">
        <v>1213</v>
      </c>
      <c r="B992">
        <v>9300</v>
      </c>
      <c r="C992" t="s">
        <v>2598</v>
      </c>
      <c r="D992" t="s">
        <v>2599</v>
      </c>
      <c r="E992" t="s">
        <v>309</v>
      </c>
      <c r="F992" t="s">
        <v>2600</v>
      </c>
      <c r="G992" t="s">
        <v>2601</v>
      </c>
      <c r="H992" t="s">
        <v>321</v>
      </c>
      <c r="I992" t="s">
        <v>755</v>
      </c>
      <c r="J992" t="s">
        <v>204</v>
      </c>
      <c r="K992" t="s">
        <v>204</v>
      </c>
      <c r="L992" t="s">
        <v>325</v>
      </c>
      <c r="M992" t="s">
        <v>340</v>
      </c>
      <c r="N992" t="s">
        <v>454</v>
      </c>
      <c r="O992" t="s">
        <v>339</v>
      </c>
      <c r="P992" t="s">
        <v>1700</v>
      </c>
      <c r="Q992" t="s">
        <v>413</v>
      </c>
      <c r="R992" t="s">
        <v>407</v>
      </c>
      <c r="S992" t="s">
        <v>1212</v>
      </c>
      <c r="T992" s="131">
        <v>0.27</v>
      </c>
      <c r="U992" t="s">
        <v>2602</v>
      </c>
      <c r="V992" s="132">
        <v>4.3799999999999999E-2</v>
      </c>
      <c r="W992" s="132">
        <v>8.0799999999999997E-2</v>
      </c>
      <c r="X992" t="s">
        <v>412</v>
      </c>
      <c r="Y992" t="s">
        <v>339</v>
      </c>
      <c r="Z992" s="131">
        <v>191000.38</v>
      </c>
      <c r="AA992" s="131">
        <v>1</v>
      </c>
      <c r="AB992" s="131">
        <v>103.71</v>
      </c>
      <c r="AD992" s="131">
        <v>198.08600000000001</v>
      </c>
      <c r="AH992" s="132">
        <v>5.6999999999999998E-4</v>
      </c>
      <c r="AI992" s="132">
        <f t="shared" si="15"/>
        <v>5.903364116869687E-3</v>
      </c>
      <c r="AJ992" s="132">
        <v>6.6069760498546713E-4</v>
      </c>
    </row>
    <row r="993" spans="1:36" hidden="1">
      <c r="A993" t="s">
        <v>1213</v>
      </c>
      <c r="B993">
        <v>9300</v>
      </c>
      <c r="C993" t="s">
        <v>1835</v>
      </c>
      <c r="D993" t="s">
        <v>1836</v>
      </c>
      <c r="E993" t="s">
        <v>309</v>
      </c>
      <c r="F993" t="s">
        <v>2992</v>
      </c>
      <c r="G993" t="s">
        <v>2993</v>
      </c>
      <c r="H993" t="s">
        <v>321</v>
      </c>
      <c r="I993" t="s">
        <v>951</v>
      </c>
      <c r="J993" t="s">
        <v>204</v>
      </c>
      <c r="K993" t="s">
        <v>204</v>
      </c>
      <c r="L993" t="s">
        <v>325</v>
      </c>
      <c r="M993" t="s">
        <v>340</v>
      </c>
      <c r="N993" t="s">
        <v>441</v>
      </c>
      <c r="O993" t="s">
        <v>339</v>
      </c>
      <c r="Q993" t="s">
        <v>410</v>
      </c>
      <c r="R993" t="s">
        <v>410</v>
      </c>
      <c r="S993" t="s">
        <v>1212</v>
      </c>
      <c r="T993" s="131">
        <v>0.25</v>
      </c>
      <c r="U993" t="s">
        <v>1868</v>
      </c>
      <c r="V993" s="132">
        <v>3.9210000000000002E-2</v>
      </c>
      <c r="W993" s="132">
        <v>6.7500000000000004E-2</v>
      </c>
      <c r="X993" t="s">
        <v>412</v>
      </c>
      <c r="Y993" t="s">
        <v>339</v>
      </c>
      <c r="Z993" s="131">
        <v>197000.23</v>
      </c>
      <c r="AA993" s="131">
        <v>1</v>
      </c>
      <c r="AB993" s="131">
        <v>100.15</v>
      </c>
      <c r="AD993" s="131">
        <v>197.29599999999999</v>
      </c>
      <c r="AH993" s="132">
        <v>1.3799999999999999E-3</v>
      </c>
      <c r="AI993" s="132">
        <f t="shared" si="15"/>
        <v>5.8798205163510886E-3</v>
      </c>
      <c r="AJ993" s="132">
        <v>6.5806263276159199E-4</v>
      </c>
    </row>
    <row r="994" spans="1:36" hidden="1">
      <c r="A994" t="s">
        <v>1213</v>
      </c>
      <c r="B994">
        <v>9300</v>
      </c>
      <c r="C994" t="s">
        <v>1573</v>
      </c>
      <c r="D994" t="s">
        <v>1574</v>
      </c>
      <c r="E994" t="s">
        <v>309</v>
      </c>
      <c r="F994" t="s">
        <v>2380</v>
      </c>
      <c r="G994" t="s">
        <v>2381</v>
      </c>
      <c r="H994" t="s">
        <v>321</v>
      </c>
      <c r="I994" t="s">
        <v>951</v>
      </c>
      <c r="J994" t="s">
        <v>204</v>
      </c>
      <c r="K994" t="s">
        <v>204</v>
      </c>
      <c r="L994" t="s">
        <v>325</v>
      </c>
      <c r="M994" t="s">
        <v>340</v>
      </c>
      <c r="N994" t="s">
        <v>441</v>
      </c>
      <c r="O994" t="s">
        <v>339</v>
      </c>
      <c r="P994" t="s">
        <v>1577</v>
      </c>
      <c r="Q994" t="s">
        <v>415</v>
      </c>
      <c r="R994" t="s">
        <v>407</v>
      </c>
      <c r="S994" t="s">
        <v>1212</v>
      </c>
      <c r="T994" s="131">
        <v>1.26</v>
      </c>
      <c r="U994" t="s">
        <v>2382</v>
      </c>
      <c r="V994" s="132">
        <v>4.3319999999999997E-2</v>
      </c>
      <c r="W994" s="132">
        <v>5.5E-2</v>
      </c>
      <c r="X994" t="s">
        <v>412</v>
      </c>
      <c r="Y994" t="s">
        <v>339</v>
      </c>
      <c r="Z994" s="131">
        <v>197000.88</v>
      </c>
      <c r="AA994" s="131">
        <v>1</v>
      </c>
      <c r="AB994" s="131">
        <v>97.86</v>
      </c>
      <c r="AD994" s="131">
        <v>192.785</v>
      </c>
      <c r="AH994" s="132">
        <v>3.1E-4</v>
      </c>
      <c r="AI994" s="132">
        <f t="shared" si="15"/>
        <v>5.7453835771872951E-3</v>
      </c>
      <c r="AJ994" s="132">
        <v>6.4301660782247741E-4</v>
      </c>
    </row>
    <row r="995" spans="1:36" hidden="1">
      <c r="A995" t="s">
        <v>1213</v>
      </c>
      <c r="B995">
        <v>9300</v>
      </c>
      <c r="C995" t="s">
        <v>2973</v>
      </c>
      <c r="D995" t="s">
        <v>2974</v>
      </c>
      <c r="E995" t="s">
        <v>309</v>
      </c>
      <c r="F995" t="s">
        <v>2994</v>
      </c>
      <c r="G995" t="s">
        <v>2995</v>
      </c>
      <c r="H995" t="s">
        <v>321</v>
      </c>
      <c r="I995" t="s">
        <v>754</v>
      </c>
      <c r="J995" t="s">
        <v>204</v>
      </c>
      <c r="K995" t="s">
        <v>204</v>
      </c>
      <c r="L995" t="s">
        <v>325</v>
      </c>
      <c r="M995" t="s">
        <v>340</v>
      </c>
      <c r="N995" t="s">
        <v>464</v>
      </c>
      <c r="O995" t="s">
        <v>339</v>
      </c>
      <c r="P995" t="s">
        <v>1539</v>
      </c>
      <c r="Q995" t="s">
        <v>413</v>
      </c>
      <c r="R995" t="s">
        <v>407</v>
      </c>
      <c r="S995" t="s">
        <v>1212</v>
      </c>
      <c r="T995" s="131">
        <v>0.75</v>
      </c>
      <c r="U995" t="s">
        <v>1583</v>
      </c>
      <c r="V995" s="132">
        <v>-8.9999999999999998E-4</v>
      </c>
      <c r="W995" s="132">
        <v>-9.7000000000000003E-3</v>
      </c>
      <c r="X995" t="s">
        <v>412</v>
      </c>
      <c r="Y995" t="s">
        <v>339</v>
      </c>
      <c r="Z995" s="131">
        <v>162000</v>
      </c>
      <c r="AA995" s="131">
        <v>1</v>
      </c>
      <c r="AB995" s="131">
        <v>116.52</v>
      </c>
      <c r="AD995" s="131">
        <v>188.762</v>
      </c>
      <c r="AH995" s="132">
        <v>2.7999999999999998E-4</v>
      </c>
      <c r="AI995" s="132">
        <f t="shared" si="15"/>
        <v>5.625490026698282E-3</v>
      </c>
      <c r="AJ995" s="132">
        <v>6.2959826192798449E-4</v>
      </c>
    </row>
    <row r="996" spans="1:36" hidden="1">
      <c r="A996" t="s">
        <v>1213</v>
      </c>
      <c r="B996">
        <v>9300</v>
      </c>
      <c r="C996" t="s">
        <v>2262</v>
      </c>
      <c r="D996" t="s">
        <v>2263</v>
      </c>
      <c r="E996" t="s">
        <v>309</v>
      </c>
      <c r="F996" t="s">
        <v>2264</v>
      </c>
      <c r="G996" t="s">
        <v>2265</v>
      </c>
      <c r="H996" t="s">
        <v>321</v>
      </c>
      <c r="I996" t="s">
        <v>951</v>
      </c>
      <c r="J996" t="s">
        <v>204</v>
      </c>
      <c r="K996" t="s">
        <v>204</v>
      </c>
      <c r="L996" t="s">
        <v>325</v>
      </c>
      <c r="M996" t="s">
        <v>340</v>
      </c>
      <c r="N996" t="s">
        <v>441</v>
      </c>
      <c r="O996" t="s">
        <v>339</v>
      </c>
      <c r="P996" t="s">
        <v>1551</v>
      </c>
      <c r="Q996" t="s">
        <v>413</v>
      </c>
      <c r="R996" t="s">
        <v>407</v>
      </c>
      <c r="S996" t="s">
        <v>1212</v>
      </c>
      <c r="T996" s="131">
        <v>2.66</v>
      </c>
      <c r="U996" t="s">
        <v>2266</v>
      </c>
      <c r="V996" s="132">
        <v>5.0500000000000003E-2</v>
      </c>
      <c r="W996" s="132">
        <v>5.4899999999999997E-2</v>
      </c>
      <c r="X996" t="s">
        <v>412</v>
      </c>
      <c r="Y996" t="s">
        <v>339</v>
      </c>
      <c r="Z996" s="131">
        <v>200000</v>
      </c>
      <c r="AA996" s="131">
        <v>1</v>
      </c>
      <c r="AB996" s="131">
        <v>91.77</v>
      </c>
      <c r="AD996" s="131">
        <v>183.54</v>
      </c>
      <c r="AH996" s="132">
        <v>2.1000000000000001E-4</v>
      </c>
      <c r="AI996" s="132">
        <f t="shared" si="15"/>
        <v>5.4698638470677494E-3</v>
      </c>
      <c r="AJ996" s="132">
        <v>6.121807619873823E-4</v>
      </c>
    </row>
    <row r="997" spans="1:36" hidden="1">
      <c r="A997" t="s">
        <v>1213</v>
      </c>
      <c r="B997">
        <v>9300</v>
      </c>
      <c r="C997" t="s">
        <v>1913</v>
      </c>
      <c r="D997" t="s">
        <v>1914</v>
      </c>
      <c r="E997" t="s">
        <v>309</v>
      </c>
      <c r="F997" t="s">
        <v>2767</v>
      </c>
      <c r="G997" t="s">
        <v>2768</v>
      </c>
      <c r="H997" t="s">
        <v>321</v>
      </c>
      <c r="I997" t="s">
        <v>754</v>
      </c>
      <c r="J997" t="s">
        <v>204</v>
      </c>
      <c r="K997" t="s">
        <v>204</v>
      </c>
      <c r="L997" t="s">
        <v>325</v>
      </c>
      <c r="M997" t="s">
        <v>340</v>
      </c>
      <c r="N997" t="s">
        <v>464</v>
      </c>
      <c r="O997" t="s">
        <v>339</v>
      </c>
      <c r="P997" t="s">
        <v>1700</v>
      </c>
      <c r="Q997" t="s">
        <v>413</v>
      </c>
      <c r="R997" t="s">
        <v>407</v>
      </c>
      <c r="S997" t="s">
        <v>1212</v>
      </c>
      <c r="T997" s="131">
        <v>1.93</v>
      </c>
      <c r="U997" t="s">
        <v>2241</v>
      </c>
      <c r="V997" s="132">
        <v>2.35E-2</v>
      </c>
      <c r="W997" s="132">
        <v>2.7400000000000001E-2</v>
      </c>
      <c r="X997" t="s">
        <v>412</v>
      </c>
      <c r="Y997" t="s">
        <v>339</v>
      </c>
      <c r="Z997" s="131">
        <v>149203.1</v>
      </c>
      <c r="AA997" s="131">
        <v>1</v>
      </c>
      <c r="AB997" s="131">
        <v>116.13</v>
      </c>
      <c r="AC997" s="131">
        <v>4.1769999999999996</v>
      </c>
      <c r="AD997" s="131">
        <v>177.447</v>
      </c>
      <c r="AH997" s="132">
        <v>1.6000000000000001E-4</v>
      </c>
      <c r="AI997" s="132">
        <f t="shared" si="15"/>
        <v>5.2882801028148142E-3</v>
      </c>
      <c r="AJ997" s="132">
        <v>5.91858121784761E-4</v>
      </c>
    </row>
    <row r="998" spans="1:36" hidden="1">
      <c r="A998" t="s">
        <v>1213</v>
      </c>
      <c r="B998">
        <v>9300</v>
      </c>
      <c r="C998" t="s">
        <v>2996</v>
      </c>
      <c r="D998" t="s">
        <v>2997</v>
      </c>
      <c r="E998" t="s">
        <v>309</v>
      </c>
      <c r="F998" t="s">
        <v>2998</v>
      </c>
      <c r="G998" t="s">
        <v>2999</v>
      </c>
      <c r="H998" t="s">
        <v>321</v>
      </c>
      <c r="I998" t="s">
        <v>754</v>
      </c>
      <c r="J998" t="s">
        <v>204</v>
      </c>
      <c r="K998" t="s">
        <v>204</v>
      </c>
      <c r="L998" t="s">
        <v>325</v>
      </c>
      <c r="M998" t="s">
        <v>340</v>
      </c>
      <c r="N998" t="s">
        <v>447</v>
      </c>
      <c r="O998" t="s">
        <v>339</v>
      </c>
      <c r="Q998" t="s">
        <v>410</v>
      </c>
      <c r="R998" t="s">
        <v>410</v>
      </c>
      <c r="S998" t="s">
        <v>1212</v>
      </c>
      <c r="T998" s="131">
        <v>3.01</v>
      </c>
      <c r="U998" t="s">
        <v>1780</v>
      </c>
      <c r="V998" s="132">
        <v>5.1860000000000003E-2</v>
      </c>
      <c r="W998" s="132">
        <v>2.87E-2</v>
      </c>
      <c r="X998" t="s">
        <v>412</v>
      </c>
      <c r="Y998" t="s">
        <v>339</v>
      </c>
      <c r="Z998" s="131">
        <v>157066.23999999999</v>
      </c>
      <c r="AA998" s="131">
        <v>1</v>
      </c>
      <c r="AB998" s="131">
        <v>111.44</v>
      </c>
      <c r="AD998" s="131">
        <v>175.035</v>
      </c>
      <c r="AH998" s="132">
        <v>1.33E-3</v>
      </c>
      <c r="AI998" s="132">
        <f t="shared" si="15"/>
        <v>5.2163976161681575E-3</v>
      </c>
      <c r="AJ998" s="132">
        <v>5.8381311798224624E-4</v>
      </c>
    </row>
    <row r="999" spans="1:36" hidden="1">
      <c r="A999" t="s">
        <v>1213</v>
      </c>
      <c r="B999">
        <v>9300</v>
      </c>
      <c r="C999" t="s">
        <v>1519</v>
      </c>
      <c r="D999" t="s">
        <v>1520</v>
      </c>
      <c r="E999" t="s">
        <v>309</v>
      </c>
      <c r="F999" t="s">
        <v>2196</v>
      </c>
      <c r="G999" t="s">
        <v>2197</v>
      </c>
      <c r="H999" t="s">
        <v>321</v>
      </c>
      <c r="I999" t="s">
        <v>754</v>
      </c>
      <c r="J999" t="s">
        <v>204</v>
      </c>
      <c r="K999" t="s">
        <v>204</v>
      </c>
      <c r="L999" t="s">
        <v>325</v>
      </c>
      <c r="M999" t="s">
        <v>340</v>
      </c>
      <c r="N999" t="s">
        <v>448</v>
      </c>
      <c r="O999" t="s">
        <v>339</v>
      </c>
      <c r="P999" t="s">
        <v>1211</v>
      </c>
      <c r="Q999" t="s">
        <v>413</v>
      </c>
      <c r="R999" t="s">
        <v>407</v>
      </c>
      <c r="S999" t="s">
        <v>1212</v>
      </c>
      <c r="T999" s="131">
        <v>4.5999999999999996</v>
      </c>
      <c r="U999" t="s">
        <v>2198</v>
      </c>
      <c r="V999" s="132">
        <v>2.0969999999999999E-2</v>
      </c>
      <c r="W999" s="132">
        <v>2.58E-2</v>
      </c>
      <c r="X999" t="s">
        <v>412</v>
      </c>
      <c r="Y999" t="s">
        <v>339</v>
      </c>
      <c r="Z999" s="131">
        <v>170000</v>
      </c>
      <c r="AA999" s="131">
        <v>1</v>
      </c>
      <c r="AB999" s="131">
        <v>101.85</v>
      </c>
      <c r="AD999" s="131">
        <v>173.14500000000001</v>
      </c>
      <c r="AH999" s="132">
        <v>5.0000000000000002E-5</v>
      </c>
      <c r="AI999" s="132">
        <f t="shared" si="15"/>
        <v>5.1600717870793596E-3</v>
      </c>
      <c r="AJ999" s="132">
        <v>5.7750919709221606E-4</v>
      </c>
    </row>
    <row r="1000" spans="1:36" hidden="1">
      <c r="A1000" t="s">
        <v>1213</v>
      </c>
      <c r="B1000">
        <v>9300</v>
      </c>
      <c r="C1000" t="s">
        <v>1920</v>
      </c>
      <c r="D1000" t="s">
        <v>1921</v>
      </c>
      <c r="E1000" t="s">
        <v>309</v>
      </c>
      <c r="F1000" t="s">
        <v>2477</v>
      </c>
      <c r="G1000" t="s">
        <v>2478</v>
      </c>
      <c r="H1000" t="s">
        <v>321</v>
      </c>
      <c r="I1000" t="s">
        <v>754</v>
      </c>
      <c r="J1000" t="s">
        <v>204</v>
      </c>
      <c r="K1000" t="s">
        <v>204</v>
      </c>
      <c r="L1000" t="s">
        <v>325</v>
      </c>
      <c r="M1000" t="s">
        <v>340</v>
      </c>
      <c r="N1000" t="s">
        <v>464</v>
      </c>
      <c r="O1000" t="s">
        <v>339</v>
      </c>
      <c r="P1000" t="s">
        <v>1700</v>
      </c>
      <c r="Q1000" t="s">
        <v>413</v>
      </c>
      <c r="R1000" t="s">
        <v>407</v>
      </c>
      <c r="S1000" t="s">
        <v>1212</v>
      </c>
      <c r="T1000" s="131">
        <v>0.94</v>
      </c>
      <c r="U1000" t="s">
        <v>2479</v>
      </c>
      <c r="V1000" s="132">
        <v>5.0499999999999998E-3</v>
      </c>
      <c r="W1000" s="132">
        <v>2.81E-2</v>
      </c>
      <c r="X1000" t="s">
        <v>412</v>
      </c>
      <c r="Y1000" t="s">
        <v>339</v>
      </c>
      <c r="Z1000" s="131">
        <v>141385.06</v>
      </c>
      <c r="AA1000" s="131">
        <v>1</v>
      </c>
      <c r="AB1000" s="131">
        <v>115.87</v>
      </c>
      <c r="AD1000" s="131">
        <v>163.82300000000001</v>
      </c>
      <c r="AH1000" s="132">
        <v>2.9E-4</v>
      </c>
      <c r="AI1000" s="132">
        <f t="shared" si="15"/>
        <v>4.8822573009599003E-3</v>
      </c>
      <c r="AJ1000" s="132">
        <v>5.4641652485049009E-4</v>
      </c>
    </row>
    <row r="1001" spans="1:36" hidden="1">
      <c r="A1001" t="s">
        <v>1213</v>
      </c>
      <c r="B1001">
        <v>9300</v>
      </c>
      <c r="C1001" t="s">
        <v>2557</v>
      </c>
      <c r="D1001" t="s">
        <v>2558</v>
      </c>
      <c r="E1001" t="s">
        <v>309</v>
      </c>
      <c r="F1001" t="s">
        <v>2559</v>
      </c>
      <c r="G1001" t="s">
        <v>2560</v>
      </c>
      <c r="H1001" t="s">
        <v>321</v>
      </c>
      <c r="I1001" t="s">
        <v>754</v>
      </c>
      <c r="J1001" t="s">
        <v>204</v>
      </c>
      <c r="K1001" t="s">
        <v>204</v>
      </c>
      <c r="L1001" t="s">
        <v>325</v>
      </c>
      <c r="M1001" t="s">
        <v>340</v>
      </c>
      <c r="N1001" t="s">
        <v>477</v>
      </c>
      <c r="O1001" t="s">
        <v>339</v>
      </c>
      <c r="P1001" t="s">
        <v>2027</v>
      </c>
      <c r="Q1001" t="s">
        <v>415</v>
      </c>
      <c r="R1001" t="s">
        <v>407</v>
      </c>
      <c r="S1001" t="s">
        <v>1212</v>
      </c>
      <c r="T1001" s="131">
        <v>5.09</v>
      </c>
      <c r="U1001" t="s">
        <v>2284</v>
      </c>
      <c r="V1001" s="132">
        <v>-3.0400000000000002E-3</v>
      </c>
      <c r="W1001" s="132">
        <v>2.5499999999999998E-2</v>
      </c>
      <c r="X1001" t="s">
        <v>412</v>
      </c>
      <c r="Y1001" t="s">
        <v>339</v>
      </c>
      <c r="Z1001" s="131">
        <v>137313.17000000001</v>
      </c>
      <c r="AA1001" s="131">
        <v>1</v>
      </c>
      <c r="AB1001" s="131">
        <v>117.66</v>
      </c>
      <c r="AD1001" s="131">
        <v>161.56299999999999</v>
      </c>
      <c r="AH1001" s="132">
        <v>9.0000000000000006E-5</v>
      </c>
      <c r="AI1001" s="132">
        <f t="shared" si="15"/>
        <v>4.8149047222611251E-3</v>
      </c>
      <c r="AJ1001" s="132">
        <v>5.3887850304548028E-4</v>
      </c>
    </row>
    <row r="1002" spans="1:36" hidden="1">
      <c r="A1002" t="s">
        <v>1213</v>
      </c>
      <c r="B1002">
        <v>9300</v>
      </c>
      <c r="C1002" t="s">
        <v>2082</v>
      </c>
      <c r="D1002" t="s">
        <v>2083</v>
      </c>
      <c r="E1002" t="s">
        <v>309</v>
      </c>
      <c r="F1002" t="s">
        <v>2090</v>
      </c>
      <c r="G1002" t="s">
        <v>2091</v>
      </c>
      <c r="H1002" t="s">
        <v>321</v>
      </c>
      <c r="I1002" t="s">
        <v>754</v>
      </c>
      <c r="J1002" t="s">
        <v>204</v>
      </c>
      <c r="K1002" t="s">
        <v>204</v>
      </c>
      <c r="L1002" t="s">
        <v>325</v>
      </c>
      <c r="M1002" t="s">
        <v>340</v>
      </c>
      <c r="N1002" t="s">
        <v>464</v>
      </c>
      <c r="O1002" t="s">
        <v>339</v>
      </c>
      <c r="P1002" t="s">
        <v>1700</v>
      </c>
      <c r="Q1002" t="s">
        <v>413</v>
      </c>
      <c r="R1002" t="s">
        <v>407</v>
      </c>
      <c r="S1002" t="s">
        <v>1212</v>
      </c>
      <c r="T1002" s="131">
        <v>1.41</v>
      </c>
      <c r="U1002" t="s">
        <v>1628</v>
      </c>
      <c r="V1002" s="132">
        <v>2.4E-2</v>
      </c>
      <c r="W1002" s="132">
        <v>2.5999999999999999E-2</v>
      </c>
      <c r="X1002" t="s">
        <v>412</v>
      </c>
      <c r="Y1002" t="s">
        <v>339</v>
      </c>
      <c r="Z1002" s="131">
        <v>136000.85</v>
      </c>
      <c r="AA1002" s="131">
        <v>1</v>
      </c>
      <c r="AB1002" s="131">
        <v>115.95</v>
      </c>
      <c r="AD1002" s="131">
        <v>157.69300000000001</v>
      </c>
      <c r="AH1002" s="132">
        <v>2.5000000000000001E-4</v>
      </c>
      <c r="AI1002" s="132">
        <f t="shared" si="15"/>
        <v>4.6995708817459672E-3</v>
      </c>
      <c r="AJ1002" s="132">
        <v>5.2597047455637082E-4</v>
      </c>
    </row>
    <row r="1003" spans="1:36" hidden="1">
      <c r="A1003" t="s">
        <v>1213</v>
      </c>
      <c r="B1003">
        <v>9300</v>
      </c>
      <c r="C1003" t="s">
        <v>1692</v>
      </c>
      <c r="D1003" t="s">
        <v>1693</v>
      </c>
      <c r="E1003" t="s">
        <v>309</v>
      </c>
      <c r="F1003" t="s">
        <v>3000</v>
      </c>
      <c r="G1003" t="s">
        <v>3001</v>
      </c>
      <c r="H1003" t="s">
        <v>321</v>
      </c>
      <c r="I1003" t="s">
        <v>951</v>
      </c>
      <c r="J1003" t="s">
        <v>204</v>
      </c>
      <c r="K1003" t="s">
        <v>204</v>
      </c>
      <c r="L1003" t="s">
        <v>325</v>
      </c>
      <c r="M1003" t="s">
        <v>340</v>
      </c>
      <c r="N1003" t="s">
        <v>447</v>
      </c>
      <c r="O1003" t="s">
        <v>339</v>
      </c>
      <c r="Q1003" t="s">
        <v>410</v>
      </c>
      <c r="R1003" t="s">
        <v>410</v>
      </c>
      <c r="S1003" t="s">
        <v>1212</v>
      </c>
      <c r="T1003" s="131">
        <v>1.18</v>
      </c>
      <c r="U1003" t="s">
        <v>1841</v>
      </c>
      <c r="V1003" s="132">
        <v>5.5500000000000001E-2</v>
      </c>
      <c r="W1003" s="132">
        <v>5.91E-2</v>
      </c>
      <c r="X1003" t="s">
        <v>412</v>
      </c>
      <c r="Y1003" t="s">
        <v>339</v>
      </c>
      <c r="Z1003" s="131">
        <v>151000.1</v>
      </c>
      <c r="AA1003" s="131">
        <v>1</v>
      </c>
      <c r="AB1003" s="131">
        <v>98.73</v>
      </c>
      <c r="AD1003" s="131">
        <v>149.08199999999999</v>
      </c>
      <c r="AH1003" s="132">
        <v>4.4999999999999999E-4</v>
      </c>
      <c r="AI1003" s="132">
        <f t="shared" si="15"/>
        <v>4.4429456360932451E-3</v>
      </c>
      <c r="AJ1003" s="132">
        <v>4.9724927731613236E-4</v>
      </c>
    </row>
    <row r="1004" spans="1:36" hidden="1">
      <c r="A1004" t="s">
        <v>1213</v>
      </c>
      <c r="B1004">
        <v>9300</v>
      </c>
      <c r="C1004" t="s">
        <v>1714</v>
      </c>
      <c r="D1004" t="s">
        <v>1715</v>
      </c>
      <c r="E1004" t="s">
        <v>309</v>
      </c>
      <c r="F1004" t="s">
        <v>2267</v>
      </c>
      <c r="G1004" t="s">
        <v>2268</v>
      </c>
      <c r="H1004" t="s">
        <v>321</v>
      </c>
      <c r="I1004" t="s">
        <v>754</v>
      </c>
      <c r="J1004" t="s">
        <v>204</v>
      </c>
      <c r="K1004" t="s">
        <v>204</v>
      </c>
      <c r="L1004" t="s">
        <v>325</v>
      </c>
      <c r="M1004" t="s">
        <v>340</v>
      </c>
      <c r="N1004" t="s">
        <v>464</v>
      </c>
      <c r="O1004" t="s">
        <v>339</v>
      </c>
      <c r="P1004" t="s">
        <v>1700</v>
      </c>
      <c r="Q1004" t="s">
        <v>413</v>
      </c>
      <c r="R1004" t="s">
        <v>407</v>
      </c>
      <c r="S1004" t="s">
        <v>1212</v>
      </c>
      <c r="T1004" s="131">
        <v>1.91</v>
      </c>
      <c r="U1004" t="s">
        <v>2269</v>
      </c>
      <c r="V1004" s="132">
        <v>2.3369999999999998E-2</v>
      </c>
      <c r="W1004" s="132">
        <v>2.81E-2</v>
      </c>
      <c r="X1004" t="s">
        <v>412</v>
      </c>
      <c r="Y1004" t="s">
        <v>339</v>
      </c>
      <c r="Z1004" s="131">
        <v>124100.66</v>
      </c>
      <c r="AA1004" s="131">
        <v>1</v>
      </c>
      <c r="AB1004" s="131">
        <v>119.04</v>
      </c>
      <c r="AD1004" s="131">
        <v>147.72900000000001</v>
      </c>
      <c r="AH1004" s="132">
        <v>1.4999999999999999E-4</v>
      </c>
      <c r="AI1004" s="132">
        <f t="shared" si="15"/>
        <v>4.4026234949519003E-3</v>
      </c>
      <c r="AJ1004" s="132">
        <v>4.9273647045676157E-4</v>
      </c>
    </row>
    <row r="1005" spans="1:36" hidden="1">
      <c r="A1005" t="s">
        <v>1213</v>
      </c>
      <c r="B1005">
        <v>9300</v>
      </c>
      <c r="C1005" t="s">
        <v>2977</v>
      </c>
      <c r="D1005" t="s">
        <v>2978</v>
      </c>
      <c r="E1005" t="s">
        <v>309</v>
      </c>
      <c r="F1005" t="s">
        <v>3002</v>
      </c>
      <c r="G1005" t="s">
        <v>3003</v>
      </c>
      <c r="H1005" t="s">
        <v>321</v>
      </c>
      <c r="I1005" t="s">
        <v>754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Q1005" t="s">
        <v>410</v>
      </c>
      <c r="R1005" t="s">
        <v>410</v>
      </c>
      <c r="S1005" t="s">
        <v>1212</v>
      </c>
      <c r="T1005" s="131">
        <v>3.97</v>
      </c>
      <c r="U1005" t="s">
        <v>1617</v>
      </c>
      <c r="V1005" s="132">
        <v>1.634E-2</v>
      </c>
      <c r="W1005" s="132">
        <v>2.9600000000000001E-2</v>
      </c>
      <c r="X1005" t="s">
        <v>412</v>
      </c>
      <c r="Y1005" t="s">
        <v>339</v>
      </c>
      <c r="Z1005" s="131">
        <v>140000</v>
      </c>
      <c r="AA1005" s="131">
        <v>1</v>
      </c>
      <c r="AB1005" s="131">
        <v>105.13</v>
      </c>
      <c r="AD1005" s="131">
        <v>147.18199999999999</v>
      </c>
      <c r="AH1005" s="132">
        <v>2.2000000000000001E-4</v>
      </c>
      <c r="AI1005" s="132">
        <f t="shared" si="15"/>
        <v>4.3863217867447183E-3</v>
      </c>
      <c r="AJ1005" s="132">
        <v>4.9091200234731888E-4</v>
      </c>
    </row>
    <row r="1006" spans="1:36" hidden="1">
      <c r="A1006" t="s">
        <v>1213</v>
      </c>
      <c r="B1006">
        <v>9300</v>
      </c>
      <c r="C1006" t="s">
        <v>2092</v>
      </c>
      <c r="D1006" t="s">
        <v>2093</v>
      </c>
      <c r="E1006" t="s">
        <v>309</v>
      </c>
      <c r="F1006" t="s">
        <v>2666</v>
      </c>
      <c r="G1006" t="s">
        <v>2667</v>
      </c>
      <c r="H1006" t="s">
        <v>321</v>
      </c>
      <c r="I1006" t="s">
        <v>951</v>
      </c>
      <c r="J1006" t="s">
        <v>204</v>
      </c>
      <c r="K1006" t="s">
        <v>204</v>
      </c>
      <c r="L1006" t="s">
        <v>325</v>
      </c>
      <c r="M1006" t="s">
        <v>340</v>
      </c>
      <c r="N1006" t="s">
        <v>484</v>
      </c>
      <c r="O1006" t="s">
        <v>339</v>
      </c>
      <c r="P1006" t="s">
        <v>1700</v>
      </c>
      <c r="Q1006" t="s">
        <v>413</v>
      </c>
      <c r="R1006" t="s">
        <v>407</v>
      </c>
      <c r="S1006" t="s">
        <v>1212</v>
      </c>
      <c r="T1006" s="131">
        <v>0.66</v>
      </c>
      <c r="U1006" t="s">
        <v>2597</v>
      </c>
      <c r="V1006" s="132">
        <v>4.4040000000000003E-2</v>
      </c>
      <c r="W1006" s="132">
        <v>4.4699999999999997E-2</v>
      </c>
      <c r="X1006" t="s">
        <v>412</v>
      </c>
      <c r="Y1006" t="s">
        <v>339</v>
      </c>
      <c r="Z1006" s="131">
        <v>146000</v>
      </c>
      <c r="AA1006" s="131">
        <v>1</v>
      </c>
      <c r="AB1006" s="131">
        <v>100.7</v>
      </c>
      <c r="AD1006" s="131">
        <v>147.02199999999999</v>
      </c>
      <c r="AH1006" s="132">
        <v>2.7E-4</v>
      </c>
      <c r="AI1006" s="132">
        <f t="shared" si="15"/>
        <v>4.3815534625890528E-3</v>
      </c>
      <c r="AJ1006" s="132">
        <v>4.9037833708678717E-4</v>
      </c>
    </row>
    <row r="1007" spans="1:36" hidden="1">
      <c r="A1007" t="s">
        <v>1213</v>
      </c>
      <c r="B1007">
        <v>9300</v>
      </c>
      <c r="C1007" t="s">
        <v>2389</v>
      </c>
      <c r="D1007" t="s">
        <v>2390</v>
      </c>
      <c r="E1007" t="s">
        <v>309</v>
      </c>
      <c r="F1007" t="s">
        <v>2406</v>
      </c>
      <c r="G1007" t="s">
        <v>2407</v>
      </c>
      <c r="H1007" t="s">
        <v>321</v>
      </c>
      <c r="I1007" t="s">
        <v>952</v>
      </c>
      <c r="J1007" t="s">
        <v>204</v>
      </c>
      <c r="K1007" t="s">
        <v>204</v>
      </c>
      <c r="L1007" t="s">
        <v>325</v>
      </c>
      <c r="M1007" t="s">
        <v>340</v>
      </c>
      <c r="N1007" t="s">
        <v>441</v>
      </c>
      <c r="O1007" t="s">
        <v>339</v>
      </c>
      <c r="Q1007" t="s">
        <v>410</v>
      </c>
      <c r="R1007" t="s">
        <v>410</v>
      </c>
      <c r="S1007" t="s">
        <v>1212</v>
      </c>
      <c r="T1007" s="131">
        <v>3.43</v>
      </c>
      <c r="U1007" t="s">
        <v>1572</v>
      </c>
      <c r="V1007" s="132">
        <v>4.2540000000000001E-2</v>
      </c>
      <c r="W1007" s="132">
        <v>4.4499999999999998E-2</v>
      </c>
      <c r="X1007" t="s">
        <v>412</v>
      </c>
      <c r="Y1007" t="s">
        <v>339</v>
      </c>
      <c r="Z1007" s="131">
        <v>139000</v>
      </c>
      <c r="AA1007" s="131">
        <v>1</v>
      </c>
      <c r="AB1007" s="131">
        <v>103.3</v>
      </c>
      <c r="AD1007" s="131">
        <v>143.58699999999999</v>
      </c>
      <c r="AH1007" s="132">
        <v>2.7999999999999998E-4</v>
      </c>
      <c r="AI1007" s="132">
        <f t="shared" si="15"/>
        <v>4.2791835033721094E-3</v>
      </c>
      <c r="AJ1007" s="132">
        <v>4.7892121102474807E-4</v>
      </c>
    </row>
    <row r="1008" spans="1:36" hidden="1">
      <c r="A1008" t="s">
        <v>1213</v>
      </c>
      <c r="B1008">
        <v>9300</v>
      </c>
      <c r="C1008" t="s">
        <v>2528</v>
      </c>
      <c r="D1008" t="s">
        <v>2529</v>
      </c>
      <c r="E1008" t="s">
        <v>309</v>
      </c>
      <c r="F1008" t="s">
        <v>2530</v>
      </c>
      <c r="G1008" t="s">
        <v>2531</v>
      </c>
      <c r="H1008" t="s">
        <v>321</v>
      </c>
      <c r="I1008" t="s">
        <v>755</v>
      </c>
      <c r="J1008" t="s">
        <v>204</v>
      </c>
      <c r="K1008" t="s">
        <v>204</v>
      </c>
      <c r="L1008" t="s">
        <v>325</v>
      </c>
      <c r="M1008" t="s">
        <v>340</v>
      </c>
      <c r="N1008" t="s">
        <v>454</v>
      </c>
      <c r="O1008" t="s">
        <v>339</v>
      </c>
      <c r="P1008" t="s">
        <v>1545</v>
      </c>
      <c r="Q1008" t="s">
        <v>415</v>
      </c>
      <c r="R1008" t="s">
        <v>407</v>
      </c>
      <c r="S1008" t="s">
        <v>1212</v>
      </c>
      <c r="T1008" s="131">
        <v>2.67</v>
      </c>
      <c r="U1008" t="s">
        <v>2532</v>
      </c>
      <c r="V1008" s="132">
        <v>5.0599999999999999E-2</v>
      </c>
      <c r="W1008" s="132">
        <v>6.7199999999999996E-2</v>
      </c>
      <c r="X1008" t="s">
        <v>412</v>
      </c>
      <c r="Y1008" t="s">
        <v>339</v>
      </c>
      <c r="Z1008" s="131">
        <v>140489.68</v>
      </c>
      <c r="AA1008" s="131">
        <v>1</v>
      </c>
      <c r="AB1008" s="131">
        <v>101</v>
      </c>
      <c r="AD1008" s="131">
        <v>141.89500000000001</v>
      </c>
      <c r="AH1008" s="132">
        <v>1.1E-4</v>
      </c>
      <c r="AI1008" s="132">
        <f t="shared" si="15"/>
        <v>4.2287584754259477E-3</v>
      </c>
      <c r="AJ1008" s="132">
        <v>4.7327770089462584E-4</v>
      </c>
    </row>
    <row r="1009" spans="1:36" hidden="1">
      <c r="A1009" t="s">
        <v>1213</v>
      </c>
      <c r="B1009">
        <v>9300</v>
      </c>
      <c r="C1009" t="s">
        <v>2295</v>
      </c>
      <c r="D1009" t="s">
        <v>2296</v>
      </c>
      <c r="E1009" t="s">
        <v>309</v>
      </c>
      <c r="F1009" t="s">
        <v>3004</v>
      </c>
      <c r="G1009" t="s">
        <v>3005</v>
      </c>
      <c r="H1009" t="s">
        <v>321</v>
      </c>
      <c r="I1009" t="s">
        <v>951</v>
      </c>
      <c r="J1009" t="s">
        <v>204</v>
      </c>
      <c r="K1009" t="s">
        <v>204</v>
      </c>
      <c r="L1009" t="s">
        <v>325</v>
      </c>
      <c r="M1009" t="s">
        <v>340</v>
      </c>
      <c r="N1009" t="s">
        <v>477</v>
      </c>
      <c r="O1009" t="s">
        <v>339</v>
      </c>
      <c r="P1009" t="s">
        <v>1700</v>
      </c>
      <c r="Q1009" t="s">
        <v>413</v>
      </c>
      <c r="R1009" t="s">
        <v>407</v>
      </c>
      <c r="S1009" t="s">
        <v>1212</v>
      </c>
      <c r="T1009" s="131">
        <v>0.71</v>
      </c>
      <c r="U1009" t="s">
        <v>2627</v>
      </c>
      <c r="V1009" s="132">
        <v>4.9639999999999997E-2</v>
      </c>
      <c r="W1009" s="132">
        <v>5.1900000000000002E-2</v>
      </c>
      <c r="X1009" t="s">
        <v>412</v>
      </c>
      <c r="Y1009" t="s">
        <v>339</v>
      </c>
      <c r="Z1009" s="131">
        <v>140820.41</v>
      </c>
      <c r="AA1009" s="131">
        <v>1</v>
      </c>
      <c r="AB1009" s="131">
        <v>98.4</v>
      </c>
      <c r="AD1009" s="131">
        <v>138.56700000000001</v>
      </c>
      <c r="AH1009" s="132">
        <v>1.8E-3</v>
      </c>
      <c r="AI1009" s="132">
        <f t="shared" si="15"/>
        <v>4.1295773329881056E-3</v>
      </c>
      <c r="AJ1009" s="132">
        <v>4.6217746347556725E-4</v>
      </c>
    </row>
    <row r="1010" spans="1:36" hidden="1">
      <c r="A1010" t="s">
        <v>1213</v>
      </c>
      <c r="B1010">
        <v>9300</v>
      </c>
      <c r="C1010" t="s">
        <v>2291</v>
      </c>
      <c r="D1010" t="s">
        <v>2292</v>
      </c>
      <c r="E1010" t="s">
        <v>309</v>
      </c>
      <c r="F1010" t="s">
        <v>3006</v>
      </c>
      <c r="G1010" t="s">
        <v>3007</v>
      </c>
      <c r="H1010" t="s">
        <v>321</v>
      </c>
      <c r="I1010" t="s">
        <v>754</v>
      </c>
      <c r="J1010" t="s">
        <v>204</v>
      </c>
      <c r="K1010" t="s">
        <v>204</v>
      </c>
      <c r="L1010" t="s">
        <v>325</v>
      </c>
      <c r="M1010" t="s">
        <v>340</v>
      </c>
      <c r="N1010" t="s">
        <v>465</v>
      </c>
      <c r="O1010" t="s">
        <v>339</v>
      </c>
      <c r="P1010" t="s">
        <v>1551</v>
      </c>
      <c r="Q1010" t="s">
        <v>413</v>
      </c>
      <c r="R1010" t="s">
        <v>407</v>
      </c>
      <c r="S1010" t="s">
        <v>1212</v>
      </c>
      <c r="T1010" s="131">
        <v>4.59</v>
      </c>
      <c r="U1010" t="s">
        <v>1725</v>
      </c>
      <c r="V1010" s="132">
        <v>4.1149999999999999E-2</v>
      </c>
      <c r="W1010" s="132">
        <v>3.5900000000000001E-2</v>
      </c>
      <c r="X1010" t="s">
        <v>412</v>
      </c>
      <c r="Y1010" t="s">
        <v>339</v>
      </c>
      <c r="Z1010" s="131">
        <v>132000</v>
      </c>
      <c r="AA1010" s="131">
        <v>1</v>
      </c>
      <c r="AB1010" s="131">
        <v>104.85</v>
      </c>
      <c r="AD1010" s="131">
        <v>138.40199999999999</v>
      </c>
      <c r="AH1010" s="132">
        <v>2.0000000000000001E-4</v>
      </c>
      <c r="AI1010" s="132">
        <f t="shared" si="15"/>
        <v>4.1246599987025756E-3</v>
      </c>
      <c r="AJ1010" s="132">
        <v>4.6162712117564394E-4</v>
      </c>
    </row>
    <row r="1011" spans="1:36" hidden="1">
      <c r="A1011" t="s">
        <v>1213</v>
      </c>
      <c r="B1011">
        <v>9300</v>
      </c>
      <c r="C1011" t="s">
        <v>455</v>
      </c>
      <c r="D1011" t="s">
        <v>2228</v>
      </c>
      <c r="E1011" t="s">
        <v>309</v>
      </c>
      <c r="F1011" t="s">
        <v>2408</v>
      </c>
      <c r="G1011" t="s">
        <v>2409</v>
      </c>
      <c r="H1011" t="s">
        <v>321</v>
      </c>
      <c r="I1011" t="s">
        <v>754</v>
      </c>
      <c r="J1011" t="s">
        <v>204</v>
      </c>
      <c r="K1011" t="s">
        <v>204</v>
      </c>
      <c r="L1011" t="s">
        <v>325</v>
      </c>
      <c r="M1011" t="s">
        <v>340</v>
      </c>
      <c r="N1011" t="s">
        <v>440</v>
      </c>
      <c r="O1011" t="s">
        <v>339</v>
      </c>
      <c r="P1011" t="s">
        <v>2027</v>
      </c>
      <c r="Q1011" t="s">
        <v>415</v>
      </c>
      <c r="R1011" t="s">
        <v>407</v>
      </c>
      <c r="S1011" t="s">
        <v>1212</v>
      </c>
      <c r="T1011" s="131">
        <v>5.37</v>
      </c>
      <c r="U1011" t="s">
        <v>2410</v>
      </c>
      <c r="V1011" s="132">
        <v>5.77E-3</v>
      </c>
      <c r="W1011" s="132">
        <v>2.7199999999999998E-2</v>
      </c>
      <c r="X1011" t="s">
        <v>412</v>
      </c>
      <c r="Y1011" t="s">
        <v>339</v>
      </c>
      <c r="Z1011" s="131">
        <v>122000</v>
      </c>
      <c r="AA1011" s="131">
        <v>1</v>
      </c>
      <c r="AB1011" s="131">
        <v>113.4</v>
      </c>
      <c r="AD1011" s="131">
        <v>138.34800000000001</v>
      </c>
      <c r="AH1011" s="132">
        <v>3.0000000000000001E-5</v>
      </c>
      <c r="AI1011" s="132">
        <f t="shared" si="15"/>
        <v>4.1230506893000394E-3</v>
      </c>
      <c r="AJ1011" s="132">
        <v>4.6144700915021458E-4</v>
      </c>
    </row>
    <row r="1012" spans="1:36" hidden="1">
      <c r="A1012" t="s">
        <v>1213</v>
      </c>
      <c r="B1012">
        <v>9300</v>
      </c>
      <c r="C1012" t="s">
        <v>1714</v>
      </c>
      <c r="D1012" t="s">
        <v>1715</v>
      </c>
      <c r="E1012" t="s">
        <v>309</v>
      </c>
      <c r="F1012" t="s">
        <v>1716</v>
      </c>
      <c r="G1012" t="s">
        <v>1717</v>
      </c>
      <c r="H1012" t="s">
        <v>321</v>
      </c>
      <c r="I1012" t="s">
        <v>754</v>
      </c>
      <c r="J1012" t="s">
        <v>204</v>
      </c>
      <c r="K1012" t="s">
        <v>204</v>
      </c>
      <c r="L1012" t="s">
        <v>325</v>
      </c>
      <c r="M1012" t="s">
        <v>340</v>
      </c>
      <c r="N1012" t="s">
        <v>464</v>
      </c>
      <c r="O1012" t="s">
        <v>339</v>
      </c>
      <c r="P1012" t="s">
        <v>1700</v>
      </c>
      <c r="Q1012" t="s">
        <v>413</v>
      </c>
      <c r="R1012" t="s">
        <v>407</v>
      </c>
      <c r="S1012" t="s">
        <v>1212</v>
      </c>
      <c r="T1012" s="131">
        <v>6.24</v>
      </c>
      <c r="U1012" t="s">
        <v>1718</v>
      </c>
      <c r="V1012" s="132">
        <v>2.673E-2</v>
      </c>
      <c r="W1012" s="132">
        <v>3.1899999999999998E-2</v>
      </c>
      <c r="X1012" t="s">
        <v>412</v>
      </c>
      <c r="Y1012" t="s">
        <v>339</v>
      </c>
      <c r="Z1012" s="131">
        <v>120000</v>
      </c>
      <c r="AA1012" s="131">
        <v>1</v>
      </c>
      <c r="AB1012" s="131">
        <v>111</v>
      </c>
      <c r="AD1012" s="131">
        <v>133.19999999999999</v>
      </c>
      <c r="AH1012" s="132">
        <v>9.0000000000000006E-5</v>
      </c>
      <c r="AI1012" s="132">
        <f t="shared" si="15"/>
        <v>3.9696298595915018E-3</v>
      </c>
      <c r="AJ1012" s="132">
        <v>4.4427632939260831E-4</v>
      </c>
    </row>
    <row r="1013" spans="1:36" hidden="1">
      <c r="A1013" t="s">
        <v>1213</v>
      </c>
      <c r="B1013">
        <v>9300</v>
      </c>
      <c r="C1013" t="s">
        <v>2351</v>
      </c>
      <c r="D1013" t="s">
        <v>2352</v>
      </c>
      <c r="E1013" t="s">
        <v>309</v>
      </c>
      <c r="F1013" t="s">
        <v>2841</v>
      </c>
      <c r="G1013" t="s">
        <v>2842</v>
      </c>
      <c r="H1013" t="s">
        <v>321</v>
      </c>
      <c r="I1013" t="s">
        <v>951</v>
      </c>
      <c r="J1013" t="s">
        <v>204</v>
      </c>
      <c r="K1013" t="s">
        <v>204</v>
      </c>
      <c r="L1013" t="s">
        <v>325</v>
      </c>
      <c r="M1013" t="s">
        <v>340</v>
      </c>
      <c r="N1013" t="s">
        <v>459</v>
      </c>
      <c r="O1013" t="s">
        <v>339</v>
      </c>
      <c r="P1013" t="s">
        <v>2088</v>
      </c>
      <c r="Q1013" t="s">
        <v>413</v>
      </c>
      <c r="R1013" t="s">
        <v>407</v>
      </c>
      <c r="S1013" t="s">
        <v>1212</v>
      </c>
      <c r="T1013" s="131">
        <v>1.21</v>
      </c>
      <c r="U1013" t="s">
        <v>1735</v>
      </c>
      <c r="V1013" s="132">
        <v>2.7269999999999999E-2</v>
      </c>
      <c r="W1013" s="132">
        <v>4.58E-2</v>
      </c>
      <c r="X1013" t="s">
        <v>412</v>
      </c>
      <c r="Y1013" t="s">
        <v>339</v>
      </c>
      <c r="Z1013" s="131">
        <v>132000.16</v>
      </c>
      <c r="AA1013" s="131">
        <v>1</v>
      </c>
      <c r="AB1013" s="131">
        <v>98.38</v>
      </c>
      <c r="AD1013" s="131">
        <v>129.86199999999999</v>
      </c>
      <c r="AH1013" s="132">
        <v>3.6000000000000002E-4</v>
      </c>
      <c r="AI1013" s="132">
        <f t="shared" si="15"/>
        <v>3.8701506968939312E-3</v>
      </c>
      <c r="AJ1013" s="132">
        <v>4.3314273789476652E-4</v>
      </c>
    </row>
    <row r="1014" spans="1:36" hidden="1">
      <c r="A1014" t="s">
        <v>1213</v>
      </c>
      <c r="B1014">
        <v>9300</v>
      </c>
      <c r="C1014" t="s">
        <v>1913</v>
      </c>
      <c r="D1014" t="s">
        <v>1914</v>
      </c>
      <c r="E1014" t="s">
        <v>309</v>
      </c>
      <c r="F1014" t="s">
        <v>2097</v>
      </c>
      <c r="G1014" t="s">
        <v>2098</v>
      </c>
      <c r="H1014" t="s">
        <v>321</v>
      </c>
      <c r="I1014" t="s">
        <v>754</v>
      </c>
      <c r="J1014" t="s">
        <v>204</v>
      </c>
      <c r="K1014" t="s">
        <v>204</v>
      </c>
      <c r="L1014" t="s">
        <v>325</v>
      </c>
      <c r="M1014" t="s">
        <v>340</v>
      </c>
      <c r="N1014" t="s">
        <v>464</v>
      </c>
      <c r="O1014" t="s">
        <v>339</v>
      </c>
      <c r="P1014" t="s">
        <v>1700</v>
      </c>
      <c r="Q1014" t="s">
        <v>413</v>
      </c>
      <c r="R1014" t="s">
        <v>407</v>
      </c>
      <c r="S1014" t="s">
        <v>1212</v>
      </c>
      <c r="T1014" s="131">
        <v>1.04</v>
      </c>
      <c r="U1014" t="s">
        <v>2099</v>
      </c>
      <c r="V1014" s="132">
        <v>2.198E-2</v>
      </c>
      <c r="W1014" s="132">
        <v>2.6599999999999999E-2</v>
      </c>
      <c r="X1014" t="s">
        <v>412</v>
      </c>
      <c r="Y1014" t="s">
        <v>339</v>
      </c>
      <c r="Z1014" s="131">
        <v>109679.1</v>
      </c>
      <c r="AA1014" s="131">
        <v>1</v>
      </c>
      <c r="AB1014" s="131">
        <v>118.15</v>
      </c>
      <c r="AD1014" s="131">
        <v>129.58600000000001</v>
      </c>
      <c r="AH1014" s="132">
        <v>9.0000000000000006E-5</v>
      </c>
      <c r="AI1014" s="132">
        <f t="shared" si="15"/>
        <v>3.8619253377254088E-3</v>
      </c>
      <c r="AJ1014" s="132">
        <v>4.3222216532034943E-4</v>
      </c>
    </row>
    <row r="1015" spans="1:36" hidden="1">
      <c r="A1015" t="s">
        <v>1213</v>
      </c>
      <c r="B1015">
        <v>9300</v>
      </c>
      <c r="C1015" t="s">
        <v>2291</v>
      </c>
      <c r="D1015" t="s">
        <v>2292</v>
      </c>
      <c r="E1015" t="s">
        <v>309</v>
      </c>
      <c r="F1015" t="s">
        <v>2293</v>
      </c>
      <c r="G1015" t="s">
        <v>2294</v>
      </c>
      <c r="H1015" t="s">
        <v>321</v>
      </c>
      <c r="I1015" t="s">
        <v>754</v>
      </c>
      <c r="J1015" t="s">
        <v>204</v>
      </c>
      <c r="K1015" t="s">
        <v>204</v>
      </c>
      <c r="L1015" t="s">
        <v>327</v>
      </c>
      <c r="M1015" t="s">
        <v>340</v>
      </c>
      <c r="N1015" t="s">
        <v>465</v>
      </c>
      <c r="O1015" t="s">
        <v>339</v>
      </c>
      <c r="P1015" t="s">
        <v>1539</v>
      </c>
      <c r="Q1015" t="s">
        <v>413</v>
      </c>
      <c r="R1015" t="s">
        <v>407</v>
      </c>
      <c r="S1015" t="s">
        <v>1212</v>
      </c>
      <c r="T1015" s="131">
        <v>3.1</v>
      </c>
      <c r="U1015" t="s">
        <v>1960</v>
      </c>
      <c r="V1015" s="132">
        <v>4.5789999999999997E-2</v>
      </c>
      <c r="W1015" s="132">
        <v>4.7800000000000002E-2</v>
      </c>
      <c r="X1015" t="s">
        <v>412</v>
      </c>
      <c r="Y1015" t="s">
        <v>339</v>
      </c>
      <c r="Z1015" s="131">
        <v>100000</v>
      </c>
      <c r="AA1015" s="131">
        <v>1</v>
      </c>
      <c r="AB1015" s="131">
        <f>(AD1015-(AC1015*AA1015))*1000/AA1015/Z1015*100</f>
        <v>103.01158469945399</v>
      </c>
      <c r="AD1015" s="131">
        <f>103011.584699454/1000</f>
        <v>103.011584699454</v>
      </c>
      <c r="AH1015" s="132">
        <v>6.9999999999999994E-5</v>
      </c>
      <c r="AI1015" s="132">
        <f t="shared" si="15"/>
        <v>3.0699539227236616E-3</v>
      </c>
      <c r="AJ1015" s="132">
        <v>3.4358565116508408E-4</v>
      </c>
    </row>
    <row r="1016" spans="1:36" hidden="1">
      <c r="A1016" t="s">
        <v>1213</v>
      </c>
      <c r="B1016">
        <v>9300</v>
      </c>
      <c r="C1016" t="s">
        <v>1603</v>
      </c>
      <c r="D1016" t="s">
        <v>1604</v>
      </c>
      <c r="E1016" t="s">
        <v>309</v>
      </c>
      <c r="F1016" t="s">
        <v>2057</v>
      </c>
      <c r="G1016" t="s">
        <v>2058</v>
      </c>
      <c r="H1016" t="s">
        <v>321</v>
      </c>
      <c r="I1016" t="s">
        <v>754</v>
      </c>
      <c r="J1016" t="s">
        <v>204</v>
      </c>
      <c r="K1016" t="s">
        <v>204</v>
      </c>
      <c r="L1016" t="s">
        <v>325</v>
      </c>
      <c r="M1016" t="s">
        <v>340</v>
      </c>
      <c r="N1016" t="s">
        <v>448</v>
      </c>
      <c r="O1016" t="s">
        <v>339</v>
      </c>
      <c r="P1016" t="s">
        <v>1211</v>
      </c>
      <c r="Q1016" t="s">
        <v>413</v>
      </c>
      <c r="R1016" t="s">
        <v>407</v>
      </c>
      <c r="S1016" t="s">
        <v>1212</v>
      </c>
      <c r="T1016" s="131">
        <v>3.97</v>
      </c>
      <c r="U1016" t="s">
        <v>2059</v>
      </c>
      <c r="V1016" s="132">
        <v>1.3769999999999999E-2</v>
      </c>
      <c r="W1016" s="132">
        <v>2.53E-2</v>
      </c>
      <c r="X1016" t="s">
        <v>412</v>
      </c>
      <c r="Y1016" t="s">
        <v>339</v>
      </c>
      <c r="Z1016" s="131">
        <v>125333.33</v>
      </c>
      <c r="AA1016" s="131">
        <v>1</v>
      </c>
      <c r="AB1016" s="131">
        <v>103.09</v>
      </c>
      <c r="AD1016" s="131">
        <v>129.20599999999999</v>
      </c>
      <c r="AH1016" s="132">
        <v>8.0000000000000007E-5</v>
      </c>
      <c r="AI1016" s="132">
        <f t="shared" si="15"/>
        <v>3.8506005678557026E-3</v>
      </c>
      <c r="AJ1016" s="132">
        <v>4.3095471032658666E-4</v>
      </c>
    </row>
    <row r="1017" spans="1:36" hidden="1">
      <c r="A1017" t="s">
        <v>1213</v>
      </c>
      <c r="B1017">
        <v>9300</v>
      </c>
      <c r="C1017" t="s">
        <v>1603</v>
      </c>
      <c r="D1017" t="s">
        <v>1604</v>
      </c>
      <c r="E1017" t="s">
        <v>309</v>
      </c>
      <c r="F1017" t="s">
        <v>2501</v>
      </c>
      <c r="G1017" t="s">
        <v>2502</v>
      </c>
      <c r="H1017" t="s">
        <v>321</v>
      </c>
      <c r="I1017" t="s">
        <v>754</v>
      </c>
      <c r="J1017" t="s">
        <v>204</v>
      </c>
      <c r="K1017" t="s">
        <v>204</v>
      </c>
      <c r="L1017" t="s">
        <v>325</v>
      </c>
      <c r="M1017" t="s">
        <v>340</v>
      </c>
      <c r="N1017" t="s">
        <v>448</v>
      </c>
      <c r="O1017" t="s">
        <v>339</v>
      </c>
      <c r="P1017" t="s">
        <v>1211</v>
      </c>
      <c r="Q1017" t="s">
        <v>413</v>
      </c>
      <c r="R1017" t="s">
        <v>407</v>
      </c>
      <c r="S1017" t="s">
        <v>1212</v>
      </c>
      <c r="T1017" s="131">
        <v>3.59</v>
      </c>
      <c r="U1017" t="s">
        <v>2503</v>
      </c>
      <c r="V1017" s="132">
        <v>-6.8900000000000003E-3</v>
      </c>
      <c r="W1017" s="132">
        <v>2.5600000000000001E-2</v>
      </c>
      <c r="X1017" t="s">
        <v>412</v>
      </c>
      <c r="Y1017" t="s">
        <v>339</v>
      </c>
      <c r="Z1017" s="131">
        <v>125125.78</v>
      </c>
      <c r="AA1017" s="131">
        <v>1</v>
      </c>
      <c r="AB1017" s="131">
        <v>103.24</v>
      </c>
      <c r="AD1017" s="131">
        <v>129.18</v>
      </c>
      <c r="AH1017" s="132">
        <v>1.2999999999999999E-4</v>
      </c>
      <c r="AI1017" s="132">
        <f t="shared" si="15"/>
        <v>3.8498257151804074E-3</v>
      </c>
      <c r="AJ1017" s="132">
        <v>4.3086798972175034E-4</v>
      </c>
    </row>
    <row r="1018" spans="1:36" hidden="1">
      <c r="A1018" t="s">
        <v>1213</v>
      </c>
      <c r="B1018">
        <v>9300</v>
      </c>
      <c r="C1018" t="s">
        <v>2633</v>
      </c>
      <c r="D1018" t="s">
        <v>2634</v>
      </c>
      <c r="E1018" t="s">
        <v>311</v>
      </c>
      <c r="F1018" t="s">
        <v>2635</v>
      </c>
      <c r="G1018" t="s">
        <v>2636</v>
      </c>
      <c r="H1018" t="s">
        <v>321</v>
      </c>
      <c r="I1018" t="s">
        <v>951</v>
      </c>
      <c r="J1018" t="s">
        <v>204</v>
      </c>
      <c r="K1018" t="s">
        <v>224</v>
      </c>
      <c r="L1018" t="s">
        <v>325</v>
      </c>
      <c r="M1018" t="s">
        <v>340</v>
      </c>
      <c r="N1018" t="s">
        <v>465</v>
      </c>
      <c r="O1018" t="s">
        <v>339</v>
      </c>
      <c r="P1018" t="s">
        <v>2637</v>
      </c>
      <c r="Q1018" t="s">
        <v>413</v>
      </c>
      <c r="R1018" t="s">
        <v>407</v>
      </c>
      <c r="S1018" t="s">
        <v>1212</v>
      </c>
      <c r="T1018" s="131">
        <v>0.41</v>
      </c>
      <c r="U1018" t="s">
        <v>1293</v>
      </c>
      <c r="V1018" s="132">
        <v>4.9540000000000001E-2</v>
      </c>
      <c r="W1018" s="132">
        <v>0.65049999999999997</v>
      </c>
      <c r="X1018" t="s">
        <v>412</v>
      </c>
      <c r="Y1018" t="s">
        <v>338</v>
      </c>
      <c r="Z1018" s="131">
        <v>153679.22</v>
      </c>
      <c r="AA1018" s="131">
        <v>1</v>
      </c>
      <c r="AB1018" s="131">
        <v>84.04</v>
      </c>
      <c r="AD1018" s="131">
        <v>129.15199999999999</v>
      </c>
      <c r="AH1018" s="132">
        <v>5.5000000000000003E-4</v>
      </c>
      <c r="AI1018" s="132">
        <f t="shared" si="15"/>
        <v>3.8489912584531655E-3</v>
      </c>
      <c r="AJ1018" s="132">
        <v>4.3077459830115724E-4</v>
      </c>
    </row>
    <row r="1019" spans="1:36" hidden="1">
      <c r="A1019" t="s">
        <v>1213</v>
      </c>
      <c r="B1019">
        <v>9300</v>
      </c>
      <c r="C1019" t="s">
        <v>1766</v>
      </c>
      <c r="D1019" t="s">
        <v>1767</v>
      </c>
      <c r="E1019" t="s">
        <v>309</v>
      </c>
      <c r="F1019" t="s">
        <v>3008</v>
      </c>
      <c r="G1019" t="s">
        <v>3009</v>
      </c>
      <c r="H1019" t="s">
        <v>321</v>
      </c>
      <c r="I1019" t="s">
        <v>754</v>
      </c>
      <c r="J1019" t="s">
        <v>204</v>
      </c>
      <c r="K1019" t="s">
        <v>204</v>
      </c>
      <c r="L1019" t="s">
        <v>325</v>
      </c>
      <c r="M1019" t="s">
        <v>340</v>
      </c>
      <c r="N1019" t="s">
        <v>464</v>
      </c>
      <c r="O1019" t="s">
        <v>339</v>
      </c>
      <c r="Q1019" t="s">
        <v>410</v>
      </c>
      <c r="R1019" t="s">
        <v>410</v>
      </c>
      <c r="S1019" t="s">
        <v>1212</v>
      </c>
      <c r="T1019" s="131">
        <v>1.92</v>
      </c>
      <c r="U1019" t="s">
        <v>2241</v>
      </c>
      <c r="V1019" s="132">
        <v>2.9499999999999998E-2</v>
      </c>
      <c r="W1019" s="132">
        <v>3.32E-2</v>
      </c>
      <c r="X1019" t="s">
        <v>412</v>
      </c>
      <c r="Y1019" t="s">
        <v>339</v>
      </c>
      <c r="Z1019" s="131">
        <v>116506.57</v>
      </c>
      <c r="AA1019" s="131">
        <v>1</v>
      </c>
      <c r="AB1019" s="131">
        <v>108</v>
      </c>
      <c r="AC1019" s="131">
        <v>3.3090000000000002</v>
      </c>
      <c r="AD1019" s="131">
        <v>129.136</v>
      </c>
      <c r="AH1019" s="132">
        <v>2.1000000000000001E-4</v>
      </c>
      <c r="AI1019" s="132">
        <f t="shared" si="15"/>
        <v>3.8485144260375992E-3</v>
      </c>
      <c r="AJ1019" s="132">
        <v>4.3072123177510411E-4</v>
      </c>
    </row>
    <row r="1020" spans="1:36" hidden="1">
      <c r="A1020" t="s">
        <v>1213</v>
      </c>
      <c r="B1020">
        <v>9300</v>
      </c>
      <c r="C1020" t="s">
        <v>2489</v>
      </c>
      <c r="D1020" t="s">
        <v>2490</v>
      </c>
      <c r="E1020" t="s">
        <v>309</v>
      </c>
      <c r="F1020" t="s">
        <v>3010</v>
      </c>
      <c r="G1020" t="s">
        <v>3011</v>
      </c>
      <c r="H1020" t="s">
        <v>321</v>
      </c>
      <c r="I1020" t="s">
        <v>951</v>
      </c>
      <c r="J1020" t="s">
        <v>204</v>
      </c>
      <c r="K1020" t="s">
        <v>204</v>
      </c>
      <c r="L1020" t="s">
        <v>325</v>
      </c>
      <c r="M1020" t="s">
        <v>340</v>
      </c>
      <c r="N1020" t="s">
        <v>476</v>
      </c>
      <c r="O1020" t="s">
        <v>339</v>
      </c>
      <c r="P1020" t="s">
        <v>1533</v>
      </c>
      <c r="Q1020" t="s">
        <v>413</v>
      </c>
      <c r="R1020" t="s">
        <v>407</v>
      </c>
      <c r="S1020" t="s">
        <v>1212</v>
      </c>
      <c r="T1020" s="131">
        <v>1.1399999999999999</v>
      </c>
      <c r="U1020" t="s">
        <v>2189</v>
      </c>
      <c r="V1020" s="132">
        <v>2.8199999999999999E-2</v>
      </c>
      <c r="W1020" s="132">
        <v>4.87E-2</v>
      </c>
      <c r="X1020" t="s">
        <v>412</v>
      </c>
      <c r="Y1020" t="s">
        <v>339</v>
      </c>
      <c r="Z1020" s="131">
        <v>131000.32000000001</v>
      </c>
      <c r="AA1020" s="131">
        <v>1</v>
      </c>
      <c r="AB1020" s="131">
        <v>97.94</v>
      </c>
      <c r="AD1020" s="131">
        <v>128.30199999999999</v>
      </c>
      <c r="AH1020" s="132">
        <v>4.0000000000000002E-4</v>
      </c>
      <c r="AI1020" s="132">
        <f t="shared" si="15"/>
        <v>3.8236595363761927E-3</v>
      </c>
      <c r="AJ1020" s="132">
        <v>4.279395016045828E-4</v>
      </c>
    </row>
    <row r="1021" spans="1:36" hidden="1">
      <c r="A1021" t="s">
        <v>1213</v>
      </c>
      <c r="B1021">
        <v>9300</v>
      </c>
      <c r="C1021" t="s">
        <v>3012</v>
      </c>
      <c r="D1021" t="s">
        <v>3013</v>
      </c>
      <c r="E1021" t="s">
        <v>309</v>
      </c>
      <c r="F1021" t="s">
        <v>3014</v>
      </c>
      <c r="G1021" t="s">
        <v>3015</v>
      </c>
      <c r="H1021" t="s">
        <v>321</v>
      </c>
      <c r="I1021" t="s">
        <v>951</v>
      </c>
      <c r="J1021" t="s">
        <v>204</v>
      </c>
      <c r="K1021" t="s">
        <v>204</v>
      </c>
      <c r="L1021" t="s">
        <v>325</v>
      </c>
      <c r="M1021" t="s">
        <v>340</v>
      </c>
      <c r="N1021" t="s">
        <v>447</v>
      </c>
      <c r="O1021" t="s">
        <v>339</v>
      </c>
      <c r="P1021" t="s">
        <v>1577</v>
      </c>
      <c r="Q1021" t="s">
        <v>415</v>
      </c>
      <c r="R1021" t="s">
        <v>407</v>
      </c>
      <c r="S1021" t="s">
        <v>1212</v>
      </c>
      <c r="T1021" s="131">
        <v>1.23</v>
      </c>
      <c r="U1021" t="s">
        <v>1706</v>
      </c>
      <c r="V1021" s="132">
        <v>5.638E-2</v>
      </c>
      <c r="W1021" s="132">
        <v>5.5300000000000002E-2</v>
      </c>
      <c r="X1021" t="s">
        <v>412</v>
      </c>
      <c r="Y1021" t="s">
        <v>339</v>
      </c>
      <c r="Z1021" s="131">
        <v>133000</v>
      </c>
      <c r="AA1021" s="131">
        <v>1</v>
      </c>
      <c r="AB1021" s="131">
        <v>96.37</v>
      </c>
      <c r="AD1021" s="131">
        <v>128.172</v>
      </c>
      <c r="AH1021" s="132">
        <v>5.6999999999999998E-4</v>
      </c>
      <c r="AI1021" s="132">
        <f t="shared" si="15"/>
        <v>3.8197852729997149E-3</v>
      </c>
      <c r="AJ1021" s="132">
        <v>4.2750589858040085E-4</v>
      </c>
    </row>
    <row r="1022" spans="1:36" hidden="1">
      <c r="A1022" t="s">
        <v>1213</v>
      </c>
      <c r="B1022">
        <v>9300</v>
      </c>
      <c r="C1022" t="s">
        <v>2291</v>
      </c>
      <c r="D1022" t="s">
        <v>2292</v>
      </c>
      <c r="E1022" t="s">
        <v>309</v>
      </c>
      <c r="F1022" t="s">
        <v>2603</v>
      </c>
      <c r="G1022" t="s">
        <v>2604</v>
      </c>
      <c r="H1022" t="s">
        <v>321</v>
      </c>
      <c r="I1022" t="s">
        <v>754</v>
      </c>
      <c r="J1022" t="s">
        <v>204</v>
      </c>
      <c r="K1022" t="s">
        <v>204</v>
      </c>
      <c r="L1022" t="s">
        <v>325</v>
      </c>
      <c r="M1022" t="s">
        <v>340</v>
      </c>
      <c r="N1022" t="s">
        <v>465</v>
      </c>
      <c r="O1022" t="s">
        <v>339</v>
      </c>
      <c r="P1022" t="s">
        <v>1539</v>
      </c>
      <c r="Q1022" t="s">
        <v>413</v>
      </c>
      <c r="R1022" t="s">
        <v>407</v>
      </c>
      <c r="S1022" t="s">
        <v>1212</v>
      </c>
      <c r="T1022" s="131">
        <v>1.76</v>
      </c>
      <c r="U1022" t="s">
        <v>1730</v>
      </c>
      <c r="V1022" s="132">
        <v>5.0470000000000001E-2</v>
      </c>
      <c r="W1022" s="132">
        <v>4.9500000000000002E-2</v>
      </c>
      <c r="X1022" t="s">
        <v>412</v>
      </c>
      <c r="Y1022" t="s">
        <v>339</v>
      </c>
      <c r="Z1022" s="131">
        <v>110000</v>
      </c>
      <c r="AA1022" s="131">
        <v>1</v>
      </c>
      <c r="AB1022" s="131">
        <v>114.78</v>
      </c>
      <c r="AD1022" s="131">
        <v>126.258</v>
      </c>
      <c r="AH1022" s="132">
        <v>6.0000000000000002E-5</v>
      </c>
      <c r="AI1022" s="132">
        <f t="shared" si="15"/>
        <v>3.7627441952875667E-3</v>
      </c>
      <c r="AJ1022" s="132">
        <v>4.2112192790129085E-4</v>
      </c>
    </row>
    <row r="1023" spans="1:36" hidden="1">
      <c r="A1023" t="s">
        <v>1213</v>
      </c>
      <c r="B1023">
        <v>9300</v>
      </c>
      <c r="C1023" t="s">
        <v>2973</v>
      </c>
      <c r="D1023" t="s">
        <v>2974</v>
      </c>
      <c r="E1023" t="s">
        <v>309</v>
      </c>
      <c r="F1023" t="s">
        <v>3016</v>
      </c>
      <c r="G1023" t="s">
        <v>3017</v>
      </c>
      <c r="H1023" t="s">
        <v>321</v>
      </c>
      <c r="I1023" t="s">
        <v>754</v>
      </c>
      <c r="J1023" t="s">
        <v>204</v>
      </c>
      <c r="K1023" t="s">
        <v>204</v>
      </c>
      <c r="L1023" t="s">
        <v>325</v>
      </c>
      <c r="M1023" t="s">
        <v>340</v>
      </c>
      <c r="N1023" t="s">
        <v>464</v>
      </c>
      <c r="O1023" t="s">
        <v>339</v>
      </c>
      <c r="P1023" t="s">
        <v>1539</v>
      </c>
      <c r="Q1023" t="s">
        <v>413</v>
      </c>
      <c r="R1023" t="s">
        <v>407</v>
      </c>
      <c r="S1023" t="s">
        <v>1212</v>
      </c>
      <c r="T1023" s="131">
        <v>1.5</v>
      </c>
      <c r="U1023" t="s">
        <v>1628</v>
      </c>
      <c r="V1023" s="132">
        <v>4.4920000000000002E-2</v>
      </c>
      <c r="W1023" s="132">
        <v>0.03</v>
      </c>
      <c r="X1023" t="s">
        <v>412</v>
      </c>
      <c r="Y1023" t="s">
        <v>339</v>
      </c>
      <c r="Z1023" s="131">
        <v>120650</v>
      </c>
      <c r="AA1023" s="131">
        <v>1</v>
      </c>
      <c r="AB1023" s="131">
        <v>103.02</v>
      </c>
      <c r="AD1023" s="131">
        <v>124.294</v>
      </c>
      <c r="AH1023" s="132">
        <v>2.9E-4</v>
      </c>
      <c r="AI1023" s="132">
        <f t="shared" si="15"/>
        <v>3.7042130162767729E-3</v>
      </c>
      <c r="AJ1023" s="132">
        <v>4.1457118682826469E-4</v>
      </c>
    </row>
    <row r="1024" spans="1:36" hidden="1">
      <c r="A1024" t="s">
        <v>1213</v>
      </c>
      <c r="B1024">
        <v>9300</v>
      </c>
      <c r="C1024" t="s">
        <v>1908</v>
      </c>
      <c r="D1024" t="s">
        <v>1909</v>
      </c>
      <c r="E1024" t="s">
        <v>309</v>
      </c>
      <c r="F1024" t="s">
        <v>3018</v>
      </c>
      <c r="G1024" t="s">
        <v>3019</v>
      </c>
      <c r="H1024" t="s">
        <v>321</v>
      </c>
      <c r="I1024" t="s">
        <v>951</v>
      </c>
      <c r="J1024" t="s">
        <v>204</v>
      </c>
      <c r="K1024" t="s">
        <v>204</v>
      </c>
      <c r="L1024" t="s">
        <v>325</v>
      </c>
      <c r="M1024" t="s">
        <v>340</v>
      </c>
      <c r="N1024" t="s">
        <v>464</v>
      </c>
      <c r="O1024" t="s">
        <v>339</v>
      </c>
      <c r="P1024" t="s">
        <v>1551</v>
      </c>
      <c r="Q1024" t="s">
        <v>413</v>
      </c>
      <c r="R1024" t="s">
        <v>407</v>
      </c>
      <c r="S1024" t="s">
        <v>1212</v>
      </c>
      <c r="T1024" s="131">
        <v>0.28999999999999998</v>
      </c>
      <c r="U1024" t="s">
        <v>2783</v>
      </c>
      <c r="V1024" s="132">
        <v>6.0000000000000001E-3</v>
      </c>
      <c r="W1024" s="132">
        <v>5.9900000000000002E-2</v>
      </c>
      <c r="X1024" t="s">
        <v>412</v>
      </c>
      <c r="Y1024" t="s">
        <v>339</v>
      </c>
      <c r="Z1024" s="131">
        <v>12000</v>
      </c>
      <c r="AA1024" s="131">
        <v>1</v>
      </c>
      <c r="AB1024" s="131">
        <v>1033.7</v>
      </c>
      <c r="AD1024" s="131">
        <v>124.044</v>
      </c>
      <c r="AH1024" s="132">
        <v>6.9999999999999994E-5</v>
      </c>
      <c r="AI1024" s="132">
        <f t="shared" si="15"/>
        <v>3.6967625097835458E-3</v>
      </c>
      <c r="AJ1024" s="132">
        <v>4.1373733485868398E-4</v>
      </c>
    </row>
    <row r="1025" spans="1:36" hidden="1">
      <c r="A1025" t="s">
        <v>1213</v>
      </c>
      <c r="B1025">
        <v>9300</v>
      </c>
      <c r="C1025" t="s">
        <v>1509</v>
      </c>
      <c r="D1025" t="s">
        <v>1510</v>
      </c>
      <c r="E1025" t="s">
        <v>309</v>
      </c>
      <c r="F1025" t="s">
        <v>3020</v>
      </c>
      <c r="G1025" t="s">
        <v>3021</v>
      </c>
      <c r="H1025" t="s">
        <v>321</v>
      </c>
      <c r="I1025" t="s">
        <v>754</v>
      </c>
      <c r="J1025" t="s">
        <v>204</v>
      </c>
      <c r="K1025" t="s">
        <v>204</v>
      </c>
      <c r="L1025" t="s">
        <v>325</v>
      </c>
      <c r="M1025" t="s">
        <v>340</v>
      </c>
      <c r="N1025" t="s">
        <v>448</v>
      </c>
      <c r="O1025" t="s">
        <v>339</v>
      </c>
      <c r="P1025" t="s">
        <v>1211</v>
      </c>
      <c r="Q1025" t="s">
        <v>413</v>
      </c>
      <c r="R1025" t="s">
        <v>407</v>
      </c>
      <c r="S1025" t="s">
        <v>1212</v>
      </c>
      <c r="T1025" s="131">
        <v>3.91</v>
      </c>
      <c r="U1025" t="s">
        <v>2566</v>
      </c>
      <c r="V1025" s="132">
        <v>1.5259999999999999E-2</v>
      </c>
      <c r="W1025" s="132">
        <v>2.5999999999999999E-2</v>
      </c>
      <c r="X1025" t="s">
        <v>412</v>
      </c>
      <c r="Y1025" t="s">
        <v>339</v>
      </c>
      <c r="Z1025" s="131">
        <v>118000.8</v>
      </c>
      <c r="AA1025" s="131">
        <v>1</v>
      </c>
      <c r="AB1025" s="131">
        <v>104.37</v>
      </c>
      <c r="AD1025" s="131">
        <v>123.157</v>
      </c>
      <c r="AH1025" s="132">
        <v>6.9999999999999994E-5</v>
      </c>
      <c r="AI1025" s="132">
        <f t="shared" si="15"/>
        <v>3.6703281127455751E-3</v>
      </c>
      <c r="AJ1025" s="132">
        <v>4.1077882807061158E-4</v>
      </c>
    </row>
    <row r="1026" spans="1:36" hidden="1">
      <c r="A1026" t="s">
        <v>1213</v>
      </c>
      <c r="B1026">
        <v>9300</v>
      </c>
      <c r="C1026" t="s">
        <v>1509</v>
      </c>
      <c r="D1026" t="s">
        <v>1510</v>
      </c>
      <c r="E1026" t="s">
        <v>309</v>
      </c>
      <c r="F1026" t="s">
        <v>2756</v>
      </c>
      <c r="G1026" t="s">
        <v>2757</v>
      </c>
      <c r="H1026" t="s">
        <v>321</v>
      </c>
      <c r="I1026" t="s">
        <v>754</v>
      </c>
      <c r="J1026" t="s">
        <v>204</v>
      </c>
      <c r="K1026" t="s">
        <v>204</v>
      </c>
      <c r="L1026" t="s">
        <v>325</v>
      </c>
      <c r="M1026" t="s">
        <v>340</v>
      </c>
      <c r="N1026" t="s">
        <v>448</v>
      </c>
      <c r="O1026" t="s">
        <v>339</v>
      </c>
      <c r="P1026" t="s">
        <v>2758</v>
      </c>
      <c r="Q1026" t="s">
        <v>415</v>
      </c>
      <c r="R1026" t="s">
        <v>407</v>
      </c>
      <c r="S1026" t="s">
        <v>1212</v>
      </c>
      <c r="T1026" s="131">
        <v>1.67</v>
      </c>
      <c r="U1026" t="s">
        <v>2759</v>
      </c>
      <c r="V1026" s="132">
        <v>5.8900000000000003E-3</v>
      </c>
      <c r="W1026" s="132">
        <v>2.4299999999999999E-2</v>
      </c>
      <c r="X1026" t="s">
        <v>412</v>
      </c>
      <c r="Y1026" t="s">
        <v>339</v>
      </c>
      <c r="Z1026" s="131">
        <v>109000</v>
      </c>
      <c r="AA1026" s="131">
        <v>1</v>
      </c>
      <c r="AB1026" s="131">
        <v>111.01</v>
      </c>
      <c r="AD1026" s="131">
        <v>121.001</v>
      </c>
      <c r="AH1026" s="132">
        <v>1.3999999999999999E-4</v>
      </c>
      <c r="AI1026" s="132">
        <f t="shared" si="15"/>
        <v>3.6060749447479833E-3</v>
      </c>
      <c r="AJ1026" s="132">
        <v>4.0358768868494746E-4</v>
      </c>
    </row>
    <row r="1027" spans="1:36" hidden="1">
      <c r="A1027" t="s">
        <v>1213</v>
      </c>
      <c r="B1027">
        <v>9300</v>
      </c>
      <c r="C1027" t="s">
        <v>3022</v>
      </c>
      <c r="D1027" t="s">
        <v>3023</v>
      </c>
      <c r="E1027" t="s">
        <v>309</v>
      </c>
      <c r="F1027" t="s">
        <v>3024</v>
      </c>
      <c r="G1027" t="s">
        <v>3025</v>
      </c>
      <c r="H1027" t="s">
        <v>321</v>
      </c>
      <c r="I1027" t="s">
        <v>951</v>
      </c>
      <c r="J1027" t="s">
        <v>204</v>
      </c>
      <c r="K1027" t="s">
        <v>204</v>
      </c>
      <c r="L1027" t="s">
        <v>325</v>
      </c>
      <c r="M1027" t="s">
        <v>340</v>
      </c>
      <c r="N1027" t="s">
        <v>445</v>
      </c>
      <c r="O1027" t="s">
        <v>339</v>
      </c>
      <c r="P1027" t="s">
        <v>1577</v>
      </c>
      <c r="Q1027" t="s">
        <v>415</v>
      </c>
      <c r="R1027" t="s">
        <v>407</v>
      </c>
      <c r="S1027" t="s">
        <v>1212</v>
      </c>
      <c r="T1027" s="131">
        <v>0.62</v>
      </c>
      <c r="U1027" t="s">
        <v>3026</v>
      </c>
      <c r="V1027" s="132">
        <v>5.5359999999999999E-2</v>
      </c>
      <c r="W1027" s="132">
        <v>5.45E-2</v>
      </c>
      <c r="X1027" t="s">
        <v>412</v>
      </c>
      <c r="Y1027" t="s">
        <v>339</v>
      </c>
      <c r="Z1027" s="131">
        <v>121000</v>
      </c>
      <c r="AA1027" s="131">
        <v>1</v>
      </c>
      <c r="AB1027" s="131">
        <v>99.93</v>
      </c>
      <c r="AD1027" s="131">
        <v>120.91500000000001</v>
      </c>
      <c r="AH1027" s="132">
        <v>3.8000000000000002E-4</v>
      </c>
      <c r="AI1027" s="132">
        <f t="shared" ref="AI1027:AI1090" si="16">AD1027/SUMIF(B:B,B1027,AD:AD)</f>
        <v>3.6035119705143132E-3</v>
      </c>
      <c r="AJ1027" s="132">
        <v>4.0330084360741167E-4</v>
      </c>
    </row>
    <row r="1028" spans="1:36" hidden="1">
      <c r="A1028" t="s">
        <v>1213</v>
      </c>
      <c r="B1028">
        <v>9300</v>
      </c>
      <c r="C1028" t="s">
        <v>3027</v>
      </c>
      <c r="D1028" t="s">
        <v>3028</v>
      </c>
      <c r="E1028" t="s">
        <v>309</v>
      </c>
      <c r="F1028" t="s">
        <v>3029</v>
      </c>
      <c r="G1028" t="s">
        <v>3030</v>
      </c>
      <c r="H1028" t="s">
        <v>321</v>
      </c>
      <c r="I1028" t="s">
        <v>951</v>
      </c>
      <c r="J1028" t="s">
        <v>204</v>
      </c>
      <c r="K1028" t="s">
        <v>204</v>
      </c>
      <c r="L1028" t="s">
        <v>325</v>
      </c>
      <c r="M1028" t="s">
        <v>314</v>
      </c>
      <c r="N1028" t="s">
        <v>451</v>
      </c>
      <c r="O1028" t="s">
        <v>339</v>
      </c>
      <c r="Q1028" t="s">
        <v>410</v>
      </c>
      <c r="R1028" t="s">
        <v>410</v>
      </c>
      <c r="S1028" t="s">
        <v>1212</v>
      </c>
      <c r="T1028" s="131">
        <v>0.01</v>
      </c>
      <c r="U1028" t="s">
        <v>1735</v>
      </c>
      <c r="V1028" s="132">
        <v>7.8420000000000004E-2</v>
      </c>
      <c r="W1028" s="132">
        <v>5.2999999999999999E-2</v>
      </c>
      <c r="X1028" t="s">
        <v>412</v>
      </c>
      <c r="Y1028" t="s">
        <v>339</v>
      </c>
      <c r="Z1028" s="131">
        <v>112051.33</v>
      </c>
      <c r="AA1028" s="131">
        <v>1</v>
      </c>
      <c r="AB1028" s="131">
        <v>106.09</v>
      </c>
      <c r="AD1028" s="131">
        <v>118.875</v>
      </c>
      <c r="AH1028" s="132">
        <v>1.4300000000000001E-3</v>
      </c>
      <c r="AI1028" s="132">
        <f t="shared" si="16"/>
        <v>3.5427158375295783E-3</v>
      </c>
      <c r="AJ1028" s="132">
        <v>3.9649661153563298E-4</v>
      </c>
    </row>
    <row r="1029" spans="1:36" hidden="1">
      <c r="A1029" t="s">
        <v>1213</v>
      </c>
      <c r="B1029">
        <v>9300</v>
      </c>
      <c r="C1029" t="s">
        <v>2019</v>
      </c>
      <c r="D1029" t="s">
        <v>2020</v>
      </c>
      <c r="E1029" t="s">
        <v>309</v>
      </c>
      <c r="F1029" t="s">
        <v>3031</v>
      </c>
      <c r="G1029" t="s">
        <v>3032</v>
      </c>
      <c r="H1029" t="s">
        <v>321</v>
      </c>
      <c r="I1029" t="s">
        <v>951</v>
      </c>
      <c r="J1029" t="s">
        <v>204</v>
      </c>
      <c r="K1029" t="s">
        <v>204</v>
      </c>
      <c r="L1029" t="s">
        <v>325</v>
      </c>
      <c r="M1029" t="s">
        <v>340</v>
      </c>
      <c r="N1029" t="s">
        <v>465</v>
      </c>
      <c r="O1029" t="s">
        <v>339</v>
      </c>
      <c r="P1029" t="s">
        <v>1577</v>
      </c>
      <c r="Q1029" t="s">
        <v>415</v>
      </c>
      <c r="R1029" t="s">
        <v>407</v>
      </c>
      <c r="S1029" t="s">
        <v>1212</v>
      </c>
      <c r="T1029" s="131">
        <v>1.27</v>
      </c>
      <c r="U1029" t="s">
        <v>1628</v>
      </c>
      <c r="V1029" s="132">
        <v>5.3159999999999999E-2</v>
      </c>
      <c r="W1029" s="132">
        <v>5.4199999999999998E-2</v>
      </c>
      <c r="X1029" t="s">
        <v>412</v>
      </c>
      <c r="Y1029" t="s">
        <v>339</v>
      </c>
      <c r="Z1029" s="131">
        <v>119000.38</v>
      </c>
      <c r="AA1029" s="131">
        <v>1</v>
      </c>
      <c r="AB1029" s="131">
        <v>99.57</v>
      </c>
      <c r="AD1029" s="131">
        <v>118.489</v>
      </c>
      <c r="AH1029" s="132">
        <v>4.8000000000000001E-4</v>
      </c>
      <c r="AI1029" s="132">
        <f t="shared" si="16"/>
        <v>3.5312122555040356E-3</v>
      </c>
      <c r="AJ1029" s="132">
        <v>3.9520914409460039E-4</v>
      </c>
    </row>
    <row r="1030" spans="1:36" hidden="1">
      <c r="A1030" t="s">
        <v>1213</v>
      </c>
      <c r="B1030">
        <v>9300</v>
      </c>
      <c r="C1030" t="s">
        <v>1646</v>
      </c>
      <c r="D1030" t="s">
        <v>1647</v>
      </c>
      <c r="E1030" t="s">
        <v>309</v>
      </c>
      <c r="F1030" t="s">
        <v>3033</v>
      </c>
      <c r="G1030" t="s">
        <v>3034</v>
      </c>
      <c r="H1030" t="s">
        <v>321</v>
      </c>
      <c r="I1030" t="s">
        <v>951</v>
      </c>
      <c r="J1030" t="s">
        <v>204</v>
      </c>
      <c r="K1030" t="s">
        <v>204</v>
      </c>
      <c r="L1030" t="s">
        <v>325</v>
      </c>
      <c r="M1030" t="s">
        <v>340</v>
      </c>
      <c r="N1030" t="s">
        <v>465</v>
      </c>
      <c r="O1030" t="s">
        <v>339</v>
      </c>
      <c r="P1030" t="s">
        <v>1627</v>
      </c>
      <c r="Q1030" t="s">
        <v>413</v>
      </c>
      <c r="R1030" t="s">
        <v>407</v>
      </c>
      <c r="S1030" t="s">
        <v>1212</v>
      </c>
      <c r="T1030" s="131">
        <v>2.25</v>
      </c>
      <c r="U1030" t="s">
        <v>2740</v>
      </c>
      <c r="V1030" s="132">
        <v>4.5490000000000003E-2</v>
      </c>
      <c r="W1030" s="132">
        <v>5.28E-2</v>
      </c>
      <c r="X1030" t="s">
        <v>412</v>
      </c>
      <c r="Y1030" t="s">
        <v>339</v>
      </c>
      <c r="Z1030" s="131">
        <v>121429.03</v>
      </c>
      <c r="AA1030" s="131">
        <v>1</v>
      </c>
      <c r="AB1030" s="131">
        <v>93.84</v>
      </c>
      <c r="AD1030" s="131">
        <v>113.949</v>
      </c>
      <c r="AH1030" s="132">
        <v>1.7000000000000001E-4</v>
      </c>
      <c r="AI1030" s="132">
        <f t="shared" si="16"/>
        <v>3.3959110575870277E-3</v>
      </c>
      <c r="AJ1030" s="132">
        <v>3.8006639232701444E-4</v>
      </c>
    </row>
    <row r="1031" spans="1:36" hidden="1">
      <c r="A1031" t="s">
        <v>1213</v>
      </c>
      <c r="B1031">
        <v>9300</v>
      </c>
      <c r="C1031" t="s">
        <v>2686</v>
      </c>
      <c r="D1031" t="s">
        <v>2687</v>
      </c>
      <c r="E1031" t="s">
        <v>309</v>
      </c>
      <c r="F1031" t="s">
        <v>2707</v>
      </c>
      <c r="G1031" t="s">
        <v>2708</v>
      </c>
      <c r="H1031" t="s">
        <v>321</v>
      </c>
      <c r="I1031" t="s">
        <v>754</v>
      </c>
      <c r="J1031" t="s">
        <v>204</v>
      </c>
      <c r="K1031" t="s">
        <v>204</v>
      </c>
      <c r="L1031" t="s">
        <v>325</v>
      </c>
      <c r="M1031" t="s">
        <v>340</v>
      </c>
      <c r="N1031" t="s">
        <v>464</v>
      </c>
      <c r="O1031" t="s">
        <v>339</v>
      </c>
      <c r="P1031" t="s">
        <v>1655</v>
      </c>
      <c r="Q1031" t="s">
        <v>413</v>
      </c>
      <c r="R1031" t="s">
        <v>407</v>
      </c>
      <c r="S1031" t="s">
        <v>1212</v>
      </c>
      <c r="T1031" s="131">
        <v>0.75</v>
      </c>
      <c r="U1031" t="s">
        <v>1583</v>
      </c>
      <c r="V1031" s="132">
        <v>3.3259999999999998E-2</v>
      </c>
      <c r="W1031" s="132">
        <v>3.3700000000000001E-2</v>
      </c>
      <c r="X1031" t="s">
        <v>412</v>
      </c>
      <c r="Y1031" t="s">
        <v>339</v>
      </c>
      <c r="Z1031" s="131">
        <v>77000</v>
      </c>
      <c r="AA1031" s="131">
        <v>1</v>
      </c>
      <c r="AB1031" s="131">
        <v>142.91999999999999</v>
      </c>
      <c r="AD1031" s="131">
        <v>110.048</v>
      </c>
      <c r="AH1031" s="132">
        <v>4.2000000000000002E-4</v>
      </c>
      <c r="AI1031" s="132">
        <f t="shared" si="16"/>
        <v>3.2796533542667088E-3</v>
      </c>
      <c r="AJ1031" s="132">
        <v>3.6705496619367689E-4</v>
      </c>
    </row>
    <row r="1032" spans="1:36" hidden="1">
      <c r="A1032" t="s">
        <v>1213</v>
      </c>
      <c r="B1032">
        <v>9300</v>
      </c>
      <c r="C1032" t="s">
        <v>2996</v>
      </c>
      <c r="D1032" t="s">
        <v>2997</v>
      </c>
      <c r="E1032" t="s">
        <v>309</v>
      </c>
      <c r="F1032" t="s">
        <v>3035</v>
      </c>
      <c r="G1032" t="s">
        <v>3036</v>
      </c>
      <c r="H1032" t="s">
        <v>321</v>
      </c>
      <c r="I1032" t="s">
        <v>754</v>
      </c>
      <c r="J1032" t="s">
        <v>204</v>
      </c>
      <c r="K1032" t="s">
        <v>204</v>
      </c>
      <c r="L1032" t="s">
        <v>325</v>
      </c>
      <c r="M1032" t="s">
        <v>340</v>
      </c>
      <c r="N1032" t="s">
        <v>447</v>
      </c>
      <c r="O1032" t="s">
        <v>339</v>
      </c>
      <c r="Q1032" t="s">
        <v>410</v>
      </c>
      <c r="R1032" t="s">
        <v>410</v>
      </c>
      <c r="S1032" t="s">
        <v>1212</v>
      </c>
      <c r="T1032" s="131">
        <v>1.19</v>
      </c>
      <c r="U1032" t="s">
        <v>3037</v>
      </c>
      <c r="V1032" s="132">
        <v>3.4299999999999997E-2</v>
      </c>
      <c r="W1032" s="132">
        <v>9.4999999999999998E-3</v>
      </c>
      <c r="X1032" t="s">
        <v>412</v>
      </c>
      <c r="Y1032" t="s">
        <v>339</v>
      </c>
      <c r="Z1032" s="131">
        <v>90229.75</v>
      </c>
      <c r="AA1032" s="131">
        <v>1</v>
      </c>
      <c r="AB1032" s="131">
        <v>118.99</v>
      </c>
      <c r="AD1032" s="131">
        <v>107.364</v>
      </c>
      <c r="AH1032" s="132">
        <v>7.2000000000000005E-4</v>
      </c>
      <c r="AI1032" s="132">
        <f t="shared" si="16"/>
        <v>3.199664716555421E-3</v>
      </c>
      <c r="AJ1032" s="132">
        <v>3.5810273144825825E-4</v>
      </c>
    </row>
    <row r="1033" spans="1:36" hidden="1">
      <c r="A1033" t="s">
        <v>1213</v>
      </c>
      <c r="B1033">
        <v>9300</v>
      </c>
      <c r="C1033" t="s">
        <v>3038</v>
      </c>
      <c r="D1033" t="s">
        <v>3039</v>
      </c>
      <c r="E1033" t="s">
        <v>311</v>
      </c>
      <c r="F1033" t="s">
        <v>3040</v>
      </c>
      <c r="G1033" t="s">
        <v>3041</v>
      </c>
      <c r="H1033" t="s">
        <v>321</v>
      </c>
      <c r="I1033" t="s">
        <v>755</v>
      </c>
      <c r="J1033" t="s">
        <v>204</v>
      </c>
      <c r="K1033" t="s">
        <v>204</v>
      </c>
      <c r="L1033" t="s">
        <v>325</v>
      </c>
      <c r="M1033" t="s">
        <v>340</v>
      </c>
      <c r="N1033" t="s">
        <v>480</v>
      </c>
      <c r="O1033" t="s">
        <v>339</v>
      </c>
      <c r="P1033" t="s">
        <v>1533</v>
      </c>
      <c r="Q1033" t="s">
        <v>413</v>
      </c>
      <c r="R1033" t="s">
        <v>407</v>
      </c>
      <c r="S1033" t="s">
        <v>1212</v>
      </c>
      <c r="T1033" s="131">
        <v>0.74</v>
      </c>
      <c r="U1033" t="s">
        <v>1798</v>
      </c>
      <c r="V1033" s="132">
        <v>6.0679999999999998E-2</v>
      </c>
      <c r="W1033" s="132">
        <v>6.9500000000000006E-2</v>
      </c>
      <c r="X1033" t="s">
        <v>412</v>
      </c>
      <c r="Y1033" t="s">
        <v>339</v>
      </c>
      <c r="Z1033" s="131">
        <v>100500.18</v>
      </c>
      <c r="AA1033" s="131">
        <v>1</v>
      </c>
      <c r="AB1033" s="131">
        <v>103.59</v>
      </c>
      <c r="AD1033" s="131">
        <v>104.108</v>
      </c>
      <c r="AH1033" s="132">
        <v>1.4400000000000001E-3</v>
      </c>
      <c r="AI1033" s="132">
        <f t="shared" si="16"/>
        <v>3.1026293199876284E-3</v>
      </c>
      <c r="AJ1033" s="132">
        <v>3.4724264339643893E-4</v>
      </c>
    </row>
    <row r="1034" spans="1:36" hidden="1">
      <c r="A1034" t="s">
        <v>1213</v>
      </c>
      <c r="B1034">
        <v>9300</v>
      </c>
      <c r="C1034" t="s">
        <v>1671</v>
      </c>
      <c r="D1034" t="s">
        <v>1672</v>
      </c>
      <c r="E1034" t="s">
        <v>309</v>
      </c>
      <c r="F1034" t="s">
        <v>3042</v>
      </c>
      <c r="G1034" t="s">
        <v>3043</v>
      </c>
      <c r="H1034" t="s">
        <v>321</v>
      </c>
      <c r="I1034" t="s">
        <v>754</v>
      </c>
      <c r="J1034" t="s">
        <v>204</v>
      </c>
      <c r="K1034" t="s">
        <v>204</v>
      </c>
      <c r="L1034" t="s">
        <v>325</v>
      </c>
      <c r="M1034" t="s">
        <v>340</v>
      </c>
      <c r="N1034" t="s">
        <v>464</v>
      </c>
      <c r="O1034" t="s">
        <v>339</v>
      </c>
      <c r="P1034" t="s">
        <v>1627</v>
      </c>
      <c r="Q1034" t="s">
        <v>413</v>
      </c>
      <c r="R1034" t="s">
        <v>407</v>
      </c>
      <c r="S1034" t="s">
        <v>1212</v>
      </c>
      <c r="T1034" s="131">
        <v>3.54</v>
      </c>
      <c r="U1034" t="s">
        <v>1572</v>
      </c>
      <c r="V1034" s="132">
        <v>2.622E-2</v>
      </c>
      <c r="W1034" s="132">
        <v>2.8899999999999999E-2</v>
      </c>
      <c r="X1034" t="s">
        <v>412</v>
      </c>
      <c r="Y1034" t="s">
        <v>339</v>
      </c>
      <c r="Z1034" s="131">
        <v>93000.22</v>
      </c>
      <c r="AA1034" s="131">
        <v>1</v>
      </c>
      <c r="AB1034" s="131">
        <v>110.77</v>
      </c>
      <c r="AD1034" s="131">
        <v>103.01600000000001</v>
      </c>
      <c r="AH1034" s="132">
        <v>2.0000000000000001E-4</v>
      </c>
      <c r="AI1034" s="132">
        <f t="shared" si="16"/>
        <v>3.0700855076252116E-3</v>
      </c>
      <c r="AJ1034" s="132">
        <v>3.4360037799331038E-4</v>
      </c>
    </row>
    <row r="1035" spans="1:36" hidden="1">
      <c r="A1035" t="s">
        <v>1213</v>
      </c>
      <c r="B1035">
        <v>9300</v>
      </c>
      <c r="C1035" t="s">
        <v>1646</v>
      </c>
      <c r="D1035" t="s">
        <v>1647</v>
      </c>
      <c r="E1035" t="s">
        <v>309</v>
      </c>
      <c r="F1035" t="s">
        <v>3044</v>
      </c>
      <c r="G1035" t="s">
        <v>3045</v>
      </c>
      <c r="H1035" t="s">
        <v>321</v>
      </c>
      <c r="I1035" t="s">
        <v>754</v>
      </c>
      <c r="J1035" t="s">
        <v>204</v>
      </c>
      <c r="K1035" t="s">
        <v>204</v>
      </c>
      <c r="L1035" t="s">
        <v>325</v>
      </c>
      <c r="M1035" t="s">
        <v>340</v>
      </c>
      <c r="N1035" t="s">
        <v>465</v>
      </c>
      <c r="O1035" t="s">
        <v>339</v>
      </c>
      <c r="P1035" t="s">
        <v>1627</v>
      </c>
      <c r="Q1035" t="s">
        <v>413</v>
      </c>
      <c r="R1035" t="s">
        <v>407</v>
      </c>
      <c r="S1035" t="s">
        <v>1212</v>
      </c>
      <c r="T1035" s="131">
        <v>0.25</v>
      </c>
      <c r="U1035" t="s">
        <v>1868</v>
      </c>
      <c r="V1035" s="132">
        <v>2.8080000000000001E-2</v>
      </c>
      <c r="W1035" s="132">
        <v>1.84E-2</v>
      </c>
      <c r="X1035" t="s">
        <v>412</v>
      </c>
      <c r="Y1035" t="s">
        <v>339</v>
      </c>
      <c r="Z1035" s="131">
        <v>89000</v>
      </c>
      <c r="AA1035" s="131">
        <v>1</v>
      </c>
      <c r="AB1035" s="131">
        <v>115.74</v>
      </c>
      <c r="AD1035" s="131">
        <v>103.009</v>
      </c>
      <c r="AH1035" s="132">
        <v>3.8999999999999999E-4</v>
      </c>
      <c r="AI1035" s="132">
        <f t="shared" si="16"/>
        <v>3.0698768934434013E-3</v>
      </c>
      <c r="AJ1035" s="132">
        <v>3.4357703013816211E-4</v>
      </c>
    </row>
    <row r="1036" spans="1:36" hidden="1">
      <c r="A1036" t="s">
        <v>1213</v>
      </c>
      <c r="B1036">
        <v>9300</v>
      </c>
      <c r="C1036" t="s">
        <v>1618</v>
      </c>
      <c r="D1036" t="s">
        <v>1619</v>
      </c>
      <c r="E1036" t="s">
        <v>309</v>
      </c>
      <c r="F1036" t="s">
        <v>2064</v>
      </c>
      <c r="G1036" t="s">
        <v>2065</v>
      </c>
      <c r="H1036" t="s">
        <v>321</v>
      </c>
      <c r="I1036" t="s">
        <v>951</v>
      </c>
      <c r="J1036" t="s">
        <v>204</v>
      </c>
      <c r="K1036" t="s">
        <v>204</v>
      </c>
      <c r="L1036" t="s">
        <v>325</v>
      </c>
      <c r="M1036" t="s">
        <v>340</v>
      </c>
      <c r="N1036" t="s">
        <v>447</v>
      </c>
      <c r="O1036" t="s">
        <v>339</v>
      </c>
      <c r="Q1036" t="s">
        <v>410</v>
      </c>
      <c r="R1036" t="s">
        <v>410</v>
      </c>
      <c r="S1036" t="s">
        <v>1212</v>
      </c>
      <c r="T1036" s="131">
        <v>1.32</v>
      </c>
      <c r="U1036" t="s">
        <v>2066</v>
      </c>
      <c r="V1036" s="132">
        <v>6.6479999999999997E-2</v>
      </c>
      <c r="W1036" s="132">
        <v>6.9500000000000006E-2</v>
      </c>
      <c r="X1036" t="s">
        <v>412</v>
      </c>
      <c r="Y1036" t="s">
        <v>339</v>
      </c>
      <c r="Z1036" s="131">
        <v>105000</v>
      </c>
      <c r="AA1036" s="131">
        <v>1</v>
      </c>
      <c r="AB1036" s="131">
        <v>95.71</v>
      </c>
      <c r="AD1036" s="131">
        <v>100.496</v>
      </c>
      <c r="AH1036" s="132">
        <v>4.2000000000000002E-4</v>
      </c>
      <c r="AI1036" s="132">
        <f t="shared" si="16"/>
        <v>2.9949844021734803E-3</v>
      </c>
      <c r="AJ1036" s="132">
        <v>3.3519515013993666E-4</v>
      </c>
    </row>
    <row r="1037" spans="1:36" hidden="1">
      <c r="A1037" t="s">
        <v>1213</v>
      </c>
      <c r="B1037">
        <v>9300</v>
      </c>
      <c r="C1037" t="s">
        <v>1948</v>
      </c>
      <c r="D1037" t="s">
        <v>1949</v>
      </c>
      <c r="E1037" t="s">
        <v>309</v>
      </c>
      <c r="F1037" t="s">
        <v>2909</v>
      </c>
      <c r="G1037" t="s">
        <v>2910</v>
      </c>
      <c r="H1037" t="s">
        <v>321</v>
      </c>
      <c r="I1037" t="s">
        <v>951</v>
      </c>
      <c r="J1037" t="s">
        <v>204</v>
      </c>
      <c r="K1037" t="s">
        <v>204</v>
      </c>
      <c r="L1037" t="s">
        <v>325</v>
      </c>
      <c r="M1037" t="s">
        <v>340</v>
      </c>
      <c r="N1037" t="s">
        <v>447</v>
      </c>
      <c r="O1037" t="s">
        <v>339</v>
      </c>
      <c r="P1037" t="s">
        <v>1551</v>
      </c>
      <c r="Q1037" t="s">
        <v>413</v>
      </c>
      <c r="R1037" t="s">
        <v>407</v>
      </c>
      <c r="S1037" t="s">
        <v>1212</v>
      </c>
      <c r="T1037" s="131">
        <v>0.11</v>
      </c>
      <c r="U1037" t="s">
        <v>2911</v>
      </c>
      <c r="V1037" s="132">
        <v>5.7090000000000002E-2</v>
      </c>
      <c r="W1037" s="132">
        <v>5.7200000000000001E-2</v>
      </c>
      <c r="X1037" t="s">
        <v>412</v>
      </c>
      <c r="Y1037" t="s">
        <v>339</v>
      </c>
      <c r="Z1037" s="131">
        <v>97000</v>
      </c>
      <c r="AA1037" s="131">
        <v>1</v>
      </c>
      <c r="AB1037" s="131">
        <v>101.48</v>
      </c>
      <c r="AD1037" s="131">
        <v>98.436000000000007</v>
      </c>
      <c r="AH1037" s="132">
        <v>8.0000000000000004E-4</v>
      </c>
      <c r="AI1037" s="132">
        <f t="shared" si="16"/>
        <v>2.933592228669288E-3</v>
      </c>
      <c r="AJ1037" s="132">
        <v>3.2832420991059158E-4</v>
      </c>
    </row>
    <row r="1038" spans="1:36" hidden="1">
      <c r="A1038" t="s">
        <v>1213</v>
      </c>
      <c r="B1038">
        <v>9300</v>
      </c>
      <c r="C1038" t="s">
        <v>1679</v>
      </c>
      <c r="D1038" t="s">
        <v>1680</v>
      </c>
      <c r="E1038" t="s">
        <v>309</v>
      </c>
      <c r="F1038" t="s">
        <v>1824</v>
      </c>
      <c r="G1038" t="s">
        <v>1825</v>
      </c>
      <c r="H1038" t="s">
        <v>321</v>
      </c>
      <c r="I1038" t="s">
        <v>951</v>
      </c>
      <c r="J1038" t="s">
        <v>204</v>
      </c>
      <c r="K1038" t="s">
        <v>204</v>
      </c>
      <c r="L1038" t="s">
        <v>325</v>
      </c>
      <c r="M1038" t="s">
        <v>340</v>
      </c>
      <c r="N1038" t="s">
        <v>443</v>
      </c>
      <c r="O1038" t="s">
        <v>339</v>
      </c>
      <c r="P1038" t="s">
        <v>1596</v>
      </c>
      <c r="Q1038" t="s">
        <v>415</v>
      </c>
      <c r="R1038" t="s">
        <v>407</v>
      </c>
      <c r="S1038" t="s">
        <v>1212</v>
      </c>
      <c r="T1038" s="131">
        <v>0.98</v>
      </c>
      <c r="U1038" t="s">
        <v>1628</v>
      </c>
      <c r="V1038" s="132">
        <v>-1.393E-2</v>
      </c>
      <c r="W1038" s="132">
        <v>5.7500000000000002E-2</v>
      </c>
      <c r="X1038" t="s">
        <v>412</v>
      </c>
      <c r="Y1038" t="s">
        <v>339</v>
      </c>
      <c r="Z1038" s="131">
        <v>97000</v>
      </c>
      <c r="AA1038" s="131">
        <v>1</v>
      </c>
      <c r="AB1038" s="131">
        <v>101.2</v>
      </c>
      <c r="AD1038" s="131">
        <v>98.164000000000001</v>
      </c>
      <c r="AH1038" s="132">
        <v>4.0000000000000002E-4</v>
      </c>
      <c r="AI1038" s="132">
        <f t="shared" si="16"/>
        <v>2.9254860776046564E-3</v>
      </c>
      <c r="AJ1038" s="132">
        <v>3.274169789676877E-4</v>
      </c>
    </row>
    <row r="1039" spans="1:36" hidden="1">
      <c r="A1039" t="s">
        <v>1213</v>
      </c>
      <c r="B1039">
        <v>9300</v>
      </c>
      <c r="C1039" t="s">
        <v>3046</v>
      </c>
      <c r="D1039" t="s">
        <v>3047</v>
      </c>
      <c r="E1039" t="s">
        <v>309</v>
      </c>
      <c r="F1039" t="s">
        <v>3048</v>
      </c>
      <c r="G1039" t="s">
        <v>3049</v>
      </c>
      <c r="H1039" t="s">
        <v>321</v>
      </c>
      <c r="I1039" t="s">
        <v>754</v>
      </c>
      <c r="J1039" t="s">
        <v>204</v>
      </c>
      <c r="K1039" t="s">
        <v>204</v>
      </c>
      <c r="L1039" t="s">
        <v>325</v>
      </c>
      <c r="M1039" t="s">
        <v>340</v>
      </c>
      <c r="N1039" t="s">
        <v>464</v>
      </c>
      <c r="O1039" t="s">
        <v>339</v>
      </c>
      <c r="Q1039" t="s">
        <v>410</v>
      </c>
      <c r="R1039" t="s">
        <v>410</v>
      </c>
      <c r="S1039" t="s">
        <v>1212</v>
      </c>
      <c r="T1039" s="131">
        <v>3.17</v>
      </c>
      <c r="U1039" t="s">
        <v>2573</v>
      </c>
      <c r="V1039" s="132">
        <v>3.4029999999999998E-2</v>
      </c>
      <c r="W1039" s="132">
        <v>3.3599999999999998E-2</v>
      </c>
      <c r="X1039" t="s">
        <v>412</v>
      </c>
      <c r="Y1039" t="s">
        <v>339</v>
      </c>
      <c r="Z1039" s="131">
        <v>95000</v>
      </c>
      <c r="AA1039" s="131">
        <v>1</v>
      </c>
      <c r="AB1039" s="131">
        <v>103.3</v>
      </c>
      <c r="AD1039" s="131">
        <v>98.135000000000005</v>
      </c>
      <c r="AH1039" s="132">
        <v>4.8000000000000001E-4</v>
      </c>
      <c r="AI1039" s="132">
        <f t="shared" si="16"/>
        <v>2.924621818851442E-3</v>
      </c>
      <c r="AJ1039" s="132">
        <v>3.2732025213921638E-4</v>
      </c>
    </row>
    <row r="1040" spans="1:36" hidden="1">
      <c r="A1040" t="s">
        <v>1213</v>
      </c>
      <c r="B1040">
        <v>9300</v>
      </c>
      <c r="C1040" t="s">
        <v>2464</v>
      </c>
      <c r="D1040" t="s">
        <v>2465</v>
      </c>
      <c r="E1040" t="s">
        <v>309</v>
      </c>
      <c r="F1040" t="s">
        <v>3050</v>
      </c>
      <c r="G1040" t="s">
        <v>3051</v>
      </c>
      <c r="H1040" t="s">
        <v>321</v>
      </c>
      <c r="I1040" t="s">
        <v>951</v>
      </c>
      <c r="J1040" t="s">
        <v>204</v>
      </c>
      <c r="K1040" t="s">
        <v>204</v>
      </c>
      <c r="L1040" t="s">
        <v>325</v>
      </c>
      <c r="M1040" t="s">
        <v>340</v>
      </c>
      <c r="N1040" t="s">
        <v>445</v>
      </c>
      <c r="O1040" t="s">
        <v>339</v>
      </c>
      <c r="P1040" t="s">
        <v>1545</v>
      </c>
      <c r="Q1040" t="s">
        <v>415</v>
      </c>
      <c r="R1040" t="s">
        <v>407</v>
      </c>
      <c r="S1040" t="s">
        <v>1212</v>
      </c>
      <c r="T1040" s="131">
        <v>0.75</v>
      </c>
      <c r="U1040" t="s">
        <v>1583</v>
      </c>
      <c r="V1040" s="132">
        <v>5.3460000000000001E-2</v>
      </c>
      <c r="W1040" s="132">
        <v>5.3699999999999998E-2</v>
      </c>
      <c r="X1040" t="s">
        <v>412</v>
      </c>
      <c r="Y1040" t="s">
        <v>339</v>
      </c>
      <c r="Z1040" s="131">
        <v>99000</v>
      </c>
      <c r="AA1040" s="131">
        <v>1</v>
      </c>
      <c r="AB1040" s="131">
        <v>98.68</v>
      </c>
      <c r="AD1040" s="131">
        <v>97.692999999999998</v>
      </c>
      <c r="AH1040" s="132">
        <v>1.1E-4</v>
      </c>
      <c r="AI1040" s="132">
        <f t="shared" si="16"/>
        <v>2.911449323371416E-3</v>
      </c>
      <c r="AJ1040" s="132">
        <v>3.258460018569976E-4</v>
      </c>
    </row>
    <row r="1041" spans="1:36" hidden="1">
      <c r="A1041" t="s">
        <v>1213</v>
      </c>
      <c r="B1041">
        <v>9300</v>
      </c>
      <c r="C1041" t="s">
        <v>3052</v>
      </c>
      <c r="D1041" t="s">
        <v>3053</v>
      </c>
      <c r="E1041" t="s">
        <v>309</v>
      </c>
      <c r="F1041" t="s">
        <v>3054</v>
      </c>
      <c r="G1041" t="s">
        <v>3055</v>
      </c>
      <c r="H1041" t="s">
        <v>321</v>
      </c>
      <c r="I1041" t="s">
        <v>951</v>
      </c>
      <c r="J1041" t="s">
        <v>204</v>
      </c>
      <c r="K1041" t="s">
        <v>204</v>
      </c>
      <c r="L1041" t="s">
        <v>325</v>
      </c>
      <c r="M1041" t="s">
        <v>340</v>
      </c>
      <c r="N1041" t="s">
        <v>477</v>
      </c>
      <c r="O1041" t="s">
        <v>339</v>
      </c>
      <c r="P1041" t="s">
        <v>1539</v>
      </c>
      <c r="Q1041" t="s">
        <v>413</v>
      </c>
      <c r="R1041" t="s">
        <v>407</v>
      </c>
      <c r="S1041" t="s">
        <v>1212</v>
      </c>
      <c r="T1041" s="131">
        <v>1.22</v>
      </c>
      <c r="U1041" t="s">
        <v>1706</v>
      </c>
      <c r="V1041" s="132">
        <v>3.7519999999999998E-2</v>
      </c>
      <c r="W1041" s="132">
        <v>5.5100000000000003E-2</v>
      </c>
      <c r="X1041" t="s">
        <v>412</v>
      </c>
      <c r="Y1041" t="s">
        <v>339</v>
      </c>
      <c r="Z1041" s="131">
        <v>98000.86</v>
      </c>
      <c r="AA1041" s="131">
        <v>1</v>
      </c>
      <c r="AB1041" s="131">
        <v>98.21</v>
      </c>
      <c r="AD1041" s="131">
        <v>96.247</v>
      </c>
      <c r="AH1041" s="132">
        <v>2.2499999999999998E-3</v>
      </c>
      <c r="AI1041" s="132">
        <f t="shared" si="16"/>
        <v>2.8683555938145895E-3</v>
      </c>
      <c r="AJ1041" s="132">
        <v>3.2102300206494276E-4</v>
      </c>
    </row>
    <row r="1042" spans="1:36" hidden="1">
      <c r="A1042" t="s">
        <v>1213</v>
      </c>
      <c r="B1042">
        <v>9300</v>
      </c>
      <c r="C1042" t="s">
        <v>1761</v>
      </c>
      <c r="D1042" t="s">
        <v>1762</v>
      </c>
      <c r="E1042" t="s">
        <v>309</v>
      </c>
      <c r="F1042" t="s">
        <v>1763</v>
      </c>
      <c r="G1042" t="s">
        <v>1764</v>
      </c>
      <c r="H1042" t="s">
        <v>321</v>
      </c>
      <c r="I1042" t="s">
        <v>951</v>
      </c>
      <c r="J1042" t="s">
        <v>204</v>
      </c>
      <c r="K1042" t="s">
        <v>204</v>
      </c>
      <c r="L1042" t="s">
        <v>325</v>
      </c>
      <c r="M1042" t="s">
        <v>340</v>
      </c>
      <c r="N1042" t="s">
        <v>447</v>
      </c>
      <c r="O1042" t="s">
        <v>339</v>
      </c>
      <c r="Q1042" t="s">
        <v>410</v>
      </c>
      <c r="R1042" t="s">
        <v>410</v>
      </c>
      <c r="S1042" t="s">
        <v>1212</v>
      </c>
      <c r="T1042" s="131">
        <v>3.71</v>
      </c>
      <c r="U1042" t="s">
        <v>1765</v>
      </c>
      <c r="V1042" s="132">
        <v>5.8889999999999998E-2</v>
      </c>
      <c r="W1042" s="132">
        <v>5.8299999999999998E-2</v>
      </c>
      <c r="X1042" t="s">
        <v>412</v>
      </c>
      <c r="Y1042" t="s">
        <v>339</v>
      </c>
      <c r="Z1042" s="131">
        <v>90000</v>
      </c>
      <c r="AA1042" s="131">
        <v>1</v>
      </c>
      <c r="AB1042" s="131">
        <v>105.84</v>
      </c>
      <c r="AD1042" s="131">
        <v>95.256</v>
      </c>
      <c r="AH1042" s="132">
        <v>3.3E-4</v>
      </c>
      <c r="AI1042" s="132">
        <f t="shared" si="16"/>
        <v>2.8388217860754366E-3</v>
      </c>
      <c r="AJ1042" s="132">
        <v>3.1771761285752479E-4</v>
      </c>
    </row>
    <row r="1043" spans="1:36" hidden="1">
      <c r="A1043" t="s">
        <v>1213</v>
      </c>
      <c r="B1043">
        <v>9300</v>
      </c>
      <c r="C1043" t="s">
        <v>1908</v>
      </c>
      <c r="D1043" t="s">
        <v>1909</v>
      </c>
      <c r="E1043" t="s">
        <v>309</v>
      </c>
      <c r="F1043" t="s">
        <v>1910</v>
      </c>
      <c r="G1043" t="s">
        <v>1911</v>
      </c>
      <c r="H1043" t="s">
        <v>321</v>
      </c>
      <c r="I1043" t="s">
        <v>754</v>
      </c>
      <c r="J1043" t="s">
        <v>204</v>
      </c>
      <c r="K1043" t="s">
        <v>204</v>
      </c>
      <c r="L1043" t="s">
        <v>325</v>
      </c>
      <c r="M1043" t="s">
        <v>340</v>
      </c>
      <c r="N1043" t="s">
        <v>464</v>
      </c>
      <c r="O1043" t="s">
        <v>339</v>
      </c>
      <c r="P1043" t="s">
        <v>1533</v>
      </c>
      <c r="Q1043" t="s">
        <v>413</v>
      </c>
      <c r="R1043" t="s">
        <v>407</v>
      </c>
      <c r="S1043" t="s">
        <v>1212</v>
      </c>
      <c r="T1043" s="131">
        <v>5.16</v>
      </c>
      <c r="U1043" t="s">
        <v>1912</v>
      </c>
      <c r="V1043" s="132">
        <v>2.7019999999999999E-2</v>
      </c>
      <c r="W1043" s="132">
        <v>3.09E-2</v>
      </c>
      <c r="X1043" t="s">
        <v>412</v>
      </c>
      <c r="Y1043" t="s">
        <v>339</v>
      </c>
      <c r="Z1043" s="131">
        <v>89000</v>
      </c>
      <c r="AA1043" s="131">
        <v>1</v>
      </c>
      <c r="AB1043" s="131">
        <v>103.43</v>
      </c>
      <c r="AD1043" s="131">
        <v>92.052999999999997</v>
      </c>
      <c r="AH1043" s="132">
        <v>1.9000000000000001E-4</v>
      </c>
      <c r="AI1043" s="132">
        <f t="shared" si="16"/>
        <v>2.7433658968842082E-3</v>
      </c>
      <c r="AJ1043" s="132">
        <v>3.0703430142325655E-4</v>
      </c>
    </row>
    <row r="1044" spans="1:36" hidden="1">
      <c r="A1044" t="s">
        <v>1213</v>
      </c>
      <c r="B1044">
        <v>9300</v>
      </c>
      <c r="C1044" t="s">
        <v>2763</v>
      </c>
      <c r="D1044" t="s">
        <v>2764</v>
      </c>
      <c r="E1044" t="s">
        <v>311</v>
      </c>
      <c r="F1044" t="s">
        <v>2765</v>
      </c>
      <c r="G1044" t="s">
        <v>2766</v>
      </c>
      <c r="H1044" t="s">
        <v>321</v>
      </c>
      <c r="I1044" t="s">
        <v>755</v>
      </c>
      <c r="J1044" t="s">
        <v>204</v>
      </c>
      <c r="K1044" t="s">
        <v>204</v>
      </c>
      <c r="L1044" t="s">
        <v>325</v>
      </c>
      <c r="M1044" t="s">
        <v>340</v>
      </c>
      <c r="N1044" t="s">
        <v>465</v>
      </c>
      <c r="O1044" t="s">
        <v>339</v>
      </c>
      <c r="P1044" t="s">
        <v>2213</v>
      </c>
      <c r="Q1044" t="s">
        <v>415</v>
      </c>
      <c r="R1044" t="s">
        <v>407</v>
      </c>
      <c r="S1044" t="s">
        <v>1212</v>
      </c>
      <c r="T1044" s="131">
        <v>2.61</v>
      </c>
      <c r="U1044" t="s">
        <v>1602</v>
      </c>
      <c r="V1044" s="132">
        <v>5.8869999999999999E-2</v>
      </c>
      <c r="W1044" s="132">
        <v>8.6099999999999996E-2</v>
      </c>
      <c r="X1044" t="s">
        <v>412</v>
      </c>
      <c r="Y1044" t="s">
        <v>339</v>
      </c>
      <c r="Z1044" s="131">
        <v>98291.56</v>
      </c>
      <c r="AA1044" s="131">
        <v>1</v>
      </c>
      <c r="AB1044" s="131">
        <v>91.56</v>
      </c>
      <c r="AD1044" s="131">
        <v>89.995999999999995</v>
      </c>
      <c r="AH1044" s="132">
        <v>9.0000000000000006E-5</v>
      </c>
      <c r="AI1044" s="132">
        <f t="shared" si="16"/>
        <v>2.6820631294579341E-3</v>
      </c>
      <c r="AJ1044" s="132">
        <v>3.0017336741754635E-4</v>
      </c>
    </row>
    <row r="1045" spans="1:36" hidden="1">
      <c r="A1045" t="s">
        <v>1213</v>
      </c>
      <c r="B1045">
        <v>9300</v>
      </c>
      <c r="C1045" t="s">
        <v>1920</v>
      </c>
      <c r="D1045" t="s">
        <v>1921</v>
      </c>
      <c r="E1045" t="s">
        <v>309</v>
      </c>
      <c r="F1045" t="s">
        <v>3056</v>
      </c>
      <c r="G1045" t="s">
        <v>3057</v>
      </c>
      <c r="H1045" t="s">
        <v>321</v>
      </c>
      <c r="I1045" t="s">
        <v>754</v>
      </c>
      <c r="J1045" t="s">
        <v>204</v>
      </c>
      <c r="K1045" t="s">
        <v>204</v>
      </c>
      <c r="L1045" t="s">
        <v>325</v>
      </c>
      <c r="M1045" t="s">
        <v>340</v>
      </c>
      <c r="N1045" t="s">
        <v>464</v>
      </c>
      <c r="O1045" t="s">
        <v>339</v>
      </c>
      <c r="P1045" t="s">
        <v>1700</v>
      </c>
      <c r="Q1045" t="s">
        <v>413</v>
      </c>
      <c r="R1045" t="s">
        <v>407</v>
      </c>
      <c r="S1045" t="s">
        <v>1212</v>
      </c>
      <c r="T1045" s="131">
        <v>4.92</v>
      </c>
      <c r="U1045" t="s">
        <v>1406</v>
      </c>
      <c r="V1045" s="132">
        <v>2.1149999999999999E-2</v>
      </c>
      <c r="W1045" s="132">
        <v>2.8299999999999999E-2</v>
      </c>
      <c r="X1045" t="s">
        <v>412</v>
      </c>
      <c r="Y1045" t="s">
        <v>339</v>
      </c>
      <c r="Z1045" s="131">
        <v>87000</v>
      </c>
      <c r="AA1045" s="131">
        <v>1</v>
      </c>
      <c r="AB1045" s="131">
        <v>103.33</v>
      </c>
      <c r="AD1045" s="131">
        <v>89.897000000000006</v>
      </c>
      <c r="AH1045" s="132">
        <v>1.6000000000000001E-4</v>
      </c>
      <c r="AI1045" s="132">
        <f t="shared" si="16"/>
        <v>2.6791127288866164E-3</v>
      </c>
      <c r="AJ1045" s="132">
        <v>2.9984316203759243E-4</v>
      </c>
    </row>
    <row r="1046" spans="1:36" hidden="1">
      <c r="A1046" t="s">
        <v>1213</v>
      </c>
      <c r="B1046">
        <v>9300</v>
      </c>
      <c r="C1046" t="s">
        <v>2255</v>
      </c>
      <c r="D1046" t="s">
        <v>2256</v>
      </c>
      <c r="E1046" t="s">
        <v>309</v>
      </c>
      <c r="F1046" t="s">
        <v>2257</v>
      </c>
      <c r="G1046" t="s">
        <v>2258</v>
      </c>
      <c r="H1046" t="s">
        <v>321</v>
      </c>
      <c r="I1046" t="s">
        <v>754</v>
      </c>
      <c r="J1046" t="s">
        <v>204</v>
      </c>
      <c r="K1046" t="s">
        <v>204</v>
      </c>
      <c r="L1046" t="s">
        <v>325</v>
      </c>
      <c r="M1046" t="s">
        <v>340</v>
      </c>
      <c r="N1046" t="s">
        <v>462</v>
      </c>
      <c r="O1046" t="s">
        <v>339</v>
      </c>
      <c r="P1046" t="s">
        <v>1533</v>
      </c>
      <c r="Q1046" t="s">
        <v>413</v>
      </c>
      <c r="R1046" t="s">
        <v>407</v>
      </c>
      <c r="S1046" t="s">
        <v>1212</v>
      </c>
      <c r="T1046" s="131">
        <v>1.21</v>
      </c>
      <c r="U1046" t="s">
        <v>2259</v>
      </c>
      <c r="V1046" s="132">
        <v>2.0379999999999999E-2</v>
      </c>
      <c r="W1046" s="132">
        <v>2.8899999999999999E-2</v>
      </c>
      <c r="X1046" t="s">
        <v>412</v>
      </c>
      <c r="Y1046" t="s">
        <v>339</v>
      </c>
      <c r="Z1046" s="131">
        <v>79587.009999999995</v>
      </c>
      <c r="AA1046" s="131">
        <v>1</v>
      </c>
      <c r="AB1046" s="131">
        <v>112.32</v>
      </c>
      <c r="AD1046" s="131">
        <v>89.391999999999996</v>
      </c>
      <c r="AH1046" s="132">
        <v>1.7000000000000001E-4</v>
      </c>
      <c r="AI1046" s="132">
        <f t="shared" si="16"/>
        <v>2.6640627057702968E-3</v>
      </c>
      <c r="AJ1046" s="132">
        <v>2.9815878105903936E-4</v>
      </c>
    </row>
    <row r="1047" spans="1:36" hidden="1">
      <c r="A1047" t="s">
        <v>1213</v>
      </c>
      <c r="B1047">
        <v>9300</v>
      </c>
      <c r="C1047" t="s">
        <v>2275</v>
      </c>
      <c r="D1047" t="s">
        <v>2276</v>
      </c>
      <c r="E1047" t="s">
        <v>309</v>
      </c>
      <c r="F1047" t="s">
        <v>3058</v>
      </c>
      <c r="G1047" t="s">
        <v>3059</v>
      </c>
      <c r="H1047" t="s">
        <v>321</v>
      </c>
      <c r="I1047" t="s">
        <v>754</v>
      </c>
      <c r="J1047" t="s">
        <v>204</v>
      </c>
      <c r="K1047" t="s">
        <v>204</v>
      </c>
      <c r="L1047" t="s">
        <v>325</v>
      </c>
      <c r="M1047" t="s">
        <v>340</v>
      </c>
      <c r="N1047" t="s">
        <v>464</v>
      </c>
      <c r="O1047" t="s">
        <v>339</v>
      </c>
      <c r="P1047" t="s">
        <v>1700</v>
      </c>
      <c r="Q1047" t="s">
        <v>413</v>
      </c>
      <c r="R1047" t="s">
        <v>407</v>
      </c>
      <c r="S1047" t="s">
        <v>1212</v>
      </c>
      <c r="T1047" s="131">
        <v>1.1599999999999999</v>
      </c>
      <c r="U1047" t="s">
        <v>2678</v>
      </c>
      <c r="V1047" s="132">
        <v>6.3899999999999998E-3</v>
      </c>
      <c r="W1047" s="132">
        <v>2.9399999999999999E-2</v>
      </c>
      <c r="X1047" t="s">
        <v>412</v>
      </c>
      <c r="Y1047" t="s">
        <v>339</v>
      </c>
      <c r="Z1047" s="131">
        <v>76594.34</v>
      </c>
      <c r="AA1047" s="131">
        <v>1</v>
      </c>
      <c r="AB1047" s="131">
        <v>116.04</v>
      </c>
      <c r="AD1047" s="131">
        <v>88.88</v>
      </c>
      <c r="AH1047" s="132">
        <v>2.7E-4</v>
      </c>
      <c r="AI1047" s="132">
        <f t="shared" si="16"/>
        <v>2.6488040684721674E-3</v>
      </c>
      <c r="AJ1047" s="132">
        <v>2.9645105222533803E-4</v>
      </c>
    </row>
    <row r="1048" spans="1:36" hidden="1">
      <c r="A1048" t="s">
        <v>1213</v>
      </c>
      <c r="B1048">
        <v>9300</v>
      </c>
      <c r="C1048" t="s">
        <v>2082</v>
      </c>
      <c r="D1048" t="s">
        <v>2083</v>
      </c>
      <c r="E1048" t="s">
        <v>309</v>
      </c>
      <c r="F1048" t="s">
        <v>2084</v>
      </c>
      <c r="G1048" t="s">
        <v>2085</v>
      </c>
      <c r="H1048" t="s">
        <v>321</v>
      </c>
      <c r="I1048" t="s">
        <v>754</v>
      </c>
      <c r="J1048" t="s">
        <v>204</v>
      </c>
      <c r="K1048" t="s">
        <v>204</v>
      </c>
      <c r="L1048" t="s">
        <v>325</v>
      </c>
      <c r="M1048" t="s">
        <v>340</v>
      </c>
      <c r="N1048" t="s">
        <v>464</v>
      </c>
      <c r="O1048" t="s">
        <v>339</v>
      </c>
      <c r="P1048" t="s">
        <v>1700</v>
      </c>
      <c r="Q1048" t="s">
        <v>413</v>
      </c>
      <c r="R1048" t="s">
        <v>407</v>
      </c>
      <c r="S1048" t="s">
        <v>1212</v>
      </c>
      <c r="T1048" s="131">
        <v>1.89</v>
      </c>
      <c r="U1048" t="s">
        <v>1349</v>
      </c>
      <c r="V1048" s="132">
        <v>1.35E-2</v>
      </c>
      <c r="W1048" s="132">
        <v>2.7300000000000001E-2</v>
      </c>
      <c r="X1048" t="s">
        <v>412</v>
      </c>
      <c r="Y1048" t="s">
        <v>339</v>
      </c>
      <c r="Z1048" s="131">
        <v>75873.47</v>
      </c>
      <c r="AA1048" s="131">
        <v>1</v>
      </c>
      <c r="AB1048" s="131">
        <v>116.35</v>
      </c>
      <c r="AD1048" s="131">
        <v>88.278999999999996</v>
      </c>
      <c r="AH1048" s="132">
        <v>2.2000000000000001E-4</v>
      </c>
      <c r="AI1048" s="132">
        <f t="shared" si="16"/>
        <v>2.6308930508624488E-3</v>
      </c>
      <c r="AJ1048" s="132">
        <v>2.9444647209046597E-4</v>
      </c>
    </row>
    <row r="1049" spans="1:36" hidden="1">
      <c r="A1049" t="s">
        <v>1213</v>
      </c>
      <c r="B1049">
        <v>9300</v>
      </c>
      <c r="C1049" t="s">
        <v>3027</v>
      </c>
      <c r="D1049" t="s">
        <v>3028</v>
      </c>
      <c r="E1049" t="s">
        <v>309</v>
      </c>
      <c r="F1049" t="s">
        <v>3060</v>
      </c>
      <c r="G1049" t="s">
        <v>3061</v>
      </c>
      <c r="H1049" t="s">
        <v>321</v>
      </c>
      <c r="I1049" t="s">
        <v>951</v>
      </c>
      <c r="J1049" t="s">
        <v>204</v>
      </c>
      <c r="K1049" t="s">
        <v>204</v>
      </c>
      <c r="L1049" t="s">
        <v>325</v>
      </c>
      <c r="M1049" t="s">
        <v>340</v>
      </c>
      <c r="N1049" t="s">
        <v>451</v>
      </c>
      <c r="O1049" t="s">
        <v>339</v>
      </c>
      <c r="Q1049" t="s">
        <v>410</v>
      </c>
      <c r="R1049" t="s">
        <v>410</v>
      </c>
      <c r="S1049" t="s">
        <v>1212</v>
      </c>
      <c r="T1049" s="131">
        <v>4.28</v>
      </c>
      <c r="U1049" t="s">
        <v>1560</v>
      </c>
      <c r="V1049" s="132">
        <v>5.6169999999999998E-2</v>
      </c>
      <c r="W1049" s="132">
        <v>6.7500000000000004E-2</v>
      </c>
      <c r="X1049" t="s">
        <v>412</v>
      </c>
      <c r="Y1049" t="s">
        <v>339</v>
      </c>
      <c r="Z1049" s="131">
        <v>88000</v>
      </c>
      <c r="AA1049" s="131">
        <v>1</v>
      </c>
      <c r="AB1049" s="131">
        <v>99.69</v>
      </c>
      <c r="AD1049" s="131">
        <v>87.727000000000004</v>
      </c>
      <c r="AH1049" s="132">
        <v>7.2000000000000005E-4</v>
      </c>
      <c r="AI1049" s="132">
        <f t="shared" si="16"/>
        <v>2.6144423325254033E-3</v>
      </c>
      <c r="AJ1049" s="132">
        <v>2.9260532694163179E-4</v>
      </c>
    </row>
    <row r="1050" spans="1:36" hidden="1">
      <c r="A1050" t="s">
        <v>1213</v>
      </c>
      <c r="B1050">
        <v>9300</v>
      </c>
      <c r="C1050" t="s">
        <v>2703</v>
      </c>
      <c r="D1050" t="s">
        <v>2704</v>
      </c>
      <c r="E1050" t="s">
        <v>309</v>
      </c>
      <c r="F1050" t="s">
        <v>2713</v>
      </c>
      <c r="G1050" t="s">
        <v>2714</v>
      </c>
      <c r="H1050" t="s">
        <v>321</v>
      </c>
      <c r="I1050" t="s">
        <v>951</v>
      </c>
      <c r="J1050" t="s">
        <v>204</v>
      </c>
      <c r="K1050" t="s">
        <v>204</v>
      </c>
      <c r="L1050" t="s">
        <v>325</v>
      </c>
      <c r="M1050" t="s">
        <v>340</v>
      </c>
      <c r="N1050" t="s">
        <v>451</v>
      </c>
      <c r="O1050" t="s">
        <v>339</v>
      </c>
      <c r="P1050" t="s">
        <v>1627</v>
      </c>
      <c r="Q1050" t="s">
        <v>413</v>
      </c>
      <c r="R1050" t="s">
        <v>407</v>
      </c>
      <c r="S1050" t="s">
        <v>1212</v>
      </c>
      <c r="T1050" s="131">
        <v>1.01</v>
      </c>
      <c r="U1050" t="s">
        <v>1628</v>
      </c>
      <c r="V1050" s="132">
        <v>4.888E-2</v>
      </c>
      <c r="W1050" s="132">
        <v>5.0599999999999999E-2</v>
      </c>
      <c r="X1050" t="s">
        <v>412</v>
      </c>
      <c r="Y1050" t="s">
        <v>339</v>
      </c>
      <c r="Z1050" s="131">
        <v>88000.05</v>
      </c>
      <c r="AA1050" s="131">
        <v>1</v>
      </c>
      <c r="AB1050" s="131">
        <v>98.62</v>
      </c>
      <c r="AD1050" s="131">
        <v>86.786000000000001</v>
      </c>
      <c r="AH1050" s="132">
        <v>4.2000000000000002E-4</v>
      </c>
      <c r="AI1050" s="132">
        <f t="shared" si="16"/>
        <v>2.5863986260848959E-3</v>
      </c>
      <c r="AJ1050" s="132">
        <v>2.8946670812812991E-4</v>
      </c>
    </row>
    <row r="1051" spans="1:36" hidden="1">
      <c r="A1051" t="s">
        <v>1213</v>
      </c>
      <c r="B1051">
        <v>9300</v>
      </c>
      <c r="C1051" t="s">
        <v>2513</v>
      </c>
      <c r="D1051" t="s">
        <v>2514</v>
      </c>
      <c r="E1051" t="s">
        <v>309</v>
      </c>
      <c r="F1051" t="s">
        <v>2835</v>
      </c>
      <c r="G1051" t="s">
        <v>2836</v>
      </c>
      <c r="H1051" t="s">
        <v>321</v>
      </c>
      <c r="I1051" t="s">
        <v>755</v>
      </c>
      <c r="J1051" t="s">
        <v>204</v>
      </c>
      <c r="K1051" t="s">
        <v>204</v>
      </c>
      <c r="L1051" t="s">
        <v>325</v>
      </c>
      <c r="M1051" t="s">
        <v>340</v>
      </c>
      <c r="N1051" t="s">
        <v>446</v>
      </c>
      <c r="O1051" t="s">
        <v>339</v>
      </c>
      <c r="P1051" t="s">
        <v>1700</v>
      </c>
      <c r="Q1051" t="s">
        <v>413</v>
      </c>
      <c r="R1051" t="s">
        <v>407</v>
      </c>
      <c r="S1051" t="s">
        <v>1212</v>
      </c>
      <c r="T1051" s="131">
        <v>4.5</v>
      </c>
      <c r="U1051" t="s">
        <v>2078</v>
      </c>
      <c r="V1051" s="132">
        <v>2.4750000000000001E-2</v>
      </c>
      <c r="W1051" s="132">
        <v>5.8299999999999998E-2</v>
      </c>
      <c r="X1051" t="s">
        <v>412</v>
      </c>
      <c r="Y1051" t="s">
        <v>339</v>
      </c>
      <c r="Z1051" s="131">
        <v>87087.87</v>
      </c>
      <c r="AA1051" s="131">
        <v>1</v>
      </c>
      <c r="AB1051" s="131">
        <v>99.64</v>
      </c>
      <c r="AD1051" s="131">
        <v>86.774000000000001</v>
      </c>
      <c r="AH1051" s="132">
        <v>5.5000000000000003E-4</v>
      </c>
      <c r="AI1051" s="132">
        <f t="shared" si="16"/>
        <v>2.5860410017732208E-3</v>
      </c>
      <c r="AJ1051" s="132">
        <v>2.8942668323359006E-4</v>
      </c>
    </row>
    <row r="1052" spans="1:36" hidden="1">
      <c r="A1052" t="s">
        <v>1213</v>
      </c>
      <c r="B1052">
        <v>9300</v>
      </c>
      <c r="C1052" t="s">
        <v>3062</v>
      </c>
      <c r="D1052" t="s">
        <v>3063</v>
      </c>
      <c r="E1052" t="s">
        <v>309</v>
      </c>
      <c r="F1052" t="s">
        <v>3064</v>
      </c>
      <c r="G1052" t="s">
        <v>3065</v>
      </c>
      <c r="H1052" t="s">
        <v>321</v>
      </c>
      <c r="I1052" t="s">
        <v>951</v>
      </c>
      <c r="J1052" t="s">
        <v>204</v>
      </c>
      <c r="K1052" t="s">
        <v>204</v>
      </c>
      <c r="L1052" t="s">
        <v>325</v>
      </c>
      <c r="M1052" t="s">
        <v>340</v>
      </c>
      <c r="N1052" t="s">
        <v>458</v>
      </c>
      <c r="O1052" t="s">
        <v>339</v>
      </c>
      <c r="Q1052" t="s">
        <v>410</v>
      </c>
      <c r="R1052" t="s">
        <v>410</v>
      </c>
      <c r="S1052" t="s">
        <v>1212</v>
      </c>
      <c r="T1052" s="131">
        <v>0.75</v>
      </c>
      <c r="U1052" t="s">
        <v>1583</v>
      </c>
      <c r="V1052" s="132">
        <v>4.5289999999999997E-2</v>
      </c>
      <c r="W1052" s="132">
        <v>5.4300000000000001E-2</v>
      </c>
      <c r="X1052" t="s">
        <v>412</v>
      </c>
      <c r="Y1052" t="s">
        <v>339</v>
      </c>
      <c r="Z1052" s="131">
        <v>88500</v>
      </c>
      <c r="AA1052" s="131">
        <v>1</v>
      </c>
      <c r="AB1052" s="131">
        <v>98.05</v>
      </c>
      <c r="AD1052" s="131">
        <v>86.774000000000001</v>
      </c>
      <c r="AH1052" s="132">
        <v>5.9000000000000003E-4</v>
      </c>
      <c r="AI1052" s="132">
        <f t="shared" si="16"/>
        <v>2.5860410017732208E-3</v>
      </c>
      <c r="AJ1052" s="132">
        <v>2.8942668323359006E-4</v>
      </c>
    </row>
    <row r="1053" spans="1:36" hidden="1">
      <c r="A1053" t="s">
        <v>1213</v>
      </c>
      <c r="B1053">
        <v>9300</v>
      </c>
      <c r="C1053" t="s">
        <v>1803</v>
      </c>
      <c r="D1053" t="s">
        <v>1804</v>
      </c>
      <c r="E1053" t="s">
        <v>309</v>
      </c>
      <c r="F1053" t="s">
        <v>1805</v>
      </c>
      <c r="G1053" t="s">
        <v>1806</v>
      </c>
      <c r="H1053" t="s">
        <v>321</v>
      </c>
      <c r="I1053" t="s">
        <v>952</v>
      </c>
      <c r="J1053" t="s">
        <v>204</v>
      </c>
      <c r="K1053" t="s">
        <v>204</v>
      </c>
      <c r="L1053" t="s">
        <v>325</v>
      </c>
      <c r="M1053" t="s">
        <v>340</v>
      </c>
      <c r="N1053" t="s">
        <v>461</v>
      </c>
      <c r="O1053" t="s">
        <v>339</v>
      </c>
      <c r="Q1053" t="s">
        <v>410</v>
      </c>
      <c r="R1053" t="s">
        <v>410</v>
      </c>
      <c r="S1053" t="s">
        <v>1212</v>
      </c>
      <c r="T1053" s="131">
        <v>3.02</v>
      </c>
      <c r="U1053" t="s">
        <v>1730</v>
      </c>
      <c r="V1053" s="132">
        <v>4.4979999999999999E-2</v>
      </c>
      <c r="W1053" s="132">
        <v>3.7999999999999999E-2</v>
      </c>
      <c r="X1053" t="s">
        <v>412</v>
      </c>
      <c r="Y1053" t="s">
        <v>339</v>
      </c>
      <c r="Z1053" s="131">
        <v>80000</v>
      </c>
      <c r="AA1053" s="131">
        <v>1</v>
      </c>
      <c r="AB1053" s="131">
        <v>104.5</v>
      </c>
      <c r="AD1053" s="131">
        <v>83.6</v>
      </c>
      <c r="AH1053" s="132">
        <v>2.7E-4</v>
      </c>
      <c r="AI1053" s="132">
        <f t="shared" si="16"/>
        <v>2.4914493713352067E-3</v>
      </c>
      <c r="AJ1053" s="132">
        <v>2.788400986277932E-4</v>
      </c>
    </row>
    <row r="1054" spans="1:36" hidden="1">
      <c r="A1054" t="s">
        <v>1213</v>
      </c>
      <c r="B1054">
        <v>9300</v>
      </c>
      <c r="C1054" t="s">
        <v>3066</v>
      </c>
      <c r="D1054" t="s">
        <v>3067</v>
      </c>
      <c r="E1054" t="s">
        <v>309</v>
      </c>
      <c r="F1054" t="s">
        <v>3068</v>
      </c>
      <c r="G1054" t="s">
        <v>3069</v>
      </c>
      <c r="H1054" t="s">
        <v>321</v>
      </c>
      <c r="I1054" t="s">
        <v>951</v>
      </c>
      <c r="J1054" t="s">
        <v>204</v>
      </c>
      <c r="K1054" t="s">
        <v>204</v>
      </c>
      <c r="L1054" t="s">
        <v>327</v>
      </c>
      <c r="M1054" t="s">
        <v>340</v>
      </c>
      <c r="N1054" t="s">
        <v>451</v>
      </c>
      <c r="O1054" t="s">
        <v>339</v>
      </c>
      <c r="P1054" t="s">
        <v>1627</v>
      </c>
      <c r="Q1054" t="s">
        <v>413</v>
      </c>
      <c r="R1054" t="s">
        <v>407</v>
      </c>
      <c r="S1054" t="s">
        <v>1212</v>
      </c>
      <c r="T1054" s="131">
        <v>5.14</v>
      </c>
      <c r="U1054" t="s">
        <v>1940</v>
      </c>
      <c r="V1054" s="132">
        <v>4.8840000000000001E-2</v>
      </c>
      <c r="W1054" s="132">
        <v>5.5399999999999998E-2</v>
      </c>
      <c r="X1054" t="s">
        <v>412</v>
      </c>
      <c r="Y1054" t="s">
        <v>339</v>
      </c>
      <c r="Z1054" s="131">
        <v>80000</v>
      </c>
      <c r="AA1054" s="131">
        <v>1</v>
      </c>
      <c r="AB1054" s="131">
        <f>(AD1054-(AC1054*AA1054))*1000/AA1054/Z1054*100</f>
        <v>102.19499999999999</v>
      </c>
      <c r="AD1054" s="131">
        <f>83-1.244</f>
        <v>81.756</v>
      </c>
      <c r="AH1054" s="132">
        <v>1.8000000000000001E-4</v>
      </c>
      <c r="AI1054" s="132">
        <f t="shared" si="16"/>
        <v>2.4364944354411627E-3</v>
      </c>
      <c r="AJ1054" s="132">
        <v>2.7268960650016579E-4</v>
      </c>
    </row>
    <row r="1055" spans="1:36" hidden="1">
      <c r="A1055" t="s">
        <v>1213</v>
      </c>
      <c r="B1055">
        <v>9300</v>
      </c>
      <c r="C1055" t="s">
        <v>2295</v>
      </c>
      <c r="D1055" t="s">
        <v>2296</v>
      </c>
      <c r="E1055" t="s">
        <v>309</v>
      </c>
      <c r="F1055" t="s">
        <v>2625</v>
      </c>
      <c r="G1055" t="s">
        <v>2626</v>
      </c>
      <c r="H1055" t="s">
        <v>321</v>
      </c>
      <c r="I1055" t="s">
        <v>754</v>
      </c>
      <c r="J1055" t="s">
        <v>204</v>
      </c>
      <c r="K1055" t="s">
        <v>204</v>
      </c>
      <c r="L1055" t="s">
        <v>325</v>
      </c>
      <c r="M1055" t="s">
        <v>340</v>
      </c>
      <c r="N1055" t="s">
        <v>477</v>
      </c>
      <c r="O1055" t="s">
        <v>339</v>
      </c>
      <c r="P1055" t="s">
        <v>1700</v>
      </c>
      <c r="Q1055" t="s">
        <v>413</v>
      </c>
      <c r="R1055" t="s">
        <v>407</v>
      </c>
      <c r="S1055" t="s">
        <v>1212</v>
      </c>
      <c r="T1055" s="131">
        <v>0.72</v>
      </c>
      <c r="U1055" t="s">
        <v>2627</v>
      </c>
      <c r="V1055" s="132">
        <v>-2.9999999999999997E-4</v>
      </c>
      <c r="W1055" s="132">
        <v>2.52E-2</v>
      </c>
      <c r="X1055" t="s">
        <v>412</v>
      </c>
      <c r="Y1055" t="s">
        <v>339</v>
      </c>
      <c r="Z1055" s="131">
        <v>70609.990000000005</v>
      </c>
      <c r="AA1055" s="131">
        <v>1</v>
      </c>
      <c r="AB1055" s="131">
        <v>115.62</v>
      </c>
      <c r="AD1055" s="131">
        <v>81.638999999999996</v>
      </c>
      <c r="AH1055" s="132">
        <v>1.7000000000000001E-4</v>
      </c>
      <c r="AI1055" s="132">
        <f t="shared" si="16"/>
        <v>2.4330075984023321E-3</v>
      </c>
      <c r="AJ1055" s="132">
        <v>2.7229936377840203E-4</v>
      </c>
    </row>
    <row r="1056" spans="1:36" hidden="1">
      <c r="A1056" t="s">
        <v>1213</v>
      </c>
      <c r="B1056">
        <v>9300</v>
      </c>
      <c r="C1056" t="s">
        <v>3070</v>
      </c>
      <c r="D1056" t="s">
        <v>3071</v>
      </c>
      <c r="E1056" t="s">
        <v>311</v>
      </c>
      <c r="F1056" t="s">
        <v>3072</v>
      </c>
      <c r="G1056" t="s">
        <v>3073</v>
      </c>
      <c r="H1056" t="s">
        <v>321</v>
      </c>
      <c r="I1056" t="s">
        <v>951</v>
      </c>
      <c r="J1056" t="s">
        <v>204</v>
      </c>
      <c r="K1056" t="s">
        <v>204</v>
      </c>
      <c r="L1056" t="s">
        <v>325</v>
      </c>
      <c r="M1056" t="s">
        <v>340</v>
      </c>
      <c r="N1056" t="s">
        <v>465</v>
      </c>
      <c r="O1056" t="s">
        <v>339</v>
      </c>
      <c r="P1056" t="s">
        <v>1596</v>
      </c>
      <c r="Q1056" t="s">
        <v>415</v>
      </c>
      <c r="R1056" t="s">
        <v>407</v>
      </c>
      <c r="S1056" t="s">
        <v>1212</v>
      </c>
      <c r="T1056" s="131">
        <v>2.7</v>
      </c>
      <c r="U1056" t="s">
        <v>2274</v>
      </c>
      <c r="V1056" s="132">
        <v>4.2209999999999998E-2</v>
      </c>
      <c r="W1056" s="132">
        <v>6.3700000000000007E-2</v>
      </c>
      <c r="X1056" t="s">
        <v>412</v>
      </c>
      <c r="Y1056" t="s">
        <v>339</v>
      </c>
      <c r="Z1056" s="131">
        <v>81000</v>
      </c>
      <c r="AA1056" s="131">
        <v>1</v>
      </c>
      <c r="AB1056" s="131">
        <v>99.87</v>
      </c>
      <c r="AD1056" s="131">
        <v>80.894999999999996</v>
      </c>
      <c r="AH1056" s="132">
        <v>2.9999999999999997E-4</v>
      </c>
      <c r="AI1056" s="132">
        <f t="shared" si="16"/>
        <v>2.4108348910784876E-3</v>
      </c>
      <c r="AJ1056" s="132">
        <v>2.6981782031692978E-4</v>
      </c>
    </row>
    <row r="1057" spans="1:36" hidden="1">
      <c r="A1057" t="s">
        <v>1213</v>
      </c>
      <c r="B1057">
        <v>9300</v>
      </c>
      <c r="C1057" t="s">
        <v>2291</v>
      </c>
      <c r="D1057" t="s">
        <v>2292</v>
      </c>
      <c r="E1057" t="s">
        <v>309</v>
      </c>
      <c r="F1057" t="s">
        <v>3074</v>
      </c>
      <c r="G1057" t="s">
        <v>3075</v>
      </c>
      <c r="H1057" t="s">
        <v>321</v>
      </c>
      <c r="I1057" t="s">
        <v>952</v>
      </c>
      <c r="J1057" t="s">
        <v>204</v>
      </c>
      <c r="K1057" t="s">
        <v>204</v>
      </c>
      <c r="L1057" t="s">
        <v>325</v>
      </c>
      <c r="M1057" t="s">
        <v>340</v>
      </c>
      <c r="N1057" t="s">
        <v>465</v>
      </c>
      <c r="O1057" t="s">
        <v>339</v>
      </c>
      <c r="P1057" t="s">
        <v>1539</v>
      </c>
      <c r="Q1057" t="s">
        <v>413</v>
      </c>
      <c r="R1057" t="s">
        <v>407</v>
      </c>
      <c r="S1057" t="s">
        <v>1212</v>
      </c>
      <c r="T1057" s="131">
        <v>3.42</v>
      </c>
      <c r="U1057" t="s">
        <v>1572</v>
      </c>
      <c r="V1057" s="132">
        <v>6.1010000000000002E-2</v>
      </c>
      <c r="W1057" s="132">
        <v>5.0299999999999997E-2</v>
      </c>
      <c r="X1057" t="s">
        <v>412</v>
      </c>
      <c r="Y1057" t="s">
        <v>339</v>
      </c>
      <c r="Z1057" s="131">
        <v>76000</v>
      </c>
      <c r="AA1057" s="131">
        <v>1</v>
      </c>
      <c r="AB1057" s="131">
        <v>105.7</v>
      </c>
      <c r="AD1057" s="131">
        <v>80.331999999999994</v>
      </c>
      <c r="AH1057" s="132">
        <v>1.2999999999999999E-4</v>
      </c>
      <c r="AI1057" s="132">
        <f t="shared" si="16"/>
        <v>2.3940563504557398E-3</v>
      </c>
      <c r="AJ1057" s="132">
        <v>2.6793998568143401E-4</v>
      </c>
    </row>
    <row r="1058" spans="1:36" hidden="1">
      <c r="A1058" t="s">
        <v>1213</v>
      </c>
      <c r="B1058">
        <v>9300</v>
      </c>
      <c r="C1058" t="s">
        <v>1746</v>
      </c>
      <c r="D1058" t="s">
        <v>1747</v>
      </c>
      <c r="E1058" t="s">
        <v>309</v>
      </c>
      <c r="F1058" t="s">
        <v>1748</v>
      </c>
      <c r="G1058" t="s">
        <v>1749</v>
      </c>
      <c r="H1058" t="s">
        <v>321</v>
      </c>
      <c r="I1058" t="s">
        <v>754</v>
      </c>
      <c r="J1058" t="s">
        <v>204</v>
      </c>
      <c r="K1058" t="s">
        <v>204</v>
      </c>
      <c r="L1058" t="s">
        <v>325</v>
      </c>
      <c r="M1058" t="s">
        <v>340</v>
      </c>
      <c r="N1058" t="s">
        <v>459</v>
      </c>
      <c r="O1058" t="s">
        <v>339</v>
      </c>
      <c r="Q1058" t="s">
        <v>410</v>
      </c>
      <c r="R1058" t="s">
        <v>410</v>
      </c>
      <c r="S1058" t="s">
        <v>1212</v>
      </c>
      <c r="T1058" s="131">
        <v>4.09</v>
      </c>
      <c r="U1058" t="s">
        <v>1670</v>
      </c>
      <c r="V1058" s="132">
        <v>3.5150000000000001E-2</v>
      </c>
      <c r="W1058" s="132">
        <v>3.4500000000000003E-2</v>
      </c>
      <c r="X1058" t="s">
        <v>412</v>
      </c>
      <c r="Y1058" t="s">
        <v>339</v>
      </c>
      <c r="Z1058" s="131">
        <v>76000</v>
      </c>
      <c r="AA1058" s="131">
        <v>1</v>
      </c>
      <c r="AB1058" s="131">
        <v>105.13</v>
      </c>
      <c r="AD1058" s="131">
        <v>79.899000000000001</v>
      </c>
      <c r="AH1058" s="132">
        <v>2.2000000000000001E-4</v>
      </c>
      <c r="AI1058" s="132">
        <f t="shared" si="16"/>
        <v>2.3811520732094703E-3</v>
      </c>
      <c r="AJ1058" s="132">
        <v>2.664957540701202E-4</v>
      </c>
    </row>
    <row r="1059" spans="1:36" hidden="1">
      <c r="A1059" t="s">
        <v>1213</v>
      </c>
      <c r="B1059">
        <v>9300</v>
      </c>
      <c r="C1059" t="s">
        <v>2952</v>
      </c>
      <c r="D1059" t="s">
        <v>2953</v>
      </c>
      <c r="E1059" t="s">
        <v>309</v>
      </c>
      <c r="F1059" t="s">
        <v>2954</v>
      </c>
      <c r="G1059" t="s">
        <v>2955</v>
      </c>
      <c r="H1059" t="s">
        <v>321</v>
      </c>
      <c r="I1059" t="s">
        <v>951</v>
      </c>
      <c r="J1059" t="s">
        <v>204</v>
      </c>
      <c r="K1059" t="s">
        <v>204</v>
      </c>
      <c r="L1059" t="s">
        <v>325</v>
      </c>
      <c r="M1059" t="s">
        <v>340</v>
      </c>
      <c r="N1059" t="s">
        <v>446</v>
      </c>
      <c r="O1059" t="s">
        <v>339</v>
      </c>
      <c r="P1059" t="s">
        <v>1211</v>
      </c>
      <c r="Q1059" t="s">
        <v>413</v>
      </c>
      <c r="R1059" t="s">
        <v>407</v>
      </c>
      <c r="S1059" t="s">
        <v>1212</v>
      </c>
      <c r="T1059" s="131">
        <v>0.66</v>
      </c>
      <c r="U1059" t="s">
        <v>2597</v>
      </c>
      <c r="V1059" s="132">
        <v>-6.9499999999999996E-3</v>
      </c>
      <c r="W1059" s="132">
        <v>4.4900000000000002E-2</v>
      </c>
      <c r="X1059" t="s">
        <v>412</v>
      </c>
      <c r="Y1059" t="s">
        <v>339</v>
      </c>
      <c r="Z1059" s="131">
        <v>77633.2</v>
      </c>
      <c r="AA1059" s="131">
        <v>1</v>
      </c>
      <c r="AB1059" s="131">
        <v>102.46</v>
      </c>
      <c r="AD1059" s="131">
        <v>79.543000000000006</v>
      </c>
      <c r="AH1059" s="132">
        <v>5.0000000000000001E-4</v>
      </c>
      <c r="AI1059" s="132">
        <f t="shared" si="16"/>
        <v>2.3705425519631148E-3</v>
      </c>
      <c r="AJ1059" s="132">
        <v>2.6530834886543726E-4</v>
      </c>
    </row>
    <row r="1060" spans="1:36" hidden="1">
      <c r="A1060" t="s">
        <v>1213</v>
      </c>
      <c r="B1060">
        <v>9300</v>
      </c>
      <c r="C1060" t="s">
        <v>3076</v>
      </c>
      <c r="D1060" t="s">
        <v>3077</v>
      </c>
      <c r="E1060" t="s">
        <v>309</v>
      </c>
      <c r="F1060" t="s">
        <v>3078</v>
      </c>
      <c r="G1060" t="s">
        <v>3079</v>
      </c>
      <c r="H1060" t="s">
        <v>321</v>
      </c>
      <c r="I1060" t="s">
        <v>951</v>
      </c>
      <c r="J1060" t="s">
        <v>204</v>
      </c>
      <c r="K1060" t="s">
        <v>204</v>
      </c>
      <c r="L1060" t="s">
        <v>325</v>
      </c>
      <c r="M1060" t="s">
        <v>340</v>
      </c>
      <c r="N1060" t="s">
        <v>447</v>
      </c>
      <c r="O1060" t="s">
        <v>339</v>
      </c>
      <c r="P1060" t="s">
        <v>1539</v>
      </c>
      <c r="Q1060" t="s">
        <v>413</v>
      </c>
      <c r="R1060" t="s">
        <v>407</v>
      </c>
      <c r="S1060" t="s">
        <v>1212</v>
      </c>
      <c r="T1060" s="131">
        <v>0.49</v>
      </c>
      <c r="U1060" t="s">
        <v>1583</v>
      </c>
      <c r="V1060" s="132">
        <v>4.7660000000000001E-2</v>
      </c>
      <c r="W1060" s="132">
        <v>5.9200000000000003E-2</v>
      </c>
      <c r="X1060" t="s">
        <v>412</v>
      </c>
      <c r="Y1060" t="s">
        <v>339</v>
      </c>
      <c r="Z1060" s="131">
        <v>78000</v>
      </c>
      <c r="AA1060" s="131">
        <v>1</v>
      </c>
      <c r="AB1060" s="131">
        <v>100.81</v>
      </c>
      <c r="AD1060" s="131">
        <v>78.632000000000005</v>
      </c>
      <c r="AH1060" s="132">
        <v>1.7700000000000001E-3</v>
      </c>
      <c r="AI1060" s="132">
        <f t="shared" si="16"/>
        <v>2.3433929063017946E-3</v>
      </c>
      <c r="AJ1060" s="132">
        <v>2.6226979228828514E-4</v>
      </c>
    </row>
    <row r="1061" spans="1:36" hidden="1">
      <c r="A1061" t="s">
        <v>1213</v>
      </c>
      <c r="B1061">
        <v>9300</v>
      </c>
      <c r="C1061" t="s">
        <v>2973</v>
      </c>
      <c r="D1061" t="s">
        <v>2974</v>
      </c>
      <c r="E1061" t="s">
        <v>309</v>
      </c>
      <c r="F1061" t="s">
        <v>3080</v>
      </c>
      <c r="G1061" t="s">
        <v>3081</v>
      </c>
      <c r="H1061" t="s">
        <v>321</v>
      </c>
      <c r="I1061" t="s">
        <v>754</v>
      </c>
      <c r="J1061" t="s">
        <v>204</v>
      </c>
      <c r="K1061" t="s">
        <v>204</v>
      </c>
      <c r="L1061" t="s">
        <v>325</v>
      </c>
      <c r="M1061" t="s">
        <v>340</v>
      </c>
      <c r="N1061" t="s">
        <v>464</v>
      </c>
      <c r="O1061" t="s">
        <v>339</v>
      </c>
      <c r="P1061" t="s">
        <v>1539</v>
      </c>
      <c r="Q1061" t="s">
        <v>413</v>
      </c>
      <c r="R1061" t="s">
        <v>407</v>
      </c>
      <c r="S1061" t="s">
        <v>1212</v>
      </c>
      <c r="T1061" s="131">
        <v>1.75</v>
      </c>
      <c r="U1061" t="s">
        <v>1706</v>
      </c>
      <c r="V1061" s="132">
        <v>3.8830000000000003E-2</v>
      </c>
      <c r="W1061" s="132">
        <v>2.9000000000000001E-2</v>
      </c>
      <c r="X1061" t="s">
        <v>412</v>
      </c>
      <c r="Y1061" t="s">
        <v>339</v>
      </c>
      <c r="Z1061" s="131">
        <v>79000</v>
      </c>
      <c r="AA1061" s="131">
        <v>1</v>
      </c>
      <c r="AB1061" s="131">
        <v>99.36</v>
      </c>
      <c r="AD1061" s="131">
        <v>78.494</v>
      </c>
      <c r="AH1061" s="132">
        <v>2.2000000000000001E-4</v>
      </c>
      <c r="AI1061" s="132">
        <f t="shared" si="16"/>
        <v>2.3392802267175328E-3</v>
      </c>
      <c r="AJ1061" s="132">
        <v>2.6180950600107654E-4</v>
      </c>
    </row>
    <row r="1062" spans="1:36" hidden="1">
      <c r="A1062" t="s">
        <v>1213</v>
      </c>
      <c r="B1062">
        <v>9300</v>
      </c>
      <c r="C1062" t="s">
        <v>1514</v>
      </c>
      <c r="D1062" t="s">
        <v>1515</v>
      </c>
      <c r="E1062" t="s">
        <v>309</v>
      </c>
      <c r="F1062" t="s">
        <v>2217</v>
      </c>
      <c r="G1062" t="s">
        <v>2218</v>
      </c>
      <c r="H1062" t="s">
        <v>321</v>
      </c>
      <c r="I1062" t="s">
        <v>754</v>
      </c>
      <c r="J1062" t="s">
        <v>204</v>
      </c>
      <c r="K1062" t="s">
        <v>204</v>
      </c>
      <c r="L1062" t="s">
        <v>325</v>
      </c>
      <c r="M1062" t="s">
        <v>340</v>
      </c>
      <c r="N1062" t="s">
        <v>448</v>
      </c>
      <c r="O1062" t="s">
        <v>339</v>
      </c>
      <c r="P1062" t="s">
        <v>1211</v>
      </c>
      <c r="Q1062" t="s">
        <v>413</v>
      </c>
      <c r="R1062" t="s">
        <v>407</v>
      </c>
      <c r="S1062" t="s">
        <v>1212</v>
      </c>
      <c r="T1062" s="131">
        <v>5.15</v>
      </c>
      <c r="U1062" t="s">
        <v>2219</v>
      </c>
      <c r="V1062" s="132">
        <v>1.478E-2</v>
      </c>
      <c r="W1062" s="132">
        <v>2.6100000000000002E-2</v>
      </c>
      <c r="X1062" t="s">
        <v>412</v>
      </c>
      <c r="Y1062" t="s">
        <v>339</v>
      </c>
      <c r="Z1062" s="131">
        <v>77350</v>
      </c>
      <c r="AA1062" s="131">
        <v>1</v>
      </c>
      <c r="AB1062" s="131">
        <v>101.3</v>
      </c>
      <c r="AD1062" s="131">
        <v>78.355999999999995</v>
      </c>
      <c r="AH1062" s="132">
        <v>3.0000000000000001E-5</v>
      </c>
      <c r="AI1062" s="132">
        <f t="shared" si="16"/>
        <v>2.3351675471332714E-3</v>
      </c>
      <c r="AJ1062" s="132">
        <v>2.61349219713868E-4</v>
      </c>
    </row>
    <row r="1063" spans="1:36" hidden="1">
      <c r="A1063" t="s">
        <v>1213</v>
      </c>
      <c r="B1063">
        <v>9300</v>
      </c>
      <c r="C1063" t="s">
        <v>2373</v>
      </c>
      <c r="D1063" t="s">
        <v>2374</v>
      </c>
      <c r="E1063" t="s">
        <v>309</v>
      </c>
      <c r="F1063" t="s">
        <v>2375</v>
      </c>
      <c r="G1063" t="s">
        <v>2376</v>
      </c>
      <c r="H1063" t="s">
        <v>321</v>
      </c>
      <c r="I1063" t="s">
        <v>754</v>
      </c>
      <c r="J1063" t="s">
        <v>204</v>
      </c>
      <c r="K1063" t="s">
        <v>204</v>
      </c>
      <c r="L1063" t="s">
        <v>325</v>
      </c>
      <c r="M1063" t="s">
        <v>340</v>
      </c>
      <c r="N1063" t="s">
        <v>440</v>
      </c>
      <c r="O1063" t="s">
        <v>339</v>
      </c>
      <c r="P1063" t="s">
        <v>1577</v>
      </c>
      <c r="Q1063" t="s">
        <v>415</v>
      </c>
      <c r="R1063" t="s">
        <v>407</v>
      </c>
      <c r="S1063" t="s">
        <v>1212</v>
      </c>
      <c r="T1063" s="131">
        <v>4.21</v>
      </c>
      <c r="U1063" t="s">
        <v>1952</v>
      </c>
      <c r="V1063" s="132">
        <v>2.7539999999999999E-2</v>
      </c>
      <c r="W1063" s="132">
        <v>3.09E-2</v>
      </c>
      <c r="X1063" t="s">
        <v>412</v>
      </c>
      <c r="Y1063" t="s">
        <v>339</v>
      </c>
      <c r="Z1063" s="131">
        <v>75000</v>
      </c>
      <c r="AA1063" s="131">
        <v>1</v>
      </c>
      <c r="AB1063" s="131">
        <v>103.46</v>
      </c>
      <c r="AD1063" s="131">
        <v>77.594999999999999</v>
      </c>
      <c r="AH1063" s="132">
        <v>1.9000000000000001E-4</v>
      </c>
      <c r="AI1063" s="132">
        <f t="shared" si="16"/>
        <v>2.3124882053678873E-3</v>
      </c>
      <c r="AJ1063" s="132">
        <v>2.5881097431846428E-4</v>
      </c>
    </row>
    <row r="1064" spans="1:36" hidden="1">
      <c r="A1064" t="s">
        <v>1213</v>
      </c>
      <c r="B1064">
        <v>9300</v>
      </c>
      <c r="C1064" t="s">
        <v>2050</v>
      </c>
      <c r="D1064" t="s">
        <v>2051</v>
      </c>
      <c r="E1064" t="s">
        <v>309</v>
      </c>
      <c r="F1064" t="s">
        <v>3082</v>
      </c>
      <c r="G1064" t="s">
        <v>3083</v>
      </c>
      <c r="H1064" t="s">
        <v>321</v>
      </c>
      <c r="I1064" t="s">
        <v>951</v>
      </c>
      <c r="J1064" t="s">
        <v>204</v>
      </c>
      <c r="K1064" t="s">
        <v>204</v>
      </c>
      <c r="L1064" t="s">
        <v>325</v>
      </c>
      <c r="M1064" t="s">
        <v>340</v>
      </c>
      <c r="N1064" t="s">
        <v>464</v>
      </c>
      <c r="O1064" t="s">
        <v>339</v>
      </c>
      <c r="P1064" t="s">
        <v>1700</v>
      </c>
      <c r="Q1064" t="s">
        <v>413</v>
      </c>
      <c r="R1064" t="s">
        <v>407</v>
      </c>
      <c r="S1064" t="s">
        <v>1212</v>
      </c>
      <c r="T1064" s="131">
        <v>0.76</v>
      </c>
      <c r="U1064" t="s">
        <v>3084</v>
      </c>
      <c r="V1064" s="132">
        <v>4.4450000000000003E-2</v>
      </c>
      <c r="W1064" s="132">
        <v>4.4600000000000001E-2</v>
      </c>
      <c r="X1064" t="s">
        <v>412</v>
      </c>
      <c r="Y1064" t="s">
        <v>339</v>
      </c>
      <c r="Z1064" s="131">
        <v>77000</v>
      </c>
      <c r="AA1064" s="131">
        <v>1</v>
      </c>
      <c r="AB1064" s="131">
        <v>100.01</v>
      </c>
      <c r="AD1064" s="131">
        <v>77.007999999999996</v>
      </c>
      <c r="AH1064" s="132">
        <v>4.6999999999999999E-4</v>
      </c>
      <c r="AI1064" s="132">
        <f t="shared" si="16"/>
        <v>2.2949944161217897E-3</v>
      </c>
      <c r="AJ1064" s="132">
        <v>2.5685308989388875E-4</v>
      </c>
    </row>
    <row r="1065" spans="1:36" hidden="1">
      <c r="A1065" t="s">
        <v>1213</v>
      </c>
      <c r="B1065">
        <v>9300</v>
      </c>
      <c r="C1065" t="s">
        <v>1920</v>
      </c>
      <c r="D1065" t="s">
        <v>1921</v>
      </c>
      <c r="E1065" t="s">
        <v>309</v>
      </c>
      <c r="F1065" t="s">
        <v>3085</v>
      </c>
      <c r="G1065" t="s">
        <v>3086</v>
      </c>
      <c r="H1065" t="s">
        <v>321</v>
      </c>
      <c r="I1065" t="s">
        <v>754</v>
      </c>
      <c r="J1065" t="s">
        <v>204</v>
      </c>
      <c r="K1065" t="s">
        <v>204</v>
      </c>
      <c r="L1065" t="s">
        <v>325</v>
      </c>
      <c r="M1065" t="s">
        <v>340</v>
      </c>
      <c r="N1065" t="s">
        <v>464</v>
      </c>
      <c r="O1065" t="s">
        <v>339</v>
      </c>
      <c r="P1065" t="s">
        <v>1700</v>
      </c>
      <c r="Q1065" t="s">
        <v>413</v>
      </c>
      <c r="R1065" t="s">
        <v>407</v>
      </c>
      <c r="S1065" t="s">
        <v>1212</v>
      </c>
      <c r="T1065" s="131">
        <v>3.08</v>
      </c>
      <c r="U1065" t="s">
        <v>3087</v>
      </c>
      <c r="V1065" s="132">
        <v>2.5300000000000001E-3</v>
      </c>
      <c r="W1065" s="132">
        <v>2.7300000000000001E-2</v>
      </c>
      <c r="X1065" t="s">
        <v>412</v>
      </c>
      <c r="Y1065" t="s">
        <v>339</v>
      </c>
      <c r="Z1065" s="131">
        <v>68000.759999999995</v>
      </c>
      <c r="AA1065" s="131">
        <v>1</v>
      </c>
      <c r="AB1065" s="131">
        <v>108.68</v>
      </c>
      <c r="AD1065" s="131">
        <v>73.903000000000006</v>
      </c>
      <c r="AH1065" s="132">
        <v>3.6999999999999999E-4</v>
      </c>
      <c r="AI1065" s="132">
        <f t="shared" si="16"/>
        <v>2.2024591254759069E-3</v>
      </c>
      <c r="AJ1065" s="132">
        <v>2.4649664843169622E-4</v>
      </c>
    </row>
    <row r="1066" spans="1:36" hidden="1">
      <c r="A1066" t="s">
        <v>1213</v>
      </c>
      <c r="B1066">
        <v>9300</v>
      </c>
      <c r="C1066" t="s">
        <v>1731</v>
      </c>
      <c r="D1066" t="s">
        <v>1732</v>
      </c>
      <c r="E1066" t="s">
        <v>309</v>
      </c>
      <c r="F1066" t="s">
        <v>3088</v>
      </c>
      <c r="G1066" t="s">
        <v>3089</v>
      </c>
      <c r="H1066" t="s">
        <v>321</v>
      </c>
      <c r="I1066" t="s">
        <v>951</v>
      </c>
      <c r="J1066" t="s">
        <v>204</v>
      </c>
      <c r="K1066" t="s">
        <v>204</v>
      </c>
      <c r="L1066" t="s">
        <v>325</v>
      </c>
      <c r="M1066" t="s">
        <v>340</v>
      </c>
      <c r="N1066" t="s">
        <v>447</v>
      </c>
      <c r="O1066" t="s">
        <v>339</v>
      </c>
      <c r="Q1066" t="s">
        <v>410</v>
      </c>
      <c r="R1066" t="s">
        <v>410</v>
      </c>
      <c r="S1066" t="s">
        <v>1212</v>
      </c>
      <c r="T1066" s="131">
        <v>3.45</v>
      </c>
      <c r="U1066" t="s">
        <v>1617</v>
      </c>
      <c r="V1066" s="132">
        <v>6.658E-2</v>
      </c>
      <c r="W1066" s="132">
        <v>7.1099999999999997E-2</v>
      </c>
      <c r="X1066" t="s">
        <v>412</v>
      </c>
      <c r="Y1066" t="s">
        <v>339</v>
      </c>
      <c r="Z1066" s="131">
        <v>74000</v>
      </c>
      <c r="AA1066" s="131">
        <v>1</v>
      </c>
      <c r="AB1066" s="131">
        <v>99.85</v>
      </c>
      <c r="AD1066" s="131">
        <v>73.888999999999996</v>
      </c>
      <c r="AH1066" s="132">
        <v>3.1E-4</v>
      </c>
      <c r="AI1066" s="132">
        <f t="shared" si="16"/>
        <v>2.202041897112286E-3</v>
      </c>
      <c r="AJ1066" s="132">
        <v>2.4644995272139964E-4</v>
      </c>
    </row>
    <row r="1067" spans="1:36" hidden="1">
      <c r="A1067" t="s">
        <v>1213</v>
      </c>
      <c r="B1067">
        <v>9300</v>
      </c>
      <c r="C1067" t="s">
        <v>2270</v>
      </c>
      <c r="D1067" t="s">
        <v>2271</v>
      </c>
      <c r="E1067" t="s">
        <v>309</v>
      </c>
      <c r="F1067" t="s">
        <v>3090</v>
      </c>
      <c r="G1067" t="s">
        <v>3091</v>
      </c>
      <c r="H1067" t="s">
        <v>321</v>
      </c>
      <c r="I1067" t="s">
        <v>952</v>
      </c>
      <c r="J1067" t="s">
        <v>204</v>
      </c>
      <c r="K1067" t="s">
        <v>204</v>
      </c>
      <c r="L1067" t="s">
        <v>325</v>
      </c>
      <c r="M1067" t="s">
        <v>340</v>
      </c>
      <c r="N1067" t="s">
        <v>445</v>
      </c>
      <c r="O1067" t="s">
        <v>339</v>
      </c>
      <c r="P1067" t="s">
        <v>1533</v>
      </c>
      <c r="Q1067" t="s">
        <v>413</v>
      </c>
      <c r="R1067" t="s">
        <v>407</v>
      </c>
      <c r="S1067" t="s">
        <v>1212</v>
      </c>
      <c r="T1067" s="131">
        <v>2.84</v>
      </c>
      <c r="U1067" t="s">
        <v>3087</v>
      </c>
      <c r="V1067" s="132">
        <v>-3.1870000000000002E-2</v>
      </c>
      <c r="W1067" s="132">
        <v>-3.2599999999999997E-2</v>
      </c>
      <c r="X1067" t="s">
        <v>412</v>
      </c>
      <c r="Y1067" t="s">
        <v>339</v>
      </c>
      <c r="Z1067" s="131">
        <v>62000</v>
      </c>
      <c r="AA1067" s="131">
        <v>1</v>
      </c>
      <c r="AB1067" s="131">
        <v>119.1</v>
      </c>
      <c r="AD1067" s="131">
        <v>73.841999999999999</v>
      </c>
      <c r="AH1067" s="132">
        <v>4.0999999999999999E-4</v>
      </c>
      <c r="AI1067" s="132">
        <f t="shared" si="16"/>
        <v>2.2006412018915592E-3</v>
      </c>
      <c r="AJ1067" s="132">
        <v>2.4629318855111848E-4</v>
      </c>
    </row>
    <row r="1068" spans="1:36" hidden="1">
      <c r="A1068" t="s">
        <v>1213</v>
      </c>
      <c r="B1068">
        <v>9300</v>
      </c>
      <c r="C1068" t="s">
        <v>2111</v>
      </c>
      <c r="D1068" t="s">
        <v>2112</v>
      </c>
      <c r="E1068" t="s">
        <v>309</v>
      </c>
      <c r="F1068" t="s">
        <v>2113</v>
      </c>
      <c r="G1068" t="s">
        <v>2114</v>
      </c>
      <c r="H1068" t="s">
        <v>321</v>
      </c>
      <c r="I1068" t="s">
        <v>951</v>
      </c>
      <c r="J1068" t="s">
        <v>204</v>
      </c>
      <c r="K1068" t="s">
        <v>204</v>
      </c>
      <c r="L1068" t="s">
        <v>325</v>
      </c>
      <c r="M1068" t="s">
        <v>340</v>
      </c>
      <c r="N1068" t="s">
        <v>451</v>
      </c>
      <c r="O1068" t="s">
        <v>339</v>
      </c>
      <c r="P1068" t="s">
        <v>1700</v>
      </c>
      <c r="Q1068" t="s">
        <v>413</v>
      </c>
      <c r="R1068" t="s">
        <v>407</v>
      </c>
      <c r="S1068" t="s">
        <v>1212</v>
      </c>
      <c r="T1068" s="131">
        <v>2.42</v>
      </c>
      <c r="U1068" t="s">
        <v>2115</v>
      </c>
      <c r="V1068" s="132">
        <v>4.8399999999999999E-2</v>
      </c>
      <c r="W1068" s="132">
        <v>5.0799999999999998E-2</v>
      </c>
      <c r="X1068" t="s">
        <v>412</v>
      </c>
      <c r="Y1068" t="s">
        <v>339</v>
      </c>
      <c r="Z1068" s="131">
        <v>80000</v>
      </c>
      <c r="AA1068" s="131">
        <v>1</v>
      </c>
      <c r="AB1068" s="131">
        <v>92.17</v>
      </c>
      <c r="AD1068" s="131">
        <v>73.736000000000004</v>
      </c>
      <c r="AH1068" s="132">
        <v>2.5999999999999998E-4</v>
      </c>
      <c r="AI1068" s="132">
        <f t="shared" si="16"/>
        <v>2.1974821871384312E-3</v>
      </c>
      <c r="AJ1068" s="132">
        <v>2.459396353160163E-4</v>
      </c>
    </row>
    <row r="1069" spans="1:36" hidden="1">
      <c r="A1069" t="s">
        <v>1213</v>
      </c>
      <c r="B1069">
        <v>9300</v>
      </c>
      <c r="C1069" t="s">
        <v>3092</v>
      </c>
      <c r="D1069" t="s">
        <v>3093</v>
      </c>
      <c r="E1069" t="s">
        <v>309</v>
      </c>
      <c r="F1069" t="s">
        <v>3094</v>
      </c>
      <c r="G1069" t="s">
        <v>3095</v>
      </c>
      <c r="H1069" t="s">
        <v>321</v>
      </c>
      <c r="I1069" t="s">
        <v>951</v>
      </c>
      <c r="J1069" t="s">
        <v>204</v>
      </c>
      <c r="K1069" t="s">
        <v>204</v>
      </c>
      <c r="L1069" t="s">
        <v>325</v>
      </c>
      <c r="M1069" t="s">
        <v>340</v>
      </c>
      <c r="N1069" t="s">
        <v>478</v>
      </c>
      <c r="O1069" t="s">
        <v>339</v>
      </c>
      <c r="P1069" t="s">
        <v>1700</v>
      </c>
      <c r="Q1069" t="s">
        <v>413</v>
      </c>
      <c r="R1069" t="s">
        <v>407</v>
      </c>
      <c r="S1069" t="s">
        <v>1212</v>
      </c>
      <c r="T1069" s="131">
        <v>0.33</v>
      </c>
      <c r="U1069" t="s">
        <v>3096</v>
      </c>
      <c r="V1069" s="132">
        <v>4.6780000000000002E-2</v>
      </c>
      <c r="W1069" s="132">
        <v>4.2700000000000002E-2</v>
      </c>
      <c r="X1069" t="s">
        <v>412</v>
      </c>
      <c r="Y1069" t="s">
        <v>339</v>
      </c>
      <c r="Z1069" s="131">
        <v>73000</v>
      </c>
      <c r="AA1069" s="131">
        <v>1</v>
      </c>
      <c r="AB1069" s="131">
        <v>100.95</v>
      </c>
      <c r="AD1069" s="131">
        <v>73.694000000000003</v>
      </c>
      <c r="AH1069" s="132">
        <v>4.8000000000000001E-4</v>
      </c>
      <c r="AI1069" s="132">
        <f t="shared" si="16"/>
        <v>2.1962305020475689E-3</v>
      </c>
      <c r="AJ1069" s="132">
        <v>2.4579954818512674E-4</v>
      </c>
    </row>
    <row r="1070" spans="1:36" hidden="1">
      <c r="A1070" t="s">
        <v>1213</v>
      </c>
      <c r="B1070">
        <v>9300</v>
      </c>
      <c r="C1070" t="s">
        <v>1835</v>
      </c>
      <c r="D1070" t="s">
        <v>1836</v>
      </c>
      <c r="E1070" t="s">
        <v>309</v>
      </c>
      <c r="F1070" t="s">
        <v>3097</v>
      </c>
      <c r="G1070" t="s">
        <v>3098</v>
      </c>
      <c r="H1070" t="s">
        <v>321</v>
      </c>
      <c r="I1070" t="s">
        <v>951</v>
      </c>
      <c r="J1070" t="s">
        <v>204</v>
      </c>
      <c r="K1070" t="s">
        <v>204</v>
      </c>
      <c r="L1070" t="s">
        <v>325</v>
      </c>
      <c r="M1070" t="s">
        <v>340</v>
      </c>
      <c r="N1070" t="s">
        <v>441</v>
      </c>
      <c r="O1070" t="s">
        <v>339</v>
      </c>
      <c r="Q1070" t="s">
        <v>410</v>
      </c>
      <c r="R1070" t="s">
        <v>410</v>
      </c>
      <c r="S1070" t="s">
        <v>1212</v>
      </c>
      <c r="T1070" s="131">
        <v>4.8899999999999997</v>
      </c>
      <c r="U1070" t="s">
        <v>1952</v>
      </c>
      <c r="V1070" s="132">
        <v>5.4960000000000002E-2</v>
      </c>
      <c r="W1070" s="132">
        <v>6.7000000000000004E-2</v>
      </c>
      <c r="X1070" t="s">
        <v>412</v>
      </c>
      <c r="Y1070" t="s">
        <v>339</v>
      </c>
      <c r="Z1070" s="131">
        <v>74000</v>
      </c>
      <c r="AA1070" s="131">
        <v>1</v>
      </c>
      <c r="AB1070" s="131">
        <v>99.52</v>
      </c>
      <c r="AD1070" s="131">
        <v>73.644999999999996</v>
      </c>
      <c r="AH1070" s="132">
        <v>3.5E-4</v>
      </c>
      <c r="AI1070" s="132">
        <f t="shared" si="16"/>
        <v>2.1947702027748962E-3</v>
      </c>
      <c r="AJ1070" s="132">
        <v>2.4563611319908886E-4</v>
      </c>
    </row>
    <row r="1071" spans="1:36" hidden="1">
      <c r="A1071" t="s">
        <v>1213</v>
      </c>
      <c r="B1071">
        <v>9300</v>
      </c>
      <c r="C1071" t="s">
        <v>2373</v>
      </c>
      <c r="D1071" t="s">
        <v>2374</v>
      </c>
      <c r="E1071" t="s">
        <v>309</v>
      </c>
      <c r="F1071" t="s">
        <v>2574</v>
      </c>
      <c r="G1071" t="s">
        <v>2575</v>
      </c>
      <c r="H1071" t="s">
        <v>321</v>
      </c>
      <c r="I1071" t="s">
        <v>951</v>
      </c>
      <c r="J1071" t="s">
        <v>204</v>
      </c>
      <c r="K1071" t="s">
        <v>204</v>
      </c>
      <c r="L1071" t="s">
        <v>325</v>
      </c>
      <c r="M1071" t="s">
        <v>340</v>
      </c>
      <c r="N1071" t="s">
        <v>440</v>
      </c>
      <c r="O1071" t="s">
        <v>339</v>
      </c>
      <c r="P1071" t="s">
        <v>1577</v>
      </c>
      <c r="Q1071" t="s">
        <v>415</v>
      </c>
      <c r="R1071" t="s">
        <v>407</v>
      </c>
      <c r="S1071" t="s">
        <v>1212</v>
      </c>
      <c r="T1071" s="131">
        <v>1.45</v>
      </c>
      <c r="U1071" t="s">
        <v>1370</v>
      </c>
      <c r="V1071" s="132">
        <v>5.9060000000000001E-2</v>
      </c>
      <c r="W1071" s="132">
        <v>5.3999999999999999E-2</v>
      </c>
      <c r="X1071" t="s">
        <v>412</v>
      </c>
      <c r="Y1071" t="s">
        <v>339</v>
      </c>
      <c r="Z1071" s="131">
        <v>75000</v>
      </c>
      <c r="AA1071" s="131">
        <v>1</v>
      </c>
      <c r="AB1071" s="131">
        <v>97.14</v>
      </c>
      <c r="AD1071" s="131">
        <v>72.855000000000004</v>
      </c>
      <c r="AH1071" s="132">
        <v>1E-4</v>
      </c>
      <c r="AI1071" s="132">
        <f t="shared" si="16"/>
        <v>2.1712266022562983E-3</v>
      </c>
      <c r="AJ1071" s="132">
        <v>2.4300114097521383E-4</v>
      </c>
    </row>
    <row r="1072" spans="1:36" hidden="1">
      <c r="A1072" t="s">
        <v>1213</v>
      </c>
      <c r="B1072">
        <v>9300</v>
      </c>
      <c r="C1072" t="s">
        <v>1731</v>
      </c>
      <c r="D1072" t="s">
        <v>1732</v>
      </c>
      <c r="E1072" t="s">
        <v>309</v>
      </c>
      <c r="F1072" t="s">
        <v>1733</v>
      </c>
      <c r="G1072" t="s">
        <v>1734</v>
      </c>
      <c r="H1072" t="s">
        <v>321</v>
      </c>
      <c r="I1072" t="s">
        <v>951</v>
      </c>
      <c r="J1072" t="s">
        <v>204</v>
      </c>
      <c r="K1072" t="s">
        <v>204</v>
      </c>
      <c r="L1072" t="s">
        <v>325</v>
      </c>
      <c r="M1072" t="s">
        <v>340</v>
      </c>
      <c r="N1072" t="s">
        <v>447</v>
      </c>
      <c r="O1072" t="s">
        <v>339</v>
      </c>
      <c r="Q1072" t="s">
        <v>410</v>
      </c>
      <c r="R1072" t="s">
        <v>410</v>
      </c>
      <c r="S1072" t="s">
        <v>1212</v>
      </c>
      <c r="T1072" s="131">
        <v>1.63</v>
      </c>
      <c r="U1072" t="s">
        <v>1735</v>
      </c>
      <c r="V1072" s="132">
        <v>7.3969999999999994E-2</v>
      </c>
      <c r="W1072" s="132">
        <v>6.3100000000000003E-2</v>
      </c>
      <c r="X1072" t="s">
        <v>412</v>
      </c>
      <c r="Y1072" t="s">
        <v>339</v>
      </c>
      <c r="Z1072" s="131">
        <v>67000</v>
      </c>
      <c r="AA1072" s="131">
        <v>1</v>
      </c>
      <c r="AB1072" s="131">
        <v>105.85</v>
      </c>
      <c r="AD1072" s="131">
        <v>70.92</v>
      </c>
      <c r="AH1072" s="132">
        <v>5.1999999999999995E-4</v>
      </c>
      <c r="AI1072" s="132">
        <f t="shared" si="16"/>
        <v>2.1135596819987189E-3</v>
      </c>
      <c r="AJ1072" s="132">
        <v>2.3654712673065902E-4</v>
      </c>
    </row>
    <row r="1073" spans="1:36" hidden="1">
      <c r="A1073" t="s">
        <v>1213</v>
      </c>
      <c r="B1073">
        <v>9300</v>
      </c>
      <c r="C1073" t="s">
        <v>1613</v>
      </c>
      <c r="D1073" t="s">
        <v>1614</v>
      </c>
      <c r="E1073" t="s">
        <v>309</v>
      </c>
      <c r="F1073" t="s">
        <v>1668</v>
      </c>
      <c r="G1073" t="s">
        <v>1669</v>
      </c>
      <c r="H1073" t="s">
        <v>321</v>
      </c>
      <c r="I1073" t="s">
        <v>754</v>
      </c>
      <c r="J1073" t="s">
        <v>204</v>
      </c>
      <c r="K1073" t="s">
        <v>204</v>
      </c>
      <c r="L1073" t="s">
        <v>325</v>
      </c>
      <c r="M1073" t="s">
        <v>340</v>
      </c>
      <c r="N1073" t="s">
        <v>464</v>
      </c>
      <c r="O1073" t="s">
        <v>339</v>
      </c>
      <c r="P1073" t="s">
        <v>1539</v>
      </c>
      <c r="Q1073" t="s">
        <v>413</v>
      </c>
      <c r="R1073" t="s">
        <v>407</v>
      </c>
      <c r="S1073" t="s">
        <v>1212</v>
      </c>
      <c r="T1073" s="131">
        <v>4.8499999999999996</v>
      </c>
      <c r="U1073" t="s">
        <v>1670</v>
      </c>
      <c r="V1073" s="132">
        <v>3.8260000000000002E-2</v>
      </c>
      <c r="W1073" s="132">
        <v>3.15E-2</v>
      </c>
      <c r="X1073" t="s">
        <v>412</v>
      </c>
      <c r="Y1073" t="s">
        <v>339</v>
      </c>
      <c r="Z1073" s="131">
        <v>69000.960000000006</v>
      </c>
      <c r="AA1073" s="131">
        <v>1</v>
      </c>
      <c r="AB1073" s="131">
        <v>101.65</v>
      </c>
      <c r="AD1073" s="131">
        <v>70.138999999999996</v>
      </c>
      <c r="AH1073" s="132">
        <v>2.7E-4</v>
      </c>
      <c r="AI1073" s="132">
        <f t="shared" si="16"/>
        <v>2.0902842997138765E-3</v>
      </c>
      <c r="AJ1073" s="132">
        <v>2.3394217317768883E-4</v>
      </c>
    </row>
    <row r="1074" spans="1:36" hidden="1">
      <c r="A1074" t="s">
        <v>1213</v>
      </c>
      <c r="B1074">
        <v>9300</v>
      </c>
      <c r="C1074" t="s">
        <v>2445</v>
      </c>
      <c r="D1074" t="s">
        <v>2446</v>
      </c>
      <c r="E1074" t="s">
        <v>309</v>
      </c>
      <c r="F1074" t="s">
        <v>2696</v>
      </c>
      <c r="G1074" t="s">
        <v>2697</v>
      </c>
      <c r="H1074" t="s">
        <v>321</v>
      </c>
      <c r="I1074" t="s">
        <v>951</v>
      </c>
      <c r="J1074" t="s">
        <v>204</v>
      </c>
      <c r="K1074" t="s">
        <v>204</v>
      </c>
      <c r="L1074" t="s">
        <v>325</v>
      </c>
      <c r="M1074" t="s">
        <v>340</v>
      </c>
      <c r="N1074" t="s">
        <v>462</v>
      </c>
      <c r="O1074" t="s">
        <v>339</v>
      </c>
      <c r="P1074" t="s">
        <v>1533</v>
      </c>
      <c r="Q1074" t="s">
        <v>413</v>
      </c>
      <c r="R1074" t="s">
        <v>407</v>
      </c>
      <c r="S1074" t="s">
        <v>1212</v>
      </c>
      <c r="T1074" s="131">
        <v>0.91</v>
      </c>
      <c r="U1074" t="s">
        <v>2382</v>
      </c>
      <c r="V1074" s="132">
        <v>1.4189999999999999E-2</v>
      </c>
      <c r="W1074" s="132">
        <v>5.1900000000000002E-2</v>
      </c>
      <c r="X1074" t="s">
        <v>412</v>
      </c>
      <c r="Y1074" t="s">
        <v>339</v>
      </c>
      <c r="Z1074" s="131">
        <v>70000.679999999993</v>
      </c>
      <c r="AA1074" s="131">
        <v>1</v>
      </c>
      <c r="AB1074" s="131">
        <v>98.12</v>
      </c>
      <c r="AD1074" s="131">
        <v>68.685000000000002</v>
      </c>
      <c r="AH1074" s="132">
        <v>5.1999999999999995E-4</v>
      </c>
      <c r="AI1074" s="132">
        <f t="shared" si="16"/>
        <v>2.0469521539492668E-3</v>
      </c>
      <c r="AJ1074" s="132">
        <v>2.2909249012260737E-4</v>
      </c>
    </row>
    <row r="1075" spans="1:36" hidden="1">
      <c r="A1075" t="s">
        <v>1213</v>
      </c>
      <c r="B1075">
        <v>9300</v>
      </c>
      <c r="C1075" t="s">
        <v>3099</v>
      </c>
      <c r="D1075" t="s">
        <v>3100</v>
      </c>
      <c r="E1075" t="s">
        <v>309</v>
      </c>
      <c r="F1075" t="s">
        <v>3101</v>
      </c>
      <c r="G1075" t="s">
        <v>3102</v>
      </c>
      <c r="H1075" t="s">
        <v>321</v>
      </c>
      <c r="I1075" t="s">
        <v>952</v>
      </c>
      <c r="J1075" t="s">
        <v>204</v>
      </c>
      <c r="K1075" t="s">
        <v>204</v>
      </c>
      <c r="L1075" t="s">
        <v>325</v>
      </c>
      <c r="M1075" t="s">
        <v>340</v>
      </c>
      <c r="N1075" t="s">
        <v>478</v>
      </c>
      <c r="O1075" t="s">
        <v>339</v>
      </c>
      <c r="P1075" t="s">
        <v>1545</v>
      </c>
      <c r="Q1075" t="s">
        <v>415</v>
      </c>
      <c r="R1075" t="s">
        <v>407</v>
      </c>
      <c r="S1075" t="s">
        <v>1212</v>
      </c>
      <c r="T1075" s="131">
        <v>0.75</v>
      </c>
      <c r="U1075" t="s">
        <v>1841</v>
      </c>
      <c r="V1075" s="132">
        <v>5.9389999999999998E-2</v>
      </c>
      <c r="W1075" s="132">
        <v>-3.49E-2</v>
      </c>
      <c r="X1075" t="s">
        <v>412</v>
      </c>
      <c r="Y1075" t="s">
        <v>339</v>
      </c>
      <c r="Z1075" s="131">
        <v>65224.67</v>
      </c>
      <c r="AA1075" s="131">
        <v>1</v>
      </c>
      <c r="AB1075" s="131">
        <v>105</v>
      </c>
      <c r="AD1075" s="131">
        <v>68.486000000000004</v>
      </c>
      <c r="AH1075" s="132">
        <v>1.9599999999999999E-3</v>
      </c>
      <c r="AI1075" s="132">
        <f t="shared" si="16"/>
        <v>2.0410215507806581E-3</v>
      </c>
      <c r="AJ1075" s="132">
        <v>2.2842874395482114E-4</v>
      </c>
    </row>
    <row r="1076" spans="1:36" hidden="1">
      <c r="A1076" t="s">
        <v>1213</v>
      </c>
      <c r="B1076">
        <v>9300</v>
      </c>
      <c r="C1076" t="s">
        <v>2482</v>
      </c>
      <c r="D1076" t="s">
        <v>2483</v>
      </c>
      <c r="E1076" t="s">
        <v>309</v>
      </c>
      <c r="F1076" t="s">
        <v>3103</v>
      </c>
      <c r="G1076" t="s">
        <v>3104</v>
      </c>
      <c r="H1076" t="s">
        <v>321</v>
      </c>
      <c r="I1076" t="s">
        <v>951</v>
      </c>
      <c r="J1076" t="s">
        <v>204</v>
      </c>
      <c r="K1076" t="s">
        <v>204</v>
      </c>
      <c r="L1076" t="s">
        <v>325</v>
      </c>
      <c r="M1076" t="s">
        <v>340</v>
      </c>
      <c r="N1076" t="s">
        <v>465</v>
      </c>
      <c r="O1076" t="s">
        <v>339</v>
      </c>
      <c r="P1076" t="s">
        <v>2027</v>
      </c>
      <c r="Q1076" t="s">
        <v>415</v>
      </c>
      <c r="R1076" t="s">
        <v>407</v>
      </c>
      <c r="S1076" t="s">
        <v>1212</v>
      </c>
      <c r="T1076" s="131">
        <v>1.6</v>
      </c>
      <c r="U1076" t="s">
        <v>1706</v>
      </c>
      <c r="V1076" s="132">
        <v>5.0650000000000001E-2</v>
      </c>
      <c r="W1076" s="132">
        <v>5.0500000000000003E-2</v>
      </c>
      <c r="X1076" t="s">
        <v>412</v>
      </c>
      <c r="Y1076" t="s">
        <v>339</v>
      </c>
      <c r="Z1076" s="131">
        <v>70000.2</v>
      </c>
      <c r="AA1076" s="131">
        <v>1</v>
      </c>
      <c r="AB1076" s="131">
        <v>97.21</v>
      </c>
      <c r="AD1076" s="131">
        <v>68.046999999999997</v>
      </c>
      <c r="AH1076" s="132">
        <v>9.1E-4</v>
      </c>
      <c r="AI1076" s="132">
        <f t="shared" si="16"/>
        <v>2.0279384613785508E-3</v>
      </c>
      <c r="AJ1076" s="132">
        <v>2.2696449989623738E-4</v>
      </c>
    </row>
    <row r="1077" spans="1:36" hidden="1">
      <c r="A1077" t="s">
        <v>1213</v>
      </c>
      <c r="B1077">
        <v>9300</v>
      </c>
      <c r="C1077" t="s">
        <v>1874</v>
      </c>
      <c r="D1077" t="s">
        <v>1875</v>
      </c>
      <c r="E1077" t="s">
        <v>309</v>
      </c>
      <c r="F1077" t="s">
        <v>2660</v>
      </c>
      <c r="G1077" t="s">
        <v>2661</v>
      </c>
      <c r="H1077" t="s">
        <v>321</v>
      </c>
      <c r="I1077" t="s">
        <v>754</v>
      </c>
      <c r="J1077" t="s">
        <v>204</v>
      </c>
      <c r="K1077" t="s">
        <v>204</v>
      </c>
      <c r="L1077" t="s">
        <v>325</v>
      </c>
      <c r="M1077" t="s">
        <v>340</v>
      </c>
      <c r="N1077" t="s">
        <v>448</v>
      </c>
      <c r="O1077" t="s">
        <v>339</v>
      </c>
      <c r="P1077" t="s">
        <v>1533</v>
      </c>
      <c r="Q1077" t="s">
        <v>413</v>
      </c>
      <c r="R1077" t="s">
        <v>407</v>
      </c>
      <c r="S1077" t="s">
        <v>1212</v>
      </c>
      <c r="T1077" s="131">
        <v>4.13</v>
      </c>
      <c r="U1077" t="s">
        <v>2662</v>
      </c>
      <c r="V1077" s="132">
        <v>1.342E-2</v>
      </c>
      <c r="W1077" s="132">
        <v>2.7699999999999999E-2</v>
      </c>
      <c r="X1077" t="s">
        <v>412</v>
      </c>
      <c r="Y1077" t="s">
        <v>339</v>
      </c>
      <c r="Z1077" s="131">
        <v>65000</v>
      </c>
      <c r="AA1077" s="131">
        <v>1</v>
      </c>
      <c r="AB1077" s="131">
        <v>103.09</v>
      </c>
      <c r="AD1077" s="131">
        <v>67.009</v>
      </c>
      <c r="AH1077" s="132">
        <v>1E-4</v>
      </c>
      <c r="AI1077" s="132">
        <f t="shared" si="16"/>
        <v>1.997003958418671E-3</v>
      </c>
      <c r="AJ1077" s="132">
        <v>2.2350234651853822E-4</v>
      </c>
    </row>
    <row r="1078" spans="1:36" hidden="1">
      <c r="A1078" t="s">
        <v>1213</v>
      </c>
      <c r="B1078">
        <v>9300</v>
      </c>
      <c r="C1078" t="s">
        <v>3105</v>
      </c>
      <c r="D1078" t="s">
        <v>3106</v>
      </c>
      <c r="E1078" t="s">
        <v>309</v>
      </c>
      <c r="F1078" t="s">
        <v>3107</v>
      </c>
      <c r="G1078" t="s">
        <v>3108</v>
      </c>
      <c r="H1078" t="s">
        <v>321</v>
      </c>
      <c r="I1078" t="s">
        <v>951</v>
      </c>
      <c r="J1078" t="s">
        <v>204</v>
      </c>
      <c r="K1078" t="s">
        <v>204</v>
      </c>
      <c r="L1078" t="s">
        <v>325</v>
      </c>
      <c r="M1078" t="s">
        <v>340</v>
      </c>
      <c r="N1078" t="s">
        <v>447</v>
      </c>
      <c r="O1078" t="s">
        <v>339</v>
      </c>
      <c r="Q1078" t="s">
        <v>410</v>
      </c>
      <c r="R1078" t="s">
        <v>410</v>
      </c>
      <c r="S1078" t="s">
        <v>1212</v>
      </c>
      <c r="T1078" s="131">
        <v>3.8</v>
      </c>
      <c r="U1078" t="s">
        <v>1560</v>
      </c>
      <c r="V1078" s="132">
        <v>5.5039999999999999E-2</v>
      </c>
      <c r="W1078" s="132">
        <v>7.1499999999999994E-2</v>
      </c>
      <c r="X1078" t="s">
        <v>412</v>
      </c>
      <c r="Y1078" t="s">
        <v>339</v>
      </c>
      <c r="Z1078" s="131">
        <v>67000</v>
      </c>
      <c r="AA1078" s="131">
        <v>1</v>
      </c>
      <c r="AB1078" s="131">
        <v>98.84</v>
      </c>
      <c r="AD1078" s="131">
        <v>66.222999999999999</v>
      </c>
      <c r="AH1078" s="132">
        <v>3.4000000000000002E-4</v>
      </c>
      <c r="AI1078" s="132">
        <f t="shared" si="16"/>
        <v>1.9735795660039642E-3</v>
      </c>
      <c r="AJ1078" s="132">
        <v>2.2088071592617643E-4</v>
      </c>
    </row>
    <row r="1079" spans="1:36" hidden="1">
      <c r="A1079" t="s">
        <v>1213</v>
      </c>
      <c r="B1079">
        <v>9300</v>
      </c>
      <c r="C1079" t="s">
        <v>455</v>
      </c>
      <c r="D1079" t="s">
        <v>2228</v>
      </c>
      <c r="E1079" t="s">
        <v>309</v>
      </c>
      <c r="F1079" t="s">
        <v>2229</v>
      </c>
      <c r="G1079" t="s">
        <v>2230</v>
      </c>
      <c r="H1079" t="s">
        <v>321</v>
      </c>
      <c r="I1079" t="s">
        <v>754</v>
      </c>
      <c r="J1079" t="s">
        <v>204</v>
      </c>
      <c r="K1079" t="s">
        <v>204</v>
      </c>
      <c r="L1079" t="s">
        <v>325</v>
      </c>
      <c r="M1079" t="s">
        <v>340</v>
      </c>
      <c r="N1079" t="s">
        <v>440</v>
      </c>
      <c r="O1079" t="s">
        <v>339</v>
      </c>
      <c r="P1079" t="s">
        <v>2027</v>
      </c>
      <c r="Q1079" t="s">
        <v>415</v>
      </c>
      <c r="R1079" t="s">
        <v>407</v>
      </c>
      <c r="S1079" t="s">
        <v>1212</v>
      </c>
      <c r="T1079" s="131">
        <v>10.119999999999999</v>
      </c>
      <c r="U1079" t="s">
        <v>2231</v>
      </c>
      <c r="V1079" s="132">
        <v>2.3980000000000001E-2</v>
      </c>
      <c r="W1079" s="132">
        <v>3.1E-2</v>
      </c>
      <c r="X1079" t="s">
        <v>412</v>
      </c>
      <c r="Y1079" t="s">
        <v>339</v>
      </c>
      <c r="Z1079" s="131">
        <v>60000</v>
      </c>
      <c r="AA1079" s="131">
        <v>1</v>
      </c>
      <c r="AB1079" s="131">
        <v>107.1</v>
      </c>
      <c r="AD1079" s="131">
        <v>64.260000000000005</v>
      </c>
      <c r="AH1079" s="132">
        <v>1.0000000000000001E-5</v>
      </c>
      <c r="AI1079" s="132">
        <f t="shared" si="16"/>
        <v>1.9150781890191438E-3</v>
      </c>
      <c r="AJ1079" s="132">
        <v>2.1433331026102863E-4</v>
      </c>
    </row>
    <row r="1080" spans="1:36" hidden="1">
      <c r="A1080" t="s">
        <v>1213</v>
      </c>
      <c r="B1080">
        <v>9300</v>
      </c>
      <c r="C1080" t="s">
        <v>2396</v>
      </c>
      <c r="D1080" t="s">
        <v>2397</v>
      </c>
      <c r="E1080" t="s">
        <v>309</v>
      </c>
      <c r="F1080" t="s">
        <v>2760</v>
      </c>
      <c r="G1080" t="s">
        <v>2761</v>
      </c>
      <c r="H1080" t="s">
        <v>321</v>
      </c>
      <c r="I1080" t="s">
        <v>754</v>
      </c>
      <c r="J1080" t="s">
        <v>204</v>
      </c>
      <c r="K1080" t="s">
        <v>204</v>
      </c>
      <c r="L1080" t="s">
        <v>325</v>
      </c>
      <c r="M1080" t="s">
        <v>340</v>
      </c>
      <c r="N1080" t="s">
        <v>448</v>
      </c>
      <c r="O1080" t="s">
        <v>339</v>
      </c>
      <c r="P1080" t="s">
        <v>1211</v>
      </c>
      <c r="Q1080" t="s">
        <v>413</v>
      </c>
      <c r="R1080" t="s">
        <v>407</v>
      </c>
      <c r="S1080" t="s">
        <v>1212</v>
      </c>
      <c r="T1080" s="131">
        <v>1.67</v>
      </c>
      <c r="U1080" t="s">
        <v>2762</v>
      </c>
      <c r="V1080" s="132">
        <v>4.7099999999999998E-3</v>
      </c>
      <c r="W1080" s="132">
        <v>2.4299999999999999E-2</v>
      </c>
      <c r="X1080" t="s">
        <v>412</v>
      </c>
      <c r="Y1080" t="s">
        <v>339</v>
      </c>
      <c r="Z1080" s="131">
        <v>59000</v>
      </c>
      <c r="AA1080" s="131">
        <v>1</v>
      </c>
      <c r="AB1080" s="131">
        <v>108.5</v>
      </c>
      <c r="AD1080" s="131">
        <v>64.015000000000001</v>
      </c>
      <c r="AH1080" s="132">
        <v>1.2999999999999999E-4</v>
      </c>
      <c r="AI1080" s="132">
        <f t="shared" si="16"/>
        <v>1.907776692655781E-3</v>
      </c>
      <c r="AJ1080" s="132">
        <v>2.1351613533083949E-4</v>
      </c>
    </row>
    <row r="1081" spans="1:36" hidden="1">
      <c r="A1081" t="s">
        <v>1213</v>
      </c>
      <c r="B1081">
        <v>9300</v>
      </c>
      <c r="C1081" t="s">
        <v>2977</v>
      </c>
      <c r="D1081" t="s">
        <v>2978</v>
      </c>
      <c r="E1081" t="s">
        <v>309</v>
      </c>
      <c r="F1081" t="s">
        <v>3109</v>
      </c>
      <c r="G1081" t="s">
        <v>3110</v>
      </c>
      <c r="H1081" t="s">
        <v>321</v>
      </c>
      <c r="I1081" t="s">
        <v>754</v>
      </c>
      <c r="J1081" t="s">
        <v>204</v>
      </c>
      <c r="K1081" t="s">
        <v>204</v>
      </c>
      <c r="L1081" t="s">
        <v>325</v>
      </c>
      <c r="M1081" t="s">
        <v>340</v>
      </c>
      <c r="N1081" t="s">
        <v>464</v>
      </c>
      <c r="O1081" t="s">
        <v>339</v>
      </c>
      <c r="Q1081" t="s">
        <v>410</v>
      </c>
      <c r="R1081" t="s">
        <v>410</v>
      </c>
      <c r="S1081" t="s">
        <v>1212</v>
      </c>
      <c r="T1081" s="131">
        <v>5.64</v>
      </c>
      <c r="U1081" t="s">
        <v>2370</v>
      </c>
      <c r="V1081" s="132">
        <v>3.159E-2</v>
      </c>
      <c r="W1081" s="132">
        <v>3.1899999999999998E-2</v>
      </c>
      <c r="X1081" t="s">
        <v>412</v>
      </c>
      <c r="Y1081" t="s">
        <v>339</v>
      </c>
      <c r="Z1081" s="131">
        <v>59000.25</v>
      </c>
      <c r="AA1081" s="131">
        <v>1</v>
      </c>
      <c r="AB1081" s="131">
        <v>107.31</v>
      </c>
      <c r="AD1081" s="131">
        <v>63.313000000000002</v>
      </c>
      <c r="AH1081" s="132">
        <v>1.4999999999999999E-4</v>
      </c>
      <c r="AI1081" s="132">
        <f t="shared" si="16"/>
        <v>1.8868556704227987E-3</v>
      </c>
      <c r="AJ1081" s="132">
        <v>2.1117467900025685E-4</v>
      </c>
    </row>
    <row r="1082" spans="1:36" hidden="1">
      <c r="A1082" t="s">
        <v>1213</v>
      </c>
      <c r="B1082">
        <v>9300</v>
      </c>
      <c r="C1082" t="s">
        <v>2873</v>
      </c>
      <c r="D1082" t="s">
        <v>2874</v>
      </c>
      <c r="E1082" t="s">
        <v>309</v>
      </c>
      <c r="F1082" t="s">
        <v>2956</v>
      </c>
      <c r="G1082" t="s">
        <v>2957</v>
      </c>
      <c r="H1082" t="s">
        <v>321</v>
      </c>
      <c r="I1082" t="s">
        <v>951</v>
      </c>
      <c r="J1082" t="s">
        <v>204</v>
      </c>
      <c r="K1082" t="s">
        <v>204</v>
      </c>
      <c r="L1082" t="s">
        <v>325</v>
      </c>
      <c r="M1082" t="s">
        <v>340</v>
      </c>
      <c r="N1082" t="s">
        <v>447</v>
      </c>
      <c r="O1082" t="s">
        <v>339</v>
      </c>
      <c r="P1082" t="s">
        <v>1545</v>
      </c>
      <c r="Q1082" t="s">
        <v>415</v>
      </c>
      <c r="R1082" t="s">
        <v>407</v>
      </c>
      <c r="S1082" t="s">
        <v>1212</v>
      </c>
      <c r="T1082" s="131">
        <v>0.25</v>
      </c>
      <c r="U1082" t="s">
        <v>1868</v>
      </c>
      <c r="V1082" s="132">
        <v>5.6680000000000001E-2</v>
      </c>
      <c r="W1082" s="132">
        <v>5.6000000000000001E-2</v>
      </c>
      <c r="X1082" t="s">
        <v>412</v>
      </c>
      <c r="Y1082" t="s">
        <v>339</v>
      </c>
      <c r="Z1082" s="131">
        <v>63000</v>
      </c>
      <c r="AA1082" s="131">
        <v>1</v>
      </c>
      <c r="AB1082" s="131">
        <v>100.22</v>
      </c>
      <c r="AD1082" s="131">
        <v>63.139000000000003</v>
      </c>
      <c r="AH1082" s="132">
        <v>1.1100000000000001E-3</v>
      </c>
      <c r="AI1082" s="132">
        <f t="shared" si="16"/>
        <v>1.8816701179035125E-3</v>
      </c>
      <c r="AJ1082" s="132">
        <v>2.1059431802942868E-4</v>
      </c>
    </row>
    <row r="1083" spans="1:36" hidden="1">
      <c r="A1083" t="s">
        <v>1213</v>
      </c>
      <c r="B1083">
        <v>9300</v>
      </c>
      <c r="C1083" t="s">
        <v>1835</v>
      </c>
      <c r="D1083" t="s">
        <v>1836</v>
      </c>
      <c r="E1083" t="s">
        <v>309</v>
      </c>
      <c r="F1083" t="s">
        <v>2900</v>
      </c>
      <c r="G1083" t="s">
        <v>2901</v>
      </c>
      <c r="H1083" t="s">
        <v>321</v>
      </c>
      <c r="I1083" t="s">
        <v>951</v>
      </c>
      <c r="J1083" t="s">
        <v>204</v>
      </c>
      <c r="K1083" t="s">
        <v>204</v>
      </c>
      <c r="L1083" t="s">
        <v>325</v>
      </c>
      <c r="M1083" t="s">
        <v>340</v>
      </c>
      <c r="N1083" t="s">
        <v>441</v>
      </c>
      <c r="O1083" t="s">
        <v>339</v>
      </c>
      <c r="Q1083" t="s">
        <v>410</v>
      </c>
      <c r="R1083" t="s">
        <v>410</v>
      </c>
      <c r="S1083" t="s">
        <v>1212</v>
      </c>
      <c r="T1083" s="131">
        <v>2.3199999999999998</v>
      </c>
      <c r="U1083" t="s">
        <v>1960</v>
      </c>
      <c r="V1083" s="132">
        <v>5.1549999999999999E-2</v>
      </c>
      <c r="W1083" s="132">
        <v>6.0600000000000001E-2</v>
      </c>
      <c r="X1083" t="s">
        <v>412</v>
      </c>
      <c r="Y1083" t="s">
        <v>339</v>
      </c>
      <c r="Z1083" s="131">
        <v>63000</v>
      </c>
      <c r="AA1083" s="131">
        <v>1</v>
      </c>
      <c r="AB1083" s="131">
        <v>100.19</v>
      </c>
      <c r="AD1083" s="131">
        <v>63.12</v>
      </c>
      <c r="AH1083" s="132">
        <v>2.9E-4</v>
      </c>
      <c r="AI1083" s="132">
        <f t="shared" si="16"/>
        <v>1.8811038794100271E-3</v>
      </c>
      <c r="AJ1083" s="132">
        <v>2.105309452797405E-4</v>
      </c>
    </row>
    <row r="1084" spans="1:36" hidden="1">
      <c r="A1084" t="s">
        <v>1213</v>
      </c>
      <c r="B1084">
        <v>9300</v>
      </c>
      <c r="C1084" t="s">
        <v>2988</v>
      </c>
      <c r="D1084" t="s">
        <v>2989</v>
      </c>
      <c r="E1084" t="s">
        <v>309</v>
      </c>
      <c r="F1084" t="s">
        <v>3111</v>
      </c>
      <c r="G1084" t="s">
        <v>3112</v>
      </c>
      <c r="H1084" t="s">
        <v>321</v>
      </c>
      <c r="I1084" t="s">
        <v>951</v>
      </c>
      <c r="J1084" t="s">
        <v>204</v>
      </c>
      <c r="K1084" t="s">
        <v>204</v>
      </c>
      <c r="L1084" t="s">
        <v>325</v>
      </c>
      <c r="M1084" t="s">
        <v>340</v>
      </c>
      <c r="N1084" t="s">
        <v>441</v>
      </c>
      <c r="O1084" t="s">
        <v>339</v>
      </c>
      <c r="Q1084" t="s">
        <v>410</v>
      </c>
      <c r="R1084" t="s">
        <v>410</v>
      </c>
      <c r="S1084" t="s">
        <v>1212</v>
      </c>
      <c r="T1084" s="131">
        <v>4.33</v>
      </c>
      <c r="U1084" t="s">
        <v>1560</v>
      </c>
      <c r="V1084" s="132">
        <v>6.7369999999999999E-2</v>
      </c>
      <c r="W1084" s="132">
        <v>6.7299999999999999E-2</v>
      </c>
      <c r="X1084" t="s">
        <v>412</v>
      </c>
      <c r="Y1084" t="s">
        <v>339</v>
      </c>
      <c r="Z1084" s="131">
        <v>61000</v>
      </c>
      <c r="AA1084" s="131">
        <v>1</v>
      </c>
      <c r="AB1084" s="131">
        <v>103.14</v>
      </c>
      <c r="AD1084" s="131">
        <v>62.914999999999999</v>
      </c>
      <c r="AH1084" s="132">
        <v>1.9000000000000001E-4</v>
      </c>
      <c r="AI1084" s="132">
        <f t="shared" si="16"/>
        <v>1.8749944640855808E-3</v>
      </c>
      <c r="AJ1084" s="132">
        <v>2.0984718666468432E-4</v>
      </c>
    </row>
    <row r="1085" spans="1:36" hidden="1">
      <c r="A1085" t="s">
        <v>1213</v>
      </c>
      <c r="B1085">
        <v>9300</v>
      </c>
      <c r="C1085" t="s">
        <v>1547</v>
      </c>
      <c r="D1085" t="s">
        <v>1548</v>
      </c>
      <c r="E1085" t="s">
        <v>311</v>
      </c>
      <c r="F1085" t="s">
        <v>3113</v>
      </c>
      <c r="G1085" t="s">
        <v>3114</v>
      </c>
      <c r="H1085" t="s">
        <v>321</v>
      </c>
      <c r="I1085" t="s">
        <v>951</v>
      </c>
      <c r="J1085" t="s">
        <v>204</v>
      </c>
      <c r="K1085" t="s">
        <v>204</v>
      </c>
      <c r="L1085" t="s">
        <v>325</v>
      </c>
      <c r="M1085" t="s">
        <v>340</v>
      </c>
      <c r="N1085" t="s">
        <v>465</v>
      </c>
      <c r="O1085" t="s">
        <v>339</v>
      </c>
      <c r="P1085" t="s">
        <v>1627</v>
      </c>
      <c r="Q1085" t="s">
        <v>413</v>
      </c>
      <c r="R1085" t="s">
        <v>407</v>
      </c>
      <c r="S1085" t="s">
        <v>1212</v>
      </c>
      <c r="T1085" s="131">
        <v>3.2</v>
      </c>
      <c r="U1085" t="s">
        <v>1780</v>
      </c>
      <c r="V1085" s="132">
        <v>5.9429999999999997E-2</v>
      </c>
      <c r="W1085" s="132">
        <v>5.9200000000000003E-2</v>
      </c>
      <c r="X1085" t="s">
        <v>412</v>
      </c>
      <c r="Y1085" t="s">
        <v>339</v>
      </c>
      <c r="Z1085" s="131">
        <v>61000</v>
      </c>
      <c r="AA1085" s="131">
        <v>1</v>
      </c>
      <c r="AB1085" s="131">
        <v>101.73</v>
      </c>
      <c r="AD1085" s="131">
        <v>62.055</v>
      </c>
      <c r="AH1085" s="132">
        <v>1.4999999999999999E-4</v>
      </c>
      <c r="AI1085" s="132">
        <f t="shared" si="16"/>
        <v>1.8493647217488788E-3</v>
      </c>
      <c r="AJ1085" s="132">
        <v>2.0697873588932666E-4</v>
      </c>
    </row>
    <row r="1086" spans="1:36" hidden="1">
      <c r="A1086" t="s">
        <v>1213</v>
      </c>
      <c r="B1086">
        <v>9300</v>
      </c>
      <c r="C1086" t="s">
        <v>2445</v>
      </c>
      <c r="D1086" t="s">
        <v>2446</v>
      </c>
      <c r="E1086" t="s">
        <v>309</v>
      </c>
      <c r="F1086" t="s">
        <v>3115</v>
      </c>
      <c r="G1086" t="s">
        <v>3116</v>
      </c>
      <c r="H1086" t="s">
        <v>321</v>
      </c>
      <c r="I1086" t="s">
        <v>951</v>
      </c>
      <c r="J1086" t="s">
        <v>204</v>
      </c>
      <c r="K1086" t="s">
        <v>204</v>
      </c>
      <c r="L1086" t="s">
        <v>325</v>
      </c>
      <c r="M1086" t="s">
        <v>340</v>
      </c>
      <c r="N1086" t="s">
        <v>462</v>
      </c>
      <c r="O1086" t="s">
        <v>339</v>
      </c>
      <c r="P1086" t="s">
        <v>1533</v>
      </c>
      <c r="Q1086" t="s">
        <v>413</v>
      </c>
      <c r="R1086" t="s">
        <v>407</v>
      </c>
      <c r="S1086" t="s">
        <v>1212</v>
      </c>
      <c r="T1086" s="131">
        <v>1.81</v>
      </c>
      <c r="U1086" t="s">
        <v>1780</v>
      </c>
      <c r="V1086" s="132">
        <v>2.6540000000000001E-2</v>
      </c>
      <c r="W1086" s="132">
        <v>5.1900000000000002E-2</v>
      </c>
      <c r="X1086" t="s">
        <v>412</v>
      </c>
      <c r="Y1086" t="s">
        <v>339</v>
      </c>
      <c r="Z1086" s="131">
        <v>58808.68</v>
      </c>
      <c r="AA1086" s="131">
        <v>1</v>
      </c>
      <c r="AB1086" s="131">
        <v>94.82</v>
      </c>
      <c r="AC1086" s="131">
        <v>4.53</v>
      </c>
      <c r="AD1086" s="131">
        <v>60.292999999999999</v>
      </c>
      <c r="AH1086" s="132">
        <v>8.0000000000000007E-5</v>
      </c>
      <c r="AI1086" s="132">
        <f t="shared" si="16"/>
        <v>1.7968535519846129E-3</v>
      </c>
      <c r="AJ1086" s="132">
        <v>2.0110174720772172E-4</v>
      </c>
    </row>
    <row r="1087" spans="1:36" hidden="1">
      <c r="A1087" t="s">
        <v>1213</v>
      </c>
      <c r="B1087">
        <v>9300</v>
      </c>
      <c r="C1087" t="s">
        <v>3105</v>
      </c>
      <c r="D1087" t="s">
        <v>3106</v>
      </c>
      <c r="E1087" t="s">
        <v>309</v>
      </c>
      <c r="F1087" t="s">
        <v>3117</v>
      </c>
      <c r="G1087" t="s">
        <v>3118</v>
      </c>
      <c r="H1087" t="s">
        <v>321</v>
      </c>
      <c r="I1087" t="s">
        <v>951</v>
      </c>
      <c r="J1087" t="s">
        <v>204</v>
      </c>
      <c r="K1087" t="s">
        <v>204</v>
      </c>
      <c r="L1087" t="s">
        <v>327</v>
      </c>
      <c r="M1087" t="s">
        <v>340</v>
      </c>
      <c r="N1087" t="s">
        <v>447</v>
      </c>
      <c r="O1087" t="s">
        <v>339</v>
      </c>
      <c r="Q1087" t="s">
        <v>410</v>
      </c>
      <c r="R1087" t="s">
        <v>410</v>
      </c>
      <c r="S1087" t="s">
        <v>1212</v>
      </c>
      <c r="T1087" s="131">
        <v>2.92</v>
      </c>
      <c r="U1087" t="s">
        <v>1572</v>
      </c>
      <c r="V1087" s="132">
        <v>8.9300000000000004E-2</v>
      </c>
      <c r="W1087" s="132">
        <v>7.0599999999999996E-2</v>
      </c>
      <c r="X1087" t="s">
        <v>412</v>
      </c>
      <c r="Y1087" t="s">
        <v>339</v>
      </c>
      <c r="Z1087" s="131">
        <v>60000</v>
      </c>
      <c r="AA1087" s="131">
        <v>1</v>
      </c>
      <c r="AB1087" s="131">
        <f>(AD1087-(AC1087*AA1087))*1000/AA1087/Z1087*100</f>
        <v>100.32166666666666</v>
      </c>
      <c r="AD1087" s="131">
        <f>60.21-0.017</f>
        <v>60.192999999999998</v>
      </c>
      <c r="AH1087" s="132">
        <v>3.2000000000000003E-4</v>
      </c>
      <c r="AI1087" s="132">
        <f t="shared" si="16"/>
        <v>1.7938733493873219E-3</v>
      </c>
      <c r="AJ1087" s="132">
        <v>2.0076820641988941E-4</v>
      </c>
    </row>
    <row r="1088" spans="1:36" hidden="1">
      <c r="A1088" t="s">
        <v>1213</v>
      </c>
      <c r="B1088">
        <v>9300</v>
      </c>
      <c r="C1088" t="s">
        <v>3119</v>
      </c>
      <c r="D1088" t="s">
        <v>3120</v>
      </c>
      <c r="E1088" t="s">
        <v>309</v>
      </c>
      <c r="F1088" t="s">
        <v>3121</v>
      </c>
      <c r="G1088" t="s">
        <v>3122</v>
      </c>
      <c r="H1088" t="s">
        <v>321</v>
      </c>
      <c r="I1088" t="s">
        <v>755</v>
      </c>
      <c r="J1088" t="s">
        <v>204</v>
      </c>
      <c r="K1088" t="s">
        <v>204</v>
      </c>
      <c r="L1088" t="s">
        <v>325</v>
      </c>
      <c r="M1088" t="s">
        <v>340</v>
      </c>
      <c r="N1088" t="s">
        <v>454</v>
      </c>
      <c r="O1088" t="s">
        <v>339</v>
      </c>
      <c r="P1088" t="s">
        <v>2213</v>
      </c>
      <c r="Q1088" t="s">
        <v>415</v>
      </c>
      <c r="R1088" t="s">
        <v>407</v>
      </c>
      <c r="S1088" t="s">
        <v>1212</v>
      </c>
      <c r="T1088" s="131">
        <v>2.48</v>
      </c>
      <c r="U1088" t="s">
        <v>2532</v>
      </c>
      <c r="V1088" s="132">
        <v>5.1810000000000002E-2</v>
      </c>
      <c r="W1088" s="132">
        <v>6.4799999999999996E-2</v>
      </c>
      <c r="X1088" t="s">
        <v>412</v>
      </c>
      <c r="Y1088" t="s">
        <v>339</v>
      </c>
      <c r="Z1088" s="131">
        <v>57984.69</v>
      </c>
      <c r="AA1088" s="131">
        <v>1</v>
      </c>
      <c r="AB1088" s="131">
        <v>102.76</v>
      </c>
      <c r="AD1088" s="131">
        <v>59.585000000000001</v>
      </c>
      <c r="AH1088" s="132">
        <v>2.3000000000000001E-4</v>
      </c>
      <c r="AI1088" s="132">
        <f t="shared" si="16"/>
        <v>1.7757537175957933E-3</v>
      </c>
      <c r="AJ1088" s="132">
        <v>1.9874027842986912E-4</v>
      </c>
    </row>
    <row r="1089" spans="1:36" hidden="1">
      <c r="A1089" t="s">
        <v>1213</v>
      </c>
      <c r="B1089">
        <v>9300</v>
      </c>
      <c r="C1089" t="s">
        <v>1547</v>
      </c>
      <c r="D1089" t="s">
        <v>1548</v>
      </c>
      <c r="E1089" t="s">
        <v>311</v>
      </c>
      <c r="F1089" t="s">
        <v>3123</v>
      </c>
      <c r="G1089" t="s">
        <v>3124</v>
      </c>
      <c r="H1089" t="s">
        <v>321</v>
      </c>
      <c r="I1089" t="s">
        <v>951</v>
      </c>
      <c r="J1089" t="s">
        <v>204</v>
      </c>
      <c r="K1089" t="s">
        <v>204</v>
      </c>
      <c r="L1089" t="s">
        <v>325</v>
      </c>
      <c r="M1089" t="s">
        <v>340</v>
      </c>
      <c r="N1089" t="s">
        <v>465</v>
      </c>
      <c r="O1089" t="s">
        <v>339</v>
      </c>
      <c r="P1089" t="s">
        <v>1627</v>
      </c>
      <c r="Q1089" t="s">
        <v>413</v>
      </c>
      <c r="R1089" t="s">
        <v>407</v>
      </c>
      <c r="S1089" t="s">
        <v>1212</v>
      </c>
      <c r="T1089" s="131">
        <v>2.35</v>
      </c>
      <c r="U1089" t="s">
        <v>1370</v>
      </c>
      <c r="V1089" s="132">
        <v>6.8229999999999999E-2</v>
      </c>
      <c r="W1089" s="132">
        <v>5.9799999999999999E-2</v>
      </c>
      <c r="X1089" t="s">
        <v>412</v>
      </c>
      <c r="Y1089" t="s">
        <v>339</v>
      </c>
      <c r="Z1089" s="131">
        <v>58424.66</v>
      </c>
      <c r="AA1089" s="131">
        <v>1</v>
      </c>
      <c r="AB1089" s="131">
        <v>101.26</v>
      </c>
      <c r="AD1089" s="131">
        <v>59.161000000000001</v>
      </c>
      <c r="AH1089" s="132">
        <v>1E-4</v>
      </c>
      <c r="AI1089" s="132">
        <f t="shared" si="16"/>
        <v>1.7631176585832797E-3</v>
      </c>
      <c r="AJ1089" s="132">
        <v>1.9732606548946021E-4</v>
      </c>
    </row>
    <row r="1090" spans="1:36" hidden="1">
      <c r="A1090" t="s">
        <v>1213</v>
      </c>
      <c r="B1090">
        <v>9300</v>
      </c>
      <c r="C1090" t="s">
        <v>2303</v>
      </c>
      <c r="D1090" t="s">
        <v>2304</v>
      </c>
      <c r="E1090" t="s">
        <v>309</v>
      </c>
      <c r="F1090" t="s">
        <v>2720</v>
      </c>
      <c r="G1090" t="s">
        <v>2721</v>
      </c>
      <c r="H1090" t="s">
        <v>321</v>
      </c>
      <c r="I1090" t="s">
        <v>951</v>
      </c>
      <c r="J1090" t="s">
        <v>204</v>
      </c>
      <c r="K1090" t="s">
        <v>204</v>
      </c>
      <c r="L1090" t="s">
        <v>325</v>
      </c>
      <c r="M1090" t="s">
        <v>340</v>
      </c>
      <c r="N1090" t="s">
        <v>451</v>
      </c>
      <c r="O1090" t="s">
        <v>339</v>
      </c>
      <c r="P1090" t="s">
        <v>1627</v>
      </c>
      <c r="Q1090" t="s">
        <v>413</v>
      </c>
      <c r="R1090" t="s">
        <v>407</v>
      </c>
      <c r="S1090" t="s">
        <v>1212</v>
      </c>
      <c r="T1090" s="131">
        <v>0.73</v>
      </c>
      <c r="U1090" t="s">
        <v>1841</v>
      </c>
      <c r="V1090" s="132">
        <v>4.8500000000000001E-2</v>
      </c>
      <c r="W1090" s="132">
        <v>5.4100000000000002E-2</v>
      </c>
      <c r="X1090" t="s">
        <v>412</v>
      </c>
      <c r="Y1090" t="s">
        <v>339</v>
      </c>
      <c r="Z1090" s="131">
        <v>59000.02</v>
      </c>
      <c r="AA1090" s="131">
        <v>1</v>
      </c>
      <c r="AB1090" s="131">
        <v>100.05</v>
      </c>
      <c r="AD1090" s="131">
        <v>59.03</v>
      </c>
      <c r="AH1090" s="132">
        <v>4.4999999999999999E-4</v>
      </c>
      <c r="AI1090" s="132">
        <f t="shared" si="16"/>
        <v>1.7592135931808286E-3</v>
      </c>
      <c r="AJ1090" s="132">
        <v>1.9688912705739993E-4</v>
      </c>
    </row>
    <row r="1091" spans="1:36" hidden="1">
      <c r="A1091" t="s">
        <v>1213</v>
      </c>
      <c r="B1091">
        <v>9300</v>
      </c>
      <c r="C1091" t="s">
        <v>1920</v>
      </c>
      <c r="D1091" t="s">
        <v>1921</v>
      </c>
      <c r="E1091" t="s">
        <v>309</v>
      </c>
      <c r="F1091" t="s">
        <v>2427</v>
      </c>
      <c r="G1091" t="s">
        <v>2428</v>
      </c>
      <c r="H1091" t="s">
        <v>321</v>
      </c>
      <c r="I1091" t="s">
        <v>754</v>
      </c>
      <c r="J1091" t="s">
        <v>204</v>
      </c>
      <c r="K1091" t="s">
        <v>204</v>
      </c>
      <c r="L1091" t="s">
        <v>325</v>
      </c>
      <c r="M1091" t="s">
        <v>340</v>
      </c>
      <c r="N1091" t="s">
        <v>464</v>
      </c>
      <c r="O1091" t="s">
        <v>339</v>
      </c>
      <c r="P1091" t="s">
        <v>1700</v>
      </c>
      <c r="Q1091" t="s">
        <v>413</v>
      </c>
      <c r="R1091" t="s">
        <v>407</v>
      </c>
      <c r="S1091" t="s">
        <v>1212</v>
      </c>
      <c r="T1091" s="131">
        <v>2.42</v>
      </c>
      <c r="U1091" t="s">
        <v>2429</v>
      </c>
      <c r="V1091" s="132">
        <v>2.8000000000000001E-2</v>
      </c>
      <c r="W1091" s="132">
        <v>2.5999999999999999E-2</v>
      </c>
      <c r="X1091" t="s">
        <v>412</v>
      </c>
      <c r="Y1091" t="s">
        <v>339</v>
      </c>
      <c r="Z1091" s="131">
        <v>51000.5</v>
      </c>
      <c r="AA1091" s="131">
        <v>1</v>
      </c>
      <c r="AB1091" s="131">
        <v>114.28</v>
      </c>
      <c r="AD1091" s="131">
        <v>58.283000000000001</v>
      </c>
      <c r="AH1091" s="132">
        <v>1E-4</v>
      </c>
      <c r="AI1091" s="132">
        <f t="shared" ref="AI1091:AI1154" si="17">AD1091/SUMIF(B:B,B1091,AD:AD)</f>
        <v>1.7369514797790655E-3</v>
      </c>
      <c r="AJ1091" s="132">
        <v>1.9439757737229273E-4</v>
      </c>
    </row>
    <row r="1092" spans="1:36" hidden="1">
      <c r="A1092" t="s">
        <v>1213</v>
      </c>
      <c r="B1092">
        <v>9300</v>
      </c>
      <c r="C1092" t="s">
        <v>1925</v>
      </c>
      <c r="D1092" t="s">
        <v>1926</v>
      </c>
      <c r="E1092" t="s">
        <v>309</v>
      </c>
      <c r="F1092" t="s">
        <v>2030</v>
      </c>
      <c r="G1092" t="s">
        <v>2031</v>
      </c>
      <c r="H1092" t="s">
        <v>321</v>
      </c>
      <c r="I1092" t="s">
        <v>754</v>
      </c>
      <c r="J1092" t="s">
        <v>204</v>
      </c>
      <c r="K1092" t="s">
        <v>204</v>
      </c>
      <c r="L1092" t="s">
        <v>325</v>
      </c>
      <c r="M1092" t="s">
        <v>340</v>
      </c>
      <c r="N1092" t="s">
        <v>464</v>
      </c>
      <c r="O1092" t="s">
        <v>339</v>
      </c>
      <c r="P1092" t="s">
        <v>1551</v>
      </c>
      <c r="Q1092" t="s">
        <v>413</v>
      </c>
      <c r="R1092" t="s">
        <v>407</v>
      </c>
      <c r="S1092" t="s">
        <v>1212</v>
      </c>
      <c r="T1092" s="131">
        <v>3.08</v>
      </c>
      <c r="U1092" t="s">
        <v>1617</v>
      </c>
      <c r="V1092" s="132">
        <v>2.7869999999999999E-2</v>
      </c>
      <c r="W1092" s="132">
        <v>3.3099999999999997E-2</v>
      </c>
      <c r="X1092" t="s">
        <v>412</v>
      </c>
      <c r="Y1092" t="s">
        <v>339</v>
      </c>
      <c r="Z1092" s="131">
        <v>54000</v>
      </c>
      <c r="AA1092" s="131">
        <v>1</v>
      </c>
      <c r="AB1092" s="131">
        <v>106.11</v>
      </c>
      <c r="AD1092" s="131">
        <v>57.298999999999999</v>
      </c>
      <c r="AH1092" s="132">
        <v>1.3999999999999999E-4</v>
      </c>
      <c r="AI1092" s="132">
        <f t="shared" si="17"/>
        <v>1.7076262862217228E-3</v>
      </c>
      <c r="AJ1092" s="132">
        <v>1.9111553602002299E-4</v>
      </c>
    </row>
    <row r="1093" spans="1:36" hidden="1">
      <c r="A1093" t="s">
        <v>1213</v>
      </c>
      <c r="B1093">
        <v>9300</v>
      </c>
      <c r="C1093" t="s">
        <v>2863</v>
      </c>
      <c r="D1093" t="s">
        <v>2864</v>
      </c>
      <c r="E1093" t="s">
        <v>309</v>
      </c>
      <c r="F1093" t="s">
        <v>2950</v>
      </c>
      <c r="G1093" t="s">
        <v>2951</v>
      </c>
      <c r="H1093" t="s">
        <v>321</v>
      </c>
      <c r="I1093" t="s">
        <v>951</v>
      </c>
      <c r="J1093" t="s">
        <v>204</v>
      </c>
      <c r="K1093" t="s">
        <v>204</v>
      </c>
      <c r="L1093" t="s">
        <v>325</v>
      </c>
      <c r="M1093" t="s">
        <v>340</v>
      </c>
      <c r="N1093" t="s">
        <v>447</v>
      </c>
      <c r="O1093" t="s">
        <v>339</v>
      </c>
      <c r="P1093" t="s">
        <v>1571</v>
      </c>
      <c r="Q1093" t="s">
        <v>415</v>
      </c>
      <c r="R1093" t="s">
        <v>407</v>
      </c>
      <c r="S1093" t="s">
        <v>1212</v>
      </c>
      <c r="T1093" s="131">
        <v>0.25</v>
      </c>
      <c r="U1093" t="s">
        <v>1868</v>
      </c>
      <c r="V1093" s="132">
        <v>6.0350000000000001E-2</v>
      </c>
      <c r="W1093" s="132">
        <v>6.8199999999999997E-2</v>
      </c>
      <c r="X1093" t="s">
        <v>412</v>
      </c>
      <c r="Y1093" t="s">
        <v>339</v>
      </c>
      <c r="Z1093" s="131">
        <v>56000</v>
      </c>
      <c r="AA1093" s="131">
        <v>1</v>
      </c>
      <c r="AB1093" s="131">
        <v>100.55</v>
      </c>
      <c r="AD1093" s="131">
        <v>56.308</v>
      </c>
      <c r="AH1093" s="132">
        <v>8.4999999999999995E-4</v>
      </c>
      <c r="AI1093" s="132">
        <f t="shared" si="17"/>
        <v>1.6780924784825699E-3</v>
      </c>
      <c r="AJ1093" s="132">
        <v>1.8781014681260502E-4</v>
      </c>
    </row>
    <row r="1094" spans="1:36" hidden="1">
      <c r="A1094" t="s">
        <v>1213</v>
      </c>
      <c r="B1094">
        <v>9300</v>
      </c>
      <c r="C1094" t="s">
        <v>2385</v>
      </c>
      <c r="D1094" t="s">
        <v>2386</v>
      </c>
      <c r="E1094" t="s">
        <v>309</v>
      </c>
      <c r="F1094" t="s">
        <v>2904</v>
      </c>
      <c r="G1094" t="s">
        <v>2905</v>
      </c>
      <c r="H1094" t="s">
        <v>321</v>
      </c>
      <c r="I1094" t="s">
        <v>951</v>
      </c>
      <c r="J1094" t="s">
        <v>204</v>
      </c>
      <c r="K1094" t="s">
        <v>204</v>
      </c>
      <c r="L1094" t="s">
        <v>325</v>
      </c>
      <c r="M1094" t="s">
        <v>340</v>
      </c>
      <c r="N1094" t="s">
        <v>447</v>
      </c>
      <c r="O1094" t="s">
        <v>339</v>
      </c>
      <c r="P1094" t="s">
        <v>1545</v>
      </c>
      <c r="Q1094" t="s">
        <v>415</v>
      </c>
      <c r="R1094" t="s">
        <v>407</v>
      </c>
      <c r="S1094" t="s">
        <v>1212</v>
      </c>
      <c r="T1094" s="131">
        <v>0.25</v>
      </c>
      <c r="U1094" t="s">
        <v>1868</v>
      </c>
      <c r="V1094" s="132">
        <v>5.5390000000000002E-2</v>
      </c>
      <c r="W1094" s="132">
        <v>5.7000000000000002E-2</v>
      </c>
      <c r="X1094" t="s">
        <v>412</v>
      </c>
      <c r="Y1094" t="s">
        <v>339</v>
      </c>
      <c r="Z1094" s="131">
        <v>55000.09</v>
      </c>
      <c r="AA1094" s="131">
        <v>1</v>
      </c>
      <c r="AB1094" s="131">
        <v>100.7</v>
      </c>
      <c r="AD1094" s="131">
        <v>55.384999999999998</v>
      </c>
      <c r="AH1094" s="132">
        <v>5.2999999999999998E-4</v>
      </c>
      <c r="AI1094" s="132">
        <f t="shared" si="17"/>
        <v>1.6505852085095746E-3</v>
      </c>
      <c r="AJ1094" s="132">
        <v>1.8473156534091299E-4</v>
      </c>
    </row>
    <row r="1095" spans="1:36" hidden="1">
      <c r="A1095" t="s">
        <v>1213</v>
      </c>
      <c r="B1095">
        <v>9300</v>
      </c>
      <c r="C1095" t="s">
        <v>2011</v>
      </c>
      <c r="D1095" t="s">
        <v>2012</v>
      </c>
      <c r="E1095" t="s">
        <v>309</v>
      </c>
      <c r="F1095" t="s">
        <v>2013</v>
      </c>
      <c r="G1095" t="s">
        <v>2014</v>
      </c>
      <c r="H1095" t="s">
        <v>321</v>
      </c>
      <c r="I1095" t="s">
        <v>754</v>
      </c>
      <c r="J1095" t="s">
        <v>204</v>
      </c>
      <c r="K1095" t="s">
        <v>204</v>
      </c>
      <c r="L1095" t="s">
        <v>325</v>
      </c>
      <c r="M1095" t="s">
        <v>340</v>
      </c>
      <c r="N1095" t="s">
        <v>464</v>
      </c>
      <c r="O1095" t="s">
        <v>339</v>
      </c>
      <c r="P1095" t="s">
        <v>1700</v>
      </c>
      <c r="Q1095" t="s">
        <v>413</v>
      </c>
      <c r="R1095" t="s">
        <v>407</v>
      </c>
      <c r="S1095" t="s">
        <v>1212</v>
      </c>
      <c r="T1095" s="131">
        <v>4.45</v>
      </c>
      <c r="U1095" t="s">
        <v>2015</v>
      </c>
      <c r="V1095" s="132">
        <v>2.5579999999999999E-2</v>
      </c>
      <c r="W1095" s="132">
        <v>2.86E-2</v>
      </c>
      <c r="X1095" t="s">
        <v>412</v>
      </c>
      <c r="Y1095" t="s">
        <v>339</v>
      </c>
      <c r="Z1095" s="131">
        <v>49000.08</v>
      </c>
      <c r="AA1095" s="131">
        <v>1</v>
      </c>
      <c r="AB1095" s="131">
        <v>105.34</v>
      </c>
      <c r="AD1095" s="131">
        <v>51.616999999999997</v>
      </c>
      <c r="AH1095" s="132">
        <v>6.0000000000000002E-5</v>
      </c>
      <c r="AI1095" s="132">
        <f t="shared" si="17"/>
        <v>1.5382911746436528E-3</v>
      </c>
      <c r="AJ1095" s="132">
        <v>1.7216374845539236E-4</v>
      </c>
    </row>
    <row r="1096" spans="1:36" hidden="1">
      <c r="A1096" t="s">
        <v>1213</v>
      </c>
      <c r="B1096">
        <v>9300</v>
      </c>
      <c r="C1096" t="s">
        <v>2973</v>
      </c>
      <c r="D1096" t="s">
        <v>2974</v>
      </c>
      <c r="E1096" t="s">
        <v>309</v>
      </c>
      <c r="F1096" t="s">
        <v>3125</v>
      </c>
      <c r="G1096" t="s">
        <v>3126</v>
      </c>
      <c r="H1096" t="s">
        <v>321</v>
      </c>
      <c r="I1096" t="s">
        <v>754</v>
      </c>
      <c r="J1096" t="s">
        <v>204</v>
      </c>
      <c r="K1096" t="s">
        <v>204</v>
      </c>
      <c r="L1096" t="s">
        <v>325</v>
      </c>
      <c r="M1096" t="s">
        <v>340</v>
      </c>
      <c r="N1096" t="s">
        <v>464</v>
      </c>
      <c r="O1096" t="s">
        <v>339</v>
      </c>
      <c r="P1096" t="s">
        <v>1539</v>
      </c>
      <c r="Q1096" t="s">
        <v>413</v>
      </c>
      <c r="R1096" t="s">
        <v>407</v>
      </c>
      <c r="S1096" t="s">
        <v>1212</v>
      </c>
      <c r="T1096" s="131">
        <v>4</v>
      </c>
      <c r="U1096" t="s">
        <v>1572</v>
      </c>
      <c r="V1096" s="132">
        <v>2.9790000000000001E-2</v>
      </c>
      <c r="W1096" s="132">
        <v>3.2599999999999997E-2</v>
      </c>
      <c r="X1096" t="s">
        <v>412</v>
      </c>
      <c r="Y1096" t="s">
        <v>339</v>
      </c>
      <c r="Z1096" s="131">
        <v>57000</v>
      </c>
      <c r="AA1096" s="131">
        <v>1</v>
      </c>
      <c r="AB1096" s="131">
        <v>90.29</v>
      </c>
      <c r="AD1096" s="131">
        <v>51.465000000000003</v>
      </c>
      <c r="AH1096" s="132">
        <v>2.1000000000000001E-4</v>
      </c>
      <c r="AI1096" s="132">
        <f t="shared" si="17"/>
        <v>1.5337612666957707E-3</v>
      </c>
      <c r="AJ1096" s="132">
        <v>1.716567664578873E-4</v>
      </c>
    </row>
    <row r="1097" spans="1:36" hidden="1">
      <c r="A1097" t="s">
        <v>1213</v>
      </c>
      <c r="B1097">
        <v>9300</v>
      </c>
      <c r="C1097" t="s">
        <v>1509</v>
      </c>
      <c r="D1097" t="s">
        <v>1510</v>
      </c>
      <c r="E1097" t="s">
        <v>309</v>
      </c>
      <c r="F1097" t="s">
        <v>2811</v>
      </c>
      <c r="G1097" t="s">
        <v>2812</v>
      </c>
      <c r="H1097" t="s">
        <v>321</v>
      </c>
      <c r="I1097" t="s">
        <v>754</v>
      </c>
      <c r="J1097" t="s">
        <v>204</v>
      </c>
      <c r="K1097" t="s">
        <v>204</v>
      </c>
      <c r="L1097" t="s">
        <v>325</v>
      </c>
      <c r="M1097" t="s">
        <v>340</v>
      </c>
      <c r="N1097" t="s">
        <v>448</v>
      </c>
      <c r="O1097" t="s">
        <v>339</v>
      </c>
      <c r="P1097" t="s">
        <v>1211</v>
      </c>
      <c r="Q1097" t="s">
        <v>413</v>
      </c>
      <c r="R1097" t="s">
        <v>407</v>
      </c>
      <c r="S1097" t="s">
        <v>1212</v>
      </c>
      <c r="T1097" s="131">
        <v>5.59</v>
      </c>
      <c r="U1097" t="s">
        <v>2813</v>
      </c>
      <c r="V1097" s="132">
        <v>2.3519999999999999E-2</v>
      </c>
      <c r="W1097" s="132">
        <v>2.5899999999999999E-2</v>
      </c>
      <c r="X1097" t="s">
        <v>412</v>
      </c>
      <c r="Y1097" t="s">
        <v>339</v>
      </c>
      <c r="Z1097" s="131">
        <v>49000</v>
      </c>
      <c r="AA1097" s="131">
        <v>1</v>
      </c>
      <c r="AB1097" s="131">
        <v>101.28</v>
      </c>
      <c r="AD1097" s="131">
        <v>49.627000000000002</v>
      </c>
      <c r="AH1097" s="132">
        <v>2.0000000000000002E-5</v>
      </c>
      <c r="AI1097" s="132">
        <f t="shared" si="17"/>
        <v>1.4789851429575637E-3</v>
      </c>
      <c r="AJ1097" s="132">
        <v>1.6552628677752982E-4</v>
      </c>
    </row>
    <row r="1098" spans="1:36" hidden="1">
      <c r="A1098" t="s">
        <v>1213</v>
      </c>
      <c r="B1098">
        <v>9300</v>
      </c>
      <c r="C1098" t="s">
        <v>1573</v>
      </c>
      <c r="D1098" t="s">
        <v>1574</v>
      </c>
      <c r="E1098" t="s">
        <v>309</v>
      </c>
      <c r="F1098" t="s">
        <v>3127</v>
      </c>
      <c r="G1098" t="s">
        <v>3128</v>
      </c>
      <c r="H1098" t="s">
        <v>321</v>
      </c>
      <c r="I1098" t="s">
        <v>951</v>
      </c>
      <c r="J1098" t="s">
        <v>204</v>
      </c>
      <c r="K1098" t="s">
        <v>204</v>
      </c>
      <c r="L1098" t="s">
        <v>325</v>
      </c>
      <c r="M1098" t="s">
        <v>340</v>
      </c>
      <c r="N1098" t="s">
        <v>441</v>
      </c>
      <c r="O1098" t="s">
        <v>339</v>
      </c>
      <c r="P1098" t="s">
        <v>1577</v>
      </c>
      <c r="Q1098" t="s">
        <v>415</v>
      </c>
      <c r="R1098" t="s">
        <v>407</v>
      </c>
      <c r="S1098" t="s">
        <v>1212</v>
      </c>
      <c r="T1098" s="131">
        <v>5.86</v>
      </c>
      <c r="U1098" t="s">
        <v>1578</v>
      </c>
      <c r="V1098" s="132">
        <v>5.0849999999999999E-2</v>
      </c>
      <c r="W1098" s="132">
        <v>5.74E-2</v>
      </c>
      <c r="X1098" t="s">
        <v>412</v>
      </c>
      <c r="Y1098" t="s">
        <v>339</v>
      </c>
      <c r="Z1098" s="131">
        <v>51000</v>
      </c>
      <c r="AA1098" s="131">
        <v>1</v>
      </c>
      <c r="AB1098" s="131">
        <v>96.72</v>
      </c>
      <c r="AD1098" s="131">
        <v>49.326999999999998</v>
      </c>
      <c r="AH1098" s="132">
        <v>1.1E-4</v>
      </c>
      <c r="AI1098" s="132">
        <f t="shared" si="17"/>
        <v>1.4700445351656908E-3</v>
      </c>
      <c r="AJ1098" s="132">
        <v>1.6452566441403296E-4</v>
      </c>
    </row>
    <row r="1099" spans="1:36" hidden="1">
      <c r="A1099" t="s">
        <v>1213</v>
      </c>
      <c r="B1099">
        <v>9300</v>
      </c>
      <c r="C1099" t="s">
        <v>1632</v>
      </c>
      <c r="D1099" t="s">
        <v>1633</v>
      </c>
      <c r="E1099" t="s">
        <v>309</v>
      </c>
      <c r="F1099" t="s">
        <v>3129</v>
      </c>
      <c r="G1099" t="s">
        <v>3130</v>
      </c>
      <c r="H1099" t="s">
        <v>321</v>
      </c>
      <c r="I1099" t="s">
        <v>754</v>
      </c>
      <c r="J1099" t="s">
        <v>204</v>
      </c>
      <c r="K1099" t="s">
        <v>204</v>
      </c>
      <c r="L1099" t="s">
        <v>325</v>
      </c>
      <c r="M1099" t="s">
        <v>340</v>
      </c>
      <c r="N1099" t="s">
        <v>440</v>
      </c>
      <c r="O1099" t="s">
        <v>339</v>
      </c>
      <c r="Q1099" t="s">
        <v>410</v>
      </c>
      <c r="R1099" t="s">
        <v>410</v>
      </c>
      <c r="S1099" t="s">
        <v>1212</v>
      </c>
      <c r="T1099" s="131">
        <v>0.98</v>
      </c>
      <c r="U1099" t="s">
        <v>1844</v>
      </c>
      <c r="V1099" s="132">
        <v>2.1049999999999999E-2</v>
      </c>
      <c r="W1099" s="132">
        <v>3.0099999999999998E-2</v>
      </c>
      <c r="X1099" t="s">
        <v>412</v>
      </c>
      <c r="Y1099" t="s">
        <v>339</v>
      </c>
      <c r="Z1099" s="131">
        <v>42350.93</v>
      </c>
      <c r="AA1099" s="131">
        <v>1</v>
      </c>
      <c r="AB1099" s="131">
        <v>114.18</v>
      </c>
      <c r="AD1099" s="131">
        <v>48.356000000000002</v>
      </c>
      <c r="AH1099" s="132">
        <v>1.8000000000000001E-4</v>
      </c>
      <c r="AI1099" s="132">
        <f t="shared" si="17"/>
        <v>1.4411067679459962E-3</v>
      </c>
      <c r="AJ1099" s="132">
        <v>1.6128698336418144E-4</v>
      </c>
    </row>
    <row r="1100" spans="1:36" hidden="1">
      <c r="A1100" t="s">
        <v>1213</v>
      </c>
      <c r="B1100">
        <v>9300</v>
      </c>
      <c r="C1100" t="s">
        <v>2930</v>
      </c>
      <c r="D1100" t="s">
        <v>2931</v>
      </c>
      <c r="E1100" t="s">
        <v>309</v>
      </c>
      <c r="F1100" t="s">
        <v>3131</v>
      </c>
      <c r="G1100" t="s">
        <v>3132</v>
      </c>
      <c r="H1100" t="s">
        <v>321</v>
      </c>
      <c r="I1100" t="s">
        <v>951</v>
      </c>
      <c r="J1100" t="s">
        <v>204</v>
      </c>
      <c r="K1100" t="s">
        <v>204</v>
      </c>
      <c r="L1100" t="s">
        <v>325</v>
      </c>
      <c r="M1100" t="s">
        <v>340</v>
      </c>
      <c r="N1100" t="s">
        <v>463</v>
      </c>
      <c r="O1100" t="s">
        <v>339</v>
      </c>
      <c r="P1100" t="s">
        <v>1627</v>
      </c>
      <c r="Q1100" t="s">
        <v>413</v>
      </c>
      <c r="R1100" t="s">
        <v>407</v>
      </c>
      <c r="S1100" t="s">
        <v>1212</v>
      </c>
      <c r="T1100" s="131">
        <v>0.51</v>
      </c>
      <c r="U1100" t="s">
        <v>3133</v>
      </c>
      <c r="V1100" s="132">
        <v>2.4830000000000001E-2</v>
      </c>
      <c r="W1100" s="132">
        <v>5.5899999999999998E-2</v>
      </c>
      <c r="X1100" t="s">
        <v>412</v>
      </c>
      <c r="Y1100" t="s">
        <v>339</v>
      </c>
      <c r="Z1100" s="131">
        <v>48000</v>
      </c>
      <c r="AA1100" s="131">
        <v>1</v>
      </c>
      <c r="AB1100" s="131">
        <v>98.91</v>
      </c>
      <c r="AC1100" s="131">
        <v>0.80400000000000005</v>
      </c>
      <c r="AD1100" s="131">
        <v>48.280999999999999</v>
      </c>
      <c r="AH1100" s="132">
        <v>6.9999999999999999E-4</v>
      </c>
      <c r="AI1100" s="132">
        <f t="shared" si="17"/>
        <v>1.438871615998028E-3</v>
      </c>
      <c r="AJ1100" s="132">
        <v>1.6103682777330721E-4</v>
      </c>
    </row>
    <row r="1101" spans="1:36" hidden="1">
      <c r="A1101" t="s">
        <v>1213</v>
      </c>
      <c r="B1101">
        <v>9300</v>
      </c>
      <c r="C1101" t="s">
        <v>1632</v>
      </c>
      <c r="D1101" t="s">
        <v>1633</v>
      </c>
      <c r="E1101" t="s">
        <v>309</v>
      </c>
      <c r="F1101" t="s">
        <v>1634</v>
      </c>
      <c r="G1101" t="s">
        <v>1635</v>
      </c>
      <c r="H1101" t="s">
        <v>321</v>
      </c>
      <c r="I1101" t="s">
        <v>754</v>
      </c>
      <c r="J1101" t="s">
        <v>204</v>
      </c>
      <c r="K1101" t="s">
        <v>204</v>
      </c>
      <c r="L1101" t="s">
        <v>325</v>
      </c>
      <c r="M1101" t="s">
        <v>340</v>
      </c>
      <c r="N1101" t="s">
        <v>440</v>
      </c>
      <c r="O1101" t="s">
        <v>339</v>
      </c>
      <c r="Q1101" t="s">
        <v>410</v>
      </c>
      <c r="R1101" t="s">
        <v>410</v>
      </c>
      <c r="S1101" t="s">
        <v>1212</v>
      </c>
      <c r="T1101" s="131">
        <v>3.88</v>
      </c>
      <c r="U1101" t="s">
        <v>1560</v>
      </c>
      <c r="V1101" s="132">
        <v>4.2779999999999999E-2</v>
      </c>
      <c r="W1101" s="132">
        <v>4.3200000000000002E-2</v>
      </c>
      <c r="X1101" t="s">
        <v>412</v>
      </c>
      <c r="Y1101" t="s">
        <v>339</v>
      </c>
      <c r="Z1101" s="131">
        <v>47000</v>
      </c>
      <c r="AA1101" s="131">
        <v>1</v>
      </c>
      <c r="AB1101" s="131">
        <v>100.66</v>
      </c>
      <c r="AD1101" s="131">
        <v>47.31</v>
      </c>
      <c r="AH1101" s="132">
        <v>1.2999999999999999E-4</v>
      </c>
      <c r="AI1101" s="132">
        <f t="shared" si="17"/>
        <v>1.4099338487783331E-3</v>
      </c>
      <c r="AJ1101" s="132">
        <v>1.5779814672345571E-4</v>
      </c>
    </row>
    <row r="1102" spans="1:36" hidden="1">
      <c r="A1102" t="s">
        <v>1213</v>
      </c>
      <c r="B1102">
        <v>9300</v>
      </c>
      <c r="C1102" t="s">
        <v>2280</v>
      </c>
      <c r="D1102" t="s">
        <v>2281</v>
      </c>
      <c r="E1102" t="s">
        <v>309</v>
      </c>
      <c r="F1102" t="s">
        <v>2282</v>
      </c>
      <c r="G1102" t="s">
        <v>2283</v>
      </c>
      <c r="H1102" t="s">
        <v>321</v>
      </c>
      <c r="I1102" t="s">
        <v>951</v>
      </c>
      <c r="J1102" t="s">
        <v>204</v>
      </c>
      <c r="K1102" t="s">
        <v>204</v>
      </c>
      <c r="L1102" t="s">
        <v>325</v>
      </c>
      <c r="M1102" t="s">
        <v>340</v>
      </c>
      <c r="N1102" t="s">
        <v>454</v>
      </c>
      <c r="O1102" t="s">
        <v>339</v>
      </c>
      <c r="P1102" t="s">
        <v>1539</v>
      </c>
      <c r="Q1102" t="s">
        <v>413</v>
      </c>
      <c r="R1102" t="s">
        <v>407</v>
      </c>
      <c r="S1102" t="s">
        <v>1212</v>
      </c>
      <c r="T1102" s="131">
        <v>5.7</v>
      </c>
      <c r="U1102" t="s">
        <v>2284</v>
      </c>
      <c r="V1102" s="132">
        <v>5.5169999999999997E-2</v>
      </c>
      <c r="W1102" s="132">
        <v>6.0499999999999998E-2</v>
      </c>
      <c r="X1102" t="s">
        <v>412</v>
      </c>
      <c r="Y1102" t="s">
        <v>339</v>
      </c>
      <c r="Z1102" s="131">
        <v>46000</v>
      </c>
      <c r="AA1102" s="131">
        <v>1</v>
      </c>
      <c r="AB1102" s="131">
        <v>99.25</v>
      </c>
      <c r="AD1102" s="131">
        <v>45.655000000000001</v>
      </c>
      <c r="AH1102" s="132">
        <v>4.0000000000000003E-5</v>
      </c>
      <c r="AI1102" s="132">
        <f t="shared" si="17"/>
        <v>1.3606114957931685E-3</v>
      </c>
      <c r="AJ1102" s="132">
        <v>1.5227804668483134E-4</v>
      </c>
    </row>
    <row r="1103" spans="1:36" hidden="1">
      <c r="A1103" t="s">
        <v>1213</v>
      </c>
      <c r="B1103">
        <v>9300</v>
      </c>
      <c r="C1103" t="s">
        <v>2327</v>
      </c>
      <c r="D1103" t="s">
        <v>2328</v>
      </c>
      <c r="E1103" t="s">
        <v>309</v>
      </c>
      <c r="F1103" t="s">
        <v>3134</v>
      </c>
      <c r="G1103" t="s">
        <v>3135</v>
      </c>
      <c r="H1103" t="s">
        <v>321</v>
      </c>
      <c r="I1103" t="s">
        <v>951</v>
      </c>
      <c r="J1103" t="s">
        <v>204</v>
      </c>
      <c r="K1103" t="s">
        <v>204</v>
      </c>
      <c r="L1103" t="s">
        <v>325</v>
      </c>
      <c r="M1103" t="s">
        <v>340</v>
      </c>
      <c r="N1103" t="s">
        <v>464</v>
      </c>
      <c r="O1103" t="s">
        <v>339</v>
      </c>
      <c r="P1103" t="s">
        <v>1533</v>
      </c>
      <c r="Q1103" t="s">
        <v>413</v>
      </c>
      <c r="R1103" t="s">
        <v>407</v>
      </c>
      <c r="S1103" t="s">
        <v>1212</v>
      </c>
      <c r="T1103" s="131">
        <v>1.39</v>
      </c>
      <c r="U1103" t="s">
        <v>2879</v>
      </c>
      <c r="V1103" s="132">
        <v>5.126E-2</v>
      </c>
      <c r="W1103" s="132">
        <v>5.0299999999999997E-2</v>
      </c>
      <c r="X1103" t="s">
        <v>412</v>
      </c>
      <c r="Y1103" t="s">
        <v>339</v>
      </c>
      <c r="Z1103" s="131">
        <v>46000.33</v>
      </c>
      <c r="AA1103" s="131">
        <v>1</v>
      </c>
      <c r="AB1103" s="131">
        <v>98.76</v>
      </c>
      <c r="AD1103" s="131">
        <v>45.43</v>
      </c>
      <c r="AH1103" s="132">
        <v>1.4999999999999999E-4</v>
      </c>
      <c r="AI1103" s="132">
        <f t="shared" si="17"/>
        <v>1.3539060399492639E-3</v>
      </c>
      <c r="AJ1103" s="132">
        <v>1.5152757991220868E-4</v>
      </c>
    </row>
    <row r="1104" spans="1:36" hidden="1">
      <c r="A1104" t="s">
        <v>1213</v>
      </c>
      <c r="B1104">
        <v>9300</v>
      </c>
      <c r="C1104" t="s">
        <v>2023</v>
      </c>
      <c r="D1104" t="s">
        <v>2024</v>
      </c>
      <c r="E1104" t="s">
        <v>309</v>
      </c>
      <c r="F1104" t="s">
        <v>2100</v>
      </c>
      <c r="G1104" t="s">
        <v>2101</v>
      </c>
      <c r="H1104" t="s">
        <v>321</v>
      </c>
      <c r="I1104" t="s">
        <v>754</v>
      </c>
      <c r="J1104" t="s">
        <v>204</v>
      </c>
      <c r="K1104" t="s">
        <v>204</v>
      </c>
      <c r="L1104" t="s">
        <v>325</v>
      </c>
      <c r="M1104" t="s">
        <v>340</v>
      </c>
      <c r="N1104" t="s">
        <v>464</v>
      </c>
      <c r="O1104" t="s">
        <v>339</v>
      </c>
      <c r="P1104" t="s">
        <v>2088</v>
      </c>
      <c r="Q1104" t="s">
        <v>413</v>
      </c>
      <c r="R1104" t="s">
        <v>407</v>
      </c>
      <c r="S1104" t="s">
        <v>1212</v>
      </c>
      <c r="T1104" s="131">
        <v>0.01</v>
      </c>
      <c r="U1104" t="s">
        <v>2056</v>
      </c>
      <c r="V1104" s="132">
        <v>3.4660000000000003E-2</v>
      </c>
      <c r="W1104" s="132">
        <v>0.25729999999999997</v>
      </c>
      <c r="X1104" t="s">
        <v>412</v>
      </c>
      <c r="Y1104" t="s">
        <v>339</v>
      </c>
      <c r="Z1104" s="131">
        <v>39000</v>
      </c>
      <c r="AA1104" s="131">
        <v>1</v>
      </c>
      <c r="AB1104" s="131">
        <v>115.85</v>
      </c>
      <c r="AD1104" s="131">
        <v>45.182000000000002</v>
      </c>
      <c r="AH1104" s="132">
        <v>6.9999999999999994E-5</v>
      </c>
      <c r="AI1104" s="132">
        <f t="shared" si="17"/>
        <v>1.3465151375079824E-3</v>
      </c>
      <c r="AJ1104" s="132">
        <v>1.5070039875838461E-4</v>
      </c>
    </row>
    <row r="1105" spans="1:36" hidden="1">
      <c r="A1105" t="s">
        <v>1213</v>
      </c>
      <c r="B1105">
        <v>9300</v>
      </c>
      <c r="C1105" t="s">
        <v>2121</v>
      </c>
      <c r="D1105" t="s">
        <v>2122</v>
      </c>
      <c r="E1105" t="s">
        <v>309</v>
      </c>
      <c r="F1105" t="s">
        <v>3136</v>
      </c>
      <c r="G1105" t="s">
        <v>3137</v>
      </c>
      <c r="H1105" t="s">
        <v>321</v>
      </c>
      <c r="I1105" t="s">
        <v>951</v>
      </c>
      <c r="J1105" t="s">
        <v>204</v>
      </c>
      <c r="K1105" t="s">
        <v>204</v>
      </c>
      <c r="L1105" t="s">
        <v>325</v>
      </c>
      <c r="M1105" t="s">
        <v>340</v>
      </c>
      <c r="N1105" t="s">
        <v>445</v>
      </c>
      <c r="O1105" t="s">
        <v>339</v>
      </c>
      <c r="P1105" t="s">
        <v>1700</v>
      </c>
      <c r="Q1105" t="s">
        <v>413</v>
      </c>
      <c r="R1105" t="s">
        <v>407</v>
      </c>
      <c r="S1105" t="s">
        <v>1212</v>
      </c>
      <c r="T1105" s="131">
        <v>0.33</v>
      </c>
      <c r="U1105" t="s">
        <v>2556</v>
      </c>
      <c r="V1105" s="132">
        <v>5.0569999999999997E-2</v>
      </c>
      <c r="W1105" s="132">
        <v>5.0700000000000002E-2</v>
      </c>
      <c r="X1105" t="s">
        <v>412</v>
      </c>
      <c r="Y1105" t="s">
        <v>339</v>
      </c>
      <c r="Z1105" s="131">
        <v>45000</v>
      </c>
      <c r="AA1105" s="131">
        <v>1</v>
      </c>
      <c r="AB1105" s="131">
        <v>100.15</v>
      </c>
      <c r="AD1105" s="131">
        <v>45.067999999999998</v>
      </c>
      <c r="AH1105" s="132">
        <v>6.0000000000000002E-5</v>
      </c>
      <c r="AI1105" s="132">
        <f t="shared" si="17"/>
        <v>1.3431177065470706E-3</v>
      </c>
      <c r="AJ1105" s="132">
        <v>1.5032016226025578E-4</v>
      </c>
    </row>
    <row r="1106" spans="1:36" hidden="1">
      <c r="A1106" t="s">
        <v>1213</v>
      </c>
      <c r="B1106">
        <v>9300</v>
      </c>
      <c r="C1106" t="s">
        <v>2880</v>
      </c>
      <c r="D1106" t="s">
        <v>2881</v>
      </c>
      <c r="E1106" t="s">
        <v>309</v>
      </c>
      <c r="F1106" t="s">
        <v>2882</v>
      </c>
      <c r="G1106" t="s">
        <v>2883</v>
      </c>
      <c r="H1106" t="s">
        <v>321</v>
      </c>
      <c r="I1106" t="s">
        <v>755</v>
      </c>
      <c r="J1106" t="s">
        <v>204</v>
      </c>
      <c r="K1106" t="s">
        <v>204</v>
      </c>
      <c r="L1106" t="s">
        <v>325</v>
      </c>
      <c r="M1106" t="s">
        <v>340</v>
      </c>
      <c r="N1106" t="s">
        <v>440</v>
      </c>
      <c r="O1106" t="s">
        <v>339</v>
      </c>
      <c r="P1106" t="s">
        <v>1627</v>
      </c>
      <c r="Q1106" t="s">
        <v>413</v>
      </c>
      <c r="R1106" t="s">
        <v>407</v>
      </c>
      <c r="S1106" t="s">
        <v>1212</v>
      </c>
      <c r="T1106" s="131">
        <v>0.5</v>
      </c>
      <c r="U1106" t="s">
        <v>2884</v>
      </c>
      <c r="V1106" s="132">
        <v>8.1470000000000001E-2</v>
      </c>
      <c r="W1106" s="132">
        <v>7.5200000000000003E-2</v>
      </c>
      <c r="X1106" t="s">
        <v>412</v>
      </c>
      <c r="Y1106" t="s">
        <v>339</v>
      </c>
      <c r="Z1106" s="131">
        <v>44000.160000000003</v>
      </c>
      <c r="AA1106" s="131">
        <v>1</v>
      </c>
      <c r="AB1106" s="131">
        <v>100.8</v>
      </c>
      <c r="AD1106" s="131">
        <v>44.351999999999997</v>
      </c>
      <c r="AH1106" s="132">
        <v>3.6000000000000002E-4</v>
      </c>
      <c r="AI1106" s="132">
        <f t="shared" si="17"/>
        <v>1.3217794559504676E-3</v>
      </c>
      <c r="AJ1106" s="132">
        <v>1.4793201021937659E-4</v>
      </c>
    </row>
    <row r="1107" spans="1:36" hidden="1">
      <c r="A1107" t="s">
        <v>1213</v>
      </c>
      <c r="B1107">
        <v>9300</v>
      </c>
      <c r="C1107" t="s">
        <v>2385</v>
      </c>
      <c r="D1107" t="s">
        <v>2386</v>
      </c>
      <c r="E1107" t="s">
        <v>309</v>
      </c>
      <c r="F1107" t="s">
        <v>3138</v>
      </c>
      <c r="G1107" t="s">
        <v>3139</v>
      </c>
      <c r="H1107" t="s">
        <v>321</v>
      </c>
      <c r="I1107" t="s">
        <v>951</v>
      </c>
      <c r="J1107" t="s">
        <v>204</v>
      </c>
      <c r="K1107" t="s">
        <v>204</v>
      </c>
      <c r="L1107" t="s">
        <v>325</v>
      </c>
      <c r="M1107" t="s">
        <v>340</v>
      </c>
      <c r="N1107" t="s">
        <v>447</v>
      </c>
      <c r="O1107" t="s">
        <v>339</v>
      </c>
      <c r="P1107" t="s">
        <v>1545</v>
      </c>
      <c r="Q1107" t="s">
        <v>415</v>
      </c>
      <c r="R1107" t="s">
        <v>407</v>
      </c>
      <c r="S1107" t="s">
        <v>1212</v>
      </c>
      <c r="T1107" s="131">
        <v>0.25</v>
      </c>
      <c r="U1107" t="s">
        <v>1868</v>
      </c>
      <c r="V1107" s="132">
        <v>5.6399999999999999E-2</v>
      </c>
      <c r="W1107" s="132">
        <v>6.7199999999999996E-2</v>
      </c>
      <c r="X1107" t="s">
        <v>412</v>
      </c>
      <c r="Y1107" t="s">
        <v>339</v>
      </c>
      <c r="Z1107" s="131">
        <v>44000.67</v>
      </c>
      <c r="AA1107" s="131">
        <v>1</v>
      </c>
      <c r="AB1107" s="131">
        <v>99.91</v>
      </c>
      <c r="AD1107" s="131">
        <v>43.960999999999999</v>
      </c>
      <c r="AH1107" s="132">
        <v>1.97E-3</v>
      </c>
      <c r="AI1107" s="132">
        <f t="shared" si="17"/>
        <v>1.3101268637950602E-3</v>
      </c>
      <c r="AJ1107" s="132">
        <v>1.4662786573895235E-4</v>
      </c>
    </row>
    <row r="1108" spans="1:36" hidden="1">
      <c r="A1108" t="s">
        <v>1213</v>
      </c>
      <c r="B1108">
        <v>9300</v>
      </c>
      <c r="C1108" t="s">
        <v>1696</v>
      </c>
      <c r="D1108" t="s">
        <v>1697</v>
      </c>
      <c r="E1108" t="s">
        <v>309</v>
      </c>
      <c r="F1108" t="s">
        <v>2060</v>
      </c>
      <c r="G1108" t="s">
        <v>2061</v>
      </c>
      <c r="H1108" t="s">
        <v>321</v>
      </c>
      <c r="I1108" t="s">
        <v>754</v>
      </c>
      <c r="J1108" t="s">
        <v>204</v>
      </c>
      <c r="K1108" t="s">
        <v>204</v>
      </c>
      <c r="L1108" t="s">
        <v>325</v>
      </c>
      <c r="M1108" t="s">
        <v>340</v>
      </c>
      <c r="N1108" t="s">
        <v>464</v>
      </c>
      <c r="O1108" t="s">
        <v>339</v>
      </c>
      <c r="P1108" t="s">
        <v>1700</v>
      </c>
      <c r="Q1108" t="s">
        <v>413</v>
      </c>
      <c r="R1108" t="s">
        <v>407</v>
      </c>
      <c r="S1108" t="s">
        <v>1212</v>
      </c>
      <c r="T1108" s="131">
        <v>2.27</v>
      </c>
      <c r="U1108" t="s">
        <v>1343</v>
      </c>
      <c r="V1108" s="132">
        <v>2.6870000000000002E-2</v>
      </c>
      <c r="W1108" s="132">
        <v>2.8000000000000001E-2</v>
      </c>
      <c r="X1108" t="s">
        <v>412</v>
      </c>
      <c r="Y1108" t="s">
        <v>339</v>
      </c>
      <c r="Z1108" s="131">
        <v>37000.639999999999</v>
      </c>
      <c r="AA1108" s="131">
        <v>1</v>
      </c>
      <c r="AB1108" s="131">
        <v>114.39</v>
      </c>
      <c r="AD1108" s="131">
        <v>42.325000000000003</v>
      </c>
      <c r="AH1108" s="132">
        <v>2.0000000000000002E-5</v>
      </c>
      <c r="AI1108" s="132">
        <f t="shared" si="17"/>
        <v>1.261370749303381E-3</v>
      </c>
      <c r="AJ1108" s="132">
        <v>1.4117113845001612E-4</v>
      </c>
    </row>
    <row r="1109" spans="1:36" hidden="1">
      <c r="A1109" t="s">
        <v>1213</v>
      </c>
      <c r="B1109">
        <v>9300</v>
      </c>
      <c r="C1109" t="s">
        <v>2011</v>
      </c>
      <c r="D1109" t="s">
        <v>2012</v>
      </c>
      <c r="E1109" t="s">
        <v>309</v>
      </c>
      <c r="F1109" t="s">
        <v>3140</v>
      </c>
      <c r="G1109" t="s">
        <v>3141</v>
      </c>
      <c r="H1109" t="s">
        <v>321</v>
      </c>
      <c r="I1109" t="s">
        <v>754</v>
      </c>
      <c r="J1109" t="s">
        <v>204</v>
      </c>
      <c r="K1109" t="s">
        <v>204</v>
      </c>
      <c r="L1109" t="s">
        <v>325</v>
      </c>
      <c r="M1109" t="s">
        <v>340</v>
      </c>
      <c r="N1109" t="s">
        <v>464</v>
      </c>
      <c r="O1109" t="s">
        <v>339</v>
      </c>
      <c r="P1109" t="s">
        <v>1700</v>
      </c>
      <c r="Q1109" t="s">
        <v>413</v>
      </c>
      <c r="R1109" t="s">
        <v>407</v>
      </c>
      <c r="S1109" t="s">
        <v>1212</v>
      </c>
      <c r="T1109" s="131">
        <v>1.84</v>
      </c>
      <c r="U1109" t="s">
        <v>3142</v>
      </c>
      <c r="V1109" s="132">
        <v>2.4320000000000001E-2</v>
      </c>
      <c r="W1109" s="132">
        <v>2.7099999999999999E-2</v>
      </c>
      <c r="X1109" t="s">
        <v>412</v>
      </c>
      <c r="Y1109" t="s">
        <v>339</v>
      </c>
      <c r="Z1109" s="131">
        <v>36000</v>
      </c>
      <c r="AA1109" s="131">
        <v>1</v>
      </c>
      <c r="AB1109" s="131">
        <v>115.06</v>
      </c>
      <c r="AD1109" s="131">
        <v>41.421999999999997</v>
      </c>
      <c r="AH1109" s="132">
        <v>8.0000000000000007E-5</v>
      </c>
      <c r="AI1109" s="132">
        <f t="shared" si="17"/>
        <v>1.2344595198498438E-3</v>
      </c>
      <c r="AJ1109" s="132">
        <v>1.3815926513589054E-4</v>
      </c>
    </row>
    <row r="1110" spans="1:36" hidden="1">
      <c r="A1110" t="s">
        <v>1213</v>
      </c>
      <c r="B1110">
        <v>9300</v>
      </c>
      <c r="C1110" t="s">
        <v>2255</v>
      </c>
      <c r="D1110" t="s">
        <v>2256</v>
      </c>
      <c r="E1110" t="s">
        <v>309</v>
      </c>
      <c r="F1110" t="s">
        <v>2582</v>
      </c>
      <c r="G1110" t="s">
        <v>2583</v>
      </c>
      <c r="H1110" t="s">
        <v>321</v>
      </c>
      <c r="I1110" t="s">
        <v>754</v>
      </c>
      <c r="J1110" t="s">
        <v>204</v>
      </c>
      <c r="K1110" t="s">
        <v>204</v>
      </c>
      <c r="L1110" t="s">
        <v>325</v>
      </c>
      <c r="M1110" t="s">
        <v>340</v>
      </c>
      <c r="N1110" t="s">
        <v>462</v>
      </c>
      <c r="O1110" t="s">
        <v>339</v>
      </c>
      <c r="P1110" t="s">
        <v>1533</v>
      </c>
      <c r="Q1110" t="s">
        <v>413</v>
      </c>
      <c r="R1110" t="s">
        <v>407</v>
      </c>
      <c r="S1110" t="s">
        <v>1212</v>
      </c>
      <c r="T1110" s="131">
        <v>2.84</v>
      </c>
      <c r="U1110" t="s">
        <v>2441</v>
      </c>
      <c r="V1110" s="132">
        <v>1.856E-2</v>
      </c>
      <c r="W1110" s="132">
        <v>2.9000000000000001E-2</v>
      </c>
      <c r="X1110" t="s">
        <v>412</v>
      </c>
      <c r="Y1110" t="s">
        <v>339</v>
      </c>
      <c r="Z1110" s="131">
        <v>36000.76</v>
      </c>
      <c r="AA1110" s="131">
        <v>1</v>
      </c>
      <c r="AB1110" s="131">
        <v>105.5</v>
      </c>
      <c r="AD1110" s="131">
        <v>37.981000000000002</v>
      </c>
      <c r="AH1110" s="132">
        <v>1.2E-4</v>
      </c>
      <c r="AI1110" s="132">
        <f t="shared" si="17"/>
        <v>1.1319107484770634E-3</v>
      </c>
      <c r="AJ1110" s="132">
        <v>1.2668212662658151E-4</v>
      </c>
    </row>
    <row r="1111" spans="1:36" hidden="1">
      <c r="A1111" t="s">
        <v>1213</v>
      </c>
      <c r="B1111">
        <v>9300</v>
      </c>
      <c r="C1111" t="s">
        <v>1541</v>
      </c>
      <c r="D1111" t="s">
        <v>1542</v>
      </c>
      <c r="E1111" t="s">
        <v>80</v>
      </c>
      <c r="F1111" t="s">
        <v>1543</v>
      </c>
      <c r="G1111" t="s">
        <v>1544</v>
      </c>
      <c r="H1111" t="s">
        <v>321</v>
      </c>
      <c r="I1111" t="s">
        <v>755</v>
      </c>
      <c r="J1111" t="s">
        <v>204</v>
      </c>
      <c r="K1111" t="s">
        <v>224</v>
      </c>
      <c r="L1111" t="s">
        <v>325</v>
      </c>
      <c r="M1111" t="s">
        <v>340</v>
      </c>
      <c r="N1111" t="s">
        <v>443</v>
      </c>
      <c r="O1111" t="s">
        <v>339</v>
      </c>
      <c r="P1111" t="s">
        <v>1545</v>
      </c>
      <c r="Q1111" t="s">
        <v>415</v>
      </c>
      <c r="R1111" t="s">
        <v>407</v>
      </c>
      <c r="S1111" t="s">
        <v>1212</v>
      </c>
      <c r="T1111" s="131">
        <v>1.34</v>
      </c>
      <c r="U1111" t="s">
        <v>1546</v>
      </c>
      <c r="V1111" s="132">
        <v>8.8999999999999995E-4</v>
      </c>
      <c r="W1111" s="132">
        <v>6.2199999999999998E-2</v>
      </c>
      <c r="X1111" t="s">
        <v>412</v>
      </c>
      <c r="Y1111" t="s">
        <v>339</v>
      </c>
      <c r="Z1111" s="131">
        <v>36000</v>
      </c>
      <c r="AA1111" s="131">
        <v>1</v>
      </c>
      <c r="AB1111" s="131">
        <v>105.12</v>
      </c>
      <c r="AD1111" s="131">
        <v>37.843000000000004</v>
      </c>
      <c r="AH1111" s="132">
        <v>9.0000000000000006E-5</v>
      </c>
      <c r="AI1111" s="132">
        <f t="shared" si="17"/>
        <v>1.127798068892802E-3</v>
      </c>
      <c r="AJ1111" s="132">
        <v>1.2622184033937297E-4</v>
      </c>
    </row>
    <row r="1112" spans="1:36" hidden="1">
      <c r="A1112" t="s">
        <v>1213</v>
      </c>
      <c r="B1112">
        <v>9300</v>
      </c>
      <c r="C1112" t="s">
        <v>1781</v>
      </c>
      <c r="D1112" t="s">
        <v>1782</v>
      </c>
      <c r="E1112" t="s">
        <v>309</v>
      </c>
      <c r="F1112" t="s">
        <v>1783</v>
      </c>
      <c r="G1112" t="s">
        <v>1784</v>
      </c>
      <c r="H1112" t="s">
        <v>321</v>
      </c>
      <c r="I1112" t="s">
        <v>951</v>
      </c>
      <c r="J1112" t="s">
        <v>204</v>
      </c>
      <c r="K1112" t="s">
        <v>204</v>
      </c>
      <c r="L1112" t="s">
        <v>325</v>
      </c>
      <c r="M1112" t="s">
        <v>340</v>
      </c>
      <c r="N1112" t="s">
        <v>454</v>
      </c>
      <c r="O1112" t="s">
        <v>339</v>
      </c>
      <c r="P1112" t="s">
        <v>1539</v>
      </c>
      <c r="Q1112" t="s">
        <v>413</v>
      </c>
      <c r="R1112" t="s">
        <v>407</v>
      </c>
      <c r="S1112" t="s">
        <v>1212</v>
      </c>
      <c r="T1112" s="131">
        <v>3.37</v>
      </c>
      <c r="U1112" t="s">
        <v>1631</v>
      </c>
      <c r="V1112" s="132">
        <v>5.5100000000000003E-2</v>
      </c>
      <c r="W1112" s="132">
        <v>5.6899999999999999E-2</v>
      </c>
      <c r="X1112" t="s">
        <v>412</v>
      </c>
      <c r="Y1112" t="s">
        <v>339</v>
      </c>
      <c r="Z1112" s="131">
        <v>36000</v>
      </c>
      <c r="AA1112" s="131">
        <v>1</v>
      </c>
      <c r="AB1112" s="131">
        <v>103.63</v>
      </c>
      <c r="AD1112" s="131">
        <v>37.307000000000002</v>
      </c>
      <c r="AH1112" s="132">
        <v>4.0000000000000003E-5</v>
      </c>
      <c r="AI1112" s="132">
        <f t="shared" si="17"/>
        <v>1.1118241829713227E-3</v>
      </c>
      <c r="AJ1112" s="132">
        <v>1.2443406171659189E-4</v>
      </c>
    </row>
    <row r="1113" spans="1:36" hidden="1">
      <c r="A1113" t="s">
        <v>1213</v>
      </c>
      <c r="B1113">
        <v>9300</v>
      </c>
      <c r="C1113" t="s">
        <v>1535</v>
      </c>
      <c r="D1113" t="s">
        <v>1536</v>
      </c>
      <c r="E1113" t="s">
        <v>311</v>
      </c>
      <c r="F1113" t="s">
        <v>1719</v>
      </c>
      <c r="G1113" t="s">
        <v>1720</v>
      </c>
      <c r="H1113" t="s">
        <v>321</v>
      </c>
      <c r="I1113" t="s">
        <v>951</v>
      </c>
      <c r="J1113" t="s">
        <v>204</v>
      </c>
      <c r="K1113" t="s">
        <v>224</v>
      </c>
      <c r="L1113" t="s">
        <v>325</v>
      </c>
      <c r="M1113" t="s">
        <v>340</v>
      </c>
      <c r="N1113" t="s">
        <v>465</v>
      </c>
      <c r="O1113" t="s">
        <v>339</v>
      </c>
      <c r="P1113" t="s">
        <v>1551</v>
      </c>
      <c r="Q1113" t="s">
        <v>413</v>
      </c>
      <c r="R1113" t="s">
        <v>407</v>
      </c>
      <c r="S1113" t="s">
        <v>1212</v>
      </c>
      <c r="T1113" s="131">
        <v>1.61</v>
      </c>
      <c r="U1113" t="s">
        <v>1706</v>
      </c>
      <c r="V1113" s="132">
        <v>7.4709999999999999E-2</v>
      </c>
      <c r="W1113" s="132">
        <v>6.1199999999999997E-2</v>
      </c>
      <c r="X1113" t="s">
        <v>412</v>
      </c>
      <c r="Y1113" t="s">
        <v>339</v>
      </c>
      <c r="Z1113" s="131">
        <v>36000</v>
      </c>
      <c r="AA1113" s="131">
        <v>1</v>
      </c>
      <c r="AB1113" s="131">
        <v>102.91</v>
      </c>
      <c r="AD1113" s="131">
        <v>37.048000000000002</v>
      </c>
      <c r="AH1113" s="132">
        <v>1E-4</v>
      </c>
      <c r="AI1113" s="132">
        <f t="shared" si="17"/>
        <v>1.1041054582443391E-3</v>
      </c>
      <c r="AJ1113" s="132">
        <v>1.2357019107610626E-4</v>
      </c>
    </row>
    <row r="1114" spans="1:36" hidden="1">
      <c r="A1114" t="s">
        <v>1213</v>
      </c>
      <c r="B1114">
        <v>9300</v>
      </c>
      <c r="C1114" t="s">
        <v>2858</v>
      </c>
      <c r="D1114" t="s">
        <v>2859</v>
      </c>
      <c r="E1114" t="s">
        <v>309</v>
      </c>
      <c r="F1114" t="s">
        <v>3143</v>
      </c>
      <c r="G1114" t="s">
        <v>3144</v>
      </c>
      <c r="H1114" t="s">
        <v>321</v>
      </c>
      <c r="I1114" t="s">
        <v>754</v>
      </c>
      <c r="J1114" t="s">
        <v>204</v>
      </c>
      <c r="K1114" t="s">
        <v>204</v>
      </c>
      <c r="L1114" t="s">
        <v>325</v>
      </c>
      <c r="M1114" t="s">
        <v>340</v>
      </c>
      <c r="N1114" t="s">
        <v>464</v>
      </c>
      <c r="O1114" t="s">
        <v>339</v>
      </c>
      <c r="P1114" t="s">
        <v>1545</v>
      </c>
      <c r="Q1114" t="s">
        <v>415</v>
      </c>
      <c r="R1114" t="s">
        <v>407</v>
      </c>
      <c r="S1114" t="s">
        <v>1212</v>
      </c>
      <c r="T1114" s="131">
        <v>0.74</v>
      </c>
      <c r="U1114" t="s">
        <v>1583</v>
      </c>
      <c r="V1114" s="132">
        <v>7.1999999999999998E-3</v>
      </c>
      <c r="W1114" s="132">
        <v>3.4299999999999997E-2</v>
      </c>
      <c r="X1114" t="s">
        <v>412</v>
      </c>
      <c r="Y1114" t="s">
        <v>339</v>
      </c>
      <c r="Z1114" s="131">
        <v>31000.41</v>
      </c>
      <c r="AA1114" s="131">
        <v>1</v>
      </c>
      <c r="AB1114" s="131">
        <v>116.9</v>
      </c>
      <c r="AD1114" s="131">
        <v>36.238999999999997</v>
      </c>
      <c r="AH1114" s="132">
        <v>1E-4</v>
      </c>
      <c r="AI1114" s="132">
        <f t="shared" si="17"/>
        <v>1.0799956192322556E-3</v>
      </c>
      <c r="AJ1114" s="132">
        <v>1.2087184610254302E-4</v>
      </c>
    </row>
    <row r="1115" spans="1:36" hidden="1">
      <c r="A1115" t="s">
        <v>1213</v>
      </c>
      <c r="B1115">
        <v>9300</v>
      </c>
      <c r="C1115" t="s">
        <v>2092</v>
      </c>
      <c r="D1115" t="s">
        <v>2093</v>
      </c>
      <c r="E1115" t="s">
        <v>309</v>
      </c>
      <c r="F1115" t="s">
        <v>2595</v>
      </c>
      <c r="G1115" t="s">
        <v>2596</v>
      </c>
      <c r="H1115" t="s">
        <v>321</v>
      </c>
      <c r="I1115" t="s">
        <v>754</v>
      </c>
      <c r="J1115" t="s">
        <v>204</v>
      </c>
      <c r="K1115" t="s">
        <v>204</v>
      </c>
      <c r="L1115" t="s">
        <v>325</v>
      </c>
      <c r="M1115" t="s">
        <v>340</v>
      </c>
      <c r="N1115" t="s">
        <v>484</v>
      </c>
      <c r="O1115" t="s">
        <v>339</v>
      </c>
      <c r="P1115" t="s">
        <v>1700</v>
      </c>
      <c r="Q1115" t="s">
        <v>413</v>
      </c>
      <c r="R1115" t="s">
        <v>407</v>
      </c>
      <c r="S1115" t="s">
        <v>1212</v>
      </c>
      <c r="T1115" s="131">
        <v>0.66</v>
      </c>
      <c r="U1115" t="s">
        <v>2597</v>
      </c>
      <c r="V1115" s="132">
        <v>4.2700000000000004E-3</v>
      </c>
      <c r="W1115" s="132">
        <v>2.69E-2</v>
      </c>
      <c r="X1115" t="s">
        <v>412</v>
      </c>
      <c r="Y1115" t="s">
        <v>339</v>
      </c>
      <c r="Z1115" s="131">
        <v>31000</v>
      </c>
      <c r="AA1115" s="131">
        <v>1</v>
      </c>
      <c r="AB1115" s="131">
        <v>116.26</v>
      </c>
      <c r="AD1115" s="131">
        <v>36.040999999999997</v>
      </c>
      <c r="AH1115" s="132">
        <v>1.2E-4</v>
      </c>
      <c r="AI1115" s="132">
        <f t="shared" si="17"/>
        <v>1.0740948180896195E-3</v>
      </c>
      <c r="AJ1115" s="132">
        <v>1.202114353426351E-4</v>
      </c>
    </row>
    <row r="1116" spans="1:36" hidden="1">
      <c r="A1116" t="s">
        <v>1213</v>
      </c>
      <c r="B1116">
        <v>9300</v>
      </c>
      <c r="C1116" t="s">
        <v>1556</v>
      </c>
      <c r="D1116" t="s">
        <v>1557</v>
      </c>
      <c r="E1116" t="s">
        <v>309</v>
      </c>
      <c r="F1116" t="s">
        <v>3145</v>
      </c>
      <c r="G1116" t="s">
        <v>3146</v>
      </c>
      <c r="H1116" t="s">
        <v>321</v>
      </c>
      <c r="I1116" t="s">
        <v>754</v>
      </c>
      <c r="J1116" t="s">
        <v>204</v>
      </c>
      <c r="K1116" t="s">
        <v>204</v>
      </c>
      <c r="L1116" t="s">
        <v>325</v>
      </c>
      <c r="M1116" t="s">
        <v>340</v>
      </c>
      <c r="N1116" t="s">
        <v>441</v>
      </c>
      <c r="O1116" t="s">
        <v>339</v>
      </c>
      <c r="Q1116" t="s">
        <v>410</v>
      </c>
      <c r="R1116" t="s">
        <v>410</v>
      </c>
      <c r="S1116" t="s">
        <v>1212</v>
      </c>
      <c r="T1116" s="131">
        <v>1.82</v>
      </c>
      <c r="U1116" t="s">
        <v>1730</v>
      </c>
      <c r="V1116" s="132">
        <v>3.7409999999999999E-2</v>
      </c>
      <c r="W1116" s="132">
        <v>4.1399999999999999E-2</v>
      </c>
      <c r="X1116" t="s">
        <v>412</v>
      </c>
      <c r="Y1116" t="s">
        <v>339</v>
      </c>
      <c r="Z1116" s="131">
        <v>31500</v>
      </c>
      <c r="AA1116" s="131">
        <v>1</v>
      </c>
      <c r="AB1116" s="131">
        <v>113.45</v>
      </c>
      <c r="AD1116" s="131">
        <v>35.737000000000002</v>
      </c>
      <c r="AH1116" s="132">
        <v>3.8000000000000002E-4</v>
      </c>
      <c r="AI1116" s="132">
        <f t="shared" si="17"/>
        <v>1.0650350021938553E-3</v>
      </c>
      <c r="AJ1116" s="132">
        <v>1.1919747134762496E-4</v>
      </c>
    </row>
    <row r="1117" spans="1:36" hidden="1">
      <c r="A1117" t="s">
        <v>1213</v>
      </c>
      <c r="B1117">
        <v>9300</v>
      </c>
      <c r="C1117" t="s">
        <v>1671</v>
      </c>
      <c r="D1117" t="s">
        <v>1672</v>
      </c>
      <c r="E1117" t="s">
        <v>309</v>
      </c>
      <c r="F1117" t="s">
        <v>3147</v>
      </c>
      <c r="G1117" t="s">
        <v>3148</v>
      </c>
      <c r="H1117" t="s">
        <v>321</v>
      </c>
      <c r="I1117" t="s">
        <v>754</v>
      </c>
      <c r="J1117" t="s">
        <v>204</v>
      </c>
      <c r="K1117" t="s">
        <v>204</v>
      </c>
      <c r="L1117" t="s">
        <v>325</v>
      </c>
      <c r="M1117" t="s">
        <v>340</v>
      </c>
      <c r="N1117" t="s">
        <v>464</v>
      </c>
      <c r="O1117" t="s">
        <v>339</v>
      </c>
      <c r="P1117" t="s">
        <v>1627</v>
      </c>
      <c r="Q1117" t="s">
        <v>413</v>
      </c>
      <c r="R1117" t="s">
        <v>407</v>
      </c>
      <c r="S1117" t="s">
        <v>1212</v>
      </c>
      <c r="T1117" s="131">
        <v>2.97</v>
      </c>
      <c r="U1117" t="s">
        <v>1266</v>
      </c>
      <c r="V1117" s="132">
        <v>-1.7899999999999999E-3</v>
      </c>
      <c r="W1117" s="132">
        <v>2.81E-2</v>
      </c>
      <c r="X1117" t="s">
        <v>412</v>
      </c>
      <c r="Y1117" t="s">
        <v>339</v>
      </c>
      <c r="Z1117" s="131">
        <v>31000.5</v>
      </c>
      <c r="AA1117" s="131">
        <v>1</v>
      </c>
      <c r="AB1117" s="131">
        <v>113.09</v>
      </c>
      <c r="AD1117" s="131">
        <v>35.058</v>
      </c>
      <c r="AH1117" s="132">
        <v>1.6000000000000001E-4</v>
      </c>
      <c r="AI1117" s="132">
        <f t="shared" si="17"/>
        <v>1.0447994265582498E-3</v>
      </c>
      <c r="AJ1117" s="132">
        <v>1.1693272939824371E-4</v>
      </c>
    </row>
    <row r="1118" spans="1:36" hidden="1">
      <c r="A1118" t="s">
        <v>1213</v>
      </c>
      <c r="B1118">
        <v>9300</v>
      </c>
      <c r="C1118" t="s">
        <v>2686</v>
      </c>
      <c r="D1118" t="s">
        <v>2687</v>
      </c>
      <c r="E1118" t="s">
        <v>309</v>
      </c>
      <c r="F1118" t="s">
        <v>2688</v>
      </c>
      <c r="G1118" t="s">
        <v>2689</v>
      </c>
      <c r="H1118" t="s">
        <v>321</v>
      </c>
      <c r="I1118" t="s">
        <v>951</v>
      </c>
      <c r="J1118" t="s">
        <v>204</v>
      </c>
      <c r="K1118" t="s">
        <v>204</v>
      </c>
      <c r="L1118" t="s">
        <v>325</v>
      </c>
      <c r="M1118" t="s">
        <v>340</v>
      </c>
      <c r="N1118" t="s">
        <v>464</v>
      </c>
      <c r="O1118" t="s">
        <v>339</v>
      </c>
      <c r="P1118" t="s">
        <v>1655</v>
      </c>
      <c r="Q1118" t="s">
        <v>413</v>
      </c>
      <c r="R1118" t="s">
        <v>407</v>
      </c>
      <c r="S1118" t="s">
        <v>1212</v>
      </c>
      <c r="T1118" s="131">
        <v>1.2</v>
      </c>
      <c r="U1118" t="s">
        <v>2690</v>
      </c>
      <c r="V1118" s="132">
        <v>6.0720000000000003E-2</v>
      </c>
      <c r="W1118" s="132">
        <v>6.7000000000000004E-2</v>
      </c>
      <c r="X1118" t="s">
        <v>412</v>
      </c>
      <c r="Y1118" t="s">
        <v>339</v>
      </c>
      <c r="Z1118" s="131">
        <v>35000.47</v>
      </c>
      <c r="AA1118" s="131">
        <v>1</v>
      </c>
      <c r="AB1118" s="131">
        <v>99.46</v>
      </c>
      <c r="AD1118" s="131">
        <v>34.811</v>
      </c>
      <c r="AH1118" s="132">
        <v>6.0000000000000002E-5</v>
      </c>
      <c r="AI1118" s="132">
        <f t="shared" si="17"/>
        <v>1.0374383261429413E-3</v>
      </c>
      <c r="AJ1118" s="132">
        <v>1.1610888365229796E-4</v>
      </c>
    </row>
    <row r="1119" spans="1:36" hidden="1">
      <c r="A1119" t="s">
        <v>1213</v>
      </c>
      <c r="B1119">
        <v>9300</v>
      </c>
      <c r="C1119" t="s">
        <v>2280</v>
      </c>
      <c r="D1119" t="s">
        <v>2281</v>
      </c>
      <c r="E1119" t="s">
        <v>309</v>
      </c>
      <c r="F1119" t="s">
        <v>2422</v>
      </c>
      <c r="G1119" t="s">
        <v>2423</v>
      </c>
      <c r="H1119" t="s">
        <v>321</v>
      </c>
      <c r="I1119" t="s">
        <v>951</v>
      </c>
      <c r="J1119" t="s">
        <v>204</v>
      </c>
      <c r="K1119" t="s">
        <v>204</v>
      </c>
      <c r="L1119" t="s">
        <v>325</v>
      </c>
      <c r="M1119" t="s">
        <v>340</v>
      </c>
      <c r="N1119" t="s">
        <v>454</v>
      </c>
      <c r="O1119" t="s">
        <v>339</v>
      </c>
      <c r="P1119" t="s">
        <v>1539</v>
      </c>
      <c r="Q1119" t="s">
        <v>413</v>
      </c>
      <c r="R1119" t="s">
        <v>407</v>
      </c>
      <c r="S1119" t="s">
        <v>1212</v>
      </c>
      <c r="T1119" s="131">
        <v>3.47</v>
      </c>
      <c r="U1119" t="s">
        <v>2424</v>
      </c>
      <c r="V1119" s="132">
        <v>4.5670000000000002E-2</v>
      </c>
      <c r="W1119" s="132">
        <v>5.7799999999999997E-2</v>
      </c>
      <c r="X1119" t="s">
        <v>412</v>
      </c>
      <c r="Y1119" t="s">
        <v>339</v>
      </c>
      <c r="Z1119" s="131">
        <v>31140.400000000001</v>
      </c>
      <c r="AA1119" s="131">
        <v>1</v>
      </c>
      <c r="AB1119" s="131">
        <v>105.56</v>
      </c>
      <c r="AD1119" s="131">
        <v>32.872</v>
      </c>
      <c r="AH1119" s="132">
        <v>4.0000000000000003E-5</v>
      </c>
      <c r="AI1119" s="132">
        <f t="shared" si="17"/>
        <v>9.7965219778147036E-4</v>
      </c>
      <c r="AJ1119" s="132">
        <v>1.0964152777622988E-4</v>
      </c>
    </row>
    <row r="1120" spans="1:36" hidden="1">
      <c r="A1120" t="s">
        <v>1213</v>
      </c>
      <c r="B1120">
        <v>9300</v>
      </c>
      <c r="C1120" t="s">
        <v>2542</v>
      </c>
      <c r="D1120" t="s">
        <v>2543</v>
      </c>
      <c r="E1120" t="s">
        <v>309</v>
      </c>
      <c r="F1120" t="s">
        <v>3149</v>
      </c>
      <c r="G1120" t="s">
        <v>3150</v>
      </c>
      <c r="H1120" t="s">
        <v>321</v>
      </c>
      <c r="I1120" t="s">
        <v>754</v>
      </c>
      <c r="J1120" t="s">
        <v>204</v>
      </c>
      <c r="K1120" t="s">
        <v>204</v>
      </c>
      <c r="L1120" t="s">
        <v>325</v>
      </c>
      <c r="M1120" t="s">
        <v>340</v>
      </c>
      <c r="N1120" t="s">
        <v>464</v>
      </c>
      <c r="O1120" t="s">
        <v>339</v>
      </c>
      <c r="P1120" t="s">
        <v>1211</v>
      </c>
      <c r="Q1120" t="s">
        <v>413</v>
      </c>
      <c r="R1120" t="s">
        <v>407</v>
      </c>
      <c r="S1120" t="s">
        <v>1212</v>
      </c>
      <c r="T1120" s="131">
        <v>12.92</v>
      </c>
      <c r="U1120" t="s">
        <v>3151</v>
      </c>
      <c r="V1120" s="132">
        <v>2.7019999999999999E-2</v>
      </c>
      <c r="W1120" s="132">
        <v>2.98E-2</v>
      </c>
      <c r="X1120" t="s">
        <v>412</v>
      </c>
      <c r="Y1120" t="s">
        <v>339</v>
      </c>
      <c r="Z1120" s="131">
        <v>37000</v>
      </c>
      <c r="AA1120" s="131">
        <v>1</v>
      </c>
      <c r="AB1120" s="131">
        <v>88.68</v>
      </c>
      <c r="AD1120" s="131">
        <v>32.811999999999998</v>
      </c>
      <c r="AH1120" s="132">
        <v>3.0000000000000001E-5</v>
      </c>
      <c r="AI1120" s="132">
        <f t="shared" si="17"/>
        <v>9.7786407622309571E-4</v>
      </c>
      <c r="AJ1120" s="132">
        <v>1.094414033035305E-4</v>
      </c>
    </row>
    <row r="1121" spans="1:36" hidden="1">
      <c r="A1121" t="s">
        <v>1213</v>
      </c>
      <c r="B1121">
        <v>9300</v>
      </c>
      <c r="C1121" t="s">
        <v>1920</v>
      </c>
      <c r="D1121" t="s">
        <v>1921</v>
      </c>
      <c r="E1121" t="s">
        <v>309</v>
      </c>
      <c r="F1121" t="s">
        <v>1922</v>
      </c>
      <c r="G1121" t="s">
        <v>1923</v>
      </c>
      <c r="H1121" t="s">
        <v>321</v>
      </c>
      <c r="I1121" t="s">
        <v>754</v>
      </c>
      <c r="J1121" t="s">
        <v>204</v>
      </c>
      <c r="K1121" t="s">
        <v>204</v>
      </c>
      <c r="L1121" t="s">
        <v>325</v>
      </c>
      <c r="M1121" t="s">
        <v>340</v>
      </c>
      <c r="N1121" t="s">
        <v>464</v>
      </c>
      <c r="O1121" t="s">
        <v>339</v>
      </c>
      <c r="P1121" t="s">
        <v>1700</v>
      </c>
      <c r="Q1121" t="s">
        <v>413</v>
      </c>
      <c r="R1121" t="s">
        <v>407</v>
      </c>
      <c r="S1121" t="s">
        <v>1212</v>
      </c>
      <c r="T1121" s="131">
        <v>3.19</v>
      </c>
      <c r="U1121" t="s">
        <v>1924</v>
      </c>
      <c r="V1121" s="132">
        <v>2.759E-2</v>
      </c>
      <c r="W1121" s="132">
        <v>2.7900000000000001E-2</v>
      </c>
      <c r="X1121" t="s">
        <v>412</v>
      </c>
      <c r="Y1121" t="s">
        <v>339</v>
      </c>
      <c r="Z1121" s="131">
        <v>27000</v>
      </c>
      <c r="AA1121" s="131">
        <v>1</v>
      </c>
      <c r="AB1121" s="131">
        <v>107.52</v>
      </c>
      <c r="AD1121" s="131">
        <v>29.03</v>
      </c>
      <c r="AH1121" s="132">
        <v>5.0000000000000002E-5</v>
      </c>
      <c r="AI1121" s="132">
        <f t="shared" si="17"/>
        <v>8.6515281399355344E-4</v>
      </c>
      <c r="AJ1121" s="132">
        <v>9.6826890707713367E-5</v>
      </c>
    </row>
    <row r="1122" spans="1:36" hidden="1">
      <c r="A1122" t="s">
        <v>1213</v>
      </c>
      <c r="B1122">
        <v>9300</v>
      </c>
      <c r="C1122" t="s">
        <v>3152</v>
      </c>
      <c r="D1122" t="s">
        <v>3153</v>
      </c>
      <c r="E1122" t="s">
        <v>311</v>
      </c>
      <c r="F1122" t="s">
        <v>3154</v>
      </c>
      <c r="G1122" t="s">
        <v>3155</v>
      </c>
      <c r="H1122" t="s">
        <v>321</v>
      </c>
      <c r="I1122" t="s">
        <v>951</v>
      </c>
      <c r="J1122" t="s">
        <v>204</v>
      </c>
      <c r="K1122" t="s">
        <v>224</v>
      </c>
      <c r="L1122" t="s">
        <v>325</v>
      </c>
      <c r="M1122" t="s">
        <v>340</v>
      </c>
      <c r="N1122" t="s">
        <v>465</v>
      </c>
      <c r="O1122" t="s">
        <v>339</v>
      </c>
      <c r="P1122" t="s">
        <v>1551</v>
      </c>
      <c r="Q1122" t="s">
        <v>413</v>
      </c>
      <c r="R1122" t="s">
        <v>407</v>
      </c>
      <c r="S1122" t="s">
        <v>1212</v>
      </c>
      <c r="T1122" s="131">
        <v>1.24</v>
      </c>
      <c r="U1122" t="s">
        <v>3037</v>
      </c>
      <c r="V1122" s="132">
        <v>7.1370000000000003E-2</v>
      </c>
      <c r="W1122" s="132">
        <v>5.5899999999999998E-2</v>
      </c>
      <c r="X1122" t="s">
        <v>412</v>
      </c>
      <c r="Y1122" t="s">
        <v>339</v>
      </c>
      <c r="Z1122" s="131">
        <v>28000</v>
      </c>
      <c r="AA1122" s="131">
        <v>1</v>
      </c>
      <c r="AB1122" s="131">
        <v>103.66</v>
      </c>
      <c r="AD1122" s="131">
        <v>29.024999999999999</v>
      </c>
      <c r="AH1122" s="132">
        <v>1.9000000000000001E-4</v>
      </c>
      <c r="AI1122" s="132">
        <f t="shared" si="17"/>
        <v>8.6500380386368876E-4</v>
      </c>
      <c r="AJ1122" s="132">
        <v>9.6810213668321741E-5</v>
      </c>
    </row>
    <row r="1123" spans="1:36" hidden="1">
      <c r="A1123" t="s">
        <v>1213</v>
      </c>
      <c r="B1123">
        <v>9300</v>
      </c>
      <c r="C1123" t="s">
        <v>1788</v>
      </c>
      <c r="D1123" t="s">
        <v>1789</v>
      </c>
      <c r="E1123" t="s">
        <v>309</v>
      </c>
      <c r="F1123" t="s">
        <v>1790</v>
      </c>
      <c r="G1123" t="s">
        <v>1791</v>
      </c>
      <c r="H1123" t="s">
        <v>321</v>
      </c>
      <c r="I1123" t="s">
        <v>951</v>
      </c>
      <c r="J1123" t="s">
        <v>204</v>
      </c>
      <c r="K1123" t="s">
        <v>204</v>
      </c>
      <c r="L1123" t="s">
        <v>325</v>
      </c>
      <c r="M1123" t="s">
        <v>340</v>
      </c>
      <c r="N1123" t="s">
        <v>447</v>
      </c>
      <c r="O1123" t="s">
        <v>339</v>
      </c>
      <c r="Q1123" t="s">
        <v>410</v>
      </c>
      <c r="R1123" t="s">
        <v>410</v>
      </c>
      <c r="S1123" t="s">
        <v>1212</v>
      </c>
      <c r="T1123" s="131">
        <v>3.38</v>
      </c>
      <c r="U1123" t="s">
        <v>1572</v>
      </c>
      <c r="V1123" s="132">
        <v>5.8209999999999998E-2</v>
      </c>
      <c r="W1123" s="132">
        <v>7.0800000000000002E-2</v>
      </c>
      <c r="X1123" t="s">
        <v>412</v>
      </c>
      <c r="Y1123" t="s">
        <v>339</v>
      </c>
      <c r="Z1123" s="131">
        <v>26000</v>
      </c>
      <c r="AA1123" s="131">
        <v>1</v>
      </c>
      <c r="AB1123" s="131">
        <v>102.32</v>
      </c>
      <c r="AD1123" s="131">
        <v>26.603000000000002</v>
      </c>
      <c r="AH1123" s="132">
        <v>2.0000000000000001E-4</v>
      </c>
      <c r="AI1123" s="132">
        <f t="shared" si="17"/>
        <v>7.9282329695730283E-4</v>
      </c>
      <c r="AJ1123" s="132">
        <v>8.8731855787023726E-5</v>
      </c>
    </row>
    <row r="1124" spans="1:36" hidden="1">
      <c r="A1124" t="s">
        <v>1213</v>
      </c>
      <c r="B1124">
        <v>9300</v>
      </c>
      <c r="C1124" t="s">
        <v>3156</v>
      </c>
      <c r="D1124" t="s">
        <v>3157</v>
      </c>
      <c r="E1124" t="s">
        <v>311</v>
      </c>
      <c r="F1124" t="s">
        <v>3158</v>
      </c>
      <c r="G1124" t="s">
        <v>3159</v>
      </c>
      <c r="H1124" t="s">
        <v>321</v>
      </c>
      <c r="I1124" t="s">
        <v>754</v>
      </c>
      <c r="J1124" t="s">
        <v>204</v>
      </c>
      <c r="K1124" t="s">
        <v>204</v>
      </c>
      <c r="L1124" t="s">
        <v>325</v>
      </c>
      <c r="M1124" t="s">
        <v>340</v>
      </c>
      <c r="N1124" t="s">
        <v>464</v>
      </c>
      <c r="O1124" t="s">
        <v>339</v>
      </c>
      <c r="Q1124" t="s">
        <v>410</v>
      </c>
      <c r="R1124" t="s">
        <v>410</v>
      </c>
      <c r="S1124" t="s">
        <v>1212</v>
      </c>
      <c r="T1124" s="131">
        <v>2.4500000000000002</v>
      </c>
      <c r="U1124" t="s">
        <v>1730</v>
      </c>
      <c r="V1124" s="132">
        <v>6.0339999999999998E-2</v>
      </c>
      <c r="W1124" s="132">
        <v>3.9800000000000002E-2</v>
      </c>
      <c r="X1124" t="s">
        <v>412</v>
      </c>
      <c r="Y1124" t="s">
        <v>339</v>
      </c>
      <c r="Z1124" s="131">
        <v>22000</v>
      </c>
      <c r="AA1124" s="131">
        <v>1</v>
      </c>
      <c r="AB1124" s="131">
        <v>111.51</v>
      </c>
      <c r="AD1124" s="131">
        <v>24.532</v>
      </c>
      <c r="AH1124" s="132">
        <v>2.9E-4</v>
      </c>
      <c r="AI1124" s="132">
        <f t="shared" si="17"/>
        <v>7.3110330116740794E-4</v>
      </c>
      <c r="AJ1124" s="132">
        <v>8.1824226071017017E-5</v>
      </c>
    </row>
    <row r="1125" spans="1:36" hidden="1">
      <c r="A1125" t="s">
        <v>1213</v>
      </c>
      <c r="B1125">
        <v>9300</v>
      </c>
      <c r="C1125" t="s">
        <v>2041</v>
      </c>
      <c r="D1125" t="s">
        <v>2042</v>
      </c>
      <c r="E1125" t="s">
        <v>309</v>
      </c>
      <c r="F1125" t="s">
        <v>3160</v>
      </c>
      <c r="G1125" t="s">
        <v>3161</v>
      </c>
      <c r="H1125" t="s">
        <v>321</v>
      </c>
      <c r="I1125" t="s">
        <v>951</v>
      </c>
      <c r="J1125" t="s">
        <v>204</v>
      </c>
      <c r="K1125" t="s">
        <v>204</v>
      </c>
      <c r="L1125" t="s">
        <v>325</v>
      </c>
      <c r="M1125" t="s">
        <v>340</v>
      </c>
      <c r="N1125" t="s">
        <v>461</v>
      </c>
      <c r="O1125" t="s">
        <v>339</v>
      </c>
      <c r="P1125" t="s">
        <v>1577</v>
      </c>
      <c r="Q1125" t="s">
        <v>415</v>
      </c>
      <c r="R1125" t="s">
        <v>407</v>
      </c>
      <c r="S1125" t="s">
        <v>1212</v>
      </c>
      <c r="T1125" s="131">
        <v>0.97</v>
      </c>
      <c r="U1125" t="s">
        <v>1706</v>
      </c>
      <c r="V1125" s="132">
        <v>6.096E-2</v>
      </c>
      <c r="W1125" s="132">
        <v>5.7099999999999998E-2</v>
      </c>
      <c r="X1125" t="s">
        <v>412</v>
      </c>
      <c r="Y1125" t="s">
        <v>339</v>
      </c>
      <c r="Z1125" s="131">
        <v>24000.52</v>
      </c>
      <c r="AA1125" s="131">
        <v>1</v>
      </c>
      <c r="AB1125" s="131">
        <v>98.55</v>
      </c>
      <c r="AD1125" s="131">
        <v>23.652999999999999</v>
      </c>
      <c r="AH1125" s="132">
        <v>1.1E-4</v>
      </c>
      <c r="AI1125" s="132">
        <f t="shared" si="17"/>
        <v>7.0490732033722068E-4</v>
      </c>
      <c r="AJ1125" s="132">
        <v>7.8892402545971196E-5</v>
      </c>
    </row>
    <row r="1126" spans="1:36" hidden="1">
      <c r="A1126" t="s">
        <v>1213</v>
      </c>
      <c r="B1126">
        <v>9300</v>
      </c>
      <c r="C1126" t="s">
        <v>1781</v>
      </c>
      <c r="D1126" t="s">
        <v>1782</v>
      </c>
      <c r="E1126" t="s">
        <v>309</v>
      </c>
      <c r="F1126" t="s">
        <v>3162</v>
      </c>
      <c r="G1126" t="s">
        <v>3163</v>
      </c>
      <c r="H1126" t="s">
        <v>321</v>
      </c>
      <c r="I1126" t="s">
        <v>951</v>
      </c>
      <c r="J1126" t="s">
        <v>204</v>
      </c>
      <c r="K1126" t="s">
        <v>204</v>
      </c>
      <c r="L1126" t="s">
        <v>325</v>
      </c>
      <c r="M1126" t="s">
        <v>340</v>
      </c>
      <c r="N1126" t="s">
        <v>454</v>
      </c>
      <c r="O1126" t="s">
        <v>339</v>
      </c>
      <c r="P1126" t="s">
        <v>1539</v>
      </c>
      <c r="Q1126" t="s">
        <v>413</v>
      </c>
      <c r="R1126" t="s">
        <v>407</v>
      </c>
      <c r="S1126" t="s">
        <v>1212</v>
      </c>
      <c r="T1126" s="131">
        <v>1.96</v>
      </c>
      <c r="U1126" t="s">
        <v>3164</v>
      </c>
      <c r="V1126" s="132">
        <v>4.9419999999999999E-2</v>
      </c>
      <c r="W1126" s="132">
        <v>5.4800000000000001E-2</v>
      </c>
      <c r="X1126" t="s">
        <v>412</v>
      </c>
      <c r="Y1126" t="s">
        <v>339</v>
      </c>
      <c r="Z1126" s="131">
        <v>23000</v>
      </c>
      <c r="AA1126" s="131">
        <v>1</v>
      </c>
      <c r="AB1126" s="131">
        <v>100.79</v>
      </c>
      <c r="AD1126" s="131">
        <v>23.181999999999999</v>
      </c>
      <c r="AH1126" s="132">
        <v>6.9999999999999994E-5</v>
      </c>
      <c r="AI1126" s="132">
        <f t="shared" si="17"/>
        <v>6.9087056610398043E-4</v>
      </c>
      <c r="AJ1126" s="132">
        <v>7.7321425435281121E-5</v>
      </c>
    </row>
    <row r="1127" spans="1:36" hidden="1">
      <c r="A1127" t="s">
        <v>1213</v>
      </c>
      <c r="B1127">
        <v>9300</v>
      </c>
      <c r="C1127" t="s">
        <v>1618</v>
      </c>
      <c r="D1127" t="s">
        <v>1619</v>
      </c>
      <c r="E1127" t="s">
        <v>309</v>
      </c>
      <c r="F1127" t="s">
        <v>3165</v>
      </c>
      <c r="G1127" t="s">
        <v>3166</v>
      </c>
      <c r="H1127" t="s">
        <v>321</v>
      </c>
      <c r="I1127" t="s">
        <v>754</v>
      </c>
      <c r="J1127" t="s">
        <v>204</v>
      </c>
      <c r="K1127" t="s">
        <v>204</v>
      </c>
      <c r="L1127" t="s">
        <v>325</v>
      </c>
      <c r="M1127" t="s">
        <v>340</v>
      </c>
      <c r="N1127" t="s">
        <v>447</v>
      </c>
      <c r="O1127" t="s">
        <v>339</v>
      </c>
      <c r="Q1127" t="s">
        <v>410</v>
      </c>
      <c r="R1127" t="s">
        <v>410</v>
      </c>
      <c r="S1127" t="s">
        <v>1212</v>
      </c>
      <c r="T1127" s="131">
        <v>1.34</v>
      </c>
      <c r="U1127" t="s">
        <v>1706</v>
      </c>
      <c r="V1127" s="132">
        <v>3.1949999999999999E-2</v>
      </c>
      <c r="W1127" s="132">
        <v>3.2300000000000002E-2</v>
      </c>
      <c r="X1127" t="s">
        <v>412</v>
      </c>
      <c r="Y1127" t="s">
        <v>339</v>
      </c>
      <c r="Z1127" s="131">
        <v>20444.439999999999</v>
      </c>
      <c r="AA1127" s="131">
        <v>1</v>
      </c>
      <c r="AB1127" s="131">
        <v>110.8</v>
      </c>
      <c r="AD1127" s="131">
        <v>22.652000000000001</v>
      </c>
      <c r="AH1127" s="132">
        <v>1.2999999999999999E-4</v>
      </c>
      <c r="AI1127" s="132">
        <f t="shared" si="17"/>
        <v>6.7507549233833863E-4</v>
      </c>
      <c r="AJ1127" s="132">
        <v>7.5553659259769998E-5</v>
      </c>
    </row>
    <row r="1128" spans="1:36" hidden="1">
      <c r="A1128" t="s">
        <v>1213</v>
      </c>
      <c r="B1128">
        <v>9300</v>
      </c>
      <c r="C1128" t="s">
        <v>3167</v>
      </c>
      <c r="D1128" t="s">
        <v>3168</v>
      </c>
      <c r="E1128" t="s">
        <v>309</v>
      </c>
      <c r="F1128" t="s">
        <v>3169</v>
      </c>
      <c r="G1128" t="s">
        <v>3170</v>
      </c>
      <c r="H1128" t="s">
        <v>321</v>
      </c>
      <c r="I1128" t="s">
        <v>951</v>
      </c>
      <c r="J1128" t="s">
        <v>204</v>
      </c>
      <c r="K1128" t="s">
        <v>204</v>
      </c>
      <c r="L1128" t="s">
        <v>325</v>
      </c>
      <c r="M1128" t="s">
        <v>340</v>
      </c>
      <c r="N1128" t="s">
        <v>463</v>
      </c>
      <c r="O1128" t="s">
        <v>339</v>
      </c>
      <c r="Q1128" t="s">
        <v>410</v>
      </c>
      <c r="R1128" t="s">
        <v>410</v>
      </c>
      <c r="S1128" t="s">
        <v>1212</v>
      </c>
      <c r="T1128" s="131">
        <v>3.27</v>
      </c>
      <c r="U1128" t="s">
        <v>1670</v>
      </c>
      <c r="V1128" s="132">
        <v>6.5320000000000003E-2</v>
      </c>
      <c r="W1128" s="132">
        <v>6.1100000000000002E-2</v>
      </c>
      <c r="X1128" t="s">
        <v>412</v>
      </c>
      <c r="Y1128" t="s">
        <v>339</v>
      </c>
      <c r="Z1128" s="131">
        <v>21000</v>
      </c>
      <c r="AA1128" s="131">
        <v>1</v>
      </c>
      <c r="AB1128" s="131">
        <v>107</v>
      </c>
      <c r="AD1128" s="131">
        <v>22.47</v>
      </c>
      <c r="AH1128" s="132">
        <v>4.0000000000000002E-4</v>
      </c>
      <c r="AI1128" s="132">
        <f t="shared" si="17"/>
        <v>6.6965152361126909E-4</v>
      </c>
      <c r="AJ1128" s="132">
        <v>7.494661502591523E-5</v>
      </c>
    </row>
    <row r="1129" spans="1:36" hidden="1">
      <c r="A1129" t="s">
        <v>1213</v>
      </c>
      <c r="B1129">
        <v>9300</v>
      </c>
      <c r="C1129" t="s">
        <v>1913</v>
      </c>
      <c r="D1129" t="s">
        <v>1914</v>
      </c>
      <c r="E1129" t="s">
        <v>309</v>
      </c>
      <c r="F1129" t="s">
        <v>2683</v>
      </c>
      <c r="G1129" t="s">
        <v>2684</v>
      </c>
      <c r="H1129" t="s">
        <v>321</v>
      </c>
      <c r="I1129" t="s">
        <v>754</v>
      </c>
      <c r="J1129" t="s">
        <v>204</v>
      </c>
      <c r="K1129" t="s">
        <v>204</v>
      </c>
      <c r="L1129" t="s">
        <v>325</v>
      </c>
      <c r="M1129" t="s">
        <v>340</v>
      </c>
      <c r="N1129" t="s">
        <v>464</v>
      </c>
      <c r="O1129" t="s">
        <v>339</v>
      </c>
      <c r="P1129" t="s">
        <v>1700</v>
      </c>
      <c r="Q1129" t="s">
        <v>413</v>
      </c>
      <c r="R1129" t="s">
        <v>407</v>
      </c>
      <c r="S1129" t="s">
        <v>1212</v>
      </c>
      <c r="T1129" s="131">
        <v>0.27</v>
      </c>
      <c r="U1129" t="s">
        <v>2685</v>
      </c>
      <c r="V1129" s="132">
        <v>2.2179999999999998E-2</v>
      </c>
      <c r="W1129" s="132">
        <v>2.12E-2</v>
      </c>
      <c r="X1129" t="s">
        <v>412</v>
      </c>
      <c r="Y1129" t="s">
        <v>339</v>
      </c>
      <c r="Z1129" s="131">
        <v>19000.41</v>
      </c>
      <c r="AA1129" s="131">
        <v>1</v>
      </c>
      <c r="AB1129" s="131">
        <v>118.09</v>
      </c>
      <c r="AD1129" s="131">
        <v>22.437999999999999</v>
      </c>
      <c r="AH1129" s="132">
        <v>2.0000000000000002E-5</v>
      </c>
      <c r="AI1129" s="132">
        <f t="shared" si="17"/>
        <v>6.6869785878013609E-4</v>
      </c>
      <c r="AJ1129" s="132">
        <v>7.4839881973808893E-5</v>
      </c>
    </row>
    <row r="1130" spans="1:36" hidden="1">
      <c r="A1130" t="s">
        <v>1213</v>
      </c>
      <c r="B1130">
        <v>9300</v>
      </c>
      <c r="C1130" t="s">
        <v>3171</v>
      </c>
      <c r="D1130" t="s">
        <v>3172</v>
      </c>
      <c r="E1130" t="s">
        <v>309</v>
      </c>
      <c r="F1130" t="s">
        <v>3173</v>
      </c>
      <c r="G1130" t="s">
        <v>3174</v>
      </c>
      <c r="H1130" t="s">
        <v>321</v>
      </c>
      <c r="I1130" t="s">
        <v>951</v>
      </c>
      <c r="J1130" t="s">
        <v>204</v>
      </c>
      <c r="K1130" t="s">
        <v>204</v>
      </c>
      <c r="L1130" t="s">
        <v>325</v>
      </c>
      <c r="M1130" t="s">
        <v>340</v>
      </c>
      <c r="N1130" t="s">
        <v>484</v>
      </c>
      <c r="O1130" t="s">
        <v>339</v>
      </c>
      <c r="P1130" t="s">
        <v>1627</v>
      </c>
      <c r="Q1130" t="s">
        <v>413</v>
      </c>
      <c r="R1130" t="s">
        <v>407</v>
      </c>
      <c r="S1130" t="s">
        <v>1212</v>
      </c>
      <c r="T1130" s="131">
        <v>0.26</v>
      </c>
      <c r="U1130" t="s">
        <v>3175</v>
      </c>
      <c r="V1130" s="132">
        <v>5.2249999999999998E-2</v>
      </c>
      <c r="W1130" s="132">
        <v>5.1499999999999997E-2</v>
      </c>
      <c r="X1130" t="s">
        <v>412</v>
      </c>
      <c r="Y1130" t="s">
        <v>339</v>
      </c>
      <c r="Z1130" s="131">
        <v>22000</v>
      </c>
      <c r="AA1130" s="131">
        <v>1</v>
      </c>
      <c r="AB1130" s="131">
        <v>100.73</v>
      </c>
      <c r="AD1130" s="131">
        <v>22.161000000000001</v>
      </c>
      <c r="AH1130" s="132">
        <v>2.0000000000000001E-4</v>
      </c>
      <c r="AI1130" s="132">
        <f t="shared" si="17"/>
        <v>6.6044269758564031E-4</v>
      </c>
      <c r="AJ1130" s="132">
        <v>7.3915973991513459E-5</v>
      </c>
    </row>
    <row r="1131" spans="1:36" hidden="1">
      <c r="A1131" t="s">
        <v>1213</v>
      </c>
      <c r="B1131">
        <v>9300</v>
      </c>
      <c r="C1131" t="s">
        <v>2011</v>
      </c>
      <c r="D1131" t="s">
        <v>2012</v>
      </c>
      <c r="E1131" t="s">
        <v>309</v>
      </c>
      <c r="F1131" t="s">
        <v>3176</v>
      </c>
      <c r="G1131" t="s">
        <v>3177</v>
      </c>
      <c r="H1131" t="s">
        <v>321</v>
      </c>
      <c r="I1131" t="s">
        <v>951</v>
      </c>
      <c r="J1131" t="s">
        <v>204</v>
      </c>
      <c r="K1131" t="s">
        <v>204</v>
      </c>
      <c r="L1131" t="s">
        <v>325</v>
      </c>
      <c r="M1131" t="s">
        <v>340</v>
      </c>
      <c r="N1131" t="s">
        <v>464</v>
      </c>
      <c r="O1131" t="s">
        <v>339</v>
      </c>
      <c r="P1131" t="s">
        <v>2213</v>
      </c>
      <c r="Q1131" t="s">
        <v>415</v>
      </c>
      <c r="R1131" t="s">
        <v>407</v>
      </c>
      <c r="S1131" t="s">
        <v>1212</v>
      </c>
      <c r="T1131" s="131">
        <v>1.37</v>
      </c>
      <c r="U1131" t="s">
        <v>3178</v>
      </c>
      <c r="V1131" s="132">
        <v>1.4999999999999999E-2</v>
      </c>
      <c r="W1131" s="132">
        <v>5.0299999999999997E-2</v>
      </c>
      <c r="X1131" t="s">
        <v>412</v>
      </c>
      <c r="Y1131" t="s">
        <v>339</v>
      </c>
      <c r="Z1131" s="131">
        <v>21000.67</v>
      </c>
      <c r="AA1131" s="131">
        <v>1</v>
      </c>
      <c r="AB1131" s="131">
        <v>100.53</v>
      </c>
      <c r="AD1131" s="131">
        <v>21.111999999999998</v>
      </c>
      <c r="AH1131" s="132">
        <v>1.1E-4</v>
      </c>
      <c r="AI1131" s="132">
        <f t="shared" si="17"/>
        <v>6.2918037234005843E-4</v>
      </c>
      <c r="AJ1131" s="132">
        <v>7.0417131127152742E-5</v>
      </c>
    </row>
    <row r="1132" spans="1:36" hidden="1">
      <c r="A1132" t="s">
        <v>1213</v>
      </c>
      <c r="B1132">
        <v>9300</v>
      </c>
      <c r="C1132" t="s">
        <v>1850</v>
      </c>
      <c r="D1132" t="s">
        <v>1851</v>
      </c>
      <c r="E1132" t="s">
        <v>309</v>
      </c>
      <c r="F1132" t="s">
        <v>1852</v>
      </c>
      <c r="G1132" t="s">
        <v>1853</v>
      </c>
      <c r="H1132" t="s">
        <v>321</v>
      </c>
      <c r="I1132" t="s">
        <v>754</v>
      </c>
      <c r="J1132" t="s">
        <v>204</v>
      </c>
      <c r="K1132" t="s">
        <v>204</v>
      </c>
      <c r="L1132" t="s">
        <v>325</v>
      </c>
      <c r="M1132" t="s">
        <v>340</v>
      </c>
      <c r="N1132" t="s">
        <v>443</v>
      </c>
      <c r="O1132" t="s">
        <v>339</v>
      </c>
      <c r="P1132" t="s">
        <v>1545</v>
      </c>
      <c r="Q1132" t="s">
        <v>415</v>
      </c>
      <c r="R1132" t="s">
        <v>407</v>
      </c>
      <c r="S1132" t="s">
        <v>1212</v>
      </c>
      <c r="T1132" s="131">
        <v>0.43</v>
      </c>
      <c r="U1132" t="s">
        <v>1854</v>
      </c>
      <c r="V1132" s="132">
        <v>2.46E-2</v>
      </c>
      <c r="W1132" s="132">
        <v>2.87E-2</v>
      </c>
      <c r="X1132" t="s">
        <v>412</v>
      </c>
      <c r="Y1132" t="s">
        <v>339</v>
      </c>
      <c r="Z1132" s="131">
        <v>18000.54</v>
      </c>
      <c r="AA1132" s="131">
        <v>1</v>
      </c>
      <c r="AB1132" s="131">
        <v>113.7</v>
      </c>
      <c r="AD1132" s="131">
        <v>20.466999999999999</v>
      </c>
      <c r="AH1132" s="132">
        <v>1.1E-4</v>
      </c>
      <c r="AI1132" s="132">
        <f t="shared" si="17"/>
        <v>6.09958065587532E-4</v>
      </c>
      <c r="AJ1132" s="132">
        <v>6.826579304563449E-5</v>
      </c>
    </row>
    <row r="1133" spans="1:36" hidden="1">
      <c r="A1133" t="s">
        <v>1213</v>
      </c>
      <c r="B1133">
        <v>9300</v>
      </c>
      <c r="C1133" t="s">
        <v>3179</v>
      </c>
      <c r="D1133" t="s">
        <v>3180</v>
      </c>
      <c r="E1133" t="s">
        <v>309</v>
      </c>
      <c r="F1133" t="s">
        <v>3181</v>
      </c>
      <c r="G1133" t="s">
        <v>3182</v>
      </c>
      <c r="H1133" t="s">
        <v>321</v>
      </c>
      <c r="I1133" t="s">
        <v>951</v>
      </c>
      <c r="J1133" t="s">
        <v>204</v>
      </c>
      <c r="K1133" t="s">
        <v>204</v>
      </c>
      <c r="L1133" t="s">
        <v>325</v>
      </c>
      <c r="M1133" t="s">
        <v>340</v>
      </c>
      <c r="N1133" t="s">
        <v>440</v>
      </c>
      <c r="O1133" t="s">
        <v>339</v>
      </c>
      <c r="Q1133" t="s">
        <v>410</v>
      </c>
      <c r="R1133" t="s">
        <v>410</v>
      </c>
      <c r="S1133" t="s">
        <v>1212</v>
      </c>
      <c r="T1133" s="131">
        <v>2.08</v>
      </c>
      <c r="U1133" t="s">
        <v>2134</v>
      </c>
      <c r="V1133" s="132">
        <v>7.4999999999999997E-2</v>
      </c>
      <c r="W1133" s="132">
        <v>5.8900000000000001E-2</v>
      </c>
      <c r="X1133" t="s">
        <v>412</v>
      </c>
      <c r="Y1133" t="s">
        <v>339</v>
      </c>
      <c r="Z1133" s="131">
        <v>16002.94</v>
      </c>
      <c r="AA1133" s="131">
        <v>1</v>
      </c>
      <c r="AB1133" s="131">
        <v>119.62</v>
      </c>
      <c r="AD1133" s="131">
        <v>19.143000000000001</v>
      </c>
      <c r="AH1133" s="132">
        <v>1.1E-4</v>
      </c>
      <c r="AI1133" s="132">
        <f t="shared" si="17"/>
        <v>5.7050018319940035E-4</v>
      </c>
      <c r="AJ1133" s="132">
        <v>6.3849713014735001E-5</v>
      </c>
    </row>
    <row r="1134" spans="1:36" hidden="1">
      <c r="A1134" t="s">
        <v>1213</v>
      </c>
      <c r="B1134">
        <v>9300</v>
      </c>
      <c r="C1134" t="s">
        <v>2373</v>
      </c>
      <c r="D1134" t="s">
        <v>2374</v>
      </c>
      <c r="E1134" t="s">
        <v>309</v>
      </c>
      <c r="F1134" t="s">
        <v>3183</v>
      </c>
      <c r="G1134" t="s">
        <v>3184</v>
      </c>
      <c r="H1134" t="s">
        <v>321</v>
      </c>
      <c r="I1134" t="s">
        <v>951</v>
      </c>
      <c r="J1134" t="s">
        <v>204</v>
      </c>
      <c r="K1134" t="s">
        <v>204</v>
      </c>
      <c r="L1134" t="s">
        <v>325</v>
      </c>
      <c r="M1134" t="s">
        <v>340</v>
      </c>
      <c r="N1134" t="s">
        <v>440</v>
      </c>
      <c r="O1134" t="s">
        <v>339</v>
      </c>
      <c r="P1134" t="s">
        <v>1577</v>
      </c>
      <c r="Q1134" t="s">
        <v>415</v>
      </c>
      <c r="R1134" t="s">
        <v>407</v>
      </c>
      <c r="S1134" t="s">
        <v>1212</v>
      </c>
      <c r="T1134" s="131">
        <v>0.17</v>
      </c>
      <c r="U1134" t="s">
        <v>3185</v>
      </c>
      <c r="V1134" s="132">
        <v>5.144E-2</v>
      </c>
      <c r="W1134" s="132">
        <v>6.3899999999999998E-2</v>
      </c>
      <c r="X1134" t="s">
        <v>412</v>
      </c>
      <c r="Y1134" t="s">
        <v>339</v>
      </c>
      <c r="Z1134" s="131">
        <v>18158</v>
      </c>
      <c r="AA1134" s="131">
        <v>1</v>
      </c>
      <c r="AB1134" s="131">
        <v>100.43</v>
      </c>
      <c r="AD1134" s="131">
        <v>18.236000000000001</v>
      </c>
      <c r="AH1134" s="132">
        <v>2.9999999999999997E-4</v>
      </c>
      <c r="AI1134" s="132">
        <f t="shared" si="17"/>
        <v>5.4346974564197176E-4</v>
      </c>
      <c r="AJ1134" s="132">
        <v>6.0824498069096138E-5</v>
      </c>
    </row>
    <row r="1135" spans="1:36" hidden="1">
      <c r="A1135" t="s">
        <v>1213</v>
      </c>
      <c r="B1135">
        <v>9300</v>
      </c>
      <c r="C1135" t="s">
        <v>1731</v>
      </c>
      <c r="D1135" t="s">
        <v>1732</v>
      </c>
      <c r="E1135" t="s">
        <v>309</v>
      </c>
      <c r="F1135" t="s">
        <v>1847</v>
      </c>
      <c r="G1135" t="s">
        <v>1848</v>
      </c>
      <c r="H1135" t="s">
        <v>321</v>
      </c>
      <c r="I1135" t="s">
        <v>951</v>
      </c>
      <c r="J1135" t="s">
        <v>204</v>
      </c>
      <c r="K1135" t="s">
        <v>204</v>
      </c>
      <c r="L1135" t="s">
        <v>325</v>
      </c>
      <c r="M1135" t="s">
        <v>340</v>
      </c>
      <c r="N1135" t="s">
        <v>447</v>
      </c>
      <c r="O1135" t="s">
        <v>339</v>
      </c>
      <c r="Q1135" t="s">
        <v>410</v>
      </c>
      <c r="R1135" t="s">
        <v>410</v>
      </c>
      <c r="S1135" t="s">
        <v>1212</v>
      </c>
      <c r="T1135" s="131">
        <v>2.97</v>
      </c>
      <c r="U1135" t="s">
        <v>1849</v>
      </c>
      <c r="V1135" s="132">
        <v>6.9019999999999998E-2</v>
      </c>
      <c r="W1135" s="132">
        <v>6.3299999999999995E-2</v>
      </c>
      <c r="X1135" t="s">
        <v>412</v>
      </c>
      <c r="Y1135" t="s">
        <v>339</v>
      </c>
      <c r="Z1135" s="131">
        <v>17000</v>
      </c>
      <c r="AA1135" s="131">
        <v>1</v>
      </c>
      <c r="AB1135" s="131">
        <v>104.54</v>
      </c>
      <c r="AD1135" s="131">
        <v>17.771999999999998</v>
      </c>
      <c r="AH1135" s="132">
        <v>1.2E-4</v>
      </c>
      <c r="AI1135" s="132">
        <f t="shared" si="17"/>
        <v>5.2964160559054187E-4</v>
      </c>
      <c r="AJ1135" s="132">
        <v>5.927686881355431E-5</v>
      </c>
    </row>
    <row r="1136" spans="1:36" hidden="1">
      <c r="A1136" t="s">
        <v>1213</v>
      </c>
      <c r="B1136">
        <v>9300</v>
      </c>
      <c r="C1136" t="s">
        <v>2366</v>
      </c>
      <c r="D1136" t="s">
        <v>2367</v>
      </c>
      <c r="E1136" t="s">
        <v>309</v>
      </c>
      <c r="F1136" t="s">
        <v>3186</v>
      </c>
      <c r="G1136" t="s">
        <v>3187</v>
      </c>
      <c r="H1136" t="s">
        <v>321</v>
      </c>
      <c r="I1136" t="s">
        <v>951</v>
      </c>
      <c r="J1136" t="s">
        <v>204</v>
      </c>
      <c r="K1136" t="s">
        <v>204</v>
      </c>
      <c r="L1136" t="s">
        <v>325</v>
      </c>
      <c r="M1136" t="s">
        <v>340</v>
      </c>
      <c r="N1136" t="s">
        <v>464</v>
      </c>
      <c r="O1136" t="s">
        <v>339</v>
      </c>
      <c r="P1136" t="s">
        <v>1700</v>
      </c>
      <c r="Q1136" t="s">
        <v>413</v>
      </c>
      <c r="R1136" t="s">
        <v>407</v>
      </c>
      <c r="S1136" t="s">
        <v>1212</v>
      </c>
      <c r="T1136" s="131">
        <v>0.24</v>
      </c>
      <c r="U1136" t="s">
        <v>3188</v>
      </c>
      <c r="V1136" s="132">
        <v>4.8849999999999998E-2</v>
      </c>
      <c r="W1136" s="132">
        <v>3.0200000000000001E-2</v>
      </c>
      <c r="X1136" t="s">
        <v>412</v>
      </c>
      <c r="Y1136" t="s">
        <v>339</v>
      </c>
      <c r="Z1136" s="131">
        <v>17000</v>
      </c>
      <c r="AA1136" s="131">
        <v>1</v>
      </c>
      <c r="AB1136" s="131">
        <v>100.56</v>
      </c>
      <c r="AD1136" s="131">
        <v>17.094999999999999</v>
      </c>
      <c r="AH1136" s="132">
        <v>2.5000000000000001E-4</v>
      </c>
      <c r="AI1136" s="132">
        <f t="shared" si="17"/>
        <v>5.0946563400688233E-4</v>
      </c>
      <c r="AJ1136" s="132">
        <v>5.701879767992972E-5</v>
      </c>
    </row>
    <row r="1137" spans="1:36" hidden="1">
      <c r="A1137" t="s">
        <v>1213</v>
      </c>
      <c r="B1137">
        <v>9300</v>
      </c>
      <c r="C1137" t="s">
        <v>1913</v>
      </c>
      <c r="D1137" t="s">
        <v>1914</v>
      </c>
      <c r="E1137" t="s">
        <v>309</v>
      </c>
      <c r="F1137" t="s">
        <v>2039</v>
      </c>
      <c r="G1137" t="s">
        <v>2040</v>
      </c>
      <c r="H1137" t="s">
        <v>321</v>
      </c>
      <c r="I1137" t="s">
        <v>754</v>
      </c>
      <c r="J1137" t="s">
        <v>204</v>
      </c>
      <c r="K1137" t="s">
        <v>204</v>
      </c>
      <c r="L1137" t="s">
        <v>325</v>
      </c>
      <c r="M1137" t="s">
        <v>340</v>
      </c>
      <c r="N1137" t="s">
        <v>464</v>
      </c>
      <c r="O1137" t="s">
        <v>339</v>
      </c>
      <c r="P1137" t="s">
        <v>1700</v>
      </c>
      <c r="Q1137" t="s">
        <v>413</v>
      </c>
      <c r="R1137" t="s">
        <v>407</v>
      </c>
      <c r="S1137" t="s">
        <v>1212</v>
      </c>
      <c r="T1137" s="131">
        <v>3.93</v>
      </c>
      <c r="U1137" t="s">
        <v>1572</v>
      </c>
      <c r="V1137" s="132">
        <v>1.72E-3</v>
      </c>
      <c r="W1137" s="132">
        <v>2.81E-2</v>
      </c>
      <c r="X1137" t="s">
        <v>412</v>
      </c>
      <c r="Y1137" t="s">
        <v>339</v>
      </c>
      <c r="Z1137" s="131">
        <v>14000.6</v>
      </c>
      <c r="AA1137" s="131">
        <v>1</v>
      </c>
      <c r="AB1137" s="131">
        <v>110</v>
      </c>
      <c r="AD1137" s="131">
        <v>15.401</v>
      </c>
      <c r="AH1137" s="132">
        <v>1.0000000000000001E-5</v>
      </c>
      <c r="AI1137" s="132">
        <f t="shared" si="17"/>
        <v>4.5898100200877418E-4</v>
      </c>
      <c r="AJ1137" s="132">
        <v>5.1368616734050758E-5</v>
      </c>
    </row>
    <row r="1138" spans="1:36" hidden="1">
      <c r="A1138" t="s">
        <v>1213</v>
      </c>
      <c r="B1138">
        <v>9300</v>
      </c>
      <c r="C1138" t="s">
        <v>2489</v>
      </c>
      <c r="D1138" t="s">
        <v>2490</v>
      </c>
      <c r="E1138" t="s">
        <v>309</v>
      </c>
      <c r="F1138" t="s">
        <v>2491</v>
      </c>
      <c r="G1138" t="s">
        <v>2492</v>
      </c>
      <c r="H1138" t="s">
        <v>321</v>
      </c>
      <c r="I1138" t="s">
        <v>951</v>
      </c>
      <c r="J1138" t="s">
        <v>204</v>
      </c>
      <c r="K1138" t="s">
        <v>204</v>
      </c>
      <c r="L1138" t="s">
        <v>325</v>
      </c>
      <c r="M1138" t="s">
        <v>340</v>
      </c>
      <c r="N1138" t="s">
        <v>476</v>
      </c>
      <c r="O1138" t="s">
        <v>339</v>
      </c>
      <c r="P1138" t="s">
        <v>1533</v>
      </c>
      <c r="Q1138" t="s">
        <v>413</v>
      </c>
      <c r="R1138" t="s">
        <v>407</v>
      </c>
      <c r="S1138" t="s">
        <v>1212</v>
      </c>
      <c r="T1138" s="131">
        <v>5.23</v>
      </c>
      <c r="U1138" t="s">
        <v>2493</v>
      </c>
      <c r="V1138" s="132">
        <v>5.552E-2</v>
      </c>
      <c r="W1138" s="132">
        <v>5.04E-2</v>
      </c>
      <c r="X1138" t="s">
        <v>412</v>
      </c>
      <c r="Y1138" t="s">
        <v>339</v>
      </c>
      <c r="Z1138" s="131">
        <v>14000</v>
      </c>
      <c r="AA1138" s="131">
        <v>1</v>
      </c>
      <c r="AB1138" s="131">
        <v>105.53</v>
      </c>
      <c r="AD1138" s="131">
        <v>14.773999999999999</v>
      </c>
      <c r="AH1138" s="132">
        <v>9.0000000000000006E-5</v>
      </c>
      <c r="AI1138" s="132">
        <f t="shared" si="17"/>
        <v>4.4029513172376015E-4</v>
      </c>
      <c r="AJ1138" s="132">
        <v>4.9277315994342301E-5</v>
      </c>
    </row>
    <row r="1139" spans="1:36" hidden="1">
      <c r="A1139" t="s">
        <v>1213</v>
      </c>
      <c r="B1139">
        <v>9300</v>
      </c>
      <c r="C1139" t="s">
        <v>3105</v>
      </c>
      <c r="D1139" t="s">
        <v>3106</v>
      </c>
      <c r="E1139" t="s">
        <v>309</v>
      </c>
      <c r="F1139" t="s">
        <v>3189</v>
      </c>
      <c r="G1139" t="s">
        <v>3190</v>
      </c>
      <c r="H1139" t="s">
        <v>321</v>
      </c>
      <c r="I1139" t="s">
        <v>951</v>
      </c>
      <c r="J1139" t="s">
        <v>204</v>
      </c>
      <c r="K1139" t="s">
        <v>204</v>
      </c>
      <c r="L1139" t="s">
        <v>325</v>
      </c>
      <c r="M1139" t="s">
        <v>340</v>
      </c>
      <c r="N1139" t="s">
        <v>447</v>
      </c>
      <c r="O1139" t="s">
        <v>339</v>
      </c>
      <c r="Q1139" t="s">
        <v>410</v>
      </c>
      <c r="R1139" t="s">
        <v>410</v>
      </c>
      <c r="S1139" t="s">
        <v>1212</v>
      </c>
      <c r="T1139" s="131">
        <v>1.77</v>
      </c>
      <c r="U1139" t="s">
        <v>2107</v>
      </c>
      <c r="V1139" s="132">
        <v>4.6739999999999997E-2</v>
      </c>
      <c r="W1139" s="132">
        <v>7.0400000000000004E-2</v>
      </c>
      <c r="X1139" t="s">
        <v>412</v>
      </c>
      <c r="Y1139" t="s">
        <v>339</v>
      </c>
      <c r="Z1139" s="131">
        <v>15000</v>
      </c>
      <c r="AA1139" s="131">
        <v>1</v>
      </c>
      <c r="AB1139" s="131">
        <v>97.31</v>
      </c>
      <c r="AD1139" s="131">
        <v>14.597</v>
      </c>
      <c r="AH1139" s="132">
        <v>9.0000000000000006E-5</v>
      </c>
      <c r="AI1139" s="132">
        <f t="shared" si="17"/>
        <v>4.3502017312655524E-4</v>
      </c>
      <c r="AJ1139" s="132">
        <v>4.8686948799879153E-5</v>
      </c>
    </row>
    <row r="1140" spans="1:36" hidden="1">
      <c r="A1140" t="s">
        <v>1213</v>
      </c>
      <c r="B1140">
        <v>9300</v>
      </c>
      <c r="C1140" t="s">
        <v>3156</v>
      </c>
      <c r="D1140" t="s">
        <v>3157</v>
      </c>
      <c r="E1140" t="s">
        <v>311</v>
      </c>
      <c r="F1140" t="s">
        <v>3191</v>
      </c>
      <c r="G1140" t="s">
        <v>3192</v>
      </c>
      <c r="H1140" t="s">
        <v>321</v>
      </c>
      <c r="I1140" t="s">
        <v>754</v>
      </c>
      <c r="J1140" t="s">
        <v>204</v>
      </c>
      <c r="K1140" t="s">
        <v>204</v>
      </c>
      <c r="L1140" t="s">
        <v>325</v>
      </c>
      <c r="M1140" t="s">
        <v>340</v>
      </c>
      <c r="N1140" t="s">
        <v>464</v>
      </c>
      <c r="O1140" t="s">
        <v>339</v>
      </c>
      <c r="Q1140" t="s">
        <v>410</v>
      </c>
      <c r="R1140" t="s">
        <v>410</v>
      </c>
      <c r="S1140" t="s">
        <v>1212</v>
      </c>
      <c r="T1140" s="131">
        <v>2.41</v>
      </c>
      <c r="U1140" t="s">
        <v>1597</v>
      </c>
      <c r="V1140" s="132">
        <v>6.3020000000000007E-2</v>
      </c>
      <c r="W1140" s="132">
        <v>4.2299999999999997E-2</v>
      </c>
      <c r="X1140" t="s">
        <v>412</v>
      </c>
      <c r="Y1140" t="s">
        <v>339</v>
      </c>
      <c r="Z1140" s="131">
        <v>13000</v>
      </c>
      <c r="AA1140" s="131">
        <v>1</v>
      </c>
      <c r="AB1140" s="131">
        <v>110.23</v>
      </c>
      <c r="AD1140" s="131">
        <v>14.33</v>
      </c>
      <c r="AH1140" s="132">
        <v>1.4999999999999999E-4</v>
      </c>
      <c r="AI1140" s="132">
        <f t="shared" si="17"/>
        <v>4.270630321917885E-4</v>
      </c>
      <c r="AJ1140" s="132">
        <v>4.7796394896366944E-5</v>
      </c>
    </row>
    <row r="1141" spans="1:36" hidden="1">
      <c r="A1141" t="s">
        <v>1213</v>
      </c>
      <c r="B1141">
        <v>9300</v>
      </c>
      <c r="C1141" t="s">
        <v>1920</v>
      </c>
      <c r="D1141" t="s">
        <v>1921</v>
      </c>
      <c r="E1141" t="s">
        <v>309</v>
      </c>
      <c r="F1141" t="s">
        <v>2079</v>
      </c>
      <c r="G1141" t="s">
        <v>2080</v>
      </c>
      <c r="H1141" t="s">
        <v>321</v>
      </c>
      <c r="I1141" t="s">
        <v>754</v>
      </c>
      <c r="J1141" t="s">
        <v>204</v>
      </c>
      <c r="K1141" t="s">
        <v>204</v>
      </c>
      <c r="L1141" t="s">
        <v>325</v>
      </c>
      <c r="M1141" t="s">
        <v>340</v>
      </c>
      <c r="N1141" t="s">
        <v>464</v>
      </c>
      <c r="O1141" t="s">
        <v>339</v>
      </c>
      <c r="P1141" t="s">
        <v>1533</v>
      </c>
      <c r="Q1141" t="s">
        <v>413</v>
      </c>
      <c r="R1141" t="s">
        <v>407</v>
      </c>
      <c r="S1141" t="s">
        <v>1212</v>
      </c>
      <c r="T1141" s="131">
        <v>0.11</v>
      </c>
      <c r="U1141" t="s">
        <v>2081</v>
      </c>
      <c r="V1141" s="132">
        <v>2.8490000000000001E-2</v>
      </c>
      <c r="W1141" s="132">
        <v>3.7600000000000001E-2</v>
      </c>
      <c r="X1141" t="s">
        <v>412</v>
      </c>
      <c r="Y1141" t="s">
        <v>339</v>
      </c>
      <c r="Z1141" s="131">
        <v>12000</v>
      </c>
      <c r="AA1141" s="131">
        <v>1</v>
      </c>
      <c r="AB1141" s="131">
        <v>116.75</v>
      </c>
      <c r="AD1141" s="131">
        <v>14.01</v>
      </c>
      <c r="AH1141" s="132">
        <v>5.0000000000000002E-5</v>
      </c>
      <c r="AI1141" s="132">
        <f t="shared" si="17"/>
        <v>4.1752638388045752E-4</v>
      </c>
      <c r="AJ1141" s="132">
        <v>4.6729064375303624E-5</v>
      </c>
    </row>
    <row r="1142" spans="1:36" hidden="1">
      <c r="A1142" t="s">
        <v>1213</v>
      </c>
      <c r="B1142">
        <v>9300</v>
      </c>
      <c r="C1142" t="s">
        <v>2513</v>
      </c>
      <c r="D1142" t="s">
        <v>2514</v>
      </c>
      <c r="E1142" t="s">
        <v>309</v>
      </c>
      <c r="F1142" t="s">
        <v>2515</v>
      </c>
      <c r="G1142" t="s">
        <v>2516</v>
      </c>
      <c r="H1142" t="s">
        <v>321</v>
      </c>
      <c r="I1142" t="s">
        <v>951</v>
      </c>
      <c r="J1142" t="s">
        <v>204</v>
      </c>
      <c r="K1142" t="s">
        <v>204</v>
      </c>
      <c r="L1142" t="s">
        <v>325</v>
      </c>
      <c r="M1142" t="s">
        <v>340</v>
      </c>
      <c r="N1142" t="s">
        <v>446</v>
      </c>
      <c r="O1142" t="s">
        <v>339</v>
      </c>
      <c r="P1142" t="s">
        <v>1700</v>
      </c>
      <c r="Q1142" t="s">
        <v>413</v>
      </c>
      <c r="R1142" t="s">
        <v>407</v>
      </c>
      <c r="S1142" t="s">
        <v>1212</v>
      </c>
      <c r="T1142" s="131">
        <v>2.14</v>
      </c>
      <c r="U1142" t="s">
        <v>1572</v>
      </c>
      <c r="V1142" s="132">
        <v>4.3090000000000003E-2</v>
      </c>
      <c r="W1142" s="132">
        <v>4.7100000000000003E-2</v>
      </c>
      <c r="X1142" t="s">
        <v>412</v>
      </c>
      <c r="Y1142" t="s">
        <v>339</v>
      </c>
      <c r="Z1142" s="131">
        <v>13333.33</v>
      </c>
      <c r="AA1142" s="131">
        <v>1</v>
      </c>
      <c r="AB1142" s="131">
        <v>92.86</v>
      </c>
      <c r="AD1142" s="131">
        <v>12.381</v>
      </c>
      <c r="AH1142" s="132">
        <v>1.0000000000000001E-5</v>
      </c>
      <c r="AI1142" s="132">
        <f t="shared" si="17"/>
        <v>3.689788835705885E-4</v>
      </c>
      <c r="AJ1142" s="132">
        <v>4.1295684941515645E-5</v>
      </c>
    </row>
    <row r="1143" spans="1:36" hidden="1">
      <c r="A1143" t="s">
        <v>1213</v>
      </c>
      <c r="B1143">
        <v>9300</v>
      </c>
      <c r="C1143" t="s">
        <v>2255</v>
      </c>
      <c r="D1143" t="s">
        <v>2256</v>
      </c>
      <c r="E1143" t="s">
        <v>309</v>
      </c>
      <c r="F1143" t="s">
        <v>3193</v>
      </c>
      <c r="G1143" t="s">
        <v>3194</v>
      </c>
      <c r="H1143" t="s">
        <v>321</v>
      </c>
      <c r="I1143" t="s">
        <v>951</v>
      </c>
      <c r="J1143" t="s">
        <v>204</v>
      </c>
      <c r="K1143" t="s">
        <v>204</v>
      </c>
      <c r="L1143" t="s">
        <v>325</v>
      </c>
      <c r="M1143" t="s">
        <v>340</v>
      </c>
      <c r="N1143" t="s">
        <v>462</v>
      </c>
      <c r="O1143" t="s">
        <v>339</v>
      </c>
      <c r="P1143" t="s">
        <v>1533</v>
      </c>
      <c r="Q1143" t="s">
        <v>413</v>
      </c>
      <c r="R1143" t="s">
        <v>407</v>
      </c>
      <c r="S1143" t="s">
        <v>1212</v>
      </c>
      <c r="T1143" s="131">
        <v>1.89</v>
      </c>
      <c r="U1143" t="s">
        <v>3195</v>
      </c>
      <c r="V1143" s="132">
        <v>4.6760000000000003E-2</v>
      </c>
      <c r="W1143" s="132">
        <v>5.1799999999999999E-2</v>
      </c>
      <c r="X1143" t="s">
        <v>412</v>
      </c>
      <c r="Y1143" t="s">
        <v>339</v>
      </c>
      <c r="Z1143" s="131">
        <v>13000.75</v>
      </c>
      <c r="AA1143" s="131">
        <v>1</v>
      </c>
      <c r="AB1143" s="131">
        <v>94.94</v>
      </c>
      <c r="AD1143" s="131">
        <v>12.343</v>
      </c>
      <c r="AH1143" s="132">
        <v>4.0000000000000003E-5</v>
      </c>
      <c r="AI1143" s="132">
        <f t="shared" si="17"/>
        <v>3.6784640658361797E-4</v>
      </c>
      <c r="AJ1143" s="132">
        <v>4.1168939442139372E-5</v>
      </c>
    </row>
    <row r="1144" spans="1:36" hidden="1">
      <c r="A1144" t="s">
        <v>1213</v>
      </c>
      <c r="B1144">
        <v>9300</v>
      </c>
      <c r="C1144" t="s">
        <v>2280</v>
      </c>
      <c r="D1144" t="s">
        <v>2281</v>
      </c>
      <c r="E1144" t="s">
        <v>309</v>
      </c>
      <c r="F1144" t="s">
        <v>2540</v>
      </c>
      <c r="G1144" t="s">
        <v>2541</v>
      </c>
      <c r="H1144" t="s">
        <v>321</v>
      </c>
      <c r="I1144" t="s">
        <v>951</v>
      </c>
      <c r="J1144" t="s">
        <v>204</v>
      </c>
      <c r="K1144" t="s">
        <v>204</v>
      </c>
      <c r="L1144" t="s">
        <v>325</v>
      </c>
      <c r="M1144" t="s">
        <v>340</v>
      </c>
      <c r="N1144" t="s">
        <v>454</v>
      </c>
      <c r="O1144" t="s">
        <v>339</v>
      </c>
      <c r="P1144" t="s">
        <v>1539</v>
      </c>
      <c r="Q1144" t="s">
        <v>413</v>
      </c>
      <c r="R1144" t="s">
        <v>407</v>
      </c>
      <c r="S1144" t="s">
        <v>1212</v>
      </c>
      <c r="T1144" s="131">
        <v>2.58</v>
      </c>
      <c r="U1144" t="s">
        <v>1777</v>
      </c>
      <c r="V1144" s="132">
        <v>6.4570000000000002E-2</v>
      </c>
      <c r="W1144" s="132">
        <v>5.6399999999999999E-2</v>
      </c>
      <c r="X1144" t="s">
        <v>412</v>
      </c>
      <c r="Y1144" t="s">
        <v>339</v>
      </c>
      <c r="Z1144" s="131">
        <v>11700.86</v>
      </c>
      <c r="AA1144" s="131">
        <v>1</v>
      </c>
      <c r="AB1144" s="131">
        <v>104.13</v>
      </c>
      <c r="AD1144" s="131">
        <v>12.183999999999999</v>
      </c>
      <c r="AH1144" s="132">
        <v>1.0000000000000001E-5</v>
      </c>
      <c r="AI1144" s="132">
        <f t="shared" si="17"/>
        <v>3.631078844539254E-4</v>
      </c>
      <c r="AJ1144" s="132">
        <v>4.0638609589486033E-5</v>
      </c>
    </row>
    <row r="1145" spans="1:36" hidden="1">
      <c r="A1145" t="s">
        <v>1213</v>
      </c>
      <c r="B1145">
        <v>9300</v>
      </c>
      <c r="C1145" t="s">
        <v>2199</v>
      </c>
      <c r="D1145" t="s">
        <v>2200</v>
      </c>
      <c r="E1145" t="s">
        <v>309</v>
      </c>
      <c r="F1145" t="s">
        <v>2906</v>
      </c>
      <c r="G1145" t="s">
        <v>2907</v>
      </c>
      <c r="H1145" t="s">
        <v>321</v>
      </c>
      <c r="I1145" t="s">
        <v>754</v>
      </c>
      <c r="J1145" t="s">
        <v>204</v>
      </c>
      <c r="K1145" t="s">
        <v>204</v>
      </c>
      <c r="L1145" t="s">
        <v>325</v>
      </c>
      <c r="M1145" t="s">
        <v>340</v>
      </c>
      <c r="N1145" t="s">
        <v>464</v>
      </c>
      <c r="O1145" t="s">
        <v>339</v>
      </c>
      <c r="P1145" t="s">
        <v>2213</v>
      </c>
      <c r="Q1145" t="s">
        <v>415</v>
      </c>
      <c r="R1145" t="s">
        <v>407</v>
      </c>
      <c r="S1145" t="s">
        <v>1212</v>
      </c>
      <c r="T1145" s="131">
        <v>2.44</v>
      </c>
      <c r="U1145" t="s">
        <v>2908</v>
      </c>
      <c r="V1145" s="132">
        <v>1.942E-2</v>
      </c>
      <c r="W1145" s="132">
        <v>2.8799999999999999E-2</v>
      </c>
      <c r="X1145" t="s">
        <v>412</v>
      </c>
      <c r="Y1145" t="s">
        <v>339</v>
      </c>
      <c r="Z1145" s="131">
        <v>10000</v>
      </c>
      <c r="AA1145" s="131">
        <v>1</v>
      </c>
      <c r="AB1145" s="131">
        <v>114.79</v>
      </c>
      <c r="AD1145" s="131">
        <v>11.478999999999999</v>
      </c>
      <c r="AH1145" s="132">
        <v>1.0000000000000001E-5</v>
      </c>
      <c r="AI1145" s="132">
        <f t="shared" si="17"/>
        <v>3.4209745614302442E-4</v>
      </c>
      <c r="AJ1145" s="132">
        <v>3.8287147035268395E-5</v>
      </c>
    </row>
    <row r="1146" spans="1:36" hidden="1">
      <c r="A1146" t="s">
        <v>1213</v>
      </c>
      <c r="B1146">
        <v>9300</v>
      </c>
      <c r="C1146" t="s">
        <v>2536</v>
      </c>
      <c r="D1146" t="s">
        <v>2537</v>
      </c>
      <c r="E1146" t="s">
        <v>309</v>
      </c>
      <c r="F1146" t="s">
        <v>2538</v>
      </c>
      <c r="G1146" t="s">
        <v>2539</v>
      </c>
      <c r="H1146" t="s">
        <v>321</v>
      </c>
      <c r="I1146" t="s">
        <v>754</v>
      </c>
      <c r="J1146" t="s">
        <v>204</v>
      </c>
      <c r="K1146" t="s">
        <v>204</v>
      </c>
      <c r="L1146" t="s">
        <v>325</v>
      </c>
      <c r="M1146" t="s">
        <v>340</v>
      </c>
      <c r="N1146" t="s">
        <v>451</v>
      </c>
      <c r="O1146" t="s">
        <v>339</v>
      </c>
      <c r="P1146" t="s">
        <v>1627</v>
      </c>
      <c r="Q1146" t="s">
        <v>413</v>
      </c>
      <c r="R1146" t="s">
        <v>407</v>
      </c>
      <c r="S1146" t="s">
        <v>1212</v>
      </c>
      <c r="T1146" s="131">
        <v>4.25</v>
      </c>
      <c r="U1146" t="s">
        <v>1903</v>
      </c>
      <c r="V1146" s="132">
        <v>3.5650000000000001E-2</v>
      </c>
      <c r="W1146" s="132">
        <v>3.2899999999999999E-2</v>
      </c>
      <c r="X1146" t="s">
        <v>412</v>
      </c>
      <c r="Y1146" t="s">
        <v>339</v>
      </c>
      <c r="Z1146" s="131">
        <v>11000</v>
      </c>
      <c r="AA1146" s="131">
        <v>1</v>
      </c>
      <c r="AB1146" s="131">
        <v>100.84</v>
      </c>
      <c r="AD1146" s="131">
        <v>11.092000000000001</v>
      </c>
      <c r="AH1146" s="132">
        <v>1.0000000000000001E-5</v>
      </c>
      <c r="AI1146" s="132">
        <f t="shared" si="17"/>
        <v>3.3056407209150859E-4</v>
      </c>
      <c r="AJ1146" s="132">
        <v>3.6996344186357444E-5</v>
      </c>
    </row>
    <row r="1147" spans="1:36" hidden="1">
      <c r="A1147" t="s">
        <v>1213</v>
      </c>
      <c r="B1147">
        <v>9300</v>
      </c>
      <c r="C1147" t="s">
        <v>1977</v>
      </c>
      <c r="D1147" t="s">
        <v>1978</v>
      </c>
      <c r="E1147" t="s">
        <v>309</v>
      </c>
      <c r="F1147" t="s">
        <v>2487</v>
      </c>
      <c r="G1147" t="s">
        <v>2488</v>
      </c>
      <c r="H1147" t="s">
        <v>321</v>
      </c>
      <c r="I1147" t="s">
        <v>754</v>
      </c>
      <c r="J1147" t="s">
        <v>204</v>
      </c>
      <c r="K1147" t="s">
        <v>204</v>
      </c>
      <c r="L1147" t="s">
        <v>325</v>
      </c>
      <c r="M1147" t="s">
        <v>340</v>
      </c>
      <c r="N1147" t="s">
        <v>464</v>
      </c>
      <c r="O1147" t="s">
        <v>339</v>
      </c>
      <c r="P1147" t="s">
        <v>1700</v>
      </c>
      <c r="Q1147" t="s">
        <v>413</v>
      </c>
      <c r="R1147" t="s">
        <v>407</v>
      </c>
      <c r="S1147" t="s">
        <v>1212</v>
      </c>
      <c r="T1147" s="131">
        <v>0.99</v>
      </c>
      <c r="U1147" t="s">
        <v>1844</v>
      </c>
      <c r="V1147" s="132">
        <v>-1.2330000000000001E-2</v>
      </c>
      <c r="W1147" s="132">
        <v>2.46E-2</v>
      </c>
      <c r="X1147" t="s">
        <v>412</v>
      </c>
      <c r="Y1147" t="s">
        <v>339</v>
      </c>
      <c r="Z1147" s="131">
        <v>7666.68</v>
      </c>
      <c r="AA1147" s="131">
        <v>1</v>
      </c>
      <c r="AB1147" s="131">
        <v>143.4</v>
      </c>
      <c r="AD1147" s="131">
        <v>10.994</v>
      </c>
      <c r="AH1147" s="132">
        <v>2.0000000000000002E-5</v>
      </c>
      <c r="AI1147" s="132">
        <f t="shared" si="17"/>
        <v>3.2764347354616346E-4</v>
      </c>
      <c r="AJ1147" s="132">
        <v>3.6669474214281799E-5</v>
      </c>
    </row>
    <row r="1148" spans="1:36" hidden="1">
      <c r="A1148" t="s">
        <v>1213</v>
      </c>
      <c r="B1148">
        <v>9300</v>
      </c>
      <c r="C1148" t="s">
        <v>1514</v>
      </c>
      <c r="D1148" t="s">
        <v>1515</v>
      </c>
      <c r="E1148" t="s">
        <v>309</v>
      </c>
      <c r="F1148" t="s">
        <v>2442</v>
      </c>
      <c r="G1148" t="s">
        <v>2443</v>
      </c>
      <c r="H1148" t="s">
        <v>321</v>
      </c>
      <c r="I1148" t="s">
        <v>951</v>
      </c>
      <c r="J1148" t="s">
        <v>204</v>
      </c>
      <c r="K1148" t="s">
        <v>204</v>
      </c>
      <c r="L1148" t="s">
        <v>325</v>
      </c>
      <c r="M1148" t="s">
        <v>340</v>
      </c>
      <c r="N1148" t="s">
        <v>448</v>
      </c>
      <c r="O1148" t="s">
        <v>339</v>
      </c>
      <c r="P1148" t="s">
        <v>1211</v>
      </c>
      <c r="Q1148" t="s">
        <v>413</v>
      </c>
      <c r="R1148" t="s">
        <v>407</v>
      </c>
      <c r="S1148" t="s">
        <v>1212</v>
      </c>
      <c r="T1148" s="131">
        <v>2.98</v>
      </c>
      <c r="U1148" t="s">
        <v>2444</v>
      </c>
      <c r="V1148" s="132">
        <v>3.5529999999999999E-2</v>
      </c>
      <c r="W1148" s="132">
        <v>4.7100000000000003E-2</v>
      </c>
      <c r="X1148" t="s">
        <v>412</v>
      </c>
      <c r="Y1148" t="s">
        <v>339</v>
      </c>
      <c r="Z1148" s="131">
        <v>11144.13</v>
      </c>
      <c r="AA1148" s="131">
        <v>1</v>
      </c>
      <c r="AB1148" s="131">
        <v>95.08</v>
      </c>
      <c r="AD1148" s="131">
        <v>10.596</v>
      </c>
      <c r="AH1148" s="132">
        <v>1.0000000000000001E-5</v>
      </c>
      <c r="AI1148" s="132">
        <f t="shared" si="17"/>
        <v>3.1578226720894564E-4</v>
      </c>
      <c r="AJ1148" s="132">
        <v>3.5341981878709292E-5</v>
      </c>
    </row>
    <row r="1149" spans="1:36" hidden="1">
      <c r="A1149" t="s">
        <v>1213</v>
      </c>
      <c r="B1149">
        <v>9300</v>
      </c>
      <c r="C1149" t="s">
        <v>3196</v>
      </c>
      <c r="D1149" t="s">
        <v>3197</v>
      </c>
      <c r="E1149" t="s">
        <v>311</v>
      </c>
      <c r="F1149" t="s">
        <v>3198</v>
      </c>
      <c r="G1149" t="s">
        <v>3199</v>
      </c>
      <c r="H1149" t="s">
        <v>321</v>
      </c>
      <c r="I1149" t="s">
        <v>951</v>
      </c>
      <c r="J1149" t="s">
        <v>204</v>
      </c>
      <c r="K1149" t="s">
        <v>224</v>
      </c>
      <c r="L1149" t="s">
        <v>325</v>
      </c>
      <c r="M1149" t="s">
        <v>340</v>
      </c>
      <c r="N1149" t="s">
        <v>465</v>
      </c>
      <c r="O1149" t="s">
        <v>339</v>
      </c>
      <c r="Q1149" t="s">
        <v>410</v>
      </c>
      <c r="R1149" t="s">
        <v>410</v>
      </c>
      <c r="S1149" t="s">
        <v>1212</v>
      </c>
      <c r="T1149" s="131">
        <v>0.89</v>
      </c>
      <c r="U1149" t="s">
        <v>2395</v>
      </c>
      <c r="V1149" s="132">
        <v>8.6190000000000003E-2</v>
      </c>
      <c r="W1149" s="132">
        <v>0.15210000000000001</v>
      </c>
      <c r="X1149" t="s">
        <v>412</v>
      </c>
      <c r="Y1149" t="s">
        <v>338</v>
      </c>
      <c r="Z1149" s="131">
        <v>10377.52</v>
      </c>
      <c r="AA1149" s="131">
        <v>1</v>
      </c>
      <c r="AB1149" s="131">
        <v>96</v>
      </c>
      <c r="AD1149" s="131">
        <v>9.9619999999999997</v>
      </c>
      <c r="AH1149" s="132">
        <v>5.0000000000000002E-5</v>
      </c>
      <c r="AI1149" s="132">
        <f t="shared" si="17"/>
        <v>2.9688778274212119E-4</v>
      </c>
      <c r="AJ1149" s="132">
        <v>3.3227333283852582E-5</v>
      </c>
    </row>
    <row r="1150" spans="1:36" hidden="1">
      <c r="A1150" t="s">
        <v>1213</v>
      </c>
      <c r="B1150">
        <v>9300</v>
      </c>
      <c r="C1150" t="s">
        <v>3200</v>
      </c>
      <c r="D1150" t="s">
        <v>3201</v>
      </c>
      <c r="E1150" t="s">
        <v>309</v>
      </c>
      <c r="F1150" t="s">
        <v>3202</v>
      </c>
      <c r="G1150" t="s">
        <v>3203</v>
      </c>
      <c r="H1150" t="s">
        <v>321</v>
      </c>
      <c r="I1150" t="s">
        <v>951</v>
      </c>
      <c r="J1150" t="s">
        <v>204</v>
      </c>
      <c r="K1150" t="s">
        <v>204</v>
      </c>
      <c r="L1150" t="s">
        <v>325</v>
      </c>
      <c r="M1150" t="s">
        <v>340</v>
      </c>
      <c r="N1150" t="s">
        <v>451</v>
      </c>
      <c r="O1150" t="s">
        <v>339</v>
      </c>
      <c r="Q1150" t="s">
        <v>410</v>
      </c>
      <c r="R1150" t="s">
        <v>410</v>
      </c>
      <c r="S1150" t="s">
        <v>1212</v>
      </c>
      <c r="T1150" s="131">
        <v>0.74</v>
      </c>
      <c r="U1150" t="s">
        <v>1583</v>
      </c>
      <c r="V1150" s="132">
        <v>5.9589999999999997E-2</v>
      </c>
      <c r="W1150" s="132">
        <v>5.1999999999999998E-2</v>
      </c>
      <c r="X1150" t="s">
        <v>412</v>
      </c>
      <c r="Y1150" t="s">
        <v>339</v>
      </c>
      <c r="Z1150" s="131">
        <v>9400.33</v>
      </c>
      <c r="AA1150" s="131">
        <v>1</v>
      </c>
      <c r="AB1150" s="131">
        <v>99.68</v>
      </c>
      <c r="AD1150" s="131">
        <v>9.3699999999999992</v>
      </c>
      <c r="AH1150" s="132">
        <v>2.4000000000000001E-4</v>
      </c>
      <c r="AI1150" s="132">
        <f t="shared" si="17"/>
        <v>2.7924498336615895E-4</v>
      </c>
      <c r="AJ1150" s="132">
        <v>3.1252771819885434E-5</v>
      </c>
    </row>
    <row r="1151" spans="1:36" hidden="1">
      <c r="A1151" t="s">
        <v>1213</v>
      </c>
      <c r="B1151">
        <v>9300</v>
      </c>
      <c r="C1151" t="s">
        <v>3204</v>
      </c>
      <c r="D1151" t="s">
        <v>3205</v>
      </c>
      <c r="E1151" t="s">
        <v>309</v>
      </c>
      <c r="F1151" t="s">
        <v>3206</v>
      </c>
      <c r="G1151" t="s">
        <v>3207</v>
      </c>
      <c r="H1151" t="s">
        <v>321</v>
      </c>
      <c r="I1151" t="s">
        <v>951</v>
      </c>
      <c r="J1151" t="s">
        <v>204</v>
      </c>
      <c r="K1151" t="s">
        <v>204</v>
      </c>
      <c r="L1151" t="s">
        <v>325</v>
      </c>
      <c r="M1151" t="s">
        <v>340</v>
      </c>
      <c r="N1151" t="s">
        <v>447</v>
      </c>
      <c r="O1151" t="s">
        <v>339</v>
      </c>
      <c r="P1151" t="s">
        <v>1539</v>
      </c>
      <c r="Q1151" t="s">
        <v>413</v>
      </c>
      <c r="R1151" t="s">
        <v>407</v>
      </c>
      <c r="S1151" t="s">
        <v>1212</v>
      </c>
      <c r="T1151" s="131">
        <v>0.17</v>
      </c>
      <c r="U1151" t="s">
        <v>3185</v>
      </c>
      <c r="V1151" s="132">
        <v>6.0780000000000001E-2</v>
      </c>
      <c r="W1151" s="132">
        <v>7.5700000000000003E-2</v>
      </c>
      <c r="X1151" t="s">
        <v>412</v>
      </c>
      <c r="Y1151" t="s">
        <v>339</v>
      </c>
      <c r="Z1151" s="131">
        <v>9000</v>
      </c>
      <c r="AA1151" s="131">
        <v>1</v>
      </c>
      <c r="AB1151" s="131">
        <v>101.11</v>
      </c>
      <c r="AD1151" s="131">
        <v>9.1</v>
      </c>
      <c r="AH1151" s="132">
        <v>4.6000000000000001E-4</v>
      </c>
      <c r="AI1151" s="132">
        <f t="shared" si="17"/>
        <v>2.7119843635347348E-4</v>
      </c>
      <c r="AJ1151" s="132">
        <v>3.0352211692738256E-5</v>
      </c>
    </row>
    <row r="1152" spans="1:36" hidden="1">
      <c r="A1152" t="s">
        <v>1213</v>
      </c>
      <c r="B1152">
        <v>9300</v>
      </c>
      <c r="C1152" t="s">
        <v>3179</v>
      </c>
      <c r="D1152" t="s">
        <v>3180</v>
      </c>
      <c r="E1152" t="s">
        <v>309</v>
      </c>
      <c r="F1152" t="s">
        <v>3208</v>
      </c>
      <c r="G1152" t="s">
        <v>3209</v>
      </c>
      <c r="H1152" t="s">
        <v>321</v>
      </c>
      <c r="I1152" t="s">
        <v>951</v>
      </c>
      <c r="J1152" t="s">
        <v>204</v>
      </c>
      <c r="K1152" t="s">
        <v>204</v>
      </c>
      <c r="L1152" t="s">
        <v>325</v>
      </c>
      <c r="M1152" t="s">
        <v>340</v>
      </c>
      <c r="N1152" t="s">
        <v>440</v>
      </c>
      <c r="O1152" t="s">
        <v>339</v>
      </c>
      <c r="Q1152" t="s">
        <v>410</v>
      </c>
      <c r="R1152" t="s">
        <v>410</v>
      </c>
      <c r="S1152" t="s">
        <v>1212</v>
      </c>
      <c r="T1152" s="131">
        <v>2.33</v>
      </c>
      <c r="U1152" t="s">
        <v>3210</v>
      </c>
      <c r="V1152" s="132">
        <v>-5.706E-2</v>
      </c>
      <c r="W1152" s="132">
        <v>5.0299999999999997E-2</v>
      </c>
      <c r="X1152" t="s">
        <v>412</v>
      </c>
      <c r="Y1152" t="s">
        <v>339</v>
      </c>
      <c r="Z1152" s="131">
        <v>6000</v>
      </c>
      <c r="AA1152" s="131">
        <v>1</v>
      </c>
      <c r="AB1152" s="131">
        <v>135.04</v>
      </c>
      <c r="AD1152" s="131">
        <v>8.1020000000000003</v>
      </c>
      <c r="AH1152" s="132">
        <v>2.0000000000000002E-5</v>
      </c>
      <c r="AI1152" s="132">
        <f t="shared" si="17"/>
        <v>2.4145601443251015E-4</v>
      </c>
      <c r="AJ1152" s="132">
        <v>2.7023474630172017E-5</v>
      </c>
    </row>
    <row r="1153" spans="1:36" hidden="1">
      <c r="A1153" t="s">
        <v>1213</v>
      </c>
      <c r="B1153">
        <v>9300</v>
      </c>
      <c r="C1153" t="s">
        <v>1556</v>
      </c>
      <c r="D1153" t="s">
        <v>1557</v>
      </c>
      <c r="E1153" t="s">
        <v>309</v>
      </c>
      <c r="F1153" t="s">
        <v>3211</v>
      </c>
      <c r="G1153" t="s">
        <v>3212</v>
      </c>
      <c r="H1153" t="s">
        <v>321</v>
      </c>
      <c r="I1153" t="s">
        <v>952</v>
      </c>
      <c r="J1153" t="s">
        <v>204</v>
      </c>
      <c r="K1153" t="s">
        <v>204</v>
      </c>
      <c r="L1153" t="s">
        <v>325</v>
      </c>
      <c r="M1153" t="s">
        <v>340</v>
      </c>
      <c r="N1153" t="s">
        <v>441</v>
      </c>
      <c r="O1153" t="s">
        <v>339</v>
      </c>
      <c r="Q1153" t="s">
        <v>410</v>
      </c>
      <c r="R1153" t="s">
        <v>410</v>
      </c>
      <c r="S1153" t="s">
        <v>1212</v>
      </c>
      <c r="T1153" s="131">
        <v>0.73</v>
      </c>
      <c r="U1153" t="s">
        <v>1841</v>
      </c>
      <c r="V1153" s="132">
        <v>7.6939999999999995E-2</v>
      </c>
      <c r="W1153" s="132">
        <v>5.5300000000000002E-2</v>
      </c>
      <c r="X1153" t="s">
        <v>412</v>
      </c>
      <c r="Y1153" t="s">
        <v>339</v>
      </c>
      <c r="Z1153" s="131">
        <v>8000</v>
      </c>
      <c r="AA1153" s="131">
        <v>1</v>
      </c>
      <c r="AB1153" s="131">
        <v>99</v>
      </c>
      <c r="AD1153" s="131">
        <v>7.92</v>
      </c>
      <c r="AH1153" s="132">
        <v>1.3999999999999999E-4</v>
      </c>
      <c r="AI1153" s="132">
        <f t="shared" si="17"/>
        <v>2.3603204570544066E-4</v>
      </c>
      <c r="AJ1153" s="132">
        <v>2.6416430396317252E-5</v>
      </c>
    </row>
    <row r="1154" spans="1:36" hidden="1">
      <c r="A1154" t="s">
        <v>1213</v>
      </c>
      <c r="B1154">
        <v>9300</v>
      </c>
      <c r="C1154" t="s">
        <v>3213</v>
      </c>
      <c r="D1154" t="s">
        <v>3214</v>
      </c>
      <c r="E1154" t="s">
        <v>309</v>
      </c>
      <c r="F1154" t="s">
        <v>3215</v>
      </c>
      <c r="G1154" t="s">
        <v>3216</v>
      </c>
      <c r="H1154" t="s">
        <v>321</v>
      </c>
      <c r="I1154" t="s">
        <v>754</v>
      </c>
      <c r="J1154" t="s">
        <v>204</v>
      </c>
      <c r="K1154" t="s">
        <v>204</v>
      </c>
      <c r="L1154" t="s">
        <v>325</v>
      </c>
      <c r="M1154" t="s">
        <v>340</v>
      </c>
      <c r="N1154" t="s">
        <v>464</v>
      </c>
      <c r="O1154" t="s">
        <v>339</v>
      </c>
      <c r="Q1154" t="s">
        <v>410</v>
      </c>
      <c r="R1154" t="s">
        <v>410</v>
      </c>
      <c r="S1154" t="s">
        <v>1212</v>
      </c>
      <c r="T1154" s="131">
        <v>2.15</v>
      </c>
      <c r="U1154" t="s">
        <v>1735</v>
      </c>
      <c r="V1154" s="132">
        <v>3.3779999999999998E-2</v>
      </c>
      <c r="W1154" s="132">
        <v>3.61E-2</v>
      </c>
      <c r="X1154" t="s">
        <v>412</v>
      </c>
      <c r="Y1154" t="s">
        <v>339</v>
      </c>
      <c r="Z1154" s="131">
        <v>7000</v>
      </c>
      <c r="AA1154" s="131">
        <v>1</v>
      </c>
      <c r="AB1154" s="131">
        <v>106.8</v>
      </c>
      <c r="AD1154" s="131">
        <v>7.476</v>
      </c>
      <c r="AH1154" s="132">
        <v>6.9999999999999994E-5</v>
      </c>
      <c r="AI1154" s="132">
        <f t="shared" si="17"/>
        <v>2.2279994617346901E-4</v>
      </c>
      <c r="AJ1154" s="132">
        <v>2.493550929834189E-5</v>
      </c>
    </row>
    <row r="1155" spans="1:36" hidden="1">
      <c r="A1155" t="s">
        <v>1213</v>
      </c>
      <c r="B1155">
        <v>9300</v>
      </c>
      <c r="C1155" t="s">
        <v>3070</v>
      </c>
      <c r="D1155" t="s">
        <v>3071</v>
      </c>
      <c r="E1155" t="s">
        <v>311</v>
      </c>
      <c r="F1155" t="s">
        <v>3217</v>
      </c>
      <c r="G1155" t="s">
        <v>3218</v>
      </c>
      <c r="H1155" t="s">
        <v>321</v>
      </c>
      <c r="I1155" t="s">
        <v>951</v>
      </c>
      <c r="J1155" t="s">
        <v>204</v>
      </c>
      <c r="K1155" t="s">
        <v>204</v>
      </c>
      <c r="L1155" t="s">
        <v>325</v>
      </c>
      <c r="M1155" t="s">
        <v>340</v>
      </c>
      <c r="N1155" t="s">
        <v>465</v>
      </c>
      <c r="O1155" t="s">
        <v>339</v>
      </c>
      <c r="P1155" t="s">
        <v>1596</v>
      </c>
      <c r="Q1155" t="s">
        <v>415</v>
      </c>
      <c r="R1155" t="s">
        <v>407</v>
      </c>
      <c r="S1155" t="s">
        <v>1212</v>
      </c>
      <c r="T1155" s="131">
        <v>2.41</v>
      </c>
      <c r="U1155" t="s">
        <v>1597</v>
      </c>
      <c r="V1155" s="132">
        <v>8.3349999999999994E-2</v>
      </c>
      <c r="W1155" s="132">
        <v>6.4199999999999993E-2</v>
      </c>
      <c r="X1155" t="s">
        <v>412</v>
      </c>
      <c r="Y1155" t="s">
        <v>339</v>
      </c>
      <c r="Z1155" s="131">
        <v>5000</v>
      </c>
      <c r="AA1155" s="131">
        <v>1</v>
      </c>
      <c r="AB1155" s="131">
        <v>105.9</v>
      </c>
      <c r="AD1155" s="131">
        <v>5.2949999999999999</v>
      </c>
      <c r="AH1155" s="132">
        <v>3.0000000000000001E-5</v>
      </c>
      <c r="AI1155" s="132">
        <f t="shared" ref="AI1155:AI1218" si="18">AD1155/SUMIF(B:B,B1155,AD:AD)</f>
        <v>1.5780172752655409E-4</v>
      </c>
      <c r="AJ1155" s="132">
        <v>1.7660984715719678E-5</v>
      </c>
    </row>
    <row r="1156" spans="1:36" hidden="1">
      <c r="A1156" t="s">
        <v>1213</v>
      </c>
      <c r="B1156">
        <v>9300</v>
      </c>
      <c r="C1156" t="s">
        <v>3219</v>
      </c>
      <c r="D1156" t="s">
        <v>3220</v>
      </c>
      <c r="E1156" t="s">
        <v>309</v>
      </c>
      <c r="F1156" t="s">
        <v>3221</v>
      </c>
      <c r="G1156" t="s">
        <v>3222</v>
      </c>
      <c r="H1156" t="s">
        <v>321</v>
      </c>
      <c r="I1156" t="s">
        <v>951</v>
      </c>
      <c r="J1156" t="s">
        <v>204</v>
      </c>
      <c r="K1156" t="s">
        <v>204</v>
      </c>
      <c r="L1156" t="s">
        <v>325</v>
      </c>
      <c r="M1156" t="s">
        <v>340</v>
      </c>
      <c r="N1156" t="s">
        <v>464</v>
      </c>
      <c r="O1156" t="s">
        <v>339</v>
      </c>
      <c r="P1156" t="s">
        <v>1539</v>
      </c>
      <c r="Q1156" t="s">
        <v>413</v>
      </c>
      <c r="R1156" t="s">
        <v>407</v>
      </c>
      <c r="S1156" t="s">
        <v>1212</v>
      </c>
      <c r="T1156" s="131">
        <v>0.08</v>
      </c>
      <c r="U1156" t="s">
        <v>1379</v>
      </c>
      <c r="V1156" s="132">
        <v>6.1679999999999999E-2</v>
      </c>
      <c r="W1156" s="132">
        <v>5.28E-2</v>
      </c>
      <c r="X1156" t="s">
        <v>412</v>
      </c>
      <c r="Y1156" t="s">
        <v>339</v>
      </c>
      <c r="Z1156" s="131">
        <v>5000</v>
      </c>
      <c r="AA1156" s="131">
        <v>1</v>
      </c>
      <c r="AB1156" s="131">
        <v>101.36</v>
      </c>
      <c r="AD1156" s="131">
        <v>5.0679999999999996</v>
      </c>
      <c r="AH1156" s="132">
        <v>9.0000000000000006E-5</v>
      </c>
      <c r="AI1156" s="132">
        <f t="shared" si="18"/>
        <v>1.5103666763070369E-4</v>
      </c>
      <c r="AJ1156" s="132">
        <v>1.6903847127340383E-5</v>
      </c>
    </row>
    <row r="1157" spans="1:36" hidden="1">
      <c r="A1157" t="s">
        <v>1213</v>
      </c>
      <c r="B1157">
        <v>9300</v>
      </c>
      <c r="C1157" t="s">
        <v>1948</v>
      </c>
      <c r="D1157" t="s">
        <v>1949</v>
      </c>
      <c r="E1157" t="s">
        <v>309</v>
      </c>
      <c r="F1157" t="s">
        <v>3223</v>
      </c>
      <c r="G1157" t="s">
        <v>3224</v>
      </c>
      <c r="H1157" t="s">
        <v>321</v>
      </c>
      <c r="I1157" t="s">
        <v>754</v>
      </c>
      <c r="J1157" t="s">
        <v>204</v>
      </c>
      <c r="K1157" t="s">
        <v>204</v>
      </c>
      <c r="L1157" t="s">
        <v>325</v>
      </c>
      <c r="M1157" t="s">
        <v>340</v>
      </c>
      <c r="N1157" t="s">
        <v>447</v>
      </c>
      <c r="O1157" t="s">
        <v>339</v>
      </c>
      <c r="P1157" t="s">
        <v>1551</v>
      </c>
      <c r="Q1157" t="s">
        <v>413</v>
      </c>
      <c r="R1157" t="s">
        <v>407</v>
      </c>
      <c r="S1157" t="s">
        <v>1212</v>
      </c>
      <c r="T1157" s="131">
        <v>0.36</v>
      </c>
      <c r="U1157" t="s">
        <v>3225</v>
      </c>
      <c r="V1157" s="132">
        <v>2.5149999999999999E-2</v>
      </c>
      <c r="W1157" s="132">
        <v>2.87E-2</v>
      </c>
      <c r="X1157" t="s">
        <v>412</v>
      </c>
      <c r="Y1157" t="s">
        <v>339</v>
      </c>
      <c r="Z1157" s="131">
        <v>4000</v>
      </c>
      <c r="AA1157" s="131">
        <v>1</v>
      </c>
      <c r="AB1157" s="131">
        <v>116.67</v>
      </c>
      <c r="AD1157" s="131">
        <v>4.6669999999999998</v>
      </c>
      <c r="AH1157" s="132">
        <v>6.0000000000000002E-5</v>
      </c>
      <c r="AI1157" s="132">
        <f t="shared" si="18"/>
        <v>1.3908605521556711E-4</v>
      </c>
      <c r="AJ1157" s="132">
        <v>1.5566348568132904E-5</v>
      </c>
    </row>
    <row r="1158" spans="1:36" hidden="1">
      <c r="A1158" t="s">
        <v>1213</v>
      </c>
      <c r="B1158">
        <v>9300</v>
      </c>
      <c r="C1158" t="s">
        <v>3226</v>
      </c>
      <c r="D1158" t="s">
        <v>3227</v>
      </c>
      <c r="E1158" t="s">
        <v>309</v>
      </c>
      <c r="F1158" t="s">
        <v>3228</v>
      </c>
      <c r="G1158" t="s">
        <v>3229</v>
      </c>
      <c r="H1158" t="s">
        <v>321</v>
      </c>
      <c r="I1158" t="s">
        <v>754</v>
      </c>
      <c r="J1158" t="s">
        <v>204</v>
      </c>
      <c r="K1158" t="s">
        <v>204</v>
      </c>
      <c r="L1158" t="s">
        <v>325</v>
      </c>
      <c r="M1158" t="s">
        <v>340</v>
      </c>
      <c r="N1158" t="s">
        <v>441</v>
      </c>
      <c r="O1158" t="s">
        <v>339</v>
      </c>
      <c r="Q1158" t="s">
        <v>410</v>
      </c>
      <c r="R1158" t="s">
        <v>410</v>
      </c>
      <c r="S1158" t="s">
        <v>1212</v>
      </c>
      <c r="T1158" s="131">
        <v>2.2400000000000002</v>
      </c>
      <c r="U1158" t="s">
        <v>1730</v>
      </c>
      <c r="V1158" s="132">
        <v>3.7920000000000002E-2</v>
      </c>
      <c r="W1158" s="132">
        <v>3.7100000000000001E-2</v>
      </c>
      <c r="X1158" t="s">
        <v>412</v>
      </c>
      <c r="Y1158" t="s">
        <v>339</v>
      </c>
      <c r="Z1158" s="131">
        <v>4000</v>
      </c>
      <c r="AA1158" s="131">
        <v>1</v>
      </c>
      <c r="AB1158" s="131">
        <v>109.09</v>
      </c>
      <c r="AD1158" s="131">
        <v>4.3639999999999999</v>
      </c>
      <c r="AH1158" s="132">
        <v>1.0000000000000001E-5</v>
      </c>
      <c r="AI1158" s="132">
        <f t="shared" si="18"/>
        <v>1.3005604134577563E-4</v>
      </c>
      <c r="AJ1158" s="132">
        <v>1.4555719981001071E-5</v>
      </c>
    </row>
    <row r="1159" spans="1:36" hidden="1">
      <c r="A1159" t="s">
        <v>1213</v>
      </c>
      <c r="B1159">
        <v>9300</v>
      </c>
      <c r="C1159" t="s">
        <v>2034</v>
      </c>
      <c r="D1159" t="s">
        <v>2035</v>
      </c>
      <c r="E1159" t="s">
        <v>309</v>
      </c>
      <c r="F1159" t="s">
        <v>3230</v>
      </c>
      <c r="G1159" t="s">
        <v>3231</v>
      </c>
      <c r="H1159" t="s">
        <v>321</v>
      </c>
      <c r="I1159" t="s">
        <v>951</v>
      </c>
      <c r="J1159" t="s">
        <v>204</v>
      </c>
      <c r="K1159" t="s">
        <v>204</v>
      </c>
      <c r="L1159" t="s">
        <v>325</v>
      </c>
      <c r="M1159" t="s">
        <v>340</v>
      </c>
      <c r="N1159" t="s">
        <v>447</v>
      </c>
      <c r="O1159" t="s">
        <v>339</v>
      </c>
      <c r="Q1159" t="s">
        <v>410</v>
      </c>
      <c r="R1159" t="s">
        <v>410</v>
      </c>
      <c r="S1159" t="s">
        <v>1212</v>
      </c>
      <c r="T1159" s="131">
        <v>0.28000000000000003</v>
      </c>
      <c r="U1159" t="s">
        <v>2110</v>
      </c>
      <c r="V1159" s="132">
        <v>3.2899999999999999E-2</v>
      </c>
      <c r="W1159" s="132">
        <v>5.8299999999999998E-2</v>
      </c>
      <c r="X1159" t="s">
        <v>412</v>
      </c>
      <c r="Y1159" t="s">
        <v>339</v>
      </c>
      <c r="Z1159" s="131">
        <v>4333.33</v>
      </c>
      <c r="AA1159" s="131">
        <v>1</v>
      </c>
      <c r="AB1159" s="131">
        <v>100.15</v>
      </c>
      <c r="AD1159" s="131">
        <v>4.34</v>
      </c>
      <c r="AH1159" s="132">
        <v>1.3999999999999999E-4</v>
      </c>
      <c r="AI1159" s="132">
        <f t="shared" si="18"/>
        <v>1.2934079272242582E-4</v>
      </c>
      <c r="AJ1159" s="132">
        <v>1.4475670191921322E-5</v>
      </c>
    </row>
    <row r="1160" spans="1:36" hidden="1">
      <c r="A1160" t="s">
        <v>1213</v>
      </c>
      <c r="B1160">
        <v>9300</v>
      </c>
      <c r="C1160" t="s">
        <v>2019</v>
      </c>
      <c r="D1160" t="s">
        <v>2020</v>
      </c>
      <c r="E1160" t="s">
        <v>309</v>
      </c>
      <c r="F1160" t="s">
        <v>3232</v>
      </c>
      <c r="G1160" t="s">
        <v>3233</v>
      </c>
      <c r="H1160" t="s">
        <v>321</v>
      </c>
      <c r="I1160" t="s">
        <v>951</v>
      </c>
      <c r="J1160" t="s">
        <v>204</v>
      </c>
      <c r="K1160" t="s">
        <v>204</v>
      </c>
      <c r="L1160" t="s">
        <v>325</v>
      </c>
      <c r="M1160" t="s">
        <v>340</v>
      </c>
      <c r="N1160" t="s">
        <v>465</v>
      </c>
      <c r="O1160" t="s">
        <v>339</v>
      </c>
      <c r="P1160" t="s">
        <v>1577</v>
      </c>
      <c r="Q1160" t="s">
        <v>415</v>
      </c>
      <c r="R1160" t="s">
        <v>407</v>
      </c>
      <c r="S1160" t="s">
        <v>1212</v>
      </c>
      <c r="T1160" s="131">
        <v>0.37</v>
      </c>
      <c r="U1160" t="s">
        <v>3234</v>
      </c>
      <c r="V1160" s="132">
        <v>5.4420000000000003E-2</v>
      </c>
      <c r="W1160" s="132">
        <v>5.7599999999999998E-2</v>
      </c>
      <c r="X1160" t="s">
        <v>412</v>
      </c>
      <c r="Y1160" t="s">
        <v>339</v>
      </c>
      <c r="Z1160" s="131">
        <v>4000</v>
      </c>
      <c r="AA1160" s="131">
        <v>1</v>
      </c>
      <c r="AB1160" s="131">
        <v>99.65</v>
      </c>
      <c r="AD1160" s="131">
        <v>3.9860000000000002</v>
      </c>
      <c r="AH1160" s="132">
        <v>8.0000000000000007E-5</v>
      </c>
      <c r="AI1160" s="132">
        <f t="shared" si="18"/>
        <v>1.1879087552801598E-4</v>
      </c>
      <c r="AJ1160" s="132">
        <v>1.3294935802995021E-5</v>
      </c>
    </row>
    <row r="1161" spans="1:36" hidden="1">
      <c r="A1161" t="s">
        <v>1213</v>
      </c>
      <c r="B1161">
        <v>9300</v>
      </c>
      <c r="C1161" t="s">
        <v>3235</v>
      </c>
      <c r="D1161" t="s">
        <v>3236</v>
      </c>
      <c r="E1161" t="s">
        <v>309</v>
      </c>
      <c r="F1161" t="s">
        <v>3237</v>
      </c>
      <c r="G1161" t="s">
        <v>3238</v>
      </c>
      <c r="H1161" t="s">
        <v>321</v>
      </c>
      <c r="I1161" t="s">
        <v>951</v>
      </c>
      <c r="J1161" t="s">
        <v>204</v>
      </c>
      <c r="K1161" t="s">
        <v>204</v>
      </c>
      <c r="L1161" t="s">
        <v>325</v>
      </c>
      <c r="M1161" t="s">
        <v>340</v>
      </c>
      <c r="N1161" t="s">
        <v>443</v>
      </c>
      <c r="O1161" t="s">
        <v>339</v>
      </c>
      <c r="P1161" t="s">
        <v>1551</v>
      </c>
      <c r="Q1161" t="s">
        <v>413</v>
      </c>
      <c r="R1161" t="s">
        <v>407</v>
      </c>
      <c r="S1161" t="s">
        <v>1212</v>
      </c>
      <c r="T1161" s="131">
        <v>0.66</v>
      </c>
      <c r="U1161" t="s">
        <v>2395</v>
      </c>
      <c r="V1161" s="132">
        <v>1.465E-2</v>
      </c>
      <c r="W1161" s="132">
        <v>5.79E-2</v>
      </c>
      <c r="X1161" t="s">
        <v>412</v>
      </c>
      <c r="Y1161" t="s">
        <v>339</v>
      </c>
      <c r="Z1161" s="131">
        <v>3333.33</v>
      </c>
      <c r="AA1161" s="131">
        <v>1</v>
      </c>
      <c r="AB1161" s="131">
        <v>97.45</v>
      </c>
      <c r="AD1161" s="131">
        <v>3.2480000000000002</v>
      </c>
      <c r="AH1161" s="132">
        <v>1E-4</v>
      </c>
      <c r="AI1161" s="132">
        <f t="shared" si="18"/>
        <v>9.6796980360009006E-5</v>
      </c>
      <c r="AJ1161" s="132">
        <v>1.0833404788792732E-5</v>
      </c>
    </row>
    <row r="1162" spans="1:36" hidden="1">
      <c r="A1162" t="s">
        <v>1213</v>
      </c>
      <c r="B1162">
        <v>9300</v>
      </c>
      <c r="C1162" t="s">
        <v>1509</v>
      </c>
      <c r="D1162" t="s">
        <v>1510</v>
      </c>
      <c r="E1162" t="s">
        <v>309</v>
      </c>
      <c r="F1162" t="s">
        <v>2638</v>
      </c>
      <c r="G1162" t="s">
        <v>2639</v>
      </c>
      <c r="H1162" t="s">
        <v>321</v>
      </c>
      <c r="I1162" t="s">
        <v>951</v>
      </c>
      <c r="J1162" t="s">
        <v>204</v>
      </c>
      <c r="K1162" t="s">
        <v>204</v>
      </c>
      <c r="L1162" t="s">
        <v>325</v>
      </c>
      <c r="M1162" t="s">
        <v>340</v>
      </c>
      <c r="N1162" t="s">
        <v>448</v>
      </c>
      <c r="O1162" t="s">
        <v>339</v>
      </c>
      <c r="P1162" t="s">
        <v>1211</v>
      </c>
      <c r="Q1162" t="s">
        <v>413</v>
      </c>
      <c r="R1162" t="s">
        <v>407</v>
      </c>
      <c r="S1162" t="s">
        <v>1212</v>
      </c>
      <c r="T1162" s="131">
        <v>2.75</v>
      </c>
      <c r="U1162" t="s">
        <v>1969</v>
      </c>
      <c r="V1162" s="132">
        <v>3.5589999999999997E-2</v>
      </c>
      <c r="W1162" s="132">
        <v>4.6600000000000003E-2</v>
      </c>
      <c r="X1162" t="s">
        <v>412</v>
      </c>
      <c r="Y1162" t="s">
        <v>339</v>
      </c>
      <c r="Z1162" s="131">
        <v>3000</v>
      </c>
      <c r="AA1162" s="131">
        <v>1</v>
      </c>
      <c r="AB1162" s="131">
        <v>97.47</v>
      </c>
      <c r="AD1162" s="131">
        <v>2.9239999999999999</v>
      </c>
      <c r="AH1162" s="132">
        <v>0</v>
      </c>
      <c r="AI1162" s="132">
        <f t="shared" si="18"/>
        <v>8.7141123944786426E-5</v>
      </c>
      <c r="AJ1162" s="132">
        <v>9.7527326362161163E-6</v>
      </c>
    </row>
    <row r="1163" spans="1:36" hidden="1">
      <c r="A1163" t="s">
        <v>1213</v>
      </c>
      <c r="B1163">
        <v>9300</v>
      </c>
      <c r="C1163" t="s">
        <v>2946</v>
      </c>
      <c r="D1163" t="s">
        <v>2947</v>
      </c>
      <c r="E1163" t="s">
        <v>309</v>
      </c>
      <c r="F1163" t="s">
        <v>2948</v>
      </c>
      <c r="G1163" t="s">
        <v>2949</v>
      </c>
      <c r="H1163" t="s">
        <v>321</v>
      </c>
      <c r="I1163" t="s">
        <v>755</v>
      </c>
      <c r="J1163" t="s">
        <v>204</v>
      </c>
      <c r="K1163" t="s">
        <v>204</v>
      </c>
      <c r="L1163" t="s">
        <v>325</v>
      </c>
      <c r="M1163" t="s">
        <v>340</v>
      </c>
      <c r="N1163" t="s">
        <v>466</v>
      </c>
      <c r="O1163" t="s">
        <v>339</v>
      </c>
      <c r="P1163" t="s">
        <v>1627</v>
      </c>
      <c r="Q1163" t="s">
        <v>413</v>
      </c>
      <c r="R1163" t="s">
        <v>407</v>
      </c>
      <c r="S1163" t="s">
        <v>1212</v>
      </c>
      <c r="T1163" s="131">
        <v>0.74</v>
      </c>
      <c r="U1163" t="s">
        <v>1583</v>
      </c>
      <c r="V1163" s="132">
        <v>7.7679999999999999E-2</v>
      </c>
      <c r="W1163" s="132">
        <v>6.9400000000000003E-2</v>
      </c>
      <c r="X1163" t="s">
        <v>412</v>
      </c>
      <c r="Y1163" t="s">
        <v>339</v>
      </c>
      <c r="Z1163" s="131">
        <v>1500</v>
      </c>
      <c r="AA1163" s="131">
        <v>1</v>
      </c>
      <c r="AB1163" s="131">
        <v>100.74</v>
      </c>
      <c r="AD1163" s="131">
        <v>1.5109999999999999</v>
      </c>
      <c r="AH1163" s="132">
        <v>4.0000000000000003E-5</v>
      </c>
      <c r="AI1163" s="132">
        <f t="shared" si="18"/>
        <v>4.5030861245065764E-5</v>
      </c>
      <c r="AJ1163" s="132">
        <v>5.0398013041458795E-6</v>
      </c>
    </row>
    <row r="1164" spans="1:36" hidden="1">
      <c r="A1164" t="s">
        <v>1213</v>
      </c>
      <c r="B1164">
        <v>9300</v>
      </c>
      <c r="C1164" t="s">
        <v>3239</v>
      </c>
      <c r="D1164" t="s">
        <v>3240</v>
      </c>
      <c r="E1164" t="s">
        <v>311</v>
      </c>
      <c r="F1164" t="s">
        <v>3241</v>
      </c>
      <c r="G1164" t="s">
        <v>3242</v>
      </c>
      <c r="H1164" t="s">
        <v>321</v>
      </c>
      <c r="I1164" t="s">
        <v>951</v>
      </c>
      <c r="J1164" t="s">
        <v>204</v>
      </c>
      <c r="K1164" t="s">
        <v>204</v>
      </c>
      <c r="L1164" t="s">
        <v>314</v>
      </c>
      <c r="M1164" t="s">
        <v>340</v>
      </c>
      <c r="N1164" t="s">
        <v>447</v>
      </c>
      <c r="O1164" t="s">
        <v>339</v>
      </c>
      <c r="Q1164" t="s">
        <v>410</v>
      </c>
      <c r="R1164" t="s">
        <v>410</v>
      </c>
      <c r="S1164" t="s">
        <v>1212</v>
      </c>
      <c r="T1164" s="131">
        <v>0.28999999999999998</v>
      </c>
      <c r="U1164" t="s">
        <v>3243</v>
      </c>
      <c r="V1164" s="132">
        <v>9.8500000000000004E-2</v>
      </c>
      <c r="W1164" s="132">
        <v>0</v>
      </c>
      <c r="X1164" t="s">
        <v>412</v>
      </c>
      <c r="Y1164" t="s">
        <v>338</v>
      </c>
      <c r="Z1164" s="131">
        <v>39680</v>
      </c>
      <c r="AA1164" s="131">
        <v>1</v>
      </c>
      <c r="AB1164" s="131">
        <v>0</v>
      </c>
      <c r="AD1164" s="131">
        <v>0</v>
      </c>
      <c r="AH1164" s="132">
        <v>6.2E-4</v>
      </c>
      <c r="AI1164" s="132">
        <f t="shared" si="18"/>
        <v>0</v>
      </c>
      <c r="AJ1164" s="132">
        <v>0</v>
      </c>
    </row>
    <row r="1165" spans="1:36" hidden="1">
      <c r="A1165" t="s">
        <v>1213</v>
      </c>
      <c r="B1165">
        <v>9300</v>
      </c>
      <c r="C1165" t="s">
        <v>3244</v>
      </c>
      <c r="D1165" t="s">
        <v>3245</v>
      </c>
      <c r="E1165" t="s">
        <v>311</v>
      </c>
      <c r="F1165" t="s">
        <v>3246</v>
      </c>
      <c r="G1165" t="s">
        <v>3247</v>
      </c>
      <c r="H1165" t="s">
        <v>312</v>
      </c>
      <c r="I1165" t="s">
        <v>951</v>
      </c>
      <c r="J1165" t="s">
        <v>204</v>
      </c>
      <c r="K1165" t="s">
        <v>224</v>
      </c>
      <c r="L1165" t="s">
        <v>314</v>
      </c>
      <c r="M1165" t="s">
        <v>340</v>
      </c>
      <c r="N1165" t="s">
        <v>465</v>
      </c>
      <c r="O1165" t="s">
        <v>339</v>
      </c>
      <c r="Q1165" t="s">
        <v>410</v>
      </c>
      <c r="R1165" t="s">
        <v>410</v>
      </c>
      <c r="S1165" t="s">
        <v>1212</v>
      </c>
      <c r="T1165" s="131">
        <v>6.44</v>
      </c>
      <c r="U1165" t="s">
        <v>3248</v>
      </c>
      <c r="V1165" s="132">
        <v>0.03</v>
      </c>
      <c r="W1165" s="132">
        <v>0</v>
      </c>
      <c r="X1165" t="s">
        <v>412</v>
      </c>
      <c r="Y1165" t="s">
        <v>338</v>
      </c>
      <c r="Z1165" s="131">
        <v>46780.07</v>
      </c>
      <c r="AA1165" s="131">
        <v>1</v>
      </c>
      <c r="AB1165" s="131">
        <v>0</v>
      </c>
      <c r="AD1165" s="131">
        <v>0</v>
      </c>
      <c r="AH1165" s="132">
        <v>5.6999999999999998E-4</v>
      </c>
      <c r="AI1165" s="132">
        <f t="shared" si="18"/>
        <v>0</v>
      </c>
      <c r="AJ1165" s="132">
        <v>0</v>
      </c>
    </row>
    <row r="1166" spans="1:36" hidden="1">
      <c r="A1166" t="s">
        <v>1213</v>
      </c>
      <c r="B1166">
        <v>9300</v>
      </c>
      <c r="C1166" t="s">
        <v>2291</v>
      </c>
      <c r="D1166" t="s">
        <v>2292</v>
      </c>
      <c r="E1166" t="s">
        <v>309</v>
      </c>
      <c r="F1166" t="s">
        <v>2293</v>
      </c>
      <c r="G1166" t="s">
        <v>2294</v>
      </c>
      <c r="H1166" t="s">
        <v>321</v>
      </c>
      <c r="I1166" t="s">
        <v>754</v>
      </c>
      <c r="J1166" t="s">
        <v>204</v>
      </c>
      <c r="K1166" t="s">
        <v>204</v>
      </c>
      <c r="L1166" t="s">
        <v>325</v>
      </c>
      <c r="M1166" t="s">
        <v>340</v>
      </c>
      <c r="N1166" t="s">
        <v>465</v>
      </c>
      <c r="O1166" t="s">
        <v>339</v>
      </c>
      <c r="P1166" t="s">
        <v>1539</v>
      </c>
      <c r="Q1166" t="s">
        <v>413</v>
      </c>
      <c r="R1166" t="s">
        <v>407</v>
      </c>
      <c r="S1166" t="s">
        <v>1212</v>
      </c>
      <c r="T1166" s="131">
        <v>3.1</v>
      </c>
      <c r="U1166" t="s">
        <v>1960</v>
      </c>
      <c r="V1166" s="132">
        <v>4.5789999999999997E-2</v>
      </c>
      <c r="W1166" s="132">
        <v>4.7800000000000002E-2</v>
      </c>
      <c r="X1166" t="s">
        <v>412</v>
      </c>
      <c r="Y1166" t="s">
        <v>339</v>
      </c>
      <c r="Z1166" s="131">
        <v>25000</v>
      </c>
      <c r="AA1166" s="131">
        <v>1</v>
      </c>
      <c r="AB1166" s="131">
        <f>(AD1166-(AC1166*AA1166))*1000/AA1166/Z1166*100</f>
        <v>103.53000000000002</v>
      </c>
      <c r="AD1166" s="131">
        <f>25882.5/1000</f>
        <v>25.8825</v>
      </c>
      <c r="AH1166" s="132">
        <v>6.9999999999999994E-5</v>
      </c>
      <c r="AI1166" s="132">
        <f t="shared" si="18"/>
        <v>7.713509372438218E-4</v>
      </c>
      <c r="AJ1166" s="132">
        <v>8.6328694410692079E-5</v>
      </c>
    </row>
    <row r="1167" spans="1:36" hidden="1">
      <c r="A1167" t="s">
        <v>1213</v>
      </c>
      <c r="B1167">
        <v>9300</v>
      </c>
      <c r="C1167" t="s">
        <v>1519</v>
      </c>
      <c r="D1167" t="s">
        <v>1520</v>
      </c>
      <c r="E1167" t="s">
        <v>309</v>
      </c>
      <c r="F1167" t="s">
        <v>3250</v>
      </c>
      <c r="G1167" t="s">
        <v>3251</v>
      </c>
      <c r="H1167" t="s">
        <v>321</v>
      </c>
      <c r="I1167" t="s">
        <v>755</v>
      </c>
      <c r="J1167" t="s">
        <v>205</v>
      </c>
      <c r="K1167" t="s">
        <v>204</v>
      </c>
      <c r="L1167" t="s">
        <v>325</v>
      </c>
      <c r="M1167" t="s">
        <v>340</v>
      </c>
      <c r="N1167" t="s">
        <v>536</v>
      </c>
      <c r="O1167" t="s">
        <v>339</v>
      </c>
      <c r="P1167" t="s">
        <v>2164</v>
      </c>
      <c r="Q1167" t="s">
        <v>433</v>
      </c>
      <c r="R1167" t="s">
        <v>407</v>
      </c>
      <c r="S1167" t="s">
        <v>1215</v>
      </c>
      <c r="T1167" s="131">
        <v>2.1419999999999999</v>
      </c>
      <c r="U1167" t="s">
        <v>3252</v>
      </c>
      <c r="V1167" s="132">
        <v>4.7289999999999999E-2</v>
      </c>
      <c r="W1167" s="132">
        <v>5.1319999999999998E-2</v>
      </c>
      <c r="X1167" t="s">
        <v>412</v>
      </c>
      <c r="Y1167" t="s">
        <v>339</v>
      </c>
      <c r="Z1167" s="131">
        <v>140000</v>
      </c>
      <c r="AA1167" s="131">
        <v>3.718</v>
      </c>
      <c r="AB1167" s="131">
        <v>100.536</v>
      </c>
      <c r="AD1167" s="131">
        <v>523.30899999999997</v>
      </c>
      <c r="AH1167" s="132">
        <v>2.7999999999999998E-4</v>
      </c>
      <c r="AI1167" s="132">
        <f t="shared" si="18"/>
        <v>1.5595668409857127E-2</v>
      </c>
      <c r="AJ1167" s="132">
        <v>1.7454489613972707E-3</v>
      </c>
    </row>
    <row r="1168" spans="1:36" hidden="1">
      <c r="A1168" t="s">
        <v>1213</v>
      </c>
      <c r="B1168">
        <v>9300</v>
      </c>
      <c r="C1168" t="s">
        <v>3253</v>
      </c>
      <c r="D1168" t="s">
        <v>3254</v>
      </c>
      <c r="E1168" t="s">
        <v>309</v>
      </c>
      <c r="F1168" t="s">
        <v>3255</v>
      </c>
      <c r="G1168" t="s">
        <v>3256</v>
      </c>
      <c r="H1168" t="s">
        <v>321</v>
      </c>
      <c r="I1168" t="s">
        <v>755</v>
      </c>
      <c r="J1168" t="s">
        <v>205</v>
      </c>
      <c r="K1168" t="s">
        <v>204</v>
      </c>
      <c r="L1168" t="s">
        <v>325</v>
      </c>
      <c r="M1168" t="s">
        <v>340</v>
      </c>
      <c r="N1168" t="s">
        <v>536</v>
      </c>
      <c r="O1168" t="s">
        <v>339</v>
      </c>
      <c r="P1168" t="s">
        <v>1333</v>
      </c>
      <c r="Q1168" t="s">
        <v>431</v>
      </c>
      <c r="R1168" t="s">
        <v>407</v>
      </c>
      <c r="S1168" t="s">
        <v>1215</v>
      </c>
      <c r="T1168" s="131">
        <v>2.5569999999999999</v>
      </c>
      <c r="U1168" t="s">
        <v>3257</v>
      </c>
      <c r="V1168" s="132">
        <v>4.8280000000000003E-2</v>
      </c>
      <c r="W1168" s="132">
        <v>5.3490000000000003E-2</v>
      </c>
      <c r="X1168" t="s">
        <v>412</v>
      </c>
      <c r="Y1168" t="s">
        <v>339</v>
      </c>
      <c r="Z1168" s="131">
        <v>75000</v>
      </c>
      <c r="AA1168" s="131">
        <v>3.718</v>
      </c>
      <c r="AB1168" s="131">
        <v>100.498</v>
      </c>
      <c r="AD1168" s="131">
        <v>280.23700000000002</v>
      </c>
      <c r="AH1168" s="132">
        <v>9.0000000000000006E-5</v>
      </c>
      <c r="AI1168" s="132">
        <f t="shared" si="18"/>
        <v>8.3516303525701489E-3</v>
      </c>
      <c r="AJ1168" s="132">
        <v>9.3470469759757049E-4</v>
      </c>
    </row>
    <row r="1169" spans="1:42" s="156" customFormat="1">
      <c r="A1169" s="155" t="s">
        <v>1213</v>
      </c>
      <c r="B1169" s="155">
        <v>9300</v>
      </c>
      <c r="C1169" s="155" t="s">
        <v>3258</v>
      </c>
      <c r="D1169" s="155" t="s">
        <v>3259</v>
      </c>
      <c r="E1169" s="155" t="s">
        <v>309</v>
      </c>
      <c r="F1169" s="155" t="s">
        <v>3260</v>
      </c>
      <c r="G1169" s="155" t="s">
        <v>3261</v>
      </c>
      <c r="H1169" s="155" t="s">
        <v>321</v>
      </c>
      <c r="I1169" s="155" t="s">
        <v>755</v>
      </c>
      <c r="J1169" s="155" t="s">
        <v>205</v>
      </c>
      <c r="K1169" s="155" t="s">
        <v>224</v>
      </c>
      <c r="L1169" s="155" t="s">
        <v>325</v>
      </c>
      <c r="M1169" s="155" t="s">
        <v>314</v>
      </c>
      <c r="N1169" s="155" t="s">
        <v>554</v>
      </c>
      <c r="O1169" s="155" t="s">
        <v>339</v>
      </c>
      <c r="Q1169" s="155" t="s">
        <v>410</v>
      </c>
      <c r="R1169" s="155" t="s">
        <v>410</v>
      </c>
      <c r="S1169" s="155" t="s">
        <v>1215</v>
      </c>
      <c r="T1169" s="159">
        <v>2.23</v>
      </c>
      <c r="U1169" s="155" t="s">
        <v>3262</v>
      </c>
      <c r="V1169" s="157">
        <v>2.7810000000000001E-2</v>
      </c>
      <c r="X1169" s="155" t="s">
        <v>412</v>
      </c>
      <c r="Y1169" s="155" t="s">
        <v>339</v>
      </c>
      <c r="Z1169" s="158">
        <v>60000</v>
      </c>
      <c r="AA1169" s="158">
        <v>3.718</v>
      </c>
      <c r="AB1169" s="158">
        <v>103.858</v>
      </c>
      <c r="AD1169" s="158">
        <v>231.68600000000001</v>
      </c>
      <c r="AH1169" s="157">
        <v>1.33E-3</v>
      </c>
      <c r="AI1169" s="157">
        <f t="shared" si="18"/>
        <v>6.9047121895594353E-3</v>
      </c>
      <c r="AJ1169" s="157">
        <v>7.7276730969711598E-4</v>
      </c>
      <c r="AN1169" s="155"/>
      <c r="AO1169" s="155"/>
      <c r="AP1169" s="155"/>
    </row>
    <row r="1170" spans="1:42" hidden="1">
      <c r="A1170" t="s">
        <v>1213</v>
      </c>
      <c r="B1170">
        <v>9300</v>
      </c>
      <c r="C1170" t="s">
        <v>3263</v>
      </c>
      <c r="D1170" t="s">
        <v>3264</v>
      </c>
      <c r="E1170" t="s">
        <v>80</v>
      </c>
      <c r="F1170" t="s">
        <v>3265</v>
      </c>
      <c r="G1170" t="s">
        <v>3266</v>
      </c>
      <c r="H1170" t="s">
        <v>321</v>
      </c>
      <c r="I1170" t="s">
        <v>755</v>
      </c>
      <c r="J1170" t="s">
        <v>205</v>
      </c>
      <c r="K1170" t="s">
        <v>224</v>
      </c>
      <c r="L1170" t="s">
        <v>325</v>
      </c>
      <c r="M1170" t="s">
        <v>314</v>
      </c>
      <c r="N1170" t="s">
        <v>521</v>
      </c>
      <c r="O1170" t="s">
        <v>339</v>
      </c>
      <c r="P1170" t="s">
        <v>3267</v>
      </c>
      <c r="Q1170" t="s">
        <v>421</v>
      </c>
      <c r="R1170" t="s">
        <v>407</v>
      </c>
      <c r="S1170" t="s">
        <v>1215</v>
      </c>
      <c r="T1170" s="131">
        <v>2.38</v>
      </c>
      <c r="U1170" t="s">
        <v>3268</v>
      </c>
      <c r="V1170" s="132">
        <v>4.1070000000000002E-2</v>
      </c>
      <c r="W1170" s="132">
        <v>4.0289999999999999E-2</v>
      </c>
      <c r="X1170" t="s">
        <v>412</v>
      </c>
      <c r="Y1170" t="s">
        <v>339</v>
      </c>
      <c r="Z1170" s="131">
        <v>60000</v>
      </c>
      <c r="AA1170" s="131">
        <v>3.718</v>
      </c>
      <c r="AB1170" s="131">
        <v>102.571</v>
      </c>
      <c r="AD1170" s="131">
        <v>228.815</v>
      </c>
      <c r="AH1170" s="132">
        <v>3.0000000000000001E-5</v>
      </c>
      <c r="AI1170" s="132">
        <f t="shared" si="18"/>
        <v>6.819150572991213E-3</v>
      </c>
      <c r="AJ1170" s="132">
        <v>7.6319135367845098E-4</v>
      </c>
    </row>
    <row r="1171" spans="1:42" hidden="1">
      <c r="A1171" t="s">
        <v>1213</v>
      </c>
      <c r="B1171">
        <v>9300</v>
      </c>
      <c r="C1171" t="s">
        <v>3269</v>
      </c>
      <c r="D1171" t="s">
        <v>3270</v>
      </c>
      <c r="E1171" t="s">
        <v>80</v>
      </c>
      <c r="F1171" t="s">
        <v>3271</v>
      </c>
      <c r="G1171" t="s">
        <v>3272</v>
      </c>
      <c r="H1171" t="s">
        <v>321</v>
      </c>
      <c r="I1171" t="s">
        <v>755</v>
      </c>
      <c r="J1171" t="s">
        <v>205</v>
      </c>
      <c r="K1171" t="s">
        <v>233</v>
      </c>
      <c r="L1171" t="s">
        <v>325</v>
      </c>
      <c r="M1171" t="s">
        <v>314</v>
      </c>
      <c r="N1171" t="s">
        <v>486</v>
      </c>
      <c r="O1171" t="s">
        <v>339</v>
      </c>
      <c r="P1171" t="s">
        <v>3273</v>
      </c>
      <c r="Q1171" t="s">
        <v>431</v>
      </c>
      <c r="R1171" t="s">
        <v>407</v>
      </c>
      <c r="S1171" t="s">
        <v>1215</v>
      </c>
      <c r="T1171" s="131">
        <v>2.9350000000000001</v>
      </c>
      <c r="U1171" t="s">
        <v>2797</v>
      </c>
      <c r="V1171" s="132">
        <v>8.2470000000000002E-2</v>
      </c>
      <c r="W1171" s="132">
        <v>7.2300000000000003E-2</v>
      </c>
      <c r="X1171" t="s">
        <v>412</v>
      </c>
      <c r="Y1171" t="s">
        <v>339</v>
      </c>
      <c r="Z1171" s="131">
        <v>45000</v>
      </c>
      <c r="AA1171" s="131">
        <v>3.718</v>
      </c>
      <c r="AB1171" s="131">
        <v>105.444</v>
      </c>
      <c r="AD1171" s="131">
        <v>176.41800000000001</v>
      </c>
      <c r="AH1171" s="132">
        <v>6.0000000000000002E-5</v>
      </c>
      <c r="AI1171" s="132">
        <f t="shared" si="18"/>
        <v>5.2576138180886909E-3</v>
      </c>
      <c r="AJ1171" s="132">
        <v>5.8842598707796684E-4</v>
      </c>
    </row>
    <row r="1172" spans="1:42" hidden="1">
      <c r="A1172" t="s">
        <v>1213</v>
      </c>
      <c r="B1172">
        <v>9300</v>
      </c>
      <c r="C1172" t="s">
        <v>3274</v>
      </c>
      <c r="D1172" t="s">
        <v>3275</v>
      </c>
      <c r="E1172" t="s">
        <v>80</v>
      </c>
      <c r="F1172" t="s">
        <v>3276</v>
      </c>
      <c r="G1172" t="s">
        <v>3277</v>
      </c>
      <c r="H1172" t="s">
        <v>321</v>
      </c>
      <c r="I1172" t="s">
        <v>755</v>
      </c>
      <c r="J1172" t="s">
        <v>205</v>
      </c>
      <c r="K1172" t="s">
        <v>224</v>
      </c>
      <c r="L1172" t="s">
        <v>325</v>
      </c>
      <c r="M1172" t="s">
        <v>314</v>
      </c>
      <c r="N1172" t="s">
        <v>534</v>
      </c>
      <c r="O1172" t="s">
        <v>339</v>
      </c>
      <c r="P1172" t="s">
        <v>1883</v>
      </c>
      <c r="Q1172" t="s">
        <v>433</v>
      </c>
      <c r="R1172" t="s">
        <v>407</v>
      </c>
      <c r="S1172" t="s">
        <v>1215</v>
      </c>
      <c r="T1172" s="131">
        <v>3.3260000000000001</v>
      </c>
      <c r="U1172" t="s">
        <v>3278</v>
      </c>
      <c r="V1172" s="132">
        <v>5.0520000000000002E-2</v>
      </c>
      <c r="W1172" s="132">
        <v>5.0840000000000003E-2</v>
      </c>
      <c r="X1172" t="s">
        <v>412</v>
      </c>
      <c r="Y1172" t="s">
        <v>339</v>
      </c>
      <c r="Z1172" s="131">
        <v>45000</v>
      </c>
      <c r="AA1172" s="131">
        <v>3.718</v>
      </c>
      <c r="AB1172" s="131">
        <v>98.664000000000001</v>
      </c>
      <c r="AD1172" s="131">
        <v>165.07499999999999</v>
      </c>
      <c r="AH1172" s="132">
        <v>1.0000000000000001E-5</v>
      </c>
      <c r="AI1172" s="132">
        <f t="shared" si="18"/>
        <v>4.9195694374779822E-3</v>
      </c>
      <c r="AJ1172" s="132">
        <v>5.505924555141503E-4</v>
      </c>
    </row>
    <row r="1173" spans="1:42" hidden="1">
      <c r="A1173" t="s">
        <v>1213</v>
      </c>
      <c r="B1173">
        <v>9300</v>
      </c>
      <c r="C1173" t="s">
        <v>2190</v>
      </c>
      <c r="D1173" t="s">
        <v>2191</v>
      </c>
      <c r="E1173" t="s">
        <v>309</v>
      </c>
      <c r="F1173" t="s">
        <v>3279</v>
      </c>
      <c r="G1173" t="s">
        <v>3280</v>
      </c>
      <c r="H1173" t="s">
        <v>321</v>
      </c>
      <c r="I1173" t="s">
        <v>755</v>
      </c>
      <c r="J1173" t="s">
        <v>205</v>
      </c>
      <c r="K1173" t="s">
        <v>204</v>
      </c>
      <c r="L1173" t="s">
        <v>325</v>
      </c>
      <c r="M1173" t="s">
        <v>314</v>
      </c>
      <c r="N1173" t="s">
        <v>534</v>
      </c>
      <c r="O1173" t="s">
        <v>339</v>
      </c>
      <c r="P1173" t="s">
        <v>2194</v>
      </c>
      <c r="Q1173" t="s">
        <v>433</v>
      </c>
      <c r="R1173" t="s">
        <v>407</v>
      </c>
      <c r="S1173" t="s">
        <v>1216</v>
      </c>
      <c r="T1173" s="131">
        <v>1.9710000000000001</v>
      </c>
      <c r="U1173" t="s">
        <v>2195</v>
      </c>
      <c r="V1173" s="132">
        <v>3.5209999999999998E-2</v>
      </c>
      <c r="W1173" s="132">
        <v>3.6799999999999999E-2</v>
      </c>
      <c r="X1173" t="s">
        <v>412</v>
      </c>
      <c r="Y1173" t="s">
        <v>339</v>
      </c>
      <c r="Z1173" s="131">
        <v>40000</v>
      </c>
      <c r="AA1173" s="131">
        <v>4.0218999999999996</v>
      </c>
      <c r="AB1173" s="131">
        <v>100.851</v>
      </c>
      <c r="AD1173" s="131">
        <v>162.245</v>
      </c>
      <c r="AH1173" s="132">
        <v>4.0000000000000003E-5</v>
      </c>
      <c r="AI1173" s="132">
        <f t="shared" si="18"/>
        <v>4.8352297039746493E-3</v>
      </c>
      <c r="AJ1173" s="132">
        <v>5.4115325121849658E-4</v>
      </c>
    </row>
    <row r="1174" spans="1:42" hidden="1">
      <c r="A1174" t="s">
        <v>1213</v>
      </c>
      <c r="B1174">
        <v>9300</v>
      </c>
      <c r="C1174" t="s">
        <v>3281</v>
      </c>
      <c r="D1174" t="s">
        <v>3282</v>
      </c>
      <c r="E1174" t="s">
        <v>80</v>
      </c>
      <c r="F1174" t="s">
        <v>3283</v>
      </c>
      <c r="G1174" t="s">
        <v>3284</v>
      </c>
      <c r="H1174" t="s">
        <v>321</v>
      </c>
      <c r="I1174" t="s">
        <v>755</v>
      </c>
      <c r="J1174" t="s">
        <v>205</v>
      </c>
      <c r="K1174" t="s">
        <v>224</v>
      </c>
      <c r="L1174" t="s">
        <v>325</v>
      </c>
      <c r="M1174" t="s">
        <v>314</v>
      </c>
      <c r="N1174" t="s">
        <v>537</v>
      </c>
      <c r="O1174" t="s">
        <v>339</v>
      </c>
      <c r="P1174" t="s">
        <v>1889</v>
      </c>
      <c r="Q1174" t="s">
        <v>423</v>
      </c>
      <c r="R1174" t="s">
        <v>407</v>
      </c>
      <c r="S1174" t="s">
        <v>1215</v>
      </c>
      <c r="T1174" s="131">
        <v>3.2090000000000001</v>
      </c>
      <c r="U1174" t="s">
        <v>3285</v>
      </c>
      <c r="V1174" s="132">
        <v>2.9420000000000002E-2</v>
      </c>
      <c r="W1174" s="132">
        <v>5.9080000000000001E-2</v>
      </c>
      <c r="X1174" t="s">
        <v>412</v>
      </c>
      <c r="Y1174" t="s">
        <v>339</v>
      </c>
      <c r="Z1174" s="131">
        <v>40000</v>
      </c>
      <c r="AA1174" s="131">
        <v>3.718</v>
      </c>
      <c r="AB1174" s="131">
        <v>92.328000000000003</v>
      </c>
      <c r="AD1174" s="131">
        <v>137.31100000000001</v>
      </c>
      <c r="AH1174" s="132">
        <v>5.0000000000000002E-5</v>
      </c>
      <c r="AI1174" s="132">
        <f t="shared" si="18"/>
        <v>4.0921459883661322E-3</v>
      </c>
      <c r="AJ1174" s="132">
        <v>4.5798819118039372E-4</v>
      </c>
    </row>
    <row r="1175" spans="1:42" hidden="1">
      <c r="A1175" t="s">
        <v>1213</v>
      </c>
      <c r="B1175">
        <v>9300</v>
      </c>
      <c r="C1175" t="s">
        <v>3286</v>
      </c>
      <c r="D1175" t="s">
        <v>3287</v>
      </c>
      <c r="E1175" t="s">
        <v>80</v>
      </c>
      <c r="F1175" t="s">
        <v>3288</v>
      </c>
      <c r="G1175" t="s">
        <v>3289</v>
      </c>
      <c r="H1175" t="s">
        <v>321</v>
      </c>
      <c r="I1175" t="s">
        <v>755</v>
      </c>
      <c r="J1175" t="s">
        <v>205</v>
      </c>
      <c r="K1175" t="s">
        <v>224</v>
      </c>
      <c r="L1175" t="s">
        <v>325</v>
      </c>
      <c r="M1175" t="s">
        <v>314</v>
      </c>
      <c r="N1175" t="s">
        <v>512</v>
      </c>
      <c r="O1175" t="s">
        <v>339</v>
      </c>
      <c r="P1175" t="s">
        <v>3273</v>
      </c>
      <c r="Q1175" t="s">
        <v>431</v>
      </c>
      <c r="R1175" t="s">
        <v>407</v>
      </c>
      <c r="S1175" t="s">
        <v>1215</v>
      </c>
      <c r="T1175" s="131">
        <v>5.72</v>
      </c>
      <c r="U1175" t="s">
        <v>1467</v>
      </c>
      <c r="V1175" s="132">
        <v>4.2610000000000002E-2</v>
      </c>
      <c r="W1175" s="132">
        <v>5.8959999999999999E-2</v>
      </c>
      <c r="X1175" t="s">
        <v>412</v>
      </c>
      <c r="Y1175" t="s">
        <v>339</v>
      </c>
      <c r="Z1175" s="131">
        <v>35000</v>
      </c>
      <c r="AA1175" s="131">
        <v>3.718</v>
      </c>
      <c r="AB1175" s="131">
        <v>90.966999999999999</v>
      </c>
      <c r="AD1175" s="131">
        <v>118.375</v>
      </c>
      <c r="AH1175" s="132">
        <v>1E-4</v>
      </c>
      <c r="AI1175" s="132">
        <f t="shared" si="18"/>
        <v>3.5278148245431237E-3</v>
      </c>
      <c r="AJ1175" s="132">
        <v>3.9482890759647156E-4</v>
      </c>
    </row>
    <row r="1176" spans="1:42" hidden="1">
      <c r="A1176" t="s">
        <v>1213</v>
      </c>
      <c r="B1176">
        <v>9300</v>
      </c>
      <c r="C1176" t="s">
        <v>3290</v>
      </c>
      <c r="D1176" t="s">
        <v>3291</v>
      </c>
      <c r="E1176" t="s">
        <v>80</v>
      </c>
      <c r="F1176" t="s">
        <v>3292</v>
      </c>
      <c r="G1176" t="s">
        <v>3293</v>
      </c>
      <c r="H1176" t="s">
        <v>321</v>
      </c>
      <c r="I1176" t="s">
        <v>755</v>
      </c>
      <c r="J1176" t="s">
        <v>205</v>
      </c>
      <c r="K1176" t="s">
        <v>224</v>
      </c>
      <c r="L1176" t="s">
        <v>325</v>
      </c>
      <c r="M1176" t="s">
        <v>314</v>
      </c>
      <c r="N1176" t="s">
        <v>521</v>
      </c>
      <c r="O1176" t="s">
        <v>339</v>
      </c>
      <c r="P1176" t="s">
        <v>1883</v>
      </c>
      <c r="Q1176" t="s">
        <v>433</v>
      </c>
      <c r="R1176" t="s">
        <v>407</v>
      </c>
      <c r="S1176" t="s">
        <v>1215</v>
      </c>
      <c r="T1176" s="131">
        <v>5.9160000000000004</v>
      </c>
      <c r="U1176" t="s">
        <v>3294</v>
      </c>
      <c r="V1176" s="132">
        <v>6.7449999999999996E-2</v>
      </c>
      <c r="W1176" s="132">
        <v>5.1540000000000002E-2</v>
      </c>
      <c r="X1176" t="s">
        <v>412</v>
      </c>
      <c r="Y1176" t="s">
        <v>339</v>
      </c>
      <c r="Z1176" s="131">
        <v>35000</v>
      </c>
      <c r="AA1176" s="131">
        <v>3.718</v>
      </c>
      <c r="AB1176" s="131">
        <v>88.995999999999995</v>
      </c>
      <c r="AD1176" s="131">
        <v>115.81100000000001</v>
      </c>
      <c r="AH1176" s="132">
        <v>5.0000000000000002E-5</v>
      </c>
      <c r="AI1176" s="132">
        <f t="shared" si="18"/>
        <v>3.4514024299485847E-3</v>
      </c>
      <c r="AJ1176" s="132">
        <v>3.8627692179645168E-4</v>
      </c>
    </row>
    <row r="1177" spans="1:42" hidden="1">
      <c r="A1177" t="s">
        <v>1213</v>
      </c>
      <c r="B1177">
        <v>9300</v>
      </c>
      <c r="C1177" t="s">
        <v>3295</v>
      </c>
      <c r="D1177" t="s">
        <v>3296</v>
      </c>
      <c r="E1177" t="s">
        <v>80</v>
      </c>
      <c r="F1177" t="s">
        <v>3297</v>
      </c>
      <c r="G1177" t="s">
        <v>3298</v>
      </c>
      <c r="H1177" t="s">
        <v>321</v>
      </c>
      <c r="I1177" t="s">
        <v>755</v>
      </c>
      <c r="J1177" t="s">
        <v>205</v>
      </c>
      <c r="K1177" t="s">
        <v>293</v>
      </c>
      <c r="L1177" t="s">
        <v>325</v>
      </c>
      <c r="M1177" t="s">
        <v>314</v>
      </c>
      <c r="N1177" t="s">
        <v>568</v>
      </c>
      <c r="O1177" t="s">
        <v>339</v>
      </c>
      <c r="P1177" t="s">
        <v>2773</v>
      </c>
      <c r="Q1177" t="s">
        <v>431</v>
      </c>
      <c r="R1177" t="s">
        <v>407</v>
      </c>
      <c r="S1177" t="s">
        <v>1216</v>
      </c>
      <c r="T1177" s="131">
        <v>2.2050000000000001</v>
      </c>
      <c r="U1177" t="s">
        <v>3299</v>
      </c>
      <c r="V1177" s="132">
        <v>4.6179999999999999E-2</v>
      </c>
      <c r="W1177" s="132">
        <v>6.2780000000000002E-2</v>
      </c>
      <c r="X1177" t="s">
        <v>412</v>
      </c>
      <c r="Y1177" t="s">
        <v>339</v>
      </c>
      <c r="Z1177" s="131">
        <v>30000</v>
      </c>
      <c r="AA1177" s="131">
        <v>4.0218999999999996</v>
      </c>
      <c r="AB1177" s="131">
        <v>92.674000000000007</v>
      </c>
      <c r="AD1177" s="131">
        <v>111.81699999999999</v>
      </c>
      <c r="AH1177" s="132">
        <v>1.2999999999999999E-4</v>
      </c>
      <c r="AI1177" s="132">
        <f t="shared" si="18"/>
        <v>3.332373138212785E-3</v>
      </c>
      <c r="AJ1177" s="132">
        <v>3.7295530273043003E-4</v>
      </c>
    </row>
    <row r="1178" spans="1:42" hidden="1">
      <c r="A1178" t="s">
        <v>1213</v>
      </c>
      <c r="B1178">
        <v>9300</v>
      </c>
      <c r="C1178" t="s">
        <v>2774</v>
      </c>
      <c r="D1178" t="s">
        <v>2775</v>
      </c>
      <c r="E1178" t="s">
        <v>80</v>
      </c>
      <c r="F1178" t="s">
        <v>3300</v>
      </c>
      <c r="G1178" t="s">
        <v>3301</v>
      </c>
      <c r="H1178" t="s">
        <v>321</v>
      </c>
      <c r="I1178" t="s">
        <v>755</v>
      </c>
      <c r="J1178" t="s">
        <v>205</v>
      </c>
      <c r="K1178" t="s">
        <v>293</v>
      </c>
      <c r="L1178" t="s">
        <v>325</v>
      </c>
      <c r="M1178" t="s">
        <v>314</v>
      </c>
      <c r="N1178" t="s">
        <v>568</v>
      </c>
      <c r="O1178" t="s">
        <v>339</v>
      </c>
      <c r="P1178" t="s">
        <v>2164</v>
      </c>
      <c r="Q1178" t="s">
        <v>433</v>
      </c>
      <c r="R1178" t="s">
        <v>407</v>
      </c>
      <c r="S1178" t="s">
        <v>1216</v>
      </c>
      <c r="T1178" s="131">
        <v>2.68</v>
      </c>
      <c r="U1178" t="s">
        <v>3302</v>
      </c>
      <c r="V1178" s="132">
        <v>6.9269999999999998E-2</v>
      </c>
      <c r="W1178" s="132">
        <v>3.3320000000000002E-2</v>
      </c>
      <c r="X1178" t="s">
        <v>412</v>
      </c>
      <c r="Y1178" t="s">
        <v>339</v>
      </c>
      <c r="Z1178" s="131">
        <v>30000</v>
      </c>
      <c r="AA1178" s="131">
        <v>4.0218999999999996</v>
      </c>
      <c r="AB1178" s="131">
        <v>91.308999999999997</v>
      </c>
      <c r="AD1178" s="131">
        <v>110.17100000000001</v>
      </c>
      <c r="AH1178" s="132">
        <v>3.0000000000000001E-5</v>
      </c>
      <c r="AI1178" s="132">
        <f t="shared" si="18"/>
        <v>3.2833190034613768E-3</v>
      </c>
      <c r="AJ1178" s="132">
        <v>3.6746522136271064E-4</v>
      </c>
    </row>
    <row r="1179" spans="1:42" hidden="1">
      <c r="A1179" t="s">
        <v>1213</v>
      </c>
      <c r="B1179">
        <v>9300</v>
      </c>
      <c r="C1179" t="s">
        <v>3303</v>
      </c>
      <c r="D1179" t="s">
        <v>3304</v>
      </c>
      <c r="E1179" t="s">
        <v>80</v>
      </c>
      <c r="F1179" t="s">
        <v>3305</v>
      </c>
      <c r="G1179" t="s">
        <v>3306</v>
      </c>
      <c r="H1179" t="s">
        <v>321</v>
      </c>
      <c r="I1179" t="s">
        <v>755</v>
      </c>
      <c r="J1179" t="s">
        <v>205</v>
      </c>
      <c r="K1179" t="s">
        <v>224</v>
      </c>
      <c r="L1179" t="s">
        <v>325</v>
      </c>
      <c r="M1179" t="s">
        <v>314</v>
      </c>
      <c r="N1179" t="s">
        <v>534</v>
      </c>
      <c r="O1179" t="s">
        <v>339</v>
      </c>
      <c r="P1179" t="s">
        <v>2139</v>
      </c>
      <c r="Q1179" t="s">
        <v>433</v>
      </c>
      <c r="R1179" t="s">
        <v>407</v>
      </c>
      <c r="S1179" t="s">
        <v>1215</v>
      </c>
      <c r="T1179" s="131">
        <v>2.11</v>
      </c>
      <c r="U1179" t="s">
        <v>3307</v>
      </c>
      <c r="V1179" s="132">
        <v>6.6710000000000005E-2</v>
      </c>
      <c r="W1179" s="132">
        <v>5.0639999999999998E-2</v>
      </c>
      <c r="X1179" t="s">
        <v>412</v>
      </c>
      <c r="Y1179" t="s">
        <v>339</v>
      </c>
      <c r="Z1179" s="131">
        <v>30000</v>
      </c>
      <c r="AA1179" s="131">
        <v>3.718</v>
      </c>
      <c r="AB1179" s="131">
        <v>94.673000000000002</v>
      </c>
      <c r="AD1179" s="131">
        <v>105.598</v>
      </c>
      <c r="AH1179" s="132">
        <v>4.0000000000000003E-5</v>
      </c>
      <c r="AI1179" s="132">
        <f t="shared" si="18"/>
        <v>3.1470343386872631E-3</v>
      </c>
      <c r="AJ1179" s="132">
        <v>3.5221240113514005E-4</v>
      </c>
    </row>
    <row r="1180" spans="1:42" hidden="1">
      <c r="A1180" t="s">
        <v>1213</v>
      </c>
      <c r="B1180">
        <v>9300</v>
      </c>
      <c r="C1180" t="s">
        <v>3308</v>
      </c>
      <c r="D1180" t="s">
        <v>3309</v>
      </c>
      <c r="E1180" t="s">
        <v>80</v>
      </c>
      <c r="F1180" t="s">
        <v>3310</v>
      </c>
      <c r="G1180" t="s">
        <v>3311</v>
      </c>
      <c r="H1180" t="s">
        <v>321</v>
      </c>
      <c r="I1180" t="s">
        <v>755</v>
      </c>
      <c r="J1180" t="s">
        <v>205</v>
      </c>
      <c r="K1180" t="s">
        <v>224</v>
      </c>
      <c r="L1180" t="s">
        <v>325</v>
      </c>
      <c r="M1180" t="s">
        <v>314</v>
      </c>
      <c r="N1180" t="s">
        <v>532</v>
      </c>
      <c r="O1180" t="s">
        <v>339</v>
      </c>
      <c r="P1180" t="s">
        <v>1895</v>
      </c>
      <c r="Q1180" t="s">
        <v>433</v>
      </c>
      <c r="R1180" t="s">
        <v>407</v>
      </c>
      <c r="S1180" t="s">
        <v>1215</v>
      </c>
      <c r="T1180" s="131">
        <v>3.7370000000000001</v>
      </c>
      <c r="U1180" t="s">
        <v>3312</v>
      </c>
      <c r="V1180" s="132">
        <v>1.303E-2</v>
      </c>
      <c r="W1180" s="132">
        <v>6.6110000000000002E-2</v>
      </c>
      <c r="X1180" t="s">
        <v>412</v>
      </c>
      <c r="Y1180" t="s">
        <v>339</v>
      </c>
      <c r="Z1180" s="131">
        <v>25000</v>
      </c>
      <c r="AA1180" s="131">
        <v>3.718</v>
      </c>
      <c r="AB1180" s="131">
        <v>100.682</v>
      </c>
      <c r="AD1180" s="131">
        <v>93.584000000000003</v>
      </c>
      <c r="AH1180" s="132">
        <v>2.0000000000000002E-5</v>
      </c>
      <c r="AI1180" s="132">
        <f t="shared" si="18"/>
        <v>2.7889927986487323E-3</v>
      </c>
      <c r="AJ1180" s="132">
        <v>3.121408108849689E-4</v>
      </c>
    </row>
    <row r="1181" spans="1:42" hidden="1">
      <c r="A1181" t="s">
        <v>1213</v>
      </c>
      <c r="B1181">
        <v>9300</v>
      </c>
      <c r="C1181" t="s">
        <v>3313</v>
      </c>
      <c r="D1181" t="s">
        <v>3314</v>
      </c>
      <c r="E1181" t="s">
        <v>80</v>
      </c>
      <c r="F1181" t="s">
        <v>3315</v>
      </c>
      <c r="G1181" t="s">
        <v>3316</v>
      </c>
      <c r="H1181" t="s">
        <v>321</v>
      </c>
      <c r="I1181" t="s">
        <v>755</v>
      </c>
      <c r="J1181" t="s">
        <v>205</v>
      </c>
      <c r="K1181" t="s">
        <v>224</v>
      </c>
      <c r="L1181" t="s">
        <v>325</v>
      </c>
      <c r="M1181" t="s">
        <v>314</v>
      </c>
      <c r="N1181" t="s">
        <v>509</v>
      </c>
      <c r="O1181" t="s">
        <v>339</v>
      </c>
      <c r="P1181" t="s">
        <v>1883</v>
      </c>
      <c r="Q1181" t="s">
        <v>433</v>
      </c>
      <c r="R1181" t="s">
        <v>407</v>
      </c>
      <c r="S1181" t="s">
        <v>1215</v>
      </c>
      <c r="T1181" s="131">
        <v>4.468</v>
      </c>
      <c r="U1181" t="s">
        <v>3317</v>
      </c>
      <c r="V1181" s="132">
        <v>4.4589999999999998E-2</v>
      </c>
      <c r="W1181" s="132">
        <v>4.7260000000000003E-2</v>
      </c>
      <c r="X1181" t="s">
        <v>412</v>
      </c>
      <c r="Y1181" t="s">
        <v>339</v>
      </c>
      <c r="Z1181" s="131">
        <v>25000</v>
      </c>
      <c r="AA1181" s="131">
        <v>3.718</v>
      </c>
      <c r="AB1181" s="131">
        <v>99.131</v>
      </c>
      <c r="AD1181" s="131">
        <v>92.141999999999996</v>
      </c>
      <c r="AH1181" s="132">
        <v>6.9999999999999994E-5</v>
      </c>
      <c r="AI1181" s="132">
        <f t="shared" si="18"/>
        <v>2.7460182771957969E-3</v>
      </c>
      <c r="AJ1181" s="132">
        <v>3.0733115272442728E-4</v>
      </c>
    </row>
    <row r="1182" spans="1:42" hidden="1">
      <c r="A1182" t="s">
        <v>1213</v>
      </c>
      <c r="B1182">
        <v>9300</v>
      </c>
      <c r="C1182" t="s">
        <v>3318</v>
      </c>
      <c r="D1182" t="s">
        <v>3319</v>
      </c>
      <c r="E1182" t="s">
        <v>80</v>
      </c>
      <c r="F1182" t="s">
        <v>3320</v>
      </c>
      <c r="G1182" t="s">
        <v>3321</v>
      </c>
      <c r="H1182" t="s">
        <v>321</v>
      </c>
      <c r="I1182" t="s">
        <v>755</v>
      </c>
      <c r="J1182" t="s">
        <v>205</v>
      </c>
      <c r="K1182" t="s">
        <v>224</v>
      </c>
      <c r="L1182" t="s">
        <v>325</v>
      </c>
      <c r="M1182" t="s">
        <v>314</v>
      </c>
      <c r="N1182" t="s">
        <v>550</v>
      </c>
      <c r="O1182" t="s">
        <v>339</v>
      </c>
      <c r="P1182" t="s">
        <v>2164</v>
      </c>
      <c r="Q1182" t="s">
        <v>433</v>
      </c>
      <c r="R1182" t="s">
        <v>407</v>
      </c>
      <c r="S1182" t="s">
        <v>1215</v>
      </c>
      <c r="T1182" s="131">
        <v>4.1449999999999996</v>
      </c>
      <c r="U1182" t="s">
        <v>3322</v>
      </c>
      <c r="V1182" s="132">
        <v>4.4350000000000001E-2</v>
      </c>
      <c r="W1182" s="132">
        <v>4.6149999999999997E-2</v>
      </c>
      <c r="X1182" t="s">
        <v>412</v>
      </c>
      <c r="Y1182" t="s">
        <v>339</v>
      </c>
      <c r="Z1182" s="131">
        <v>25000</v>
      </c>
      <c r="AA1182" s="131">
        <v>3.718</v>
      </c>
      <c r="AB1182" s="131">
        <v>98.572000000000003</v>
      </c>
      <c r="AD1182" s="131">
        <v>91.623000000000005</v>
      </c>
      <c r="AH1182" s="132">
        <v>1.0000000000000001E-5</v>
      </c>
      <c r="AI1182" s="132">
        <f t="shared" si="18"/>
        <v>2.7305510257158577E-3</v>
      </c>
      <c r="AJ1182" s="132">
        <v>3.0560007603557774E-4</v>
      </c>
    </row>
    <row r="1183" spans="1:42" hidden="1">
      <c r="A1183" t="s">
        <v>1213</v>
      </c>
      <c r="B1183">
        <v>9300</v>
      </c>
      <c r="C1183" t="s">
        <v>3323</v>
      </c>
      <c r="D1183" t="s">
        <v>3324</v>
      </c>
      <c r="E1183" t="s">
        <v>80</v>
      </c>
      <c r="F1183" t="s">
        <v>3325</v>
      </c>
      <c r="G1183" t="s">
        <v>3326</v>
      </c>
      <c r="H1183" t="s">
        <v>321</v>
      </c>
      <c r="I1183" t="s">
        <v>755</v>
      </c>
      <c r="J1183" t="s">
        <v>205</v>
      </c>
      <c r="K1183" t="s">
        <v>224</v>
      </c>
      <c r="L1183" t="s">
        <v>325</v>
      </c>
      <c r="M1183" t="s">
        <v>314</v>
      </c>
      <c r="N1183" t="s">
        <v>488</v>
      </c>
      <c r="O1183" t="s">
        <v>339</v>
      </c>
      <c r="P1183" t="s">
        <v>1883</v>
      </c>
      <c r="Q1183" t="s">
        <v>433</v>
      </c>
      <c r="R1183" t="s">
        <v>407</v>
      </c>
      <c r="S1183" t="s">
        <v>1215</v>
      </c>
      <c r="T1183" s="131">
        <v>5.593</v>
      </c>
      <c r="U1183" t="s">
        <v>3327</v>
      </c>
      <c r="V1183" s="132">
        <v>6.166E-2</v>
      </c>
      <c r="W1183" s="132">
        <v>5.636E-2</v>
      </c>
      <c r="X1183" t="s">
        <v>412</v>
      </c>
      <c r="Y1183" t="s">
        <v>339</v>
      </c>
      <c r="Z1183" s="131">
        <v>20000</v>
      </c>
      <c r="AA1183" s="131">
        <v>3.718</v>
      </c>
      <c r="AB1183" s="131">
        <v>112.49</v>
      </c>
      <c r="AD1183" s="131">
        <v>83.647999999999996</v>
      </c>
      <c r="AH1183" s="132">
        <v>3.0000000000000001E-5</v>
      </c>
      <c r="AI1183" s="132">
        <f t="shared" si="18"/>
        <v>2.4928798685819064E-3</v>
      </c>
      <c r="AJ1183" s="132">
        <v>2.7900019820595269E-4</v>
      </c>
    </row>
    <row r="1184" spans="1:42" hidden="1">
      <c r="A1184" t="s">
        <v>1213</v>
      </c>
      <c r="B1184">
        <v>9300</v>
      </c>
      <c r="C1184" t="s">
        <v>2190</v>
      </c>
      <c r="D1184" t="s">
        <v>2191</v>
      </c>
      <c r="E1184" t="s">
        <v>309</v>
      </c>
      <c r="F1184" t="s">
        <v>2192</v>
      </c>
      <c r="G1184" t="s">
        <v>2193</v>
      </c>
      <c r="H1184" t="s">
        <v>321</v>
      </c>
      <c r="I1184" t="s">
        <v>755</v>
      </c>
      <c r="J1184" t="s">
        <v>205</v>
      </c>
      <c r="K1184" t="s">
        <v>204</v>
      </c>
      <c r="L1184" t="s">
        <v>325</v>
      </c>
      <c r="M1184" t="s">
        <v>314</v>
      </c>
      <c r="N1184" t="s">
        <v>534</v>
      </c>
      <c r="O1184" t="s">
        <v>339</v>
      </c>
      <c r="P1184" t="s">
        <v>2194</v>
      </c>
      <c r="Q1184" t="s">
        <v>433</v>
      </c>
      <c r="R1184" t="s">
        <v>407</v>
      </c>
      <c r="S1184" t="s">
        <v>1216</v>
      </c>
      <c r="T1184" s="131">
        <v>4.4480000000000004</v>
      </c>
      <c r="U1184" t="s">
        <v>2195</v>
      </c>
      <c r="V1184" s="132">
        <v>4.1000000000000002E-2</v>
      </c>
      <c r="W1184" s="132">
        <v>4.274E-2</v>
      </c>
      <c r="X1184" t="s">
        <v>412</v>
      </c>
      <c r="Y1184" t="s">
        <v>339</v>
      </c>
      <c r="Z1184" s="131">
        <v>20000</v>
      </c>
      <c r="AA1184" s="131">
        <v>4.0218999999999996</v>
      </c>
      <c r="AB1184" s="131">
        <v>101.06399999999999</v>
      </c>
      <c r="AD1184" s="131">
        <v>81.293000000000006</v>
      </c>
      <c r="AH1184" s="132">
        <v>1.0000000000000001E-5</v>
      </c>
      <c r="AI1184" s="132">
        <f t="shared" si="18"/>
        <v>2.4226960974157059E-3</v>
      </c>
      <c r="AJ1184" s="132">
        <v>2.7114531265250234E-4</v>
      </c>
    </row>
    <row r="1185" spans="1:36" hidden="1">
      <c r="A1185" t="s">
        <v>1213</v>
      </c>
      <c r="B1185">
        <v>9300</v>
      </c>
      <c r="C1185" t="s">
        <v>3328</v>
      </c>
      <c r="D1185" t="s">
        <v>3329</v>
      </c>
      <c r="E1185" t="s">
        <v>80</v>
      </c>
      <c r="F1185" t="s">
        <v>3330</v>
      </c>
      <c r="G1185" t="s">
        <v>3331</v>
      </c>
      <c r="H1185" t="s">
        <v>321</v>
      </c>
      <c r="I1185" t="s">
        <v>755</v>
      </c>
      <c r="J1185" t="s">
        <v>205</v>
      </c>
      <c r="K1185" t="s">
        <v>224</v>
      </c>
      <c r="L1185" t="s">
        <v>325</v>
      </c>
      <c r="M1185" t="s">
        <v>314</v>
      </c>
      <c r="N1185" t="s">
        <v>537</v>
      </c>
      <c r="O1185" t="s">
        <v>339</v>
      </c>
      <c r="P1185" t="s">
        <v>1889</v>
      </c>
      <c r="Q1185" t="s">
        <v>433</v>
      </c>
      <c r="R1185" t="s">
        <v>407</v>
      </c>
      <c r="S1185" t="s">
        <v>1215</v>
      </c>
      <c r="T1185" s="131">
        <v>3.327</v>
      </c>
      <c r="U1185" t="s">
        <v>2908</v>
      </c>
      <c r="V1185" s="132">
        <v>6.9000000000000006E-2</v>
      </c>
      <c r="W1185" s="132">
        <v>5.7579999999999999E-2</v>
      </c>
      <c r="X1185" t="s">
        <v>412</v>
      </c>
      <c r="Y1185" t="s">
        <v>339</v>
      </c>
      <c r="Z1185" s="131">
        <v>20000</v>
      </c>
      <c r="AA1185" s="131">
        <v>3.718</v>
      </c>
      <c r="AB1185" s="131">
        <v>106.773</v>
      </c>
      <c r="AD1185" s="131">
        <v>79.396000000000001</v>
      </c>
      <c r="AH1185" s="132">
        <v>2.0000000000000002E-5</v>
      </c>
      <c r="AI1185" s="132">
        <f t="shared" si="18"/>
        <v>2.3661616541450969E-3</v>
      </c>
      <c r="AJ1185" s="132">
        <v>2.6481804390732379E-4</v>
      </c>
    </row>
    <row r="1186" spans="1:36" hidden="1">
      <c r="A1186" t="s">
        <v>1213</v>
      </c>
      <c r="B1186">
        <v>9300</v>
      </c>
      <c r="C1186" t="s">
        <v>3332</v>
      </c>
      <c r="D1186" t="s">
        <v>3333</v>
      </c>
      <c r="E1186" t="s">
        <v>80</v>
      </c>
      <c r="F1186" t="s">
        <v>3334</v>
      </c>
      <c r="G1186" t="s">
        <v>3335</v>
      </c>
      <c r="H1186" t="s">
        <v>321</v>
      </c>
      <c r="I1186" t="s">
        <v>755</v>
      </c>
      <c r="J1186" t="s">
        <v>205</v>
      </c>
      <c r="K1186" t="s">
        <v>224</v>
      </c>
      <c r="L1186" t="s">
        <v>325</v>
      </c>
      <c r="M1186" t="s">
        <v>314</v>
      </c>
      <c r="N1186" t="s">
        <v>556</v>
      </c>
      <c r="O1186" t="s">
        <v>339</v>
      </c>
      <c r="P1186" t="s">
        <v>1883</v>
      </c>
      <c r="Q1186" t="s">
        <v>433</v>
      </c>
      <c r="R1186" t="s">
        <v>407</v>
      </c>
      <c r="S1186" t="s">
        <v>1215</v>
      </c>
      <c r="T1186" s="131">
        <v>2.7330000000000001</v>
      </c>
      <c r="U1186" t="s">
        <v>3336</v>
      </c>
      <c r="V1186" s="132">
        <v>5.0650000000000001E-2</v>
      </c>
      <c r="W1186" s="132">
        <v>4.6920000000000003E-2</v>
      </c>
      <c r="X1186" t="s">
        <v>412</v>
      </c>
      <c r="Y1186" t="s">
        <v>339</v>
      </c>
      <c r="Z1186" s="131">
        <v>20000</v>
      </c>
      <c r="AA1186" s="131">
        <v>3.718</v>
      </c>
      <c r="AB1186" s="131">
        <v>104.542</v>
      </c>
      <c r="AD1186" s="131">
        <v>77.736999999999995</v>
      </c>
      <c r="AH1186" s="132">
        <v>2.0000000000000002E-5</v>
      </c>
      <c r="AI1186" s="132">
        <f t="shared" si="18"/>
        <v>2.3167200930560403E-3</v>
      </c>
      <c r="AJ1186" s="132">
        <v>2.592846022371861E-4</v>
      </c>
    </row>
    <row r="1187" spans="1:36" hidden="1">
      <c r="A1187" t="s">
        <v>1213</v>
      </c>
      <c r="B1187">
        <v>9300</v>
      </c>
      <c r="C1187" t="s">
        <v>3332</v>
      </c>
      <c r="D1187" t="s">
        <v>3333</v>
      </c>
      <c r="E1187" t="s">
        <v>80</v>
      </c>
      <c r="F1187" t="s">
        <v>3334</v>
      </c>
      <c r="G1187" t="s">
        <v>3337</v>
      </c>
      <c r="H1187" t="s">
        <v>321</v>
      </c>
      <c r="I1187" t="s">
        <v>755</v>
      </c>
      <c r="J1187" t="s">
        <v>205</v>
      </c>
      <c r="K1187" t="s">
        <v>224</v>
      </c>
      <c r="L1187" t="s">
        <v>325</v>
      </c>
      <c r="M1187" t="s">
        <v>314</v>
      </c>
      <c r="N1187" t="s">
        <v>556</v>
      </c>
      <c r="O1187" t="s">
        <v>339</v>
      </c>
      <c r="P1187" t="s">
        <v>1883</v>
      </c>
      <c r="Q1187" t="s">
        <v>433</v>
      </c>
      <c r="R1187" t="s">
        <v>407</v>
      </c>
      <c r="S1187" t="s">
        <v>1215</v>
      </c>
      <c r="T1187" s="131">
        <v>2.734</v>
      </c>
      <c r="U1187" t="s">
        <v>3336</v>
      </c>
      <c r="V1187" s="132">
        <v>4.8349999999999997E-2</v>
      </c>
      <c r="W1187" s="132">
        <v>4.6829999999999997E-2</v>
      </c>
      <c r="X1187" t="s">
        <v>412</v>
      </c>
      <c r="Y1187" t="s">
        <v>339</v>
      </c>
      <c r="Z1187" s="131">
        <v>20000</v>
      </c>
      <c r="AA1187" s="131">
        <v>3.718</v>
      </c>
      <c r="AB1187" s="131">
        <v>104.511</v>
      </c>
      <c r="AD1187" s="131">
        <v>77.713999999999999</v>
      </c>
      <c r="AH1187" s="132">
        <v>2.0000000000000002E-5</v>
      </c>
      <c r="AI1187" s="132">
        <f t="shared" si="18"/>
        <v>2.3160346464586637E-3</v>
      </c>
      <c r="AJ1187" s="132">
        <v>2.5920788785598471E-4</v>
      </c>
    </row>
    <row r="1188" spans="1:36" hidden="1">
      <c r="A1188" t="s">
        <v>1213</v>
      </c>
      <c r="B1188">
        <v>9300</v>
      </c>
      <c r="C1188" t="s">
        <v>1891</v>
      </c>
      <c r="D1188" t="s">
        <v>1892</v>
      </c>
      <c r="E1188" t="s">
        <v>80</v>
      </c>
      <c r="F1188" t="s">
        <v>1904</v>
      </c>
      <c r="G1188" t="s">
        <v>1905</v>
      </c>
      <c r="H1188" t="s">
        <v>321</v>
      </c>
      <c r="I1188" t="s">
        <v>755</v>
      </c>
      <c r="J1188" t="s">
        <v>205</v>
      </c>
      <c r="K1188" t="s">
        <v>204</v>
      </c>
      <c r="L1188" t="s">
        <v>325</v>
      </c>
      <c r="M1188" t="s">
        <v>314</v>
      </c>
      <c r="N1188" t="s">
        <v>486</v>
      </c>
      <c r="O1188" t="s">
        <v>339</v>
      </c>
      <c r="P1188" t="s">
        <v>1895</v>
      </c>
      <c r="Q1188" t="s">
        <v>433</v>
      </c>
      <c r="R1188" t="s">
        <v>407</v>
      </c>
      <c r="S1188" t="s">
        <v>1215</v>
      </c>
      <c r="T1188" s="131">
        <v>0.23799999999999999</v>
      </c>
      <c r="U1188" t="s">
        <v>1868</v>
      </c>
      <c r="V1188" s="132">
        <v>7.5700000000000003E-2</v>
      </c>
      <c r="W1188" s="132">
        <v>6.2420000000000003E-2</v>
      </c>
      <c r="X1188" t="s">
        <v>412</v>
      </c>
      <c r="Y1188" t="s">
        <v>339</v>
      </c>
      <c r="Z1188" s="131">
        <v>20000</v>
      </c>
      <c r="AA1188" s="131">
        <v>3.718</v>
      </c>
      <c r="AB1188" s="131">
        <v>101.23099999999999</v>
      </c>
      <c r="AD1188" s="131">
        <v>75.275999999999996</v>
      </c>
      <c r="AH1188" s="132">
        <v>3.0000000000000001E-5</v>
      </c>
      <c r="AI1188" s="132">
        <f t="shared" si="18"/>
        <v>2.243377307136711E-3</v>
      </c>
      <c r="AJ1188" s="132">
        <v>2.5107616344863351E-4</v>
      </c>
    </row>
    <row r="1189" spans="1:36" hidden="1">
      <c r="A1189" t="s">
        <v>1213</v>
      </c>
      <c r="B1189">
        <v>9300</v>
      </c>
      <c r="C1189" t="s">
        <v>2129</v>
      </c>
      <c r="D1189" t="s">
        <v>2130</v>
      </c>
      <c r="E1189" t="s">
        <v>80</v>
      </c>
      <c r="F1189" t="s">
        <v>2131</v>
      </c>
      <c r="G1189" t="s">
        <v>2132</v>
      </c>
      <c r="H1189" t="s">
        <v>321</v>
      </c>
      <c r="I1189" t="s">
        <v>755</v>
      </c>
      <c r="J1189" t="s">
        <v>205</v>
      </c>
      <c r="K1189" t="s">
        <v>233</v>
      </c>
      <c r="L1189" t="s">
        <v>325</v>
      </c>
      <c r="M1189" t="s">
        <v>314</v>
      </c>
      <c r="N1189" t="s">
        <v>486</v>
      </c>
      <c r="O1189" t="s">
        <v>339</v>
      </c>
      <c r="P1189" t="s">
        <v>2133</v>
      </c>
      <c r="Q1189" t="s">
        <v>433</v>
      </c>
      <c r="R1189" t="s">
        <v>407</v>
      </c>
      <c r="S1189" t="s">
        <v>1215</v>
      </c>
      <c r="T1189" s="131">
        <v>1.857</v>
      </c>
      <c r="U1189" t="s">
        <v>2134</v>
      </c>
      <c r="V1189" s="132">
        <v>6.5839999999999996E-2</v>
      </c>
      <c r="W1189" s="132">
        <v>7.1620000000000003E-2</v>
      </c>
      <c r="X1189" t="s">
        <v>412</v>
      </c>
      <c r="Y1189" t="s">
        <v>339</v>
      </c>
      <c r="Z1189" s="131">
        <v>20000</v>
      </c>
      <c r="AA1189" s="131">
        <v>3.718</v>
      </c>
      <c r="AB1189" s="131">
        <v>100.81100000000001</v>
      </c>
      <c r="AD1189" s="131">
        <v>74.962999999999994</v>
      </c>
      <c r="AH1189" s="132">
        <v>4.0000000000000003E-5</v>
      </c>
      <c r="AI1189" s="132">
        <f t="shared" si="18"/>
        <v>2.2340492730071903E-3</v>
      </c>
      <c r="AJ1189" s="132">
        <v>2.5003218078271841E-4</v>
      </c>
    </row>
    <row r="1190" spans="1:36" hidden="1">
      <c r="A1190" t="s">
        <v>1213</v>
      </c>
      <c r="B1190">
        <v>9300</v>
      </c>
      <c r="C1190" t="s">
        <v>3338</v>
      </c>
      <c r="D1190" t="s">
        <v>3339</v>
      </c>
      <c r="E1190" t="s">
        <v>80</v>
      </c>
      <c r="F1190" t="s">
        <v>3340</v>
      </c>
      <c r="G1190" t="s">
        <v>3341</v>
      </c>
      <c r="H1190" t="s">
        <v>321</v>
      </c>
      <c r="I1190" t="s">
        <v>755</v>
      </c>
      <c r="J1190" t="s">
        <v>205</v>
      </c>
      <c r="K1190" t="s">
        <v>245</v>
      </c>
      <c r="L1190" t="s">
        <v>325</v>
      </c>
      <c r="M1190" t="s">
        <v>364</v>
      </c>
      <c r="N1190" t="s">
        <v>568</v>
      </c>
      <c r="O1190" t="s">
        <v>339</v>
      </c>
      <c r="P1190" t="s">
        <v>2788</v>
      </c>
      <c r="Q1190" t="s">
        <v>431</v>
      </c>
      <c r="R1190" t="s">
        <v>407</v>
      </c>
      <c r="S1190" t="s">
        <v>1216</v>
      </c>
      <c r="T1190" s="131">
        <v>2.762</v>
      </c>
      <c r="U1190" t="s">
        <v>3342</v>
      </c>
      <c r="V1190" s="132">
        <v>3.687E-2</v>
      </c>
      <c r="W1190" s="132">
        <v>4.5740000000000003E-2</v>
      </c>
      <c r="X1190" t="s">
        <v>412</v>
      </c>
      <c r="Y1190" t="s">
        <v>339</v>
      </c>
      <c r="Z1190" s="131">
        <v>20000</v>
      </c>
      <c r="AA1190" s="131">
        <v>4.0218999999999996</v>
      </c>
      <c r="AB1190" s="131">
        <v>91.616</v>
      </c>
      <c r="AD1190" s="131">
        <v>73.694000000000003</v>
      </c>
      <c r="AH1190" s="132">
        <v>6.0000000000000002E-5</v>
      </c>
      <c r="AI1190" s="132">
        <f t="shared" si="18"/>
        <v>2.1962305020475689E-3</v>
      </c>
      <c r="AJ1190" s="132">
        <v>2.4579954818512674E-4</v>
      </c>
    </row>
    <row r="1191" spans="1:36" hidden="1">
      <c r="A1191" t="s">
        <v>1213</v>
      </c>
      <c r="B1191">
        <v>9300</v>
      </c>
      <c r="C1191" t="s">
        <v>3343</v>
      </c>
      <c r="D1191" t="s">
        <v>3344</v>
      </c>
      <c r="E1191" t="s">
        <v>80</v>
      </c>
      <c r="F1191" t="s">
        <v>3345</v>
      </c>
      <c r="G1191" t="s">
        <v>3346</v>
      </c>
      <c r="H1191" t="s">
        <v>321</v>
      </c>
      <c r="I1191" t="s">
        <v>755</v>
      </c>
      <c r="J1191" t="s">
        <v>205</v>
      </c>
      <c r="K1191" t="s">
        <v>224</v>
      </c>
      <c r="L1191" t="s">
        <v>325</v>
      </c>
      <c r="M1191" t="s">
        <v>314</v>
      </c>
      <c r="N1191" t="s">
        <v>537</v>
      </c>
      <c r="O1191" t="s">
        <v>339</v>
      </c>
      <c r="P1191" t="s">
        <v>1889</v>
      </c>
      <c r="Q1191" t="s">
        <v>433</v>
      </c>
      <c r="R1191" t="s">
        <v>407</v>
      </c>
      <c r="S1191" t="s">
        <v>1215</v>
      </c>
      <c r="T1191" s="131">
        <v>2.6890000000000001</v>
      </c>
      <c r="U1191" t="s">
        <v>3347</v>
      </c>
      <c r="V1191" s="132">
        <v>7.9500000000000001E-2</v>
      </c>
      <c r="W1191" s="132">
        <v>5.7029999999999997E-2</v>
      </c>
      <c r="X1191" t="s">
        <v>412</v>
      </c>
      <c r="Y1191" t="s">
        <v>339</v>
      </c>
      <c r="Z1191" s="131">
        <v>17000</v>
      </c>
      <c r="AA1191" s="131">
        <v>3.718</v>
      </c>
      <c r="AB1191" s="131">
        <v>108.21899999999999</v>
      </c>
      <c r="AD1191" s="131">
        <v>68.400999999999996</v>
      </c>
      <c r="AH1191" s="132">
        <v>3.0000000000000001E-5</v>
      </c>
      <c r="AI1191" s="132">
        <f t="shared" si="18"/>
        <v>2.0384883785729605E-3</v>
      </c>
      <c r="AJ1191" s="132">
        <v>2.2814523428516366E-4</v>
      </c>
    </row>
    <row r="1192" spans="1:36" hidden="1">
      <c r="A1192" t="s">
        <v>1213</v>
      </c>
      <c r="B1192">
        <v>9300</v>
      </c>
      <c r="C1192" t="s">
        <v>3348</v>
      </c>
      <c r="D1192" t="s">
        <v>3349</v>
      </c>
      <c r="E1192" t="s">
        <v>80</v>
      </c>
      <c r="F1192" t="s">
        <v>3350</v>
      </c>
      <c r="G1192" t="s">
        <v>3351</v>
      </c>
      <c r="H1192" t="s">
        <v>321</v>
      </c>
      <c r="I1192" t="s">
        <v>755</v>
      </c>
      <c r="J1192" t="s">
        <v>205</v>
      </c>
      <c r="K1192" t="s">
        <v>224</v>
      </c>
      <c r="L1192" t="s">
        <v>325</v>
      </c>
      <c r="M1192" t="s">
        <v>314</v>
      </c>
      <c r="N1192" t="s">
        <v>548</v>
      </c>
      <c r="O1192" t="s">
        <v>339</v>
      </c>
      <c r="P1192" t="s">
        <v>1889</v>
      </c>
      <c r="Q1192" t="s">
        <v>433</v>
      </c>
      <c r="R1192" t="s">
        <v>407</v>
      </c>
      <c r="S1192" t="s">
        <v>1215</v>
      </c>
      <c r="T1192" s="131">
        <v>6.6120000000000001</v>
      </c>
      <c r="U1192" t="s">
        <v>3352</v>
      </c>
      <c r="V1192" s="132">
        <v>5.5559999999999998E-2</v>
      </c>
      <c r="W1192" s="132">
        <v>5.672E-2</v>
      </c>
      <c r="X1192" t="s">
        <v>412</v>
      </c>
      <c r="Y1192" t="s">
        <v>339</v>
      </c>
      <c r="Z1192" s="131">
        <v>15000</v>
      </c>
      <c r="AA1192" s="131">
        <v>3.718</v>
      </c>
      <c r="AB1192" s="131">
        <v>103.804</v>
      </c>
      <c r="AD1192" s="131">
        <v>57.892000000000003</v>
      </c>
      <c r="AH1192" s="132">
        <v>3.0000000000000001E-5</v>
      </c>
      <c r="AI1192" s="132">
        <f t="shared" si="18"/>
        <v>1.7252988876236581E-3</v>
      </c>
      <c r="AJ1192" s="132">
        <v>1.9309343289186849E-4</v>
      </c>
    </row>
    <row r="1193" spans="1:36" hidden="1">
      <c r="A1193" t="s">
        <v>1213</v>
      </c>
      <c r="B1193">
        <v>9300</v>
      </c>
      <c r="C1193" t="s">
        <v>3353</v>
      </c>
      <c r="D1193" t="s">
        <v>3354</v>
      </c>
      <c r="E1193" t="s">
        <v>80</v>
      </c>
      <c r="F1193" t="s">
        <v>3355</v>
      </c>
      <c r="G1193" t="s">
        <v>3356</v>
      </c>
      <c r="H1193" t="s">
        <v>321</v>
      </c>
      <c r="I1193" t="s">
        <v>755</v>
      </c>
      <c r="J1193" t="s">
        <v>205</v>
      </c>
      <c r="K1193" t="s">
        <v>224</v>
      </c>
      <c r="L1193" t="s">
        <v>325</v>
      </c>
      <c r="M1193" t="s">
        <v>314</v>
      </c>
      <c r="N1193" t="s">
        <v>552</v>
      </c>
      <c r="O1193" t="s">
        <v>339</v>
      </c>
      <c r="P1193" t="s">
        <v>2739</v>
      </c>
      <c r="Q1193" t="s">
        <v>433</v>
      </c>
      <c r="R1193" t="s">
        <v>407</v>
      </c>
      <c r="S1193" t="s">
        <v>1215</v>
      </c>
      <c r="T1193" s="131">
        <v>2.7639999999999998</v>
      </c>
      <c r="U1193" t="s">
        <v>3357</v>
      </c>
      <c r="V1193" s="132">
        <v>4.1320000000000003E-2</v>
      </c>
      <c r="W1193" s="132">
        <v>4.0980000000000003E-2</v>
      </c>
      <c r="X1193" t="s">
        <v>412</v>
      </c>
      <c r="Y1193" t="s">
        <v>339</v>
      </c>
      <c r="Z1193" s="131">
        <v>15000</v>
      </c>
      <c r="AA1193" s="131">
        <v>3.718</v>
      </c>
      <c r="AB1193" s="131">
        <v>102.911</v>
      </c>
      <c r="AD1193" s="131">
        <v>57.393000000000001</v>
      </c>
      <c r="AH1193" s="132">
        <v>1.0000000000000001E-5</v>
      </c>
      <c r="AI1193" s="132">
        <f t="shared" si="18"/>
        <v>1.7104276766631763E-3</v>
      </c>
      <c r="AJ1193" s="132">
        <v>1.9142906436058537E-4</v>
      </c>
    </row>
    <row r="1194" spans="1:36" hidden="1">
      <c r="A1194" t="s">
        <v>1213</v>
      </c>
      <c r="B1194">
        <v>9300</v>
      </c>
      <c r="C1194" t="s">
        <v>3358</v>
      </c>
      <c r="D1194" t="s">
        <v>3359</v>
      </c>
      <c r="E1194" t="s">
        <v>80</v>
      </c>
      <c r="F1194" t="s">
        <v>3360</v>
      </c>
      <c r="G1194" t="s">
        <v>3361</v>
      </c>
      <c r="H1194" t="s">
        <v>321</v>
      </c>
      <c r="I1194" t="s">
        <v>755</v>
      </c>
      <c r="J1194" t="s">
        <v>205</v>
      </c>
      <c r="K1194" t="s">
        <v>224</v>
      </c>
      <c r="L1194" t="s">
        <v>325</v>
      </c>
      <c r="M1194" t="s">
        <v>314</v>
      </c>
      <c r="N1194" t="s">
        <v>521</v>
      </c>
      <c r="O1194" t="s">
        <v>339</v>
      </c>
      <c r="P1194" t="s">
        <v>3362</v>
      </c>
      <c r="Q1194" t="s">
        <v>431</v>
      </c>
      <c r="R1194" t="s">
        <v>407</v>
      </c>
      <c r="S1194" t="s">
        <v>1215</v>
      </c>
      <c r="T1194" s="131">
        <v>2.867</v>
      </c>
      <c r="U1194" t="s">
        <v>3363</v>
      </c>
      <c r="V1194" s="132">
        <v>4.6780000000000002E-2</v>
      </c>
      <c r="W1194" s="132">
        <v>4.6309999999999997E-2</v>
      </c>
      <c r="X1194" t="s">
        <v>412</v>
      </c>
      <c r="Y1194" t="s">
        <v>339</v>
      </c>
      <c r="Z1194" s="131">
        <v>15000</v>
      </c>
      <c r="AA1194" s="131">
        <v>3.718</v>
      </c>
      <c r="AB1194" s="131">
        <v>102.611</v>
      </c>
      <c r="AD1194" s="131">
        <v>57.225999999999999</v>
      </c>
      <c r="AH1194" s="132">
        <v>3.0000000000000001E-5</v>
      </c>
      <c r="AI1194" s="132">
        <f t="shared" si="18"/>
        <v>1.7054507383257006E-3</v>
      </c>
      <c r="AJ1194" s="132">
        <v>1.9087205124490543E-4</v>
      </c>
    </row>
    <row r="1195" spans="1:36" hidden="1">
      <c r="A1195" t="s">
        <v>1213</v>
      </c>
      <c r="B1195">
        <v>9300</v>
      </c>
      <c r="C1195" t="s">
        <v>3358</v>
      </c>
      <c r="D1195" t="s">
        <v>3359</v>
      </c>
      <c r="E1195" t="s">
        <v>80</v>
      </c>
      <c r="F1195" t="s">
        <v>3364</v>
      </c>
      <c r="G1195" t="s">
        <v>3365</v>
      </c>
      <c r="H1195" t="s">
        <v>321</v>
      </c>
      <c r="I1195" t="s">
        <v>755</v>
      </c>
      <c r="J1195" t="s">
        <v>205</v>
      </c>
      <c r="K1195" t="s">
        <v>224</v>
      </c>
      <c r="L1195" t="s">
        <v>325</v>
      </c>
      <c r="M1195" t="s">
        <v>314</v>
      </c>
      <c r="N1195" t="s">
        <v>521</v>
      </c>
      <c r="O1195" t="s">
        <v>339</v>
      </c>
      <c r="P1195" t="s">
        <v>3362</v>
      </c>
      <c r="Q1195" t="s">
        <v>431</v>
      </c>
      <c r="R1195" t="s">
        <v>407</v>
      </c>
      <c r="S1195" t="s">
        <v>1215</v>
      </c>
      <c r="T1195" s="131">
        <v>6.343</v>
      </c>
      <c r="U1195" t="s">
        <v>3366</v>
      </c>
      <c r="V1195" s="132">
        <v>5.185E-2</v>
      </c>
      <c r="W1195" s="132">
        <v>5.3359999999999998E-2</v>
      </c>
      <c r="X1195" t="s">
        <v>412</v>
      </c>
      <c r="Y1195" t="s">
        <v>339</v>
      </c>
      <c r="Z1195" s="131">
        <v>15000</v>
      </c>
      <c r="AA1195" s="131">
        <v>3.718</v>
      </c>
      <c r="AB1195" s="131">
        <v>101.413</v>
      </c>
      <c r="AD1195" s="131">
        <v>56.558</v>
      </c>
      <c r="AH1195" s="132">
        <v>2.0000000000000002E-5</v>
      </c>
      <c r="AI1195" s="132">
        <f t="shared" si="18"/>
        <v>1.685542984975797E-3</v>
      </c>
      <c r="AJ1195" s="132">
        <v>1.8864399878218576E-4</v>
      </c>
    </row>
    <row r="1196" spans="1:36" hidden="1">
      <c r="A1196" t="s">
        <v>1213</v>
      </c>
      <c r="B1196">
        <v>9300</v>
      </c>
      <c r="C1196" t="s">
        <v>3367</v>
      </c>
      <c r="D1196" t="s">
        <v>3368</v>
      </c>
      <c r="E1196" t="s">
        <v>80</v>
      </c>
      <c r="F1196" t="s">
        <v>3369</v>
      </c>
      <c r="G1196" t="s">
        <v>3370</v>
      </c>
      <c r="H1196" t="s">
        <v>321</v>
      </c>
      <c r="I1196" t="s">
        <v>755</v>
      </c>
      <c r="J1196" t="s">
        <v>205</v>
      </c>
      <c r="K1196" t="s">
        <v>224</v>
      </c>
      <c r="L1196" t="s">
        <v>325</v>
      </c>
      <c r="M1196" t="s">
        <v>314</v>
      </c>
      <c r="N1196" t="s">
        <v>546</v>
      </c>
      <c r="O1196" t="s">
        <v>339</v>
      </c>
      <c r="P1196" t="s">
        <v>1889</v>
      </c>
      <c r="Q1196" t="s">
        <v>421</v>
      </c>
      <c r="R1196" t="s">
        <v>407</v>
      </c>
      <c r="S1196" t="s">
        <v>1215</v>
      </c>
      <c r="T1196" s="131">
        <v>3.67</v>
      </c>
      <c r="U1196" t="s">
        <v>3371</v>
      </c>
      <c r="V1196" s="132">
        <v>5.0869999999999999E-2</v>
      </c>
      <c r="W1196" s="132">
        <v>4.6489999999999997E-2</v>
      </c>
      <c r="X1196" t="s">
        <v>412</v>
      </c>
      <c r="Y1196" t="s">
        <v>339</v>
      </c>
      <c r="Z1196" s="131">
        <v>15000</v>
      </c>
      <c r="AA1196" s="131">
        <v>3.718</v>
      </c>
      <c r="AB1196" s="131">
        <v>101.10899999999999</v>
      </c>
      <c r="AD1196" s="131">
        <v>56.387999999999998</v>
      </c>
      <c r="AH1196" s="132">
        <v>2.0000000000000002E-5</v>
      </c>
      <c r="AI1196" s="132">
        <f t="shared" si="18"/>
        <v>1.6804766405604024E-3</v>
      </c>
      <c r="AJ1196" s="132">
        <v>1.8807697944287085E-4</v>
      </c>
    </row>
    <row r="1197" spans="1:36" hidden="1">
      <c r="A1197" t="s">
        <v>1213</v>
      </c>
      <c r="B1197">
        <v>9300</v>
      </c>
      <c r="C1197" t="s">
        <v>3372</v>
      </c>
      <c r="D1197" t="s">
        <v>3373</v>
      </c>
      <c r="E1197" t="s">
        <v>80</v>
      </c>
      <c r="F1197" t="s">
        <v>3374</v>
      </c>
      <c r="G1197" t="s">
        <v>3375</v>
      </c>
      <c r="H1197" t="s">
        <v>321</v>
      </c>
      <c r="I1197" t="s">
        <v>755</v>
      </c>
      <c r="J1197" t="s">
        <v>205</v>
      </c>
      <c r="K1197" t="s">
        <v>301</v>
      </c>
      <c r="L1197" t="s">
        <v>325</v>
      </c>
      <c r="M1197" t="s">
        <v>314</v>
      </c>
      <c r="N1197" t="s">
        <v>546</v>
      </c>
      <c r="O1197" t="s">
        <v>339</v>
      </c>
      <c r="P1197" t="s">
        <v>2739</v>
      </c>
      <c r="Q1197" t="s">
        <v>433</v>
      </c>
      <c r="R1197" t="s">
        <v>407</v>
      </c>
      <c r="S1197" t="s">
        <v>1215</v>
      </c>
      <c r="T1197" s="131">
        <v>2.08</v>
      </c>
      <c r="U1197" t="s">
        <v>2379</v>
      </c>
      <c r="V1197" s="132">
        <v>3.9320000000000001E-2</v>
      </c>
      <c r="W1197" s="132">
        <v>4.2880000000000001E-2</v>
      </c>
      <c r="X1197" t="s">
        <v>412</v>
      </c>
      <c r="Y1197" t="s">
        <v>339</v>
      </c>
      <c r="Z1197" s="131">
        <v>15000</v>
      </c>
      <c r="AA1197" s="131">
        <v>3.718</v>
      </c>
      <c r="AB1197" s="131">
        <v>100.76900000000001</v>
      </c>
      <c r="AD1197" s="131">
        <v>56.198999999999998</v>
      </c>
      <c r="AH1197" s="132">
        <v>4.0000000000000003E-5</v>
      </c>
      <c r="AI1197" s="132">
        <f t="shared" si="18"/>
        <v>1.6748440576515226E-3</v>
      </c>
      <c r="AJ1197" s="132">
        <v>1.8744658735386782E-4</v>
      </c>
    </row>
    <row r="1198" spans="1:36" hidden="1">
      <c r="A1198" t="s">
        <v>1213</v>
      </c>
      <c r="B1198">
        <v>9300</v>
      </c>
      <c r="C1198" t="s">
        <v>3376</v>
      </c>
      <c r="D1198" t="s">
        <v>3377</v>
      </c>
      <c r="E1198" t="s">
        <v>80</v>
      </c>
      <c r="F1198" t="s">
        <v>3378</v>
      </c>
      <c r="G1198" t="s">
        <v>3379</v>
      </c>
      <c r="H1198" t="s">
        <v>321</v>
      </c>
      <c r="I1198" t="s">
        <v>755</v>
      </c>
      <c r="J1198" t="s">
        <v>205</v>
      </c>
      <c r="K1198" t="s">
        <v>224</v>
      </c>
      <c r="L1198" t="s">
        <v>325</v>
      </c>
      <c r="M1198" t="s">
        <v>314</v>
      </c>
      <c r="N1198" t="s">
        <v>548</v>
      </c>
      <c r="O1198" t="s">
        <v>339</v>
      </c>
      <c r="P1198" t="s">
        <v>1883</v>
      </c>
      <c r="Q1198" t="s">
        <v>433</v>
      </c>
      <c r="R1198" t="s">
        <v>407</v>
      </c>
      <c r="S1198" t="s">
        <v>1215</v>
      </c>
      <c r="T1198" s="131">
        <v>0.82399999999999995</v>
      </c>
      <c r="U1198" t="s">
        <v>3380</v>
      </c>
      <c r="V1198" s="132">
        <v>5.3629999999999997E-2</v>
      </c>
      <c r="W1198" s="132">
        <v>4.6010000000000002E-2</v>
      </c>
      <c r="X1198" t="s">
        <v>412</v>
      </c>
      <c r="Y1198" t="s">
        <v>339</v>
      </c>
      <c r="Z1198" s="131">
        <v>15000</v>
      </c>
      <c r="AA1198" s="131">
        <v>3.718</v>
      </c>
      <c r="AB1198" s="131">
        <v>100.764</v>
      </c>
      <c r="AD1198" s="131">
        <v>56.195999999999998</v>
      </c>
      <c r="AH1198" s="132">
        <v>1.0000000000000001E-5</v>
      </c>
      <c r="AI1198" s="132">
        <f t="shared" si="18"/>
        <v>1.674754651573604E-3</v>
      </c>
      <c r="AJ1198" s="132">
        <v>1.8743658113023286E-4</v>
      </c>
    </row>
    <row r="1199" spans="1:36" hidden="1">
      <c r="A1199" t="s">
        <v>1213</v>
      </c>
      <c r="B1199">
        <v>9300</v>
      </c>
      <c r="C1199" t="s">
        <v>3381</v>
      </c>
      <c r="D1199" t="s">
        <v>3382</v>
      </c>
      <c r="E1199" t="s">
        <v>80</v>
      </c>
      <c r="F1199" t="s">
        <v>3383</v>
      </c>
      <c r="G1199" t="s">
        <v>3384</v>
      </c>
      <c r="H1199" t="s">
        <v>321</v>
      </c>
      <c r="I1199" t="s">
        <v>755</v>
      </c>
      <c r="J1199" t="s">
        <v>205</v>
      </c>
      <c r="K1199" t="s">
        <v>224</v>
      </c>
      <c r="L1199" t="s">
        <v>325</v>
      </c>
      <c r="M1199" t="s">
        <v>314</v>
      </c>
      <c r="N1199" t="s">
        <v>544</v>
      </c>
      <c r="O1199" t="s">
        <v>339</v>
      </c>
      <c r="P1199" t="s">
        <v>1883</v>
      </c>
      <c r="Q1199" t="s">
        <v>433</v>
      </c>
      <c r="R1199" t="s">
        <v>407</v>
      </c>
      <c r="S1199" t="s">
        <v>1215</v>
      </c>
      <c r="T1199" s="131">
        <v>2.4449999999999998</v>
      </c>
      <c r="U1199" t="s">
        <v>3385</v>
      </c>
      <c r="V1199" s="132">
        <v>4.53E-2</v>
      </c>
      <c r="W1199" s="132">
        <v>4.4540000000000003E-2</v>
      </c>
      <c r="X1199" t="s">
        <v>412</v>
      </c>
      <c r="Y1199" t="s">
        <v>339</v>
      </c>
      <c r="Z1199" s="131">
        <v>15000</v>
      </c>
      <c r="AA1199" s="131">
        <v>3.718</v>
      </c>
      <c r="AB1199" s="131">
        <v>98.122</v>
      </c>
      <c r="AD1199" s="131">
        <v>54.722000000000001</v>
      </c>
      <c r="AH1199" s="132">
        <v>1.0000000000000001E-5</v>
      </c>
      <c r="AI1199" s="132">
        <f t="shared" si="18"/>
        <v>1.630826465289536E-3</v>
      </c>
      <c r="AJ1199" s="132">
        <v>1.8252018991758492E-4</v>
      </c>
    </row>
    <row r="1200" spans="1:36" hidden="1">
      <c r="A1200" t="s">
        <v>1213</v>
      </c>
      <c r="B1200">
        <v>9300</v>
      </c>
      <c r="C1200" t="s">
        <v>3386</v>
      </c>
      <c r="D1200" t="s">
        <v>3387</v>
      </c>
      <c r="E1200" t="s">
        <v>80</v>
      </c>
      <c r="F1200" t="s">
        <v>3388</v>
      </c>
      <c r="G1200" t="s">
        <v>3389</v>
      </c>
      <c r="H1200" t="s">
        <v>321</v>
      </c>
      <c r="I1200" t="s">
        <v>755</v>
      </c>
      <c r="J1200" t="s">
        <v>205</v>
      </c>
      <c r="K1200" t="s">
        <v>224</v>
      </c>
      <c r="L1200" t="s">
        <v>325</v>
      </c>
      <c r="M1200" t="s">
        <v>314</v>
      </c>
      <c r="N1200" t="s">
        <v>525</v>
      </c>
      <c r="O1200" t="s">
        <v>339</v>
      </c>
      <c r="P1200" t="s">
        <v>1883</v>
      </c>
      <c r="Q1200" t="s">
        <v>433</v>
      </c>
      <c r="R1200" t="s">
        <v>407</v>
      </c>
      <c r="S1200" t="s">
        <v>1215</v>
      </c>
      <c r="T1200" s="131">
        <v>4.4870000000000001</v>
      </c>
      <c r="U1200" t="s">
        <v>3390</v>
      </c>
      <c r="V1200" s="132">
        <v>4.6580000000000003E-2</v>
      </c>
      <c r="W1200" s="132">
        <v>4.675E-2</v>
      </c>
      <c r="X1200" t="s">
        <v>412</v>
      </c>
      <c r="Y1200" t="s">
        <v>339</v>
      </c>
      <c r="Z1200" s="131">
        <v>15000</v>
      </c>
      <c r="AA1200" s="131">
        <v>3.718</v>
      </c>
      <c r="AB1200" s="131">
        <f>(AD1200-(AC1200*AA1200))*1000/AA1200/Z1200*100</f>
        <v>95.645045723507266</v>
      </c>
      <c r="AC1200" s="131">
        <v>0.28100000000000003</v>
      </c>
      <c r="AD1200" s="131">
        <v>54.386000000000003</v>
      </c>
      <c r="AH1200" s="132">
        <v>2.0000000000000002E-5</v>
      </c>
      <c r="AI1200" s="132">
        <f t="shared" si="18"/>
        <v>1.6208129845626386E-3</v>
      </c>
      <c r="AJ1200" s="132">
        <v>1.8139949287046845E-4</v>
      </c>
    </row>
    <row r="1201" spans="1:36" hidden="1">
      <c r="A1201" t="s">
        <v>1213</v>
      </c>
      <c r="B1201">
        <v>9300</v>
      </c>
      <c r="C1201" t="s">
        <v>3391</v>
      </c>
      <c r="D1201" t="s">
        <v>3392</v>
      </c>
      <c r="E1201" t="s">
        <v>80</v>
      </c>
      <c r="F1201" t="s">
        <v>3393</v>
      </c>
      <c r="G1201" t="s">
        <v>3394</v>
      </c>
      <c r="H1201" t="s">
        <v>321</v>
      </c>
      <c r="I1201" t="s">
        <v>755</v>
      </c>
      <c r="J1201" t="s">
        <v>205</v>
      </c>
      <c r="K1201" t="s">
        <v>224</v>
      </c>
      <c r="L1201" t="s">
        <v>325</v>
      </c>
      <c r="M1201" t="s">
        <v>314</v>
      </c>
      <c r="N1201" t="s">
        <v>525</v>
      </c>
      <c r="O1201" t="s">
        <v>339</v>
      </c>
      <c r="P1201" t="s">
        <v>1889</v>
      </c>
      <c r="Q1201" t="s">
        <v>421</v>
      </c>
      <c r="R1201" t="s">
        <v>407</v>
      </c>
      <c r="S1201" t="s">
        <v>1215</v>
      </c>
      <c r="T1201" s="131">
        <v>4.665</v>
      </c>
      <c r="U1201" t="s">
        <v>1972</v>
      </c>
      <c r="V1201" s="132">
        <v>4.1959999999999997E-2</v>
      </c>
      <c r="W1201" s="132">
        <v>4.5260000000000002E-2</v>
      </c>
      <c r="X1201" t="s">
        <v>412</v>
      </c>
      <c r="Y1201" t="s">
        <v>339</v>
      </c>
      <c r="Z1201" s="131">
        <v>15000</v>
      </c>
      <c r="AA1201" s="131">
        <v>3.718</v>
      </c>
      <c r="AB1201" s="131">
        <v>96.262</v>
      </c>
      <c r="AD1201" s="131">
        <v>53.685000000000002</v>
      </c>
      <c r="AH1201" s="132">
        <v>2.0000000000000002E-5</v>
      </c>
      <c r="AI1201" s="132">
        <f t="shared" si="18"/>
        <v>1.5999217643556292E-3</v>
      </c>
      <c r="AJ1201" s="132">
        <v>1.7906137194776409E-4</v>
      </c>
    </row>
    <row r="1202" spans="1:36" hidden="1">
      <c r="A1202" t="s">
        <v>1213</v>
      </c>
      <c r="B1202">
        <v>9300</v>
      </c>
      <c r="C1202" t="s">
        <v>3395</v>
      </c>
      <c r="D1202" t="s">
        <v>3396</v>
      </c>
      <c r="E1202" t="s">
        <v>80</v>
      </c>
      <c r="F1202" t="s">
        <v>3397</v>
      </c>
      <c r="G1202" t="s">
        <v>3398</v>
      </c>
      <c r="H1202" t="s">
        <v>321</v>
      </c>
      <c r="I1202" t="s">
        <v>755</v>
      </c>
      <c r="J1202" t="s">
        <v>205</v>
      </c>
      <c r="K1202" t="s">
        <v>224</v>
      </c>
      <c r="L1202" t="s">
        <v>325</v>
      </c>
      <c r="M1202" t="s">
        <v>314</v>
      </c>
      <c r="N1202" t="s">
        <v>521</v>
      </c>
      <c r="O1202" t="s">
        <v>339</v>
      </c>
      <c r="P1202" t="s">
        <v>2164</v>
      </c>
      <c r="Q1202" t="s">
        <v>433</v>
      </c>
      <c r="R1202" t="s">
        <v>407</v>
      </c>
      <c r="S1202" t="s">
        <v>1215</v>
      </c>
      <c r="T1202" s="131">
        <v>4.5279999999999996</v>
      </c>
      <c r="U1202" t="s">
        <v>3399</v>
      </c>
      <c r="V1202" s="132">
        <v>4.6699999999999998E-2</v>
      </c>
      <c r="W1202" s="132">
        <v>4.6949999999999999E-2</v>
      </c>
      <c r="X1202" t="s">
        <v>412</v>
      </c>
      <c r="Y1202" t="s">
        <v>339</v>
      </c>
      <c r="Z1202" s="131">
        <v>15000</v>
      </c>
      <c r="AA1202" s="131">
        <v>3.718</v>
      </c>
      <c r="AB1202" s="131">
        <v>91.197999999999993</v>
      </c>
      <c r="AD1202" s="131">
        <v>50.860999999999997</v>
      </c>
      <c r="AH1202" s="132">
        <v>2.0000000000000002E-5</v>
      </c>
      <c r="AI1202" s="132">
        <f t="shared" si="18"/>
        <v>1.5157608430081335E-3</v>
      </c>
      <c r="AJ1202" s="132">
        <v>1.6964218009938025E-4</v>
      </c>
    </row>
    <row r="1203" spans="1:36" hidden="1">
      <c r="A1203" t="s">
        <v>1213</v>
      </c>
      <c r="B1203">
        <v>9300</v>
      </c>
      <c r="C1203" t="s">
        <v>3400</v>
      </c>
      <c r="D1203" t="s">
        <v>3401</v>
      </c>
      <c r="E1203" t="s">
        <v>80</v>
      </c>
      <c r="F1203" t="s">
        <v>3402</v>
      </c>
      <c r="G1203" t="s">
        <v>3403</v>
      </c>
      <c r="H1203" t="s">
        <v>321</v>
      </c>
      <c r="I1203" t="s">
        <v>755</v>
      </c>
      <c r="J1203" t="s">
        <v>205</v>
      </c>
      <c r="K1203" t="s">
        <v>224</v>
      </c>
      <c r="L1203" t="s">
        <v>325</v>
      </c>
      <c r="M1203" t="s">
        <v>314</v>
      </c>
      <c r="N1203" t="s">
        <v>548</v>
      </c>
      <c r="O1203" t="s">
        <v>339</v>
      </c>
      <c r="P1203" t="s">
        <v>1883</v>
      </c>
      <c r="Q1203" t="s">
        <v>423</v>
      </c>
      <c r="R1203" t="s">
        <v>407</v>
      </c>
      <c r="S1203" t="s">
        <v>1215</v>
      </c>
      <c r="T1203" s="131">
        <v>5.3250000000000002</v>
      </c>
      <c r="U1203" t="s">
        <v>3404</v>
      </c>
      <c r="V1203" s="132">
        <v>2.334E-2</v>
      </c>
      <c r="W1203" s="132">
        <v>4.7690000000000003E-2</v>
      </c>
      <c r="X1203" t="s">
        <v>412</v>
      </c>
      <c r="Y1203" t="s">
        <v>339</v>
      </c>
      <c r="Z1203" s="131">
        <v>12000</v>
      </c>
      <c r="AA1203" s="131">
        <v>3.718</v>
      </c>
      <c r="AB1203" s="131">
        <v>88.230999999999995</v>
      </c>
      <c r="AD1203" s="131">
        <v>39.365000000000002</v>
      </c>
      <c r="AH1203" s="132">
        <v>0</v>
      </c>
      <c r="AI1203" s="132">
        <f t="shared" si="18"/>
        <v>1.1731567524235697E-3</v>
      </c>
      <c r="AJ1203" s="132">
        <v>1.3129833113018039E-4</v>
      </c>
    </row>
    <row r="1204" spans="1:36" s="135" customFormat="1" hidden="1">
      <c r="A1204" t="s">
        <v>1213</v>
      </c>
      <c r="B1204">
        <v>9300</v>
      </c>
      <c r="C1204" t="s">
        <v>3405</v>
      </c>
      <c r="D1204" t="s">
        <v>3406</v>
      </c>
      <c r="E1204" t="s">
        <v>312</v>
      </c>
      <c r="F1204" t="s">
        <v>3407</v>
      </c>
      <c r="G1204" t="s">
        <v>3408</v>
      </c>
      <c r="H1204" t="s">
        <v>321</v>
      </c>
      <c r="I1204" t="s">
        <v>755</v>
      </c>
      <c r="J1204" t="s">
        <v>205</v>
      </c>
      <c r="K1204" t="s">
        <v>282</v>
      </c>
      <c r="L1204" t="s">
        <v>325</v>
      </c>
      <c r="M1204" t="s">
        <v>314</v>
      </c>
      <c r="N1204" t="s">
        <v>487</v>
      </c>
      <c r="O1204" t="s">
        <v>339</v>
      </c>
      <c r="P1204" t="s">
        <v>1889</v>
      </c>
      <c r="Q1204" t="s">
        <v>433</v>
      </c>
      <c r="R1204" t="s">
        <v>407</v>
      </c>
      <c r="S1204" t="s">
        <v>1215</v>
      </c>
      <c r="T1204" s="131">
        <v>3.9750000000000001</v>
      </c>
      <c r="U1204" t="s">
        <v>3409</v>
      </c>
      <c r="V1204" s="132">
        <v>4.487E-2</v>
      </c>
      <c r="W1204" s="132">
        <v>5.1619999999999999E-2</v>
      </c>
      <c r="X1204" t="s">
        <v>412</v>
      </c>
      <c r="Y1204" t="s">
        <v>339</v>
      </c>
      <c r="Z1204" s="131">
        <v>10000</v>
      </c>
      <c r="AA1204" s="131">
        <v>3.718</v>
      </c>
      <c r="AB1204" s="131">
        <v>99.17</v>
      </c>
      <c r="AC1204" s="131">
        <v>0.29699999999999999</v>
      </c>
      <c r="AD1204" s="131">
        <v>37.975652000000004</v>
      </c>
      <c r="AH1204" s="132">
        <v>1.0000000000000001E-5</v>
      </c>
      <c r="AI1204" s="132">
        <f t="shared" si="18"/>
        <v>1.1317513672421604E-3</v>
      </c>
      <c r="AJ1204" s="132">
        <v>1.2666428886524826E-4</v>
      </c>
    </row>
    <row r="1205" spans="1:36" hidden="1">
      <c r="A1205" t="s">
        <v>1213</v>
      </c>
      <c r="B1205">
        <v>9300</v>
      </c>
      <c r="C1205" t="s">
        <v>3410</v>
      </c>
      <c r="D1205" t="s">
        <v>3411</v>
      </c>
      <c r="E1205" t="s">
        <v>80</v>
      </c>
      <c r="F1205" t="s">
        <v>3412</v>
      </c>
      <c r="G1205" t="s">
        <v>3413</v>
      </c>
      <c r="H1205" t="s">
        <v>321</v>
      </c>
      <c r="I1205" t="s">
        <v>755</v>
      </c>
      <c r="J1205" t="s">
        <v>205</v>
      </c>
      <c r="K1205" t="s">
        <v>224</v>
      </c>
      <c r="L1205" t="s">
        <v>325</v>
      </c>
      <c r="M1205" t="s">
        <v>314</v>
      </c>
      <c r="N1205" t="s">
        <v>530</v>
      </c>
      <c r="O1205" t="s">
        <v>339</v>
      </c>
      <c r="P1205" t="s">
        <v>1889</v>
      </c>
      <c r="Q1205" t="s">
        <v>433</v>
      </c>
      <c r="R1205" t="s">
        <v>407</v>
      </c>
      <c r="S1205" t="s">
        <v>1215</v>
      </c>
      <c r="T1205" s="131">
        <v>2.7069999999999999</v>
      </c>
      <c r="U1205" t="s">
        <v>3357</v>
      </c>
      <c r="V1205" s="132">
        <v>5.7000000000000002E-2</v>
      </c>
      <c r="W1205" s="132">
        <v>4.9340000000000002E-2</v>
      </c>
      <c r="X1205" t="s">
        <v>412</v>
      </c>
      <c r="Y1205" t="s">
        <v>339</v>
      </c>
      <c r="Z1205" s="131">
        <v>10000</v>
      </c>
      <c r="AA1205" s="131">
        <v>3.718</v>
      </c>
      <c r="AB1205" s="131">
        <v>104.13</v>
      </c>
      <c r="AD1205" s="131">
        <v>38.715000000000003</v>
      </c>
      <c r="AH1205" s="132">
        <v>1.0000000000000001E-5</v>
      </c>
      <c r="AI1205" s="132">
        <f t="shared" si="18"/>
        <v>1.1537854355411789E-3</v>
      </c>
      <c r="AJ1205" s="132">
        <v>1.2913031600927051E-4</v>
      </c>
    </row>
    <row r="1206" spans="1:36" hidden="1">
      <c r="A1206" t="s">
        <v>1213</v>
      </c>
      <c r="B1206">
        <v>9300</v>
      </c>
      <c r="C1206" t="s">
        <v>1899</v>
      </c>
      <c r="D1206" t="s">
        <v>1900</v>
      </c>
      <c r="E1206" t="s">
        <v>311</v>
      </c>
      <c r="F1206" t="s">
        <v>1901</v>
      </c>
      <c r="G1206" t="s">
        <v>1902</v>
      </c>
      <c r="H1206" t="s">
        <v>321</v>
      </c>
      <c r="I1206" t="s">
        <v>755</v>
      </c>
      <c r="J1206" t="s">
        <v>205</v>
      </c>
      <c r="K1206" t="s">
        <v>233</v>
      </c>
      <c r="L1206" t="s">
        <v>325</v>
      </c>
      <c r="M1206" t="s">
        <v>314</v>
      </c>
      <c r="N1206" t="s">
        <v>486</v>
      </c>
      <c r="O1206" t="s">
        <v>339</v>
      </c>
      <c r="P1206" t="s">
        <v>1895</v>
      </c>
      <c r="Q1206" t="s">
        <v>433</v>
      </c>
      <c r="R1206" t="s">
        <v>407</v>
      </c>
      <c r="S1206" t="s">
        <v>1215</v>
      </c>
      <c r="T1206" s="131">
        <v>4.3520000000000003</v>
      </c>
      <c r="U1206" t="s">
        <v>1903</v>
      </c>
      <c r="V1206" s="132">
        <v>8.0229999999999996E-2</v>
      </c>
      <c r="W1206" s="132">
        <v>7.6069999999999999E-2</v>
      </c>
      <c r="X1206" t="s">
        <v>412</v>
      </c>
      <c r="Y1206" t="s">
        <v>339</v>
      </c>
      <c r="Z1206" s="131">
        <v>10000</v>
      </c>
      <c r="AA1206" s="131">
        <v>3.718</v>
      </c>
      <c r="AB1206" s="131">
        <v>102.812</v>
      </c>
      <c r="AD1206" s="131">
        <v>38.225999999999999</v>
      </c>
      <c r="AH1206" s="132">
        <v>1.0000000000000001E-5</v>
      </c>
      <c r="AI1206" s="132">
        <f t="shared" si="18"/>
        <v>1.1392122448404261E-3</v>
      </c>
      <c r="AJ1206" s="132">
        <v>1.2749930155677062E-4</v>
      </c>
    </row>
    <row r="1207" spans="1:36" hidden="1">
      <c r="A1207" t="s">
        <v>1213</v>
      </c>
      <c r="B1207">
        <v>9300</v>
      </c>
      <c r="C1207" t="s">
        <v>3414</v>
      </c>
      <c r="D1207" t="s">
        <v>3415</v>
      </c>
      <c r="E1207" t="s">
        <v>312</v>
      </c>
      <c r="F1207" t="s">
        <v>3416</v>
      </c>
      <c r="G1207" t="s">
        <v>3417</v>
      </c>
      <c r="H1207" t="s">
        <v>321</v>
      </c>
      <c r="I1207" t="s">
        <v>755</v>
      </c>
      <c r="J1207" t="s">
        <v>205</v>
      </c>
      <c r="K1207" t="s">
        <v>224</v>
      </c>
      <c r="L1207" t="s">
        <v>325</v>
      </c>
      <c r="M1207" t="s">
        <v>314</v>
      </c>
      <c r="N1207" t="s">
        <v>537</v>
      </c>
      <c r="O1207" t="s">
        <v>339</v>
      </c>
      <c r="P1207" t="s">
        <v>1889</v>
      </c>
      <c r="Q1207" t="s">
        <v>433</v>
      </c>
      <c r="R1207" t="s">
        <v>407</v>
      </c>
      <c r="S1207" t="s">
        <v>1215</v>
      </c>
      <c r="T1207" s="131">
        <v>4.3090000000000002</v>
      </c>
      <c r="U1207" t="s">
        <v>2208</v>
      </c>
      <c r="V1207" s="132">
        <v>5.5660000000000001E-2</v>
      </c>
      <c r="W1207" s="132">
        <v>6.019E-2</v>
      </c>
      <c r="X1207" t="s">
        <v>412</v>
      </c>
      <c r="Y1207" t="s">
        <v>339</v>
      </c>
      <c r="Z1207" s="131">
        <v>10000</v>
      </c>
      <c r="AA1207" s="131">
        <v>3.718</v>
      </c>
      <c r="AB1207" s="131">
        <v>99.427999999999997</v>
      </c>
      <c r="AD1207" s="131">
        <v>36.966999999999999</v>
      </c>
      <c r="AH1207" s="132">
        <v>2.0000000000000002E-5</v>
      </c>
      <c r="AI1207" s="132">
        <f t="shared" si="18"/>
        <v>1.1016914941405335E-3</v>
      </c>
      <c r="AJ1207" s="132">
        <v>1.233000230379621E-4</v>
      </c>
    </row>
    <row r="1208" spans="1:36" hidden="1">
      <c r="A1208" t="s">
        <v>1213</v>
      </c>
      <c r="B1208">
        <v>9300</v>
      </c>
      <c r="C1208" t="s">
        <v>3414</v>
      </c>
      <c r="D1208" t="s">
        <v>3415</v>
      </c>
      <c r="E1208" t="s">
        <v>312</v>
      </c>
      <c r="F1208" t="s">
        <v>3418</v>
      </c>
      <c r="G1208" t="s">
        <v>3419</v>
      </c>
      <c r="H1208" t="s">
        <v>321</v>
      </c>
      <c r="I1208" t="s">
        <v>755</v>
      </c>
      <c r="J1208" t="s">
        <v>205</v>
      </c>
      <c r="K1208" t="s">
        <v>224</v>
      </c>
      <c r="L1208" t="s">
        <v>325</v>
      </c>
      <c r="M1208" t="s">
        <v>314</v>
      </c>
      <c r="N1208" t="s">
        <v>537</v>
      </c>
      <c r="O1208" t="s">
        <v>339</v>
      </c>
      <c r="P1208" t="s">
        <v>1889</v>
      </c>
      <c r="Q1208" t="s">
        <v>433</v>
      </c>
      <c r="R1208" t="s">
        <v>407</v>
      </c>
      <c r="S1208" t="s">
        <v>1215</v>
      </c>
      <c r="T1208" s="131">
        <v>3.85</v>
      </c>
      <c r="U1208" t="s">
        <v>3420</v>
      </c>
      <c r="V1208" s="132">
        <v>5.4539999999999998E-2</v>
      </c>
      <c r="W1208" s="132">
        <v>6.0170000000000001E-2</v>
      </c>
      <c r="X1208" t="s">
        <v>412</v>
      </c>
      <c r="Y1208" t="s">
        <v>339</v>
      </c>
      <c r="Z1208" s="131">
        <v>10000</v>
      </c>
      <c r="AA1208" s="131">
        <v>3.718</v>
      </c>
      <c r="AB1208" s="131">
        <v>99.033000000000001</v>
      </c>
      <c r="AD1208" s="131">
        <v>36.82</v>
      </c>
      <c r="AH1208" s="132">
        <v>2.0000000000000002E-5</v>
      </c>
      <c r="AI1208" s="132">
        <f t="shared" si="18"/>
        <v>1.0973105963225159E-3</v>
      </c>
      <c r="AJ1208" s="132">
        <v>1.2280971807984863E-4</v>
      </c>
    </row>
    <row r="1209" spans="1:36" hidden="1">
      <c r="A1209" t="s">
        <v>1213</v>
      </c>
      <c r="B1209">
        <v>9300</v>
      </c>
      <c r="C1209" t="s">
        <v>3421</v>
      </c>
      <c r="D1209" t="s">
        <v>3422</v>
      </c>
      <c r="E1209" t="s">
        <v>80</v>
      </c>
      <c r="F1209" t="s">
        <v>3423</v>
      </c>
      <c r="G1209" t="s">
        <v>3424</v>
      </c>
      <c r="H1209" t="s">
        <v>321</v>
      </c>
      <c r="I1209" t="s">
        <v>755</v>
      </c>
      <c r="J1209" t="s">
        <v>205</v>
      </c>
      <c r="K1209" t="s">
        <v>224</v>
      </c>
      <c r="L1209" t="s">
        <v>325</v>
      </c>
      <c r="M1209" t="s">
        <v>314</v>
      </c>
      <c r="N1209" t="s">
        <v>486</v>
      </c>
      <c r="O1209" t="s">
        <v>339</v>
      </c>
      <c r="P1209" t="s">
        <v>1889</v>
      </c>
      <c r="Q1209" t="s">
        <v>433</v>
      </c>
      <c r="R1209" t="s">
        <v>407</v>
      </c>
      <c r="S1209" t="s">
        <v>1215</v>
      </c>
      <c r="T1209" s="131">
        <v>4.7869999999999999</v>
      </c>
      <c r="U1209" t="s">
        <v>3425</v>
      </c>
      <c r="V1209" s="132">
        <v>4.4999999999999998E-2</v>
      </c>
      <c r="W1209" s="132">
        <v>5.398E-2</v>
      </c>
      <c r="X1209" t="s">
        <v>412</v>
      </c>
      <c r="Y1209" t="s">
        <v>339</v>
      </c>
      <c r="Z1209" s="131">
        <v>10000</v>
      </c>
      <c r="AA1209" s="131">
        <v>3.718</v>
      </c>
      <c r="AB1209" s="131">
        <f>(AD1209-(AC1209*AA1209))*1000/AA1209/Z1209*100</f>
        <v>95.571409359870884</v>
      </c>
      <c r="AC1209" s="131">
        <v>0.22500000000000001</v>
      </c>
      <c r="AD1209" s="131">
        <v>36.369999999999997</v>
      </c>
      <c r="AH1209" s="132">
        <v>3.0000000000000001E-5</v>
      </c>
      <c r="AI1209" s="132">
        <f t="shared" si="18"/>
        <v>1.0838996846347067E-3</v>
      </c>
      <c r="AJ1209" s="132">
        <v>1.2130878453460332E-4</v>
      </c>
    </row>
    <row r="1210" spans="1:36" hidden="1">
      <c r="A1210" t="s">
        <v>1213</v>
      </c>
      <c r="B1210">
        <v>9300</v>
      </c>
      <c r="C1210" t="s">
        <v>3426</v>
      </c>
      <c r="D1210" t="s">
        <v>3427</v>
      </c>
      <c r="E1210" t="s">
        <v>80</v>
      </c>
      <c r="F1210" t="s">
        <v>3428</v>
      </c>
      <c r="G1210" t="s">
        <v>3429</v>
      </c>
      <c r="H1210" t="s">
        <v>321</v>
      </c>
      <c r="I1210" t="s">
        <v>755</v>
      </c>
      <c r="J1210" t="s">
        <v>205</v>
      </c>
      <c r="K1210" t="s">
        <v>233</v>
      </c>
      <c r="L1210" t="s">
        <v>325</v>
      </c>
      <c r="M1210" t="s">
        <v>314</v>
      </c>
      <c r="N1210" t="s">
        <v>503</v>
      </c>
      <c r="O1210" t="s">
        <v>339</v>
      </c>
      <c r="P1210" t="s">
        <v>2733</v>
      </c>
      <c r="Q1210" t="s">
        <v>431</v>
      </c>
      <c r="R1210" t="s">
        <v>407</v>
      </c>
      <c r="S1210" t="s">
        <v>1215</v>
      </c>
      <c r="T1210" s="131">
        <v>4.8230000000000004</v>
      </c>
      <c r="U1210" t="s">
        <v>3430</v>
      </c>
      <c r="V1210" s="132">
        <v>2.921E-2</v>
      </c>
      <c r="W1210" s="132">
        <v>5.1150000000000001E-2</v>
      </c>
      <c r="X1210" t="s">
        <v>412</v>
      </c>
      <c r="Y1210" t="s">
        <v>339</v>
      </c>
      <c r="Z1210" s="131">
        <v>10000</v>
      </c>
      <c r="AA1210" s="131">
        <v>3.718</v>
      </c>
      <c r="AB1210" s="131">
        <v>83.741</v>
      </c>
      <c r="AD1210" s="131">
        <v>31.135000000000002</v>
      </c>
      <c r="AH1210" s="132">
        <v>3.0000000000000001E-5</v>
      </c>
      <c r="AI1210" s="132">
        <f t="shared" si="18"/>
        <v>9.2788607866652723E-4</v>
      </c>
      <c r="AJ1210" s="132">
        <v>1.0384792429158303E-4</v>
      </c>
    </row>
    <row r="1211" spans="1:36" hidden="1">
      <c r="A1211" t="s">
        <v>1213</v>
      </c>
      <c r="B1211">
        <v>9300</v>
      </c>
      <c r="C1211" t="s">
        <v>3431</v>
      </c>
      <c r="D1211" t="s">
        <v>3432</v>
      </c>
      <c r="E1211" t="s">
        <v>80</v>
      </c>
      <c r="F1211" t="s">
        <v>3433</v>
      </c>
      <c r="G1211" t="s">
        <v>3434</v>
      </c>
      <c r="H1211" t="s">
        <v>321</v>
      </c>
      <c r="I1211" t="s">
        <v>755</v>
      </c>
      <c r="J1211" t="s">
        <v>205</v>
      </c>
      <c r="K1211" t="s">
        <v>224</v>
      </c>
      <c r="L1211" t="s">
        <v>325</v>
      </c>
      <c r="M1211" t="s">
        <v>314</v>
      </c>
      <c r="N1211" t="s">
        <v>539</v>
      </c>
      <c r="O1211" t="s">
        <v>339</v>
      </c>
      <c r="P1211" t="s">
        <v>2185</v>
      </c>
      <c r="Q1211" t="s">
        <v>433</v>
      </c>
      <c r="R1211" t="s">
        <v>407</v>
      </c>
      <c r="S1211" t="s">
        <v>1216</v>
      </c>
      <c r="T1211" s="131">
        <v>3.238</v>
      </c>
      <c r="U1211" t="s">
        <v>3435</v>
      </c>
      <c r="V1211" s="132">
        <v>3.6360000000000003E-2</v>
      </c>
      <c r="W1211" s="132">
        <v>2.8420000000000001E-2</v>
      </c>
      <c r="X1211" t="s">
        <v>412</v>
      </c>
      <c r="Y1211" t="s">
        <v>339</v>
      </c>
      <c r="Z1211" s="131">
        <v>5000</v>
      </c>
      <c r="AA1211" s="131">
        <v>4.0218999999999996</v>
      </c>
      <c r="AB1211" s="131">
        <v>103.545</v>
      </c>
      <c r="AD1211" s="131">
        <v>20.821999999999999</v>
      </c>
      <c r="AH1211" s="132">
        <v>1.0000000000000001E-5</v>
      </c>
      <c r="AI1211" s="132">
        <f t="shared" si="18"/>
        <v>6.2053778480791483E-4</v>
      </c>
      <c r="AJ1211" s="132">
        <v>6.9449862842439118E-5</v>
      </c>
    </row>
    <row r="1212" spans="1:36" hidden="1">
      <c r="A1212" t="s">
        <v>1213</v>
      </c>
      <c r="B1212">
        <v>9300</v>
      </c>
      <c r="C1212" t="s">
        <v>3343</v>
      </c>
      <c r="D1212" t="s">
        <v>3344</v>
      </c>
      <c r="E1212" t="s">
        <v>80</v>
      </c>
      <c r="F1212" t="s">
        <v>3436</v>
      </c>
      <c r="G1212" t="s">
        <v>3437</v>
      </c>
      <c r="H1212" t="s">
        <v>321</v>
      </c>
      <c r="I1212" t="s">
        <v>755</v>
      </c>
      <c r="J1212" t="s">
        <v>205</v>
      </c>
      <c r="K1212" t="s">
        <v>224</v>
      </c>
      <c r="L1212" t="s">
        <v>325</v>
      </c>
      <c r="M1212" t="s">
        <v>314</v>
      </c>
      <c r="N1212" t="s">
        <v>537</v>
      </c>
      <c r="O1212" t="s">
        <v>339</v>
      </c>
      <c r="P1212" t="s">
        <v>1889</v>
      </c>
      <c r="Q1212" t="s">
        <v>433</v>
      </c>
      <c r="R1212" t="s">
        <v>407</v>
      </c>
      <c r="S1212" t="s">
        <v>1215</v>
      </c>
      <c r="T1212" s="131">
        <v>4.742</v>
      </c>
      <c r="U1212" t="s">
        <v>3438</v>
      </c>
      <c r="V1212" s="132">
        <v>6.6500000000000004E-2</v>
      </c>
      <c r="W1212" s="132">
        <v>6.1210000000000001E-2</v>
      </c>
      <c r="X1212" t="s">
        <v>412</v>
      </c>
      <c r="Y1212" t="s">
        <v>339</v>
      </c>
      <c r="Z1212" s="131">
        <v>4000</v>
      </c>
      <c r="AA1212" s="131">
        <v>3.718</v>
      </c>
      <c r="AB1212" s="131">
        <v>102.039</v>
      </c>
      <c r="AD1212" s="131">
        <v>15.175000000000001</v>
      </c>
      <c r="AH1212" s="132">
        <v>1.0000000000000001E-5</v>
      </c>
      <c r="AI1212" s="132">
        <f t="shared" si="18"/>
        <v>4.5224574413889676E-4</v>
      </c>
      <c r="AJ1212" s="132">
        <v>5.0614814553549787E-5</v>
      </c>
    </row>
    <row r="1213" spans="1:36" hidden="1">
      <c r="A1213" t="s">
        <v>1213</v>
      </c>
      <c r="B1213">
        <v>9300</v>
      </c>
      <c r="C1213" t="s">
        <v>2190</v>
      </c>
      <c r="D1213" t="s">
        <v>2191</v>
      </c>
      <c r="E1213" t="s">
        <v>309</v>
      </c>
      <c r="F1213" t="s">
        <v>3439</v>
      </c>
      <c r="G1213" t="s">
        <v>3440</v>
      </c>
      <c r="H1213" t="s">
        <v>321</v>
      </c>
      <c r="I1213" t="s">
        <v>755</v>
      </c>
      <c r="J1213" t="s">
        <v>205</v>
      </c>
      <c r="K1213" t="s">
        <v>204</v>
      </c>
      <c r="L1213" t="s">
        <v>325</v>
      </c>
      <c r="M1213" t="s">
        <v>314</v>
      </c>
      <c r="N1213" t="s">
        <v>534</v>
      </c>
      <c r="O1213" t="s">
        <v>339</v>
      </c>
      <c r="P1213" t="s">
        <v>2194</v>
      </c>
      <c r="Q1213" t="s">
        <v>433</v>
      </c>
      <c r="R1213" t="s">
        <v>407</v>
      </c>
      <c r="S1213" t="s">
        <v>1216</v>
      </c>
      <c r="T1213" s="131">
        <v>4.9980000000000002</v>
      </c>
      <c r="U1213" t="s">
        <v>3441</v>
      </c>
      <c r="V1213" s="132">
        <v>7.3660000000000003E-2</v>
      </c>
      <c r="W1213" s="132">
        <v>4.4249999999999998E-2</v>
      </c>
      <c r="X1213" t="s">
        <v>412</v>
      </c>
      <c r="Y1213" t="s">
        <v>339</v>
      </c>
      <c r="Z1213" s="131">
        <v>3000</v>
      </c>
      <c r="AA1213" s="131">
        <v>4.0218999999999996</v>
      </c>
      <c r="AB1213" s="131">
        <v>117.605</v>
      </c>
      <c r="AD1213" s="131">
        <v>14.19</v>
      </c>
      <c r="AH1213" s="132">
        <v>1.0000000000000001E-5</v>
      </c>
      <c r="AI1213" s="132">
        <f t="shared" si="18"/>
        <v>4.2289074855558117E-4</v>
      </c>
      <c r="AJ1213" s="132">
        <v>4.7329437793401737E-5</v>
      </c>
    </row>
    <row r="1214" spans="1:36" hidden="1">
      <c r="A1214" t="s">
        <v>1213</v>
      </c>
      <c r="B1214">
        <v>9300</v>
      </c>
      <c r="C1214" t="s">
        <v>2190</v>
      </c>
      <c r="D1214" t="s">
        <v>2191</v>
      </c>
      <c r="E1214" t="s">
        <v>309</v>
      </c>
      <c r="F1214" t="s">
        <v>3442</v>
      </c>
      <c r="G1214" t="s">
        <v>3443</v>
      </c>
      <c r="H1214" t="s">
        <v>321</v>
      </c>
      <c r="I1214" t="s">
        <v>755</v>
      </c>
      <c r="J1214" t="s">
        <v>205</v>
      </c>
      <c r="K1214" t="s">
        <v>204</v>
      </c>
      <c r="L1214" t="s">
        <v>325</v>
      </c>
      <c r="M1214" t="s">
        <v>314</v>
      </c>
      <c r="N1214" t="s">
        <v>534</v>
      </c>
      <c r="O1214" t="s">
        <v>339</v>
      </c>
      <c r="P1214" t="s">
        <v>2194</v>
      </c>
      <c r="Q1214" t="s">
        <v>433</v>
      </c>
      <c r="R1214" t="s">
        <v>407</v>
      </c>
      <c r="S1214" t="s">
        <v>1216</v>
      </c>
      <c r="T1214" s="131">
        <v>3.629</v>
      </c>
      <c r="U1214" t="s">
        <v>3444</v>
      </c>
      <c r="V1214" s="132">
        <v>6.762E-2</v>
      </c>
      <c r="W1214" s="132">
        <v>4.1329999999999999E-2</v>
      </c>
      <c r="X1214" t="s">
        <v>412</v>
      </c>
      <c r="Y1214" t="s">
        <v>339</v>
      </c>
      <c r="Z1214" s="131">
        <v>3000</v>
      </c>
      <c r="AA1214" s="131">
        <v>4.0218999999999996</v>
      </c>
      <c r="AB1214" s="131">
        <v>111.551</v>
      </c>
      <c r="AD1214" s="131">
        <v>13.459</v>
      </c>
      <c r="AH1214" s="132">
        <v>0</v>
      </c>
      <c r="AI1214" s="132">
        <f t="shared" si="18"/>
        <v>4.0110546756938459E-4</v>
      </c>
      <c r="AJ1214" s="132">
        <v>4.4891254634347713E-5</v>
      </c>
    </row>
    <row r="1215" spans="1:36" hidden="1">
      <c r="A1215" t="s">
        <v>1213</v>
      </c>
      <c r="B1215">
        <v>9301</v>
      </c>
      <c r="C1215" t="s">
        <v>1603</v>
      </c>
      <c r="D1215" t="s">
        <v>1604</v>
      </c>
      <c r="E1215" t="s">
        <v>309</v>
      </c>
      <c r="F1215" t="s">
        <v>2510</v>
      </c>
      <c r="G1215" t="s">
        <v>2511</v>
      </c>
      <c r="H1215" t="s">
        <v>321</v>
      </c>
      <c r="I1215" t="s">
        <v>754</v>
      </c>
      <c r="J1215" t="s">
        <v>204</v>
      </c>
      <c r="K1215" t="s">
        <v>204</v>
      </c>
      <c r="L1215" t="s">
        <v>325</v>
      </c>
      <c r="M1215" t="s">
        <v>340</v>
      </c>
      <c r="N1215" t="s">
        <v>448</v>
      </c>
      <c r="O1215" t="s">
        <v>339</v>
      </c>
      <c r="P1215" t="s">
        <v>1211</v>
      </c>
      <c r="Q1215" t="s">
        <v>413</v>
      </c>
      <c r="R1215" t="s">
        <v>407</v>
      </c>
      <c r="S1215" t="s">
        <v>1212</v>
      </c>
      <c r="T1215" s="131">
        <v>1.54</v>
      </c>
      <c r="U1215" t="s">
        <v>2512</v>
      </c>
      <c r="V1215" s="132">
        <v>2.085E-2</v>
      </c>
      <c r="W1215" s="132">
        <v>2.4500000000000001E-2</v>
      </c>
      <c r="X1215" t="s">
        <v>412</v>
      </c>
      <c r="Y1215" t="s">
        <v>339</v>
      </c>
      <c r="Z1215" s="131">
        <v>2559000</v>
      </c>
      <c r="AA1215" s="131">
        <v>1</v>
      </c>
      <c r="AB1215" s="131">
        <v>113.98</v>
      </c>
      <c r="AD1215" s="131">
        <v>2916.748</v>
      </c>
      <c r="AH1215" s="132">
        <v>2.8800000000000002E-3</v>
      </c>
      <c r="AI1215" s="132">
        <f t="shared" si="18"/>
        <v>7.7079613643204245E-2</v>
      </c>
      <c r="AJ1215" s="132">
        <v>3.5328596735044043E-3</v>
      </c>
    </row>
    <row r="1216" spans="1:36" hidden="1">
      <c r="A1216" t="s">
        <v>1213</v>
      </c>
      <c r="B1216">
        <v>9301</v>
      </c>
      <c r="C1216" t="s">
        <v>1509</v>
      </c>
      <c r="D1216" t="s">
        <v>1510</v>
      </c>
      <c r="E1216" t="s">
        <v>309</v>
      </c>
      <c r="F1216" t="s">
        <v>2334</v>
      </c>
      <c r="G1216" t="s">
        <v>2335</v>
      </c>
      <c r="H1216" t="s">
        <v>321</v>
      </c>
      <c r="I1216" t="s">
        <v>754</v>
      </c>
      <c r="J1216" t="s">
        <v>204</v>
      </c>
      <c r="K1216" t="s">
        <v>204</v>
      </c>
      <c r="L1216" t="s">
        <v>325</v>
      </c>
      <c r="M1216" t="s">
        <v>340</v>
      </c>
      <c r="N1216" t="s">
        <v>448</v>
      </c>
      <c r="O1216" t="s">
        <v>339</v>
      </c>
      <c r="P1216" t="s">
        <v>1211</v>
      </c>
      <c r="Q1216" t="s">
        <v>413</v>
      </c>
      <c r="R1216" t="s">
        <v>407</v>
      </c>
      <c r="S1216" t="s">
        <v>1212</v>
      </c>
      <c r="T1216" s="131">
        <v>1.22</v>
      </c>
      <c r="U1216" t="s">
        <v>2336</v>
      </c>
      <c r="V1216" s="132">
        <v>2.1389999999999999E-2</v>
      </c>
      <c r="W1216" s="132">
        <v>2.3900000000000001E-2</v>
      </c>
      <c r="X1216" t="s">
        <v>412</v>
      </c>
      <c r="Y1216" t="s">
        <v>339</v>
      </c>
      <c r="Z1216" s="131">
        <v>1544000</v>
      </c>
      <c r="AA1216" s="131">
        <v>1</v>
      </c>
      <c r="AB1216" s="131">
        <v>111.45</v>
      </c>
      <c r="AD1216" s="131">
        <v>1720.788</v>
      </c>
      <c r="AH1216" s="132">
        <v>5.1000000000000004E-4</v>
      </c>
      <c r="AI1216" s="132">
        <f t="shared" si="18"/>
        <v>4.5474505922987567E-2</v>
      </c>
      <c r="AJ1216" s="132">
        <v>2.0842741751602458E-3</v>
      </c>
    </row>
    <row r="1217" spans="1:36" hidden="1">
      <c r="A1217" t="s">
        <v>1213</v>
      </c>
      <c r="B1217">
        <v>9301</v>
      </c>
      <c r="C1217" t="s">
        <v>1509</v>
      </c>
      <c r="D1217" t="s">
        <v>1510</v>
      </c>
      <c r="E1217" t="s">
        <v>309</v>
      </c>
      <c r="F1217" t="s">
        <v>2363</v>
      </c>
      <c r="G1217" t="s">
        <v>2364</v>
      </c>
      <c r="H1217" t="s">
        <v>321</v>
      </c>
      <c r="I1217" t="s">
        <v>951</v>
      </c>
      <c r="J1217" t="s">
        <v>204</v>
      </c>
      <c r="K1217" t="s">
        <v>204</v>
      </c>
      <c r="L1217" t="s">
        <v>325</v>
      </c>
      <c r="M1217" t="s">
        <v>340</v>
      </c>
      <c r="N1217" t="s">
        <v>448</v>
      </c>
      <c r="O1217" t="s">
        <v>339</v>
      </c>
      <c r="P1217" t="s">
        <v>1211</v>
      </c>
      <c r="Q1217" t="s">
        <v>413</v>
      </c>
      <c r="R1217" t="s">
        <v>407</v>
      </c>
      <c r="S1217" t="s">
        <v>1212</v>
      </c>
      <c r="T1217" s="131">
        <v>0.19</v>
      </c>
      <c r="U1217" t="s">
        <v>2365</v>
      </c>
      <c r="V1217" s="132">
        <v>-5.1900000000000002E-3</v>
      </c>
      <c r="W1217" s="132">
        <v>4.4900000000000002E-2</v>
      </c>
      <c r="X1217" t="s">
        <v>412</v>
      </c>
      <c r="Y1217" t="s">
        <v>339</v>
      </c>
      <c r="Z1217" s="131">
        <v>1533556</v>
      </c>
      <c r="AA1217" s="131">
        <v>1</v>
      </c>
      <c r="AB1217" s="131">
        <v>102.14</v>
      </c>
      <c r="AD1217" s="131">
        <v>1566.374</v>
      </c>
      <c r="AH1217" s="132">
        <v>5.9999999999999995E-4</v>
      </c>
      <c r="AI1217" s="132">
        <f t="shared" si="18"/>
        <v>4.1393875213340474E-2</v>
      </c>
      <c r="AJ1217" s="132">
        <v>1.8972429357029773E-3</v>
      </c>
    </row>
    <row r="1218" spans="1:36" hidden="1">
      <c r="A1218" t="s">
        <v>1213</v>
      </c>
      <c r="B1218">
        <v>9301</v>
      </c>
      <c r="C1218" t="s">
        <v>1519</v>
      </c>
      <c r="D1218" t="s">
        <v>1520</v>
      </c>
      <c r="E1218" t="s">
        <v>309</v>
      </c>
      <c r="F1218" t="s">
        <v>2809</v>
      </c>
      <c r="G1218" t="s">
        <v>2810</v>
      </c>
      <c r="H1218" t="s">
        <v>321</v>
      </c>
      <c r="I1218" t="s">
        <v>754</v>
      </c>
      <c r="J1218" t="s">
        <v>204</v>
      </c>
      <c r="K1218" t="s">
        <v>204</v>
      </c>
      <c r="L1218" t="s">
        <v>325</v>
      </c>
      <c r="M1218" t="s">
        <v>340</v>
      </c>
      <c r="N1218" t="s">
        <v>448</v>
      </c>
      <c r="O1218" t="s">
        <v>339</v>
      </c>
      <c r="P1218" t="s">
        <v>1211</v>
      </c>
      <c r="Q1218" t="s">
        <v>413</v>
      </c>
      <c r="R1218" t="s">
        <v>407</v>
      </c>
      <c r="S1218" t="s">
        <v>1212</v>
      </c>
      <c r="T1218" s="131">
        <v>2.35</v>
      </c>
      <c r="U1218" t="s">
        <v>1317</v>
      </c>
      <c r="V1218" s="132">
        <v>1.7559999999999999E-2</v>
      </c>
      <c r="W1218" s="132">
        <v>2.41E-2</v>
      </c>
      <c r="X1218" t="s">
        <v>412</v>
      </c>
      <c r="Y1218" t="s">
        <v>339</v>
      </c>
      <c r="Z1218" s="131">
        <v>1458900</v>
      </c>
      <c r="AA1218" s="131">
        <v>1</v>
      </c>
      <c r="AB1218" s="131">
        <v>102.59</v>
      </c>
      <c r="AD1218" s="131">
        <v>1496.6859999999999</v>
      </c>
      <c r="AH1218" s="132">
        <v>5.1000000000000004E-4</v>
      </c>
      <c r="AI1218" s="132">
        <f t="shared" si="18"/>
        <v>3.9552261157012117E-2</v>
      </c>
      <c r="AJ1218" s="132">
        <v>1.8128345723725917E-3</v>
      </c>
    </row>
    <row r="1219" spans="1:36" hidden="1">
      <c r="A1219" t="s">
        <v>1213</v>
      </c>
      <c r="B1219">
        <v>9301</v>
      </c>
      <c r="C1219" t="s">
        <v>1603</v>
      </c>
      <c r="D1219" t="s">
        <v>1604</v>
      </c>
      <c r="E1219" t="s">
        <v>309</v>
      </c>
      <c r="F1219" t="s">
        <v>2533</v>
      </c>
      <c r="G1219" t="s">
        <v>2534</v>
      </c>
      <c r="H1219" t="s">
        <v>321</v>
      </c>
      <c r="I1219" t="s">
        <v>951</v>
      </c>
      <c r="J1219" t="s">
        <v>204</v>
      </c>
      <c r="K1219" t="s">
        <v>204</v>
      </c>
      <c r="L1219" t="s">
        <v>325</v>
      </c>
      <c r="M1219" t="s">
        <v>340</v>
      </c>
      <c r="N1219" t="s">
        <v>448</v>
      </c>
      <c r="O1219" t="s">
        <v>339</v>
      </c>
      <c r="P1219" t="s">
        <v>1211</v>
      </c>
      <c r="Q1219" t="s">
        <v>413</v>
      </c>
      <c r="R1219" t="s">
        <v>407</v>
      </c>
      <c r="S1219" t="s">
        <v>1212</v>
      </c>
      <c r="T1219" s="131">
        <v>0.16</v>
      </c>
      <c r="U1219" t="s">
        <v>2535</v>
      </c>
      <c r="V1219" s="132">
        <v>4.4650000000000002E-2</v>
      </c>
      <c r="W1219" s="132">
        <v>4.4999999999999998E-2</v>
      </c>
      <c r="X1219" t="s">
        <v>412</v>
      </c>
      <c r="Y1219" t="s">
        <v>339</v>
      </c>
      <c r="Z1219" s="131">
        <v>1461000</v>
      </c>
      <c r="AA1219" s="131">
        <v>1</v>
      </c>
      <c r="AB1219" s="131">
        <v>101.17</v>
      </c>
      <c r="AD1219" s="131">
        <v>1478.0940000000001</v>
      </c>
      <c r="AH1219" s="132">
        <v>1.2099999999999999E-3</v>
      </c>
      <c r="AI1219" s="132">
        <f t="shared" ref="AI1219:AI1282" si="19">AD1219/SUMIF(B:B,B1219,AD:AD)</f>
        <v>3.9060938568686199E-2</v>
      </c>
      <c r="AJ1219" s="132">
        <v>1.7903153396346956E-3</v>
      </c>
    </row>
    <row r="1220" spans="1:36" hidden="1">
      <c r="A1220" t="s">
        <v>1213</v>
      </c>
      <c r="B1220">
        <v>9301</v>
      </c>
      <c r="C1220" t="s">
        <v>1519</v>
      </c>
      <c r="D1220" t="s">
        <v>1520</v>
      </c>
      <c r="E1220" t="s">
        <v>309</v>
      </c>
      <c r="F1220" t="s">
        <v>2468</v>
      </c>
      <c r="G1220" t="s">
        <v>2469</v>
      </c>
      <c r="H1220" t="s">
        <v>321</v>
      </c>
      <c r="I1220" t="s">
        <v>754</v>
      </c>
      <c r="J1220" t="s">
        <v>204</v>
      </c>
      <c r="K1220" t="s">
        <v>204</v>
      </c>
      <c r="L1220" t="s">
        <v>325</v>
      </c>
      <c r="M1220" t="s">
        <v>340</v>
      </c>
      <c r="N1220" t="s">
        <v>448</v>
      </c>
      <c r="O1220" t="s">
        <v>339</v>
      </c>
      <c r="P1220" t="s">
        <v>1211</v>
      </c>
      <c r="Q1220" t="s">
        <v>413</v>
      </c>
      <c r="R1220" t="s">
        <v>407</v>
      </c>
      <c r="S1220" t="s">
        <v>1212</v>
      </c>
      <c r="T1220" s="131">
        <v>1.24</v>
      </c>
      <c r="U1220" t="s">
        <v>1841</v>
      </c>
      <c r="V1220" s="132">
        <v>2.0570000000000001E-2</v>
      </c>
      <c r="W1220" s="132">
        <v>2.29E-2</v>
      </c>
      <c r="X1220" t="s">
        <v>412</v>
      </c>
      <c r="Y1220" t="s">
        <v>339</v>
      </c>
      <c r="Z1220" s="131">
        <v>861000</v>
      </c>
      <c r="AA1220" s="131">
        <v>1</v>
      </c>
      <c r="AB1220" s="131">
        <v>114.23</v>
      </c>
      <c r="AD1220" s="131">
        <v>983.52</v>
      </c>
      <c r="AH1220" s="132">
        <v>5.6999999999999998E-4</v>
      </c>
      <c r="AI1220" s="132">
        <f t="shared" si="19"/>
        <v>2.5991049487430602E-2</v>
      </c>
      <c r="AJ1220" s="132">
        <v>1.1912712877783927E-3</v>
      </c>
    </row>
    <row r="1221" spans="1:36" hidden="1">
      <c r="A1221" t="s">
        <v>1213</v>
      </c>
      <c r="B1221">
        <v>9301</v>
      </c>
      <c r="C1221" t="s">
        <v>2981</v>
      </c>
      <c r="D1221" t="s">
        <v>2982</v>
      </c>
      <c r="E1221" t="s">
        <v>309</v>
      </c>
      <c r="F1221" t="s">
        <v>2983</v>
      </c>
      <c r="G1221" t="s">
        <v>2984</v>
      </c>
      <c r="H1221" t="s">
        <v>321</v>
      </c>
      <c r="I1221" t="s">
        <v>951</v>
      </c>
      <c r="J1221" t="s">
        <v>204</v>
      </c>
      <c r="K1221" t="s">
        <v>204</v>
      </c>
      <c r="L1221" t="s">
        <v>325</v>
      </c>
      <c r="M1221" t="s">
        <v>340</v>
      </c>
      <c r="N1221" t="s">
        <v>436</v>
      </c>
      <c r="O1221" t="s">
        <v>339</v>
      </c>
      <c r="P1221" t="s">
        <v>2758</v>
      </c>
      <c r="Q1221" t="s">
        <v>415</v>
      </c>
      <c r="R1221" t="s">
        <v>407</v>
      </c>
      <c r="S1221" t="s">
        <v>1212</v>
      </c>
      <c r="T1221" s="131">
        <v>1.82</v>
      </c>
      <c r="U1221" t="s">
        <v>2985</v>
      </c>
      <c r="V1221" s="132">
        <v>1.2930000000000001E-2</v>
      </c>
      <c r="W1221" s="132">
        <v>4.9399999999999999E-2</v>
      </c>
      <c r="X1221" t="s">
        <v>412</v>
      </c>
      <c r="Y1221" t="s">
        <v>339</v>
      </c>
      <c r="Z1221" s="131">
        <v>683000</v>
      </c>
      <c r="AA1221" s="131">
        <v>1</v>
      </c>
      <c r="AB1221" s="131">
        <v>99.6</v>
      </c>
      <c r="AD1221" s="131">
        <v>680.26800000000003</v>
      </c>
      <c r="AH1221" s="132">
        <v>6.2199999999999998E-3</v>
      </c>
      <c r="AI1221" s="132">
        <f t="shared" si="19"/>
        <v>1.79771425621395E-2</v>
      </c>
      <c r="AJ1221" s="132">
        <v>8.239626407133884E-4</v>
      </c>
    </row>
    <row r="1222" spans="1:36" hidden="1">
      <c r="A1222" t="s">
        <v>1213</v>
      </c>
      <c r="B1222">
        <v>9301</v>
      </c>
      <c r="C1222" t="s">
        <v>2321</v>
      </c>
      <c r="D1222" t="s">
        <v>2322</v>
      </c>
      <c r="E1222" t="s">
        <v>309</v>
      </c>
      <c r="F1222" t="s">
        <v>2548</v>
      </c>
      <c r="G1222" t="s">
        <v>2549</v>
      </c>
      <c r="H1222" t="s">
        <v>321</v>
      </c>
      <c r="I1222" t="s">
        <v>951</v>
      </c>
      <c r="J1222" t="s">
        <v>204</v>
      </c>
      <c r="K1222" t="s">
        <v>204</v>
      </c>
      <c r="L1222" t="s">
        <v>325</v>
      </c>
      <c r="M1222" t="s">
        <v>340</v>
      </c>
      <c r="N1222" t="s">
        <v>451</v>
      </c>
      <c r="O1222" t="s">
        <v>339</v>
      </c>
      <c r="P1222" t="s">
        <v>1627</v>
      </c>
      <c r="Q1222" t="s">
        <v>413</v>
      </c>
      <c r="R1222" t="s">
        <v>407</v>
      </c>
      <c r="S1222" t="s">
        <v>1212</v>
      </c>
      <c r="T1222" s="131">
        <v>0.98</v>
      </c>
      <c r="U1222" t="s">
        <v>1628</v>
      </c>
      <c r="V1222" s="132">
        <v>5.2720000000000003E-2</v>
      </c>
      <c r="W1222" s="132">
        <v>5.4600000000000003E-2</v>
      </c>
      <c r="X1222" t="s">
        <v>412</v>
      </c>
      <c r="Y1222" t="s">
        <v>339</v>
      </c>
      <c r="Z1222" s="131">
        <v>682000</v>
      </c>
      <c r="AA1222" s="131">
        <v>1</v>
      </c>
      <c r="AB1222" s="131">
        <v>98.59</v>
      </c>
      <c r="AD1222" s="131">
        <v>672.38400000000001</v>
      </c>
      <c r="AH1222" s="132">
        <v>1.1800000000000001E-3</v>
      </c>
      <c r="AI1222" s="132">
        <f t="shared" si="19"/>
        <v>1.7768795569542601E-2</v>
      </c>
      <c r="AJ1222" s="132">
        <v>8.1441328448998175E-4</v>
      </c>
    </row>
    <row r="1223" spans="1:36" hidden="1">
      <c r="A1223" t="s">
        <v>1213</v>
      </c>
      <c r="B1223">
        <v>9301</v>
      </c>
      <c r="C1223" t="s">
        <v>1573</v>
      </c>
      <c r="D1223" t="s">
        <v>1574</v>
      </c>
      <c r="E1223" t="s">
        <v>309</v>
      </c>
      <c r="F1223" t="s">
        <v>2380</v>
      </c>
      <c r="G1223" t="s">
        <v>2381</v>
      </c>
      <c r="H1223" t="s">
        <v>321</v>
      </c>
      <c r="I1223" t="s">
        <v>951</v>
      </c>
      <c r="J1223" t="s">
        <v>204</v>
      </c>
      <c r="K1223" t="s">
        <v>204</v>
      </c>
      <c r="L1223" t="s">
        <v>325</v>
      </c>
      <c r="M1223" t="s">
        <v>340</v>
      </c>
      <c r="N1223" t="s">
        <v>441</v>
      </c>
      <c r="O1223" t="s">
        <v>339</v>
      </c>
      <c r="P1223" t="s">
        <v>1577</v>
      </c>
      <c r="Q1223" t="s">
        <v>415</v>
      </c>
      <c r="R1223" t="s">
        <v>407</v>
      </c>
      <c r="S1223" t="s">
        <v>1212</v>
      </c>
      <c r="T1223" s="131">
        <v>1.26</v>
      </c>
      <c r="U1223" t="s">
        <v>2382</v>
      </c>
      <c r="V1223" s="132">
        <v>4.6929999999999999E-2</v>
      </c>
      <c r="W1223" s="132">
        <v>5.5E-2</v>
      </c>
      <c r="X1223" t="s">
        <v>412</v>
      </c>
      <c r="Y1223" t="s">
        <v>339</v>
      </c>
      <c r="Z1223" s="131">
        <v>635000.12</v>
      </c>
      <c r="AA1223" s="131">
        <v>1</v>
      </c>
      <c r="AB1223" s="131">
        <v>97.86</v>
      </c>
      <c r="AD1223" s="131">
        <v>621.41099999999994</v>
      </c>
      <c r="AH1223" s="132">
        <v>9.8999999999999999E-4</v>
      </c>
      <c r="AI1223" s="132">
        <f t="shared" si="19"/>
        <v>1.6421754568319645E-2</v>
      </c>
      <c r="AJ1223" s="132">
        <v>7.5267313548240886E-4</v>
      </c>
    </row>
    <row r="1224" spans="1:36" hidden="1">
      <c r="A1224" t="s">
        <v>1213</v>
      </c>
      <c r="B1224">
        <v>9301</v>
      </c>
      <c r="C1224" t="s">
        <v>2453</v>
      </c>
      <c r="D1224" t="s">
        <v>2454</v>
      </c>
      <c r="E1224" t="s">
        <v>309</v>
      </c>
      <c r="F1224" t="s">
        <v>2458</v>
      </c>
      <c r="G1224" t="s">
        <v>2459</v>
      </c>
      <c r="H1224" t="s">
        <v>321</v>
      </c>
      <c r="I1224" t="s">
        <v>754</v>
      </c>
      <c r="J1224" t="s">
        <v>204</v>
      </c>
      <c r="K1224" t="s">
        <v>204</v>
      </c>
      <c r="L1224" t="s">
        <v>325</v>
      </c>
      <c r="M1224" t="s">
        <v>340</v>
      </c>
      <c r="N1224" t="s">
        <v>477</v>
      </c>
      <c r="O1224" t="s">
        <v>339</v>
      </c>
      <c r="P1224" t="s">
        <v>1211</v>
      </c>
      <c r="Q1224" t="s">
        <v>413</v>
      </c>
      <c r="R1224" t="s">
        <v>407</v>
      </c>
      <c r="S1224" t="s">
        <v>1212</v>
      </c>
      <c r="T1224" s="131">
        <v>1.73</v>
      </c>
      <c r="U1224" t="s">
        <v>1597</v>
      </c>
      <c r="V1224" s="132">
        <v>2.0199999999999999E-2</v>
      </c>
      <c r="W1224" s="132">
        <v>2.4299999999999999E-2</v>
      </c>
      <c r="X1224" t="s">
        <v>412</v>
      </c>
      <c r="Y1224" t="s">
        <v>339</v>
      </c>
      <c r="Z1224" s="131">
        <v>550000</v>
      </c>
      <c r="AA1224" s="131">
        <v>1</v>
      </c>
      <c r="AB1224" s="131">
        <v>109.41</v>
      </c>
      <c r="AD1224" s="131">
        <v>601.755</v>
      </c>
      <c r="AH1224" s="132">
        <v>8.5999999999999998E-4</v>
      </c>
      <c r="AI1224" s="132">
        <f t="shared" si="19"/>
        <v>1.5902314121023265E-2</v>
      </c>
      <c r="AJ1224" s="132">
        <v>7.288651514733679E-4</v>
      </c>
    </row>
    <row r="1225" spans="1:36" hidden="1">
      <c r="A1225" t="s">
        <v>1213</v>
      </c>
      <c r="B1225">
        <v>9301</v>
      </c>
      <c r="C1225" t="s">
        <v>455</v>
      </c>
      <c r="D1225" t="s">
        <v>2228</v>
      </c>
      <c r="E1225" t="s">
        <v>309</v>
      </c>
      <c r="F1225" t="s">
        <v>2393</v>
      </c>
      <c r="G1225" t="s">
        <v>2394</v>
      </c>
      <c r="H1225" t="s">
        <v>321</v>
      </c>
      <c r="I1225" t="s">
        <v>754</v>
      </c>
      <c r="J1225" t="s">
        <v>204</v>
      </c>
      <c r="K1225" t="s">
        <v>204</v>
      </c>
      <c r="L1225" t="s">
        <v>325</v>
      </c>
      <c r="M1225" t="s">
        <v>340</v>
      </c>
      <c r="N1225" t="s">
        <v>440</v>
      </c>
      <c r="O1225" t="s">
        <v>339</v>
      </c>
      <c r="P1225" t="s">
        <v>2027</v>
      </c>
      <c r="Q1225" t="s">
        <v>415</v>
      </c>
      <c r="R1225" t="s">
        <v>407</v>
      </c>
      <c r="S1225" t="s">
        <v>1212</v>
      </c>
      <c r="T1225" s="131">
        <v>0.9</v>
      </c>
      <c r="U1225" t="s">
        <v>2395</v>
      </c>
      <c r="V1225" s="132">
        <v>2.8369999999999999E-2</v>
      </c>
      <c r="W1225" s="132">
        <v>2.4E-2</v>
      </c>
      <c r="X1225" t="s">
        <v>412</v>
      </c>
      <c r="Y1225" t="s">
        <v>339</v>
      </c>
      <c r="Z1225" s="131">
        <v>493500</v>
      </c>
      <c r="AA1225" s="131">
        <v>1</v>
      </c>
      <c r="AB1225" s="131">
        <v>119.86</v>
      </c>
      <c r="AD1225" s="131">
        <v>591.50900000000001</v>
      </c>
      <c r="AH1225" s="132">
        <v>3.3E-4</v>
      </c>
      <c r="AI1225" s="132">
        <f t="shared" si="19"/>
        <v>1.5631547595636681E-2</v>
      </c>
      <c r="AJ1225" s="132">
        <v>7.1645486432661196E-4</v>
      </c>
    </row>
    <row r="1226" spans="1:36" hidden="1">
      <c r="A1226" t="s">
        <v>1213</v>
      </c>
      <c r="B1226">
        <v>9301</v>
      </c>
      <c r="C1226" t="s">
        <v>2396</v>
      </c>
      <c r="D1226" t="s">
        <v>2397</v>
      </c>
      <c r="E1226" t="s">
        <v>309</v>
      </c>
      <c r="F1226" t="s">
        <v>2760</v>
      </c>
      <c r="G1226" t="s">
        <v>2761</v>
      </c>
      <c r="H1226" t="s">
        <v>321</v>
      </c>
      <c r="I1226" t="s">
        <v>754</v>
      </c>
      <c r="J1226" t="s">
        <v>204</v>
      </c>
      <c r="K1226" t="s">
        <v>204</v>
      </c>
      <c r="L1226" t="s">
        <v>325</v>
      </c>
      <c r="M1226" t="s">
        <v>340</v>
      </c>
      <c r="N1226" t="s">
        <v>448</v>
      </c>
      <c r="O1226" t="s">
        <v>339</v>
      </c>
      <c r="P1226" t="s">
        <v>1211</v>
      </c>
      <c r="Q1226" t="s">
        <v>413</v>
      </c>
      <c r="R1226" t="s">
        <v>407</v>
      </c>
      <c r="S1226" t="s">
        <v>1212</v>
      </c>
      <c r="T1226" s="131">
        <v>1.67</v>
      </c>
      <c r="U1226" t="s">
        <v>2762</v>
      </c>
      <c r="V1226" s="132">
        <v>2.1700000000000001E-2</v>
      </c>
      <c r="W1226" s="132">
        <v>2.4299999999999999E-2</v>
      </c>
      <c r="X1226" t="s">
        <v>412</v>
      </c>
      <c r="Y1226" t="s">
        <v>339</v>
      </c>
      <c r="Z1226" s="131">
        <v>538000</v>
      </c>
      <c r="AA1226" s="131">
        <v>1</v>
      </c>
      <c r="AB1226" s="131">
        <v>108.5</v>
      </c>
      <c r="AD1226" s="131">
        <v>583.73</v>
      </c>
      <c r="AH1226" s="132">
        <v>1.15E-3</v>
      </c>
      <c r="AI1226" s="132">
        <f t="shared" si="19"/>
        <v>1.5425975391753971E-2</v>
      </c>
      <c r="AJ1226" s="132">
        <v>7.0703268750496302E-4</v>
      </c>
    </row>
    <row r="1227" spans="1:36" hidden="1">
      <c r="A1227" t="s">
        <v>1213</v>
      </c>
      <c r="B1227">
        <v>9301</v>
      </c>
      <c r="C1227" t="s">
        <v>1509</v>
      </c>
      <c r="D1227" t="s">
        <v>1510</v>
      </c>
      <c r="E1227" t="s">
        <v>309</v>
      </c>
      <c r="F1227" t="s">
        <v>2756</v>
      </c>
      <c r="G1227" t="s">
        <v>2757</v>
      </c>
      <c r="H1227" t="s">
        <v>321</v>
      </c>
      <c r="I1227" t="s">
        <v>754</v>
      </c>
      <c r="J1227" t="s">
        <v>204</v>
      </c>
      <c r="K1227" t="s">
        <v>204</v>
      </c>
      <c r="L1227" t="s">
        <v>325</v>
      </c>
      <c r="M1227" t="s">
        <v>340</v>
      </c>
      <c r="N1227" t="s">
        <v>448</v>
      </c>
      <c r="O1227" t="s">
        <v>339</v>
      </c>
      <c r="P1227" t="s">
        <v>2758</v>
      </c>
      <c r="Q1227" t="s">
        <v>415</v>
      </c>
      <c r="R1227" t="s">
        <v>407</v>
      </c>
      <c r="S1227" t="s">
        <v>1212</v>
      </c>
      <c r="T1227" s="131">
        <v>1.67</v>
      </c>
      <c r="U1227" t="s">
        <v>2759</v>
      </c>
      <c r="V1227" s="132">
        <v>2.3439999999999999E-2</v>
      </c>
      <c r="W1227" s="132">
        <v>2.4299999999999999E-2</v>
      </c>
      <c r="X1227" t="s">
        <v>412</v>
      </c>
      <c r="Y1227" t="s">
        <v>339</v>
      </c>
      <c r="Z1227" s="131">
        <v>485000</v>
      </c>
      <c r="AA1227" s="131">
        <v>1</v>
      </c>
      <c r="AB1227" s="131">
        <v>111.01</v>
      </c>
      <c r="AD1227" s="131">
        <v>538.399</v>
      </c>
      <c r="AH1227" s="132">
        <v>6.4000000000000005E-4</v>
      </c>
      <c r="AI1227" s="132">
        <f t="shared" si="19"/>
        <v>1.4228033037440163E-2</v>
      </c>
      <c r="AJ1227" s="132">
        <v>6.5212631168517056E-4</v>
      </c>
    </row>
    <row r="1228" spans="1:36" hidden="1">
      <c r="A1228" t="s">
        <v>1213</v>
      </c>
      <c r="B1228">
        <v>9301</v>
      </c>
      <c r="C1228" t="s">
        <v>2291</v>
      </c>
      <c r="D1228" t="s">
        <v>2292</v>
      </c>
      <c r="E1228" t="s">
        <v>309</v>
      </c>
      <c r="F1228" t="s">
        <v>3074</v>
      </c>
      <c r="G1228" t="s">
        <v>3075</v>
      </c>
      <c r="H1228" t="s">
        <v>321</v>
      </c>
      <c r="I1228" t="s">
        <v>952</v>
      </c>
      <c r="J1228" t="s">
        <v>204</v>
      </c>
      <c r="K1228" t="s">
        <v>204</v>
      </c>
      <c r="L1228" t="s">
        <v>325</v>
      </c>
      <c r="M1228" t="s">
        <v>340</v>
      </c>
      <c r="N1228" t="s">
        <v>465</v>
      </c>
      <c r="O1228" t="s">
        <v>339</v>
      </c>
      <c r="P1228" t="s">
        <v>1539</v>
      </c>
      <c r="Q1228" t="s">
        <v>413</v>
      </c>
      <c r="R1228" t="s">
        <v>407</v>
      </c>
      <c r="S1228" t="s">
        <v>1212</v>
      </c>
      <c r="T1228" s="131">
        <v>3.42</v>
      </c>
      <c r="U1228" t="s">
        <v>1572</v>
      </c>
      <c r="V1228" s="132">
        <v>4.4720000000000003E-2</v>
      </c>
      <c r="W1228" s="132">
        <v>5.0299999999999997E-2</v>
      </c>
      <c r="X1228" t="s">
        <v>412</v>
      </c>
      <c r="Y1228" t="s">
        <v>339</v>
      </c>
      <c r="Z1228" s="131">
        <v>504000</v>
      </c>
      <c r="AA1228" s="131">
        <v>1</v>
      </c>
      <c r="AB1228" s="131">
        <v>105.7</v>
      </c>
      <c r="AD1228" s="131">
        <v>532.72799999999995</v>
      </c>
      <c r="AH1228" s="132">
        <v>8.8000000000000003E-4</v>
      </c>
      <c r="AI1228" s="132">
        <f t="shared" si="19"/>
        <v>1.4078168020314715E-2</v>
      </c>
      <c r="AJ1228" s="132">
        <v>6.4525741275785707E-4</v>
      </c>
    </row>
    <row r="1229" spans="1:36" hidden="1">
      <c r="A1229" t="s">
        <v>1213</v>
      </c>
      <c r="B1229">
        <v>9301</v>
      </c>
      <c r="C1229" t="s">
        <v>2655</v>
      </c>
      <c r="D1229" t="s">
        <v>2656</v>
      </c>
      <c r="E1229" t="s">
        <v>309</v>
      </c>
      <c r="F1229" t="s">
        <v>2657</v>
      </c>
      <c r="G1229" t="s">
        <v>2658</v>
      </c>
      <c r="H1229" t="s">
        <v>321</v>
      </c>
      <c r="I1229" t="s">
        <v>951</v>
      </c>
      <c r="J1229" t="s">
        <v>204</v>
      </c>
      <c r="K1229" t="s">
        <v>204</v>
      </c>
      <c r="L1229" t="s">
        <v>325</v>
      </c>
      <c r="M1229" t="s">
        <v>340</v>
      </c>
      <c r="N1229" t="s">
        <v>464</v>
      </c>
      <c r="O1229" t="s">
        <v>339</v>
      </c>
      <c r="P1229" t="s">
        <v>1211</v>
      </c>
      <c r="Q1229" t="s">
        <v>413</v>
      </c>
      <c r="R1229" t="s">
        <v>407</v>
      </c>
      <c r="S1229" t="s">
        <v>1212</v>
      </c>
      <c r="T1229" s="131">
        <v>1.71</v>
      </c>
      <c r="U1229" t="s">
        <v>2659</v>
      </c>
      <c r="V1229" s="132">
        <v>4.5690000000000001E-2</v>
      </c>
      <c r="W1229" s="132">
        <v>4.65E-2</v>
      </c>
      <c r="X1229" t="s">
        <v>412</v>
      </c>
      <c r="Y1229" t="s">
        <v>339</v>
      </c>
      <c r="Z1229" s="131">
        <v>492000.33</v>
      </c>
      <c r="AA1229" s="131">
        <v>1</v>
      </c>
      <c r="AB1229" s="131">
        <v>94.81</v>
      </c>
      <c r="AD1229" s="131">
        <v>466.46600000000001</v>
      </c>
      <c r="AH1229" s="132">
        <v>1.64E-3</v>
      </c>
      <c r="AI1229" s="132">
        <f t="shared" si="19"/>
        <v>1.2327091355746507E-2</v>
      </c>
      <c r="AJ1229" s="132">
        <v>5.6499873162196574E-4</v>
      </c>
    </row>
    <row r="1230" spans="1:36" hidden="1">
      <c r="A1230" t="s">
        <v>1213</v>
      </c>
      <c r="B1230">
        <v>9301</v>
      </c>
      <c r="C1230" t="s">
        <v>1850</v>
      </c>
      <c r="D1230" t="s">
        <v>1851</v>
      </c>
      <c r="E1230" t="s">
        <v>309</v>
      </c>
      <c r="F1230" t="s">
        <v>2645</v>
      </c>
      <c r="G1230" t="s">
        <v>2646</v>
      </c>
      <c r="H1230" t="s">
        <v>321</v>
      </c>
      <c r="I1230" t="s">
        <v>754</v>
      </c>
      <c r="J1230" t="s">
        <v>204</v>
      </c>
      <c r="K1230" t="s">
        <v>204</v>
      </c>
      <c r="L1230" t="s">
        <v>325</v>
      </c>
      <c r="M1230" t="s">
        <v>340</v>
      </c>
      <c r="N1230" t="s">
        <v>443</v>
      </c>
      <c r="O1230" t="s">
        <v>339</v>
      </c>
      <c r="P1230" t="s">
        <v>1545</v>
      </c>
      <c r="Q1230" t="s">
        <v>415</v>
      </c>
      <c r="R1230" t="s">
        <v>407</v>
      </c>
      <c r="S1230" t="s">
        <v>1212</v>
      </c>
      <c r="T1230" s="131">
        <v>0.53</v>
      </c>
      <c r="U1230" t="s">
        <v>1583</v>
      </c>
      <c r="V1230" s="132">
        <v>2.734E-2</v>
      </c>
      <c r="W1230" s="132">
        <v>2.9600000000000001E-2</v>
      </c>
      <c r="X1230" t="s">
        <v>412</v>
      </c>
      <c r="Y1230" t="s">
        <v>339</v>
      </c>
      <c r="Z1230" s="131">
        <v>349000</v>
      </c>
      <c r="AA1230" s="131">
        <v>1</v>
      </c>
      <c r="AB1230" s="131">
        <v>115.43</v>
      </c>
      <c r="AD1230" s="131">
        <v>402.851</v>
      </c>
      <c r="AH1230" s="132">
        <v>1.3500000000000001E-3</v>
      </c>
      <c r="AI1230" s="132">
        <f t="shared" si="19"/>
        <v>1.0645965793335068E-2</v>
      </c>
      <c r="AJ1230" s="132">
        <v>4.879461826427661E-4</v>
      </c>
    </row>
    <row r="1231" spans="1:36" hidden="1">
      <c r="A1231" t="s">
        <v>1213</v>
      </c>
      <c r="B1231">
        <v>9301</v>
      </c>
      <c r="C1231" t="s">
        <v>1514</v>
      </c>
      <c r="D1231" t="s">
        <v>1515</v>
      </c>
      <c r="E1231" t="s">
        <v>309</v>
      </c>
      <c r="F1231" t="s">
        <v>2001</v>
      </c>
      <c r="G1231" t="s">
        <v>2002</v>
      </c>
      <c r="H1231" t="s">
        <v>321</v>
      </c>
      <c r="I1231" t="s">
        <v>754</v>
      </c>
      <c r="J1231" t="s">
        <v>204</v>
      </c>
      <c r="K1231" t="s">
        <v>204</v>
      </c>
      <c r="L1231" t="s">
        <v>325</v>
      </c>
      <c r="M1231" t="s">
        <v>340</v>
      </c>
      <c r="N1231" t="s">
        <v>448</v>
      </c>
      <c r="O1231" t="s">
        <v>339</v>
      </c>
      <c r="P1231" t="s">
        <v>1211</v>
      </c>
      <c r="Q1231" t="s">
        <v>413</v>
      </c>
      <c r="R1231" t="s">
        <v>407</v>
      </c>
      <c r="S1231" t="s">
        <v>1212</v>
      </c>
      <c r="T1231" s="131">
        <v>3.75</v>
      </c>
      <c r="U1231" t="s">
        <v>2003</v>
      </c>
      <c r="V1231" s="132">
        <v>2.385E-2</v>
      </c>
      <c r="W1231" s="132">
        <v>2.5999999999999999E-2</v>
      </c>
      <c r="X1231" t="s">
        <v>412</v>
      </c>
      <c r="Y1231" t="s">
        <v>339</v>
      </c>
      <c r="Z1231" s="131">
        <v>375000.82</v>
      </c>
      <c r="AA1231" s="131">
        <v>1</v>
      </c>
      <c r="AB1231" s="131">
        <v>103.06</v>
      </c>
      <c r="AD1231" s="131">
        <v>386.476</v>
      </c>
      <c r="AH1231" s="132">
        <v>1.1E-4</v>
      </c>
      <c r="AI1231" s="132">
        <f t="shared" si="19"/>
        <v>1.0213230886717332E-2</v>
      </c>
      <c r="AJ1231" s="132">
        <v>4.6811225213055365E-4</v>
      </c>
    </row>
    <row r="1232" spans="1:36" hidden="1">
      <c r="A1232" t="s">
        <v>1213</v>
      </c>
      <c r="B1232">
        <v>9301</v>
      </c>
      <c r="C1232" t="s">
        <v>2291</v>
      </c>
      <c r="D1232" t="s">
        <v>2292</v>
      </c>
      <c r="E1232" t="s">
        <v>309</v>
      </c>
      <c r="F1232" t="s">
        <v>2293</v>
      </c>
      <c r="G1232" t="s">
        <v>2294</v>
      </c>
      <c r="H1232" t="s">
        <v>321</v>
      </c>
      <c r="I1232" t="s">
        <v>754</v>
      </c>
      <c r="J1232" t="s">
        <v>204</v>
      </c>
      <c r="K1232" t="s">
        <v>204</v>
      </c>
      <c r="L1232" t="s">
        <v>327</v>
      </c>
      <c r="M1232" t="s">
        <v>340</v>
      </c>
      <c r="N1232" t="s">
        <v>465</v>
      </c>
      <c r="O1232" t="s">
        <v>339</v>
      </c>
      <c r="P1232" t="s">
        <v>1539</v>
      </c>
      <c r="Q1232" t="s">
        <v>413</v>
      </c>
      <c r="R1232" t="s">
        <v>407</v>
      </c>
      <c r="S1232" t="s">
        <v>1212</v>
      </c>
      <c r="T1232" s="131">
        <v>3.1</v>
      </c>
      <c r="U1232" t="s">
        <v>1960</v>
      </c>
      <c r="V1232" s="132">
        <v>7.4990000000000001E-2</v>
      </c>
      <c r="W1232" s="132">
        <v>4.7800000000000002E-2</v>
      </c>
      <c r="X1232" t="s">
        <v>412</v>
      </c>
      <c r="Y1232" t="s">
        <v>339</v>
      </c>
      <c r="Z1232" s="131">
        <v>100000</v>
      </c>
      <c r="AA1232" s="131">
        <v>1</v>
      </c>
      <c r="AB1232" s="131">
        <f t="shared" ref="AB1232:AB1263" si="20">(AD1232-(AC1232*AA1232))*1000/AA1232/Z1232*100</f>
        <v>103.01158469945399</v>
      </c>
      <c r="AD1232" s="131">
        <f>103011.584699454/1000</f>
        <v>103.011584699454</v>
      </c>
      <c r="AH1232" s="132">
        <v>2.0000000000000001E-4</v>
      </c>
      <c r="AI1232" s="132">
        <f t="shared" si="19"/>
        <v>2.7222417395702764E-3</v>
      </c>
      <c r="AJ1232" s="132">
        <v>1.2477096872560962E-4</v>
      </c>
    </row>
    <row r="1233" spans="1:36" hidden="1">
      <c r="A1233" t="s">
        <v>1213</v>
      </c>
      <c r="B1233">
        <v>9301</v>
      </c>
      <c r="C1233" t="s">
        <v>2437</v>
      </c>
      <c r="D1233" t="s">
        <v>2438</v>
      </c>
      <c r="E1233" t="s">
        <v>309</v>
      </c>
      <c r="F1233" t="s">
        <v>2962</v>
      </c>
      <c r="G1233" t="s">
        <v>2963</v>
      </c>
      <c r="H1233" t="s">
        <v>321</v>
      </c>
      <c r="I1233" t="s">
        <v>755</v>
      </c>
      <c r="J1233" t="s">
        <v>204</v>
      </c>
      <c r="K1233" t="s">
        <v>204</v>
      </c>
      <c r="L1233" t="s">
        <v>325</v>
      </c>
      <c r="M1233" t="s">
        <v>340</v>
      </c>
      <c r="N1233" t="s">
        <v>436</v>
      </c>
      <c r="O1233" t="s">
        <v>339</v>
      </c>
      <c r="P1233" t="s">
        <v>1211</v>
      </c>
      <c r="Q1233" t="s">
        <v>413</v>
      </c>
      <c r="R1233" t="s">
        <v>407</v>
      </c>
      <c r="S1233" t="s">
        <v>1212</v>
      </c>
      <c r="T1233" s="131">
        <v>1.01</v>
      </c>
      <c r="U1233" t="s">
        <v>2964</v>
      </c>
      <c r="V1233" s="132">
        <v>2.0699999999999998E-3</v>
      </c>
      <c r="W1233" s="132">
        <v>5.5399999999999998E-2</v>
      </c>
      <c r="X1233" t="s">
        <v>412</v>
      </c>
      <c r="Y1233" t="s">
        <v>339</v>
      </c>
      <c r="Z1233" s="131">
        <v>314000</v>
      </c>
      <c r="AA1233" s="131">
        <v>1</v>
      </c>
      <c r="AB1233" s="131">
        <f t="shared" si="20"/>
        <v>108.32006369426752</v>
      </c>
      <c r="AD1233" s="131">
        <v>340.125</v>
      </c>
      <c r="AH1233" s="132">
        <v>1.7000000000000001E-4</v>
      </c>
      <c r="AI1233" s="132">
        <f t="shared" si="19"/>
        <v>8.988333442037106E-3</v>
      </c>
      <c r="AJ1233" s="132">
        <v>4.1197041926511492E-4</v>
      </c>
    </row>
    <row r="1234" spans="1:36" hidden="1">
      <c r="A1234" t="s">
        <v>1213</v>
      </c>
      <c r="B1234">
        <v>9301</v>
      </c>
      <c r="C1234" t="s">
        <v>1835</v>
      </c>
      <c r="D1234" t="s">
        <v>1836</v>
      </c>
      <c r="E1234" t="s">
        <v>309</v>
      </c>
      <c r="F1234" t="s">
        <v>2992</v>
      </c>
      <c r="G1234" t="s">
        <v>2993</v>
      </c>
      <c r="H1234" t="s">
        <v>321</v>
      </c>
      <c r="I1234" t="s">
        <v>951</v>
      </c>
      <c r="J1234" t="s">
        <v>204</v>
      </c>
      <c r="K1234" t="s">
        <v>204</v>
      </c>
      <c r="L1234" t="s">
        <v>325</v>
      </c>
      <c r="M1234" t="s">
        <v>340</v>
      </c>
      <c r="N1234" t="s">
        <v>441</v>
      </c>
      <c r="O1234" t="s">
        <v>339</v>
      </c>
      <c r="Q1234" t="s">
        <v>410</v>
      </c>
      <c r="R1234" t="s">
        <v>410</v>
      </c>
      <c r="S1234" t="s">
        <v>1212</v>
      </c>
      <c r="T1234" s="131">
        <v>0.25</v>
      </c>
      <c r="U1234" t="s">
        <v>1868</v>
      </c>
      <c r="V1234" s="132">
        <v>4.811E-2</v>
      </c>
      <c r="W1234" s="132">
        <v>6.7500000000000004E-2</v>
      </c>
      <c r="X1234" t="s">
        <v>412</v>
      </c>
      <c r="Y1234" t="s">
        <v>339</v>
      </c>
      <c r="Z1234" s="131">
        <v>338000.47</v>
      </c>
      <c r="AA1234" s="131">
        <v>1</v>
      </c>
      <c r="AB1234" s="131">
        <f t="shared" si="20"/>
        <v>100.14986073835934</v>
      </c>
      <c r="AD1234" s="131">
        <v>338.50700000000001</v>
      </c>
      <c r="AH1234" s="132">
        <v>2.3600000000000001E-3</v>
      </c>
      <c r="AI1234" s="132">
        <f t="shared" si="19"/>
        <v>8.9455752692793964E-3</v>
      </c>
      <c r="AJ1234" s="132">
        <v>4.1001064524564873E-4</v>
      </c>
    </row>
    <row r="1235" spans="1:36" hidden="1">
      <c r="A1235" t="s">
        <v>1213</v>
      </c>
      <c r="B1235">
        <v>9301</v>
      </c>
      <c r="C1235" t="s">
        <v>1855</v>
      </c>
      <c r="D1235" t="s">
        <v>1856</v>
      </c>
      <c r="E1235" t="s">
        <v>309</v>
      </c>
      <c r="F1235" t="s">
        <v>2986</v>
      </c>
      <c r="G1235" t="s">
        <v>2987</v>
      </c>
      <c r="H1235" t="s">
        <v>321</v>
      </c>
      <c r="I1235" t="s">
        <v>754</v>
      </c>
      <c r="J1235" t="s">
        <v>204</v>
      </c>
      <c r="K1235" t="s">
        <v>204</v>
      </c>
      <c r="L1235" t="s">
        <v>325</v>
      </c>
      <c r="M1235" t="s">
        <v>340</v>
      </c>
      <c r="N1235" t="s">
        <v>441</v>
      </c>
      <c r="O1235" t="s">
        <v>339</v>
      </c>
      <c r="Q1235" t="s">
        <v>410</v>
      </c>
      <c r="R1235" t="s">
        <v>410</v>
      </c>
      <c r="S1235" t="s">
        <v>1212</v>
      </c>
      <c r="T1235" s="131">
        <v>4.1399999999999997</v>
      </c>
      <c r="U1235" t="s">
        <v>1670</v>
      </c>
      <c r="V1235" s="132">
        <v>3.9710000000000002E-2</v>
      </c>
      <c r="W1235" s="132">
        <v>4.9000000000000002E-2</v>
      </c>
      <c r="X1235" t="s">
        <v>412</v>
      </c>
      <c r="Y1235" t="s">
        <v>339</v>
      </c>
      <c r="Z1235" s="131">
        <v>329690</v>
      </c>
      <c r="AA1235" s="131">
        <v>1</v>
      </c>
      <c r="AB1235" s="131">
        <f t="shared" si="20"/>
        <v>101.84991962146259</v>
      </c>
      <c r="AD1235" s="131">
        <v>335.78899999999999</v>
      </c>
      <c r="AH1235" s="132">
        <v>7.2000000000000005E-4</v>
      </c>
      <c r="AI1235" s="132">
        <f t="shared" si="19"/>
        <v>8.8737478814206461E-3</v>
      </c>
      <c r="AJ1235" s="132">
        <v>4.0671851558872084E-4</v>
      </c>
    </row>
    <row r="1236" spans="1:36" hidden="1">
      <c r="A1236" t="s">
        <v>1213</v>
      </c>
      <c r="B1236">
        <v>9301</v>
      </c>
      <c r="C1236" t="s">
        <v>1874</v>
      </c>
      <c r="D1236" t="s">
        <v>1875</v>
      </c>
      <c r="E1236" t="s">
        <v>309</v>
      </c>
      <c r="F1236" t="s">
        <v>2494</v>
      </c>
      <c r="G1236" t="s">
        <v>2495</v>
      </c>
      <c r="H1236" t="s">
        <v>321</v>
      </c>
      <c r="I1236" t="s">
        <v>754</v>
      </c>
      <c r="J1236" t="s">
        <v>204</v>
      </c>
      <c r="K1236" t="s">
        <v>204</v>
      </c>
      <c r="L1236" t="s">
        <v>325</v>
      </c>
      <c r="M1236" t="s">
        <v>340</v>
      </c>
      <c r="N1236" t="s">
        <v>448</v>
      </c>
      <c r="O1236" t="s">
        <v>339</v>
      </c>
      <c r="P1236" t="s">
        <v>1533</v>
      </c>
      <c r="Q1236" t="s">
        <v>413</v>
      </c>
      <c r="R1236" t="s">
        <v>407</v>
      </c>
      <c r="S1236" t="s">
        <v>1212</v>
      </c>
      <c r="T1236" s="131">
        <v>1.71</v>
      </c>
      <c r="U1236" t="s">
        <v>1730</v>
      </c>
      <c r="V1236" s="132">
        <v>2.699E-2</v>
      </c>
      <c r="W1236" s="132">
        <v>2.6700000000000002E-2</v>
      </c>
      <c r="X1236" t="s">
        <v>412</v>
      </c>
      <c r="Y1236" t="s">
        <v>339</v>
      </c>
      <c r="Z1236" s="131">
        <v>300000</v>
      </c>
      <c r="AA1236" s="131">
        <v>1</v>
      </c>
      <c r="AB1236" s="131">
        <f t="shared" si="20"/>
        <v>111.08</v>
      </c>
      <c r="AD1236" s="131">
        <v>333.24</v>
      </c>
      <c r="AH1236" s="132">
        <v>3.6000000000000002E-4</v>
      </c>
      <c r="AI1236" s="132">
        <f t="shared" si="19"/>
        <v>8.8063865820637854E-3</v>
      </c>
      <c r="AJ1236" s="132">
        <v>4.0363108420700302E-4</v>
      </c>
    </row>
    <row r="1237" spans="1:36" hidden="1">
      <c r="A1237" t="s">
        <v>1213</v>
      </c>
      <c r="B1237">
        <v>9301</v>
      </c>
      <c r="C1237" t="s">
        <v>1509</v>
      </c>
      <c r="D1237" t="s">
        <v>1510</v>
      </c>
      <c r="E1237" t="s">
        <v>309</v>
      </c>
      <c r="F1237" t="s">
        <v>1967</v>
      </c>
      <c r="G1237" t="s">
        <v>1968</v>
      </c>
      <c r="H1237" t="s">
        <v>321</v>
      </c>
      <c r="I1237" t="s">
        <v>754</v>
      </c>
      <c r="J1237" t="s">
        <v>204</v>
      </c>
      <c r="K1237" t="s">
        <v>204</v>
      </c>
      <c r="L1237" t="s">
        <v>325</v>
      </c>
      <c r="M1237" t="s">
        <v>340</v>
      </c>
      <c r="N1237" t="s">
        <v>448</v>
      </c>
      <c r="O1237" t="s">
        <v>339</v>
      </c>
      <c r="P1237" t="s">
        <v>1211</v>
      </c>
      <c r="Q1237" t="s">
        <v>413</v>
      </c>
      <c r="R1237" t="s">
        <v>407</v>
      </c>
      <c r="S1237" t="s">
        <v>1212</v>
      </c>
      <c r="T1237" s="131">
        <v>2.93</v>
      </c>
      <c r="U1237" t="s">
        <v>1969</v>
      </c>
      <c r="V1237" s="132">
        <v>2.0209999999999999E-2</v>
      </c>
      <c r="W1237" s="132">
        <v>2.5700000000000001E-2</v>
      </c>
      <c r="X1237" t="s">
        <v>412</v>
      </c>
      <c r="Y1237" t="s">
        <v>339</v>
      </c>
      <c r="Z1237" s="131">
        <v>311000.33</v>
      </c>
      <c r="AA1237" s="131">
        <v>1</v>
      </c>
      <c r="AB1237" s="131">
        <f t="shared" si="20"/>
        <v>103.82014707186966</v>
      </c>
      <c r="AD1237" s="131">
        <v>322.88099999999997</v>
      </c>
      <c r="AH1237" s="132">
        <v>1.2E-4</v>
      </c>
      <c r="AI1237" s="132">
        <f t="shared" si="19"/>
        <v>8.5326338554895468E-3</v>
      </c>
      <c r="AJ1237" s="132">
        <v>3.9108392779930778E-4</v>
      </c>
    </row>
    <row r="1238" spans="1:36" hidden="1">
      <c r="A1238" t="s">
        <v>1213</v>
      </c>
      <c r="B1238">
        <v>9301</v>
      </c>
      <c r="C1238" t="s">
        <v>1509</v>
      </c>
      <c r="D1238" t="s">
        <v>1510</v>
      </c>
      <c r="E1238" t="s">
        <v>309</v>
      </c>
      <c r="F1238" t="s">
        <v>2480</v>
      </c>
      <c r="G1238" t="s">
        <v>2481</v>
      </c>
      <c r="H1238" t="s">
        <v>321</v>
      </c>
      <c r="I1238" t="s">
        <v>754</v>
      </c>
      <c r="J1238" t="s">
        <v>204</v>
      </c>
      <c r="K1238" t="s">
        <v>204</v>
      </c>
      <c r="L1238" t="s">
        <v>325</v>
      </c>
      <c r="M1238" t="s">
        <v>340</v>
      </c>
      <c r="N1238" t="s">
        <v>448</v>
      </c>
      <c r="O1238" t="s">
        <v>339</v>
      </c>
      <c r="P1238" t="s">
        <v>1211</v>
      </c>
      <c r="Q1238" t="s">
        <v>413</v>
      </c>
      <c r="R1238" t="s">
        <v>407</v>
      </c>
      <c r="S1238" t="s">
        <v>1212</v>
      </c>
      <c r="T1238" s="131">
        <v>5.22</v>
      </c>
      <c r="U1238" t="s">
        <v>1972</v>
      </c>
      <c r="V1238" s="132">
        <v>2.5389999999999999E-2</v>
      </c>
      <c r="W1238" s="132">
        <v>2.6100000000000002E-2</v>
      </c>
      <c r="X1238" t="s">
        <v>412</v>
      </c>
      <c r="Y1238" t="s">
        <v>339</v>
      </c>
      <c r="Z1238" s="131">
        <v>314000</v>
      </c>
      <c r="AA1238" s="131">
        <v>1</v>
      </c>
      <c r="AB1238" s="131">
        <f t="shared" si="20"/>
        <v>102.35000000000001</v>
      </c>
      <c r="AD1238" s="131">
        <v>321.37900000000002</v>
      </c>
      <c r="AH1238" s="132">
        <v>9.0000000000000006E-5</v>
      </c>
      <c r="AI1238" s="132">
        <f t="shared" si="19"/>
        <v>8.4929411635970391E-3</v>
      </c>
      <c r="AJ1238" s="132">
        <v>3.8926465673797396E-4</v>
      </c>
    </row>
    <row r="1239" spans="1:36" hidden="1">
      <c r="A1239" t="s">
        <v>1213</v>
      </c>
      <c r="B1239">
        <v>9301</v>
      </c>
      <c r="C1239" t="s">
        <v>3046</v>
      </c>
      <c r="D1239" t="s">
        <v>3047</v>
      </c>
      <c r="E1239" t="s">
        <v>309</v>
      </c>
      <c r="F1239" t="s">
        <v>3048</v>
      </c>
      <c r="G1239" t="s">
        <v>3049</v>
      </c>
      <c r="H1239" t="s">
        <v>321</v>
      </c>
      <c r="I1239" t="s">
        <v>754</v>
      </c>
      <c r="J1239" t="s">
        <v>204</v>
      </c>
      <c r="K1239" t="s">
        <v>204</v>
      </c>
      <c r="L1239" t="s">
        <v>325</v>
      </c>
      <c r="M1239" t="s">
        <v>340</v>
      </c>
      <c r="N1239" t="s">
        <v>464</v>
      </c>
      <c r="O1239" t="s">
        <v>339</v>
      </c>
      <c r="Q1239" t="s">
        <v>410</v>
      </c>
      <c r="R1239" t="s">
        <v>410</v>
      </c>
      <c r="S1239" t="s">
        <v>1212</v>
      </c>
      <c r="T1239" s="131">
        <v>3.17</v>
      </c>
      <c r="U1239" t="s">
        <v>2573</v>
      </c>
      <c r="V1239" s="132">
        <v>3.0620000000000001E-2</v>
      </c>
      <c r="W1239" s="132">
        <v>3.3599999999999998E-2</v>
      </c>
      <c r="X1239" t="s">
        <v>412</v>
      </c>
      <c r="Y1239" t="s">
        <v>339</v>
      </c>
      <c r="Z1239" s="131">
        <v>311000</v>
      </c>
      <c r="AA1239" s="131">
        <v>1</v>
      </c>
      <c r="AB1239" s="131">
        <f t="shared" si="20"/>
        <v>103.3</v>
      </c>
      <c r="AD1239" s="131">
        <v>321.26299999999998</v>
      </c>
      <c r="AH1239" s="132">
        <v>1.56E-3</v>
      </c>
      <c r="AI1239" s="132">
        <f t="shared" si="19"/>
        <v>8.4898756827318372E-3</v>
      </c>
      <c r="AJ1239" s="132">
        <v>3.8912415377984159E-4</v>
      </c>
    </row>
    <row r="1240" spans="1:36" hidden="1">
      <c r="A1240" t="s">
        <v>1213</v>
      </c>
      <c r="B1240">
        <v>9301</v>
      </c>
      <c r="C1240" t="s">
        <v>2023</v>
      </c>
      <c r="D1240" t="s">
        <v>2024</v>
      </c>
      <c r="E1240" t="s">
        <v>309</v>
      </c>
      <c r="F1240" t="s">
        <v>2100</v>
      </c>
      <c r="G1240" t="s">
        <v>2101</v>
      </c>
      <c r="H1240" t="s">
        <v>321</v>
      </c>
      <c r="I1240" t="s">
        <v>754</v>
      </c>
      <c r="J1240" t="s">
        <v>204</v>
      </c>
      <c r="K1240" t="s">
        <v>204</v>
      </c>
      <c r="L1240" t="s">
        <v>325</v>
      </c>
      <c r="M1240" t="s">
        <v>340</v>
      </c>
      <c r="N1240" t="s">
        <v>464</v>
      </c>
      <c r="O1240" t="s">
        <v>339</v>
      </c>
      <c r="P1240" t="s">
        <v>2088</v>
      </c>
      <c r="Q1240" t="s">
        <v>413</v>
      </c>
      <c r="R1240" t="s">
        <v>407</v>
      </c>
      <c r="S1240" t="s">
        <v>1212</v>
      </c>
      <c r="T1240" s="131">
        <v>0.01</v>
      </c>
      <c r="U1240" t="s">
        <v>2056</v>
      </c>
      <c r="V1240" s="132">
        <v>3.3329999999999999E-2</v>
      </c>
      <c r="W1240" s="132">
        <v>0.25729999999999997</v>
      </c>
      <c r="X1240" t="s">
        <v>412</v>
      </c>
      <c r="Y1240" t="s">
        <v>339</v>
      </c>
      <c r="Z1240" s="131">
        <v>265000</v>
      </c>
      <c r="AA1240" s="131">
        <v>1</v>
      </c>
      <c r="AB1240" s="131">
        <f t="shared" si="20"/>
        <v>115.85018867924528</v>
      </c>
      <c r="AD1240" s="131">
        <v>307.00299999999999</v>
      </c>
      <c r="AH1240" s="132">
        <v>4.8999999999999998E-4</v>
      </c>
      <c r="AI1240" s="132">
        <f t="shared" si="19"/>
        <v>8.1130329487856447E-3</v>
      </c>
      <c r="AJ1240" s="132">
        <v>3.7185197978874848E-4</v>
      </c>
    </row>
    <row r="1241" spans="1:36" hidden="1">
      <c r="A1241" t="s">
        <v>1213</v>
      </c>
      <c r="B1241">
        <v>9301</v>
      </c>
      <c r="C1241" t="s">
        <v>1913</v>
      </c>
      <c r="D1241" t="s">
        <v>1914</v>
      </c>
      <c r="E1241" t="s">
        <v>309</v>
      </c>
      <c r="F1241" t="s">
        <v>2767</v>
      </c>
      <c r="G1241" t="s">
        <v>2768</v>
      </c>
      <c r="H1241" t="s">
        <v>321</v>
      </c>
      <c r="I1241" t="s">
        <v>754</v>
      </c>
      <c r="J1241" t="s">
        <v>204</v>
      </c>
      <c r="K1241" t="s">
        <v>204</v>
      </c>
      <c r="L1241" t="s">
        <v>325</v>
      </c>
      <c r="M1241" t="s">
        <v>340</v>
      </c>
      <c r="N1241" t="s">
        <v>464</v>
      </c>
      <c r="O1241" t="s">
        <v>339</v>
      </c>
      <c r="P1241" t="s">
        <v>1700</v>
      </c>
      <c r="Q1241" t="s">
        <v>413</v>
      </c>
      <c r="R1241" t="s">
        <v>407</v>
      </c>
      <c r="S1241" t="s">
        <v>1212</v>
      </c>
      <c r="T1241" s="131">
        <v>1.93</v>
      </c>
      <c r="U1241" t="s">
        <v>2241</v>
      </c>
      <c r="V1241" s="132">
        <v>2.35E-2</v>
      </c>
      <c r="W1241" s="132">
        <v>2.7400000000000001E-2</v>
      </c>
      <c r="X1241" t="s">
        <v>412</v>
      </c>
      <c r="Y1241" t="s">
        <v>339</v>
      </c>
      <c r="Z1241" s="131">
        <v>256905.15</v>
      </c>
      <c r="AA1241" s="131">
        <v>1</v>
      </c>
      <c r="AB1241" s="131">
        <f t="shared" si="20"/>
        <v>116.12962994319109</v>
      </c>
      <c r="AC1241" s="131">
        <v>7.1929999999999996</v>
      </c>
      <c r="AD1241" s="131">
        <v>305.536</v>
      </c>
      <c r="AH1241" s="132">
        <v>2.7999999999999998E-4</v>
      </c>
      <c r="AI1241" s="132">
        <f t="shared" si="19"/>
        <v>8.0742651864645319E-3</v>
      </c>
      <c r="AJ1241" s="132">
        <v>3.700751018613338E-4</v>
      </c>
    </row>
    <row r="1242" spans="1:36" hidden="1">
      <c r="A1242" t="s">
        <v>1213</v>
      </c>
      <c r="B1242">
        <v>9301</v>
      </c>
      <c r="C1242" t="s">
        <v>2437</v>
      </c>
      <c r="D1242" t="s">
        <v>2438</v>
      </c>
      <c r="E1242" t="s">
        <v>309</v>
      </c>
      <c r="F1242" t="s">
        <v>2439</v>
      </c>
      <c r="G1242" t="s">
        <v>2440</v>
      </c>
      <c r="H1242" t="s">
        <v>321</v>
      </c>
      <c r="I1242" t="s">
        <v>754</v>
      </c>
      <c r="J1242" t="s">
        <v>204</v>
      </c>
      <c r="K1242" t="s">
        <v>204</v>
      </c>
      <c r="L1242" t="s">
        <v>325</v>
      </c>
      <c r="M1242" t="s">
        <v>340</v>
      </c>
      <c r="N1242" t="s">
        <v>436</v>
      </c>
      <c r="O1242" t="s">
        <v>339</v>
      </c>
      <c r="P1242" t="s">
        <v>1211</v>
      </c>
      <c r="Q1242" t="s">
        <v>413</v>
      </c>
      <c r="R1242" t="s">
        <v>407</v>
      </c>
      <c r="S1242" t="s">
        <v>1212</v>
      </c>
      <c r="T1242" s="131">
        <v>3.29</v>
      </c>
      <c r="U1242" t="s">
        <v>2441</v>
      </c>
      <c r="V1242" s="132">
        <v>5.0000000000000001E-4</v>
      </c>
      <c r="W1242" s="132">
        <v>2.4899999999999999E-2</v>
      </c>
      <c r="X1242" t="s">
        <v>412</v>
      </c>
      <c r="Y1242" t="s">
        <v>339</v>
      </c>
      <c r="Z1242" s="131">
        <v>287143.18</v>
      </c>
      <c r="AA1242" s="131">
        <v>1</v>
      </c>
      <c r="AB1242" s="131">
        <f t="shared" si="20"/>
        <v>106.03003003588663</v>
      </c>
      <c r="AD1242" s="131">
        <v>304.45800000000003</v>
      </c>
      <c r="AH1242" s="132">
        <v>3.2000000000000003E-4</v>
      </c>
      <c r="AI1242" s="132">
        <f t="shared" si="19"/>
        <v>8.0457773556655149E-3</v>
      </c>
      <c r="AJ1242" s="132">
        <v>3.6876939333662149E-4</v>
      </c>
    </row>
    <row r="1243" spans="1:36" hidden="1">
      <c r="A1243" t="s">
        <v>1213</v>
      </c>
      <c r="B1243">
        <v>9301</v>
      </c>
      <c r="C1243" t="s">
        <v>2351</v>
      </c>
      <c r="D1243" t="s">
        <v>2352</v>
      </c>
      <c r="E1243" t="s">
        <v>309</v>
      </c>
      <c r="F1243" t="s">
        <v>2841</v>
      </c>
      <c r="G1243" t="s">
        <v>2842</v>
      </c>
      <c r="H1243" t="s">
        <v>321</v>
      </c>
      <c r="I1243" t="s">
        <v>951</v>
      </c>
      <c r="J1243" t="s">
        <v>204</v>
      </c>
      <c r="K1243" t="s">
        <v>204</v>
      </c>
      <c r="L1243" t="s">
        <v>325</v>
      </c>
      <c r="M1243" t="s">
        <v>340</v>
      </c>
      <c r="N1243" t="s">
        <v>459</v>
      </c>
      <c r="O1243" t="s">
        <v>339</v>
      </c>
      <c r="P1243" t="s">
        <v>2088</v>
      </c>
      <c r="Q1243" t="s">
        <v>413</v>
      </c>
      <c r="R1243" t="s">
        <v>407</v>
      </c>
      <c r="S1243" t="s">
        <v>1212</v>
      </c>
      <c r="T1243" s="131">
        <v>1.21</v>
      </c>
      <c r="U1243" t="s">
        <v>1735</v>
      </c>
      <c r="V1243" s="132">
        <v>4.5499999999999999E-2</v>
      </c>
      <c r="W1243" s="132">
        <v>4.58E-2</v>
      </c>
      <c r="X1243" t="s">
        <v>412</v>
      </c>
      <c r="Y1243" t="s">
        <v>339</v>
      </c>
      <c r="Z1243" s="131">
        <v>282126</v>
      </c>
      <c r="AA1243" s="131">
        <v>1</v>
      </c>
      <c r="AB1243" s="131">
        <f t="shared" si="20"/>
        <v>98.380156384026989</v>
      </c>
      <c r="AD1243" s="131">
        <v>277.55599999999998</v>
      </c>
      <c r="AH1243" s="132">
        <v>7.7999999999999999E-4</v>
      </c>
      <c r="AI1243" s="132">
        <f t="shared" si="19"/>
        <v>7.3348500605308359E-3</v>
      </c>
      <c r="AJ1243" s="132">
        <v>3.3618481937390147E-4</v>
      </c>
    </row>
    <row r="1244" spans="1:36" hidden="1">
      <c r="A1244" t="s">
        <v>1213</v>
      </c>
      <c r="B1244">
        <v>9301</v>
      </c>
      <c r="C1244" t="s">
        <v>1692</v>
      </c>
      <c r="D1244" t="s">
        <v>1693</v>
      </c>
      <c r="E1244" t="s">
        <v>309</v>
      </c>
      <c r="F1244" t="s">
        <v>3000</v>
      </c>
      <c r="G1244" t="s">
        <v>3001</v>
      </c>
      <c r="H1244" t="s">
        <v>321</v>
      </c>
      <c r="I1244" t="s">
        <v>951</v>
      </c>
      <c r="J1244" t="s">
        <v>204</v>
      </c>
      <c r="K1244" t="s">
        <v>204</v>
      </c>
      <c r="L1244" t="s">
        <v>325</v>
      </c>
      <c r="M1244" t="s">
        <v>340</v>
      </c>
      <c r="N1244" t="s">
        <v>447</v>
      </c>
      <c r="O1244" t="s">
        <v>339</v>
      </c>
      <c r="Q1244" t="s">
        <v>410</v>
      </c>
      <c r="R1244" t="s">
        <v>410</v>
      </c>
      <c r="S1244" t="s">
        <v>1212</v>
      </c>
      <c r="T1244" s="131">
        <v>1.18</v>
      </c>
      <c r="U1244" t="s">
        <v>1841</v>
      </c>
      <c r="V1244" s="132">
        <v>5.6129999999999999E-2</v>
      </c>
      <c r="W1244" s="132">
        <v>5.91E-2</v>
      </c>
      <c r="X1244" t="s">
        <v>412</v>
      </c>
      <c r="Y1244" t="s">
        <v>339</v>
      </c>
      <c r="Z1244" s="131">
        <v>280000.06</v>
      </c>
      <c r="AA1244" s="131">
        <v>1</v>
      </c>
      <c r="AB1244" s="131">
        <f t="shared" si="20"/>
        <v>98.729978843575964</v>
      </c>
      <c r="AD1244" s="131">
        <v>276.44400000000002</v>
      </c>
      <c r="AH1244" s="132">
        <v>8.4000000000000003E-4</v>
      </c>
      <c r="AI1244" s="132">
        <f t="shared" si="19"/>
        <v>7.3054637267196054E-3</v>
      </c>
      <c r="AJ1244" s="132">
        <v>3.3483792894766759E-4</v>
      </c>
    </row>
    <row r="1245" spans="1:36" hidden="1">
      <c r="A1245" t="s">
        <v>1213</v>
      </c>
      <c r="B1245">
        <v>9301</v>
      </c>
      <c r="C1245" t="s">
        <v>1603</v>
      </c>
      <c r="D1245" t="s">
        <v>1604</v>
      </c>
      <c r="E1245" t="s">
        <v>309</v>
      </c>
      <c r="F1245" t="s">
        <v>2419</v>
      </c>
      <c r="G1245" t="s">
        <v>2420</v>
      </c>
      <c r="H1245" t="s">
        <v>321</v>
      </c>
      <c r="I1245" t="s">
        <v>754</v>
      </c>
      <c r="J1245" t="s">
        <v>204</v>
      </c>
      <c r="K1245" t="s">
        <v>204</v>
      </c>
      <c r="L1245" t="s">
        <v>325</v>
      </c>
      <c r="M1245" t="s">
        <v>340</v>
      </c>
      <c r="N1245" t="s">
        <v>448</v>
      </c>
      <c r="O1245" t="s">
        <v>339</v>
      </c>
      <c r="P1245" t="s">
        <v>1211</v>
      </c>
      <c r="Q1245" t="s">
        <v>413</v>
      </c>
      <c r="R1245" t="s">
        <v>407</v>
      </c>
      <c r="S1245" t="s">
        <v>1212</v>
      </c>
      <c r="T1245" s="131">
        <v>3.05</v>
      </c>
      <c r="U1245" t="s">
        <v>2421</v>
      </c>
      <c r="V1245" s="132">
        <v>1.7500000000000002E-2</v>
      </c>
      <c r="W1245" s="132">
        <v>2.5499999999999998E-2</v>
      </c>
      <c r="X1245" t="s">
        <v>412</v>
      </c>
      <c r="Y1245" t="s">
        <v>339</v>
      </c>
      <c r="Z1245" s="131">
        <v>211000.49</v>
      </c>
      <c r="AA1245" s="131">
        <v>1</v>
      </c>
      <c r="AB1245" s="131">
        <f t="shared" si="20"/>
        <v>112.77983288095683</v>
      </c>
      <c r="AD1245" s="131">
        <v>237.96600000000001</v>
      </c>
      <c r="AH1245" s="132">
        <v>9.0000000000000006E-5</v>
      </c>
      <c r="AI1245" s="132">
        <f t="shared" si="19"/>
        <v>6.2886225824852681E-3</v>
      </c>
      <c r="AJ1245" s="132">
        <v>2.8823212874926085E-4</v>
      </c>
    </row>
    <row r="1246" spans="1:36" hidden="1">
      <c r="A1246" t="s">
        <v>1213</v>
      </c>
      <c r="B1246">
        <v>9301</v>
      </c>
      <c r="C1246" t="s">
        <v>2686</v>
      </c>
      <c r="D1246" t="s">
        <v>2687</v>
      </c>
      <c r="E1246" t="s">
        <v>309</v>
      </c>
      <c r="F1246" t="s">
        <v>2707</v>
      </c>
      <c r="G1246" t="s">
        <v>2708</v>
      </c>
      <c r="H1246" t="s">
        <v>321</v>
      </c>
      <c r="I1246" t="s">
        <v>754</v>
      </c>
      <c r="J1246" t="s">
        <v>204</v>
      </c>
      <c r="K1246" t="s">
        <v>204</v>
      </c>
      <c r="L1246" t="s">
        <v>325</v>
      </c>
      <c r="M1246" t="s">
        <v>340</v>
      </c>
      <c r="N1246" t="s">
        <v>464</v>
      </c>
      <c r="O1246" t="s">
        <v>339</v>
      </c>
      <c r="P1246" t="s">
        <v>1655</v>
      </c>
      <c r="Q1246" t="s">
        <v>413</v>
      </c>
      <c r="R1246" t="s">
        <v>407</v>
      </c>
      <c r="S1246" t="s">
        <v>1212</v>
      </c>
      <c r="T1246" s="131">
        <v>0.75</v>
      </c>
      <c r="U1246" t="s">
        <v>1583</v>
      </c>
      <c r="V1246" s="132">
        <v>3.4360000000000002E-2</v>
      </c>
      <c r="W1246" s="132">
        <v>3.3700000000000001E-2</v>
      </c>
      <c r="X1246" t="s">
        <v>412</v>
      </c>
      <c r="Y1246" t="s">
        <v>339</v>
      </c>
      <c r="Z1246" s="131">
        <v>164000</v>
      </c>
      <c r="AA1246" s="131">
        <v>1</v>
      </c>
      <c r="AB1246" s="131">
        <f t="shared" si="20"/>
        <v>142.9201219512195</v>
      </c>
      <c r="AD1246" s="131">
        <v>234.38900000000001</v>
      </c>
      <c r="AH1246" s="132">
        <v>8.8999999999999995E-4</v>
      </c>
      <c r="AI1246" s="132">
        <f t="shared" si="19"/>
        <v>6.1940947802885263E-3</v>
      </c>
      <c r="AJ1246" s="132">
        <v>2.8389955046271529E-4</v>
      </c>
    </row>
    <row r="1247" spans="1:36" hidden="1">
      <c r="A1247" t="s">
        <v>1213</v>
      </c>
      <c r="B1247">
        <v>9301</v>
      </c>
      <c r="C1247" t="s">
        <v>2303</v>
      </c>
      <c r="D1247" t="s">
        <v>2304</v>
      </c>
      <c r="E1247" t="s">
        <v>309</v>
      </c>
      <c r="F1247" t="s">
        <v>2720</v>
      </c>
      <c r="G1247" t="s">
        <v>2721</v>
      </c>
      <c r="H1247" t="s">
        <v>321</v>
      </c>
      <c r="I1247" t="s">
        <v>951</v>
      </c>
      <c r="J1247" t="s">
        <v>204</v>
      </c>
      <c r="K1247" t="s">
        <v>204</v>
      </c>
      <c r="L1247" t="s">
        <v>325</v>
      </c>
      <c r="M1247" t="s">
        <v>340</v>
      </c>
      <c r="N1247" t="s">
        <v>451</v>
      </c>
      <c r="O1247" t="s">
        <v>339</v>
      </c>
      <c r="P1247" t="s">
        <v>1627</v>
      </c>
      <c r="Q1247" t="s">
        <v>413</v>
      </c>
      <c r="R1247" t="s">
        <v>407</v>
      </c>
      <c r="S1247" t="s">
        <v>1212</v>
      </c>
      <c r="T1247" s="131">
        <v>0.73</v>
      </c>
      <c r="U1247" t="s">
        <v>1841</v>
      </c>
      <c r="V1247" s="132">
        <v>4.793E-2</v>
      </c>
      <c r="W1247" s="132">
        <v>5.4100000000000002E-2</v>
      </c>
      <c r="X1247" t="s">
        <v>412</v>
      </c>
      <c r="Y1247" t="s">
        <v>339</v>
      </c>
      <c r="Z1247" s="131">
        <v>233000.01</v>
      </c>
      <c r="AA1247" s="131">
        <v>1</v>
      </c>
      <c r="AB1247" s="131">
        <f t="shared" si="20"/>
        <v>100.05021029827424</v>
      </c>
      <c r="AD1247" s="131">
        <v>233.11699999999999</v>
      </c>
      <c r="AH1247" s="132">
        <v>1.7700000000000001E-3</v>
      </c>
      <c r="AI1247" s="132">
        <f t="shared" si="19"/>
        <v>6.1604801970080525E-3</v>
      </c>
      <c r="AJ1247" s="132">
        <v>2.8235886285285055E-4</v>
      </c>
    </row>
    <row r="1248" spans="1:36" hidden="1">
      <c r="A1248" t="s">
        <v>1213</v>
      </c>
      <c r="B1248">
        <v>9301</v>
      </c>
      <c r="C1248" t="s">
        <v>1696</v>
      </c>
      <c r="D1248" t="s">
        <v>1697</v>
      </c>
      <c r="E1248" t="s">
        <v>309</v>
      </c>
      <c r="F1248" t="s">
        <v>2060</v>
      </c>
      <c r="G1248" t="s">
        <v>2061</v>
      </c>
      <c r="H1248" t="s">
        <v>321</v>
      </c>
      <c r="I1248" t="s">
        <v>754</v>
      </c>
      <c r="J1248" t="s">
        <v>204</v>
      </c>
      <c r="K1248" t="s">
        <v>204</v>
      </c>
      <c r="L1248" t="s">
        <v>325</v>
      </c>
      <c r="M1248" t="s">
        <v>340</v>
      </c>
      <c r="N1248" t="s">
        <v>464</v>
      </c>
      <c r="O1248" t="s">
        <v>339</v>
      </c>
      <c r="P1248" t="s">
        <v>1700</v>
      </c>
      <c r="Q1248" t="s">
        <v>413</v>
      </c>
      <c r="R1248" t="s">
        <v>407</v>
      </c>
      <c r="S1248" t="s">
        <v>1212</v>
      </c>
      <c r="T1248" s="131">
        <v>2.27</v>
      </c>
      <c r="U1248" t="s">
        <v>1343</v>
      </c>
      <c r="V1248" s="132">
        <v>2.7689999999999999E-2</v>
      </c>
      <c r="W1248" s="132">
        <v>2.8000000000000001E-2</v>
      </c>
      <c r="X1248" t="s">
        <v>412</v>
      </c>
      <c r="Y1248" t="s">
        <v>339</v>
      </c>
      <c r="Z1248" s="131">
        <v>199000.64</v>
      </c>
      <c r="AA1248" s="131">
        <v>1</v>
      </c>
      <c r="AB1248" s="131">
        <f t="shared" si="20"/>
        <v>114.39008437359799</v>
      </c>
      <c r="AD1248" s="131">
        <v>227.637</v>
      </c>
      <c r="AH1248" s="132">
        <v>1.2E-4</v>
      </c>
      <c r="AI1248" s="132">
        <f t="shared" si="19"/>
        <v>6.015662652686514E-3</v>
      </c>
      <c r="AJ1248" s="132">
        <v>2.757213093134964E-4</v>
      </c>
    </row>
    <row r="1249" spans="1:36" hidden="1">
      <c r="A1249" t="s">
        <v>1213</v>
      </c>
      <c r="B1249">
        <v>9301</v>
      </c>
      <c r="C1249" t="s">
        <v>2389</v>
      </c>
      <c r="D1249" t="s">
        <v>2390</v>
      </c>
      <c r="E1249" t="s">
        <v>309</v>
      </c>
      <c r="F1249" t="s">
        <v>2406</v>
      </c>
      <c r="G1249" t="s">
        <v>2407</v>
      </c>
      <c r="H1249" t="s">
        <v>321</v>
      </c>
      <c r="I1249" t="s">
        <v>952</v>
      </c>
      <c r="J1249" t="s">
        <v>204</v>
      </c>
      <c r="K1249" t="s">
        <v>204</v>
      </c>
      <c r="L1249" t="s">
        <v>325</v>
      </c>
      <c r="M1249" t="s">
        <v>340</v>
      </c>
      <c r="N1249" t="s">
        <v>441</v>
      </c>
      <c r="O1249" t="s">
        <v>339</v>
      </c>
      <c r="Q1249" t="s">
        <v>410</v>
      </c>
      <c r="R1249" t="s">
        <v>410</v>
      </c>
      <c r="S1249" t="s">
        <v>1212</v>
      </c>
      <c r="T1249" s="131">
        <v>3.43</v>
      </c>
      <c r="U1249" t="s">
        <v>1572</v>
      </c>
      <c r="V1249" s="132">
        <v>3.5639999999999998E-2</v>
      </c>
      <c r="W1249" s="132">
        <v>4.4499999999999998E-2</v>
      </c>
      <c r="X1249" t="s">
        <v>412</v>
      </c>
      <c r="Y1249" t="s">
        <v>339</v>
      </c>
      <c r="Z1249" s="131">
        <v>214000</v>
      </c>
      <c r="AA1249" s="131">
        <v>1</v>
      </c>
      <c r="AB1249" s="131">
        <f t="shared" si="20"/>
        <v>103.3</v>
      </c>
      <c r="AD1249" s="131">
        <v>221.06200000000001</v>
      </c>
      <c r="AH1249" s="132">
        <v>4.2999999999999999E-4</v>
      </c>
      <c r="AI1249" s="132">
        <f t="shared" si="19"/>
        <v>5.8419080260598503E-3</v>
      </c>
      <c r="AJ1249" s="132">
        <v>2.6775745629866913E-4</v>
      </c>
    </row>
    <row r="1250" spans="1:36" hidden="1">
      <c r="A1250" t="s">
        <v>1213</v>
      </c>
      <c r="B1250">
        <v>9301</v>
      </c>
      <c r="C1250" t="s">
        <v>2598</v>
      </c>
      <c r="D1250" t="s">
        <v>2599</v>
      </c>
      <c r="E1250" t="s">
        <v>309</v>
      </c>
      <c r="F1250" t="s">
        <v>2600</v>
      </c>
      <c r="G1250" t="s">
        <v>2601</v>
      </c>
      <c r="H1250" t="s">
        <v>321</v>
      </c>
      <c r="I1250" t="s">
        <v>755</v>
      </c>
      <c r="J1250" t="s">
        <v>204</v>
      </c>
      <c r="K1250" t="s">
        <v>204</v>
      </c>
      <c r="L1250" t="s">
        <v>325</v>
      </c>
      <c r="M1250" t="s">
        <v>340</v>
      </c>
      <c r="N1250" t="s">
        <v>454</v>
      </c>
      <c r="O1250" t="s">
        <v>339</v>
      </c>
      <c r="P1250" t="s">
        <v>1700</v>
      </c>
      <c r="Q1250" t="s">
        <v>413</v>
      </c>
      <c r="R1250" t="s">
        <v>407</v>
      </c>
      <c r="S1250" t="s">
        <v>1212</v>
      </c>
      <c r="T1250" s="131">
        <v>0.27</v>
      </c>
      <c r="U1250" t="s">
        <v>2602</v>
      </c>
      <c r="V1250" s="132">
        <v>5.8749999999999997E-2</v>
      </c>
      <c r="W1250" s="132">
        <v>8.0799999999999997E-2</v>
      </c>
      <c r="X1250" t="s">
        <v>412</v>
      </c>
      <c r="Y1250" t="s">
        <v>339</v>
      </c>
      <c r="Z1250" s="131">
        <v>211000.09</v>
      </c>
      <c r="AA1250" s="131">
        <v>1</v>
      </c>
      <c r="AB1250" s="131">
        <f t="shared" si="20"/>
        <v>103.70990837018125</v>
      </c>
      <c r="AD1250" s="131">
        <v>218.828</v>
      </c>
      <c r="AH1250" s="132">
        <v>6.3000000000000003E-4</v>
      </c>
      <c r="AI1250" s="132">
        <f t="shared" si="19"/>
        <v>5.7828710928455587E-3</v>
      </c>
      <c r="AJ1250" s="132">
        <v>2.650515631222244E-4</v>
      </c>
    </row>
    <row r="1251" spans="1:36" hidden="1">
      <c r="A1251" t="s">
        <v>1213</v>
      </c>
      <c r="B1251">
        <v>9301</v>
      </c>
      <c r="C1251" t="s">
        <v>2482</v>
      </c>
      <c r="D1251" t="s">
        <v>2483</v>
      </c>
      <c r="E1251" t="s">
        <v>309</v>
      </c>
      <c r="F1251" t="s">
        <v>3103</v>
      </c>
      <c r="G1251" t="s">
        <v>3104</v>
      </c>
      <c r="H1251" t="s">
        <v>321</v>
      </c>
      <c r="I1251" t="s">
        <v>951</v>
      </c>
      <c r="J1251" t="s">
        <v>204</v>
      </c>
      <c r="K1251" t="s">
        <v>204</v>
      </c>
      <c r="L1251" t="s">
        <v>325</v>
      </c>
      <c r="M1251" t="s">
        <v>340</v>
      </c>
      <c r="N1251" t="s">
        <v>465</v>
      </c>
      <c r="O1251" t="s">
        <v>339</v>
      </c>
      <c r="P1251" t="s">
        <v>2027</v>
      </c>
      <c r="Q1251" t="s">
        <v>415</v>
      </c>
      <c r="R1251" t="s">
        <v>407</v>
      </c>
      <c r="S1251" t="s">
        <v>1212</v>
      </c>
      <c r="T1251" s="131">
        <v>1.6</v>
      </c>
      <c r="U1251" t="s">
        <v>1706</v>
      </c>
      <c r="V1251" s="132">
        <v>4.9239999999999999E-2</v>
      </c>
      <c r="W1251" s="132">
        <v>5.0500000000000003E-2</v>
      </c>
      <c r="X1251" t="s">
        <v>412</v>
      </c>
      <c r="Y1251" t="s">
        <v>339</v>
      </c>
      <c r="Z1251" s="131">
        <v>220000.61</v>
      </c>
      <c r="AA1251" s="131">
        <v>1</v>
      </c>
      <c r="AB1251" s="131">
        <f t="shared" si="20"/>
        <v>97.210185008123389</v>
      </c>
      <c r="AD1251" s="131">
        <v>213.863</v>
      </c>
      <c r="AH1251" s="132">
        <v>2.8600000000000001E-3</v>
      </c>
      <c r="AI1251" s="132">
        <f t="shared" si="19"/>
        <v>5.651663226503143E-3</v>
      </c>
      <c r="AJ1251" s="132">
        <v>2.5903779426768184E-4</v>
      </c>
    </row>
    <row r="1252" spans="1:36" hidden="1">
      <c r="A1252" t="s">
        <v>1213</v>
      </c>
      <c r="B1252">
        <v>9301</v>
      </c>
      <c r="C1252" t="s">
        <v>1731</v>
      </c>
      <c r="D1252" t="s">
        <v>1732</v>
      </c>
      <c r="E1252" t="s">
        <v>309</v>
      </c>
      <c r="F1252" t="s">
        <v>3088</v>
      </c>
      <c r="G1252" t="s">
        <v>3089</v>
      </c>
      <c r="H1252" t="s">
        <v>321</v>
      </c>
      <c r="I1252" t="s">
        <v>951</v>
      </c>
      <c r="J1252" t="s">
        <v>204</v>
      </c>
      <c r="K1252" t="s">
        <v>204</v>
      </c>
      <c r="L1252" t="s">
        <v>325</v>
      </c>
      <c r="M1252" t="s">
        <v>340</v>
      </c>
      <c r="N1252" t="s">
        <v>447</v>
      </c>
      <c r="O1252" t="s">
        <v>339</v>
      </c>
      <c r="Q1252" t="s">
        <v>410</v>
      </c>
      <c r="R1252" t="s">
        <v>410</v>
      </c>
      <c r="S1252" t="s">
        <v>1212</v>
      </c>
      <c r="T1252" s="131">
        <v>3.45</v>
      </c>
      <c r="U1252" t="s">
        <v>1617</v>
      </c>
      <c r="V1252" s="132">
        <v>6.658E-2</v>
      </c>
      <c r="W1252" s="132">
        <v>7.1099999999999997E-2</v>
      </c>
      <c r="X1252" t="s">
        <v>412</v>
      </c>
      <c r="Y1252" t="s">
        <v>339</v>
      </c>
      <c r="Z1252" s="131">
        <v>213000</v>
      </c>
      <c r="AA1252" s="131">
        <v>1</v>
      </c>
      <c r="AB1252" s="131">
        <f t="shared" si="20"/>
        <v>99.850234741784035</v>
      </c>
      <c r="AD1252" s="131">
        <v>212.68100000000001</v>
      </c>
      <c r="AH1252" s="132">
        <v>8.8999999999999995E-4</v>
      </c>
      <c r="AI1252" s="132">
        <f t="shared" si="19"/>
        <v>5.6204270335491174E-3</v>
      </c>
      <c r="AJ1252" s="132">
        <v>2.5760611757360944E-4</v>
      </c>
    </row>
    <row r="1253" spans="1:36" hidden="1">
      <c r="A1253" t="s">
        <v>1213</v>
      </c>
      <c r="B1253">
        <v>9301</v>
      </c>
      <c r="C1253" t="s">
        <v>3022</v>
      </c>
      <c r="D1253" t="s">
        <v>3023</v>
      </c>
      <c r="E1253" t="s">
        <v>309</v>
      </c>
      <c r="F1253" t="s">
        <v>3024</v>
      </c>
      <c r="G1253" t="s">
        <v>3025</v>
      </c>
      <c r="H1253" t="s">
        <v>321</v>
      </c>
      <c r="I1253" t="s">
        <v>951</v>
      </c>
      <c r="J1253" t="s">
        <v>204</v>
      </c>
      <c r="K1253" t="s">
        <v>204</v>
      </c>
      <c r="L1253" t="s">
        <v>325</v>
      </c>
      <c r="M1253" t="s">
        <v>340</v>
      </c>
      <c r="N1253" t="s">
        <v>445</v>
      </c>
      <c r="O1253" t="s">
        <v>339</v>
      </c>
      <c r="P1253" t="s">
        <v>1577</v>
      </c>
      <c r="Q1253" t="s">
        <v>415</v>
      </c>
      <c r="R1253" t="s">
        <v>407</v>
      </c>
      <c r="S1253" t="s">
        <v>1212</v>
      </c>
      <c r="T1253" s="131">
        <v>0.62</v>
      </c>
      <c r="U1253" t="s">
        <v>3026</v>
      </c>
      <c r="V1253" s="132">
        <v>5.3600000000000002E-2</v>
      </c>
      <c r="W1253" s="132">
        <v>5.45E-2</v>
      </c>
      <c r="X1253" t="s">
        <v>412</v>
      </c>
      <c r="Y1253" t="s">
        <v>339</v>
      </c>
      <c r="Z1253" s="131">
        <v>212000</v>
      </c>
      <c r="AA1253" s="131">
        <v>1</v>
      </c>
      <c r="AB1253" s="131">
        <f t="shared" si="20"/>
        <v>99.930188679245276</v>
      </c>
      <c r="AD1253" s="131">
        <v>211.852</v>
      </c>
      <c r="AH1253" s="132">
        <v>6.7000000000000002E-4</v>
      </c>
      <c r="AI1253" s="132">
        <f t="shared" si="19"/>
        <v>5.5985194159866077E-3</v>
      </c>
      <c r="AJ1253" s="132">
        <v>2.5660200591592246E-4</v>
      </c>
    </row>
    <row r="1254" spans="1:36" hidden="1">
      <c r="A1254" t="s">
        <v>1213</v>
      </c>
      <c r="B1254">
        <v>9301</v>
      </c>
      <c r="C1254" t="s">
        <v>2270</v>
      </c>
      <c r="D1254" t="s">
        <v>2271</v>
      </c>
      <c r="E1254" t="s">
        <v>309</v>
      </c>
      <c r="F1254" t="s">
        <v>3090</v>
      </c>
      <c r="G1254" t="s">
        <v>3091</v>
      </c>
      <c r="H1254" t="s">
        <v>321</v>
      </c>
      <c r="I1254" t="s">
        <v>952</v>
      </c>
      <c r="J1254" t="s">
        <v>204</v>
      </c>
      <c r="K1254" t="s">
        <v>204</v>
      </c>
      <c r="L1254" t="s">
        <v>325</v>
      </c>
      <c r="M1254" t="s">
        <v>340</v>
      </c>
      <c r="N1254" t="s">
        <v>445</v>
      </c>
      <c r="O1254" t="s">
        <v>339</v>
      </c>
      <c r="P1254" t="s">
        <v>1533</v>
      </c>
      <c r="Q1254" t="s">
        <v>413</v>
      </c>
      <c r="R1254" t="s">
        <v>407</v>
      </c>
      <c r="S1254" t="s">
        <v>1212</v>
      </c>
      <c r="T1254" s="131">
        <v>2.84</v>
      </c>
      <c r="U1254" t="s">
        <v>3087</v>
      </c>
      <c r="V1254" s="132">
        <v>-3.3250000000000002E-2</v>
      </c>
      <c r="W1254" s="132">
        <v>-3.2599999999999997E-2</v>
      </c>
      <c r="X1254" t="s">
        <v>412</v>
      </c>
      <c r="Y1254" t="s">
        <v>339</v>
      </c>
      <c r="Z1254" s="131">
        <v>177195</v>
      </c>
      <c r="AA1254" s="131">
        <v>1</v>
      </c>
      <c r="AB1254" s="131">
        <f t="shared" si="20"/>
        <v>119.09986173424758</v>
      </c>
      <c r="AD1254" s="131">
        <v>211.03899999999999</v>
      </c>
      <c r="AH1254" s="132">
        <v>1.1800000000000001E-3</v>
      </c>
      <c r="AI1254" s="132">
        <f t="shared" si="19"/>
        <v>5.5770346233710213E-3</v>
      </c>
      <c r="AJ1254" s="132">
        <v>2.5561727397659854E-4</v>
      </c>
    </row>
    <row r="1255" spans="1:36" hidden="1">
      <c r="A1255" t="s">
        <v>1213</v>
      </c>
      <c r="B1255">
        <v>9301</v>
      </c>
      <c r="C1255" t="s">
        <v>2396</v>
      </c>
      <c r="D1255" t="s">
        <v>2397</v>
      </c>
      <c r="E1255" t="s">
        <v>309</v>
      </c>
      <c r="F1255" t="s">
        <v>2398</v>
      </c>
      <c r="G1255" t="s">
        <v>2399</v>
      </c>
      <c r="H1255" t="s">
        <v>321</v>
      </c>
      <c r="I1255" t="s">
        <v>754</v>
      </c>
      <c r="J1255" t="s">
        <v>204</v>
      </c>
      <c r="K1255" t="s">
        <v>204</v>
      </c>
      <c r="L1255" t="s">
        <v>325</v>
      </c>
      <c r="M1255" t="s">
        <v>340</v>
      </c>
      <c r="N1255" t="s">
        <v>448</v>
      </c>
      <c r="O1255" t="s">
        <v>339</v>
      </c>
      <c r="P1255" t="s">
        <v>1211</v>
      </c>
      <c r="Q1255" t="s">
        <v>413</v>
      </c>
      <c r="R1255" t="s">
        <v>407</v>
      </c>
      <c r="S1255" t="s">
        <v>1212</v>
      </c>
      <c r="T1255" s="131">
        <v>0.44</v>
      </c>
      <c r="U1255" t="s">
        <v>2400</v>
      </c>
      <c r="V1255" s="132">
        <v>1.9029999999999998E-2</v>
      </c>
      <c r="W1255" s="132">
        <v>2.2599999999999999E-2</v>
      </c>
      <c r="X1255" t="s">
        <v>412</v>
      </c>
      <c r="Y1255" t="s">
        <v>339</v>
      </c>
      <c r="Z1255" s="131">
        <v>185000</v>
      </c>
      <c r="AA1255" s="131">
        <v>1</v>
      </c>
      <c r="AB1255" s="131">
        <f t="shared" si="20"/>
        <v>113.85027027027026</v>
      </c>
      <c r="AD1255" s="131">
        <v>210.62299999999999</v>
      </c>
      <c r="AH1255" s="132">
        <v>1.2E-4</v>
      </c>
      <c r="AI1255" s="132">
        <f t="shared" si="19"/>
        <v>5.5660411747509922E-3</v>
      </c>
      <c r="AJ1255" s="132">
        <v>2.5511340129915857E-4</v>
      </c>
    </row>
    <row r="1256" spans="1:36" hidden="1">
      <c r="A1256" t="s">
        <v>1213</v>
      </c>
      <c r="B1256">
        <v>9301</v>
      </c>
      <c r="C1256" t="s">
        <v>1850</v>
      </c>
      <c r="D1256" t="s">
        <v>1851</v>
      </c>
      <c r="E1256" t="s">
        <v>309</v>
      </c>
      <c r="F1256" t="s">
        <v>1852</v>
      </c>
      <c r="G1256" t="s">
        <v>1853</v>
      </c>
      <c r="H1256" t="s">
        <v>321</v>
      </c>
      <c r="I1256" t="s">
        <v>754</v>
      </c>
      <c r="J1256" t="s">
        <v>204</v>
      </c>
      <c r="K1256" t="s">
        <v>204</v>
      </c>
      <c r="L1256" t="s">
        <v>325</v>
      </c>
      <c r="M1256" t="s">
        <v>340</v>
      </c>
      <c r="N1256" t="s">
        <v>443</v>
      </c>
      <c r="O1256" t="s">
        <v>339</v>
      </c>
      <c r="P1256" t="s">
        <v>1545</v>
      </c>
      <c r="Q1256" t="s">
        <v>415</v>
      </c>
      <c r="R1256" t="s">
        <v>407</v>
      </c>
      <c r="S1256" t="s">
        <v>1212</v>
      </c>
      <c r="T1256" s="131">
        <v>0.43</v>
      </c>
      <c r="U1256" t="s">
        <v>1854</v>
      </c>
      <c r="V1256" s="132">
        <v>3.73E-2</v>
      </c>
      <c r="W1256" s="132">
        <v>2.87E-2</v>
      </c>
      <c r="X1256" t="s">
        <v>412</v>
      </c>
      <c r="Y1256" t="s">
        <v>339</v>
      </c>
      <c r="Z1256" s="131">
        <v>185000.47</v>
      </c>
      <c r="AA1256" s="131">
        <v>1</v>
      </c>
      <c r="AB1256" s="131">
        <f t="shared" si="20"/>
        <v>113.70025168044167</v>
      </c>
      <c r="AD1256" s="131">
        <v>210.346</v>
      </c>
      <c r="AH1256" s="132">
        <v>1.09E-3</v>
      </c>
      <c r="AI1256" s="132">
        <f t="shared" si="19"/>
        <v>5.5587210178573675E-3</v>
      </c>
      <c r="AJ1256" s="132">
        <v>2.5477788992499777E-4</v>
      </c>
    </row>
    <row r="1257" spans="1:36" hidden="1">
      <c r="A1257" t="s">
        <v>1213</v>
      </c>
      <c r="B1257">
        <v>9301</v>
      </c>
      <c r="C1257" t="s">
        <v>2464</v>
      </c>
      <c r="D1257" t="s">
        <v>2465</v>
      </c>
      <c r="E1257" t="s">
        <v>309</v>
      </c>
      <c r="F1257" t="s">
        <v>3050</v>
      </c>
      <c r="G1257" t="s">
        <v>3051</v>
      </c>
      <c r="H1257" t="s">
        <v>321</v>
      </c>
      <c r="I1257" t="s">
        <v>951</v>
      </c>
      <c r="J1257" t="s">
        <v>204</v>
      </c>
      <c r="K1257" t="s">
        <v>204</v>
      </c>
      <c r="L1257" t="s">
        <v>325</v>
      </c>
      <c r="M1257" t="s">
        <v>340</v>
      </c>
      <c r="N1257" t="s">
        <v>445</v>
      </c>
      <c r="O1257" t="s">
        <v>339</v>
      </c>
      <c r="P1257" t="s">
        <v>1545</v>
      </c>
      <c r="Q1257" t="s">
        <v>415</v>
      </c>
      <c r="R1257" t="s">
        <v>407</v>
      </c>
      <c r="S1257" t="s">
        <v>1212</v>
      </c>
      <c r="T1257" s="131">
        <v>0.75</v>
      </c>
      <c r="U1257" t="s">
        <v>1583</v>
      </c>
      <c r="V1257" s="132">
        <v>5.1720000000000002E-2</v>
      </c>
      <c r="W1257" s="132">
        <v>5.3699999999999998E-2</v>
      </c>
      <c r="X1257" t="s">
        <v>412</v>
      </c>
      <c r="Y1257" t="s">
        <v>339</v>
      </c>
      <c r="Z1257" s="131">
        <v>213000</v>
      </c>
      <c r="AA1257" s="131">
        <v>1</v>
      </c>
      <c r="AB1257" s="131">
        <f t="shared" si="20"/>
        <v>98.679812206572777</v>
      </c>
      <c r="AD1257" s="131">
        <v>210.18799999999999</v>
      </c>
      <c r="AH1257" s="132">
        <v>2.5000000000000001E-4</v>
      </c>
      <c r="AI1257" s="132">
        <f t="shared" si="19"/>
        <v>5.5545456215064905E-3</v>
      </c>
      <c r="AJ1257" s="132">
        <v>2.5458651520616235E-4</v>
      </c>
    </row>
    <row r="1258" spans="1:36" hidden="1">
      <c r="A1258" t="s">
        <v>1213</v>
      </c>
      <c r="B1258">
        <v>9301</v>
      </c>
      <c r="C1258" t="s">
        <v>2199</v>
      </c>
      <c r="D1258" t="s">
        <v>2200</v>
      </c>
      <c r="E1258" t="s">
        <v>309</v>
      </c>
      <c r="F1258" t="s">
        <v>2201</v>
      </c>
      <c r="G1258" t="s">
        <v>2202</v>
      </c>
      <c r="H1258" t="s">
        <v>321</v>
      </c>
      <c r="I1258" t="s">
        <v>754</v>
      </c>
      <c r="J1258" t="s">
        <v>204</v>
      </c>
      <c r="K1258" t="s">
        <v>204</v>
      </c>
      <c r="L1258" t="s">
        <v>325</v>
      </c>
      <c r="M1258" t="s">
        <v>340</v>
      </c>
      <c r="N1258" t="s">
        <v>464</v>
      </c>
      <c r="O1258" t="s">
        <v>339</v>
      </c>
      <c r="P1258" t="s">
        <v>1700</v>
      </c>
      <c r="Q1258" t="s">
        <v>413</v>
      </c>
      <c r="R1258" t="s">
        <v>407</v>
      </c>
      <c r="S1258" t="s">
        <v>1212</v>
      </c>
      <c r="T1258" s="131">
        <v>7.02</v>
      </c>
      <c r="U1258" t="s">
        <v>2203</v>
      </c>
      <c r="V1258" s="132">
        <v>2.7E-2</v>
      </c>
      <c r="W1258" s="132">
        <v>3.32E-2</v>
      </c>
      <c r="X1258" t="s">
        <v>412</v>
      </c>
      <c r="Y1258" t="s">
        <v>339</v>
      </c>
      <c r="Z1258" s="131">
        <v>200000</v>
      </c>
      <c r="AA1258" s="131">
        <v>1</v>
      </c>
      <c r="AB1258" s="131">
        <f t="shared" si="20"/>
        <v>102.81</v>
      </c>
      <c r="AD1258" s="131">
        <v>205.62</v>
      </c>
      <c r="AH1258" s="132">
        <v>4.2999999999999999E-4</v>
      </c>
      <c r="AI1258" s="132">
        <f t="shared" si="19"/>
        <v>5.4338290991596313E-3</v>
      </c>
      <c r="AJ1258" s="132">
        <v>2.4905360561350368E-4</v>
      </c>
    </row>
    <row r="1259" spans="1:36" hidden="1">
      <c r="A1259" t="s">
        <v>1213</v>
      </c>
      <c r="B1259">
        <v>9301</v>
      </c>
      <c r="C1259" t="s">
        <v>1913</v>
      </c>
      <c r="D1259" t="s">
        <v>1914</v>
      </c>
      <c r="E1259" t="s">
        <v>309</v>
      </c>
      <c r="F1259" t="s">
        <v>2097</v>
      </c>
      <c r="G1259" t="s">
        <v>2098</v>
      </c>
      <c r="H1259" t="s">
        <v>321</v>
      </c>
      <c r="I1259" t="s">
        <v>754</v>
      </c>
      <c r="J1259" t="s">
        <v>204</v>
      </c>
      <c r="K1259" t="s">
        <v>204</v>
      </c>
      <c r="L1259" t="s">
        <v>325</v>
      </c>
      <c r="M1259" t="s">
        <v>340</v>
      </c>
      <c r="N1259" t="s">
        <v>464</v>
      </c>
      <c r="O1259" t="s">
        <v>339</v>
      </c>
      <c r="P1259" t="s">
        <v>1700</v>
      </c>
      <c r="Q1259" t="s">
        <v>413</v>
      </c>
      <c r="R1259" t="s">
        <v>407</v>
      </c>
      <c r="S1259" t="s">
        <v>1212</v>
      </c>
      <c r="T1259" s="131">
        <v>1.04</v>
      </c>
      <c r="U1259" t="s">
        <v>2099</v>
      </c>
      <c r="V1259" s="132">
        <v>2.2429999999999999E-2</v>
      </c>
      <c r="W1259" s="132">
        <v>2.6599999999999999E-2</v>
      </c>
      <c r="X1259" t="s">
        <v>412</v>
      </c>
      <c r="Y1259" t="s">
        <v>339</v>
      </c>
      <c r="Z1259" s="131">
        <v>169975.92</v>
      </c>
      <c r="AA1259" s="131">
        <v>1</v>
      </c>
      <c r="AB1259" s="131">
        <f t="shared" si="20"/>
        <v>118.15026504930815</v>
      </c>
      <c r="AD1259" s="131">
        <v>200.827</v>
      </c>
      <c r="AH1259" s="132">
        <v>1.3999999999999999E-4</v>
      </c>
      <c r="AI1259" s="132">
        <f t="shared" si="19"/>
        <v>5.3071666009966503E-3</v>
      </c>
      <c r="AJ1259" s="132">
        <v>2.4324816873136417E-4</v>
      </c>
    </row>
    <row r="1260" spans="1:36" hidden="1">
      <c r="A1260" t="s">
        <v>1213</v>
      </c>
      <c r="B1260">
        <v>9301</v>
      </c>
      <c r="C1260" t="s">
        <v>2121</v>
      </c>
      <c r="D1260" t="s">
        <v>2122</v>
      </c>
      <c r="E1260" t="s">
        <v>309</v>
      </c>
      <c r="F1260" t="s">
        <v>3136</v>
      </c>
      <c r="G1260" t="s">
        <v>3137</v>
      </c>
      <c r="H1260" t="s">
        <v>321</v>
      </c>
      <c r="I1260" t="s">
        <v>951</v>
      </c>
      <c r="J1260" t="s">
        <v>204</v>
      </c>
      <c r="K1260" t="s">
        <v>204</v>
      </c>
      <c r="L1260" t="s">
        <v>325</v>
      </c>
      <c r="M1260" t="s">
        <v>340</v>
      </c>
      <c r="N1260" t="s">
        <v>445</v>
      </c>
      <c r="O1260" t="s">
        <v>339</v>
      </c>
      <c r="P1260" t="s">
        <v>1700</v>
      </c>
      <c r="Q1260" t="s">
        <v>413</v>
      </c>
      <c r="R1260" t="s">
        <v>407</v>
      </c>
      <c r="S1260" t="s">
        <v>1212</v>
      </c>
      <c r="T1260" s="131">
        <v>0.33</v>
      </c>
      <c r="U1260" t="s">
        <v>2556</v>
      </c>
      <c r="V1260" s="132">
        <v>5.0160000000000003E-2</v>
      </c>
      <c r="W1260" s="132">
        <v>5.0700000000000002E-2</v>
      </c>
      <c r="X1260" t="s">
        <v>412</v>
      </c>
      <c r="Y1260" t="s">
        <v>339</v>
      </c>
      <c r="Z1260" s="131">
        <v>197000</v>
      </c>
      <c r="AA1260" s="131">
        <v>1</v>
      </c>
      <c r="AB1260" s="131">
        <f t="shared" si="20"/>
        <v>100.15025380710661</v>
      </c>
      <c r="AD1260" s="131">
        <v>197.29599999999999</v>
      </c>
      <c r="AH1260" s="132">
        <v>2.5999999999999998E-4</v>
      </c>
      <c r="AI1260" s="132">
        <f t="shared" si="19"/>
        <v>5.2138544205223162E-3</v>
      </c>
      <c r="AJ1260" s="132">
        <v>2.3897130713511244E-4</v>
      </c>
    </row>
    <row r="1261" spans="1:36" hidden="1">
      <c r="A1261" t="s">
        <v>1213</v>
      </c>
      <c r="B1261">
        <v>9301</v>
      </c>
      <c r="C1261" t="s">
        <v>2496</v>
      </c>
      <c r="D1261" t="s">
        <v>2497</v>
      </c>
      <c r="E1261" t="s">
        <v>309</v>
      </c>
      <c r="F1261" t="s">
        <v>2498</v>
      </c>
      <c r="G1261" t="s">
        <v>2499</v>
      </c>
      <c r="H1261" t="s">
        <v>321</v>
      </c>
      <c r="I1261" t="s">
        <v>754</v>
      </c>
      <c r="J1261" t="s">
        <v>204</v>
      </c>
      <c r="K1261" t="s">
        <v>204</v>
      </c>
      <c r="L1261" t="s">
        <v>325</v>
      </c>
      <c r="M1261" t="s">
        <v>340</v>
      </c>
      <c r="N1261" t="s">
        <v>448</v>
      </c>
      <c r="O1261" t="s">
        <v>339</v>
      </c>
      <c r="P1261" t="s">
        <v>1211</v>
      </c>
      <c r="Q1261" t="s">
        <v>413</v>
      </c>
      <c r="R1261" t="s">
        <v>407</v>
      </c>
      <c r="S1261" t="s">
        <v>1212</v>
      </c>
      <c r="T1261" s="131">
        <v>2.76</v>
      </c>
      <c r="U1261" t="s">
        <v>2500</v>
      </c>
      <c r="V1261" s="132">
        <v>1.4999999999999999E-2</v>
      </c>
      <c r="W1261" s="132">
        <v>2.52E-2</v>
      </c>
      <c r="X1261" t="s">
        <v>412</v>
      </c>
      <c r="Y1261" t="s">
        <v>339</v>
      </c>
      <c r="Z1261" s="131">
        <v>175000.98</v>
      </c>
      <c r="AA1261" s="131">
        <v>1</v>
      </c>
      <c r="AB1261" s="131">
        <f t="shared" si="20"/>
        <v>112.67022618959048</v>
      </c>
      <c r="AD1261" s="131">
        <v>197.17400000000001</v>
      </c>
      <c r="AH1261" s="132">
        <v>7.5000000000000002E-4</v>
      </c>
      <c r="AI1261" s="132">
        <f t="shared" si="19"/>
        <v>5.210630380302019E-3</v>
      </c>
      <c r="AJ1261" s="132">
        <v>2.3882353678259397E-4</v>
      </c>
    </row>
    <row r="1262" spans="1:36" hidden="1">
      <c r="A1262" t="s">
        <v>1213</v>
      </c>
      <c r="B1262">
        <v>9301</v>
      </c>
      <c r="C1262" t="s">
        <v>1646</v>
      </c>
      <c r="D1262" t="s">
        <v>1647</v>
      </c>
      <c r="E1262" t="s">
        <v>309</v>
      </c>
      <c r="F1262" t="s">
        <v>3033</v>
      </c>
      <c r="G1262" t="s">
        <v>3034</v>
      </c>
      <c r="H1262" t="s">
        <v>321</v>
      </c>
      <c r="I1262" t="s">
        <v>951</v>
      </c>
      <c r="J1262" t="s">
        <v>204</v>
      </c>
      <c r="K1262" t="s">
        <v>204</v>
      </c>
      <c r="L1262" t="s">
        <v>325</v>
      </c>
      <c r="M1262" t="s">
        <v>340</v>
      </c>
      <c r="N1262" t="s">
        <v>465</v>
      </c>
      <c r="O1262" t="s">
        <v>339</v>
      </c>
      <c r="P1262" t="s">
        <v>1627</v>
      </c>
      <c r="Q1262" t="s">
        <v>413</v>
      </c>
      <c r="R1262" t="s">
        <v>407</v>
      </c>
      <c r="S1262" t="s">
        <v>1212</v>
      </c>
      <c r="T1262" s="131">
        <v>2.25</v>
      </c>
      <c r="U1262" t="s">
        <v>2740</v>
      </c>
      <c r="V1262" s="132">
        <v>4.7219999999999998E-2</v>
      </c>
      <c r="W1262" s="132">
        <v>5.28E-2</v>
      </c>
      <c r="X1262" t="s">
        <v>412</v>
      </c>
      <c r="Y1262" t="s">
        <v>339</v>
      </c>
      <c r="Z1262" s="131">
        <v>209828.69</v>
      </c>
      <c r="AA1262" s="131">
        <v>1</v>
      </c>
      <c r="AB1262" s="131">
        <f t="shared" si="20"/>
        <v>93.839884336121997</v>
      </c>
      <c r="AD1262" s="131">
        <v>196.90299999999999</v>
      </c>
      <c r="AH1262" s="132">
        <v>2.9E-4</v>
      </c>
      <c r="AI1262" s="132">
        <f t="shared" si="19"/>
        <v>5.2034687827634905E-3</v>
      </c>
      <c r="AJ1262" s="132">
        <v>2.3849529280281934E-4</v>
      </c>
    </row>
    <row r="1263" spans="1:36" hidden="1">
      <c r="A1263" t="s">
        <v>1213</v>
      </c>
      <c r="B1263">
        <v>9301</v>
      </c>
      <c r="C1263" t="s">
        <v>2542</v>
      </c>
      <c r="D1263" t="s">
        <v>2543</v>
      </c>
      <c r="E1263" t="s">
        <v>309</v>
      </c>
      <c r="F1263" t="s">
        <v>3149</v>
      </c>
      <c r="G1263" t="s">
        <v>3150</v>
      </c>
      <c r="H1263" t="s">
        <v>321</v>
      </c>
      <c r="I1263" t="s">
        <v>754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P1263" t="s">
        <v>1211</v>
      </c>
      <c r="Q1263" t="s">
        <v>413</v>
      </c>
      <c r="R1263" t="s">
        <v>407</v>
      </c>
      <c r="S1263" t="s">
        <v>1212</v>
      </c>
      <c r="T1263" s="131">
        <v>12.92</v>
      </c>
      <c r="U1263" t="s">
        <v>3151</v>
      </c>
      <c r="V1263" s="132">
        <v>2.7019999999999999E-2</v>
      </c>
      <c r="W1263" s="132">
        <v>2.98E-2</v>
      </c>
      <c r="X1263" t="s">
        <v>412</v>
      </c>
      <c r="Y1263" t="s">
        <v>339</v>
      </c>
      <c r="Z1263" s="131">
        <v>218000</v>
      </c>
      <c r="AA1263" s="131">
        <v>1</v>
      </c>
      <c r="AB1263" s="131">
        <f t="shared" si="20"/>
        <v>88.679816513761466</v>
      </c>
      <c r="AD1263" s="131">
        <v>193.322</v>
      </c>
      <c r="AH1263" s="132">
        <v>2.0000000000000001E-4</v>
      </c>
      <c r="AI1263" s="132">
        <f t="shared" si="19"/>
        <v>5.1088352743300178E-3</v>
      </c>
      <c r="AJ1263" s="132">
        <v>2.3415786958668299E-4</v>
      </c>
    </row>
    <row r="1264" spans="1:36" hidden="1">
      <c r="A1264" t="s">
        <v>1213</v>
      </c>
      <c r="B1264">
        <v>9301</v>
      </c>
      <c r="C1264" t="s">
        <v>1948</v>
      </c>
      <c r="D1264" t="s">
        <v>1949</v>
      </c>
      <c r="E1264" t="s">
        <v>309</v>
      </c>
      <c r="F1264" t="s">
        <v>2909</v>
      </c>
      <c r="G1264" t="s">
        <v>2910</v>
      </c>
      <c r="H1264" t="s">
        <v>321</v>
      </c>
      <c r="I1264" t="s">
        <v>951</v>
      </c>
      <c r="J1264" t="s">
        <v>204</v>
      </c>
      <c r="K1264" t="s">
        <v>204</v>
      </c>
      <c r="L1264" t="s">
        <v>325</v>
      </c>
      <c r="M1264" t="s">
        <v>340</v>
      </c>
      <c r="N1264" t="s">
        <v>447</v>
      </c>
      <c r="O1264" t="s">
        <v>339</v>
      </c>
      <c r="P1264" t="s">
        <v>1551</v>
      </c>
      <c r="Q1264" t="s">
        <v>413</v>
      </c>
      <c r="R1264" t="s">
        <v>407</v>
      </c>
      <c r="S1264" t="s">
        <v>1212</v>
      </c>
      <c r="T1264" s="131">
        <v>0.11</v>
      </c>
      <c r="U1264" t="s">
        <v>2911</v>
      </c>
      <c r="V1264" s="132">
        <v>5.7200000000000001E-2</v>
      </c>
      <c r="W1264" s="132">
        <v>5.7200000000000001E-2</v>
      </c>
      <c r="X1264" t="s">
        <v>412</v>
      </c>
      <c r="Y1264" t="s">
        <v>339</v>
      </c>
      <c r="Z1264" s="131">
        <v>189000</v>
      </c>
      <c r="AA1264" s="131">
        <v>1</v>
      </c>
      <c r="AB1264" s="131">
        <f t="shared" ref="AB1264:AB1295" si="21">(AD1264-(AC1264*AA1264))*1000/AA1264/Z1264*100</f>
        <v>101.47989417989419</v>
      </c>
      <c r="AD1264" s="131">
        <v>191.797</v>
      </c>
      <c r="AH1264" s="132">
        <v>1.57E-3</v>
      </c>
      <c r="AI1264" s="132">
        <f t="shared" si="19"/>
        <v>5.068534771576305E-3</v>
      </c>
      <c r="AJ1264" s="132">
        <v>2.3231074018020213E-4</v>
      </c>
    </row>
    <row r="1265" spans="1:36" hidden="1">
      <c r="A1265" t="s">
        <v>1213</v>
      </c>
      <c r="B1265">
        <v>9301</v>
      </c>
      <c r="C1265" t="s">
        <v>1761</v>
      </c>
      <c r="D1265" t="s">
        <v>1762</v>
      </c>
      <c r="E1265" t="s">
        <v>309</v>
      </c>
      <c r="F1265" t="s">
        <v>1763</v>
      </c>
      <c r="G1265" t="s">
        <v>1764</v>
      </c>
      <c r="H1265" t="s">
        <v>321</v>
      </c>
      <c r="I1265" t="s">
        <v>951</v>
      </c>
      <c r="J1265" t="s">
        <v>204</v>
      </c>
      <c r="K1265" t="s">
        <v>204</v>
      </c>
      <c r="L1265" t="s">
        <v>325</v>
      </c>
      <c r="M1265" t="s">
        <v>340</v>
      </c>
      <c r="N1265" t="s">
        <v>447</v>
      </c>
      <c r="O1265" t="s">
        <v>339</v>
      </c>
      <c r="Q1265" t="s">
        <v>410</v>
      </c>
      <c r="R1265" t="s">
        <v>410</v>
      </c>
      <c r="S1265" t="s">
        <v>1212</v>
      </c>
      <c r="T1265" s="131">
        <v>3.71</v>
      </c>
      <c r="U1265" t="s">
        <v>1765</v>
      </c>
      <c r="V1265" s="132">
        <v>5.8900000000000001E-2</v>
      </c>
      <c r="W1265" s="132">
        <v>5.8299999999999998E-2</v>
      </c>
      <c r="X1265" t="s">
        <v>412</v>
      </c>
      <c r="Y1265" t="s">
        <v>339</v>
      </c>
      <c r="Z1265" s="131">
        <v>180000</v>
      </c>
      <c r="AA1265" s="131">
        <v>1</v>
      </c>
      <c r="AB1265" s="131">
        <f t="shared" si="21"/>
        <v>105.84</v>
      </c>
      <c r="AD1265" s="131">
        <v>190.512</v>
      </c>
      <c r="AH1265" s="132">
        <v>6.4999999999999997E-4</v>
      </c>
      <c r="AI1265" s="132">
        <f t="shared" si="19"/>
        <v>5.0345766430264548E-3</v>
      </c>
      <c r="AJ1265" s="132">
        <v>2.3075430654916746E-4</v>
      </c>
    </row>
    <row r="1266" spans="1:36" hidden="1">
      <c r="A1266" t="s">
        <v>1213</v>
      </c>
      <c r="B1266">
        <v>9301</v>
      </c>
      <c r="C1266" t="s">
        <v>2262</v>
      </c>
      <c r="D1266" t="s">
        <v>2263</v>
      </c>
      <c r="E1266" t="s">
        <v>309</v>
      </c>
      <c r="F1266" t="s">
        <v>2264</v>
      </c>
      <c r="G1266" t="s">
        <v>2265</v>
      </c>
      <c r="H1266" t="s">
        <v>321</v>
      </c>
      <c r="I1266" t="s">
        <v>951</v>
      </c>
      <c r="J1266" t="s">
        <v>204</v>
      </c>
      <c r="K1266" t="s">
        <v>204</v>
      </c>
      <c r="L1266" t="s">
        <v>325</v>
      </c>
      <c r="M1266" t="s">
        <v>340</v>
      </c>
      <c r="N1266" t="s">
        <v>441</v>
      </c>
      <c r="O1266" t="s">
        <v>339</v>
      </c>
      <c r="P1266" t="s">
        <v>1551</v>
      </c>
      <c r="Q1266" t="s">
        <v>413</v>
      </c>
      <c r="R1266" t="s">
        <v>407</v>
      </c>
      <c r="S1266" t="s">
        <v>1212</v>
      </c>
      <c r="T1266" s="131">
        <v>2.66</v>
      </c>
      <c r="U1266" t="s">
        <v>2266</v>
      </c>
      <c r="V1266" s="132">
        <v>5.0500000000000003E-2</v>
      </c>
      <c r="W1266" s="132">
        <v>5.4899999999999997E-2</v>
      </c>
      <c r="X1266" t="s">
        <v>412</v>
      </c>
      <c r="Y1266" t="s">
        <v>339</v>
      </c>
      <c r="Z1266" s="131">
        <v>200000</v>
      </c>
      <c r="AA1266" s="131">
        <v>1</v>
      </c>
      <c r="AB1266" s="131">
        <f t="shared" si="21"/>
        <v>91.77</v>
      </c>
      <c r="AD1266" s="131">
        <v>183.54</v>
      </c>
      <c r="AH1266" s="132">
        <v>2.1000000000000001E-4</v>
      </c>
      <c r="AI1266" s="132">
        <f t="shared" si="19"/>
        <v>4.8503306724042346E-3</v>
      </c>
      <c r="AJ1266" s="132">
        <v>2.2230959427245629E-4</v>
      </c>
    </row>
    <row r="1267" spans="1:36" hidden="1">
      <c r="A1267" t="s">
        <v>1213</v>
      </c>
      <c r="B1267">
        <v>9301</v>
      </c>
      <c r="C1267" t="s">
        <v>3119</v>
      </c>
      <c r="D1267" t="s">
        <v>3120</v>
      </c>
      <c r="E1267" t="s">
        <v>309</v>
      </c>
      <c r="F1267" t="s">
        <v>3121</v>
      </c>
      <c r="G1267" t="s">
        <v>3122</v>
      </c>
      <c r="H1267" t="s">
        <v>321</v>
      </c>
      <c r="I1267" t="s">
        <v>755</v>
      </c>
      <c r="J1267" t="s">
        <v>204</v>
      </c>
      <c r="K1267" t="s">
        <v>204</v>
      </c>
      <c r="L1267" t="s">
        <v>325</v>
      </c>
      <c r="M1267" t="s">
        <v>340</v>
      </c>
      <c r="N1267" t="s">
        <v>454</v>
      </c>
      <c r="O1267" t="s">
        <v>339</v>
      </c>
      <c r="P1267" t="s">
        <v>2213</v>
      </c>
      <c r="Q1267" t="s">
        <v>415</v>
      </c>
      <c r="R1267" t="s">
        <v>407</v>
      </c>
      <c r="S1267" t="s">
        <v>1212</v>
      </c>
      <c r="T1267" s="131">
        <v>2.48</v>
      </c>
      <c r="U1267" t="s">
        <v>2532</v>
      </c>
      <c r="V1267" s="132">
        <v>4.4249999999999998E-2</v>
      </c>
      <c r="W1267" s="132">
        <v>6.4799999999999996E-2</v>
      </c>
      <c r="X1267" t="s">
        <v>412</v>
      </c>
      <c r="Y1267" t="s">
        <v>339</v>
      </c>
      <c r="Z1267" s="131">
        <v>176353</v>
      </c>
      <c r="AA1267" s="131">
        <v>1</v>
      </c>
      <c r="AB1267" s="131">
        <f t="shared" si="21"/>
        <v>102.75980561714289</v>
      </c>
      <c r="AD1267" s="131">
        <v>181.22</v>
      </c>
      <c r="AH1267" s="132">
        <v>6.9999999999999999E-4</v>
      </c>
      <c r="AI1267" s="132">
        <f t="shared" si="19"/>
        <v>4.7890210551002257E-3</v>
      </c>
      <c r="AJ1267" s="132">
        <v>2.1949953510981001E-4</v>
      </c>
    </row>
    <row r="1268" spans="1:36" hidden="1">
      <c r="A1268" t="s">
        <v>1213</v>
      </c>
      <c r="B1268">
        <v>9301</v>
      </c>
      <c r="C1268" t="s">
        <v>3171</v>
      </c>
      <c r="D1268" t="s">
        <v>3172</v>
      </c>
      <c r="E1268" t="s">
        <v>309</v>
      </c>
      <c r="F1268" t="s">
        <v>3173</v>
      </c>
      <c r="G1268" t="s">
        <v>3174</v>
      </c>
      <c r="H1268" t="s">
        <v>321</v>
      </c>
      <c r="I1268" t="s">
        <v>951</v>
      </c>
      <c r="J1268" t="s">
        <v>204</v>
      </c>
      <c r="K1268" t="s">
        <v>204</v>
      </c>
      <c r="L1268" t="s">
        <v>325</v>
      </c>
      <c r="M1268" t="s">
        <v>340</v>
      </c>
      <c r="N1268" t="s">
        <v>484</v>
      </c>
      <c r="O1268" t="s">
        <v>339</v>
      </c>
      <c r="P1268" t="s">
        <v>1627</v>
      </c>
      <c r="Q1268" t="s">
        <v>413</v>
      </c>
      <c r="R1268" t="s">
        <v>407</v>
      </c>
      <c r="S1268" t="s">
        <v>1212</v>
      </c>
      <c r="T1268" s="131">
        <v>0.26</v>
      </c>
      <c r="U1268" t="s">
        <v>3175</v>
      </c>
      <c r="V1268" s="132">
        <v>5.178E-2</v>
      </c>
      <c r="W1268" s="132">
        <v>5.1499999999999997E-2</v>
      </c>
      <c r="X1268" t="s">
        <v>412</v>
      </c>
      <c r="Y1268" t="s">
        <v>339</v>
      </c>
      <c r="Z1268" s="131">
        <v>179000</v>
      </c>
      <c r="AA1268" s="131">
        <v>1</v>
      </c>
      <c r="AB1268" s="131">
        <f t="shared" si="21"/>
        <v>100.73016759776536</v>
      </c>
      <c r="AD1268" s="131">
        <v>180.30699999999999</v>
      </c>
      <c r="AH1268" s="132">
        <v>1.5900000000000001E-3</v>
      </c>
      <c r="AI1268" s="132">
        <f t="shared" si="19"/>
        <v>4.7648936065663632E-3</v>
      </c>
      <c r="AJ1268" s="132">
        <v>2.1839367993071687E-4</v>
      </c>
    </row>
    <row r="1269" spans="1:36" hidden="1">
      <c r="A1269" t="s">
        <v>1213</v>
      </c>
      <c r="B1269">
        <v>9301</v>
      </c>
      <c r="C1269" t="s">
        <v>455</v>
      </c>
      <c r="D1269" t="s">
        <v>2228</v>
      </c>
      <c r="E1269" t="s">
        <v>309</v>
      </c>
      <c r="F1269" t="s">
        <v>2564</v>
      </c>
      <c r="G1269" t="s">
        <v>2565</v>
      </c>
      <c r="H1269" t="s">
        <v>321</v>
      </c>
      <c r="I1269" t="s">
        <v>754</v>
      </c>
      <c r="J1269" t="s">
        <v>204</v>
      </c>
      <c r="K1269" t="s">
        <v>204</v>
      </c>
      <c r="L1269" t="s">
        <v>325</v>
      </c>
      <c r="M1269" t="s">
        <v>340</v>
      </c>
      <c r="N1269" t="s">
        <v>440</v>
      </c>
      <c r="O1269" t="s">
        <v>339</v>
      </c>
      <c r="P1269" t="s">
        <v>2027</v>
      </c>
      <c r="Q1269" t="s">
        <v>415</v>
      </c>
      <c r="R1269" t="s">
        <v>407</v>
      </c>
      <c r="S1269" t="s">
        <v>1212</v>
      </c>
      <c r="T1269" s="131">
        <v>7.27</v>
      </c>
      <c r="U1269" t="s">
        <v>2566</v>
      </c>
      <c r="V1269" s="132">
        <v>2.802E-2</v>
      </c>
      <c r="W1269" s="132">
        <v>2.9499999999999998E-2</v>
      </c>
      <c r="X1269" t="s">
        <v>412</v>
      </c>
      <c r="Y1269" t="s">
        <v>339</v>
      </c>
      <c r="Z1269" s="131">
        <v>165000</v>
      </c>
      <c r="AA1269" s="131">
        <v>1</v>
      </c>
      <c r="AB1269" s="131">
        <f t="shared" si="21"/>
        <v>106.29030303030302</v>
      </c>
      <c r="AD1269" s="131">
        <v>175.37899999999999</v>
      </c>
      <c r="AH1269" s="132">
        <v>4.0000000000000003E-5</v>
      </c>
      <c r="AI1269" s="132">
        <f t="shared" si="19"/>
        <v>4.6346635229137095E-3</v>
      </c>
      <c r="AJ1269" s="132">
        <v>2.1242472667488892E-4</v>
      </c>
    </row>
    <row r="1270" spans="1:36" hidden="1">
      <c r="A1270" t="s">
        <v>1213</v>
      </c>
      <c r="B1270">
        <v>9301</v>
      </c>
      <c r="C1270" t="s">
        <v>2082</v>
      </c>
      <c r="D1270" t="s">
        <v>2083</v>
      </c>
      <c r="E1270" t="s">
        <v>309</v>
      </c>
      <c r="F1270" t="s">
        <v>2090</v>
      </c>
      <c r="G1270" t="s">
        <v>2091</v>
      </c>
      <c r="H1270" t="s">
        <v>321</v>
      </c>
      <c r="I1270" t="s">
        <v>754</v>
      </c>
      <c r="J1270" t="s">
        <v>204</v>
      </c>
      <c r="K1270" t="s">
        <v>204</v>
      </c>
      <c r="L1270" t="s">
        <v>325</v>
      </c>
      <c r="M1270" t="s">
        <v>340</v>
      </c>
      <c r="N1270" t="s">
        <v>464</v>
      </c>
      <c r="O1270" t="s">
        <v>339</v>
      </c>
      <c r="P1270" t="s">
        <v>1700</v>
      </c>
      <c r="Q1270" t="s">
        <v>413</v>
      </c>
      <c r="R1270" t="s">
        <v>407</v>
      </c>
      <c r="S1270" t="s">
        <v>1212</v>
      </c>
      <c r="T1270" s="131">
        <v>1.41</v>
      </c>
      <c r="U1270" t="s">
        <v>1628</v>
      </c>
      <c r="V1270" s="132">
        <v>2.4E-2</v>
      </c>
      <c r="W1270" s="132">
        <v>2.5999999999999999E-2</v>
      </c>
      <c r="X1270" t="s">
        <v>412</v>
      </c>
      <c r="Y1270" t="s">
        <v>339</v>
      </c>
      <c r="Z1270" s="131">
        <v>150000.18</v>
      </c>
      <c r="AA1270" s="131">
        <v>1</v>
      </c>
      <c r="AB1270" s="131">
        <f t="shared" si="21"/>
        <v>115.94986086016696</v>
      </c>
      <c r="AD1270" s="131">
        <v>173.92500000000001</v>
      </c>
      <c r="AH1270" s="132">
        <v>2.7999999999999998E-4</v>
      </c>
      <c r="AI1270" s="132">
        <f t="shared" si="19"/>
        <v>4.5962393058619731E-3</v>
      </c>
      <c r="AJ1270" s="132">
        <v>2.1066359476864423E-4</v>
      </c>
    </row>
    <row r="1271" spans="1:36" hidden="1">
      <c r="A1271" t="s">
        <v>1213</v>
      </c>
      <c r="B1271">
        <v>9301</v>
      </c>
      <c r="C1271" t="s">
        <v>3062</v>
      </c>
      <c r="D1271" t="s">
        <v>3063</v>
      </c>
      <c r="E1271" t="s">
        <v>309</v>
      </c>
      <c r="F1271" t="s">
        <v>3064</v>
      </c>
      <c r="G1271" t="s">
        <v>3065</v>
      </c>
      <c r="H1271" t="s">
        <v>321</v>
      </c>
      <c r="I1271" t="s">
        <v>951</v>
      </c>
      <c r="J1271" t="s">
        <v>204</v>
      </c>
      <c r="K1271" t="s">
        <v>204</v>
      </c>
      <c r="L1271" t="s">
        <v>325</v>
      </c>
      <c r="M1271" t="s">
        <v>340</v>
      </c>
      <c r="N1271" t="s">
        <v>458</v>
      </c>
      <c r="O1271" t="s">
        <v>339</v>
      </c>
      <c r="Q1271" t="s">
        <v>410</v>
      </c>
      <c r="R1271" t="s">
        <v>410</v>
      </c>
      <c r="S1271" t="s">
        <v>1212</v>
      </c>
      <c r="T1271" s="131">
        <v>0.75</v>
      </c>
      <c r="U1271" t="s">
        <v>1583</v>
      </c>
      <c r="V1271" s="132">
        <v>4.394E-2</v>
      </c>
      <c r="W1271" s="132">
        <v>5.4300000000000001E-2</v>
      </c>
      <c r="X1271" t="s">
        <v>412</v>
      </c>
      <c r="Y1271" t="s">
        <v>339</v>
      </c>
      <c r="Z1271" s="131">
        <v>176500</v>
      </c>
      <c r="AA1271" s="131">
        <v>1</v>
      </c>
      <c r="AB1271" s="131">
        <f t="shared" si="21"/>
        <v>98.049858356940518</v>
      </c>
      <c r="AD1271" s="131">
        <v>173.05799999999999</v>
      </c>
      <c r="AH1271" s="132">
        <v>1.1800000000000001E-3</v>
      </c>
      <c r="AI1271" s="132">
        <f t="shared" si="19"/>
        <v>4.5733274790505174E-3</v>
      </c>
      <c r="AJ1271" s="132">
        <v>2.0961345627984495E-4</v>
      </c>
    </row>
    <row r="1272" spans="1:36" hidden="1">
      <c r="A1272" t="s">
        <v>1213</v>
      </c>
      <c r="B1272">
        <v>9301</v>
      </c>
      <c r="C1272" t="s">
        <v>1741</v>
      </c>
      <c r="D1272" t="s">
        <v>1742</v>
      </c>
      <c r="E1272" t="s">
        <v>311</v>
      </c>
      <c r="F1272" t="s">
        <v>1743</v>
      </c>
      <c r="G1272" t="s">
        <v>1744</v>
      </c>
      <c r="H1272" t="s">
        <v>321</v>
      </c>
      <c r="I1272" t="s">
        <v>951</v>
      </c>
      <c r="J1272" t="s">
        <v>204</v>
      </c>
      <c r="K1272" t="s">
        <v>224</v>
      </c>
      <c r="L1272" t="s">
        <v>325</v>
      </c>
      <c r="M1272" t="s">
        <v>340</v>
      </c>
      <c r="N1272" t="s">
        <v>443</v>
      </c>
      <c r="O1272" t="s">
        <v>339</v>
      </c>
      <c r="P1272" t="s">
        <v>1545</v>
      </c>
      <c r="Q1272" t="s">
        <v>415</v>
      </c>
      <c r="R1272" t="s">
        <v>407</v>
      </c>
      <c r="S1272" t="s">
        <v>1212</v>
      </c>
      <c r="T1272" s="131">
        <v>0.47</v>
      </c>
      <c r="U1272" t="s">
        <v>1745</v>
      </c>
      <c r="V1272" s="132">
        <v>5.4850000000000003E-2</v>
      </c>
      <c r="W1272" s="132">
        <v>5.9499999999999997E-2</v>
      </c>
      <c r="X1272" t="s">
        <v>412</v>
      </c>
      <c r="Y1272" t="s">
        <v>339</v>
      </c>
      <c r="Z1272" s="131">
        <v>172476.5</v>
      </c>
      <c r="AA1272" s="131">
        <v>1</v>
      </c>
      <c r="AB1272" s="131">
        <f t="shared" si="21"/>
        <v>99.610091809608846</v>
      </c>
      <c r="AD1272" s="131">
        <v>171.804</v>
      </c>
      <c r="AH1272" s="132">
        <v>2.7E-4</v>
      </c>
      <c r="AI1272" s="132">
        <f t="shared" si="19"/>
        <v>4.540188573835334E-3</v>
      </c>
      <c r="AJ1272" s="132">
        <v>2.0809457085313872E-4</v>
      </c>
    </row>
    <row r="1273" spans="1:36" hidden="1">
      <c r="A1273" t="s">
        <v>1213</v>
      </c>
      <c r="B1273">
        <v>9301</v>
      </c>
      <c r="C1273" t="s">
        <v>1803</v>
      </c>
      <c r="D1273" t="s">
        <v>1804</v>
      </c>
      <c r="E1273" t="s">
        <v>309</v>
      </c>
      <c r="F1273" t="s">
        <v>1805</v>
      </c>
      <c r="G1273" t="s">
        <v>1806</v>
      </c>
      <c r="H1273" t="s">
        <v>321</v>
      </c>
      <c r="I1273" t="s">
        <v>952</v>
      </c>
      <c r="J1273" t="s">
        <v>204</v>
      </c>
      <c r="K1273" t="s">
        <v>204</v>
      </c>
      <c r="L1273" t="s">
        <v>325</v>
      </c>
      <c r="M1273" t="s">
        <v>340</v>
      </c>
      <c r="N1273" t="s">
        <v>461</v>
      </c>
      <c r="O1273" t="s">
        <v>339</v>
      </c>
      <c r="Q1273" t="s">
        <v>410</v>
      </c>
      <c r="R1273" t="s">
        <v>410</v>
      </c>
      <c r="S1273" t="s">
        <v>1212</v>
      </c>
      <c r="T1273" s="131">
        <v>3.02</v>
      </c>
      <c r="U1273" t="s">
        <v>1730</v>
      </c>
      <c r="V1273" s="132">
        <v>3.5680000000000003E-2</v>
      </c>
      <c r="W1273" s="132">
        <v>3.7999999999999999E-2</v>
      </c>
      <c r="X1273" t="s">
        <v>412</v>
      </c>
      <c r="Y1273" t="s">
        <v>339</v>
      </c>
      <c r="Z1273" s="131">
        <v>161000</v>
      </c>
      <c r="AA1273" s="131">
        <v>1</v>
      </c>
      <c r="AB1273" s="131">
        <f t="shared" si="21"/>
        <v>104.5</v>
      </c>
      <c r="AD1273" s="131">
        <v>168.245</v>
      </c>
      <c r="AH1273" s="132">
        <v>5.4000000000000001E-4</v>
      </c>
      <c r="AI1273" s="132">
        <f t="shared" si="19"/>
        <v>4.4461364497038816E-3</v>
      </c>
      <c r="AJ1273" s="132">
        <v>2.037837947497516E-4</v>
      </c>
    </row>
    <row r="1274" spans="1:36" hidden="1">
      <c r="A1274" t="s">
        <v>1213</v>
      </c>
      <c r="B1274">
        <v>9301</v>
      </c>
      <c r="C1274" t="s">
        <v>2686</v>
      </c>
      <c r="D1274" t="s">
        <v>2687</v>
      </c>
      <c r="E1274" t="s">
        <v>309</v>
      </c>
      <c r="F1274" t="s">
        <v>2688</v>
      </c>
      <c r="G1274" t="s">
        <v>2689</v>
      </c>
      <c r="H1274" t="s">
        <v>321</v>
      </c>
      <c r="I1274" t="s">
        <v>951</v>
      </c>
      <c r="J1274" t="s">
        <v>204</v>
      </c>
      <c r="K1274" t="s">
        <v>204</v>
      </c>
      <c r="L1274" t="s">
        <v>325</v>
      </c>
      <c r="M1274" t="s">
        <v>340</v>
      </c>
      <c r="N1274" t="s">
        <v>464</v>
      </c>
      <c r="O1274" t="s">
        <v>339</v>
      </c>
      <c r="P1274" t="s">
        <v>1655</v>
      </c>
      <c r="Q1274" t="s">
        <v>413</v>
      </c>
      <c r="R1274" t="s">
        <v>407</v>
      </c>
      <c r="S1274" t="s">
        <v>1212</v>
      </c>
      <c r="T1274" s="131">
        <v>1.2</v>
      </c>
      <c r="U1274" t="s">
        <v>2690</v>
      </c>
      <c r="V1274" s="132">
        <v>5.9040000000000002E-2</v>
      </c>
      <c r="W1274" s="132">
        <v>6.7000000000000004E-2</v>
      </c>
      <c r="X1274" t="s">
        <v>412</v>
      </c>
      <c r="Y1274" t="s">
        <v>339</v>
      </c>
      <c r="Z1274" s="131">
        <v>166000.47</v>
      </c>
      <c r="AA1274" s="131">
        <v>1</v>
      </c>
      <c r="AB1274" s="131">
        <f t="shared" si="21"/>
        <v>99.459959360356038</v>
      </c>
      <c r="AD1274" s="131">
        <v>165.10400000000001</v>
      </c>
      <c r="AH1274" s="132">
        <v>2.9E-4</v>
      </c>
      <c r="AI1274" s="132">
        <f t="shared" si="19"/>
        <v>4.3631306273108246E-3</v>
      </c>
      <c r="AJ1274" s="132">
        <v>1.999793137885999E-4</v>
      </c>
    </row>
    <row r="1275" spans="1:36" hidden="1">
      <c r="A1275" t="s">
        <v>1213</v>
      </c>
      <c r="B1275">
        <v>9301</v>
      </c>
      <c r="C1275" t="s">
        <v>1908</v>
      </c>
      <c r="D1275" t="s">
        <v>1909</v>
      </c>
      <c r="E1275" t="s">
        <v>309</v>
      </c>
      <c r="F1275" t="s">
        <v>2746</v>
      </c>
      <c r="G1275" t="s">
        <v>2747</v>
      </c>
      <c r="H1275" t="s">
        <v>321</v>
      </c>
      <c r="I1275" t="s">
        <v>754</v>
      </c>
      <c r="J1275" t="s">
        <v>204</v>
      </c>
      <c r="K1275" t="s">
        <v>204</v>
      </c>
      <c r="L1275" t="s">
        <v>325</v>
      </c>
      <c r="M1275" t="s">
        <v>340</v>
      </c>
      <c r="N1275" t="s">
        <v>464</v>
      </c>
      <c r="O1275" t="s">
        <v>339</v>
      </c>
      <c r="P1275" t="s">
        <v>1533</v>
      </c>
      <c r="Q1275" t="s">
        <v>413</v>
      </c>
      <c r="R1275" t="s">
        <v>407</v>
      </c>
      <c r="S1275" t="s">
        <v>1212</v>
      </c>
      <c r="T1275" s="131">
        <v>1.65</v>
      </c>
      <c r="U1275" t="s">
        <v>1349</v>
      </c>
      <c r="V1275" s="132">
        <v>2.3529999999999999E-2</v>
      </c>
      <c r="W1275" s="132">
        <v>2.6599999999999999E-2</v>
      </c>
      <c r="X1275" t="s">
        <v>412</v>
      </c>
      <c r="Y1275" t="s">
        <v>339</v>
      </c>
      <c r="Z1275" s="131">
        <v>144399.75</v>
      </c>
      <c r="AA1275" s="131">
        <v>1</v>
      </c>
      <c r="AB1275" s="131">
        <f t="shared" si="21"/>
        <v>113.80975382575109</v>
      </c>
      <c r="AD1275" s="131">
        <v>164.34100000000001</v>
      </c>
      <c r="AH1275" s="132">
        <v>2.4000000000000001E-4</v>
      </c>
      <c r="AI1275" s="132">
        <f t="shared" si="19"/>
        <v>4.3429671626543766E-3</v>
      </c>
      <c r="AJ1275" s="132">
        <v>1.9905514346916063E-4</v>
      </c>
    </row>
    <row r="1276" spans="1:36" hidden="1">
      <c r="A1276" t="s">
        <v>1213</v>
      </c>
      <c r="B1276">
        <v>9301</v>
      </c>
      <c r="C1276" t="s">
        <v>1509</v>
      </c>
      <c r="D1276" t="s">
        <v>1510</v>
      </c>
      <c r="E1276" t="s">
        <v>309</v>
      </c>
      <c r="F1276" t="s">
        <v>2608</v>
      </c>
      <c r="G1276" t="s">
        <v>2609</v>
      </c>
      <c r="H1276" t="s">
        <v>321</v>
      </c>
      <c r="I1276" t="s">
        <v>754</v>
      </c>
      <c r="J1276" t="s">
        <v>204</v>
      </c>
      <c r="K1276" t="s">
        <v>204</v>
      </c>
      <c r="L1276" t="s">
        <v>325</v>
      </c>
      <c r="M1276" t="s">
        <v>340</v>
      </c>
      <c r="N1276" t="s">
        <v>448</v>
      </c>
      <c r="O1276" t="s">
        <v>339</v>
      </c>
      <c r="P1276" t="s">
        <v>1211</v>
      </c>
      <c r="Q1276" t="s">
        <v>413</v>
      </c>
      <c r="R1276" t="s">
        <v>407</v>
      </c>
      <c r="S1276" t="s">
        <v>1212</v>
      </c>
      <c r="T1276" s="131">
        <v>2.46</v>
      </c>
      <c r="U1276" t="s">
        <v>2610</v>
      </c>
      <c r="V1276" s="132">
        <v>2.4E-2</v>
      </c>
      <c r="W1276" s="132">
        <v>2.4400000000000002E-2</v>
      </c>
      <c r="X1276" t="s">
        <v>412</v>
      </c>
      <c r="Y1276" t="s">
        <v>339</v>
      </c>
      <c r="Z1276" s="131">
        <v>138000</v>
      </c>
      <c r="AA1276" s="131">
        <v>1</v>
      </c>
      <c r="AB1276" s="131">
        <f t="shared" si="21"/>
        <v>114.02971014492753</v>
      </c>
      <c r="AD1276" s="131">
        <v>157.36099999999999</v>
      </c>
      <c r="AH1276" s="132">
        <v>5.0000000000000002E-5</v>
      </c>
      <c r="AI1276" s="132">
        <f t="shared" si="19"/>
        <v>4.158509779558694E-3</v>
      </c>
      <c r="AJ1276" s="132">
        <v>1.9060074133326791E-4</v>
      </c>
    </row>
    <row r="1277" spans="1:36" hidden="1">
      <c r="A1277" t="s">
        <v>1213</v>
      </c>
      <c r="B1277">
        <v>9301</v>
      </c>
      <c r="C1277" t="s">
        <v>2295</v>
      </c>
      <c r="D1277" t="s">
        <v>2296</v>
      </c>
      <c r="E1277" t="s">
        <v>309</v>
      </c>
      <c r="F1277" t="s">
        <v>3004</v>
      </c>
      <c r="G1277" t="s">
        <v>3005</v>
      </c>
      <c r="H1277" t="s">
        <v>321</v>
      </c>
      <c r="I1277" t="s">
        <v>951</v>
      </c>
      <c r="J1277" t="s">
        <v>204</v>
      </c>
      <c r="K1277" t="s">
        <v>204</v>
      </c>
      <c r="L1277" t="s">
        <v>325</v>
      </c>
      <c r="M1277" t="s">
        <v>340</v>
      </c>
      <c r="N1277" t="s">
        <v>477</v>
      </c>
      <c r="O1277" t="s">
        <v>339</v>
      </c>
      <c r="P1277" t="s">
        <v>1700</v>
      </c>
      <c r="Q1277" t="s">
        <v>413</v>
      </c>
      <c r="R1277" t="s">
        <v>407</v>
      </c>
      <c r="S1277" t="s">
        <v>1212</v>
      </c>
      <c r="T1277" s="131">
        <v>0.71</v>
      </c>
      <c r="U1277" t="s">
        <v>2627</v>
      </c>
      <c r="V1277" s="132">
        <v>5.1869999999999999E-2</v>
      </c>
      <c r="W1277" s="132">
        <v>5.1900000000000002E-2</v>
      </c>
      <c r="X1277" t="s">
        <v>412</v>
      </c>
      <c r="Y1277" t="s">
        <v>339</v>
      </c>
      <c r="Z1277" s="131">
        <v>159152.12</v>
      </c>
      <c r="AA1277" s="131">
        <v>1</v>
      </c>
      <c r="AB1277" s="131">
        <f t="shared" si="21"/>
        <v>98.400197245251903</v>
      </c>
      <c r="AD1277" s="131">
        <v>156.60599999999999</v>
      </c>
      <c r="AH1277" s="132">
        <v>2.0400000000000001E-3</v>
      </c>
      <c r="AI1277" s="132">
        <f t="shared" si="19"/>
        <v>4.1385577273757084E-3</v>
      </c>
      <c r="AJ1277" s="132">
        <v>1.8968626087301018E-4</v>
      </c>
    </row>
    <row r="1278" spans="1:36" hidden="1">
      <c r="A1278" t="s">
        <v>1213</v>
      </c>
      <c r="B1278">
        <v>9301</v>
      </c>
      <c r="C1278" t="s">
        <v>2996</v>
      </c>
      <c r="D1278" t="s">
        <v>2997</v>
      </c>
      <c r="E1278" t="s">
        <v>309</v>
      </c>
      <c r="F1278" t="s">
        <v>2998</v>
      </c>
      <c r="G1278" t="s">
        <v>2999</v>
      </c>
      <c r="H1278" t="s">
        <v>321</v>
      </c>
      <c r="I1278" t="s">
        <v>754</v>
      </c>
      <c r="J1278" t="s">
        <v>204</v>
      </c>
      <c r="K1278" t="s">
        <v>204</v>
      </c>
      <c r="L1278" t="s">
        <v>325</v>
      </c>
      <c r="M1278" t="s">
        <v>340</v>
      </c>
      <c r="N1278" t="s">
        <v>447</v>
      </c>
      <c r="O1278" t="s">
        <v>339</v>
      </c>
      <c r="Q1278" t="s">
        <v>410</v>
      </c>
      <c r="R1278" t="s">
        <v>410</v>
      </c>
      <c r="S1278" t="s">
        <v>1212</v>
      </c>
      <c r="T1278" s="131">
        <v>3.01</v>
      </c>
      <c r="U1278" t="s">
        <v>1780</v>
      </c>
      <c r="V1278" s="132">
        <v>5.4710000000000002E-2</v>
      </c>
      <c r="W1278" s="132">
        <v>2.87E-2</v>
      </c>
      <c r="X1278" t="s">
        <v>412</v>
      </c>
      <c r="Y1278" t="s">
        <v>339</v>
      </c>
      <c r="Z1278" s="131">
        <v>139614.43</v>
      </c>
      <c r="AA1278" s="131">
        <v>1</v>
      </c>
      <c r="AB1278" s="131">
        <f t="shared" si="21"/>
        <v>111.43977023005431</v>
      </c>
      <c r="AD1278" s="131">
        <v>155.58600000000001</v>
      </c>
      <c r="AH1278" s="132">
        <v>1.1800000000000001E-3</v>
      </c>
      <c r="AI1278" s="132">
        <f t="shared" si="19"/>
        <v>4.1116026370092915E-3</v>
      </c>
      <c r="AJ1278" s="132">
        <v>1.8845080382736399E-4</v>
      </c>
    </row>
    <row r="1279" spans="1:36" hidden="1">
      <c r="A1279" t="s">
        <v>1213</v>
      </c>
      <c r="B1279">
        <v>9301</v>
      </c>
      <c r="C1279" t="s">
        <v>1509</v>
      </c>
      <c r="D1279" t="s">
        <v>1510</v>
      </c>
      <c r="E1279" t="s">
        <v>309</v>
      </c>
      <c r="F1279" t="s">
        <v>2811</v>
      </c>
      <c r="G1279" t="s">
        <v>2812</v>
      </c>
      <c r="H1279" t="s">
        <v>321</v>
      </c>
      <c r="I1279" t="s">
        <v>754</v>
      </c>
      <c r="J1279" t="s">
        <v>204</v>
      </c>
      <c r="K1279" t="s">
        <v>204</v>
      </c>
      <c r="L1279" t="s">
        <v>325</v>
      </c>
      <c r="M1279" t="s">
        <v>340</v>
      </c>
      <c r="N1279" t="s">
        <v>448</v>
      </c>
      <c r="O1279" t="s">
        <v>339</v>
      </c>
      <c r="P1279" t="s">
        <v>1211</v>
      </c>
      <c r="Q1279" t="s">
        <v>413</v>
      </c>
      <c r="R1279" t="s">
        <v>407</v>
      </c>
      <c r="S1279" t="s">
        <v>1212</v>
      </c>
      <c r="T1279" s="131">
        <v>5.59</v>
      </c>
      <c r="U1279" t="s">
        <v>2813</v>
      </c>
      <c r="V1279" s="132">
        <v>2.273E-2</v>
      </c>
      <c r="W1279" s="132">
        <v>2.5899999999999999E-2</v>
      </c>
      <c r="X1279" t="s">
        <v>412</v>
      </c>
      <c r="Y1279" t="s">
        <v>339</v>
      </c>
      <c r="Z1279" s="131">
        <v>152000</v>
      </c>
      <c r="AA1279" s="131">
        <v>1</v>
      </c>
      <c r="AB1279" s="131">
        <f t="shared" si="21"/>
        <v>101.28026315789474</v>
      </c>
      <c r="AD1279" s="131">
        <v>153.946</v>
      </c>
      <c r="AH1279" s="132">
        <v>5.0000000000000002E-5</v>
      </c>
      <c r="AI1279" s="132">
        <f t="shared" si="19"/>
        <v>4.0682630799495599E-3</v>
      </c>
      <c r="AJ1279" s="132">
        <v>1.864643826951485E-4</v>
      </c>
    </row>
    <row r="1280" spans="1:36" hidden="1">
      <c r="A1280" t="s">
        <v>1213</v>
      </c>
      <c r="B1280">
        <v>9301</v>
      </c>
      <c r="C1280" t="s">
        <v>2973</v>
      </c>
      <c r="D1280" t="s">
        <v>2974</v>
      </c>
      <c r="E1280" t="s">
        <v>309</v>
      </c>
      <c r="F1280" t="s">
        <v>2994</v>
      </c>
      <c r="G1280" t="s">
        <v>2995</v>
      </c>
      <c r="H1280" t="s">
        <v>321</v>
      </c>
      <c r="I1280" t="s">
        <v>754</v>
      </c>
      <c r="J1280" t="s">
        <v>204</v>
      </c>
      <c r="K1280" t="s">
        <v>204</v>
      </c>
      <c r="L1280" t="s">
        <v>325</v>
      </c>
      <c r="M1280" t="s">
        <v>340</v>
      </c>
      <c r="N1280" t="s">
        <v>464</v>
      </c>
      <c r="O1280" t="s">
        <v>339</v>
      </c>
      <c r="P1280" t="s">
        <v>1539</v>
      </c>
      <c r="Q1280" t="s">
        <v>413</v>
      </c>
      <c r="R1280" t="s">
        <v>407</v>
      </c>
      <c r="S1280" t="s">
        <v>1212</v>
      </c>
      <c r="T1280" s="131">
        <v>0.75</v>
      </c>
      <c r="U1280" t="s">
        <v>1583</v>
      </c>
      <c r="V1280" s="132">
        <v>1.278E-2</v>
      </c>
      <c r="W1280" s="132">
        <v>-9.7000000000000003E-3</v>
      </c>
      <c r="X1280" t="s">
        <v>412</v>
      </c>
      <c r="Y1280" t="s">
        <v>339</v>
      </c>
      <c r="Z1280" s="131">
        <v>132000</v>
      </c>
      <c r="AA1280" s="131">
        <v>1</v>
      </c>
      <c r="AB1280" s="131">
        <f t="shared" si="21"/>
        <v>116.51969696969698</v>
      </c>
      <c r="AD1280" s="131">
        <v>153.80600000000001</v>
      </c>
      <c r="AH1280" s="132">
        <v>2.3000000000000001E-4</v>
      </c>
      <c r="AI1280" s="132">
        <f t="shared" si="19"/>
        <v>4.0645633616639741E-3</v>
      </c>
      <c r="AJ1280" s="132">
        <v>1.8629481015947159E-4</v>
      </c>
    </row>
    <row r="1281" spans="1:36" hidden="1">
      <c r="A1281" t="s">
        <v>1213</v>
      </c>
      <c r="B1281">
        <v>9301</v>
      </c>
      <c r="C1281" t="s">
        <v>1671</v>
      </c>
      <c r="D1281" t="s">
        <v>1672</v>
      </c>
      <c r="E1281" t="s">
        <v>309</v>
      </c>
      <c r="F1281" t="s">
        <v>3042</v>
      </c>
      <c r="G1281" t="s">
        <v>3043</v>
      </c>
      <c r="H1281" t="s">
        <v>321</v>
      </c>
      <c r="I1281" t="s">
        <v>754</v>
      </c>
      <c r="J1281" t="s">
        <v>204</v>
      </c>
      <c r="K1281" t="s">
        <v>204</v>
      </c>
      <c r="L1281" t="s">
        <v>325</v>
      </c>
      <c r="M1281" t="s">
        <v>340</v>
      </c>
      <c r="N1281" t="s">
        <v>464</v>
      </c>
      <c r="O1281" t="s">
        <v>339</v>
      </c>
      <c r="P1281" t="s">
        <v>1627</v>
      </c>
      <c r="Q1281" t="s">
        <v>413</v>
      </c>
      <c r="R1281" t="s">
        <v>407</v>
      </c>
      <c r="S1281" t="s">
        <v>1212</v>
      </c>
      <c r="T1281" s="131">
        <v>3.54</v>
      </c>
      <c r="U1281" t="s">
        <v>1572</v>
      </c>
      <c r="V1281" s="132">
        <v>2.477E-2</v>
      </c>
      <c r="W1281" s="132">
        <v>2.8899999999999999E-2</v>
      </c>
      <c r="X1281" t="s">
        <v>412</v>
      </c>
      <c r="Y1281" t="s">
        <v>339</v>
      </c>
      <c r="Z1281" s="131">
        <v>130000.35</v>
      </c>
      <c r="AA1281" s="131">
        <v>1</v>
      </c>
      <c r="AB1281" s="131">
        <f t="shared" si="21"/>
        <v>110.76970177387983</v>
      </c>
      <c r="AD1281" s="131">
        <v>144.001</v>
      </c>
      <c r="AH1281" s="132">
        <v>2.7999999999999998E-4</v>
      </c>
      <c r="AI1281" s="132">
        <f t="shared" si="19"/>
        <v>3.8054509488769871E-3</v>
      </c>
      <c r="AJ1281" s="132">
        <v>1.7441867650009796E-4</v>
      </c>
    </row>
    <row r="1282" spans="1:36" hidden="1">
      <c r="A1282" t="s">
        <v>1213</v>
      </c>
      <c r="B1282">
        <v>9301</v>
      </c>
      <c r="C1282" t="s">
        <v>2489</v>
      </c>
      <c r="D1282" t="s">
        <v>2490</v>
      </c>
      <c r="E1282" t="s">
        <v>309</v>
      </c>
      <c r="F1282" t="s">
        <v>3010</v>
      </c>
      <c r="G1282" t="s">
        <v>3011</v>
      </c>
      <c r="H1282" t="s">
        <v>321</v>
      </c>
      <c r="I1282" t="s">
        <v>951</v>
      </c>
      <c r="J1282" t="s">
        <v>204</v>
      </c>
      <c r="K1282" t="s">
        <v>204</v>
      </c>
      <c r="L1282" t="s">
        <v>325</v>
      </c>
      <c r="M1282" t="s">
        <v>340</v>
      </c>
      <c r="N1282" t="s">
        <v>476</v>
      </c>
      <c r="O1282" t="s">
        <v>339</v>
      </c>
      <c r="P1282" t="s">
        <v>1533</v>
      </c>
      <c r="Q1282" t="s">
        <v>413</v>
      </c>
      <c r="R1282" t="s">
        <v>407</v>
      </c>
      <c r="S1282" t="s">
        <v>1212</v>
      </c>
      <c r="T1282" s="131">
        <v>1.1399999999999999</v>
      </c>
      <c r="U1282" t="s">
        <v>2189</v>
      </c>
      <c r="V1282" s="132">
        <v>3.959E-2</v>
      </c>
      <c r="W1282" s="132">
        <v>4.87E-2</v>
      </c>
      <c r="X1282" t="s">
        <v>412</v>
      </c>
      <c r="Y1282" t="s">
        <v>339</v>
      </c>
      <c r="Z1282" s="131">
        <v>136000.98000000001</v>
      </c>
      <c r="AA1282" s="131">
        <v>1</v>
      </c>
      <c r="AB1282" s="131">
        <f t="shared" si="21"/>
        <v>97.939735434259362</v>
      </c>
      <c r="AD1282" s="131">
        <v>133.19900000000001</v>
      </c>
      <c r="AH1282" s="132">
        <v>4.0999999999999999E-4</v>
      </c>
      <c r="AI1282" s="132">
        <f t="shared" si="19"/>
        <v>3.5199912565847865E-3</v>
      </c>
      <c r="AJ1282" s="132">
        <v>1.6133494414022508E-4</v>
      </c>
    </row>
    <row r="1283" spans="1:36" hidden="1">
      <c r="A1283" t="s">
        <v>1213</v>
      </c>
      <c r="B1283">
        <v>9301</v>
      </c>
      <c r="C1283" t="s">
        <v>2528</v>
      </c>
      <c r="D1283" t="s">
        <v>2529</v>
      </c>
      <c r="E1283" t="s">
        <v>309</v>
      </c>
      <c r="F1283" t="s">
        <v>2530</v>
      </c>
      <c r="G1283" t="s">
        <v>2531</v>
      </c>
      <c r="H1283" t="s">
        <v>321</v>
      </c>
      <c r="I1283" t="s">
        <v>755</v>
      </c>
      <c r="J1283" t="s">
        <v>204</v>
      </c>
      <c r="K1283" t="s">
        <v>204</v>
      </c>
      <c r="L1283" t="s">
        <v>325</v>
      </c>
      <c r="M1283" t="s">
        <v>340</v>
      </c>
      <c r="N1283" t="s">
        <v>454</v>
      </c>
      <c r="O1283" t="s">
        <v>339</v>
      </c>
      <c r="P1283" t="s">
        <v>1545</v>
      </c>
      <c r="Q1283" t="s">
        <v>415</v>
      </c>
      <c r="R1283" t="s">
        <v>407</v>
      </c>
      <c r="S1283" t="s">
        <v>1212</v>
      </c>
      <c r="T1283" s="131">
        <v>2.67</v>
      </c>
      <c r="U1283" t="s">
        <v>2532</v>
      </c>
      <c r="V1283" s="132">
        <v>6.9889999999999994E-2</v>
      </c>
      <c r="W1283" s="132">
        <v>6.7199999999999996E-2</v>
      </c>
      <c r="X1283" t="s">
        <v>412</v>
      </c>
      <c r="Y1283" t="s">
        <v>339</v>
      </c>
      <c r="Z1283" s="131">
        <v>124585.27</v>
      </c>
      <c r="AA1283" s="131">
        <v>1</v>
      </c>
      <c r="AB1283" s="131">
        <f t="shared" si="21"/>
        <v>100.99990151323668</v>
      </c>
      <c r="AD1283" s="131">
        <v>125.831</v>
      </c>
      <c r="AH1283" s="132">
        <v>1E-4</v>
      </c>
      <c r="AI1283" s="132">
        <f t="shared" ref="AI1283:AI1346" si="22">AD1283/SUMIF(B:B,B1283,AD:AD)</f>
        <v>3.3252803685261921E-3</v>
      </c>
      <c r="AJ1283" s="132">
        <v>1.5241058383402771E-4</v>
      </c>
    </row>
    <row r="1284" spans="1:36" hidden="1">
      <c r="A1284" t="s">
        <v>1213</v>
      </c>
      <c r="B1284">
        <v>9301</v>
      </c>
      <c r="C1284" t="s">
        <v>455</v>
      </c>
      <c r="D1284" t="s">
        <v>2228</v>
      </c>
      <c r="E1284" t="s">
        <v>309</v>
      </c>
      <c r="F1284" t="s">
        <v>2434</v>
      </c>
      <c r="G1284" t="s">
        <v>2435</v>
      </c>
      <c r="H1284" t="s">
        <v>321</v>
      </c>
      <c r="I1284" t="s">
        <v>754</v>
      </c>
      <c r="J1284" t="s">
        <v>204</v>
      </c>
      <c r="K1284" t="s">
        <v>204</v>
      </c>
      <c r="L1284" t="s">
        <v>325</v>
      </c>
      <c r="M1284" t="s">
        <v>340</v>
      </c>
      <c r="N1284" t="s">
        <v>440</v>
      </c>
      <c r="O1284" t="s">
        <v>339</v>
      </c>
      <c r="P1284" t="s">
        <v>2027</v>
      </c>
      <c r="Q1284" t="s">
        <v>415</v>
      </c>
      <c r="R1284" t="s">
        <v>407</v>
      </c>
      <c r="S1284" t="s">
        <v>1212</v>
      </c>
      <c r="T1284" s="131">
        <v>3.02</v>
      </c>
      <c r="U1284" t="s">
        <v>2436</v>
      </c>
      <c r="V1284" s="132">
        <v>2.2970000000000001E-2</v>
      </c>
      <c r="W1284" s="132">
        <v>2.5700000000000001E-2</v>
      </c>
      <c r="X1284" t="s">
        <v>412</v>
      </c>
      <c r="Y1284" t="s">
        <v>339</v>
      </c>
      <c r="Z1284" s="131">
        <v>98913.46</v>
      </c>
      <c r="AA1284" s="131">
        <v>1</v>
      </c>
      <c r="AB1284" s="131">
        <f t="shared" si="21"/>
        <v>120.78942542299096</v>
      </c>
      <c r="AC1284" s="131">
        <v>3.5049999999999999</v>
      </c>
      <c r="AD1284" s="131">
        <v>122.982</v>
      </c>
      <c r="AH1284" s="132">
        <v>4.0000000000000003E-5</v>
      </c>
      <c r="AI1284" s="132">
        <f t="shared" si="22"/>
        <v>3.2499911014145012E-3</v>
      </c>
      <c r="AJ1284" s="132">
        <v>1.4895978273300219E-4</v>
      </c>
    </row>
    <row r="1285" spans="1:36" hidden="1">
      <c r="A1285" t="s">
        <v>1213</v>
      </c>
      <c r="B1285">
        <v>9301</v>
      </c>
      <c r="C1285" t="s">
        <v>2996</v>
      </c>
      <c r="D1285" t="s">
        <v>2997</v>
      </c>
      <c r="E1285" t="s">
        <v>309</v>
      </c>
      <c r="F1285" t="s">
        <v>3035</v>
      </c>
      <c r="G1285" t="s">
        <v>3036</v>
      </c>
      <c r="H1285" t="s">
        <v>321</v>
      </c>
      <c r="I1285" t="s">
        <v>754</v>
      </c>
      <c r="J1285" t="s">
        <v>204</v>
      </c>
      <c r="K1285" t="s">
        <v>204</v>
      </c>
      <c r="L1285" t="s">
        <v>325</v>
      </c>
      <c r="M1285" t="s">
        <v>340</v>
      </c>
      <c r="N1285" t="s">
        <v>447</v>
      </c>
      <c r="O1285" t="s">
        <v>339</v>
      </c>
      <c r="Q1285" t="s">
        <v>410</v>
      </c>
      <c r="R1285" t="s">
        <v>410</v>
      </c>
      <c r="S1285" t="s">
        <v>1212</v>
      </c>
      <c r="T1285" s="131">
        <v>1.19</v>
      </c>
      <c r="U1285" t="s">
        <v>3037</v>
      </c>
      <c r="V1285" s="132">
        <v>3.1040000000000002E-2</v>
      </c>
      <c r="W1285" s="132">
        <v>9.4999999999999998E-3</v>
      </c>
      <c r="X1285" t="s">
        <v>412</v>
      </c>
      <c r="Y1285" t="s">
        <v>339</v>
      </c>
      <c r="Z1285" s="131">
        <v>102026.03</v>
      </c>
      <c r="AA1285" s="131">
        <v>1</v>
      </c>
      <c r="AB1285" s="131">
        <f t="shared" si="21"/>
        <v>118.99022239716668</v>
      </c>
      <c r="AD1285" s="131">
        <v>121.401</v>
      </c>
      <c r="AH1285" s="132">
        <v>8.0999999999999996E-4</v>
      </c>
      <c r="AI1285" s="132">
        <f t="shared" si="22"/>
        <v>3.2082107113465537E-3</v>
      </c>
      <c r="AJ1285" s="132">
        <v>1.4704482431225055E-4</v>
      </c>
    </row>
    <row r="1286" spans="1:36" hidden="1">
      <c r="A1286" t="s">
        <v>1213</v>
      </c>
      <c r="B1286">
        <v>9301</v>
      </c>
      <c r="C1286" t="s">
        <v>2973</v>
      </c>
      <c r="D1286" t="s">
        <v>2974</v>
      </c>
      <c r="E1286" t="s">
        <v>309</v>
      </c>
      <c r="F1286" t="s">
        <v>2975</v>
      </c>
      <c r="G1286" t="s">
        <v>2976</v>
      </c>
      <c r="H1286" t="s">
        <v>321</v>
      </c>
      <c r="I1286" t="s">
        <v>754</v>
      </c>
      <c r="J1286" t="s">
        <v>204</v>
      </c>
      <c r="K1286" t="s">
        <v>204</v>
      </c>
      <c r="L1286" t="s">
        <v>325</v>
      </c>
      <c r="M1286" t="s">
        <v>340</v>
      </c>
      <c r="N1286" t="s">
        <v>464</v>
      </c>
      <c r="O1286" t="s">
        <v>339</v>
      </c>
      <c r="P1286" t="s">
        <v>1539</v>
      </c>
      <c r="Q1286" t="s">
        <v>413</v>
      </c>
      <c r="R1286" t="s">
        <v>407</v>
      </c>
      <c r="S1286" t="s">
        <v>1212</v>
      </c>
      <c r="T1286" s="131">
        <v>1.99</v>
      </c>
      <c r="U1286" t="s">
        <v>1349</v>
      </c>
      <c r="V1286" s="132">
        <v>1.3440000000000001E-2</v>
      </c>
      <c r="W1286" s="132">
        <v>3.1199999999999999E-2</v>
      </c>
      <c r="X1286" t="s">
        <v>412</v>
      </c>
      <c r="Y1286" t="s">
        <v>339</v>
      </c>
      <c r="Z1286" s="131">
        <v>115000</v>
      </c>
      <c r="AA1286" s="131">
        <v>1</v>
      </c>
      <c r="AB1286" s="131">
        <f t="shared" si="21"/>
        <v>105.5504347826087</v>
      </c>
      <c r="AD1286" s="131">
        <v>121.383</v>
      </c>
      <c r="AH1286" s="132">
        <v>2.3000000000000001E-4</v>
      </c>
      <c r="AI1286" s="132">
        <f t="shared" si="22"/>
        <v>3.2077350332812638E-3</v>
      </c>
      <c r="AJ1286" s="132">
        <v>1.4702302212909208E-4</v>
      </c>
    </row>
    <row r="1287" spans="1:36" hidden="1">
      <c r="A1287" t="s">
        <v>1213</v>
      </c>
      <c r="B1287">
        <v>9301</v>
      </c>
      <c r="C1287" t="s">
        <v>1920</v>
      </c>
      <c r="D1287" t="s">
        <v>1921</v>
      </c>
      <c r="E1287" t="s">
        <v>309</v>
      </c>
      <c r="F1287" t="s">
        <v>2477</v>
      </c>
      <c r="G1287" t="s">
        <v>2478</v>
      </c>
      <c r="H1287" t="s">
        <v>321</v>
      </c>
      <c r="I1287" t="s">
        <v>754</v>
      </c>
      <c r="J1287" t="s">
        <v>204</v>
      </c>
      <c r="K1287" t="s">
        <v>204</v>
      </c>
      <c r="L1287" t="s">
        <v>325</v>
      </c>
      <c r="M1287" t="s">
        <v>340</v>
      </c>
      <c r="N1287" t="s">
        <v>464</v>
      </c>
      <c r="O1287" t="s">
        <v>339</v>
      </c>
      <c r="P1287" t="s">
        <v>1700</v>
      </c>
      <c r="Q1287" t="s">
        <v>413</v>
      </c>
      <c r="R1287" t="s">
        <v>407</v>
      </c>
      <c r="S1287" t="s">
        <v>1212</v>
      </c>
      <c r="T1287" s="131">
        <v>0.94</v>
      </c>
      <c r="U1287" t="s">
        <v>2479</v>
      </c>
      <c r="V1287" s="132">
        <v>1.6049999999999998E-2</v>
      </c>
      <c r="W1287" s="132">
        <v>2.81E-2</v>
      </c>
      <c r="X1287" t="s">
        <v>412</v>
      </c>
      <c r="Y1287" t="s">
        <v>339</v>
      </c>
      <c r="Z1287" s="131">
        <v>103307.69</v>
      </c>
      <c r="AA1287" s="131">
        <v>1</v>
      </c>
      <c r="AB1287" s="131">
        <f t="shared" si="21"/>
        <v>115.87036744312064</v>
      </c>
      <c r="AD1287" s="131">
        <v>119.703</v>
      </c>
      <c r="AH1287" s="132">
        <v>2.1000000000000001E-4</v>
      </c>
      <c r="AI1287" s="132">
        <f t="shared" si="22"/>
        <v>3.1633384138542229E-3</v>
      </c>
      <c r="AJ1287" s="132">
        <v>1.4498815170096893E-4</v>
      </c>
    </row>
    <row r="1288" spans="1:36" hidden="1">
      <c r="A1288" t="s">
        <v>1213</v>
      </c>
      <c r="B1288">
        <v>9301</v>
      </c>
      <c r="C1288" t="s">
        <v>1913</v>
      </c>
      <c r="D1288" t="s">
        <v>1914</v>
      </c>
      <c r="E1288" t="s">
        <v>309</v>
      </c>
      <c r="F1288" t="s">
        <v>2971</v>
      </c>
      <c r="G1288" t="s">
        <v>2972</v>
      </c>
      <c r="H1288" t="s">
        <v>321</v>
      </c>
      <c r="I1288" t="s">
        <v>754</v>
      </c>
      <c r="J1288" t="s">
        <v>204</v>
      </c>
      <c r="K1288" t="s">
        <v>204</v>
      </c>
      <c r="L1288" t="s">
        <v>325</v>
      </c>
      <c r="M1288" t="s">
        <v>340</v>
      </c>
      <c r="N1288" t="s">
        <v>464</v>
      </c>
      <c r="O1288" t="s">
        <v>339</v>
      </c>
      <c r="P1288" t="s">
        <v>1700</v>
      </c>
      <c r="Q1288" t="s">
        <v>413</v>
      </c>
      <c r="R1288" t="s">
        <v>407</v>
      </c>
      <c r="S1288" t="s">
        <v>1212</v>
      </c>
      <c r="T1288" s="131">
        <v>0.27</v>
      </c>
      <c r="U1288" t="s">
        <v>2685</v>
      </c>
      <c r="V1288" s="132">
        <v>1.392E-2</v>
      </c>
      <c r="W1288" s="132">
        <v>2.3E-2</v>
      </c>
      <c r="X1288" t="s">
        <v>412</v>
      </c>
      <c r="Y1288" t="s">
        <v>339</v>
      </c>
      <c r="Z1288" s="131">
        <v>101000.07</v>
      </c>
      <c r="AA1288" s="131">
        <v>1</v>
      </c>
      <c r="AB1288" s="131">
        <f t="shared" si="21"/>
        <v>117.71972039227299</v>
      </c>
      <c r="AD1288" s="131">
        <v>118.89700000000001</v>
      </c>
      <c r="AH1288" s="132">
        <v>3.6999999999999999E-4</v>
      </c>
      <c r="AI1288" s="132">
        <f t="shared" si="22"/>
        <v>3.1420386071529167E-3</v>
      </c>
      <c r="AJ1288" s="132">
        <v>1.4401189838842888E-4</v>
      </c>
    </row>
    <row r="1289" spans="1:36" hidden="1">
      <c r="A1289" t="s">
        <v>1213</v>
      </c>
      <c r="B1289">
        <v>9301</v>
      </c>
      <c r="C1289" t="s">
        <v>2019</v>
      </c>
      <c r="D1289" t="s">
        <v>2020</v>
      </c>
      <c r="E1289" t="s">
        <v>309</v>
      </c>
      <c r="F1289" t="s">
        <v>3031</v>
      </c>
      <c r="G1289" t="s">
        <v>3032</v>
      </c>
      <c r="H1289" t="s">
        <v>321</v>
      </c>
      <c r="I1289" t="s">
        <v>951</v>
      </c>
      <c r="J1289" t="s">
        <v>204</v>
      </c>
      <c r="K1289" t="s">
        <v>204</v>
      </c>
      <c r="L1289" t="s">
        <v>325</v>
      </c>
      <c r="M1289" t="s">
        <v>340</v>
      </c>
      <c r="N1289" t="s">
        <v>465</v>
      </c>
      <c r="O1289" t="s">
        <v>339</v>
      </c>
      <c r="P1289" t="s">
        <v>1577</v>
      </c>
      <c r="Q1289" t="s">
        <v>415</v>
      </c>
      <c r="R1289" t="s">
        <v>407</v>
      </c>
      <c r="S1289" t="s">
        <v>1212</v>
      </c>
      <c r="T1289" s="131">
        <v>1.27</v>
      </c>
      <c r="U1289" t="s">
        <v>1628</v>
      </c>
      <c r="V1289" s="132">
        <v>5.1729999999999998E-2</v>
      </c>
      <c r="W1289" s="132">
        <v>5.4199999999999998E-2</v>
      </c>
      <c r="X1289" t="s">
        <v>412</v>
      </c>
      <c r="Y1289" t="s">
        <v>339</v>
      </c>
      <c r="Z1289" s="131">
        <v>119000.11</v>
      </c>
      <c r="AA1289" s="131">
        <v>1</v>
      </c>
      <c r="AB1289" s="131">
        <f t="shared" si="21"/>
        <v>99.569655859981978</v>
      </c>
      <c r="AD1289" s="131">
        <v>118.488</v>
      </c>
      <c r="AH1289" s="132">
        <v>4.8000000000000001E-4</v>
      </c>
      <c r="AI1289" s="132">
        <f t="shared" si="22"/>
        <v>3.1312301444471665E-3</v>
      </c>
      <c r="AJ1289" s="132">
        <v>1.4351650433777269E-4</v>
      </c>
    </row>
    <row r="1290" spans="1:36" hidden="1">
      <c r="A1290" t="s">
        <v>1213</v>
      </c>
      <c r="B1290">
        <v>9301</v>
      </c>
      <c r="C1290" t="s">
        <v>3152</v>
      </c>
      <c r="D1290" t="s">
        <v>3153</v>
      </c>
      <c r="E1290" t="s">
        <v>311</v>
      </c>
      <c r="F1290" t="s">
        <v>3154</v>
      </c>
      <c r="G1290" t="s">
        <v>3155</v>
      </c>
      <c r="H1290" t="s">
        <v>321</v>
      </c>
      <c r="I1290" t="s">
        <v>951</v>
      </c>
      <c r="J1290" t="s">
        <v>204</v>
      </c>
      <c r="K1290" t="s">
        <v>224</v>
      </c>
      <c r="L1290" t="s">
        <v>325</v>
      </c>
      <c r="M1290" t="s">
        <v>340</v>
      </c>
      <c r="N1290" t="s">
        <v>465</v>
      </c>
      <c r="O1290" t="s">
        <v>339</v>
      </c>
      <c r="P1290" t="s">
        <v>1551</v>
      </c>
      <c r="Q1290" t="s">
        <v>413</v>
      </c>
      <c r="R1290" t="s">
        <v>407</v>
      </c>
      <c r="S1290" t="s">
        <v>1212</v>
      </c>
      <c r="T1290" s="131">
        <v>1.24</v>
      </c>
      <c r="U1290" t="s">
        <v>3037</v>
      </c>
      <c r="V1290" s="132">
        <v>7.3469999999999994E-2</v>
      </c>
      <c r="W1290" s="132">
        <v>5.5899999999999998E-2</v>
      </c>
      <c r="X1290" t="s">
        <v>412</v>
      </c>
      <c r="Y1290" t="s">
        <v>339</v>
      </c>
      <c r="Z1290" s="131">
        <v>113000</v>
      </c>
      <c r="AA1290" s="131">
        <v>1</v>
      </c>
      <c r="AB1290" s="131">
        <f t="shared" si="21"/>
        <v>103.66017699115045</v>
      </c>
      <c r="AD1290" s="131">
        <v>117.136</v>
      </c>
      <c r="AH1290" s="132">
        <v>7.7999999999999999E-4</v>
      </c>
      <c r="AI1290" s="132">
        <f t="shared" si="22"/>
        <v>3.0955014364320715E-3</v>
      </c>
      <c r="AJ1290" s="132">
        <v>1.4187891813609261E-4</v>
      </c>
    </row>
    <row r="1291" spans="1:36" hidden="1">
      <c r="A1291" t="s">
        <v>1213</v>
      </c>
      <c r="B1291">
        <v>9301</v>
      </c>
      <c r="C1291" t="s">
        <v>1679</v>
      </c>
      <c r="D1291" t="s">
        <v>1680</v>
      </c>
      <c r="E1291" t="s">
        <v>309</v>
      </c>
      <c r="F1291" t="s">
        <v>1824</v>
      </c>
      <c r="G1291" t="s">
        <v>1825</v>
      </c>
      <c r="H1291" t="s">
        <v>321</v>
      </c>
      <c r="I1291" t="s">
        <v>951</v>
      </c>
      <c r="J1291" t="s">
        <v>204</v>
      </c>
      <c r="K1291" t="s">
        <v>204</v>
      </c>
      <c r="L1291" t="s">
        <v>325</v>
      </c>
      <c r="M1291" t="s">
        <v>340</v>
      </c>
      <c r="N1291" t="s">
        <v>443</v>
      </c>
      <c r="O1291" t="s">
        <v>339</v>
      </c>
      <c r="P1291" t="s">
        <v>1596</v>
      </c>
      <c r="Q1291" t="s">
        <v>415</v>
      </c>
      <c r="R1291" t="s">
        <v>407</v>
      </c>
      <c r="S1291" t="s">
        <v>1212</v>
      </c>
      <c r="T1291" s="131">
        <v>0.98</v>
      </c>
      <c r="U1291" t="s">
        <v>1628</v>
      </c>
      <c r="V1291" s="132">
        <v>-7.5500000000000003E-3</v>
      </c>
      <c r="W1291" s="132">
        <v>5.7500000000000002E-2</v>
      </c>
      <c r="X1291" t="s">
        <v>412</v>
      </c>
      <c r="Y1291" t="s">
        <v>339</v>
      </c>
      <c r="Z1291" s="131">
        <v>114000</v>
      </c>
      <c r="AA1291" s="131">
        <v>1</v>
      </c>
      <c r="AB1291" s="131">
        <f t="shared" si="21"/>
        <v>101.2</v>
      </c>
      <c r="AD1291" s="131">
        <v>115.36799999999999</v>
      </c>
      <c r="AH1291" s="132">
        <v>4.6999999999999999E-4</v>
      </c>
      <c r="AI1291" s="132">
        <f t="shared" si="22"/>
        <v>3.0487792797969475E-3</v>
      </c>
      <c r="AJ1291" s="132">
        <v>1.3973745925697253E-4</v>
      </c>
    </row>
    <row r="1292" spans="1:36" hidden="1">
      <c r="A1292" t="s">
        <v>1213</v>
      </c>
      <c r="B1292">
        <v>9301</v>
      </c>
      <c r="C1292" t="s">
        <v>1714</v>
      </c>
      <c r="D1292" t="s">
        <v>1715</v>
      </c>
      <c r="E1292" t="s">
        <v>309</v>
      </c>
      <c r="F1292" t="s">
        <v>2267</v>
      </c>
      <c r="G1292" t="s">
        <v>2268</v>
      </c>
      <c r="H1292" t="s">
        <v>321</v>
      </c>
      <c r="I1292" t="s">
        <v>754</v>
      </c>
      <c r="J1292" t="s">
        <v>204</v>
      </c>
      <c r="K1292" t="s">
        <v>204</v>
      </c>
      <c r="L1292" t="s">
        <v>325</v>
      </c>
      <c r="M1292" t="s">
        <v>340</v>
      </c>
      <c r="N1292" t="s">
        <v>464</v>
      </c>
      <c r="O1292" t="s">
        <v>339</v>
      </c>
      <c r="P1292" t="s">
        <v>1700</v>
      </c>
      <c r="Q1292" t="s">
        <v>413</v>
      </c>
      <c r="R1292" t="s">
        <v>407</v>
      </c>
      <c r="S1292" t="s">
        <v>1212</v>
      </c>
      <c r="T1292" s="131">
        <v>1.91</v>
      </c>
      <c r="U1292" t="s">
        <v>2269</v>
      </c>
      <c r="V1292" s="132">
        <v>1.585E-2</v>
      </c>
      <c r="W1292" s="132">
        <v>2.81E-2</v>
      </c>
      <c r="X1292" t="s">
        <v>412</v>
      </c>
      <c r="Y1292" t="s">
        <v>339</v>
      </c>
      <c r="Z1292" s="131">
        <v>96806.35</v>
      </c>
      <c r="AA1292" s="131">
        <v>1</v>
      </c>
      <c r="AB1292" s="131">
        <f t="shared" si="21"/>
        <v>119.03971175444585</v>
      </c>
      <c r="AD1292" s="131">
        <v>115.238</v>
      </c>
      <c r="AH1292" s="132">
        <v>1.1E-4</v>
      </c>
      <c r="AI1292" s="132">
        <f t="shared" si="22"/>
        <v>3.0453438271031883E-3</v>
      </c>
      <c r="AJ1292" s="132">
        <v>1.3957999904527251E-4</v>
      </c>
    </row>
    <row r="1293" spans="1:36" hidden="1">
      <c r="A1293" t="s">
        <v>1213</v>
      </c>
      <c r="B1293">
        <v>9301</v>
      </c>
      <c r="C1293" t="s">
        <v>2366</v>
      </c>
      <c r="D1293" t="s">
        <v>2367</v>
      </c>
      <c r="E1293" t="s">
        <v>309</v>
      </c>
      <c r="F1293" t="s">
        <v>3186</v>
      </c>
      <c r="G1293" t="s">
        <v>3187</v>
      </c>
      <c r="H1293" t="s">
        <v>321</v>
      </c>
      <c r="I1293" t="s">
        <v>951</v>
      </c>
      <c r="J1293" t="s">
        <v>204</v>
      </c>
      <c r="K1293" t="s">
        <v>204</v>
      </c>
      <c r="L1293" t="s">
        <v>325</v>
      </c>
      <c r="M1293" t="s">
        <v>340</v>
      </c>
      <c r="N1293" t="s">
        <v>464</v>
      </c>
      <c r="O1293" t="s">
        <v>339</v>
      </c>
      <c r="P1293" t="s">
        <v>1700</v>
      </c>
      <c r="Q1293" t="s">
        <v>413</v>
      </c>
      <c r="R1293" t="s">
        <v>407</v>
      </c>
      <c r="S1293" t="s">
        <v>1212</v>
      </c>
      <c r="T1293" s="131">
        <v>0.24</v>
      </c>
      <c r="U1293" t="s">
        <v>3188</v>
      </c>
      <c r="V1293" s="132">
        <v>4.8520000000000001E-2</v>
      </c>
      <c r="W1293" s="132">
        <v>3.0200000000000001E-2</v>
      </c>
      <c r="X1293" t="s">
        <v>412</v>
      </c>
      <c r="Y1293" t="s">
        <v>339</v>
      </c>
      <c r="Z1293" s="131">
        <v>114000.67</v>
      </c>
      <c r="AA1293" s="131">
        <v>1</v>
      </c>
      <c r="AB1293" s="131">
        <f t="shared" si="21"/>
        <v>100.55993530564338</v>
      </c>
      <c r="AD1293" s="131">
        <v>114.639</v>
      </c>
      <c r="AH1293" s="132">
        <v>1.6999999999999999E-3</v>
      </c>
      <c r="AI1293" s="132">
        <f t="shared" si="22"/>
        <v>3.0295143181527135E-3</v>
      </c>
      <c r="AJ1293" s="132">
        <v>1.3885447083905478E-4</v>
      </c>
    </row>
    <row r="1294" spans="1:36" hidden="1">
      <c r="A1294" t="s">
        <v>1213</v>
      </c>
      <c r="B1294">
        <v>9301</v>
      </c>
      <c r="C1294" t="s">
        <v>2977</v>
      </c>
      <c r="D1294" t="s">
        <v>2978</v>
      </c>
      <c r="E1294" t="s">
        <v>309</v>
      </c>
      <c r="F1294" t="s">
        <v>2979</v>
      </c>
      <c r="G1294" t="s">
        <v>2980</v>
      </c>
      <c r="H1294" t="s">
        <v>321</v>
      </c>
      <c r="I1294" t="s">
        <v>754</v>
      </c>
      <c r="J1294" t="s">
        <v>204</v>
      </c>
      <c r="K1294" t="s">
        <v>204</v>
      </c>
      <c r="L1294" t="s">
        <v>325</v>
      </c>
      <c r="M1294" t="s">
        <v>340</v>
      </c>
      <c r="N1294" t="s">
        <v>464</v>
      </c>
      <c r="O1294" t="s">
        <v>339</v>
      </c>
      <c r="Q1294" t="s">
        <v>410</v>
      </c>
      <c r="R1294" t="s">
        <v>410</v>
      </c>
      <c r="S1294" t="s">
        <v>1212</v>
      </c>
      <c r="T1294" s="131">
        <v>2.4700000000000002</v>
      </c>
      <c r="U1294" t="s">
        <v>1597</v>
      </c>
      <c r="V1294" s="132">
        <v>2.7189999999999999E-2</v>
      </c>
      <c r="W1294" s="132">
        <v>2.7300000000000001E-2</v>
      </c>
      <c r="X1294" t="s">
        <v>412</v>
      </c>
      <c r="Y1294" t="s">
        <v>339</v>
      </c>
      <c r="Z1294" s="131">
        <v>98824.37</v>
      </c>
      <c r="AA1294" s="131">
        <v>1</v>
      </c>
      <c r="AB1294" s="131">
        <f t="shared" si="21"/>
        <v>115.759908208876</v>
      </c>
      <c r="AD1294" s="131">
        <v>114.399</v>
      </c>
      <c r="AH1294" s="132">
        <v>1.9000000000000001E-4</v>
      </c>
      <c r="AI1294" s="132">
        <f t="shared" si="22"/>
        <v>3.0231719439488508E-3</v>
      </c>
      <c r="AJ1294" s="132">
        <v>1.3856377506360864E-4</v>
      </c>
    </row>
    <row r="1295" spans="1:36" hidden="1">
      <c r="A1295" t="s">
        <v>1213</v>
      </c>
      <c r="B1295">
        <v>9301</v>
      </c>
      <c r="C1295" t="s">
        <v>1646</v>
      </c>
      <c r="D1295" t="s">
        <v>1647</v>
      </c>
      <c r="E1295" t="s">
        <v>309</v>
      </c>
      <c r="F1295" t="s">
        <v>3044</v>
      </c>
      <c r="G1295" t="s">
        <v>3045</v>
      </c>
      <c r="H1295" t="s">
        <v>321</v>
      </c>
      <c r="I1295" t="s">
        <v>754</v>
      </c>
      <c r="J1295" t="s">
        <v>204</v>
      </c>
      <c r="K1295" t="s">
        <v>204</v>
      </c>
      <c r="L1295" t="s">
        <v>325</v>
      </c>
      <c r="M1295" t="s">
        <v>340</v>
      </c>
      <c r="N1295" t="s">
        <v>465</v>
      </c>
      <c r="O1295" t="s">
        <v>339</v>
      </c>
      <c r="P1295" t="s">
        <v>1627</v>
      </c>
      <c r="Q1295" t="s">
        <v>413</v>
      </c>
      <c r="R1295" t="s">
        <v>407</v>
      </c>
      <c r="S1295" t="s">
        <v>1212</v>
      </c>
      <c r="T1295" s="131">
        <v>0.25</v>
      </c>
      <c r="U1295" t="s">
        <v>1868</v>
      </c>
      <c r="V1295" s="132">
        <v>3.0120000000000001E-2</v>
      </c>
      <c r="W1295" s="132">
        <v>1.84E-2</v>
      </c>
      <c r="X1295" t="s">
        <v>412</v>
      </c>
      <c r="Y1295" t="s">
        <v>339</v>
      </c>
      <c r="Z1295" s="131">
        <v>98000</v>
      </c>
      <c r="AA1295" s="131">
        <v>1</v>
      </c>
      <c r="AB1295" s="131">
        <f t="shared" si="21"/>
        <v>115.73979591836734</v>
      </c>
      <c r="AD1295" s="131">
        <v>113.425</v>
      </c>
      <c r="AH1295" s="132">
        <v>4.2999999999999999E-4</v>
      </c>
      <c r="AI1295" s="132">
        <f t="shared" si="22"/>
        <v>2.9974324753048397E-3</v>
      </c>
      <c r="AJ1295" s="132">
        <v>1.3738403470825626E-4</v>
      </c>
    </row>
    <row r="1296" spans="1:36" hidden="1">
      <c r="A1296" t="s">
        <v>1213</v>
      </c>
      <c r="B1296">
        <v>9301</v>
      </c>
      <c r="C1296" t="s">
        <v>2041</v>
      </c>
      <c r="D1296" t="s">
        <v>2042</v>
      </c>
      <c r="E1296" t="s">
        <v>309</v>
      </c>
      <c r="F1296" t="s">
        <v>3160</v>
      </c>
      <c r="G1296" t="s">
        <v>3161</v>
      </c>
      <c r="H1296" t="s">
        <v>321</v>
      </c>
      <c r="I1296" t="s">
        <v>951</v>
      </c>
      <c r="J1296" t="s">
        <v>204</v>
      </c>
      <c r="K1296" t="s">
        <v>204</v>
      </c>
      <c r="L1296" t="s">
        <v>325</v>
      </c>
      <c r="M1296" t="s">
        <v>340</v>
      </c>
      <c r="N1296" t="s">
        <v>461</v>
      </c>
      <c r="O1296" t="s">
        <v>339</v>
      </c>
      <c r="P1296" t="s">
        <v>1577</v>
      </c>
      <c r="Q1296" t="s">
        <v>415</v>
      </c>
      <c r="R1296" t="s">
        <v>407</v>
      </c>
      <c r="S1296" t="s">
        <v>1212</v>
      </c>
      <c r="T1296" s="131">
        <v>0.97</v>
      </c>
      <c r="U1296" t="s">
        <v>1706</v>
      </c>
      <c r="V1296" s="132">
        <v>5.7299999999999997E-2</v>
      </c>
      <c r="W1296" s="132">
        <v>5.7099999999999998E-2</v>
      </c>
      <c r="X1296" t="s">
        <v>412</v>
      </c>
      <c r="Y1296" t="s">
        <v>339</v>
      </c>
      <c r="Z1296" s="131">
        <v>115000.19</v>
      </c>
      <c r="AA1296" s="131">
        <v>1</v>
      </c>
      <c r="AB1296" s="131">
        <f t="shared" ref="AB1296:AB1327" si="23">(AD1296-(AC1296*AA1296))*1000/AA1296/Z1296*100</f>
        <v>98.550271960420233</v>
      </c>
      <c r="AD1296" s="131">
        <v>113.333</v>
      </c>
      <c r="AH1296" s="132">
        <v>5.4000000000000001E-4</v>
      </c>
      <c r="AI1296" s="132">
        <f t="shared" si="22"/>
        <v>2.9950012318600257E-3</v>
      </c>
      <c r="AJ1296" s="132">
        <v>1.3727260132766856E-4</v>
      </c>
    </row>
    <row r="1297" spans="1:36" hidden="1">
      <c r="A1297" t="s">
        <v>1213</v>
      </c>
      <c r="B1297">
        <v>9301</v>
      </c>
      <c r="C1297" t="s">
        <v>2092</v>
      </c>
      <c r="D1297" t="s">
        <v>2093</v>
      </c>
      <c r="E1297" t="s">
        <v>309</v>
      </c>
      <c r="F1297" t="s">
        <v>2666</v>
      </c>
      <c r="G1297" t="s">
        <v>2667</v>
      </c>
      <c r="H1297" t="s">
        <v>321</v>
      </c>
      <c r="I1297" t="s">
        <v>951</v>
      </c>
      <c r="J1297" t="s">
        <v>204</v>
      </c>
      <c r="K1297" t="s">
        <v>204</v>
      </c>
      <c r="L1297" t="s">
        <v>325</v>
      </c>
      <c r="M1297" t="s">
        <v>340</v>
      </c>
      <c r="N1297" t="s">
        <v>484</v>
      </c>
      <c r="O1297" t="s">
        <v>339</v>
      </c>
      <c r="P1297" t="s">
        <v>1700</v>
      </c>
      <c r="Q1297" t="s">
        <v>413</v>
      </c>
      <c r="R1297" t="s">
        <v>407</v>
      </c>
      <c r="S1297" t="s">
        <v>1212</v>
      </c>
      <c r="T1297" s="131">
        <v>0.66</v>
      </c>
      <c r="U1297" t="s">
        <v>2597</v>
      </c>
      <c r="V1297" s="132">
        <v>4.4220000000000002E-2</v>
      </c>
      <c r="W1297" s="132">
        <v>4.4699999999999997E-2</v>
      </c>
      <c r="X1297" t="s">
        <v>412</v>
      </c>
      <c r="Y1297" t="s">
        <v>339</v>
      </c>
      <c r="Z1297" s="131">
        <v>111461</v>
      </c>
      <c r="AA1297" s="131">
        <v>1</v>
      </c>
      <c r="AB1297" s="131">
        <f t="shared" si="23"/>
        <v>100.69979634132117</v>
      </c>
      <c r="AD1297" s="131">
        <v>112.241</v>
      </c>
      <c r="AH1297" s="132">
        <v>2.1000000000000001E-4</v>
      </c>
      <c r="AI1297" s="132">
        <f t="shared" si="22"/>
        <v>2.9661434292324491E-3</v>
      </c>
      <c r="AJ1297" s="132">
        <v>1.3594993554938851E-4</v>
      </c>
    </row>
    <row r="1298" spans="1:36" hidden="1">
      <c r="A1298" t="s">
        <v>1213</v>
      </c>
      <c r="B1298">
        <v>9301</v>
      </c>
      <c r="C1298" t="s">
        <v>1781</v>
      </c>
      <c r="D1298" t="s">
        <v>1782</v>
      </c>
      <c r="E1298" t="s">
        <v>309</v>
      </c>
      <c r="F1298" t="s">
        <v>1783</v>
      </c>
      <c r="G1298" t="s">
        <v>1784</v>
      </c>
      <c r="H1298" t="s">
        <v>321</v>
      </c>
      <c r="I1298" t="s">
        <v>951</v>
      </c>
      <c r="J1298" t="s">
        <v>204</v>
      </c>
      <c r="K1298" t="s">
        <v>204</v>
      </c>
      <c r="L1298" t="s">
        <v>325</v>
      </c>
      <c r="M1298" t="s">
        <v>340</v>
      </c>
      <c r="N1298" t="s">
        <v>454</v>
      </c>
      <c r="O1298" t="s">
        <v>339</v>
      </c>
      <c r="P1298" t="s">
        <v>1539</v>
      </c>
      <c r="Q1298" t="s">
        <v>413</v>
      </c>
      <c r="R1298" t="s">
        <v>407</v>
      </c>
      <c r="S1298" t="s">
        <v>1212</v>
      </c>
      <c r="T1298" s="131">
        <v>3.37</v>
      </c>
      <c r="U1298" t="s">
        <v>1631</v>
      </c>
      <c r="V1298" s="132">
        <v>5.5100000000000003E-2</v>
      </c>
      <c r="W1298" s="132">
        <v>5.6899999999999999E-2</v>
      </c>
      <c r="X1298" t="s">
        <v>412</v>
      </c>
      <c r="Y1298" t="s">
        <v>339</v>
      </c>
      <c r="Z1298" s="131">
        <v>108000</v>
      </c>
      <c r="AA1298" s="131">
        <v>1</v>
      </c>
      <c r="AB1298" s="131">
        <f t="shared" si="23"/>
        <v>103.62962962962963</v>
      </c>
      <c r="AD1298" s="131">
        <v>111.92</v>
      </c>
      <c r="AH1298" s="132">
        <v>1.2E-4</v>
      </c>
      <c r="AI1298" s="132">
        <f t="shared" si="22"/>
        <v>2.9576605037347822E-3</v>
      </c>
      <c r="AJ1298" s="132">
        <v>1.3556112994972925E-4</v>
      </c>
    </row>
    <row r="1299" spans="1:36" hidden="1">
      <c r="A1299" t="s">
        <v>1213</v>
      </c>
      <c r="B1299">
        <v>9301</v>
      </c>
      <c r="C1299" t="s">
        <v>2275</v>
      </c>
      <c r="D1299" t="s">
        <v>2276</v>
      </c>
      <c r="E1299" t="s">
        <v>309</v>
      </c>
      <c r="F1299" t="s">
        <v>2561</v>
      </c>
      <c r="G1299" t="s">
        <v>2562</v>
      </c>
      <c r="H1299" t="s">
        <v>321</v>
      </c>
      <c r="I1299" t="s">
        <v>754</v>
      </c>
      <c r="J1299" t="s">
        <v>204</v>
      </c>
      <c r="K1299" t="s">
        <v>204</v>
      </c>
      <c r="L1299" t="s">
        <v>325</v>
      </c>
      <c r="M1299" t="s">
        <v>340</v>
      </c>
      <c r="N1299" t="s">
        <v>464</v>
      </c>
      <c r="O1299" t="s">
        <v>339</v>
      </c>
      <c r="P1299" t="s">
        <v>1700</v>
      </c>
      <c r="Q1299" t="s">
        <v>413</v>
      </c>
      <c r="R1299" t="s">
        <v>407</v>
      </c>
      <c r="S1299" t="s">
        <v>1212</v>
      </c>
      <c r="T1299" s="131">
        <v>2.29</v>
      </c>
      <c r="U1299" t="s">
        <v>2563</v>
      </c>
      <c r="V1299" s="132">
        <v>1.8759999999999999E-2</v>
      </c>
      <c r="W1299" s="132">
        <v>2.7900000000000001E-2</v>
      </c>
      <c r="X1299" t="s">
        <v>412</v>
      </c>
      <c r="Y1299" t="s">
        <v>339</v>
      </c>
      <c r="Z1299" s="131">
        <v>97137.27</v>
      </c>
      <c r="AA1299" s="131">
        <v>1</v>
      </c>
      <c r="AB1299" s="131">
        <f t="shared" si="23"/>
        <v>112.71986540284691</v>
      </c>
      <c r="AD1299" s="131">
        <v>109.49299999999999</v>
      </c>
      <c r="AH1299" s="132">
        <v>1E-4</v>
      </c>
      <c r="AI1299" s="132">
        <f t="shared" si="22"/>
        <v>2.8935232445982174E-3</v>
      </c>
      <c r="AJ1299" s="132">
        <v>1.3262146892052988E-4</v>
      </c>
    </row>
    <row r="1300" spans="1:36" hidden="1">
      <c r="A1300" t="s">
        <v>1213</v>
      </c>
      <c r="B1300">
        <v>9301</v>
      </c>
      <c r="C1300" t="s">
        <v>2988</v>
      </c>
      <c r="D1300" t="s">
        <v>2989</v>
      </c>
      <c r="E1300" t="s">
        <v>309</v>
      </c>
      <c r="F1300" t="s">
        <v>2990</v>
      </c>
      <c r="G1300" t="s">
        <v>2991</v>
      </c>
      <c r="H1300" t="s">
        <v>321</v>
      </c>
      <c r="I1300" t="s">
        <v>952</v>
      </c>
      <c r="J1300" t="s">
        <v>204</v>
      </c>
      <c r="K1300" t="s">
        <v>204</v>
      </c>
      <c r="L1300" t="s">
        <v>325</v>
      </c>
      <c r="M1300" t="s">
        <v>340</v>
      </c>
      <c r="N1300" t="s">
        <v>441</v>
      </c>
      <c r="O1300" t="s">
        <v>339</v>
      </c>
      <c r="Q1300" t="s">
        <v>410</v>
      </c>
      <c r="R1300" t="s">
        <v>410</v>
      </c>
      <c r="S1300" t="s">
        <v>1212</v>
      </c>
      <c r="T1300" s="131">
        <v>1.23</v>
      </c>
      <c r="U1300" t="s">
        <v>1841</v>
      </c>
      <c r="V1300" s="132">
        <v>6.3710000000000003E-2</v>
      </c>
      <c r="W1300" s="132">
        <v>4.3200000000000002E-2</v>
      </c>
      <c r="X1300" t="s">
        <v>412</v>
      </c>
      <c r="Y1300" t="s">
        <v>339</v>
      </c>
      <c r="Z1300" s="131">
        <v>111000</v>
      </c>
      <c r="AA1300" s="131">
        <v>1</v>
      </c>
      <c r="AB1300" s="131">
        <f t="shared" si="23"/>
        <v>98.5</v>
      </c>
      <c r="AD1300" s="131">
        <v>109.33499999999999</v>
      </c>
      <c r="AH1300" s="132">
        <v>3.3E-4</v>
      </c>
      <c r="AI1300" s="132">
        <f t="shared" si="22"/>
        <v>2.8893478482473409E-3</v>
      </c>
      <c r="AJ1300" s="132">
        <v>1.3243009420169449E-4</v>
      </c>
    </row>
    <row r="1301" spans="1:36" hidden="1">
      <c r="A1301" t="s">
        <v>1213</v>
      </c>
      <c r="B1301">
        <v>9301</v>
      </c>
      <c r="C1301" t="s">
        <v>1519</v>
      </c>
      <c r="D1301" t="s">
        <v>1520</v>
      </c>
      <c r="E1301" t="s">
        <v>309</v>
      </c>
      <c r="F1301" t="s">
        <v>2196</v>
      </c>
      <c r="G1301" t="s">
        <v>2197</v>
      </c>
      <c r="H1301" t="s">
        <v>321</v>
      </c>
      <c r="I1301" t="s">
        <v>754</v>
      </c>
      <c r="J1301" t="s">
        <v>204</v>
      </c>
      <c r="K1301" t="s">
        <v>204</v>
      </c>
      <c r="L1301" t="s">
        <v>325</v>
      </c>
      <c r="M1301" t="s">
        <v>340</v>
      </c>
      <c r="N1301" t="s">
        <v>448</v>
      </c>
      <c r="O1301" t="s">
        <v>339</v>
      </c>
      <c r="P1301" t="s">
        <v>1211</v>
      </c>
      <c r="Q1301" t="s">
        <v>413</v>
      </c>
      <c r="R1301" t="s">
        <v>407</v>
      </c>
      <c r="S1301" t="s">
        <v>1212</v>
      </c>
      <c r="T1301" s="131">
        <v>4.5999999999999996</v>
      </c>
      <c r="U1301" t="s">
        <v>2198</v>
      </c>
      <c r="V1301" s="132">
        <v>2.0969999999999999E-2</v>
      </c>
      <c r="W1301" s="132">
        <v>2.58E-2</v>
      </c>
      <c r="X1301" t="s">
        <v>412</v>
      </c>
      <c r="Y1301" t="s">
        <v>339</v>
      </c>
      <c r="Z1301" s="131">
        <v>100000</v>
      </c>
      <c r="AA1301" s="131">
        <v>1</v>
      </c>
      <c r="AB1301" s="131">
        <f t="shared" si="23"/>
        <v>101.85</v>
      </c>
      <c r="AD1301" s="131">
        <v>101.85</v>
      </c>
      <c r="AH1301" s="132">
        <v>3.0000000000000001E-5</v>
      </c>
      <c r="AI1301" s="132">
        <f t="shared" si="22"/>
        <v>2.6915450527643632E-3</v>
      </c>
      <c r="AJ1301" s="132">
        <v>1.2336401970496717E-4</v>
      </c>
    </row>
    <row r="1302" spans="1:36" hidden="1">
      <c r="A1302" t="s">
        <v>1213</v>
      </c>
      <c r="B1302">
        <v>9301</v>
      </c>
      <c r="C1302" t="s">
        <v>1573</v>
      </c>
      <c r="D1302" t="s">
        <v>1574</v>
      </c>
      <c r="E1302" t="s">
        <v>309</v>
      </c>
      <c r="F1302" t="s">
        <v>2571</v>
      </c>
      <c r="G1302" t="s">
        <v>2572</v>
      </c>
      <c r="H1302" t="s">
        <v>321</v>
      </c>
      <c r="I1302" t="s">
        <v>952</v>
      </c>
      <c r="J1302" t="s">
        <v>204</v>
      </c>
      <c r="K1302" t="s">
        <v>204</v>
      </c>
      <c r="L1302" t="s">
        <v>325</v>
      </c>
      <c r="M1302" t="s">
        <v>340</v>
      </c>
      <c r="N1302" t="s">
        <v>441</v>
      </c>
      <c r="O1302" t="s">
        <v>339</v>
      </c>
      <c r="P1302" t="s">
        <v>1577</v>
      </c>
      <c r="Q1302" t="s">
        <v>415</v>
      </c>
      <c r="R1302" t="s">
        <v>407</v>
      </c>
      <c r="S1302" t="s">
        <v>1212</v>
      </c>
      <c r="T1302" s="131">
        <v>3.38</v>
      </c>
      <c r="U1302" t="s">
        <v>2573</v>
      </c>
      <c r="V1302" s="132">
        <v>1.6150000000000001E-2</v>
      </c>
      <c r="W1302" s="132">
        <v>5.5800000000000002E-2</v>
      </c>
      <c r="X1302" t="s">
        <v>412</v>
      </c>
      <c r="Y1302" t="s">
        <v>339</v>
      </c>
      <c r="Z1302" s="131">
        <v>118000</v>
      </c>
      <c r="AA1302" s="131">
        <v>1</v>
      </c>
      <c r="AB1302" s="131">
        <f t="shared" si="23"/>
        <v>85.399999999999991</v>
      </c>
      <c r="AD1302" s="131">
        <v>100.77200000000001</v>
      </c>
      <c r="AH1302" s="132">
        <v>2.2000000000000001E-4</v>
      </c>
      <c r="AI1302" s="132">
        <f t="shared" si="22"/>
        <v>2.6630572219653458E-3</v>
      </c>
      <c r="AJ1302" s="132">
        <v>1.2205831118025481E-4</v>
      </c>
    </row>
    <row r="1303" spans="1:36" hidden="1">
      <c r="A1303" t="s">
        <v>1213</v>
      </c>
      <c r="B1303">
        <v>9301</v>
      </c>
      <c r="C1303" t="s">
        <v>2327</v>
      </c>
      <c r="D1303" t="s">
        <v>2328</v>
      </c>
      <c r="E1303" t="s">
        <v>309</v>
      </c>
      <c r="F1303" t="s">
        <v>3134</v>
      </c>
      <c r="G1303" t="s">
        <v>3135</v>
      </c>
      <c r="H1303" t="s">
        <v>321</v>
      </c>
      <c r="I1303" t="s">
        <v>951</v>
      </c>
      <c r="J1303" t="s">
        <v>204</v>
      </c>
      <c r="K1303" t="s">
        <v>204</v>
      </c>
      <c r="L1303" t="s">
        <v>325</v>
      </c>
      <c r="M1303" t="s">
        <v>340</v>
      </c>
      <c r="N1303" t="s">
        <v>464</v>
      </c>
      <c r="O1303" t="s">
        <v>339</v>
      </c>
      <c r="P1303" t="s">
        <v>1533</v>
      </c>
      <c r="Q1303" t="s">
        <v>413</v>
      </c>
      <c r="R1303" t="s">
        <v>407</v>
      </c>
      <c r="S1303" t="s">
        <v>1212</v>
      </c>
      <c r="T1303" s="131">
        <v>1.39</v>
      </c>
      <c r="U1303" t="s">
        <v>2879</v>
      </c>
      <c r="V1303" s="132">
        <v>5.1720000000000002E-2</v>
      </c>
      <c r="W1303" s="132">
        <v>5.0299999999999997E-2</v>
      </c>
      <c r="X1303" t="s">
        <v>412</v>
      </c>
      <c r="Y1303" t="s">
        <v>339</v>
      </c>
      <c r="Z1303" s="131">
        <v>101000.33</v>
      </c>
      <c r="AA1303" s="131">
        <v>1</v>
      </c>
      <c r="AB1303" s="131">
        <f t="shared" si="23"/>
        <v>98.760073358176157</v>
      </c>
      <c r="AD1303" s="131">
        <v>99.748000000000005</v>
      </c>
      <c r="AH1303" s="132">
        <v>3.2000000000000003E-4</v>
      </c>
      <c r="AI1303" s="132">
        <f t="shared" si="22"/>
        <v>2.6359964253621967E-3</v>
      </c>
      <c r="AJ1303" s="132">
        <v>1.2081800920501782E-4</v>
      </c>
    </row>
    <row r="1304" spans="1:36" hidden="1">
      <c r="A1304" t="s">
        <v>1213</v>
      </c>
      <c r="B1304">
        <v>9301</v>
      </c>
      <c r="C1304" t="s">
        <v>3070</v>
      </c>
      <c r="D1304" t="s">
        <v>3071</v>
      </c>
      <c r="E1304" t="s">
        <v>311</v>
      </c>
      <c r="F1304" t="s">
        <v>3072</v>
      </c>
      <c r="G1304" t="s">
        <v>3073</v>
      </c>
      <c r="H1304" t="s">
        <v>321</v>
      </c>
      <c r="I1304" t="s">
        <v>951</v>
      </c>
      <c r="J1304" t="s">
        <v>204</v>
      </c>
      <c r="K1304" t="s">
        <v>204</v>
      </c>
      <c r="L1304" t="s">
        <v>325</v>
      </c>
      <c r="M1304" t="s">
        <v>340</v>
      </c>
      <c r="N1304" t="s">
        <v>465</v>
      </c>
      <c r="O1304" t="s">
        <v>339</v>
      </c>
      <c r="P1304" t="s">
        <v>1596</v>
      </c>
      <c r="Q1304" t="s">
        <v>415</v>
      </c>
      <c r="R1304" t="s">
        <v>407</v>
      </c>
      <c r="S1304" t="s">
        <v>1212</v>
      </c>
      <c r="T1304" s="131">
        <v>2.7</v>
      </c>
      <c r="U1304" t="s">
        <v>2274</v>
      </c>
      <c r="V1304" s="132">
        <v>4.2209999999999998E-2</v>
      </c>
      <c r="W1304" s="132">
        <v>6.3700000000000007E-2</v>
      </c>
      <c r="X1304" t="s">
        <v>412</v>
      </c>
      <c r="Y1304" t="s">
        <v>339</v>
      </c>
      <c r="Z1304" s="131">
        <v>99000</v>
      </c>
      <c r="AA1304" s="131">
        <v>1</v>
      </c>
      <c r="AB1304" s="131">
        <f t="shared" si="23"/>
        <v>99.869696969696975</v>
      </c>
      <c r="AD1304" s="131">
        <v>98.870999999999995</v>
      </c>
      <c r="AH1304" s="132">
        <v>3.6000000000000002E-4</v>
      </c>
      <c r="AI1304" s="132">
        <f t="shared" si="22"/>
        <v>2.612820332958914E-3</v>
      </c>
      <c r="AJ1304" s="132">
        <v>1.1975575839224161E-4</v>
      </c>
    </row>
    <row r="1305" spans="1:36" hidden="1">
      <c r="A1305" t="s">
        <v>1213</v>
      </c>
      <c r="B1305">
        <v>9301</v>
      </c>
      <c r="C1305" t="s">
        <v>3027</v>
      </c>
      <c r="D1305" t="s">
        <v>3028</v>
      </c>
      <c r="E1305" t="s">
        <v>309</v>
      </c>
      <c r="F1305" t="s">
        <v>3029</v>
      </c>
      <c r="G1305" t="s">
        <v>3030</v>
      </c>
      <c r="H1305" t="s">
        <v>321</v>
      </c>
      <c r="I1305" t="s">
        <v>951</v>
      </c>
      <c r="J1305" t="s">
        <v>204</v>
      </c>
      <c r="K1305" t="s">
        <v>204</v>
      </c>
      <c r="L1305" t="s">
        <v>325</v>
      </c>
      <c r="M1305" t="s">
        <v>314</v>
      </c>
      <c r="N1305" t="s">
        <v>451</v>
      </c>
      <c r="O1305" t="s">
        <v>339</v>
      </c>
      <c r="Q1305" t="s">
        <v>410</v>
      </c>
      <c r="R1305" t="s">
        <v>410</v>
      </c>
      <c r="S1305" t="s">
        <v>1212</v>
      </c>
      <c r="T1305" s="131">
        <v>0.01</v>
      </c>
      <c r="U1305" t="s">
        <v>1735</v>
      </c>
      <c r="V1305" s="132">
        <v>7.8950000000000006E-2</v>
      </c>
      <c r="W1305" s="132">
        <v>5.2999999999999999E-2</v>
      </c>
      <c r="X1305" t="s">
        <v>412</v>
      </c>
      <c r="Y1305" t="s">
        <v>339</v>
      </c>
      <c r="Z1305" s="131">
        <v>92150</v>
      </c>
      <c r="AA1305" s="131">
        <v>1</v>
      </c>
      <c r="AB1305" s="131">
        <f t="shared" si="23"/>
        <v>106.09007053716766</v>
      </c>
      <c r="AD1305" s="131">
        <v>97.762</v>
      </c>
      <c r="AH1305" s="132">
        <v>1.17E-3</v>
      </c>
      <c r="AI1305" s="132">
        <f t="shared" si="22"/>
        <v>2.5835132788252302E-3</v>
      </c>
      <c r="AJ1305" s="132">
        <v>1.1841250166320078E-4</v>
      </c>
    </row>
    <row r="1306" spans="1:36" hidden="1">
      <c r="A1306" t="s">
        <v>1213</v>
      </c>
      <c r="B1306">
        <v>9301</v>
      </c>
      <c r="C1306" t="s">
        <v>1514</v>
      </c>
      <c r="D1306" t="s">
        <v>1515</v>
      </c>
      <c r="E1306" t="s">
        <v>309</v>
      </c>
      <c r="F1306" t="s">
        <v>2217</v>
      </c>
      <c r="G1306" t="s">
        <v>2218</v>
      </c>
      <c r="H1306" t="s">
        <v>321</v>
      </c>
      <c r="I1306" t="s">
        <v>754</v>
      </c>
      <c r="J1306" t="s">
        <v>204</v>
      </c>
      <c r="K1306" t="s">
        <v>204</v>
      </c>
      <c r="L1306" t="s">
        <v>325</v>
      </c>
      <c r="M1306" t="s">
        <v>340</v>
      </c>
      <c r="N1306" t="s">
        <v>448</v>
      </c>
      <c r="O1306" t="s">
        <v>339</v>
      </c>
      <c r="P1306" t="s">
        <v>1211</v>
      </c>
      <c r="Q1306" t="s">
        <v>413</v>
      </c>
      <c r="R1306" t="s">
        <v>407</v>
      </c>
      <c r="S1306" t="s">
        <v>1212</v>
      </c>
      <c r="T1306" s="131">
        <v>5.15</v>
      </c>
      <c r="U1306" t="s">
        <v>2219</v>
      </c>
      <c r="V1306" s="132">
        <v>1.5820000000000001E-2</v>
      </c>
      <c r="W1306" s="132">
        <v>2.6100000000000002E-2</v>
      </c>
      <c r="X1306" t="s">
        <v>412</v>
      </c>
      <c r="Y1306" t="s">
        <v>339</v>
      </c>
      <c r="Z1306" s="131">
        <v>96460</v>
      </c>
      <c r="AA1306" s="131">
        <v>1</v>
      </c>
      <c r="AB1306" s="131">
        <f t="shared" si="23"/>
        <v>101.30002073398299</v>
      </c>
      <c r="AD1306" s="131">
        <v>97.713999999999999</v>
      </c>
      <c r="AH1306" s="132">
        <v>4.0000000000000003E-5</v>
      </c>
      <c r="AI1306" s="132">
        <f t="shared" si="22"/>
        <v>2.5822448039844576E-3</v>
      </c>
      <c r="AJ1306" s="132">
        <v>1.1835436250811155E-4</v>
      </c>
    </row>
    <row r="1307" spans="1:36" hidden="1">
      <c r="A1307" t="s">
        <v>1213</v>
      </c>
      <c r="B1307">
        <v>9301</v>
      </c>
      <c r="C1307" t="s">
        <v>2460</v>
      </c>
      <c r="D1307" t="s">
        <v>2461</v>
      </c>
      <c r="E1307" t="s">
        <v>309</v>
      </c>
      <c r="F1307" t="s">
        <v>3445</v>
      </c>
      <c r="G1307" t="s">
        <v>3446</v>
      </c>
      <c r="H1307" t="s">
        <v>321</v>
      </c>
      <c r="I1307" t="s">
        <v>951</v>
      </c>
      <c r="J1307" t="s">
        <v>204</v>
      </c>
      <c r="K1307" t="s">
        <v>204</v>
      </c>
      <c r="L1307" t="s">
        <v>325</v>
      </c>
      <c r="M1307" t="s">
        <v>340</v>
      </c>
      <c r="N1307" t="s">
        <v>484</v>
      </c>
      <c r="O1307" t="s">
        <v>339</v>
      </c>
      <c r="P1307" t="s">
        <v>1596</v>
      </c>
      <c r="Q1307" t="s">
        <v>415</v>
      </c>
      <c r="R1307" t="s">
        <v>407</v>
      </c>
      <c r="S1307" t="s">
        <v>1212</v>
      </c>
      <c r="T1307" s="131">
        <v>0.17</v>
      </c>
      <c r="U1307" t="s">
        <v>2678</v>
      </c>
      <c r="V1307" s="132">
        <v>3.295E-2</v>
      </c>
      <c r="W1307" s="132">
        <v>6.2399999999999997E-2</v>
      </c>
      <c r="X1307" t="s">
        <v>412</v>
      </c>
      <c r="Y1307" t="s">
        <v>339</v>
      </c>
      <c r="Z1307" s="131">
        <v>96000</v>
      </c>
      <c r="AA1307" s="131">
        <v>1</v>
      </c>
      <c r="AB1307" s="131">
        <f t="shared" si="23"/>
        <v>100.8</v>
      </c>
      <c r="AD1307" s="131">
        <v>96.768000000000001</v>
      </c>
      <c r="AH1307" s="132">
        <v>9.0000000000000006E-5</v>
      </c>
      <c r="AI1307" s="132">
        <f t="shared" si="22"/>
        <v>2.5572452789975643E-3</v>
      </c>
      <c r="AJ1307" s="132">
        <v>1.1720853665989458E-4</v>
      </c>
    </row>
    <row r="1308" spans="1:36" hidden="1">
      <c r="A1308" t="s">
        <v>1213</v>
      </c>
      <c r="B1308">
        <v>9301</v>
      </c>
      <c r="C1308" t="s">
        <v>1632</v>
      </c>
      <c r="D1308" t="s">
        <v>1633</v>
      </c>
      <c r="E1308" t="s">
        <v>309</v>
      </c>
      <c r="F1308" t="s">
        <v>3129</v>
      </c>
      <c r="G1308" t="s">
        <v>3130</v>
      </c>
      <c r="H1308" t="s">
        <v>321</v>
      </c>
      <c r="I1308" t="s">
        <v>754</v>
      </c>
      <c r="J1308" t="s">
        <v>204</v>
      </c>
      <c r="K1308" t="s">
        <v>204</v>
      </c>
      <c r="L1308" t="s">
        <v>325</v>
      </c>
      <c r="M1308" t="s">
        <v>340</v>
      </c>
      <c r="N1308" t="s">
        <v>440</v>
      </c>
      <c r="O1308" t="s">
        <v>339</v>
      </c>
      <c r="Q1308" t="s">
        <v>410</v>
      </c>
      <c r="R1308" t="s">
        <v>410</v>
      </c>
      <c r="S1308" t="s">
        <v>1212</v>
      </c>
      <c r="T1308" s="131">
        <v>0.98</v>
      </c>
      <c r="U1308" t="s">
        <v>1844</v>
      </c>
      <c r="V1308" s="132">
        <v>2.8469999999999999E-2</v>
      </c>
      <c r="W1308" s="132">
        <v>3.0099999999999998E-2</v>
      </c>
      <c r="X1308" t="s">
        <v>412</v>
      </c>
      <c r="Y1308" t="s">
        <v>339</v>
      </c>
      <c r="Z1308" s="131">
        <v>84700.67</v>
      </c>
      <c r="AA1308" s="131">
        <v>1</v>
      </c>
      <c r="AB1308" s="131">
        <f t="shared" si="23"/>
        <v>114.17973435157008</v>
      </c>
      <c r="AD1308" s="131">
        <v>96.710999999999999</v>
      </c>
      <c r="AH1308" s="132">
        <v>3.6000000000000002E-4</v>
      </c>
      <c r="AI1308" s="132">
        <f t="shared" si="22"/>
        <v>2.5557389651241469E-3</v>
      </c>
      <c r="AJ1308" s="132">
        <v>1.1713949641322611E-4</v>
      </c>
    </row>
    <row r="1309" spans="1:36" hidden="1">
      <c r="A1309" t="s">
        <v>1213</v>
      </c>
      <c r="B1309">
        <v>9301</v>
      </c>
      <c r="C1309" t="s">
        <v>2858</v>
      </c>
      <c r="D1309" t="s">
        <v>2859</v>
      </c>
      <c r="E1309" t="s">
        <v>309</v>
      </c>
      <c r="F1309" t="s">
        <v>3143</v>
      </c>
      <c r="G1309" t="s">
        <v>3144</v>
      </c>
      <c r="H1309" t="s">
        <v>321</v>
      </c>
      <c r="I1309" t="s">
        <v>754</v>
      </c>
      <c r="J1309" t="s">
        <v>204</v>
      </c>
      <c r="K1309" t="s">
        <v>204</v>
      </c>
      <c r="L1309" t="s">
        <v>325</v>
      </c>
      <c r="M1309" t="s">
        <v>340</v>
      </c>
      <c r="N1309" t="s">
        <v>464</v>
      </c>
      <c r="O1309" t="s">
        <v>339</v>
      </c>
      <c r="P1309" t="s">
        <v>1545</v>
      </c>
      <c r="Q1309" t="s">
        <v>415</v>
      </c>
      <c r="R1309" t="s">
        <v>407</v>
      </c>
      <c r="S1309" t="s">
        <v>1212</v>
      </c>
      <c r="T1309" s="131">
        <v>0.74</v>
      </c>
      <c r="U1309" t="s">
        <v>1583</v>
      </c>
      <c r="V1309" s="132">
        <v>2.0320000000000001E-2</v>
      </c>
      <c r="W1309" s="132">
        <v>3.4299999999999997E-2</v>
      </c>
      <c r="X1309" t="s">
        <v>412</v>
      </c>
      <c r="Y1309" t="s">
        <v>339</v>
      </c>
      <c r="Z1309" s="131">
        <v>81000.5</v>
      </c>
      <c r="AA1309" s="131">
        <v>1</v>
      </c>
      <c r="AB1309" s="131">
        <f t="shared" si="23"/>
        <v>116.90051295979656</v>
      </c>
      <c r="AD1309" s="131">
        <v>94.69</v>
      </c>
      <c r="AH1309" s="132">
        <v>2.7E-4</v>
      </c>
      <c r="AI1309" s="132">
        <f t="shared" si="22"/>
        <v>2.5023308890157838E-3</v>
      </c>
      <c r="AJ1309" s="132">
        <v>1.1469159573748985E-4</v>
      </c>
    </row>
    <row r="1310" spans="1:36" hidden="1">
      <c r="A1310" t="s">
        <v>1213</v>
      </c>
      <c r="B1310">
        <v>9301</v>
      </c>
      <c r="C1310" t="s">
        <v>2633</v>
      </c>
      <c r="D1310" t="s">
        <v>2634</v>
      </c>
      <c r="E1310" t="s">
        <v>311</v>
      </c>
      <c r="F1310" t="s">
        <v>2635</v>
      </c>
      <c r="G1310" t="s">
        <v>2636</v>
      </c>
      <c r="H1310" t="s">
        <v>321</v>
      </c>
      <c r="I1310" t="s">
        <v>951</v>
      </c>
      <c r="J1310" t="s">
        <v>204</v>
      </c>
      <c r="K1310" t="s">
        <v>224</v>
      </c>
      <c r="L1310" t="s">
        <v>325</v>
      </c>
      <c r="M1310" t="s">
        <v>340</v>
      </c>
      <c r="N1310" t="s">
        <v>465</v>
      </c>
      <c r="O1310" t="s">
        <v>339</v>
      </c>
      <c r="P1310" t="s">
        <v>2637</v>
      </c>
      <c r="Q1310" t="s">
        <v>413</v>
      </c>
      <c r="R1310" t="s">
        <v>407</v>
      </c>
      <c r="S1310" t="s">
        <v>1212</v>
      </c>
      <c r="T1310" s="131">
        <v>0.41</v>
      </c>
      <c r="U1310" t="s">
        <v>1293</v>
      </c>
      <c r="V1310" s="132">
        <v>4.6210000000000001E-2</v>
      </c>
      <c r="W1310" s="132">
        <v>0.65049999999999997</v>
      </c>
      <c r="X1310" t="s">
        <v>412</v>
      </c>
      <c r="Y1310" t="s">
        <v>338</v>
      </c>
      <c r="Z1310" s="131">
        <v>112037.82</v>
      </c>
      <c r="AA1310" s="131">
        <v>1</v>
      </c>
      <c r="AB1310" s="131">
        <f t="shared" si="23"/>
        <v>84.040371367454298</v>
      </c>
      <c r="AD1310" s="131">
        <v>94.156999999999996</v>
      </c>
      <c r="AH1310" s="132">
        <v>4.0000000000000002E-4</v>
      </c>
      <c r="AI1310" s="132">
        <f t="shared" si="22"/>
        <v>2.4882455329713715E-3</v>
      </c>
      <c r="AJ1310" s="132">
        <v>1.1404600886951981E-4</v>
      </c>
    </row>
    <row r="1311" spans="1:36" hidden="1">
      <c r="A1311" t="s">
        <v>1213</v>
      </c>
      <c r="B1311">
        <v>9301</v>
      </c>
      <c r="C1311" t="s">
        <v>1509</v>
      </c>
      <c r="D1311" t="s">
        <v>1510</v>
      </c>
      <c r="E1311" t="s">
        <v>309</v>
      </c>
      <c r="F1311" t="s">
        <v>3020</v>
      </c>
      <c r="G1311" t="s">
        <v>3021</v>
      </c>
      <c r="H1311" t="s">
        <v>321</v>
      </c>
      <c r="I1311" t="s">
        <v>754</v>
      </c>
      <c r="J1311" t="s">
        <v>204</v>
      </c>
      <c r="K1311" t="s">
        <v>204</v>
      </c>
      <c r="L1311" t="s">
        <v>325</v>
      </c>
      <c r="M1311" t="s">
        <v>340</v>
      </c>
      <c r="N1311" t="s">
        <v>448</v>
      </c>
      <c r="O1311" t="s">
        <v>339</v>
      </c>
      <c r="P1311" t="s">
        <v>1211</v>
      </c>
      <c r="Q1311" t="s">
        <v>413</v>
      </c>
      <c r="R1311" t="s">
        <v>407</v>
      </c>
      <c r="S1311" t="s">
        <v>1212</v>
      </c>
      <c r="T1311" s="131">
        <v>3.91</v>
      </c>
      <c r="U1311" t="s">
        <v>2566</v>
      </c>
      <c r="V1311" s="132">
        <v>1.5709999999999998E-2</v>
      </c>
      <c r="W1311" s="132">
        <v>2.5999999999999999E-2</v>
      </c>
      <c r="X1311" t="s">
        <v>412</v>
      </c>
      <c r="Y1311" t="s">
        <v>339</v>
      </c>
      <c r="Z1311" s="131">
        <v>88000</v>
      </c>
      <c r="AA1311" s="131">
        <v>1</v>
      </c>
      <c r="AB1311" s="131">
        <f t="shared" si="23"/>
        <v>104.37045454545455</v>
      </c>
      <c r="AD1311" s="131">
        <v>91.846000000000004</v>
      </c>
      <c r="AH1311" s="132">
        <v>5.0000000000000002E-5</v>
      </c>
      <c r="AI1311" s="132">
        <f t="shared" si="22"/>
        <v>2.4271737547000073E-3</v>
      </c>
      <c r="AJ1311" s="132">
        <v>1.1124685079845277E-4</v>
      </c>
    </row>
    <row r="1312" spans="1:36" hidden="1">
      <c r="A1312" t="s">
        <v>1213</v>
      </c>
      <c r="B1312">
        <v>9301</v>
      </c>
      <c r="C1312" t="s">
        <v>1714</v>
      </c>
      <c r="D1312" t="s">
        <v>1715</v>
      </c>
      <c r="E1312" t="s">
        <v>309</v>
      </c>
      <c r="F1312" t="s">
        <v>1716</v>
      </c>
      <c r="G1312" t="s">
        <v>1717</v>
      </c>
      <c r="H1312" t="s">
        <v>321</v>
      </c>
      <c r="I1312" t="s">
        <v>754</v>
      </c>
      <c r="J1312" t="s">
        <v>204</v>
      </c>
      <c r="K1312" t="s">
        <v>204</v>
      </c>
      <c r="L1312" t="s">
        <v>325</v>
      </c>
      <c r="M1312" t="s">
        <v>340</v>
      </c>
      <c r="N1312" t="s">
        <v>464</v>
      </c>
      <c r="O1312" t="s">
        <v>339</v>
      </c>
      <c r="P1312" t="s">
        <v>1700</v>
      </c>
      <c r="Q1312" t="s">
        <v>413</v>
      </c>
      <c r="R1312" t="s">
        <v>407</v>
      </c>
      <c r="S1312" t="s">
        <v>1212</v>
      </c>
      <c r="T1312" s="131">
        <v>6.24</v>
      </c>
      <c r="U1312" t="s">
        <v>1718</v>
      </c>
      <c r="V1312" s="132">
        <v>2.673E-2</v>
      </c>
      <c r="W1312" s="132">
        <v>3.1899999999999998E-2</v>
      </c>
      <c r="X1312" t="s">
        <v>412</v>
      </c>
      <c r="Y1312" t="s">
        <v>339</v>
      </c>
      <c r="Z1312" s="131">
        <v>80000</v>
      </c>
      <c r="AA1312" s="131">
        <v>1</v>
      </c>
      <c r="AB1312" s="131">
        <f t="shared" si="23"/>
        <v>111.00000000000001</v>
      </c>
      <c r="AD1312" s="131">
        <v>88.8</v>
      </c>
      <c r="AH1312" s="132">
        <v>6.0000000000000002E-5</v>
      </c>
      <c r="AI1312" s="132">
        <f t="shared" si="22"/>
        <v>2.3466784554293124E-3</v>
      </c>
      <c r="AJ1312" s="132">
        <v>1.0755743691508183E-4</v>
      </c>
    </row>
    <row r="1313" spans="1:36" hidden="1">
      <c r="A1313" t="s">
        <v>1213</v>
      </c>
      <c r="B1313">
        <v>9301</v>
      </c>
      <c r="C1313" t="s">
        <v>1573</v>
      </c>
      <c r="D1313" t="s">
        <v>1574</v>
      </c>
      <c r="E1313" t="s">
        <v>309</v>
      </c>
      <c r="F1313" t="s">
        <v>3127</v>
      </c>
      <c r="G1313" t="s">
        <v>3128</v>
      </c>
      <c r="H1313" t="s">
        <v>321</v>
      </c>
      <c r="I1313" t="s">
        <v>951</v>
      </c>
      <c r="J1313" t="s">
        <v>204</v>
      </c>
      <c r="K1313" t="s">
        <v>204</v>
      </c>
      <c r="L1313" t="s">
        <v>325</v>
      </c>
      <c r="M1313" t="s">
        <v>340</v>
      </c>
      <c r="N1313" t="s">
        <v>441</v>
      </c>
      <c r="O1313" t="s">
        <v>339</v>
      </c>
      <c r="P1313" t="s">
        <v>1577</v>
      </c>
      <c r="Q1313" t="s">
        <v>415</v>
      </c>
      <c r="R1313" t="s">
        <v>407</v>
      </c>
      <c r="S1313" t="s">
        <v>1212</v>
      </c>
      <c r="T1313" s="131">
        <v>5.86</v>
      </c>
      <c r="U1313" t="s">
        <v>1578</v>
      </c>
      <c r="V1313" s="132">
        <v>5.0849999999999999E-2</v>
      </c>
      <c r="W1313" s="132">
        <v>5.74E-2</v>
      </c>
      <c r="X1313" t="s">
        <v>412</v>
      </c>
      <c r="Y1313" t="s">
        <v>339</v>
      </c>
      <c r="Z1313" s="131">
        <v>91000</v>
      </c>
      <c r="AA1313" s="131">
        <v>1</v>
      </c>
      <c r="AB1313" s="131">
        <f t="shared" si="23"/>
        <v>96.719780219780219</v>
      </c>
      <c r="AD1313" s="131">
        <v>88.015000000000001</v>
      </c>
      <c r="AH1313" s="132">
        <v>1.9000000000000001E-4</v>
      </c>
      <c r="AI1313" s="132">
        <f t="shared" si="22"/>
        <v>2.3259336064708441E-3</v>
      </c>
      <c r="AJ1313" s="132">
        <v>1.0660661948289333E-4</v>
      </c>
    </row>
    <row r="1314" spans="1:36" hidden="1">
      <c r="A1314" t="s">
        <v>1213</v>
      </c>
      <c r="B1314">
        <v>9301</v>
      </c>
      <c r="C1314" t="s">
        <v>3027</v>
      </c>
      <c r="D1314" t="s">
        <v>3028</v>
      </c>
      <c r="E1314" t="s">
        <v>309</v>
      </c>
      <c r="F1314" t="s">
        <v>3060</v>
      </c>
      <c r="G1314" t="s">
        <v>3061</v>
      </c>
      <c r="H1314" t="s">
        <v>321</v>
      </c>
      <c r="I1314" t="s">
        <v>951</v>
      </c>
      <c r="J1314" t="s">
        <v>204</v>
      </c>
      <c r="K1314" t="s">
        <v>204</v>
      </c>
      <c r="L1314" t="s">
        <v>325</v>
      </c>
      <c r="M1314" t="s">
        <v>340</v>
      </c>
      <c r="N1314" t="s">
        <v>451</v>
      </c>
      <c r="O1314" t="s">
        <v>339</v>
      </c>
      <c r="Q1314" t="s">
        <v>410</v>
      </c>
      <c r="R1314" t="s">
        <v>410</v>
      </c>
      <c r="S1314" t="s">
        <v>1212</v>
      </c>
      <c r="T1314" s="131">
        <v>4.28</v>
      </c>
      <c r="U1314" t="s">
        <v>1560</v>
      </c>
      <c r="V1314" s="132">
        <v>5.6169999999999998E-2</v>
      </c>
      <c r="W1314" s="132">
        <v>6.7500000000000004E-2</v>
      </c>
      <c r="X1314" t="s">
        <v>412</v>
      </c>
      <c r="Y1314" t="s">
        <v>339</v>
      </c>
      <c r="Z1314" s="131">
        <v>88000</v>
      </c>
      <c r="AA1314" s="131">
        <v>1</v>
      </c>
      <c r="AB1314" s="131">
        <f t="shared" si="23"/>
        <v>99.689772727272725</v>
      </c>
      <c r="AD1314" s="131">
        <v>87.727000000000004</v>
      </c>
      <c r="AH1314" s="132">
        <v>7.2000000000000005E-4</v>
      </c>
      <c r="AI1314" s="132">
        <f t="shared" si="22"/>
        <v>2.3183227574262084E-3</v>
      </c>
      <c r="AJ1314" s="132">
        <v>1.0625778455235793E-4</v>
      </c>
    </row>
    <row r="1315" spans="1:36" hidden="1">
      <c r="A1315" t="s">
        <v>1213</v>
      </c>
      <c r="B1315">
        <v>9301</v>
      </c>
      <c r="C1315" t="s">
        <v>2863</v>
      </c>
      <c r="D1315" t="s">
        <v>2864</v>
      </c>
      <c r="E1315" t="s">
        <v>309</v>
      </c>
      <c r="F1315" t="s">
        <v>2950</v>
      </c>
      <c r="G1315" t="s">
        <v>2951</v>
      </c>
      <c r="H1315" t="s">
        <v>321</v>
      </c>
      <c r="I1315" t="s">
        <v>951</v>
      </c>
      <c r="J1315" t="s">
        <v>204</v>
      </c>
      <c r="K1315" t="s">
        <v>204</v>
      </c>
      <c r="L1315" t="s">
        <v>325</v>
      </c>
      <c r="M1315" t="s">
        <v>340</v>
      </c>
      <c r="N1315" t="s">
        <v>447</v>
      </c>
      <c r="O1315" t="s">
        <v>339</v>
      </c>
      <c r="P1315" t="s">
        <v>1571</v>
      </c>
      <c r="Q1315" t="s">
        <v>415</v>
      </c>
      <c r="R1315" t="s">
        <v>407</v>
      </c>
      <c r="S1315" t="s">
        <v>1212</v>
      </c>
      <c r="T1315" s="131">
        <v>0.25</v>
      </c>
      <c r="U1315" t="s">
        <v>1868</v>
      </c>
      <c r="V1315" s="132">
        <v>5.8819999999999997E-2</v>
      </c>
      <c r="W1315" s="132">
        <v>6.8199999999999997E-2</v>
      </c>
      <c r="X1315" t="s">
        <v>412</v>
      </c>
      <c r="Y1315" t="s">
        <v>339</v>
      </c>
      <c r="Z1315" s="131">
        <v>86000</v>
      </c>
      <c r="AA1315" s="131">
        <v>1</v>
      </c>
      <c r="AB1315" s="131">
        <f t="shared" si="23"/>
        <v>100.55000000000001</v>
      </c>
      <c r="AD1315" s="131">
        <v>86.472999999999999</v>
      </c>
      <c r="AH1315" s="132">
        <v>1.2999999999999999E-3</v>
      </c>
      <c r="AI1315" s="132">
        <f t="shared" si="22"/>
        <v>2.2851838522110241E-3</v>
      </c>
      <c r="AJ1315" s="132">
        <v>1.047388991256517E-4</v>
      </c>
    </row>
    <row r="1316" spans="1:36" hidden="1">
      <c r="A1316" t="s">
        <v>1213</v>
      </c>
      <c r="B1316">
        <v>9301</v>
      </c>
      <c r="C1316" t="s">
        <v>3012</v>
      </c>
      <c r="D1316" t="s">
        <v>3013</v>
      </c>
      <c r="E1316" t="s">
        <v>309</v>
      </c>
      <c r="F1316" t="s">
        <v>3014</v>
      </c>
      <c r="G1316" t="s">
        <v>3015</v>
      </c>
      <c r="H1316" t="s">
        <v>321</v>
      </c>
      <c r="I1316" t="s">
        <v>951</v>
      </c>
      <c r="J1316" t="s">
        <v>204</v>
      </c>
      <c r="K1316" t="s">
        <v>204</v>
      </c>
      <c r="L1316" t="s">
        <v>325</v>
      </c>
      <c r="M1316" t="s">
        <v>340</v>
      </c>
      <c r="N1316" t="s">
        <v>447</v>
      </c>
      <c r="O1316" t="s">
        <v>339</v>
      </c>
      <c r="P1316" t="s">
        <v>1577</v>
      </c>
      <c r="Q1316" t="s">
        <v>415</v>
      </c>
      <c r="R1316" t="s">
        <v>407</v>
      </c>
      <c r="S1316" t="s">
        <v>1212</v>
      </c>
      <c r="T1316" s="131">
        <v>1.23</v>
      </c>
      <c r="U1316" t="s">
        <v>1706</v>
      </c>
      <c r="V1316" s="132">
        <v>5.5140000000000002E-2</v>
      </c>
      <c r="W1316" s="132">
        <v>5.5300000000000002E-2</v>
      </c>
      <c r="X1316" t="s">
        <v>412</v>
      </c>
      <c r="Y1316" t="s">
        <v>339</v>
      </c>
      <c r="Z1316" s="131">
        <v>89000</v>
      </c>
      <c r="AA1316" s="131">
        <v>1</v>
      </c>
      <c r="AB1316" s="131">
        <f t="shared" si="23"/>
        <v>96.369662921348308</v>
      </c>
      <c r="AD1316" s="131">
        <v>85.769000000000005</v>
      </c>
      <c r="AH1316" s="132">
        <v>3.8000000000000002E-4</v>
      </c>
      <c r="AI1316" s="132">
        <f t="shared" si="22"/>
        <v>2.2665795545463597E-3</v>
      </c>
      <c r="AJ1316" s="132">
        <v>1.0388619151767628E-4</v>
      </c>
    </row>
    <row r="1317" spans="1:36" hidden="1">
      <c r="A1317" t="s">
        <v>1213</v>
      </c>
      <c r="B1317">
        <v>9301</v>
      </c>
      <c r="C1317" t="s">
        <v>2385</v>
      </c>
      <c r="D1317" t="s">
        <v>2386</v>
      </c>
      <c r="E1317" t="s">
        <v>309</v>
      </c>
      <c r="F1317" t="s">
        <v>3138</v>
      </c>
      <c r="G1317" t="s">
        <v>3139</v>
      </c>
      <c r="H1317" t="s">
        <v>321</v>
      </c>
      <c r="I1317" t="s">
        <v>951</v>
      </c>
      <c r="J1317" t="s">
        <v>204</v>
      </c>
      <c r="K1317" t="s">
        <v>204</v>
      </c>
      <c r="L1317" t="s">
        <v>325</v>
      </c>
      <c r="M1317" t="s">
        <v>340</v>
      </c>
      <c r="N1317" t="s">
        <v>447</v>
      </c>
      <c r="O1317" t="s">
        <v>339</v>
      </c>
      <c r="P1317" t="s">
        <v>1545</v>
      </c>
      <c r="Q1317" t="s">
        <v>415</v>
      </c>
      <c r="R1317" t="s">
        <v>407</v>
      </c>
      <c r="S1317" t="s">
        <v>1212</v>
      </c>
      <c r="T1317" s="131">
        <v>0.25</v>
      </c>
      <c r="U1317" t="s">
        <v>1868</v>
      </c>
      <c r="V1317" s="132">
        <v>5.4780000000000002E-2</v>
      </c>
      <c r="W1317" s="132">
        <v>6.7199999999999996E-2</v>
      </c>
      <c r="X1317" t="s">
        <v>412</v>
      </c>
      <c r="Y1317" t="s">
        <v>339</v>
      </c>
      <c r="Z1317" s="131">
        <v>85000.33</v>
      </c>
      <c r="AA1317" s="131">
        <v>1</v>
      </c>
      <c r="AB1317" s="131">
        <f t="shared" si="23"/>
        <v>99.910200348633936</v>
      </c>
      <c r="AD1317" s="131">
        <v>84.924000000000007</v>
      </c>
      <c r="AH1317" s="132">
        <v>3.8E-3</v>
      </c>
      <c r="AI1317" s="132">
        <f t="shared" si="22"/>
        <v>2.2442491120369251E-3</v>
      </c>
      <c r="AJ1317" s="132">
        <v>1.0286270014162624E-4</v>
      </c>
    </row>
    <row r="1318" spans="1:36" hidden="1">
      <c r="A1318" t="s">
        <v>1213</v>
      </c>
      <c r="B1318">
        <v>9301</v>
      </c>
      <c r="C1318" t="s">
        <v>3066</v>
      </c>
      <c r="D1318" t="s">
        <v>3067</v>
      </c>
      <c r="E1318" t="s">
        <v>309</v>
      </c>
      <c r="F1318" t="s">
        <v>3068</v>
      </c>
      <c r="G1318" t="s">
        <v>3069</v>
      </c>
      <c r="H1318" t="s">
        <v>321</v>
      </c>
      <c r="I1318" t="s">
        <v>951</v>
      </c>
      <c r="J1318" t="s">
        <v>204</v>
      </c>
      <c r="K1318" t="s">
        <v>204</v>
      </c>
      <c r="L1318" t="s">
        <v>327</v>
      </c>
      <c r="M1318" t="s">
        <v>340</v>
      </c>
      <c r="N1318" t="s">
        <v>451</v>
      </c>
      <c r="O1318" t="s">
        <v>339</v>
      </c>
      <c r="P1318" t="s">
        <v>1627</v>
      </c>
      <c r="Q1318" t="s">
        <v>413</v>
      </c>
      <c r="R1318" t="s">
        <v>407</v>
      </c>
      <c r="S1318" t="s">
        <v>1212</v>
      </c>
      <c r="T1318" s="131">
        <v>5.14</v>
      </c>
      <c r="U1318" t="s">
        <v>1940</v>
      </c>
      <c r="V1318" s="132">
        <v>4.8840000000000001E-2</v>
      </c>
      <c r="W1318" s="132">
        <v>5.5399999999999998E-2</v>
      </c>
      <c r="X1318" t="s">
        <v>412</v>
      </c>
      <c r="Y1318" t="s">
        <v>339</v>
      </c>
      <c r="Z1318" s="131">
        <v>80000</v>
      </c>
      <c r="AA1318" s="131">
        <v>1</v>
      </c>
      <c r="AB1318" s="131">
        <f t="shared" si="23"/>
        <v>102.19499999999999</v>
      </c>
      <c r="AD1318" s="131">
        <f>83-1.244</f>
        <v>81.756</v>
      </c>
      <c r="AH1318" s="132">
        <v>1.8000000000000001E-4</v>
      </c>
      <c r="AI1318" s="132">
        <f t="shared" si="22"/>
        <v>2.1605297725459335E-3</v>
      </c>
      <c r="AJ1318" s="132">
        <v>9.9025515905736827E-5</v>
      </c>
    </row>
    <row r="1319" spans="1:36" hidden="1">
      <c r="A1319" t="s">
        <v>1213</v>
      </c>
      <c r="B1319">
        <v>9301</v>
      </c>
      <c r="C1319" t="s">
        <v>2011</v>
      </c>
      <c r="D1319" t="s">
        <v>2012</v>
      </c>
      <c r="E1319" t="s">
        <v>309</v>
      </c>
      <c r="F1319" t="s">
        <v>3176</v>
      </c>
      <c r="G1319" t="s">
        <v>3177</v>
      </c>
      <c r="H1319" t="s">
        <v>321</v>
      </c>
      <c r="I1319" t="s">
        <v>951</v>
      </c>
      <c r="J1319" t="s">
        <v>204</v>
      </c>
      <c r="K1319" t="s">
        <v>204</v>
      </c>
      <c r="L1319" t="s">
        <v>325</v>
      </c>
      <c r="M1319" t="s">
        <v>340</v>
      </c>
      <c r="N1319" t="s">
        <v>464</v>
      </c>
      <c r="O1319" t="s">
        <v>339</v>
      </c>
      <c r="P1319" t="s">
        <v>2213</v>
      </c>
      <c r="Q1319" t="s">
        <v>415</v>
      </c>
      <c r="R1319" t="s">
        <v>407</v>
      </c>
      <c r="S1319" t="s">
        <v>1212</v>
      </c>
      <c r="T1319" s="131">
        <v>1.37</v>
      </c>
      <c r="U1319" t="s">
        <v>3178</v>
      </c>
      <c r="V1319" s="132">
        <v>1.3259999999999999E-2</v>
      </c>
      <c r="W1319" s="132">
        <v>5.0299999999999997E-2</v>
      </c>
      <c r="X1319" t="s">
        <v>412</v>
      </c>
      <c r="Y1319" t="s">
        <v>339</v>
      </c>
      <c r="Z1319" s="131">
        <v>81000.67</v>
      </c>
      <c r="AA1319" s="131">
        <v>1</v>
      </c>
      <c r="AB1319" s="131">
        <f t="shared" si="23"/>
        <v>100.53003265281633</v>
      </c>
      <c r="AD1319" s="131">
        <v>81.430000000000007</v>
      </c>
      <c r="AH1319" s="132">
        <v>4.4000000000000002E-4</v>
      </c>
      <c r="AI1319" s="132">
        <f t="shared" si="22"/>
        <v>2.151914714252353E-3</v>
      </c>
      <c r="AJ1319" s="132">
        <v>9.8630654144089125E-5</v>
      </c>
    </row>
    <row r="1320" spans="1:36" hidden="1">
      <c r="A1320" t="s">
        <v>1213</v>
      </c>
      <c r="B1320">
        <v>9301</v>
      </c>
      <c r="C1320" t="s">
        <v>2082</v>
      </c>
      <c r="D1320" t="s">
        <v>2083</v>
      </c>
      <c r="E1320" t="s">
        <v>309</v>
      </c>
      <c r="F1320" t="s">
        <v>2084</v>
      </c>
      <c r="G1320" t="s">
        <v>2085</v>
      </c>
      <c r="H1320" t="s">
        <v>321</v>
      </c>
      <c r="I1320" t="s">
        <v>754</v>
      </c>
      <c r="J1320" t="s">
        <v>204</v>
      </c>
      <c r="K1320" t="s">
        <v>204</v>
      </c>
      <c r="L1320" t="s">
        <v>325</v>
      </c>
      <c r="M1320" t="s">
        <v>340</v>
      </c>
      <c r="N1320" t="s">
        <v>464</v>
      </c>
      <c r="O1320" t="s">
        <v>339</v>
      </c>
      <c r="P1320" t="s">
        <v>1700</v>
      </c>
      <c r="Q1320" t="s">
        <v>413</v>
      </c>
      <c r="R1320" t="s">
        <v>407</v>
      </c>
      <c r="S1320" t="s">
        <v>1212</v>
      </c>
      <c r="T1320" s="131">
        <v>1.89</v>
      </c>
      <c r="U1320" t="s">
        <v>1349</v>
      </c>
      <c r="V1320" s="132">
        <v>2.6679999999999999E-2</v>
      </c>
      <c r="W1320" s="132">
        <v>2.7300000000000001E-2</v>
      </c>
      <c r="X1320" t="s">
        <v>412</v>
      </c>
      <c r="Y1320" t="s">
        <v>339</v>
      </c>
      <c r="Z1320" s="131">
        <v>68379.75</v>
      </c>
      <c r="AA1320" s="131">
        <v>1</v>
      </c>
      <c r="AB1320" s="131">
        <f t="shared" si="23"/>
        <v>116.35023526701984</v>
      </c>
      <c r="AD1320" s="131">
        <v>79.56</v>
      </c>
      <c r="AH1320" s="132">
        <v>2.0000000000000001E-4</v>
      </c>
      <c r="AI1320" s="132">
        <f t="shared" si="22"/>
        <v>2.1024970485805871E-3</v>
      </c>
      <c r="AJ1320" s="132">
        <v>9.6365649560404396E-5</v>
      </c>
    </row>
    <row r="1321" spans="1:36" hidden="1">
      <c r="A1321" t="s">
        <v>1213</v>
      </c>
      <c r="B1321">
        <v>9301</v>
      </c>
      <c r="C1321" t="s">
        <v>2385</v>
      </c>
      <c r="D1321" t="s">
        <v>2386</v>
      </c>
      <c r="E1321" t="s">
        <v>309</v>
      </c>
      <c r="F1321" t="s">
        <v>2904</v>
      </c>
      <c r="G1321" t="s">
        <v>2905</v>
      </c>
      <c r="H1321" t="s">
        <v>321</v>
      </c>
      <c r="I1321" t="s">
        <v>951</v>
      </c>
      <c r="J1321" t="s">
        <v>204</v>
      </c>
      <c r="K1321" t="s">
        <v>204</v>
      </c>
      <c r="L1321" t="s">
        <v>325</v>
      </c>
      <c r="M1321" t="s">
        <v>340</v>
      </c>
      <c r="N1321" t="s">
        <v>447</v>
      </c>
      <c r="O1321" t="s">
        <v>339</v>
      </c>
      <c r="P1321" t="s">
        <v>1545</v>
      </c>
      <c r="Q1321" t="s">
        <v>415</v>
      </c>
      <c r="R1321" t="s">
        <v>407</v>
      </c>
      <c r="S1321" t="s">
        <v>1212</v>
      </c>
      <c r="T1321" s="131">
        <v>0.25</v>
      </c>
      <c r="U1321" t="s">
        <v>1868</v>
      </c>
      <c r="V1321" s="132">
        <v>5.314E-2</v>
      </c>
      <c r="W1321" s="132">
        <v>5.7000000000000002E-2</v>
      </c>
      <c r="X1321" t="s">
        <v>412</v>
      </c>
      <c r="Y1321" t="s">
        <v>339</v>
      </c>
      <c r="Z1321" s="131">
        <v>79000.27</v>
      </c>
      <c r="AA1321" s="131">
        <v>1</v>
      </c>
      <c r="AB1321" s="131">
        <f t="shared" si="23"/>
        <v>100.69965583661929</v>
      </c>
      <c r="AD1321" s="131">
        <v>79.552999999999997</v>
      </c>
      <c r="AH1321" s="132">
        <v>7.6000000000000004E-4</v>
      </c>
      <c r="AI1321" s="132">
        <f t="shared" si="22"/>
        <v>2.1023120626663073E-3</v>
      </c>
      <c r="AJ1321" s="132">
        <v>9.6357170933620542E-5</v>
      </c>
    </row>
    <row r="1322" spans="1:36" hidden="1">
      <c r="A1322" t="s">
        <v>1213</v>
      </c>
      <c r="B1322">
        <v>9301</v>
      </c>
      <c r="C1322" t="s">
        <v>2011</v>
      </c>
      <c r="D1322" t="s">
        <v>2012</v>
      </c>
      <c r="E1322" t="s">
        <v>309</v>
      </c>
      <c r="F1322" t="s">
        <v>3140</v>
      </c>
      <c r="G1322" t="s">
        <v>3141</v>
      </c>
      <c r="H1322" t="s">
        <v>321</v>
      </c>
      <c r="I1322" t="s">
        <v>754</v>
      </c>
      <c r="J1322" t="s">
        <v>204</v>
      </c>
      <c r="K1322" t="s">
        <v>204</v>
      </c>
      <c r="L1322" t="s">
        <v>325</v>
      </c>
      <c r="M1322" t="s">
        <v>340</v>
      </c>
      <c r="N1322" t="s">
        <v>464</v>
      </c>
      <c r="O1322" t="s">
        <v>339</v>
      </c>
      <c r="P1322" t="s">
        <v>1700</v>
      </c>
      <c r="Q1322" t="s">
        <v>413</v>
      </c>
      <c r="R1322" t="s">
        <v>407</v>
      </c>
      <c r="S1322" t="s">
        <v>1212</v>
      </c>
      <c r="T1322" s="131">
        <v>1.84</v>
      </c>
      <c r="U1322" t="s">
        <v>3142</v>
      </c>
      <c r="V1322" s="132">
        <v>2.4680000000000001E-2</v>
      </c>
      <c r="W1322" s="132">
        <v>2.7099999999999999E-2</v>
      </c>
      <c r="X1322" t="s">
        <v>412</v>
      </c>
      <c r="Y1322" t="s">
        <v>339</v>
      </c>
      <c r="Z1322" s="131">
        <v>68000</v>
      </c>
      <c r="AA1322" s="131">
        <v>1</v>
      </c>
      <c r="AB1322" s="131">
        <f t="shared" si="23"/>
        <v>115.06029411764706</v>
      </c>
      <c r="AD1322" s="131">
        <v>78.241</v>
      </c>
      <c r="AH1322" s="132">
        <v>1.6000000000000001E-4</v>
      </c>
      <c r="AI1322" s="132">
        <f t="shared" si="22"/>
        <v>2.0676404170185229E-3</v>
      </c>
      <c r="AJ1322" s="132">
        <v>9.4768034027848164E-5</v>
      </c>
    </row>
    <row r="1323" spans="1:36" hidden="1">
      <c r="A1323" t="s">
        <v>1213</v>
      </c>
      <c r="B1323">
        <v>9301</v>
      </c>
      <c r="C1323" t="s">
        <v>2373</v>
      </c>
      <c r="D1323" t="s">
        <v>2374</v>
      </c>
      <c r="E1323" t="s">
        <v>309</v>
      </c>
      <c r="F1323" t="s">
        <v>2375</v>
      </c>
      <c r="G1323" t="s">
        <v>2376</v>
      </c>
      <c r="H1323" t="s">
        <v>321</v>
      </c>
      <c r="I1323" t="s">
        <v>754</v>
      </c>
      <c r="J1323" t="s">
        <v>204</v>
      </c>
      <c r="K1323" t="s">
        <v>204</v>
      </c>
      <c r="L1323" t="s">
        <v>325</v>
      </c>
      <c r="M1323" t="s">
        <v>340</v>
      </c>
      <c r="N1323" t="s">
        <v>440</v>
      </c>
      <c r="O1323" t="s">
        <v>339</v>
      </c>
      <c r="P1323" t="s">
        <v>1577</v>
      </c>
      <c r="Q1323" t="s">
        <v>415</v>
      </c>
      <c r="R1323" t="s">
        <v>407</v>
      </c>
      <c r="S1323" t="s">
        <v>1212</v>
      </c>
      <c r="T1323" s="131">
        <v>4.21</v>
      </c>
      <c r="U1323" t="s">
        <v>1952</v>
      </c>
      <c r="V1323" s="132">
        <v>2.7539999999999999E-2</v>
      </c>
      <c r="W1323" s="132">
        <v>3.09E-2</v>
      </c>
      <c r="X1323" t="s">
        <v>412</v>
      </c>
      <c r="Y1323" t="s">
        <v>339</v>
      </c>
      <c r="Z1323" s="131">
        <v>75000</v>
      </c>
      <c r="AA1323" s="131">
        <v>1</v>
      </c>
      <c r="AB1323" s="131">
        <f t="shared" si="23"/>
        <v>103.46</v>
      </c>
      <c r="AD1323" s="131">
        <v>77.594999999999999</v>
      </c>
      <c r="AH1323" s="132">
        <v>1.9000000000000001E-4</v>
      </c>
      <c r="AI1323" s="132">
        <f t="shared" si="22"/>
        <v>2.0505688597864586E-3</v>
      </c>
      <c r="AJ1323" s="132">
        <v>9.3985577898938896E-5</v>
      </c>
    </row>
    <row r="1324" spans="1:36" hidden="1">
      <c r="A1324" t="s">
        <v>1213</v>
      </c>
      <c r="B1324">
        <v>9301</v>
      </c>
      <c r="C1324" t="s">
        <v>2092</v>
      </c>
      <c r="D1324" t="s">
        <v>2093</v>
      </c>
      <c r="E1324" t="s">
        <v>309</v>
      </c>
      <c r="F1324" t="s">
        <v>2595</v>
      </c>
      <c r="G1324" t="s">
        <v>2596</v>
      </c>
      <c r="H1324" t="s">
        <v>321</v>
      </c>
      <c r="I1324" t="s">
        <v>754</v>
      </c>
      <c r="J1324" t="s">
        <v>204</v>
      </c>
      <c r="K1324" t="s">
        <v>204</v>
      </c>
      <c r="L1324" t="s">
        <v>325</v>
      </c>
      <c r="M1324" t="s">
        <v>340</v>
      </c>
      <c r="N1324" t="s">
        <v>484</v>
      </c>
      <c r="O1324" t="s">
        <v>339</v>
      </c>
      <c r="P1324" t="s">
        <v>1700</v>
      </c>
      <c r="Q1324" t="s">
        <v>413</v>
      </c>
      <c r="R1324" t="s">
        <v>407</v>
      </c>
      <c r="S1324" t="s">
        <v>1212</v>
      </c>
      <c r="T1324" s="131">
        <v>0.66</v>
      </c>
      <c r="U1324" t="s">
        <v>2597</v>
      </c>
      <c r="V1324" s="132">
        <v>3.8899999999999998E-3</v>
      </c>
      <c r="W1324" s="132">
        <v>2.69E-2</v>
      </c>
      <c r="X1324" t="s">
        <v>412</v>
      </c>
      <c r="Y1324" t="s">
        <v>339</v>
      </c>
      <c r="Z1324" s="131">
        <v>65000</v>
      </c>
      <c r="AA1324" s="131">
        <v>1</v>
      </c>
      <c r="AB1324" s="131">
        <f t="shared" si="23"/>
        <v>116.26</v>
      </c>
      <c r="AD1324" s="131">
        <v>75.569000000000003</v>
      </c>
      <c r="AH1324" s="132">
        <v>2.5000000000000001E-4</v>
      </c>
      <c r="AI1324" s="132">
        <f t="shared" si="22"/>
        <v>1.9970286508821816E-3</v>
      </c>
      <c r="AJ1324" s="132">
        <v>9.1531621061214177E-5</v>
      </c>
    </row>
    <row r="1325" spans="1:36" hidden="1">
      <c r="A1325" t="s">
        <v>1213</v>
      </c>
      <c r="B1325">
        <v>9301</v>
      </c>
      <c r="C1325" t="s">
        <v>2291</v>
      </c>
      <c r="D1325" t="s">
        <v>2292</v>
      </c>
      <c r="E1325" t="s">
        <v>309</v>
      </c>
      <c r="F1325" t="s">
        <v>2603</v>
      </c>
      <c r="G1325" t="s">
        <v>2604</v>
      </c>
      <c r="H1325" t="s">
        <v>321</v>
      </c>
      <c r="I1325" t="s">
        <v>754</v>
      </c>
      <c r="J1325" t="s">
        <v>204</v>
      </c>
      <c r="K1325" t="s">
        <v>204</v>
      </c>
      <c r="L1325" t="s">
        <v>325</v>
      </c>
      <c r="M1325" t="s">
        <v>340</v>
      </c>
      <c r="N1325" t="s">
        <v>465</v>
      </c>
      <c r="O1325" t="s">
        <v>339</v>
      </c>
      <c r="P1325" t="s">
        <v>1539</v>
      </c>
      <c r="Q1325" t="s">
        <v>413</v>
      </c>
      <c r="R1325" t="s">
        <v>407</v>
      </c>
      <c r="S1325" t="s">
        <v>1212</v>
      </c>
      <c r="T1325" s="131">
        <v>1.76</v>
      </c>
      <c r="U1325" t="s">
        <v>1730</v>
      </c>
      <c r="V1325" s="132">
        <v>5.0470000000000001E-2</v>
      </c>
      <c r="W1325" s="132">
        <v>4.9500000000000002E-2</v>
      </c>
      <c r="X1325" t="s">
        <v>412</v>
      </c>
      <c r="Y1325" t="s">
        <v>339</v>
      </c>
      <c r="Z1325" s="131">
        <v>65000</v>
      </c>
      <c r="AA1325" s="131">
        <v>1</v>
      </c>
      <c r="AB1325" s="131">
        <f t="shared" si="23"/>
        <v>114.77999999999999</v>
      </c>
      <c r="AD1325" s="131">
        <v>74.606999999999999</v>
      </c>
      <c r="AH1325" s="132">
        <v>4.0000000000000003E-5</v>
      </c>
      <c r="AI1325" s="132">
        <f t="shared" si="22"/>
        <v>1.9716063009483642E-3</v>
      </c>
      <c r="AJ1325" s="132">
        <v>9.0366415494634123E-5</v>
      </c>
    </row>
    <row r="1326" spans="1:36" hidden="1">
      <c r="A1326" t="s">
        <v>1213</v>
      </c>
      <c r="B1326">
        <v>9301</v>
      </c>
      <c r="C1326" t="s">
        <v>3105</v>
      </c>
      <c r="D1326" t="s">
        <v>3106</v>
      </c>
      <c r="E1326" t="s">
        <v>309</v>
      </c>
      <c r="F1326" t="s">
        <v>3107</v>
      </c>
      <c r="G1326" t="s">
        <v>3108</v>
      </c>
      <c r="H1326" t="s">
        <v>321</v>
      </c>
      <c r="I1326" t="s">
        <v>951</v>
      </c>
      <c r="J1326" t="s">
        <v>204</v>
      </c>
      <c r="K1326" t="s">
        <v>204</v>
      </c>
      <c r="L1326" t="s">
        <v>325</v>
      </c>
      <c r="M1326" t="s">
        <v>340</v>
      </c>
      <c r="N1326" t="s">
        <v>447</v>
      </c>
      <c r="O1326" t="s">
        <v>339</v>
      </c>
      <c r="Q1326" t="s">
        <v>410</v>
      </c>
      <c r="R1326" t="s">
        <v>410</v>
      </c>
      <c r="S1326" t="s">
        <v>1212</v>
      </c>
      <c r="T1326" s="131">
        <v>3.8</v>
      </c>
      <c r="U1326" t="s">
        <v>1560</v>
      </c>
      <c r="V1326" s="132">
        <v>5.5039999999999999E-2</v>
      </c>
      <c r="W1326" s="132">
        <v>7.1499999999999994E-2</v>
      </c>
      <c r="X1326" t="s">
        <v>412</v>
      </c>
      <c r="Y1326" t="s">
        <v>339</v>
      </c>
      <c r="Z1326" s="131">
        <v>75000</v>
      </c>
      <c r="AA1326" s="131">
        <v>1</v>
      </c>
      <c r="AB1326" s="131">
        <f t="shared" si="23"/>
        <v>98.839999999999989</v>
      </c>
      <c r="AD1326" s="131">
        <v>74.13</v>
      </c>
      <c r="AH1326" s="132">
        <v>3.8000000000000002E-4</v>
      </c>
      <c r="AI1326" s="132">
        <f t="shared" si="22"/>
        <v>1.9590008322181861E-3</v>
      </c>
      <c r="AJ1326" s="132">
        <v>8.9788657640934861E-5</v>
      </c>
    </row>
    <row r="1327" spans="1:36" hidden="1">
      <c r="A1327" t="s">
        <v>1213</v>
      </c>
      <c r="B1327">
        <v>9301</v>
      </c>
      <c r="C1327" t="s">
        <v>1835</v>
      </c>
      <c r="D1327" t="s">
        <v>1836</v>
      </c>
      <c r="E1327" t="s">
        <v>309</v>
      </c>
      <c r="F1327" t="s">
        <v>3097</v>
      </c>
      <c r="G1327" t="s">
        <v>3098</v>
      </c>
      <c r="H1327" t="s">
        <v>321</v>
      </c>
      <c r="I1327" t="s">
        <v>951</v>
      </c>
      <c r="J1327" t="s">
        <v>204</v>
      </c>
      <c r="K1327" t="s">
        <v>204</v>
      </c>
      <c r="L1327" t="s">
        <v>325</v>
      </c>
      <c r="M1327" t="s">
        <v>340</v>
      </c>
      <c r="N1327" t="s">
        <v>441</v>
      </c>
      <c r="O1327" t="s">
        <v>339</v>
      </c>
      <c r="Q1327" t="s">
        <v>410</v>
      </c>
      <c r="R1327" t="s">
        <v>410</v>
      </c>
      <c r="S1327" t="s">
        <v>1212</v>
      </c>
      <c r="T1327" s="131">
        <v>4.8899999999999997</v>
      </c>
      <c r="U1327" t="s">
        <v>1952</v>
      </c>
      <c r="V1327" s="132">
        <v>5.4960000000000002E-2</v>
      </c>
      <c r="W1327" s="132">
        <v>6.7000000000000004E-2</v>
      </c>
      <c r="X1327" t="s">
        <v>412</v>
      </c>
      <c r="Y1327" t="s">
        <v>339</v>
      </c>
      <c r="Z1327" s="131">
        <v>74000</v>
      </c>
      <c r="AA1327" s="131">
        <v>1</v>
      </c>
      <c r="AB1327" s="131">
        <f t="shared" si="23"/>
        <v>99.520270270270274</v>
      </c>
      <c r="AD1327" s="131">
        <v>73.644999999999996</v>
      </c>
      <c r="AH1327" s="132">
        <v>3.5E-4</v>
      </c>
      <c r="AI1327" s="132">
        <f t="shared" si="22"/>
        <v>1.9461839510145464E-3</v>
      </c>
      <c r="AJ1327" s="132">
        <v>8.9201209928054068E-5</v>
      </c>
    </row>
    <row r="1328" spans="1:36" hidden="1">
      <c r="A1328" t="s">
        <v>1213</v>
      </c>
      <c r="B1328">
        <v>9301</v>
      </c>
      <c r="C1328" t="s">
        <v>1603</v>
      </c>
      <c r="D1328" t="s">
        <v>1604</v>
      </c>
      <c r="E1328" t="s">
        <v>309</v>
      </c>
      <c r="F1328" t="s">
        <v>2501</v>
      </c>
      <c r="G1328" t="s">
        <v>2502</v>
      </c>
      <c r="H1328" t="s">
        <v>321</v>
      </c>
      <c r="I1328" t="s">
        <v>754</v>
      </c>
      <c r="J1328" t="s">
        <v>204</v>
      </c>
      <c r="K1328" t="s">
        <v>204</v>
      </c>
      <c r="L1328" t="s">
        <v>325</v>
      </c>
      <c r="M1328" t="s">
        <v>340</v>
      </c>
      <c r="N1328" t="s">
        <v>448</v>
      </c>
      <c r="O1328" t="s">
        <v>339</v>
      </c>
      <c r="P1328" t="s">
        <v>1211</v>
      </c>
      <c r="Q1328" t="s">
        <v>413</v>
      </c>
      <c r="R1328" t="s">
        <v>407</v>
      </c>
      <c r="S1328" t="s">
        <v>1212</v>
      </c>
      <c r="T1328" s="131">
        <v>3.59</v>
      </c>
      <c r="U1328" t="s">
        <v>2503</v>
      </c>
      <c r="V1328" s="132">
        <v>1.9779999999999999E-2</v>
      </c>
      <c r="W1328" s="132">
        <v>2.5600000000000001E-2</v>
      </c>
      <c r="X1328" t="s">
        <v>412</v>
      </c>
      <c r="Y1328" t="s">
        <v>339</v>
      </c>
      <c r="Z1328" s="131">
        <v>70901.25</v>
      </c>
      <c r="AA1328" s="131">
        <v>1</v>
      </c>
      <c r="AB1328" s="131">
        <f t="shared" ref="AB1328:AB1359" si="24">(AD1328-(AC1328*AA1328))*1000/AA1328/Z1328*100</f>
        <v>103.23936460922762</v>
      </c>
      <c r="AD1328" s="131">
        <v>73.197999999999993</v>
      </c>
      <c r="AH1328" s="132">
        <v>6.9999999999999994E-5</v>
      </c>
      <c r="AI1328" s="132">
        <f t="shared" si="22"/>
        <v>1.9343712790598514E-3</v>
      </c>
      <c r="AJ1328" s="132">
        <v>8.8659789046285578E-5</v>
      </c>
    </row>
    <row r="1329" spans="1:36" hidden="1">
      <c r="A1329" t="s">
        <v>1213</v>
      </c>
      <c r="B1329">
        <v>9301</v>
      </c>
      <c r="C1329" t="s">
        <v>2930</v>
      </c>
      <c r="D1329" t="s">
        <v>2931</v>
      </c>
      <c r="E1329" t="s">
        <v>309</v>
      </c>
      <c r="F1329" t="s">
        <v>3131</v>
      </c>
      <c r="G1329" t="s">
        <v>3132</v>
      </c>
      <c r="H1329" t="s">
        <v>321</v>
      </c>
      <c r="I1329" t="s">
        <v>951</v>
      </c>
      <c r="J1329" t="s">
        <v>204</v>
      </c>
      <c r="K1329" t="s">
        <v>204</v>
      </c>
      <c r="L1329" t="s">
        <v>325</v>
      </c>
      <c r="M1329" t="s">
        <v>340</v>
      </c>
      <c r="N1329" t="s">
        <v>463</v>
      </c>
      <c r="O1329" t="s">
        <v>339</v>
      </c>
      <c r="P1329" t="s">
        <v>1627</v>
      </c>
      <c r="Q1329" t="s">
        <v>413</v>
      </c>
      <c r="R1329" t="s">
        <v>407</v>
      </c>
      <c r="S1329" t="s">
        <v>1212</v>
      </c>
      <c r="T1329" s="131">
        <v>0.51</v>
      </c>
      <c r="U1329" t="s">
        <v>3133</v>
      </c>
      <c r="V1329" s="132">
        <v>4.8840000000000001E-2</v>
      </c>
      <c r="W1329" s="132">
        <v>5.5899999999999998E-2</v>
      </c>
      <c r="X1329" t="s">
        <v>412</v>
      </c>
      <c r="Y1329" t="s">
        <v>339</v>
      </c>
      <c r="Z1329" s="131">
        <v>72652</v>
      </c>
      <c r="AA1329" s="131">
        <v>1</v>
      </c>
      <c r="AB1329" s="131">
        <f t="shared" si="24"/>
        <v>98.909871717227333</v>
      </c>
      <c r="AC1329" s="131">
        <v>1.2170000000000001</v>
      </c>
      <c r="AD1329" s="131">
        <v>73.076999999999998</v>
      </c>
      <c r="AH1329" s="132">
        <v>1.06E-3</v>
      </c>
      <c r="AI1329" s="132">
        <f t="shared" si="22"/>
        <v>1.9311736653987372E-3</v>
      </c>
      <c r="AJ1329" s="132">
        <v>8.8513229926164802E-5</v>
      </c>
    </row>
    <row r="1330" spans="1:36" hidden="1">
      <c r="A1330" t="s">
        <v>1213</v>
      </c>
      <c r="B1330">
        <v>9301</v>
      </c>
      <c r="C1330" t="s">
        <v>1632</v>
      </c>
      <c r="D1330" t="s">
        <v>1633</v>
      </c>
      <c r="E1330" t="s">
        <v>309</v>
      </c>
      <c r="F1330" t="s">
        <v>1634</v>
      </c>
      <c r="G1330" t="s">
        <v>1635</v>
      </c>
      <c r="H1330" t="s">
        <v>321</v>
      </c>
      <c r="I1330" t="s">
        <v>754</v>
      </c>
      <c r="J1330" t="s">
        <v>204</v>
      </c>
      <c r="K1330" t="s">
        <v>204</v>
      </c>
      <c r="L1330" t="s">
        <v>325</v>
      </c>
      <c r="M1330" t="s">
        <v>340</v>
      </c>
      <c r="N1330" t="s">
        <v>440</v>
      </c>
      <c r="O1330" t="s">
        <v>339</v>
      </c>
      <c r="Q1330" t="s">
        <v>410</v>
      </c>
      <c r="R1330" t="s">
        <v>410</v>
      </c>
      <c r="S1330" t="s">
        <v>1212</v>
      </c>
      <c r="T1330" s="131">
        <v>3.88</v>
      </c>
      <c r="U1330" t="s">
        <v>1560</v>
      </c>
      <c r="V1330" s="132">
        <v>4.2779999999999999E-2</v>
      </c>
      <c r="W1330" s="132">
        <v>4.3200000000000002E-2</v>
      </c>
      <c r="X1330" t="s">
        <v>412</v>
      </c>
      <c r="Y1330" t="s">
        <v>339</v>
      </c>
      <c r="Z1330" s="131">
        <v>72000</v>
      </c>
      <c r="AA1330" s="131">
        <v>1</v>
      </c>
      <c r="AB1330" s="131">
        <f t="shared" si="24"/>
        <v>100.65972222222221</v>
      </c>
      <c r="AD1330" s="131">
        <v>72.474999999999994</v>
      </c>
      <c r="AH1330" s="132">
        <v>2.1000000000000001E-4</v>
      </c>
      <c r="AI1330" s="132">
        <f t="shared" si="22"/>
        <v>1.915264876770714E-3</v>
      </c>
      <c r="AJ1330" s="132">
        <v>8.7784068022754E-5</v>
      </c>
    </row>
    <row r="1331" spans="1:36" hidden="1">
      <c r="A1331" t="s">
        <v>1213</v>
      </c>
      <c r="B1331">
        <v>9301</v>
      </c>
      <c r="C1331" t="s">
        <v>1618</v>
      </c>
      <c r="D1331" t="s">
        <v>1619</v>
      </c>
      <c r="E1331" t="s">
        <v>309</v>
      </c>
      <c r="F1331" t="s">
        <v>2064</v>
      </c>
      <c r="G1331" t="s">
        <v>2065</v>
      </c>
      <c r="H1331" t="s">
        <v>321</v>
      </c>
      <c r="I1331" t="s">
        <v>951</v>
      </c>
      <c r="J1331" t="s">
        <v>204</v>
      </c>
      <c r="K1331" t="s">
        <v>204</v>
      </c>
      <c r="L1331" t="s">
        <v>325</v>
      </c>
      <c r="M1331" t="s">
        <v>340</v>
      </c>
      <c r="N1331" t="s">
        <v>447</v>
      </c>
      <c r="O1331" t="s">
        <v>339</v>
      </c>
      <c r="Q1331" t="s">
        <v>410</v>
      </c>
      <c r="R1331" t="s">
        <v>410</v>
      </c>
      <c r="S1331" t="s">
        <v>1212</v>
      </c>
      <c r="T1331" s="131">
        <v>1.32</v>
      </c>
      <c r="U1331" t="s">
        <v>2066</v>
      </c>
      <c r="V1331" s="132">
        <v>6.6479999999999997E-2</v>
      </c>
      <c r="W1331" s="132">
        <v>6.9500000000000006E-2</v>
      </c>
      <c r="X1331" t="s">
        <v>412</v>
      </c>
      <c r="Y1331" t="s">
        <v>339</v>
      </c>
      <c r="Z1331" s="131">
        <v>75000</v>
      </c>
      <c r="AA1331" s="131">
        <v>1</v>
      </c>
      <c r="AB1331" s="131">
        <f t="shared" si="24"/>
        <v>95.710666666666668</v>
      </c>
      <c r="AD1331" s="131">
        <v>71.783000000000001</v>
      </c>
      <c r="AH1331" s="132">
        <v>2.9999999999999997E-4</v>
      </c>
      <c r="AI1331" s="132">
        <f t="shared" si="22"/>
        <v>1.8969776978162427E-3</v>
      </c>
      <c r="AJ1331" s="132">
        <v>8.6945895203550898E-5</v>
      </c>
    </row>
    <row r="1332" spans="1:36" hidden="1">
      <c r="A1332" t="s">
        <v>1213</v>
      </c>
      <c r="B1332">
        <v>9301</v>
      </c>
      <c r="C1332" t="s">
        <v>3167</v>
      </c>
      <c r="D1332" t="s">
        <v>3168</v>
      </c>
      <c r="E1332" t="s">
        <v>309</v>
      </c>
      <c r="F1332" t="s">
        <v>3169</v>
      </c>
      <c r="G1332" t="s">
        <v>3170</v>
      </c>
      <c r="H1332" t="s">
        <v>321</v>
      </c>
      <c r="I1332" t="s">
        <v>951</v>
      </c>
      <c r="J1332" t="s">
        <v>204</v>
      </c>
      <c r="K1332" t="s">
        <v>204</v>
      </c>
      <c r="L1332" t="s">
        <v>325</v>
      </c>
      <c r="M1332" t="s">
        <v>340</v>
      </c>
      <c r="N1332" t="s">
        <v>463</v>
      </c>
      <c r="O1332" t="s">
        <v>339</v>
      </c>
      <c r="Q1332" t="s">
        <v>410</v>
      </c>
      <c r="R1332" t="s">
        <v>410</v>
      </c>
      <c r="S1332" t="s">
        <v>1212</v>
      </c>
      <c r="T1332" s="131">
        <v>3.27</v>
      </c>
      <c r="U1332" t="s">
        <v>1670</v>
      </c>
      <c r="V1332" s="132">
        <v>6.5350000000000005E-2</v>
      </c>
      <c r="W1332" s="132">
        <v>6.1100000000000002E-2</v>
      </c>
      <c r="X1332" t="s">
        <v>412</v>
      </c>
      <c r="Y1332" t="s">
        <v>339</v>
      </c>
      <c r="Z1332" s="131">
        <v>67000</v>
      </c>
      <c r="AA1332" s="131">
        <v>1</v>
      </c>
      <c r="AB1332" s="131">
        <f t="shared" si="24"/>
        <v>107</v>
      </c>
      <c r="AD1332" s="131">
        <v>71.69</v>
      </c>
      <c r="AH1332" s="132">
        <v>1.2899999999999999E-3</v>
      </c>
      <c r="AI1332" s="132">
        <f t="shared" si="22"/>
        <v>1.8945200278122456E-3</v>
      </c>
      <c r="AJ1332" s="132">
        <v>8.6833250590565497E-5</v>
      </c>
    </row>
    <row r="1333" spans="1:36" hidden="1">
      <c r="A1333" t="s">
        <v>1213</v>
      </c>
      <c r="B1333">
        <v>9301</v>
      </c>
      <c r="C1333" t="s">
        <v>3196</v>
      </c>
      <c r="D1333" t="s">
        <v>3197</v>
      </c>
      <c r="E1333" t="s">
        <v>311</v>
      </c>
      <c r="F1333" t="s">
        <v>3198</v>
      </c>
      <c r="G1333" t="s">
        <v>3199</v>
      </c>
      <c r="H1333" t="s">
        <v>321</v>
      </c>
      <c r="I1333" t="s">
        <v>951</v>
      </c>
      <c r="J1333" t="s">
        <v>204</v>
      </c>
      <c r="K1333" t="s">
        <v>224</v>
      </c>
      <c r="L1333" t="s">
        <v>325</v>
      </c>
      <c r="M1333" t="s">
        <v>340</v>
      </c>
      <c r="N1333" t="s">
        <v>465</v>
      </c>
      <c r="O1333" t="s">
        <v>339</v>
      </c>
      <c r="Q1333" t="s">
        <v>410</v>
      </c>
      <c r="R1333" t="s">
        <v>410</v>
      </c>
      <c r="S1333" t="s">
        <v>1212</v>
      </c>
      <c r="T1333" s="131">
        <v>0.89</v>
      </c>
      <c r="U1333" t="s">
        <v>2395</v>
      </c>
      <c r="V1333" s="132">
        <v>6.7720000000000002E-2</v>
      </c>
      <c r="W1333" s="132">
        <v>0.15210000000000001</v>
      </c>
      <c r="X1333" t="s">
        <v>412</v>
      </c>
      <c r="Y1333" t="s">
        <v>338</v>
      </c>
      <c r="Z1333" s="131">
        <v>73586.03</v>
      </c>
      <c r="AA1333" s="131">
        <v>1</v>
      </c>
      <c r="AB1333" s="131">
        <f t="shared" si="24"/>
        <v>96.000558801718199</v>
      </c>
      <c r="AD1333" s="131">
        <v>70.643000000000001</v>
      </c>
      <c r="AH1333" s="132">
        <v>3.8000000000000002E-4</v>
      </c>
      <c r="AI1333" s="132">
        <f t="shared" si="22"/>
        <v>1.8668514203478933E-3</v>
      </c>
      <c r="AJ1333" s="132">
        <v>8.55650902701816E-5</v>
      </c>
    </row>
    <row r="1334" spans="1:36" hidden="1">
      <c r="A1334" t="s">
        <v>1213</v>
      </c>
      <c r="B1334">
        <v>9301</v>
      </c>
      <c r="C1334" t="s">
        <v>1746</v>
      </c>
      <c r="D1334" t="s">
        <v>1747</v>
      </c>
      <c r="E1334" t="s">
        <v>309</v>
      </c>
      <c r="F1334" t="s">
        <v>1748</v>
      </c>
      <c r="G1334" t="s">
        <v>1749</v>
      </c>
      <c r="H1334" t="s">
        <v>321</v>
      </c>
      <c r="I1334" t="s">
        <v>754</v>
      </c>
      <c r="J1334" t="s">
        <v>204</v>
      </c>
      <c r="K1334" t="s">
        <v>204</v>
      </c>
      <c r="L1334" t="s">
        <v>325</v>
      </c>
      <c r="M1334" t="s">
        <v>340</v>
      </c>
      <c r="N1334" t="s">
        <v>459</v>
      </c>
      <c r="O1334" t="s">
        <v>339</v>
      </c>
      <c r="Q1334" t="s">
        <v>410</v>
      </c>
      <c r="R1334" t="s">
        <v>410</v>
      </c>
      <c r="S1334" t="s">
        <v>1212</v>
      </c>
      <c r="T1334" s="131">
        <v>4.09</v>
      </c>
      <c r="U1334" t="s">
        <v>1670</v>
      </c>
      <c r="V1334" s="132">
        <v>3.5159999999999997E-2</v>
      </c>
      <c r="W1334" s="132">
        <v>3.4500000000000003E-2</v>
      </c>
      <c r="X1334" t="s">
        <v>412</v>
      </c>
      <c r="Y1334" t="s">
        <v>339</v>
      </c>
      <c r="Z1334" s="131">
        <v>66000</v>
      </c>
      <c r="AA1334" s="131">
        <v>1</v>
      </c>
      <c r="AB1334" s="131">
        <f t="shared" si="24"/>
        <v>105.13030303030304</v>
      </c>
      <c r="AD1334" s="131">
        <v>69.385999999999996</v>
      </c>
      <c r="AH1334" s="132">
        <v>2.0000000000000001E-4</v>
      </c>
      <c r="AI1334" s="132">
        <f t="shared" si="22"/>
        <v>1.8336332354551607E-3</v>
      </c>
      <c r="AJ1334" s="132">
        <v>8.4042571146282293E-5</v>
      </c>
    </row>
    <row r="1335" spans="1:36" hidden="1">
      <c r="A1335" t="s">
        <v>1213</v>
      </c>
      <c r="B1335">
        <v>9301</v>
      </c>
      <c r="C1335" t="s">
        <v>1556</v>
      </c>
      <c r="D1335" t="s">
        <v>1557</v>
      </c>
      <c r="E1335" t="s">
        <v>309</v>
      </c>
      <c r="F1335" t="s">
        <v>3145</v>
      </c>
      <c r="G1335" t="s">
        <v>3146</v>
      </c>
      <c r="H1335" t="s">
        <v>321</v>
      </c>
      <c r="I1335" t="s">
        <v>754</v>
      </c>
      <c r="J1335" t="s">
        <v>204</v>
      </c>
      <c r="K1335" t="s">
        <v>204</v>
      </c>
      <c r="L1335" t="s">
        <v>325</v>
      </c>
      <c r="M1335" t="s">
        <v>340</v>
      </c>
      <c r="N1335" t="s">
        <v>441</v>
      </c>
      <c r="O1335" t="s">
        <v>339</v>
      </c>
      <c r="Q1335" t="s">
        <v>410</v>
      </c>
      <c r="R1335" t="s">
        <v>410</v>
      </c>
      <c r="S1335" t="s">
        <v>1212</v>
      </c>
      <c r="T1335" s="131">
        <v>1.82</v>
      </c>
      <c r="U1335" t="s">
        <v>1730</v>
      </c>
      <c r="V1335" s="132">
        <v>6.2039999999999998E-2</v>
      </c>
      <c r="W1335" s="132">
        <v>4.1399999999999999E-2</v>
      </c>
      <c r="X1335" t="s">
        <v>412</v>
      </c>
      <c r="Y1335" t="s">
        <v>339</v>
      </c>
      <c r="Z1335" s="131">
        <v>59400</v>
      </c>
      <c r="AA1335" s="131">
        <v>1</v>
      </c>
      <c r="AB1335" s="131">
        <f t="shared" si="24"/>
        <v>113.44949494949495</v>
      </c>
      <c r="AD1335" s="131">
        <v>67.388999999999996</v>
      </c>
      <c r="AH1335" s="132">
        <v>7.1000000000000002E-4</v>
      </c>
      <c r="AI1335" s="132">
        <f t="shared" si="22"/>
        <v>1.7808593967671839E-3</v>
      </c>
      <c r="AJ1335" s="132">
        <v>8.162374004809064E-5</v>
      </c>
    </row>
    <row r="1336" spans="1:36" hidden="1">
      <c r="A1336" t="s">
        <v>1213</v>
      </c>
      <c r="B1336">
        <v>9301</v>
      </c>
      <c r="C1336" t="s">
        <v>3105</v>
      </c>
      <c r="D1336" t="s">
        <v>3106</v>
      </c>
      <c r="E1336" t="s">
        <v>309</v>
      </c>
      <c r="F1336" t="s">
        <v>3189</v>
      </c>
      <c r="G1336" t="s">
        <v>3190</v>
      </c>
      <c r="H1336" t="s">
        <v>321</v>
      </c>
      <c r="I1336" t="s">
        <v>951</v>
      </c>
      <c r="J1336" t="s">
        <v>204</v>
      </c>
      <c r="K1336" t="s">
        <v>204</v>
      </c>
      <c r="L1336" t="s">
        <v>325</v>
      </c>
      <c r="M1336" t="s">
        <v>340</v>
      </c>
      <c r="N1336" t="s">
        <v>447</v>
      </c>
      <c r="O1336" t="s">
        <v>339</v>
      </c>
      <c r="Q1336" t="s">
        <v>410</v>
      </c>
      <c r="R1336" t="s">
        <v>410</v>
      </c>
      <c r="S1336" t="s">
        <v>1212</v>
      </c>
      <c r="T1336" s="131">
        <v>1.77</v>
      </c>
      <c r="U1336" t="s">
        <v>2107</v>
      </c>
      <c r="V1336" s="132">
        <v>4.9279999999999997E-2</v>
      </c>
      <c r="W1336" s="132">
        <v>7.0400000000000004E-2</v>
      </c>
      <c r="X1336" t="s">
        <v>412</v>
      </c>
      <c r="Y1336" t="s">
        <v>339</v>
      </c>
      <c r="Z1336" s="131">
        <v>69000</v>
      </c>
      <c r="AA1336" s="131">
        <v>1</v>
      </c>
      <c r="AB1336" s="131">
        <f t="shared" si="24"/>
        <v>97.310144927536228</v>
      </c>
      <c r="AD1336" s="131">
        <v>67.144000000000005</v>
      </c>
      <c r="AH1336" s="132">
        <v>4.2999999999999999E-4</v>
      </c>
      <c r="AI1336" s="132">
        <f t="shared" si="22"/>
        <v>1.7743848897674075E-3</v>
      </c>
      <c r="AJ1336" s="132">
        <v>8.1326988110656028E-5</v>
      </c>
    </row>
    <row r="1337" spans="1:36" hidden="1">
      <c r="A1337" t="s">
        <v>1213</v>
      </c>
      <c r="B1337">
        <v>9301</v>
      </c>
      <c r="C1337" t="s">
        <v>1835</v>
      </c>
      <c r="D1337" t="s">
        <v>1836</v>
      </c>
      <c r="E1337" t="s">
        <v>309</v>
      </c>
      <c r="F1337" t="s">
        <v>2900</v>
      </c>
      <c r="G1337" t="s">
        <v>2901</v>
      </c>
      <c r="H1337" t="s">
        <v>321</v>
      </c>
      <c r="I1337" t="s">
        <v>951</v>
      </c>
      <c r="J1337" t="s">
        <v>204</v>
      </c>
      <c r="K1337" t="s">
        <v>204</v>
      </c>
      <c r="L1337" t="s">
        <v>325</v>
      </c>
      <c r="M1337" t="s">
        <v>340</v>
      </c>
      <c r="N1337" t="s">
        <v>441</v>
      </c>
      <c r="O1337" t="s">
        <v>339</v>
      </c>
      <c r="Q1337" t="s">
        <v>410</v>
      </c>
      <c r="R1337" t="s">
        <v>410</v>
      </c>
      <c r="S1337" t="s">
        <v>1212</v>
      </c>
      <c r="T1337" s="131">
        <v>2.3199999999999998</v>
      </c>
      <c r="U1337" t="s">
        <v>1960</v>
      </c>
      <c r="V1337" s="132">
        <v>5.525E-2</v>
      </c>
      <c r="W1337" s="132">
        <v>6.0600000000000001E-2</v>
      </c>
      <c r="X1337" t="s">
        <v>412</v>
      </c>
      <c r="Y1337" t="s">
        <v>339</v>
      </c>
      <c r="Z1337" s="131">
        <v>67000</v>
      </c>
      <c r="AA1337" s="131">
        <v>1</v>
      </c>
      <c r="AB1337" s="131">
        <f t="shared" si="24"/>
        <v>100.18955223880597</v>
      </c>
      <c r="AD1337" s="131">
        <v>67.126999999999995</v>
      </c>
      <c r="AH1337" s="132">
        <v>2.9999999999999997E-4</v>
      </c>
      <c r="AI1337" s="132">
        <f t="shared" si="22"/>
        <v>1.7739356382613001E-3</v>
      </c>
      <c r="AJ1337" s="132">
        <v>8.1306397159895246E-5</v>
      </c>
    </row>
    <row r="1338" spans="1:36" hidden="1">
      <c r="A1338" t="s">
        <v>1213</v>
      </c>
      <c r="B1338">
        <v>9301</v>
      </c>
      <c r="C1338" t="s">
        <v>2445</v>
      </c>
      <c r="D1338" t="s">
        <v>2446</v>
      </c>
      <c r="E1338" t="s">
        <v>309</v>
      </c>
      <c r="F1338" t="s">
        <v>3115</v>
      </c>
      <c r="G1338" t="s">
        <v>3116</v>
      </c>
      <c r="H1338" t="s">
        <v>321</v>
      </c>
      <c r="I1338" t="s">
        <v>951</v>
      </c>
      <c r="J1338" t="s">
        <v>204</v>
      </c>
      <c r="K1338" t="s">
        <v>204</v>
      </c>
      <c r="L1338" t="s">
        <v>325</v>
      </c>
      <c r="M1338" t="s">
        <v>340</v>
      </c>
      <c r="N1338" t="s">
        <v>462</v>
      </c>
      <c r="O1338" t="s">
        <v>339</v>
      </c>
      <c r="P1338" t="s">
        <v>1533</v>
      </c>
      <c r="Q1338" t="s">
        <v>413</v>
      </c>
      <c r="R1338" t="s">
        <v>407</v>
      </c>
      <c r="S1338" t="s">
        <v>1212</v>
      </c>
      <c r="T1338" s="131">
        <v>1.81</v>
      </c>
      <c r="U1338" t="s">
        <v>1780</v>
      </c>
      <c r="V1338" s="132">
        <v>2.7699999999999999E-2</v>
      </c>
      <c r="W1338" s="132">
        <v>5.1900000000000002E-2</v>
      </c>
      <c r="X1338" t="s">
        <v>412</v>
      </c>
      <c r="Y1338" t="s">
        <v>339</v>
      </c>
      <c r="Z1338" s="131">
        <v>63476</v>
      </c>
      <c r="AA1338" s="131">
        <v>1</v>
      </c>
      <c r="AB1338" s="131">
        <f t="shared" si="24"/>
        <v>94.820089482639105</v>
      </c>
      <c r="AC1338" s="131">
        <v>4.8899999999999997</v>
      </c>
      <c r="AD1338" s="131">
        <v>65.078000000000003</v>
      </c>
      <c r="AH1338" s="132">
        <v>8.0000000000000007E-5</v>
      </c>
      <c r="AI1338" s="132">
        <f t="shared" si="22"/>
        <v>1.7197876184958198E-3</v>
      </c>
      <c r="AJ1338" s="132">
        <v>7.8824581977023596E-5</v>
      </c>
    </row>
    <row r="1339" spans="1:36" hidden="1">
      <c r="A1339" t="s">
        <v>1213</v>
      </c>
      <c r="B1339">
        <v>9301</v>
      </c>
      <c r="C1339" t="s">
        <v>1913</v>
      </c>
      <c r="D1339" t="s">
        <v>1914</v>
      </c>
      <c r="E1339" t="s">
        <v>309</v>
      </c>
      <c r="F1339" t="s">
        <v>2683</v>
      </c>
      <c r="G1339" t="s">
        <v>2684</v>
      </c>
      <c r="H1339" t="s">
        <v>321</v>
      </c>
      <c r="I1339" t="s">
        <v>754</v>
      </c>
      <c r="J1339" t="s">
        <v>204</v>
      </c>
      <c r="K1339" t="s">
        <v>204</v>
      </c>
      <c r="L1339" t="s">
        <v>325</v>
      </c>
      <c r="M1339" t="s">
        <v>340</v>
      </c>
      <c r="N1339" t="s">
        <v>464</v>
      </c>
      <c r="O1339" t="s">
        <v>339</v>
      </c>
      <c r="P1339" t="s">
        <v>1700</v>
      </c>
      <c r="Q1339" t="s">
        <v>413</v>
      </c>
      <c r="R1339" t="s">
        <v>407</v>
      </c>
      <c r="S1339" t="s">
        <v>1212</v>
      </c>
      <c r="T1339" s="131">
        <v>0.27</v>
      </c>
      <c r="U1339" t="s">
        <v>2685</v>
      </c>
      <c r="V1339" s="132">
        <v>2.691E-2</v>
      </c>
      <c r="W1339" s="132">
        <v>2.12E-2</v>
      </c>
      <c r="X1339" t="s">
        <v>412</v>
      </c>
      <c r="Y1339" t="s">
        <v>339</v>
      </c>
      <c r="Z1339" s="131">
        <v>55000.58</v>
      </c>
      <c r="AA1339" s="131">
        <v>1</v>
      </c>
      <c r="AB1339" s="131">
        <f t="shared" si="24"/>
        <v>118.08966378172738</v>
      </c>
      <c r="AD1339" s="131">
        <v>64.95</v>
      </c>
      <c r="AH1339" s="132">
        <v>6.9999999999999994E-5</v>
      </c>
      <c r="AI1339" s="132">
        <f t="shared" si="22"/>
        <v>1.7164050189204263E-3</v>
      </c>
      <c r="AJ1339" s="132">
        <v>7.866954423011898E-5</v>
      </c>
    </row>
    <row r="1340" spans="1:36" hidden="1">
      <c r="A1340" t="s">
        <v>1213</v>
      </c>
      <c r="B1340">
        <v>9301</v>
      </c>
      <c r="C1340" t="s">
        <v>2965</v>
      </c>
      <c r="D1340" t="s">
        <v>2966</v>
      </c>
      <c r="E1340" t="s">
        <v>309</v>
      </c>
      <c r="F1340" t="s">
        <v>2967</v>
      </c>
      <c r="G1340" t="s">
        <v>2968</v>
      </c>
      <c r="H1340" t="s">
        <v>321</v>
      </c>
      <c r="I1340" t="s">
        <v>754</v>
      </c>
      <c r="J1340" t="s">
        <v>204</v>
      </c>
      <c r="K1340" t="s">
        <v>204</v>
      </c>
      <c r="L1340" t="s">
        <v>325</v>
      </c>
      <c r="M1340" t="s">
        <v>340</v>
      </c>
      <c r="N1340" t="s">
        <v>477</v>
      </c>
      <c r="O1340" t="s">
        <v>339</v>
      </c>
      <c r="P1340" t="s">
        <v>1211</v>
      </c>
      <c r="Q1340" t="s">
        <v>413</v>
      </c>
      <c r="R1340" t="s">
        <v>407</v>
      </c>
      <c r="S1340" t="s">
        <v>1212</v>
      </c>
      <c r="T1340" s="131">
        <v>3.12</v>
      </c>
      <c r="U1340" t="s">
        <v>1540</v>
      </c>
      <c r="V1340" s="132">
        <v>1.9460000000000002E-2</v>
      </c>
      <c r="W1340" s="132">
        <v>2.5399999999999999E-2</v>
      </c>
      <c r="X1340" t="s">
        <v>412</v>
      </c>
      <c r="Y1340" t="s">
        <v>339</v>
      </c>
      <c r="Z1340" s="131">
        <v>58000</v>
      </c>
      <c r="AA1340" s="131">
        <v>1</v>
      </c>
      <c r="AB1340" s="131">
        <f t="shared" si="24"/>
        <v>108.18965517241379</v>
      </c>
      <c r="AD1340" s="131">
        <v>62.75</v>
      </c>
      <c r="AH1340" s="132">
        <v>8.3000000000000001E-4</v>
      </c>
      <c r="AI1340" s="132">
        <f t="shared" si="22"/>
        <v>1.6582665887183486E-3</v>
      </c>
      <c r="AJ1340" s="132">
        <v>7.600483295519577E-5</v>
      </c>
    </row>
    <row r="1341" spans="1:36" hidden="1">
      <c r="A1341" t="s">
        <v>1213</v>
      </c>
      <c r="B1341">
        <v>9301</v>
      </c>
      <c r="C1341" t="s">
        <v>2280</v>
      </c>
      <c r="D1341" t="s">
        <v>2281</v>
      </c>
      <c r="E1341" t="s">
        <v>309</v>
      </c>
      <c r="F1341" t="s">
        <v>2282</v>
      </c>
      <c r="G1341" t="s">
        <v>2283</v>
      </c>
      <c r="H1341" t="s">
        <v>321</v>
      </c>
      <c r="I1341" t="s">
        <v>951</v>
      </c>
      <c r="J1341" t="s">
        <v>204</v>
      </c>
      <c r="K1341" t="s">
        <v>204</v>
      </c>
      <c r="L1341" t="s">
        <v>325</v>
      </c>
      <c r="M1341" t="s">
        <v>340</v>
      </c>
      <c r="N1341" t="s">
        <v>454</v>
      </c>
      <c r="O1341" t="s">
        <v>339</v>
      </c>
      <c r="P1341" t="s">
        <v>1539</v>
      </c>
      <c r="Q1341" t="s">
        <v>413</v>
      </c>
      <c r="R1341" t="s">
        <v>407</v>
      </c>
      <c r="S1341" t="s">
        <v>1212</v>
      </c>
      <c r="T1341" s="131">
        <v>5.7</v>
      </c>
      <c r="U1341" t="s">
        <v>2284</v>
      </c>
      <c r="V1341" s="132">
        <v>5.5169999999999997E-2</v>
      </c>
      <c r="W1341" s="132">
        <v>6.0499999999999998E-2</v>
      </c>
      <c r="X1341" t="s">
        <v>412</v>
      </c>
      <c r="Y1341" t="s">
        <v>339</v>
      </c>
      <c r="Z1341" s="131">
        <v>63000</v>
      </c>
      <c r="AA1341" s="131">
        <v>1</v>
      </c>
      <c r="AB1341" s="131">
        <f t="shared" si="24"/>
        <v>99.250793650793653</v>
      </c>
      <c r="AD1341" s="131">
        <v>62.527999999999999</v>
      </c>
      <c r="AH1341" s="132">
        <v>6.0000000000000002E-5</v>
      </c>
      <c r="AI1341" s="132">
        <f t="shared" si="22"/>
        <v>1.6523998925797754E-3</v>
      </c>
      <c r="AJ1341" s="132">
        <v>7.5735939362908062E-5</v>
      </c>
    </row>
    <row r="1342" spans="1:36" hidden="1">
      <c r="A1342" t="s">
        <v>1213</v>
      </c>
      <c r="B1342">
        <v>9301</v>
      </c>
      <c r="C1342" t="s">
        <v>1908</v>
      </c>
      <c r="D1342" t="s">
        <v>1909</v>
      </c>
      <c r="E1342" t="s">
        <v>309</v>
      </c>
      <c r="F1342" t="s">
        <v>3018</v>
      </c>
      <c r="G1342" t="s">
        <v>3019</v>
      </c>
      <c r="H1342" t="s">
        <v>321</v>
      </c>
      <c r="I1342" t="s">
        <v>951</v>
      </c>
      <c r="J1342" t="s">
        <v>204</v>
      </c>
      <c r="K1342" t="s">
        <v>204</v>
      </c>
      <c r="L1342" t="s">
        <v>325</v>
      </c>
      <c r="M1342" t="s">
        <v>340</v>
      </c>
      <c r="N1342" t="s">
        <v>464</v>
      </c>
      <c r="O1342" t="s">
        <v>339</v>
      </c>
      <c r="P1342" t="s">
        <v>1551</v>
      </c>
      <c r="Q1342" t="s">
        <v>413</v>
      </c>
      <c r="R1342" t="s">
        <v>407</v>
      </c>
      <c r="S1342" t="s">
        <v>1212</v>
      </c>
      <c r="T1342" s="131">
        <v>0.28999999999999998</v>
      </c>
      <c r="U1342" t="s">
        <v>2783</v>
      </c>
      <c r="V1342" s="132">
        <v>6.0000000000000001E-3</v>
      </c>
      <c r="W1342" s="132">
        <v>5.9900000000000002E-2</v>
      </c>
      <c r="X1342" t="s">
        <v>412</v>
      </c>
      <c r="Y1342" t="s">
        <v>339</v>
      </c>
      <c r="Z1342" s="131">
        <v>6000</v>
      </c>
      <c r="AA1342" s="131">
        <v>1</v>
      </c>
      <c r="AB1342" s="131">
        <f t="shared" si="24"/>
        <v>1033.7</v>
      </c>
      <c r="AD1342" s="131">
        <v>62.021999999999998</v>
      </c>
      <c r="AH1342" s="132">
        <v>3.0000000000000001E-5</v>
      </c>
      <c r="AI1342" s="132">
        <f t="shared" si="22"/>
        <v>1.6390280536332975E-3</v>
      </c>
      <c r="AJ1342" s="132">
        <v>7.5123055769675735E-5</v>
      </c>
    </row>
    <row r="1343" spans="1:36" hidden="1">
      <c r="A1343" t="s">
        <v>1213</v>
      </c>
      <c r="B1343">
        <v>9301</v>
      </c>
      <c r="C1343" t="s">
        <v>2703</v>
      </c>
      <c r="D1343" t="s">
        <v>2704</v>
      </c>
      <c r="E1343" t="s">
        <v>309</v>
      </c>
      <c r="F1343" t="s">
        <v>2713</v>
      </c>
      <c r="G1343" t="s">
        <v>2714</v>
      </c>
      <c r="H1343" t="s">
        <v>321</v>
      </c>
      <c r="I1343" t="s">
        <v>951</v>
      </c>
      <c r="J1343" t="s">
        <v>204</v>
      </c>
      <c r="K1343" t="s">
        <v>204</v>
      </c>
      <c r="L1343" t="s">
        <v>325</v>
      </c>
      <c r="M1343" t="s">
        <v>340</v>
      </c>
      <c r="N1343" t="s">
        <v>451</v>
      </c>
      <c r="O1343" t="s">
        <v>339</v>
      </c>
      <c r="P1343" t="s">
        <v>1627</v>
      </c>
      <c r="Q1343" t="s">
        <v>413</v>
      </c>
      <c r="R1343" t="s">
        <v>407</v>
      </c>
      <c r="S1343" t="s">
        <v>1212</v>
      </c>
      <c r="T1343" s="131">
        <v>1.01</v>
      </c>
      <c r="U1343" t="s">
        <v>1628</v>
      </c>
      <c r="V1343" s="132">
        <v>4.648E-2</v>
      </c>
      <c r="W1343" s="132">
        <v>5.0599999999999999E-2</v>
      </c>
      <c r="X1343" t="s">
        <v>412</v>
      </c>
      <c r="Y1343" t="s">
        <v>339</v>
      </c>
      <c r="Z1343" s="131">
        <v>60954.55</v>
      </c>
      <c r="AA1343" s="131">
        <v>1</v>
      </c>
      <c r="AB1343" s="131">
        <f t="shared" si="24"/>
        <v>98.619381161865675</v>
      </c>
      <c r="AD1343" s="131">
        <v>60.113</v>
      </c>
      <c r="AH1343" s="132">
        <v>2.9E-4</v>
      </c>
      <c r="AI1343" s="132">
        <f t="shared" si="22"/>
        <v>1.5885797521534039E-3</v>
      </c>
      <c r="AJ1343" s="132">
        <v>7.2810813122481011E-5</v>
      </c>
    </row>
    <row r="1344" spans="1:36" hidden="1">
      <c r="A1344" t="s">
        <v>1213</v>
      </c>
      <c r="B1344">
        <v>9301</v>
      </c>
      <c r="C1344" t="s">
        <v>2873</v>
      </c>
      <c r="D1344" t="s">
        <v>2874</v>
      </c>
      <c r="E1344" t="s">
        <v>309</v>
      </c>
      <c r="F1344" t="s">
        <v>2956</v>
      </c>
      <c r="G1344" t="s">
        <v>2957</v>
      </c>
      <c r="H1344" t="s">
        <v>321</v>
      </c>
      <c r="I1344" t="s">
        <v>951</v>
      </c>
      <c r="J1344" t="s">
        <v>204</v>
      </c>
      <c r="K1344" t="s">
        <v>204</v>
      </c>
      <c r="L1344" t="s">
        <v>325</v>
      </c>
      <c r="M1344" t="s">
        <v>340</v>
      </c>
      <c r="N1344" t="s">
        <v>447</v>
      </c>
      <c r="O1344" t="s">
        <v>339</v>
      </c>
      <c r="P1344" t="s">
        <v>1545</v>
      </c>
      <c r="Q1344" t="s">
        <v>415</v>
      </c>
      <c r="R1344" t="s">
        <v>407</v>
      </c>
      <c r="S1344" t="s">
        <v>1212</v>
      </c>
      <c r="T1344" s="131">
        <v>0.25</v>
      </c>
      <c r="U1344" t="s">
        <v>1868</v>
      </c>
      <c r="V1344" s="132">
        <v>5.5530000000000003E-2</v>
      </c>
      <c r="W1344" s="132">
        <v>5.6000000000000001E-2</v>
      </c>
      <c r="X1344" t="s">
        <v>412</v>
      </c>
      <c r="Y1344" t="s">
        <v>339</v>
      </c>
      <c r="Z1344" s="131">
        <v>56604</v>
      </c>
      <c r="AA1344" s="131">
        <v>1</v>
      </c>
      <c r="AB1344" s="131">
        <f t="shared" si="24"/>
        <v>100.22083245000353</v>
      </c>
      <c r="AD1344" s="131">
        <v>56.728999999999999</v>
      </c>
      <c r="AH1344" s="132">
        <v>9.8999999999999999E-4</v>
      </c>
      <c r="AI1344" s="132">
        <f t="shared" si="22"/>
        <v>1.4991522758789355E-3</v>
      </c>
      <c r="AJ1344" s="132">
        <v>6.8712002688690052E-5</v>
      </c>
    </row>
    <row r="1345" spans="1:36" hidden="1">
      <c r="A1345" t="s">
        <v>1213</v>
      </c>
      <c r="B1345">
        <v>9301</v>
      </c>
      <c r="C1345" t="s">
        <v>1874</v>
      </c>
      <c r="D1345" t="s">
        <v>1875</v>
      </c>
      <c r="E1345" t="s">
        <v>309</v>
      </c>
      <c r="F1345" t="s">
        <v>2660</v>
      </c>
      <c r="G1345" t="s">
        <v>2661</v>
      </c>
      <c r="H1345" t="s">
        <v>321</v>
      </c>
      <c r="I1345" t="s">
        <v>754</v>
      </c>
      <c r="J1345" t="s">
        <v>204</v>
      </c>
      <c r="K1345" t="s">
        <v>204</v>
      </c>
      <c r="L1345" t="s">
        <v>325</v>
      </c>
      <c r="M1345" t="s">
        <v>340</v>
      </c>
      <c r="N1345" t="s">
        <v>448</v>
      </c>
      <c r="O1345" t="s">
        <v>339</v>
      </c>
      <c r="P1345" t="s">
        <v>1533</v>
      </c>
      <c r="Q1345" t="s">
        <v>413</v>
      </c>
      <c r="R1345" t="s">
        <v>407</v>
      </c>
      <c r="S1345" t="s">
        <v>1212</v>
      </c>
      <c r="T1345" s="131">
        <v>4.13</v>
      </c>
      <c r="U1345" t="s">
        <v>2662</v>
      </c>
      <c r="V1345" s="132">
        <v>1.342E-2</v>
      </c>
      <c r="W1345" s="132">
        <v>2.7699999999999999E-2</v>
      </c>
      <c r="X1345" t="s">
        <v>412</v>
      </c>
      <c r="Y1345" t="s">
        <v>339</v>
      </c>
      <c r="Z1345" s="131">
        <v>55000</v>
      </c>
      <c r="AA1345" s="131">
        <v>1</v>
      </c>
      <c r="AB1345" s="131">
        <f t="shared" si="24"/>
        <v>103.09090909090909</v>
      </c>
      <c r="AD1345" s="131">
        <v>56.7</v>
      </c>
      <c r="AH1345" s="132">
        <v>8.0000000000000007E-5</v>
      </c>
      <c r="AI1345" s="132">
        <f t="shared" si="22"/>
        <v>1.4983859056626355E-3</v>
      </c>
      <c r="AJ1345" s="132">
        <v>6.8676876949156986E-5</v>
      </c>
    </row>
    <row r="1346" spans="1:36" hidden="1">
      <c r="A1346" t="s">
        <v>1213</v>
      </c>
      <c r="B1346">
        <v>9301</v>
      </c>
      <c r="C1346" t="s">
        <v>1925</v>
      </c>
      <c r="D1346" t="s">
        <v>1926</v>
      </c>
      <c r="E1346" t="s">
        <v>309</v>
      </c>
      <c r="F1346" t="s">
        <v>2030</v>
      </c>
      <c r="G1346" t="s">
        <v>2031</v>
      </c>
      <c r="H1346" t="s">
        <v>321</v>
      </c>
      <c r="I1346" t="s">
        <v>754</v>
      </c>
      <c r="J1346" t="s">
        <v>204</v>
      </c>
      <c r="K1346" t="s">
        <v>204</v>
      </c>
      <c r="L1346" t="s">
        <v>325</v>
      </c>
      <c r="M1346" t="s">
        <v>340</v>
      </c>
      <c r="N1346" t="s">
        <v>464</v>
      </c>
      <c r="O1346" t="s">
        <v>339</v>
      </c>
      <c r="P1346" t="s">
        <v>1551</v>
      </c>
      <c r="Q1346" t="s">
        <v>413</v>
      </c>
      <c r="R1346" t="s">
        <v>407</v>
      </c>
      <c r="S1346" t="s">
        <v>1212</v>
      </c>
      <c r="T1346" s="131">
        <v>3.08</v>
      </c>
      <c r="U1346" t="s">
        <v>1617</v>
      </c>
      <c r="V1346" s="132">
        <v>2.792E-2</v>
      </c>
      <c r="W1346" s="132">
        <v>3.3099999999999997E-2</v>
      </c>
      <c r="X1346" t="s">
        <v>412</v>
      </c>
      <c r="Y1346" t="s">
        <v>339</v>
      </c>
      <c r="Z1346" s="131">
        <v>53000</v>
      </c>
      <c r="AA1346" s="131">
        <v>1</v>
      </c>
      <c r="AB1346" s="131">
        <f t="shared" si="24"/>
        <v>106.10943396226415</v>
      </c>
      <c r="AD1346" s="131">
        <v>56.238</v>
      </c>
      <c r="AH1346" s="132">
        <v>1.2999999999999999E-4</v>
      </c>
      <c r="AI1346" s="132">
        <f t="shared" si="22"/>
        <v>1.4861768353201992E-3</v>
      </c>
      <c r="AJ1346" s="132">
        <v>6.811728758142311E-5</v>
      </c>
    </row>
    <row r="1347" spans="1:36" hidden="1">
      <c r="A1347" t="s">
        <v>1213</v>
      </c>
      <c r="B1347">
        <v>9301</v>
      </c>
      <c r="C1347" t="s">
        <v>1509</v>
      </c>
      <c r="D1347" t="s">
        <v>1510</v>
      </c>
      <c r="E1347" t="s">
        <v>309</v>
      </c>
      <c r="F1347" t="s">
        <v>2605</v>
      </c>
      <c r="G1347" t="s">
        <v>2606</v>
      </c>
      <c r="H1347" t="s">
        <v>321</v>
      </c>
      <c r="I1347" t="s">
        <v>754</v>
      </c>
      <c r="J1347" t="s">
        <v>204</v>
      </c>
      <c r="K1347" t="s">
        <v>204</v>
      </c>
      <c r="L1347" t="s">
        <v>325</v>
      </c>
      <c r="M1347" t="s">
        <v>340</v>
      </c>
      <c r="N1347" t="s">
        <v>448</v>
      </c>
      <c r="O1347" t="s">
        <v>339</v>
      </c>
      <c r="P1347" t="s">
        <v>1211</v>
      </c>
      <c r="Q1347" t="s">
        <v>413</v>
      </c>
      <c r="R1347" t="s">
        <v>407</v>
      </c>
      <c r="S1347" t="s">
        <v>1212</v>
      </c>
      <c r="T1347" s="131">
        <v>3.53</v>
      </c>
      <c r="U1347" t="s">
        <v>2607</v>
      </c>
      <c r="V1347" s="132">
        <v>2.2169999999999999E-2</v>
      </c>
      <c r="W1347" s="132">
        <v>2.5899999999999999E-2</v>
      </c>
      <c r="X1347" t="s">
        <v>412</v>
      </c>
      <c r="Y1347" t="s">
        <v>339</v>
      </c>
      <c r="Z1347" s="131">
        <v>53000.75</v>
      </c>
      <c r="AA1347" s="131">
        <v>1</v>
      </c>
      <c r="AB1347" s="131">
        <f t="shared" si="24"/>
        <v>104.34946675282897</v>
      </c>
      <c r="AD1347" s="131">
        <v>55.305999999999997</v>
      </c>
      <c r="AH1347" s="132">
        <v>6.0000000000000002E-5</v>
      </c>
      <c r="AI1347" s="132">
        <f t="shared" ref="AI1347:AI1410" si="25">AD1347/SUMIF(B:B,B1347,AD:AD)</f>
        <v>1.4615472821618643E-3</v>
      </c>
      <c r="AJ1347" s="132">
        <v>6.6988418986773827E-5</v>
      </c>
    </row>
    <row r="1348" spans="1:36" hidden="1">
      <c r="A1348" t="s">
        <v>1213</v>
      </c>
      <c r="B1348">
        <v>9301</v>
      </c>
      <c r="C1348" t="s">
        <v>2389</v>
      </c>
      <c r="D1348" t="s">
        <v>2390</v>
      </c>
      <c r="E1348" t="s">
        <v>309</v>
      </c>
      <c r="F1348" t="s">
        <v>2578</v>
      </c>
      <c r="G1348" t="s">
        <v>2579</v>
      </c>
      <c r="H1348" t="s">
        <v>321</v>
      </c>
      <c r="I1348" t="s">
        <v>754</v>
      </c>
      <c r="J1348" t="s">
        <v>204</v>
      </c>
      <c r="K1348" t="s">
        <v>204</v>
      </c>
      <c r="L1348" t="s">
        <v>325</v>
      </c>
      <c r="M1348" t="s">
        <v>340</v>
      </c>
      <c r="N1348" t="s">
        <v>441</v>
      </c>
      <c r="O1348" t="s">
        <v>339</v>
      </c>
      <c r="P1348" t="s">
        <v>1596</v>
      </c>
      <c r="Q1348" t="s">
        <v>415</v>
      </c>
      <c r="R1348" t="s">
        <v>407</v>
      </c>
      <c r="S1348" t="s">
        <v>1212</v>
      </c>
      <c r="T1348" s="131">
        <v>2.21</v>
      </c>
      <c r="U1348" t="s">
        <v>1597</v>
      </c>
      <c r="V1348" s="132">
        <v>3.483E-2</v>
      </c>
      <c r="W1348" s="132">
        <v>3.1099999999999999E-2</v>
      </c>
      <c r="X1348" t="s">
        <v>412</v>
      </c>
      <c r="Y1348" t="s">
        <v>339</v>
      </c>
      <c r="Z1348" s="131">
        <v>50000.62</v>
      </c>
      <c r="AA1348" s="131">
        <v>1</v>
      </c>
      <c r="AB1348" s="131">
        <f t="shared" si="24"/>
        <v>109.88063748009525</v>
      </c>
      <c r="AD1348" s="131">
        <v>54.941000000000003</v>
      </c>
      <c r="AH1348" s="132">
        <v>1.6000000000000001E-4</v>
      </c>
      <c r="AI1348" s="132">
        <f t="shared" si="25"/>
        <v>1.4519015880601561E-3</v>
      </c>
      <c r="AJ1348" s="132">
        <v>6.6546319161616118E-5</v>
      </c>
    </row>
    <row r="1349" spans="1:36" hidden="1">
      <c r="A1349" t="s">
        <v>1213</v>
      </c>
      <c r="B1349">
        <v>9301</v>
      </c>
      <c r="C1349" t="s">
        <v>1766</v>
      </c>
      <c r="D1349" t="s">
        <v>1767</v>
      </c>
      <c r="E1349" t="s">
        <v>309</v>
      </c>
      <c r="F1349" t="s">
        <v>3008</v>
      </c>
      <c r="G1349" t="s">
        <v>3009</v>
      </c>
      <c r="H1349" t="s">
        <v>321</v>
      </c>
      <c r="I1349" t="s">
        <v>754</v>
      </c>
      <c r="J1349" t="s">
        <v>204</v>
      </c>
      <c r="K1349" t="s">
        <v>204</v>
      </c>
      <c r="L1349" t="s">
        <v>325</v>
      </c>
      <c r="M1349" t="s">
        <v>340</v>
      </c>
      <c r="N1349" t="s">
        <v>464</v>
      </c>
      <c r="O1349" t="s">
        <v>339</v>
      </c>
      <c r="Q1349" t="s">
        <v>410</v>
      </c>
      <c r="R1349" t="s">
        <v>410</v>
      </c>
      <c r="S1349" t="s">
        <v>1212</v>
      </c>
      <c r="T1349" s="131">
        <v>1.92</v>
      </c>
      <c r="U1349" t="s">
        <v>2241</v>
      </c>
      <c r="V1349" s="132">
        <v>2.5919999999999999E-2</v>
      </c>
      <c r="W1349" s="132">
        <v>3.32E-2</v>
      </c>
      <c r="X1349" t="s">
        <v>412</v>
      </c>
      <c r="Y1349" t="s">
        <v>339</v>
      </c>
      <c r="Z1349" s="131">
        <v>48979.95</v>
      </c>
      <c r="AA1349" s="131">
        <v>1</v>
      </c>
      <c r="AB1349" s="131">
        <f t="shared" si="24"/>
        <v>107.99929358849897</v>
      </c>
      <c r="AC1349" s="131">
        <v>1.391</v>
      </c>
      <c r="AD1349" s="131">
        <v>54.289000000000001</v>
      </c>
      <c r="AH1349" s="132">
        <v>9.0000000000000006E-5</v>
      </c>
      <c r="AI1349" s="132">
        <f t="shared" si="25"/>
        <v>1.434671471472995E-3</v>
      </c>
      <c r="AJ1349" s="132">
        <v>6.5756595638320688E-5</v>
      </c>
    </row>
    <row r="1350" spans="1:36" hidden="1">
      <c r="A1350" t="s">
        <v>1213</v>
      </c>
      <c r="B1350">
        <v>9301</v>
      </c>
      <c r="C1350" t="s">
        <v>1908</v>
      </c>
      <c r="D1350" t="s">
        <v>1909</v>
      </c>
      <c r="E1350" t="s">
        <v>309</v>
      </c>
      <c r="F1350" t="s">
        <v>1910</v>
      </c>
      <c r="G1350" t="s">
        <v>1911</v>
      </c>
      <c r="H1350" t="s">
        <v>321</v>
      </c>
      <c r="I1350" t="s">
        <v>754</v>
      </c>
      <c r="J1350" t="s">
        <v>204</v>
      </c>
      <c r="K1350" t="s">
        <v>204</v>
      </c>
      <c r="L1350" t="s">
        <v>325</v>
      </c>
      <c r="M1350" t="s">
        <v>340</v>
      </c>
      <c r="N1350" t="s">
        <v>464</v>
      </c>
      <c r="O1350" t="s">
        <v>339</v>
      </c>
      <c r="P1350" t="s">
        <v>1533</v>
      </c>
      <c r="Q1350" t="s">
        <v>413</v>
      </c>
      <c r="R1350" t="s">
        <v>407</v>
      </c>
      <c r="S1350" t="s">
        <v>1212</v>
      </c>
      <c r="T1350" s="131">
        <v>5.16</v>
      </c>
      <c r="U1350" t="s">
        <v>1912</v>
      </c>
      <c r="V1350" s="132">
        <v>2.7009999999999999E-2</v>
      </c>
      <c r="W1350" s="132">
        <v>3.09E-2</v>
      </c>
      <c r="X1350" t="s">
        <v>412</v>
      </c>
      <c r="Y1350" t="s">
        <v>339</v>
      </c>
      <c r="Z1350" s="131">
        <v>50000</v>
      </c>
      <c r="AA1350" s="131">
        <v>1</v>
      </c>
      <c r="AB1350" s="131">
        <f t="shared" si="24"/>
        <v>103.43</v>
      </c>
      <c r="AD1350" s="131">
        <v>51.715000000000003</v>
      </c>
      <c r="AH1350" s="132">
        <v>1.1E-4</v>
      </c>
      <c r="AI1350" s="132">
        <f t="shared" si="25"/>
        <v>1.3666495081365642E-3</v>
      </c>
      <c r="AJ1350" s="132">
        <v>6.2638883446660559E-5</v>
      </c>
    </row>
    <row r="1351" spans="1:36" hidden="1">
      <c r="A1351" t="s">
        <v>1213</v>
      </c>
      <c r="B1351">
        <v>9301</v>
      </c>
      <c r="C1351" t="s">
        <v>1535</v>
      </c>
      <c r="D1351" t="s">
        <v>1536</v>
      </c>
      <c r="E1351" t="s">
        <v>311</v>
      </c>
      <c r="F1351" t="s">
        <v>1719</v>
      </c>
      <c r="G1351" t="s">
        <v>1720</v>
      </c>
      <c r="H1351" t="s">
        <v>321</v>
      </c>
      <c r="I1351" t="s">
        <v>951</v>
      </c>
      <c r="J1351" t="s">
        <v>204</v>
      </c>
      <c r="K1351" t="s">
        <v>224</v>
      </c>
      <c r="L1351" t="s">
        <v>325</v>
      </c>
      <c r="M1351" t="s">
        <v>340</v>
      </c>
      <c r="N1351" t="s">
        <v>465</v>
      </c>
      <c r="O1351" t="s">
        <v>339</v>
      </c>
      <c r="P1351" t="s">
        <v>1551</v>
      </c>
      <c r="Q1351" t="s">
        <v>413</v>
      </c>
      <c r="R1351" t="s">
        <v>407</v>
      </c>
      <c r="S1351" t="s">
        <v>1212</v>
      </c>
      <c r="T1351" s="131">
        <v>1.61</v>
      </c>
      <c r="U1351" t="s">
        <v>1706</v>
      </c>
      <c r="V1351" s="132">
        <v>7.5410000000000005E-2</v>
      </c>
      <c r="W1351" s="132">
        <v>6.1199999999999997E-2</v>
      </c>
      <c r="X1351" t="s">
        <v>412</v>
      </c>
      <c r="Y1351" t="s">
        <v>339</v>
      </c>
      <c r="Z1351" s="131">
        <v>50000</v>
      </c>
      <c r="AA1351" s="131">
        <v>1</v>
      </c>
      <c r="AB1351" s="131">
        <f t="shared" si="24"/>
        <v>102.91</v>
      </c>
      <c r="AD1351" s="131">
        <v>51.454999999999998</v>
      </c>
      <c r="AH1351" s="132">
        <v>1.3999999999999999E-4</v>
      </c>
      <c r="AI1351" s="132">
        <f t="shared" si="25"/>
        <v>1.3597786027490458E-3</v>
      </c>
      <c r="AJ1351" s="132">
        <v>6.2323963023260535E-5</v>
      </c>
    </row>
    <row r="1352" spans="1:36" hidden="1">
      <c r="A1352" t="s">
        <v>1213</v>
      </c>
      <c r="B1352">
        <v>9301</v>
      </c>
      <c r="C1352" t="s">
        <v>2255</v>
      </c>
      <c r="D1352" t="s">
        <v>2256</v>
      </c>
      <c r="E1352" t="s">
        <v>309</v>
      </c>
      <c r="F1352" t="s">
        <v>2257</v>
      </c>
      <c r="G1352" t="s">
        <v>2258</v>
      </c>
      <c r="H1352" t="s">
        <v>321</v>
      </c>
      <c r="I1352" t="s">
        <v>754</v>
      </c>
      <c r="J1352" t="s">
        <v>204</v>
      </c>
      <c r="K1352" t="s">
        <v>204</v>
      </c>
      <c r="L1352" t="s">
        <v>325</v>
      </c>
      <c r="M1352" t="s">
        <v>340</v>
      </c>
      <c r="N1352" t="s">
        <v>462</v>
      </c>
      <c r="O1352" t="s">
        <v>339</v>
      </c>
      <c r="P1352" t="s">
        <v>1533</v>
      </c>
      <c r="Q1352" t="s">
        <v>413</v>
      </c>
      <c r="R1352" t="s">
        <v>407</v>
      </c>
      <c r="S1352" t="s">
        <v>1212</v>
      </c>
      <c r="T1352" s="131">
        <v>1.21</v>
      </c>
      <c r="U1352" t="s">
        <v>2259</v>
      </c>
      <c r="V1352" s="132">
        <v>1.8350000000000002E-2</v>
      </c>
      <c r="W1352" s="132">
        <v>2.8899999999999999E-2</v>
      </c>
      <c r="X1352" t="s">
        <v>412</v>
      </c>
      <c r="Y1352" t="s">
        <v>339</v>
      </c>
      <c r="Z1352" s="131">
        <v>45122.66</v>
      </c>
      <c r="AA1352" s="131">
        <v>1</v>
      </c>
      <c r="AB1352" s="131">
        <f t="shared" si="24"/>
        <v>112.32050592762039</v>
      </c>
      <c r="AD1352" s="131">
        <v>50.682000000000002</v>
      </c>
      <c r="AH1352" s="132">
        <v>1E-4</v>
      </c>
      <c r="AI1352" s="132">
        <f t="shared" si="25"/>
        <v>1.3393508725007706E-3</v>
      </c>
      <c r="AJ1352" s="132">
        <v>6.1387680379844343E-5</v>
      </c>
    </row>
    <row r="1353" spans="1:36" hidden="1">
      <c r="A1353" t="s">
        <v>1213</v>
      </c>
      <c r="B1353">
        <v>9301</v>
      </c>
      <c r="C1353" t="s">
        <v>3179</v>
      </c>
      <c r="D1353" t="s">
        <v>3180</v>
      </c>
      <c r="E1353" t="s">
        <v>309</v>
      </c>
      <c r="F1353" t="s">
        <v>3181</v>
      </c>
      <c r="G1353" t="s">
        <v>3182</v>
      </c>
      <c r="H1353" t="s">
        <v>321</v>
      </c>
      <c r="I1353" t="s">
        <v>951</v>
      </c>
      <c r="J1353" t="s">
        <v>204</v>
      </c>
      <c r="K1353" t="s">
        <v>204</v>
      </c>
      <c r="L1353" t="s">
        <v>325</v>
      </c>
      <c r="M1353" t="s">
        <v>340</v>
      </c>
      <c r="N1353" t="s">
        <v>440</v>
      </c>
      <c r="O1353" t="s">
        <v>339</v>
      </c>
      <c r="Q1353" t="s">
        <v>410</v>
      </c>
      <c r="R1353" t="s">
        <v>410</v>
      </c>
      <c r="S1353" t="s">
        <v>1212</v>
      </c>
      <c r="T1353" s="131">
        <v>2.08</v>
      </c>
      <c r="U1353" t="s">
        <v>2134</v>
      </c>
      <c r="V1353" s="132">
        <v>7.4999999999999997E-2</v>
      </c>
      <c r="W1353" s="132">
        <v>5.8900000000000001E-2</v>
      </c>
      <c r="X1353" t="s">
        <v>412</v>
      </c>
      <c r="Y1353" t="s">
        <v>339</v>
      </c>
      <c r="Z1353" s="131">
        <v>42330.21</v>
      </c>
      <c r="AA1353" s="131">
        <v>1</v>
      </c>
      <c r="AB1353" s="131">
        <f t="shared" si="24"/>
        <v>119.61906165832865</v>
      </c>
      <c r="AD1353" s="131">
        <v>50.634999999999998</v>
      </c>
      <c r="AH1353" s="132">
        <v>2.9999999999999997E-4</v>
      </c>
      <c r="AI1353" s="132">
        <f t="shared" si="25"/>
        <v>1.3381088242191807E-3</v>
      </c>
      <c r="AJ1353" s="132">
        <v>6.133075245715279E-5</v>
      </c>
    </row>
    <row r="1354" spans="1:36" hidden="1">
      <c r="A1354" t="s">
        <v>1213</v>
      </c>
      <c r="B1354">
        <v>9301</v>
      </c>
      <c r="C1354" t="s">
        <v>1731</v>
      </c>
      <c r="D1354" t="s">
        <v>1732</v>
      </c>
      <c r="E1354" t="s">
        <v>309</v>
      </c>
      <c r="F1354" t="s">
        <v>1733</v>
      </c>
      <c r="G1354" t="s">
        <v>1734</v>
      </c>
      <c r="H1354" t="s">
        <v>321</v>
      </c>
      <c r="I1354" t="s">
        <v>951</v>
      </c>
      <c r="J1354" t="s">
        <v>204</v>
      </c>
      <c r="K1354" t="s">
        <v>204</v>
      </c>
      <c r="L1354" t="s">
        <v>325</v>
      </c>
      <c r="M1354" t="s">
        <v>340</v>
      </c>
      <c r="N1354" t="s">
        <v>447</v>
      </c>
      <c r="O1354" t="s">
        <v>339</v>
      </c>
      <c r="Q1354" t="s">
        <v>410</v>
      </c>
      <c r="R1354" t="s">
        <v>410</v>
      </c>
      <c r="S1354" t="s">
        <v>1212</v>
      </c>
      <c r="T1354" s="131">
        <v>1.63</v>
      </c>
      <c r="U1354" t="s">
        <v>1735</v>
      </c>
      <c r="V1354" s="132">
        <v>7.3969999999999994E-2</v>
      </c>
      <c r="W1354" s="132">
        <v>6.3100000000000003E-2</v>
      </c>
      <c r="X1354" t="s">
        <v>412</v>
      </c>
      <c r="Y1354" t="s">
        <v>339</v>
      </c>
      <c r="Z1354" s="131">
        <v>46000</v>
      </c>
      <c r="AA1354" s="131">
        <v>1</v>
      </c>
      <c r="AB1354" s="131">
        <f t="shared" si="24"/>
        <v>105.85</v>
      </c>
      <c r="AD1354" s="131">
        <v>48.691000000000003</v>
      </c>
      <c r="AH1354" s="132">
        <v>3.5E-4</v>
      </c>
      <c r="AI1354" s="132">
        <f t="shared" si="25"/>
        <v>1.2867355931678905E-3</v>
      </c>
      <c r="AJ1354" s="132">
        <v>5.8976116676038845E-5</v>
      </c>
    </row>
    <row r="1355" spans="1:36" hidden="1">
      <c r="A1355" t="s">
        <v>1213</v>
      </c>
      <c r="B1355">
        <v>9301</v>
      </c>
      <c r="C1355" t="s">
        <v>2988</v>
      </c>
      <c r="D1355" t="s">
        <v>2989</v>
      </c>
      <c r="E1355" t="s">
        <v>309</v>
      </c>
      <c r="F1355" t="s">
        <v>3111</v>
      </c>
      <c r="G1355" t="s">
        <v>3112</v>
      </c>
      <c r="H1355" t="s">
        <v>321</v>
      </c>
      <c r="I1355" t="s">
        <v>951</v>
      </c>
      <c r="J1355" t="s">
        <v>204</v>
      </c>
      <c r="K1355" t="s">
        <v>204</v>
      </c>
      <c r="L1355" t="s">
        <v>325</v>
      </c>
      <c r="M1355" t="s">
        <v>340</v>
      </c>
      <c r="N1355" t="s">
        <v>441</v>
      </c>
      <c r="O1355" t="s">
        <v>339</v>
      </c>
      <c r="Q1355" t="s">
        <v>410</v>
      </c>
      <c r="R1355" t="s">
        <v>410</v>
      </c>
      <c r="S1355" t="s">
        <v>1212</v>
      </c>
      <c r="T1355" s="131">
        <v>4.33</v>
      </c>
      <c r="U1355" t="s">
        <v>1560</v>
      </c>
      <c r="V1355" s="132">
        <v>6.7369999999999999E-2</v>
      </c>
      <c r="W1355" s="132">
        <v>6.7299999999999999E-2</v>
      </c>
      <c r="X1355" t="s">
        <v>412</v>
      </c>
      <c r="Y1355" t="s">
        <v>339</v>
      </c>
      <c r="Z1355" s="131">
        <v>47000</v>
      </c>
      <c r="AA1355" s="131">
        <v>1</v>
      </c>
      <c r="AB1355" s="131">
        <f t="shared" si="24"/>
        <v>103.14042553191489</v>
      </c>
      <c r="AD1355" s="131">
        <v>48.475999999999999</v>
      </c>
      <c r="AH1355" s="132">
        <v>1.3999999999999999E-4</v>
      </c>
      <c r="AI1355" s="132">
        <f t="shared" si="25"/>
        <v>1.2810538829435964E-3</v>
      </c>
      <c r="AJ1355" s="132">
        <v>5.8715701710534984E-5</v>
      </c>
    </row>
    <row r="1356" spans="1:36" hidden="1">
      <c r="A1356" t="s">
        <v>1213</v>
      </c>
      <c r="B1356">
        <v>9301</v>
      </c>
      <c r="C1356" t="s">
        <v>2019</v>
      </c>
      <c r="D1356" t="s">
        <v>2020</v>
      </c>
      <c r="E1356" t="s">
        <v>309</v>
      </c>
      <c r="F1356" t="s">
        <v>3232</v>
      </c>
      <c r="G1356" t="s">
        <v>3233</v>
      </c>
      <c r="H1356" t="s">
        <v>321</v>
      </c>
      <c r="I1356" t="s">
        <v>951</v>
      </c>
      <c r="J1356" t="s">
        <v>204</v>
      </c>
      <c r="K1356" t="s">
        <v>204</v>
      </c>
      <c r="L1356" t="s">
        <v>325</v>
      </c>
      <c r="M1356" t="s">
        <v>340</v>
      </c>
      <c r="N1356" t="s">
        <v>465</v>
      </c>
      <c r="O1356" t="s">
        <v>339</v>
      </c>
      <c r="P1356" t="s">
        <v>1577</v>
      </c>
      <c r="Q1356" t="s">
        <v>415</v>
      </c>
      <c r="R1356" t="s">
        <v>407</v>
      </c>
      <c r="S1356" t="s">
        <v>1212</v>
      </c>
      <c r="T1356" s="131">
        <v>0.37</v>
      </c>
      <c r="U1356" t="s">
        <v>3234</v>
      </c>
      <c r="V1356" s="132">
        <v>5.4699999999999999E-2</v>
      </c>
      <c r="W1356" s="132">
        <v>5.7599999999999998E-2</v>
      </c>
      <c r="X1356" t="s">
        <v>412</v>
      </c>
      <c r="Y1356" t="s">
        <v>339</v>
      </c>
      <c r="Z1356" s="131">
        <v>48000</v>
      </c>
      <c r="AA1356" s="131">
        <v>1</v>
      </c>
      <c r="AB1356" s="131">
        <f t="shared" si="24"/>
        <v>99.65</v>
      </c>
      <c r="AD1356" s="131">
        <v>47.832000000000001</v>
      </c>
      <c r="AH1356" s="132">
        <v>1E-3</v>
      </c>
      <c r="AI1356" s="132">
        <f t="shared" si="25"/>
        <v>1.2640351788298972E-3</v>
      </c>
      <c r="AJ1356" s="132">
        <v>5.7935668046421106E-5</v>
      </c>
    </row>
    <row r="1357" spans="1:36" hidden="1">
      <c r="A1357" t="s">
        <v>1213</v>
      </c>
      <c r="B1357">
        <v>9301</v>
      </c>
      <c r="C1357" t="s">
        <v>2111</v>
      </c>
      <c r="D1357" t="s">
        <v>2112</v>
      </c>
      <c r="E1357" t="s">
        <v>309</v>
      </c>
      <c r="F1357" t="s">
        <v>2113</v>
      </c>
      <c r="G1357" t="s">
        <v>2114</v>
      </c>
      <c r="H1357" t="s">
        <v>321</v>
      </c>
      <c r="I1357" t="s">
        <v>951</v>
      </c>
      <c r="J1357" t="s">
        <v>204</v>
      </c>
      <c r="K1357" t="s">
        <v>204</v>
      </c>
      <c r="L1357" t="s">
        <v>325</v>
      </c>
      <c r="M1357" t="s">
        <v>340</v>
      </c>
      <c r="N1357" t="s">
        <v>451</v>
      </c>
      <c r="O1357" t="s">
        <v>339</v>
      </c>
      <c r="P1357" t="s">
        <v>1700</v>
      </c>
      <c r="Q1357" t="s">
        <v>413</v>
      </c>
      <c r="R1357" t="s">
        <v>407</v>
      </c>
      <c r="S1357" t="s">
        <v>1212</v>
      </c>
      <c r="T1357" s="131">
        <v>2.42</v>
      </c>
      <c r="U1357" t="s">
        <v>2115</v>
      </c>
      <c r="V1357" s="132">
        <v>4.8399999999999999E-2</v>
      </c>
      <c r="W1357" s="132">
        <v>5.0799999999999998E-2</v>
      </c>
      <c r="X1357" t="s">
        <v>412</v>
      </c>
      <c r="Y1357" t="s">
        <v>339</v>
      </c>
      <c r="Z1357" s="131">
        <v>50000</v>
      </c>
      <c r="AA1357" s="131">
        <v>1</v>
      </c>
      <c r="AB1357" s="131">
        <f t="shared" si="24"/>
        <v>92.17</v>
      </c>
      <c r="AD1357" s="131">
        <v>46.085000000000001</v>
      </c>
      <c r="AH1357" s="132">
        <v>1.6000000000000001E-4</v>
      </c>
      <c r="AI1357" s="132">
        <f t="shared" si="25"/>
        <v>1.2178679799376112E-3</v>
      </c>
      <c r="AJ1357" s="132">
        <v>5.5819645047652549E-5</v>
      </c>
    </row>
    <row r="1358" spans="1:36" hidden="1">
      <c r="A1358" t="s">
        <v>1213</v>
      </c>
      <c r="B1358">
        <v>9301</v>
      </c>
      <c r="C1358" t="s">
        <v>2977</v>
      </c>
      <c r="D1358" t="s">
        <v>2978</v>
      </c>
      <c r="E1358" t="s">
        <v>309</v>
      </c>
      <c r="F1358" t="s">
        <v>3002</v>
      </c>
      <c r="G1358" t="s">
        <v>3003</v>
      </c>
      <c r="H1358" t="s">
        <v>321</v>
      </c>
      <c r="I1358" t="s">
        <v>754</v>
      </c>
      <c r="J1358" t="s">
        <v>204</v>
      </c>
      <c r="K1358" t="s">
        <v>204</v>
      </c>
      <c r="L1358" t="s">
        <v>325</v>
      </c>
      <c r="M1358" t="s">
        <v>340</v>
      </c>
      <c r="N1358" t="s">
        <v>464</v>
      </c>
      <c r="O1358" t="s">
        <v>339</v>
      </c>
      <c r="Q1358" t="s">
        <v>410</v>
      </c>
      <c r="R1358" t="s">
        <v>410</v>
      </c>
      <c r="S1358" t="s">
        <v>1212</v>
      </c>
      <c r="T1358" s="131">
        <v>3.97</v>
      </c>
      <c r="U1358" t="s">
        <v>1617</v>
      </c>
      <c r="V1358" s="132">
        <v>2.5999999999999999E-2</v>
      </c>
      <c r="W1358" s="132">
        <v>2.9600000000000001E-2</v>
      </c>
      <c r="X1358" t="s">
        <v>412</v>
      </c>
      <c r="Y1358" t="s">
        <v>339</v>
      </c>
      <c r="Z1358" s="131">
        <v>43000</v>
      </c>
      <c r="AA1358" s="131">
        <v>1</v>
      </c>
      <c r="AB1358" s="131">
        <f t="shared" si="24"/>
        <v>105.13023255813954</v>
      </c>
      <c r="AD1358" s="131">
        <v>45.206000000000003</v>
      </c>
      <c r="AH1358" s="132">
        <v>6.9999999999999994E-5</v>
      </c>
      <c r="AI1358" s="132">
        <f t="shared" si="25"/>
        <v>1.1946390344159631E-3</v>
      </c>
      <c r="AJ1358" s="132">
        <v>5.475497177008096E-5</v>
      </c>
    </row>
    <row r="1359" spans="1:36" hidden="1">
      <c r="A1359" t="s">
        <v>1213</v>
      </c>
      <c r="B1359">
        <v>9301</v>
      </c>
      <c r="C1359" t="s">
        <v>2952</v>
      </c>
      <c r="D1359" t="s">
        <v>2953</v>
      </c>
      <c r="E1359" t="s">
        <v>309</v>
      </c>
      <c r="F1359" t="s">
        <v>2954</v>
      </c>
      <c r="G1359" t="s">
        <v>2955</v>
      </c>
      <c r="H1359" t="s">
        <v>321</v>
      </c>
      <c r="I1359" t="s">
        <v>951</v>
      </c>
      <c r="J1359" t="s">
        <v>204</v>
      </c>
      <c r="K1359" t="s">
        <v>204</v>
      </c>
      <c r="L1359" t="s">
        <v>325</v>
      </c>
      <c r="M1359" t="s">
        <v>340</v>
      </c>
      <c r="N1359" t="s">
        <v>446</v>
      </c>
      <c r="O1359" t="s">
        <v>339</v>
      </c>
      <c r="P1359" t="s">
        <v>1211</v>
      </c>
      <c r="Q1359" t="s">
        <v>413</v>
      </c>
      <c r="R1359" t="s">
        <v>407</v>
      </c>
      <c r="S1359" t="s">
        <v>1212</v>
      </c>
      <c r="T1359" s="131">
        <v>0.66</v>
      </c>
      <c r="U1359" t="s">
        <v>2597</v>
      </c>
      <c r="V1359" s="132">
        <v>-9.8200000000000006E-3</v>
      </c>
      <c r="W1359" s="132">
        <v>4.4900000000000002E-2</v>
      </c>
      <c r="X1359" t="s">
        <v>412</v>
      </c>
      <c r="Y1359" t="s">
        <v>339</v>
      </c>
      <c r="Z1359" s="131">
        <v>44000.47</v>
      </c>
      <c r="AA1359" s="131">
        <v>1</v>
      </c>
      <c r="AB1359" s="131">
        <f t="shared" si="24"/>
        <v>102.46026917439745</v>
      </c>
      <c r="AD1359" s="131">
        <v>45.082999999999998</v>
      </c>
      <c r="AH1359" s="132">
        <v>2.7999999999999998E-4</v>
      </c>
      <c r="AI1359" s="132">
        <f t="shared" si="25"/>
        <v>1.191388567636483E-3</v>
      </c>
      <c r="AJ1359" s="132">
        <v>5.4605990185164795E-5</v>
      </c>
    </row>
    <row r="1360" spans="1:36" hidden="1">
      <c r="A1360" t="s">
        <v>1213</v>
      </c>
      <c r="B1360">
        <v>9301</v>
      </c>
      <c r="C1360" t="s">
        <v>3076</v>
      </c>
      <c r="D1360" t="s">
        <v>3077</v>
      </c>
      <c r="E1360" t="s">
        <v>309</v>
      </c>
      <c r="F1360" t="s">
        <v>3078</v>
      </c>
      <c r="G1360" t="s">
        <v>3079</v>
      </c>
      <c r="H1360" t="s">
        <v>321</v>
      </c>
      <c r="I1360" t="s">
        <v>951</v>
      </c>
      <c r="J1360" t="s">
        <v>204</v>
      </c>
      <c r="K1360" t="s">
        <v>204</v>
      </c>
      <c r="L1360" t="s">
        <v>325</v>
      </c>
      <c r="M1360" t="s">
        <v>340</v>
      </c>
      <c r="N1360" t="s">
        <v>447</v>
      </c>
      <c r="O1360" t="s">
        <v>339</v>
      </c>
      <c r="P1360" t="s">
        <v>1539</v>
      </c>
      <c r="Q1360" t="s">
        <v>413</v>
      </c>
      <c r="R1360" t="s">
        <v>407</v>
      </c>
      <c r="S1360" t="s">
        <v>1212</v>
      </c>
      <c r="T1360" s="131">
        <v>0.49</v>
      </c>
      <c r="U1360" t="s">
        <v>1583</v>
      </c>
      <c r="V1360" s="132">
        <v>3.7539999999999997E-2</v>
      </c>
      <c r="W1360" s="132">
        <v>5.9200000000000003E-2</v>
      </c>
      <c r="X1360" t="s">
        <v>412</v>
      </c>
      <c r="Y1360" t="s">
        <v>339</v>
      </c>
      <c r="Z1360" s="131">
        <v>44000</v>
      </c>
      <c r="AA1360" s="131">
        <v>1</v>
      </c>
      <c r="AB1360" s="131">
        <f t="shared" ref="AB1360:AB1391" si="26">(AD1360-(AC1360*AA1360))*1000/AA1360/Z1360*100</f>
        <v>100.80909090909091</v>
      </c>
      <c r="AD1360" s="131">
        <v>44.356000000000002</v>
      </c>
      <c r="AH1360" s="132">
        <v>1E-3</v>
      </c>
      <c r="AI1360" s="132">
        <f t="shared" si="25"/>
        <v>1.1721764591106148E-3</v>
      </c>
      <c r="AJ1360" s="132">
        <v>5.3725424232042451E-5</v>
      </c>
    </row>
    <row r="1361" spans="1:36" hidden="1">
      <c r="A1361" t="s">
        <v>1213</v>
      </c>
      <c r="B1361">
        <v>9301</v>
      </c>
      <c r="C1361" t="s">
        <v>2973</v>
      </c>
      <c r="D1361" t="s">
        <v>2974</v>
      </c>
      <c r="E1361" t="s">
        <v>309</v>
      </c>
      <c r="F1361" t="s">
        <v>3125</v>
      </c>
      <c r="G1361" t="s">
        <v>3126</v>
      </c>
      <c r="H1361" t="s">
        <v>321</v>
      </c>
      <c r="I1361" t="s">
        <v>754</v>
      </c>
      <c r="J1361" t="s">
        <v>204</v>
      </c>
      <c r="K1361" t="s">
        <v>204</v>
      </c>
      <c r="L1361" t="s">
        <v>325</v>
      </c>
      <c r="M1361" t="s">
        <v>340</v>
      </c>
      <c r="N1361" t="s">
        <v>464</v>
      </c>
      <c r="O1361" t="s">
        <v>339</v>
      </c>
      <c r="P1361" t="s">
        <v>1539</v>
      </c>
      <c r="Q1361" t="s">
        <v>413</v>
      </c>
      <c r="R1361" t="s">
        <v>407</v>
      </c>
      <c r="S1361" t="s">
        <v>1212</v>
      </c>
      <c r="T1361" s="131">
        <v>4</v>
      </c>
      <c r="U1361" t="s">
        <v>1572</v>
      </c>
      <c r="V1361" s="132">
        <v>2.9790000000000001E-2</v>
      </c>
      <c r="W1361" s="132">
        <v>3.2599999999999997E-2</v>
      </c>
      <c r="X1361" t="s">
        <v>412</v>
      </c>
      <c r="Y1361" t="s">
        <v>339</v>
      </c>
      <c r="Z1361" s="131">
        <v>47000</v>
      </c>
      <c r="AA1361" s="131">
        <v>1</v>
      </c>
      <c r="AB1361" s="131">
        <f t="shared" si="26"/>
        <v>90.289361702127664</v>
      </c>
      <c r="AD1361" s="131">
        <v>42.436</v>
      </c>
      <c r="AH1361" s="132">
        <v>1.7000000000000001E-4</v>
      </c>
      <c r="AI1361" s="132">
        <f t="shared" si="25"/>
        <v>1.1214374654797106E-3</v>
      </c>
      <c r="AJ1361" s="132">
        <v>5.1399858028473115E-5</v>
      </c>
    </row>
    <row r="1362" spans="1:36" hidden="1">
      <c r="A1362" t="s">
        <v>1213</v>
      </c>
      <c r="B1362">
        <v>9301</v>
      </c>
      <c r="C1362" t="s">
        <v>1541</v>
      </c>
      <c r="D1362" t="s">
        <v>1542</v>
      </c>
      <c r="E1362" t="s">
        <v>80</v>
      </c>
      <c r="F1362" t="s">
        <v>1543</v>
      </c>
      <c r="G1362" t="s">
        <v>1544</v>
      </c>
      <c r="H1362" t="s">
        <v>321</v>
      </c>
      <c r="I1362" t="s">
        <v>755</v>
      </c>
      <c r="J1362" t="s">
        <v>204</v>
      </c>
      <c r="K1362" t="s">
        <v>224</v>
      </c>
      <c r="L1362" t="s">
        <v>325</v>
      </c>
      <c r="M1362" t="s">
        <v>340</v>
      </c>
      <c r="N1362" t="s">
        <v>443</v>
      </c>
      <c r="O1362" t="s">
        <v>339</v>
      </c>
      <c r="P1362" t="s">
        <v>1545</v>
      </c>
      <c r="Q1362" t="s">
        <v>415</v>
      </c>
      <c r="R1362" t="s">
        <v>407</v>
      </c>
      <c r="S1362" t="s">
        <v>1212</v>
      </c>
      <c r="T1362" s="131">
        <v>1.34</v>
      </c>
      <c r="U1362" t="s">
        <v>1546</v>
      </c>
      <c r="V1362" s="132">
        <v>8.8999999999999995E-4</v>
      </c>
      <c r="W1362" s="132">
        <v>6.2199999999999998E-2</v>
      </c>
      <c r="X1362" t="s">
        <v>412</v>
      </c>
      <c r="Y1362" t="s">
        <v>339</v>
      </c>
      <c r="Z1362" s="131">
        <v>40000</v>
      </c>
      <c r="AA1362" s="131">
        <v>1</v>
      </c>
      <c r="AB1362" s="131">
        <f t="shared" si="26"/>
        <v>105.11999999999999</v>
      </c>
      <c r="AD1362" s="131">
        <v>42.048000000000002</v>
      </c>
      <c r="AH1362" s="132">
        <v>1E-4</v>
      </c>
      <c r="AI1362" s="132">
        <f t="shared" si="25"/>
        <v>1.1111839605167989E-3</v>
      </c>
      <c r="AJ1362" s="132">
        <v>5.0929899858168482E-5</v>
      </c>
    </row>
    <row r="1363" spans="1:36" hidden="1">
      <c r="A1363" t="s">
        <v>1213</v>
      </c>
      <c r="B1363">
        <v>9301</v>
      </c>
      <c r="C1363" t="s">
        <v>2255</v>
      </c>
      <c r="D1363" t="s">
        <v>2256</v>
      </c>
      <c r="E1363" t="s">
        <v>309</v>
      </c>
      <c r="F1363" t="s">
        <v>3193</v>
      </c>
      <c r="G1363" t="s">
        <v>3194</v>
      </c>
      <c r="H1363" t="s">
        <v>321</v>
      </c>
      <c r="I1363" t="s">
        <v>951</v>
      </c>
      <c r="J1363" t="s">
        <v>204</v>
      </c>
      <c r="K1363" t="s">
        <v>204</v>
      </c>
      <c r="L1363" t="s">
        <v>325</v>
      </c>
      <c r="M1363" t="s">
        <v>340</v>
      </c>
      <c r="N1363" t="s">
        <v>462</v>
      </c>
      <c r="O1363" t="s">
        <v>339</v>
      </c>
      <c r="P1363" t="s">
        <v>1533</v>
      </c>
      <c r="Q1363" t="s">
        <v>413</v>
      </c>
      <c r="R1363" t="s">
        <v>407</v>
      </c>
      <c r="S1363" t="s">
        <v>1212</v>
      </c>
      <c r="T1363" s="131">
        <v>1.89</v>
      </c>
      <c r="U1363" t="s">
        <v>3195</v>
      </c>
      <c r="V1363" s="132">
        <v>4.6789999999999998E-2</v>
      </c>
      <c r="W1363" s="132">
        <v>5.1799999999999999E-2</v>
      </c>
      <c r="X1363" t="s">
        <v>412</v>
      </c>
      <c r="Y1363" t="s">
        <v>339</v>
      </c>
      <c r="Z1363" s="131">
        <v>44000.05</v>
      </c>
      <c r="AA1363" s="131">
        <v>1</v>
      </c>
      <c r="AB1363" s="131">
        <f t="shared" si="26"/>
        <v>94.94080120363499</v>
      </c>
      <c r="AD1363" s="131">
        <v>41.774000000000001</v>
      </c>
      <c r="AH1363" s="132">
        <v>1.3999999999999999E-4</v>
      </c>
      <c r="AI1363" s="132">
        <f t="shared" si="25"/>
        <v>1.1039430833007218E-3</v>
      </c>
      <c r="AJ1363" s="132">
        <v>5.059802218120077E-5</v>
      </c>
    </row>
    <row r="1364" spans="1:36" hidden="1">
      <c r="A1364" t="s">
        <v>1213</v>
      </c>
      <c r="B1364">
        <v>9301</v>
      </c>
      <c r="C1364" t="s">
        <v>2050</v>
      </c>
      <c r="D1364" t="s">
        <v>2051</v>
      </c>
      <c r="E1364" t="s">
        <v>309</v>
      </c>
      <c r="F1364" t="s">
        <v>3082</v>
      </c>
      <c r="G1364" t="s">
        <v>3083</v>
      </c>
      <c r="H1364" t="s">
        <v>321</v>
      </c>
      <c r="I1364" t="s">
        <v>951</v>
      </c>
      <c r="J1364" t="s">
        <v>204</v>
      </c>
      <c r="K1364" t="s">
        <v>204</v>
      </c>
      <c r="L1364" t="s">
        <v>325</v>
      </c>
      <c r="M1364" t="s">
        <v>340</v>
      </c>
      <c r="N1364" t="s">
        <v>464</v>
      </c>
      <c r="O1364" t="s">
        <v>339</v>
      </c>
      <c r="P1364" t="s">
        <v>1700</v>
      </c>
      <c r="Q1364" t="s">
        <v>413</v>
      </c>
      <c r="R1364" t="s">
        <v>407</v>
      </c>
      <c r="S1364" t="s">
        <v>1212</v>
      </c>
      <c r="T1364" s="131">
        <v>0.76</v>
      </c>
      <c r="U1364" t="s">
        <v>3084</v>
      </c>
      <c r="V1364" s="132">
        <v>4.4450000000000003E-2</v>
      </c>
      <c r="W1364" s="132">
        <v>4.4600000000000001E-2</v>
      </c>
      <c r="X1364" t="s">
        <v>412</v>
      </c>
      <c r="Y1364" t="s">
        <v>339</v>
      </c>
      <c r="Z1364" s="131">
        <v>41500</v>
      </c>
      <c r="AA1364" s="131">
        <v>1</v>
      </c>
      <c r="AB1364" s="131">
        <f t="shared" si="26"/>
        <v>100.00963855421688</v>
      </c>
      <c r="AD1364" s="131">
        <v>41.503999999999998</v>
      </c>
      <c r="AH1364" s="132">
        <v>2.5000000000000001E-4</v>
      </c>
      <c r="AI1364" s="132">
        <f t="shared" si="25"/>
        <v>1.096807912321376E-3</v>
      </c>
      <c r="AJ1364" s="132">
        <v>5.0270989433823831E-5</v>
      </c>
    </row>
    <row r="1365" spans="1:36" hidden="1">
      <c r="A1365" t="s">
        <v>1213</v>
      </c>
      <c r="B1365">
        <v>9301</v>
      </c>
      <c r="C1365" t="s">
        <v>3038</v>
      </c>
      <c r="D1365" t="s">
        <v>3039</v>
      </c>
      <c r="E1365" t="s">
        <v>311</v>
      </c>
      <c r="F1365" t="s">
        <v>3040</v>
      </c>
      <c r="G1365" t="s">
        <v>3041</v>
      </c>
      <c r="H1365" t="s">
        <v>321</v>
      </c>
      <c r="I1365" t="s">
        <v>755</v>
      </c>
      <c r="J1365" t="s">
        <v>204</v>
      </c>
      <c r="K1365" t="s">
        <v>204</v>
      </c>
      <c r="L1365" t="s">
        <v>325</v>
      </c>
      <c r="M1365" t="s">
        <v>340</v>
      </c>
      <c r="N1365" t="s">
        <v>480</v>
      </c>
      <c r="O1365" t="s">
        <v>339</v>
      </c>
      <c r="P1365" t="s">
        <v>1533</v>
      </c>
      <c r="Q1365" t="s">
        <v>413</v>
      </c>
      <c r="R1365" t="s">
        <v>407</v>
      </c>
      <c r="S1365" t="s">
        <v>1212</v>
      </c>
      <c r="T1365" s="131">
        <v>0.74</v>
      </c>
      <c r="U1365" t="s">
        <v>1798</v>
      </c>
      <c r="V1365" s="132">
        <v>6.0679999999999998E-2</v>
      </c>
      <c r="W1365" s="132">
        <v>6.9500000000000006E-2</v>
      </c>
      <c r="X1365" t="s">
        <v>412</v>
      </c>
      <c r="Y1365" t="s">
        <v>339</v>
      </c>
      <c r="Z1365" s="131">
        <v>37666.730000000003</v>
      </c>
      <c r="AA1365" s="131">
        <v>1</v>
      </c>
      <c r="AB1365" s="131">
        <f t="shared" si="26"/>
        <v>103.59009130869603</v>
      </c>
      <c r="AD1365" s="131">
        <v>39.018999999999998</v>
      </c>
      <c r="AH1365" s="132">
        <v>5.4000000000000001E-4</v>
      </c>
      <c r="AI1365" s="132">
        <f t="shared" si="25"/>
        <v>1.0311379127522112E-3</v>
      </c>
      <c r="AJ1365" s="132">
        <v>4.7261076925558311E-5</v>
      </c>
    </row>
    <row r="1366" spans="1:36" hidden="1">
      <c r="A1366" t="s">
        <v>1213</v>
      </c>
      <c r="B1366">
        <v>9301</v>
      </c>
      <c r="C1366" t="s">
        <v>2275</v>
      </c>
      <c r="D1366" t="s">
        <v>2276</v>
      </c>
      <c r="E1366" t="s">
        <v>309</v>
      </c>
      <c r="F1366" t="s">
        <v>3058</v>
      </c>
      <c r="G1366" t="s">
        <v>3059</v>
      </c>
      <c r="H1366" t="s">
        <v>321</v>
      </c>
      <c r="I1366" t="s">
        <v>754</v>
      </c>
      <c r="J1366" t="s">
        <v>204</v>
      </c>
      <c r="K1366" t="s">
        <v>204</v>
      </c>
      <c r="L1366" t="s">
        <v>325</v>
      </c>
      <c r="M1366" t="s">
        <v>340</v>
      </c>
      <c r="N1366" t="s">
        <v>464</v>
      </c>
      <c r="O1366" t="s">
        <v>339</v>
      </c>
      <c r="P1366" t="s">
        <v>1700</v>
      </c>
      <c r="Q1366" t="s">
        <v>413</v>
      </c>
      <c r="R1366" t="s">
        <v>407</v>
      </c>
      <c r="S1366" t="s">
        <v>1212</v>
      </c>
      <c r="T1366" s="131">
        <v>1.1599999999999999</v>
      </c>
      <c r="U1366" t="s">
        <v>2678</v>
      </c>
      <c r="V1366" s="132">
        <v>5.6499999999999996E-3</v>
      </c>
      <c r="W1366" s="132">
        <v>2.9399999999999999E-2</v>
      </c>
      <c r="X1366" t="s">
        <v>412</v>
      </c>
      <c r="Y1366" t="s">
        <v>339</v>
      </c>
      <c r="Z1366" s="131">
        <v>33593.9</v>
      </c>
      <c r="AA1366" s="131">
        <v>1</v>
      </c>
      <c r="AB1366" s="131">
        <f t="shared" si="26"/>
        <v>116.03892373317774</v>
      </c>
      <c r="AD1366" s="131">
        <v>38.981999999999999</v>
      </c>
      <c r="AH1366" s="132">
        <v>1.2E-4</v>
      </c>
      <c r="AI1366" s="132">
        <f t="shared" si="25"/>
        <v>1.0301601300624489E-3</v>
      </c>
      <c r="AJ1366" s="132">
        <v>4.7216261326843693E-5</v>
      </c>
    </row>
    <row r="1367" spans="1:36" hidden="1">
      <c r="A1367" t="s">
        <v>1213</v>
      </c>
      <c r="B1367">
        <v>9301</v>
      </c>
      <c r="C1367" t="s">
        <v>2373</v>
      </c>
      <c r="D1367" t="s">
        <v>2374</v>
      </c>
      <c r="E1367" t="s">
        <v>309</v>
      </c>
      <c r="F1367" t="s">
        <v>2574</v>
      </c>
      <c r="G1367" t="s">
        <v>2575</v>
      </c>
      <c r="H1367" t="s">
        <v>321</v>
      </c>
      <c r="I1367" t="s">
        <v>951</v>
      </c>
      <c r="J1367" t="s">
        <v>204</v>
      </c>
      <c r="K1367" t="s">
        <v>204</v>
      </c>
      <c r="L1367" t="s">
        <v>325</v>
      </c>
      <c r="M1367" t="s">
        <v>340</v>
      </c>
      <c r="N1367" t="s">
        <v>440</v>
      </c>
      <c r="O1367" t="s">
        <v>339</v>
      </c>
      <c r="P1367" t="s">
        <v>1577</v>
      </c>
      <c r="Q1367" t="s">
        <v>415</v>
      </c>
      <c r="R1367" t="s">
        <v>407</v>
      </c>
      <c r="S1367" t="s">
        <v>1212</v>
      </c>
      <c r="T1367" s="131">
        <v>1.45</v>
      </c>
      <c r="U1367" t="s">
        <v>1370</v>
      </c>
      <c r="V1367" s="132">
        <v>5.9110000000000003E-2</v>
      </c>
      <c r="W1367" s="132">
        <v>5.3999999999999999E-2</v>
      </c>
      <c r="X1367" t="s">
        <v>412</v>
      </c>
      <c r="Y1367" t="s">
        <v>339</v>
      </c>
      <c r="Z1367" s="131">
        <v>40000</v>
      </c>
      <c r="AA1367" s="131">
        <v>1</v>
      </c>
      <c r="AB1367" s="131">
        <f t="shared" si="26"/>
        <v>97.14</v>
      </c>
      <c r="AD1367" s="131">
        <v>38.856000000000002</v>
      </c>
      <c r="AH1367" s="132">
        <v>6.0000000000000002E-5</v>
      </c>
      <c r="AI1367" s="132">
        <f t="shared" si="25"/>
        <v>1.0268303836054209E-3</v>
      </c>
      <c r="AJ1367" s="132">
        <v>4.706364604473446E-5</v>
      </c>
    </row>
    <row r="1368" spans="1:36" hidden="1">
      <c r="A1368" t="s">
        <v>1213</v>
      </c>
      <c r="B1368">
        <v>9301</v>
      </c>
      <c r="C1368" t="s">
        <v>2977</v>
      </c>
      <c r="D1368" t="s">
        <v>2978</v>
      </c>
      <c r="E1368" t="s">
        <v>309</v>
      </c>
      <c r="F1368" t="s">
        <v>3109</v>
      </c>
      <c r="G1368" t="s">
        <v>3110</v>
      </c>
      <c r="H1368" t="s">
        <v>321</v>
      </c>
      <c r="I1368" t="s">
        <v>754</v>
      </c>
      <c r="J1368" t="s">
        <v>204</v>
      </c>
      <c r="K1368" t="s">
        <v>204</v>
      </c>
      <c r="L1368" t="s">
        <v>325</v>
      </c>
      <c r="M1368" t="s">
        <v>340</v>
      </c>
      <c r="N1368" t="s">
        <v>464</v>
      </c>
      <c r="O1368" t="s">
        <v>339</v>
      </c>
      <c r="Q1368" t="s">
        <v>410</v>
      </c>
      <c r="R1368" t="s">
        <v>410</v>
      </c>
      <c r="S1368" t="s">
        <v>1212</v>
      </c>
      <c r="T1368" s="131">
        <v>5.64</v>
      </c>
      <c r="U1368" t="s">
        <v>2370</v>
      </c>
      <c r="V1368" s="132">
        <v>3.116E-2</v>
      </c>
      <c r="W1368" s="132">
        <v>3.1899999999999998E-2</v>
      </c>
      <c r="X1368" t="s">
        <v>412</v>
      </c>
      <c r="Y1368" t="s">
        <v>339</v>
      </c>
      <c r="Z1368" s="131">
        <v>35000</v>
      </c>
      <c r="AA1368" s="131">
        <v>1</v>
      </c>
      <c r="AB1368" s="131">
        <f t="shared" si="26"/>
        <v>107.31142857142856</v>
      </c>
      <c r="AD1368" s="131">
        <v>37.558999999999997</v>
      </c>
      <c r="AH1368" s="132">
        <v>9.0000000000000006E-5</v>
      </c>
      <c r="AI1368" s="132">
        <f t="shared" si="25"/>
        <v>9.925551363453777E-4</v>
      </c>
      <c r="AJ1368" s="132">
        <v>4.5492677624927454E-5</v>
      </c>
    </row>
    <row r="1369" spans="1:36" hidden="1">
      <c r="A1369" t="s">
        <v>1213</v>
      </c>
      <c r="B1369">
        <v>9301</v>
      </c>
      <c r="C1369" t="s">
        <v>2445</v>
      </c>
      <c r="D1369" t="s">
        <v>2446</v>
      </c>
      <c r="E1369" t="s">
        <v>309</v>
      </c>
      <c r="F1369" t="s">
        <v>2696</v>
      </c>
      <c r="G1369" t="s">
        <v>2697</v>
      </c>
      <c r="H1369" t="s">
        <v>321</v>
      </c>
      <c r="I1369" t="s">
        <v>951</v>
      </c>
      <c r="J1369" t="s">
        <v>204</v>
      </c>
      <c r="K1369" t="s">
        <v>204</v>
      </c>
      <c r="L1369" t="s">
        <v>325</v>
      </c>
      <c r="M1369" t="s">
        <v>340</v>
      </c>
      <c r="N1369" t="s">
        <v>462</v>
      </c>
      <c r="O1369" t="s">
        <v>339</v>
      </c>
      <c r="P1369" t="s">
        <v>1533</v>
      </c>
      <c r="Q1369" t="s">
        <v>413</v>
      </c>
      <c r="R1369" t="s">
        <v>407</v>
      </c>
      <c r="S1369" t="s">
        <v>1212</v>
      </c>
      <c r="T1369" s="131">
        <v>0.91</v>
      </c>
      <c r="U1369" t="s">
        <v>2382</v>
      </c>
      <c r="V1369" s="132">
        <v>1.6539999999999999E-2</v>
      </c>
      <c r="W1369" s="132">
        <v>5.1900000000000002E-2</v>
      </c>
      <c r="X1369" t="s">
        <v>412</v>
      </c>
      <c r="Y1369" t="s">
        <v>339</v>
      </c>
      <c r="Z1369" s="131">
        <v>38000.730000000003</v>
      </c>
      <c r="AA1369" s="131">
        <v>1</v>
      </c>
      <c r="AB1369" s="131">
        <f t="shared" si="26"/>
        <v>98.119167710725549</v>
      </c>
      <c r="AD1369" s="131">
        <v>37.286000000000001</v>
      </c>
      <c r="AH1369" s="132">
        <v>2.7999999999999998E-4</v>
      </c>
      <c r="AI1369" s="132">
        <f t="shared" si="25"/>
        <v>9.8534068568848377E-4</v>
      </c>
      <c r="AJ1369" s="132">
        <v>4.5162011180357447E-5</v>
      </c>
    </row>
    <row r="1370" spans="1:36" hidden="1">
      <c r="A1370" t="s">
        <v>1213</v>
      </c>
      <c r="B1370">
        <v>9301</v>
      </c>
      <c r="C1370" t="s">
        <v>3070</v>
      </c>
      <c r="D1370" t="s">
        <v>3071</v>
      </c>
      <c r="E1370" t="s">
        <v>311</v>
      </c>
      <c r="F1370" t="s">
        <v>3217</v>
      </c>
      <c r="G1370" t="s">
        <v>3218</v>
      </c>
      <c r="H1370" t="s">
        <v>321</v>
      </c>
      <c r="I1370" t="s">
        <v>951</v>
      </c>
      <c r="J1370" t="s">
        <v>204</v>
      </c>
      <c r="K1370" t="s">
        <v>204</v>
      </c>
      <c r="L1370" t="s">
        <v>325</v>
      </c>
      <c r="M1370" t="s">
        <v>340</v>
      </c>
      <c r="N1370" t="s">
        <v>465</v>
      </c>
      <c r="O1370" t="s">
        <v>339</v>
      </c>
      <c r="P1370" t="s">
        <v>1596</v>
      </c>
      <c r="Q1370" t="s">
        <v>415</v>
      </c>
      <c r="R1370" t="s">
        <v>407</v>
      </c>
      <c r="S1370" t="s">
        <v>1212</v>
      </c>
      <c r="T1370" s="131">
        <v>2.41</v>
      </c>
      <c r="U1370" t="s">
        <v>1597</v>
      </c>
      <c r="V1370" s="132">
        <v>8.3330000000000001E-2</v>
      </c>
      <c r="W1370" s="132">
        <v>6.4199999999999993E-2</v>
      </c>
      <c r="X1370" t="s">
        <v>412</v>
      </c>
      <c r="Y1370" t="s">
        <v>339</v>
      </c>
      <c r="Z1370" s="131">
        <v>33000</v>
      </c>
      <c r="AA1370" s="131">
        <v>1</v>
      </c>
      <c r="AB1370" s="131">
        <f t="shared" si="26"/>
        <v>105.89999999999999</v>
      </c>
      <c r="AD1370" s="131">
        <v>34.947000000000003</v>
      </c>
      <c r="AH1370" s="132">
        <v>1.9000000000000001E-4</v>
      </c>
      <c r="AI1370" s="132">
        <f t="shared" si="25"/>
        <v>9.2352896376000221E-4</v>
      </c>
      <c r="AJ1370" s="132">
        <v>4.2328938602155009E-5</v>
      </c>
    </row>
    <row r="1371" spans="1:36" hidden="1">
      <c r="A1371" t="s">
        <v>1213</v>
      </c>
      <c r="B1371">
        <v>9301</v>
      </c>
      <c r="C1371" t="s">
        <v>3052</v>
      </c>
      <c r="D1371" t="s">
        <v>3053</v>
      </c>
      <c r="E1371" t="s">
        <v>309</v>
      </c>
      <c r="F1371" t="s">
        <v>3054</v>
      </c>
      <c r="G1371" t="s">
        <v>3055</v>
      </c>
      <c r="H1371" t="s">
        <v>321</v>
      </c>
      <c r="I1371" t="s">
        <v>951</v>
      </c>
      <c r="J1371" t="s">
        <v>204</v>
      </c>
      <c r="K1371" t="s">
        <v>204</v>
      </c>
      <c r="L1371" t="s">
        <v>325</v>
      </c>
      <c r="M1371" t="s">
        <v>340</v>
      </c>
      <c r="N1371" t="s">
        <v>477</v>
      </c>
      <c r="O1371" t="s">
        <v>339</v>
      </c>
      <c r="P1371" t="s">
        <v>1539</v>
      </c>
      <c r="Q1371" t="s">
        <v>413</v>
      </c>
      <c r="R1371" t="s">
        <v>407</v>
      </c>
      <c r="S1371" t="s">
        <v>1212</v>
      </c>
      <c r="T1371" s="131">
        <v>1.22</v>
      </c>
      <c r="U1371" t="s">
        <v>1706</v>
      </c>
      <c r="V1371" s="132">
        <v>3.7289999999999997E-2</v>
      </c>
      <c r="W1371" s="132">
        <v>5.5100000000000003E-2</v>
      </c>
      <c r="X1371" t="s">
        <v>412</v>
      </c>
      <c r="Y1371" t="s">
        <v>339</v>
      </c>
      <c r="Z1371" s="131">
        <v>35000.36</v>
      </c>
      <c r="AA1371" s="131">
        <v>1</v>
      </c>
      <c r="AB1371" s="131">
        <f t="shared" si="26"/>
        <v>98.210418407124962</v>
      </c>
      <c r="AD1371" s="131">
        <v>34.374000000000002</v>
      </c>
      <c r="AH1371" s="132">
        <v>8.0000000000000004E-4</v>
      </c>
      <c r="AI1371" s="132">
        <f t="shared" si="25"/>
        <v>9.0838654534827919E-4</v>
      </c>
      <c r="AJ1371" s="132">
        <v>4.1634902438277285E-5</v>
      </c>
    </row>
    <row r="1372" spans="1:36" hidden="1">
      <c r="A1372" t="s">
        <v>1213</v>
      </c>
      <c r="B1372">
        <v>9301</v>
      </c>
      <c r="C1372" t="s">
        <v>1547</v>
      </c>
      <c r="D1372" t="s">
        <v>1548</v>
      </c>
      <c r="E1372" t="s">
        <v>311</v>
      </c>
      <c r="F1372" t="s">
        <v>3113</v>
      </c>
      <c r="G1372" t="s">
        <v>3114</v>
      </c>
      <c r="H1372" t="s">
        <v>321</v>
      </c>
      <c r="I1372" t="s">
        <v>951</v>
      </c>
      <c r="J1372" t="s">
        <v>204</v>
      </c>
      <c r="K1372" t="s">
        <v>204</v>
      </c>
      <c r="L1372" t="s">
        <v>325</v>
      </c>
      <c r="M1372" t="s">
        <v>340</v>
      </c>
      <c r="N1372" t="s">
        <v>465</v>
      </c>
      <c r="O1372" t="s">
        <v>339</v>
      </c>
      <c r="P1372" t="s">
        <v>1627</v>
      </c>
      <c r="Q1372" t="s">
        <v>413</v>
      </c>
      <c r="R1372" t="s">
        <v>407</v>
      </c>
      <c r="S1372" t="s">
        <v>1212</v>
      </c>
      <c r="T1372" s="131">
        <v>3.2</v>
      </c>
      <c r="U1372" t="s">
        <v>1780</v>
      </c>
      <c r="V1372" s="132">
        <v>5.9420000000000001E-2</v>
      </c>
      <c r="W1372" s="132">
        <v>5.9200000000000003E-2</v>
      </c>
      <c r="X1372" t="s">
        <v>412</v>
      </c>
      <c r="Y1372" t="s">
        <v>339</v>
      </c>
      <c r="Z1372" s="131">
        <v>33000</v>
      </c>
      <c r="AA1372" s="131">
        <v>1</v>
      </c>
      <c r="AB1372" s="131">
        <f t="shared" si="26"/>
        <v>101.73030303030303</v>
      </c>
      <c r="AD1372" s="131">
        <v>33.570999999999998</v>
      </c>
      <c r="AH1372" s="132">
        <v>8.0000000000000007E-5</v>
      </c>
      <c r="AI1372" s="132">
        <f t="shared" si="25"/>
        <v>8.8716601832452082E-4</v>
      </c>
      <c r="AJ1372" s="132">
        <v>4.0662282822930316E-5</v>
      </c>
    </row>
    <row r="1373" spans="1:36" hidden="1">
      <c r="A1373" t="s">
        <v>1213</v>
      </c>
      <c r="B1373">
        <v>9301</v>
      </c>
      <c r="C1373" t="s">
        <v>455</v>
      </c>
      <c r="D1373" t="s">
        <v>2228</v>
      </c>
      <c r="E1373" t="s">
        <v>309</v>
      </c>
      <c r="F1373" t="s">
        <v>2229</v>
      </c>
      <c r="G1373" t="s">
        <v>2230</v>
      </c>
      <c r="H1373" t="s">
        <v>321</v>
      </c>
      <c r="I1373" t="s">
        <v>754</v>
      </c>
      <c r="J1373" t="s">
        <v>204</v>
      </c>
      <c r="K1373" t="s">
        <v>204</v>
      </c>
      <c r="L1373" t="s">
        <v>325</v>
      </c>
      <c r="M1373" t="s">
        <v>340</v>
      </c>
      <c r="N1373" t="s">
        <v>440</v>
      </c>
      <c r="O1373" t="s">
        <v>339</v>
      </c>
      <c r="P1373" t="s">
        <v>2027</v>
      </c>
      <c r="Q1373" t="s">
        <v>415</v>
      </c>
      <c r="R1373" t="s">
        <v>407</v>
      </c>
      <c r="S1373" t="s">
        <v>1212</v>
      </c>
      <c r="T1373" s="131">
        <v>10.119999999999999</v>
      </c>
      <c r="U1373" t="s">
        <v>2231</v>
      </c>
      <c r="V1373" s="132">
        <v>2.3980000000000001E-2</v>
      </c>
      <c r="W1373" s="132">
        <v>3.1E-2</v>
      </c>
      <c r="X1373" t="s">
        <v>412</v>
      </c>
      <c r="Y1373" t="s">
        <v>339</v>
      </c>
      <c r="Z1373" s="131">
        <v>30000</v>
      </c>
      <c r="AA1373" s="131">
        <v>1</v>
      </c>
      <c r="AB1373" s="131">
        <f t="shared" si="26"/>
        <v>107.10000000000002</v>
      </c>
      <c r="AD1373" s="131">
        <v>32.130000000000003</v>
      </c>
      <c r="AH1373" s="132">
        <v>1.0000000000000001E-5</v>
      </c>
      <c r="AI1373" s="132">
        <f t="shared" si="25"/>
        <v>8.4908534654216017E-4</v>
      </c>
      <c r="AJ1373" s="132">
        <v>3.8916896937855624E-5</v>
      </c>
    </row>
    <row r="1374" spans="1:36" hidden="1">
      <c r="A1374" t="s">
        <v>1213</v>
      </c>
      <c r="B1374">
        <v>9301</v>
      </c>
      <c r="C1374" t="s">
        <v>1547</v>
      </c>
      <c r="D1374" t="s">
        <v>1548</v>
      </c>
      <c r="E1374" t="s">
        <v>311</v>
      </c>
      <c r="F1374" t="s">
        <v>3123</v>
      </c>
      <c r="G1374" t="s">
        <v>3124</v>
      </c>
      <c r="H1374" t="s">
        <v>321</v>
      </c>
      <c r="I1374" t="s">
        <v>951</v>
      </c>
      <c r="J1374" t="s">
        <v>204</v>
      </c>
      <c r="K1374" t="s">
        <v>204</v>
      </c>
      <c r="L1374" t="s">
        <v>325</v>
      </c>
      <c r="M1374" t="s">
        <v>340</v>
      </c>
      <c r="N1374" t="s">
        <v>465</v>
      </c>
      <c r="O1374" t="s">
        <v>339</v>
      </c>
      <c r="P1374" t="s">
        <v>1627</v>
      </c>
      <c r="Q1374" t="s">
        <v>413</v>
      </c>
      <c r="R1374" t="s">
        <v>407</v>
      </c>
      <c r="S1374" t="s">
        <v>1212</v>
      </c>
      <c r="T1374" s="131">
        <v>2.35</v>
      </c>
      <c r="U1374" t="s">
        <v>1370</v>
      </c>
      <c r="V1374" s="132">
        <v>6.8260000000000001E-2</v>
      </c>
      <c r="W1374" s="132">
        <v>5.9799999999999999E-2</v>
      </c>
      <c r="X1374" t="s">
        <v>412</v>
      </c>
      <c r="Y1374" t="s">
        <v>339</v>
      </c>
      <c r="Z1374" s="131">
        <v>31097</v>
      </c>
      <c r="AA1374" s="131">
        <v>1</v>
      </c>
      <c r="AB1374" s="131">
        <f t="shared" si="26"/>
        <v>101.2605717593337</v>
      </c>
      <c r="AD1374" s="131">
        <v>31.489000000000001</v>
      </c>
      <c r="AH1374" s="132">
        <v>6.0000000000000002E-5</v>
      </c>
      <c r="AI1374" s="132">
        <f t="shared" si="25"/>
        <v>8.3214592210600934E-4</v>
      </c>
      <c r="AJ1374" s="132">
        <v>3.814049697093482E-5</v>
      </c>
    </row>
    <row r="1375" spans="1:36" hidden="1">
      <c r="A1375" t="s">
        <v>1213</v>
      </c>
      <c r="B1375">
        <v>9301</v>
      </c>
      <c r="C1375" t="s">
        <v>2373</v>
      </c>
      <c r="D1375" t="s">
        <v>2374</v>
      </c>
      <c r="E1375" t="s">
        <v>309</v>
      </c>
      <c r="F1375" t="s">
        <v>3183</v>
      </c>
      <c r="G1375" t="s">
        <v>3184</v>
      </c>
      <c r="H1375" t="s">
        <v>321</v>
      </c>
      <c r="I1375" t="s">
        <v>951</v>
      </c>
      <c r="J1375" t="s">
        <v>204</v>
      </c>
      <c r="K1375" t="s">
        <v>204</v>
      </c>
      <c r="L1375" t="s">
        <v>325</v>
      </c>
      <c r="M1375" t="s">
        <v>340</v>
      </c>
      <c r="N1375" t="s">
        <v>440</v>
      </c>
      <c r="O1375" t="s">
        <v>339</v>
      </c>
      <c r="P1375" t="s">
        <v>1577</v>
      </c>
      <c r="Q1375" t="s">
        <v>415</v>
      </c>
      <c r="R1375" t="s">
        <v>407</v>
      </c>
      <c r="S1375" t="s">
        <v>1212</v>
      </c>
      <c r="T1375" s="131">
        <v>0.17</v>
      </c>
      <c r="U1375" t="s">
        <v>3185</v>
      </c>
      <c r="V1375" s="132">
        <v>5.7660000000000003E-2</v>
      </c>
      <c r="W1375" s="132">
        <v>6.3899999999999998E-2</v>
      </c>
      <c r="X1375" t="s">
        <v>412</v>
      </c>
      <c r="Y1375" t="s">
        <v>339</v>
      </c>
      <c r="Z1375" s="131">
        <v>31000</v>
      </c>
      <c r="AA1375" s="131">
        <v>1</v>
      </c>
      <c r="AB1375" s="131">
        <f t="shared" si="26"/>
        <v>100.42903225806452</v>
      </c>
      <c r="AD1375" s="131">
        <v>31.132999999999999</v>
      </c>
      <c r="AH1375" s="132">
        <v>5.1999999999999995E-4</v>
      </c>
      <c r="AI1375" s="132">
        <f t="shared" si="25"/>
        <v>8.2273806703694581E-4</v>
      </c>
      <c r="AJ1375" s="132">
        <v>3.7709298237356334E-5</v>
      </c>
    </row>
    <row r="1376" spans="1:36" hidden="1">
      <c r="A1376" t="s">
        <v>1213</v>
      </c>
      <c r="B1376">
        <v>9301</v>
      </c>
      <c r="C1376" t="s">
        <v>3105</v>
      </c>
      <c r="D1376" t="s">
        <v>3106</v>
      </c>
      <c r="E1376" t="s">
        <v>309</v>
      </c>
      <c r="F1376" t="s">
        <v>3117</v>
      </c>
      <c r="G1376" t="s">
        <v>3118</v>
      </c>
      <c r="H1376" t="s">
        <v>321</v>
      </c>
      <c r="I1376" t="s">
        <v>951</v>
      </c>
      <c r="J1376" t="s">
        <v>204</v>
      </c>
      <c r="K1376" t="s">
        <v>204</v>
      </c>
      <c r="L1376" t="s">
        <v>327</v>
      </c>
      <c r="M1376" t="s">
        <v>340</v>
      </c>
      <c r="N1376" t="s">
        <v>447</v>
      </c>
      <c r="O1376" t="s">
        <v>339</v>
      </c>
      <c r="Q1376" t="s">
        <v>410</v>
      </c>
      <c r="R1376" t="s">
        <v>410</v>
      </c>
      <c r="S1376" t="s">
        <v>1212</v>
      </c>
      <c r="T1376" s="131">
        <v>2.92</v>
      </c>
      <c r="U1376" t="s">
        <v>1572</v>
      </c>
      <c r="V1376" s="132">
        <v>8.9300000000000004E-2</v>
      </c>
      <c r="W1376" s="132">
        <v>7.0599999999999996E-2</v>
      </c>
      <c r="X1376" t="s">
        <v>412</v>
      </c>
      <c r="Y1376" t="s">
        <v>339</v>
      </c>
      <c r="Z1376" s="131">
        <v>30000</v>
      </c>
      <c r="AA1376" s="131">
        <v>1</v>
      </c>
      <c r="AB1376" s="131">
        <f t="shared" si="26"/>
        <v>100.32333333333334</v>
      </c>
      <c r="AD1376" s="131">
        <f>30.105-0.008</f>
        <v>30.097000000000001</v>
      </c>
      <c r="AH1376" s="132">
        <v>1.6000000000000001E-4</v>
      </c>
      <c r="AI1376" s="132">
        <f t="shared" si="25"/>
        <v>7.953601517236039E-4</v>
      </c>
      <c r="AJ1376" s="132">
        <v>3.6454461473347051E-5</v>
      </c>
    </row>
    <row r="1377" spans="1:36" hidden="1">
      <c r="A1377" t="s">
        <v>1213</v>
      </c>
      <c r="B1377">
        <v>9301</v>
      </c>
      <c r="C1377" t="s">
        <v>1920</v>
      </c>
      <c r="D1377" t="s">
        <v>1921</v>
      </c>
      <c r="E1377" t="s">
        <v>309</v>
      </c>
      <c r="F1377" t="s">
        <v>1922</v>
      </c>
      <c r="G1377" t="s">
        <v>1923</v>
      </c>
      <c r="H1377" t="s">
        <v>321</v>
      </c>
      <c r="I1377" t="s">
        <v>754</v>
      </c>
      <c r="J1377" t="s">
        <v>204</v>
      </c>
      <c r="K1377" t="s">
        <v>204</v>
      </c>
      <c r="L1377" t="s">
        <v>325</v>
      </c>
      <c r="M1377" t="s">
        <v>340</v>
      </c>
      <c r="N1377" t="s">
        <v>464</v>
      </c>
      <c r="O1377" t="s">
        <v>339</v>
      </c>
      <c r="P1377" t="s">
        <v>1700</v>
      </c>
      <c r="Q1377" t="s">
        <v>413</v>
      </c>
      <c r="R1377" t="s">
        <v>407</v>
      </c>
      <c r="S1377" t="s">
        <v>1212</v>
      </c>
      <c r="T1377" s="131">
        <v>3.19</v>
      </c>
      <c r="U1377" t="s">
        <v>1924</v>
      </c>
      <c r="V1377" s="132">
        <v>2.759E-2</v>
      </c>
      <c r="W1377" s="132">
        <v>2.7900000000000001E-2</v>
      </c>
      <c r="X1377" t="s">
        <v>412</v>
      </c>
      <c r="Y1377" t="s">
        <v>339</v>
      </c>
      <c r="Z1377" s="131">
        <v>27000</v>
      </c>
      <c r="AA1377" s="131">
        <v>1</v>
      </c>
      <c r="AB1377" s="131">
        <f t="shared" si="26"/>
        <v>107.51851851851852</v>
      </c>
      <c r="AD1377" s="131">
        <v>29.03</v>
      </c>
      <c r="AH1377" s="132">
        <v>5.0000000000000002E-5</v>
      </c>
      <c r="AI1377" s="132">
        <f t="shared" si="25"/>
        <v>7.6716301307559623E-4</v>
      </c>
      <c r="AJ1377" s="132">
        <v>3.5162076505009298E-5</v>
      </c>
    </row>
    <row r="1378" spans="1:36" hidden="1">
      <c r="A1378" t="s">
        <v>1213</v>
      </c>
      <c r="B1378">
        <v>9301</v>
      </c>
      <c r="C1378" t="s">
        <v>3156</v>
      </c>
      <c r="D1378" t="s">
        <v>3157</v>
      </c>
      <c r="E1378" t="s">
        <v>311</v>
      </c>
      <c r="F1378" t="s">
        <v>3191</v>
      </c>
      <c r="G1378" t="s">
        <v>3192</v>
      </c>
      <c r="H1378" t="s">
        <v>321</v>
      </c>
      <c r="I1378" t="s">
        <v>754</v>
      </c>
      <c r="J1378" t="s">
        <v>204</v>
      </c>
      <c r="K1378" t="s">
        <v>204</v>
      </c>
      <c r="L1378" t="s">
        <v>325</v>
      </c>
      <c r="M1378" t="s">
        <v>340</v>
      </c>
      <c r="N1378" t="s">
        <v>464</v>
      </c>
      <c r="O1378" t="s">
        <v>339</v>
      </c>
      <c r="Q1378" t="s">
        <v>410</v>
      </c>
      <c r="R1378" t="s">
        <v>410</v>
      </c>
      <c r="S1378" t="s">
        <v>1212</v>
      </c>
      <c r="T1378" s="131">
        <v>2.41</v>
      </c>
      <c r="U1378" t="s">
        <v>1597</v>
      </c>
      <c r="V1378" s="132">
        <v>6.3020000000000007E-2</v>
      </c>
      <c r="W1378" s="132">
        <v>4.2299999999999997E-2</v>
      </c>
      <c r="X1378" t="s">
        <v>412</v>
      </c>
      <c r="Y1378" t="s">
        <v>339</v>
      </c>
      <c r="Z1378" s="131">
        <v>26000</v>
      </c>
      <c r="AA1378" s="131">
        <v>1</v>
      </c>
      <c r="AB1378" s="131">
        <f t="shared" si="26"/>
        <v>110.23076923076923</v>
      </c>
      <c r="AD1378" s="131">
        <v>28.66</v>
      </c>
      <c r="AH1378" s="132">
        <v>3.1E-4</v>
      </c>
      <c r="AI1378" s="132">
        <f t="shared" si="25"/>
        <v>7.5738518617797404E-4</v>
      </c>
      <c r="AJ1378" s="132">
        <v>3.4713920517863124E-5</v>
      </c>
    </row>
    <row r="1379" spans="1:36" hidden="1">
      <c r="A1379" t="s">
        <v>1213</v>
      </c>
      <c r="B1379">
        <v>9301</v>
      </c>
      <c r="C1379" t="s">
        <v>2291</v>
      </c>
      <c r="D1379" t="s">
        <v>2292</v>
      </c>
      <c r="E1379" t="s">
        <v>309</v>
      </c>
      <c r="F1379" t="s">
        <v>3006</v>
      </c>
      <c r="G1379" t="s">
        <v>3007</v>
      </c>
      <c r="H1379" t="s">
        <v>321</v>
      </c>
      <c r="I1379" t="s">
        <v>754</v>
      </c>
      <c r="J1379" t="s">
        <v>204</v>
      </c>
      <c r="K1379" t="s">
        <v>204</v>
      </c>
      <c r="L1379" t="s">
        <v>325</v>
      </c>
      <c r="M1379" t="s">
        <v>340</v>
      </c>
      <c r="N1379" t="s">
        <v>465</v>
      </c>
      <c r="O1379" t="s">
        <v>339</v>
      </c>
      <c r="P1379" t="s">
        <v>1551</v>
      </c>
      <c r="Q1379" t="s">
        <v>413</v>
      </c>
      <c r="R1379" t="s">
        <v>407</v>
      </c>
      <c r="S1379" t="s">
        <v>1212</v>
      </c>
      <c r="T1379" s="131">
        <v>4.59</v>
      </c>
      <c r="U1379" t="s">
        <v>1725</v>
      </c>
      <c r="V1379" s="132">
        <v>4.1169999999999998E-2</v>
      </c>
      <c r="W1379" s="132">
        <v>3.5900000000000001E-2</v>
      </c>
      <c r="X1379" t="s">
        <v>412</v>
      </c>
      <c r="Y1379" t="s">
        <v>339</v>
      </c>
      <c r="Z1379" s="131">
        <v>26000</v>
      </c>
      <c r="AA1379" s="131">
        <v>1</v>
      </c>
      <c r="AB1379" s="131">
        <f t="shared" si="26"/>
        <v>104.85</v>
      </c>
      <c r="AD1379" s="131">
        <v>27.260999999999999</v>
      </c>
      <c r="AH1379" s="132">
        <v>4.0000000000000003E-5</v>
      </c>
      <c r="AI1379" s="132">
        <f t="shared" si="25"/>
        <v>7.2041442988128926E-4</v>
      </c>
      <c r="AJ1379" s="132">
        <v>3.3019406393491508E-5</v>
      </c>
    </row>
    <row r="1380" spans="1:36" hidden="1">
      <c r="A1380" t="s">
        <v>1213</v>
      </c>
      <c r="B1380">
        <v>9301</v>
      </c>
      <c r="C1380" t="s">
        <v>2763</v>
      </c>
      <c r="D1380" t="s">
        <v>2764</v>
      </c>
      <c r="E1380" t="s">
        <v>311</v>
      </c>
      <c r="F1380" t="s">
        <v>2765</v>
      </c>
      <c r="G1380" t="s">
        <v>2766</v>
      </c>
      <c r="H1380" t="s">
        <v>321</v>
      </c>
      <c r="I1380" t="s">
        <v>755</v>
      </c>
      <c r="J1380" t="s">
        <v>204</v>
      </c>
      <c r="K1380" t="s">
        <v>204</v>
      </c>
      <c r="L1380" t="s">
        <v>325</v>
      </c>
      <c r="M1380" t="s">
        <v>340</v>
      </c>
      <c r="N1380" t="s">
        <v>465</v>
      </c>
      <c r="O1380" t="s">
        <v>339</v>
      </c>
      <c r="P1380" t="s">
        <v>2213</v>
      </c>
      <c r="Q1380" t="s">
        <v>415</v>
      </c>
      <c r="R1380" t="s">
        <v>407</v>
      </c>
      <c r="S1380" t="s">
        <v>1212</v>
      </c>
      <c r="T1380" s="131">
        <v>2.61</v>
      </c>
      <c r="U1380" t="s">
        <v>1602</v>
      </c>
      <c r="V1380" s="132">
        <v>7.1620000000000003E-2</v>
      </c>
      <c r="W1380" s="132">
        <v>8.6099999999999996E-2</v>
      </c>
      <c r="X1380" t="s">
        <v>412</v>
      </c>
      <c r="Y1380" t="s">
        <v>339</v>
      </c>
      <c r="Z1380" s="131">
        <v>29488.25</v>
      </c>
      <c r="AA1380" s="131">
        <v>1</v>
      </c>
      <c r="AB1380" s="131">
        <f t="shared" si="26"/>
        <v>91.558502115249297</v>
      </c>
      <c r="AD1380" s="131">
        <v>26.998999999999999</v>
      </c>
      <c r="AH1380" s="132">
        <v>3.0000000000000001E-5</v>
      </c>
      <c r="AI1380" s="132">
        <f t="shared" si="25"/>
        <v>7.1349067137540547E-4</v>
      </c>
      <c r="AJ1380" s="132">
        <v>3.2702063505296107E-5</v>
      </c>
    </row>
    <row r="1381" spans="1:36" hidden="1">
      <c r="A1381" t="s">
        <v>1213</v>
      </c>
      <c r="B1381">
        <v>9301</v>
      </c>
      <c r="C1381" t="s">
        <v>2280</v>
      </c>
      <c r="D1381" t="s">
        <v>2281</v>
      </c>
      <c r="E1381" t="s">
        <v>309</v>
      </c>
      <c r="F1381" t="s">
        <v>2540</v>
      </c>
      <c r="G1381" t="s">
        <v>2541</v>
      </c>
      <c r="H1381" t="s">
        <v>321</v>
      </c>
      <c r="I1381" t="s">
        <v>951</v>
      </c>
      <c r="J1381" t="s">
        <v>204</v>
      </c>
      <c r="K1381" t="s">
        <v>204</v>
      </c>
      <c r="L1381" t="s">
        <v>325</v>
      </c>
      <c r="M1381" t="s">
        <v>340</v>
      </c>
      <c r="N1381" t="s">
        <v>454</v>
      </c>
      <c r="O1381" t="s">
        <v>339</v>
      </c>
      <c r="P1381" t="s">
        <v>1539</v>
      </c>
      <c r="Q1381" t="s">
        <v>413</v>
      </c>
      <c r="R1381" t="s">
        <v>407</v>
      </c>
      <c r="S1381" t="s">
        <v>1212</v>
      </c>
      <c r="T1381" s="131">
        <v>2.58</v>
      </c>
      <c r="U1381" t="s">
        <v>1777</v>
      </c>
      <c r="V1381" s="132">
        <v>6.4570000000000002E-2</v>
      </c>
      <c r="W1381" s="132">
        <v>5.6399999999999999E-2</v>
      </c>
      <c r="X1381" t="s">
        <v>412</v>
      </c>
      <c r="Y1381" t="s">
        <v>339</v>
      </c>
      <c r="Z1381" s="131">
        <v>25200.400000000001</v>
      </c>
      <c r="AA1381" s="131">
        <v>1</v>
      </c>
      <c r="AB1381" s="131">
        <f t="shared" si="26"/>
        <v>104.12929953492802</v>
      </c>
      <c r="AD1381" s="131">
        <v>26.241</v>
      </c>
      <c r="AH1381" s="132">
        <v>2.0000000000000002E-5</v>
      </c>
      <c r="AI1381" s="132">
        <f t="shared" si="25"/>
        <v>6.9345933951487151E-4</v>
      </c>
      <c r="AJ1381" s="132">
        <v>3.1783949347845294E-5</v>
      </c>
    </row>
    <row r="1382" spans="1:36" hidden="1">
      <c r="A1382" t="s">
        <v>1213</v>
      </c>
      <c r="B1382">
        <v>9301</v>
      </c>
      <c r="C1382" t="s">
        <v>1781</v>
      </c>
      <c r="D1382" t="s">
        <v>1782</v>
      </c>
      <c r="E1382" t="s">
        <v>309</v>
      </c>
      <c r="F1382" t="s">
        <v>3162</v>
      </c>
      <c r="G1382" t="s">
        <v>3163</v>
      </c>
      <c r="H1382" t="s">
        <v>321</v>
      </c>
      <c r="I1382" t="s">
        <v>951</v>
      </c>
      <c r="J1382" t="s">
        <v>204</v>
      </c>
      <c r="K1382" t="s">
        <v>204</v>
      </c>
      <c r="L1382" t="s">
        <v>325</v>
      </c>
      <c r="M1382" t="s">
        <v>340</v>
      </c>
      <c r="N1382" t="s">
        <v>454</v>
      </c>
      <c r="O1382" t="s">
        <v>339</v>
      </c>
      <c r="P1382" t="s">
        <v>1539</v>
      </c>
      <c r="Q1382" t="s">
        <v>413</v>
      </c>
      <c r="R1382" t="s">
        <v>407</v>
      </c>
      <c r="S1382" t="s">
        <v>1212</v>
      </c>
      <c r="T1382" s="131">
        <v>1.96</v>
      </c>
      <c r="U1382" t="s">
        <v>3164</v>
      </c>
      <c r="V1382" s="132">
        <v>4.9480000000000003E-2</v>
      </c>
      <c r="W1382" s="132">
        <v>5.4800000000000001E-2</v>
      </c>
      <c r="X1382" t="s">
        <v>412</v>
      </c>
      <c r="Y1382" t="s">
        <v>339</v>
      </c>
      <c r="Z1382" s="131">
        <v>26000</v>
      </c>
      <c r="AA1382" s="131">
        <v>1</v>
      </c>
      <c r="AB1382" s="131">
        <f t="shared" si="26"/>
        <v>100.78846153846155</v>
      </c>
      <c r="AD1382" s="131">
        <v>26.204999999999998</v>
      </c>
      <c r="AH1382" s="132">
        <v>8.0000000000000007E-5</v>
      </c>
      <c r="AI1382" s="132">
        <f t="shared" si="25"/>
        <v>6.9250798338429205E-4</v>
      </c>
      <c r="AJ1382" s="132">
        <v>3.1740344981528368E-5</v>
      </c>
    </row>
    <row r="1383" spans="1:36" hidden="1">
      <c r="A1383" t="s">
        <v>1213</v>
      </c>
      <c r="B1383">
        <v>9301</v>
      </c>
      <c r="C1383" t="s">
        <v>1613</v>
      </c>
      <c r="D1383" t="s">
        <v>1614</v>
      </c>
      <c r="E1383" t="s">
        <v>309</v>
      </c>
      <c r="F1383" t="s">
        <v>1668</v>
      </c>
      <c r="G1383" t="s">
        <v>1669</v>
      </c>
      <c r="H1383" t="s">
        <v>321</v>
      </c>
      <c r="I1383" t="s">
        <v>754</v>
      </c>
      <c r="J1383" t="s">
        <v>204</v>
      </c>
      <c r="K1383" t="s">
        <v>204</v>
      </c>
      <c r="L1383" t="s">
        <v>325</v>
      </c>
      <c r="M1383" t="s">
        <v>340</v>
      </c>
      <c r="N1383" t="s">
        <v>464</v>
      </c>
      <c r="O1383" t="s">
        <v>339</v>
      </c>
      <c r="P1383" t="s">
        <v>1539</v>
      </c>
      <c r="Q1383" t="s">
        <v>413</v>
      </c>
      <c r="R1383" t="s">
        <v>407</v>
      </c>
      <c r="S1383" t="s">
        <v>1212</v>
      </c>
      <c r="T1383" s="131">
        <v>4.8499999999999996</v>
      </c>
      <c r="U1383" t="s">
        <v>1670</v>
      </c>
      <c r="V1383" s="132">
        <v>3.8269999999999998E-2</v>
      </c>
      <c r="W1383" s="132">
        <v>3.15E-2</v>
      </c>
      <c r="X1383" t="s">
        <v>412</v>
      </c>
      <c r="Y1383" t="s">
        <v>339</v>
      </c>
      <c r="Z1383" s="131">
        <v>25000.41</v>
      </c>
      <c r="AA1383" s="131">
        <v>1</v>
      </c>
      <c r="AB1383" s="131">
        <f t="shared" si="26"/>
        <v>101.65033293453986</v>
      </c>
      <c r="AD1383" s="131">
        <v>25.413</v>
      </c>
      <c r="AH1383" s="132">
        <v>1E-4</v>
      </c>
      <c r="AI1383" s="132">
        <f t="shared" si="25"/>
        <v>6.7157814851154414E-4</v>
      </c>
      <c r="AJ1383" s="132">
        <v>3.0781048922556018E-5</v>
      </c>
    </row>
    <row r="1384" spans="1:36" hidden="1">
      <c r="A1384" t="s">
        <v>1213</v>
      </c>
      <c r="B1384">
        <v>9301</v>
      </c>
      <c r="C1384" t="s">
        <v>1671</v>
      </c>
      <c r="D1384" t="s">
        <v>1672</v>
      </c>
      <c r="E1384" t="s">
        <v>309</v>
      </c>
      <c r="F1384" t="s">
        <v>3147</v>
      </c>
      <c r="G1384" t="s">
        <v>3148</v>
      </c>
      <c r="H1384" t="s">
        <v>321</v>
      </c>
      <c r="I1384" t="s">
        <v>754</v>
      </c>
      <c r="J1384" t="s">
        <v>204</v>
      </c>
      <c r="K1384" t="s">
        <v>204</v>
      </c>
      <c r="L1384" t="s">
        <v>325</v>
      </c>
      <c r="M1384" t="s">
        <v>340</v>
      </c>
      <c r="N1384" t="s">
        <v>464</v>
      </c>
      <c r="O1384" t="s">
        <v>339</v>
      </c>
      <c r="P1384" t="s">
        <v>1627</v>
      </c>
      <c r="Q1384" t="s">
        <v>413</v>
      </c>
      <c r="R1384" t="s">
        <v>407</v>
      </c>
      <c r="S1384" t="s">
        <v>1212</v>
      </c>
      <c r="T1384" s="131">
        <v>2.97</v>
      </c>
      <c r="U1384" t="s">
        <v>1266</v>
      </c>
      <c r="V1384" s="132">
        <v>-5.2599999999999999E-3</v>
      </c>
      <c r="W1384" s="132">
        <v>2.81E-2</v>
      </c>
      <c r="X1384" t="s">
        <v>412</v>
      </c>
      <c r="Y1384" t="s">
        <v>339</v>
      </c>
      <c r="Z1384" s="131">
        <v>21000</v>
      </c>
      <c r="AA1384" s="131">
        <v>1</v>
      </c>
      <c r="AB1384" s="131">
        <f t="shared" si="26"/>
        <v>113.09047619047618</v>
      </c>
      <c r="AD1384" s="131">
        <v>23.748999999999999</v>
      </c>
      <c r="AH1384" s="132">
        <v>1.1E-4</v>
      </c>
      <c r="AI1384" s="132">
        <f t="shared" si="25"/>
        <v>6.2760435403142725E-4</v>
      </c>
      <c r="AJ1384" s="132">
        <v>2.8765558212795926E-5</v>
      </c>
    </row>
    <row r="1385" spans="1:36" hidden="1">
      <c r="A1385" t="s">
        <v>1213</v>
      </c>
      <c r="B1385">
        <v>9301</v>
      </c>
      <c r="C1385" t="s">
        <v>1618</v>
      </c>
      <c r="D1385" t="s">
        <v>1619</v>
      </c>
      <c r="E1385" t="s">
        <v>309</v>
      </c>
      <c r="F1385" t="s">
        <v>3165</v>
      </c>
      <c r="G1385" t="s">
        <v>3166</v>
      </c>
      <c r="H1385" t="s">
        <v>321</v>
      </c>
      <c r="I1385" t="s">
        <v>754</v>
      </c>
      <c r="J1385" t="s">
        <v>204</v>
      </c>
      <c r="K1385" t="s">
        <v>204</v>
      </c>
      <c r="L1385" t="s">
        <v>325</v>
      </c>
      <c r="M1385" t="s">
        <v>340</v>
      </c>
      <c r="N1385" t="s">
        <v>447</v>
      </c>
      <c r="O1385" t="s">
        <v>339</v>
      </c>
      <c r="Q1385" t="s">
        <v>410</v>
      </c>
      <c r="R1385" t="s">
        <v>410</v>
      </c>
      <c r="S1385" t="s">
        <v>1212</v>
      </c>
      <c r="T1385" s="131">
        <v>1.34</v>
      </c>
      <c r="U1385" t="s">
        <v>1706</v>
      </c>
      <c r="V1385" s="132">
        <v>3.1960000000000002E-2</v>
      </c>
      <c r="W1385" s="132">
        <v>3.2300000000000002E-2</v>
      </c>
      <c r="X1385" t="s">
        <v>412</v>
      </c>
      <c r="Y1385" t="s">
        <v>339</v>
      </c>
      <c r="Z1385" s="131">
        <v>21333.33</v>
      </c>
      <c r="AA1385" s="131">
        <v>1</v>
      </c>
      <c r="AB1385" s="131">
        <f t="shared" si="26"/>
        <v>110.79845481225857</v>
      </c>
      <c r="AD1385" s="131">
        <v>23.637</v>
      </c>
      <c r="AH1385" s="132">
        <v>1.3999999999999999E-4</v>
      </c>
      <c r="AI1385" s="132">
        <f t="shared" si="25"/>
        <v>6.2464457940295795E-4</v>
      </c>
      <c r="AJ1385" s="132">
        <v>2.8629900184254384E-5</v>
      </c>
    </row>
    <row r="1386" spans="1:36" hidden="1">
      <c r="A1386" t="s">
        <v>1213</v>
      </c>
      <c r="B1386">
        <v>9301</v>
      </c>
      <c r="C1386" t="s">
        <v>3156</v>
      </c>
      <c r="D1386" t="s">
        <v>3157</v>
      </c>
      <c r="E1386" t="s">
        <v>311</v>
      </c>
      <c r="F1386" t="s">
        <v>3158</v>
      </c>
      <c r="G1386" t="s">
        <v>3159</v>
      </c>
      <c r="H1386" t="s">
        <v>321</v>
      </c>
      <c r="I1386" t="s">
        <v>754</v>
      </c>
      <c r="J1386" t="s">
        <v>204</v>
      </c>
      <c r="K1386" t="s">
        <v>204</v>
      </c>
      <c r="L1386" t="s">
        <v>325</v>
      </c>
      <c r="M1386" t="s">
        <v>340</v>
      </c>
      <c r="N1386" t="s">
        <v>464</v>
      </c>
      <c r="O1386" t="s">
        <v>339</v>
      </c>
      <c r="Q1386" t="s">
        <v>410</v>
      </c>
      <c r="R1386" t="s">
        <v>410</v>
      </c>
      <c r="S1386" t="s">
        <v>1212</v>
      </c>
      <c r="T1386" s="131">
        <v>2.4500000000000002</v>
      </c>
      <c r="U1386" t="s">
        <v>1730</v>
      </c>
      <c r="V1386" s="132">
        <v>5.3960000000000001E-2</v>
      </c>
      <c r="W1386" s="132">
        <v>3.9800000000000002E-2</v>
      </c>
      <c r="X1386" t="s">
        <v>412</v>
      </c>
      <c r="Y1386" t="s">
        <v>339</v>
      </c>
      <c r="Z1386" s="131">
        <v>21000</v>
      </c>
      <c r="AA1386" s="131">
        <v>1</v>
      </c>
      <c r="AB1386" s="131">
        <f t="shared" si="26"/>
        <v>111.50952380952381</v>
      </c>
      <c r="AD1386" s="131">
        <v>23.417000000000002</v>
      </c>
      <c r="AH1386" s="132">
        <v>2.7E-4</v>
      </c>
      <c r="AI1386" s="132">
        <f t="shared" si="25"/>
        <v>6.1883073638275014E-4</v>
      </c>
      <c r="AJ1386" s="132">
        <v>2.8363429056762066E-5</v>
      </c>
    </row>
    <row r="1387" spans="1:36" hidden="1">
      <c r="A1387" t="s">
        <v>1213</v>
      </c>
      <c r="B1387">
        <v>9301</v>
      </c>
      <c r="C1387" t="s">
        <v>2280</v>
      </c>
      <c r="D1387" t="s">
        <v>2281</v>
      </c>
      <c r="E1387" t="s">
        <v>309</v>
      </c>
      <c r="F1387" t="s">
        <v>2422</v>
      </c>
      <c r="G1387" t="s">
        <v>2423</v>
      </c>
      <c r="H1387" t="s">
        <v>321</v>
      </c>
      <c r="I1387" t="s">
        <v>951</v>
      </c>
      <c r="J1387" t="s">
        <v>204</v>
      </c>
      <c r="K1387" t="s">
        <v>204</v>
      </c>
      <c r="L1387" t="s">
        <v>325</v>
      </c>
      <c r="M1387" t="s">
        <v>340</v>
      </c>
      <c r="N1387" t="s">
        <v>454</v>
      </c>
      <c r="O1387" t="s">
        <v>339</v>
      </c>
      <c r="P1387" t="s">
        <v>1539</v>
      </c>
      <c r="Q1387" t="s">
        <v>413</v>
      </c>
      <c r="R1387" t="s">
        <v>407</v>
      </c>
      <c r="S1387" t="s">
        <v>1212</v>
      </c>
      <c r="T1387" s="131">
        <v>3.47</v>
      </c>
      <c r="U1387" t="s">
        <v>2424</v>
      </c>
      <c r="V1387" s="132">
        <v>4.5670000000000002E-2</v>
      </c>
      <c r="W1387" s="132">
        <v>5.7799999999999997E-2</v>
      </c>
      <c r="X1387" t="s">
        <v>412</v>
      </c>
      <c r="Y1387" t="s">
        <v>339</v>
      </c>
      <c r="Z1387" s="131">
        <v>20361.03</v>
      </c>
      <c r="AA1387" s="131">
        <v>1</v>
      </c>
      <c r="AB1387" s="131">
        <f t="shared" si="26"/>
        <v>105.55949281544206</v>
      </c>
      <c r="AD1387" s="131">
        <v>21.492999999999999</v>
      </c>
      <c r="AH1387" s="132">
        <v>3.0000000000000001E-5</v>
      </c>
      <c r="AI1387" s="132">
        <f t="shared" si="25"/>
        <v>5.6798603651511497E-4</v>
      </c>
      <c r="AJ1387" s="132">
        <v>2.6033017923601954E-5</v>
      </c>
    </row>
    <row r="1388" spans="1:36" hidden="1">
      <c r="A1388" t="s">
        <v>1213</v>
      </c>
      <c r="B1388">
        <v>9301</v>
      </c>
      <c r="C1388" t="s">
        <v>1788</v>
      </c>
      <c r="D1388" t="s">
        <v>1789</v>
      </c>
      <c r="E1388" t="s">
        <v>309</v>
      </c>
      <c r="F1388" t="s">
        <v>1790</v>
      </c>
      <c r="G1388" t="s">
        <v>1791</v>
      </c>
      <c r="H1388" t="s">
        <v>321</v>
      </c>
      <c r="I1388" t="s">
        <v>951</v>
      </c>
      <c r="J1388" t="s">
        <v>204</v>
      </c>
      <c r="K1388" t="s">
        <v>204</v>
      </c>
      <c r="L1388" t="s">
        <v>325</v>
      </c>
      <c r="M1388" t="s">
        <v>340</v>
      </c>
      <c r="N1388" t="s">
        <v>447</v>
      </c>
      <c r="O1388" t="s">
        <v>339</v>
      </c>
      <c r="Q1388" t="s">
        <v>410</v>
      </c>
      <c r="R1388" t="s">
        <v>410</v>
      </c>
      <c r="S1388" t="s">
        <v>1212</v>
      </c>
      <c r="T1388" s="131">
        <v>3.38</v>
      </c>
      <c r="U1388" t="s">
        <v>1572</v>
      </c>
      <c r="V1388" s="132">
        <v>5.8229999999999997E-2</v>
      </c>
      <c r="W1388" s="132">
        <v>7.0800000000000002E-2</v>
      </c>
      <c r="X1388" t="s">
        <v>412</v>
      </c>
      <c r="Y1388" t="s">
        <v>339</v>
      </c>
      <c r="Z1388" s="131">
        <v>21000</v>
      </c>
      <c r="AA1388" s="131">
        <v>1</v>
      </c>
      <c r="AB1388" s="131">
        <f t="shared" si="26"/>
        <v>102.31904761904762</v>
      </c>
      <c r="AD1388" s="131">
        <v>21.486999999999998</v>
      </c>
      <c r="AH1388" s="132">
        <v>1.6000000000000001E-4</v>
      </c>
      <c r="AI1388" s="132">
        <f t="shared" si="25"/>
        <v>5.6782747716001844E-4</v>
      </c>
      <c r="AJ1388" s="132">
        <v>2.6025750529215801E-5</v>
      </c>
    </row>
    <row r="1389" spans="1:36" hidden="1">
      <c r="A1389" t="s">
        <v>1213</v>
      </c>
      <c r="B1389">
        <v>9301</v>
      </c>
      <c r="C1389" t="s">
        <v>3092</v>
      </c>
      <c r="D1389" t="s">
        <v>3093</v>
      </c>
      <c r="E1389" t="s">
        <v>309</v>
      </c>
      <c r="F1389" t="s">
        <v>3094</v>
      </c>
      <c r="G1389" t="s">
        <v>3095</v>
      </c>
      <c r="H1389" t="s">
        <v>321</v>
      </c>
      <c r="I1389" t="s">
        <v>951</v>
      </c>
      <c r="J1389" t="s">
        <v>204</v>
      </c>
      <c r="K1389" t="s">
        <v>204</v>
      </c>
      <c r="L1389" t="s">
        <v>325</v>
      </c>
      <c r="M1389" t="s">
        <v>340</v>
      </c>
      <c r="N1389" t="s">
        <v>478</v>
      </c>
      <c r="O1389" t="s">
        <v>339</v>
      </c>
      <c r="P1389" t="s">
        <v>1700</v>
      </c>
      <c r="Q1389" t="s">
        <v>413</v>
      </c>
      <c r="R1389" t="s">
        <v>407</v>
      </c>
      <c r="S1389" t="s">
        <v>1212</v>
      </c>
      <c r="T1389" s="131">
        <v>0.33</v>
      </c>
      <c r="U1389" t="s">
        <v>3096</v>
      </c>
      <c r="V1389" s="132">
        <v>4.7370000000000002E-2</v>
      </c>
      <c r="W1389" s="132">
        <v>4.2700000000000002E-2</v>
      </c>
      <c r="X1389" t="s">
        <v>412</v>
      </c>
      <c r="Y1389" t="s">
        <v>339</v>
      </c>
      <c r="Z1389" s="131">
        <v>20000</v>
      </c>
      <c r="AA1389" s="131">
        <v>1</v>
      </c>
      <c r="AB1389" s="131">
        <f t="shared" si="26"/>
        <v>100.95</v>
      </c>
      <c r="AD1389" s="131">
        <v>20.190000000000001</v>
      </c>
      <c r="AH1389" s="132">
        <v>1.2999999999999999E-4</v>
      </c>
      <c r="AI1389" s="132">
        <f t="shared" si="25"/>
        <v>5.3355222989997554E-4</v>
      </c>
      <c r="AJ1389" s="132">
        <v>2.4454782109408809E-5</v>
      </c>
    </row>
    <row r="1390" spans="1:36" hidden="1">
      <c r="A1390" t="s">
        <v>1213</v>
      </c>
      <c r="B1390">
        <v>9301</v>
      </c>
      <c r="C1390" t="s">
        <v>1920</v>
      </c>
      <c r="D1390" t="s">
        <v>1921</v>
      </c>
      <c r="E1390" t="s">
        <v>309</v>
      </c>
      <c r="F1390" t="s">
        <v>2616</v>
      </c>
      <c r="G1390" t="s">
        <v>2617</v>
      </c>
      <c r="H1390" t="s">
        <v>321</v>
      </c>
      <c r="I1390" t="s">
        <v>754</v>
      </c>
      <c r="J1390" t="s">
        <v>204</v>
      </c>
      <c r="K1390" t="s">
        <v>204</v>
      </c>
      <c r="L1390" t="s">
        <v>325</v>
      </c>
      <c r="M1390" t="s">
        <v>340</v>
      </c>
      <c r="N1390" t="s">
        <v>464</v>
      </c>
      <c r="O1390" t="s">
        <v>339</v>
      </c>
      <c r="P1390" t="s">
        <v>1700</v>
      </c>
      <c r="Q1390" t="s">
        <v>413</v>
      </c>
      <c r="R1390" t="s">
        <v>407</v>
      </c>
      <c r="S1390" t="s">
        <v>1212</v>
      </c>
      <c r="T1390" s="131">
        <v>0.67</v>
      </c>
      <c r="U1390" t="s">
        <v>1400</v>
      </c>
      <c r="V1390" s="132">
        <v>2.291E-2</v>
      </c>
      <c r="W1390" s="132">
        <v>2.76E-2</v>
      </c>
      <c r="X1390" t="s">
        <v>412</v>
      </c>
      <c r="Y1390" t="s">
        <v>339</v>
      </c>
      <c r="Z1390" s="131">
        <v>17272.72</v>
      </c>
      <c r="AA1390" s="131">
        <v>1</v>
      </c>
      <c r="AB1390" s="131">
        <f t="shared" si="26"/>
        <v>112.58794214229142</v>
      </c>
      <c r="AD1390" s="131">
        <v>19.446999999999999</v>
      </c>
      <c r="AH1390" s="132">
        <v>6.0000000000000002E-5</v>
      </c>
      <c r="AI1390" s="132">
        <f t="shared" si="25"/>
        <v>5.1391729642718284E-4</v>
      </c>
      <c r="AJ1390" s="132">
        <v>2.3554836437923381E-5</v>
      </c>
    </row>
    <row r="1391" spans="1:36" hidden="1">
      <c r="A1391" t="s">
        <v>1213</v>
      </c>
      <c r="B1391">
        <v>9301</v>
      </c>
      <c r="C1391" t="s">
        <v>2973</v>
      </c>
      <c r="D1391" t="s">
        <v>2974</v>
      </c>
      <c r="E1391" t="s">
        <v>309</v>
      </c>
      <c r="F1391" t="s">
        <v>3080</v>
      </c>
      <c r="G1391" t="s">
        <v>3081</v>
      </c>
      <c r="H1391" t="s">
        <v>321</v>
      </c>
      <c r="I1391" t="s">
        <v>754</v>
      </c>
      <c r="J1391" t="s">
        <v>204</v>
      </c>
      <c r="K1391" t="s">
        <v>204</v>
      </c>
      <c r="L1391" t="s">
        <v>325</v>
      </c>
      <c r="M1391" t="s">
        <v>340</v>
      </c>
      <c r="N1391" t="s">
        <v>464</v>
      </c>
      <c r="O1391" t="s">
        <v>339</v>
      </c>
      <c r="P1391" t="s">
        <v>1539</v>
      </c>
      <c r="Q1391" t="s">
        <v>413</v>
      </c>
      <c r="R1391" t="s">
        <v>407</v>
      </c>
      <c r="S1391" t="s">
        <v>1212</v>
      </c>
      <c r="T1391" s="131">
        <v>1.75</v>
      </c>
      <c r="U1391" t="s">
        <v>1706</v>
      </c>
      <c r="V1391" s="132">
        <v>3.764E-2</v>
      </c>
      <c r="W1391" s="132">
        <v>2.9000000000000001E-2</v>
      </c>
      <c r="X1391" t="s">
        <v>412</v>
      </c>
      <c r="Y1391" t="s">
        <v>339</v>
      </c>
      <c r="Z1391" s="131">
        <v>19000</v>
      </c>
      <c r="AA1391" s="131">
        <v>1</v>
      </c>
      <c r="AB1391" s="131">
        <f t="shared" si="26"/>
        <v>99.357894736842098</v>
      </c>
      <c r="AD1391" s="131">
        <v>18.878</v>
      </c>
      <c r="AH1391" s="132">
        <v>5.0000000000000002E-5</v>
      </c>
      <c r="AI1391" s="132">
        <f t="shared" si="25"/>
        <v>4.9888058425219105E-4</v>
      </c>
      <c r="AJ1391" s="132">
        <v>2.2865645203636427E-5</v>
      </c>
    </row>
    <row r="1392" spans="1:36" hidden="1">
      <c r="A1392" t="s">
        <v>1213</v>
      </c>
      <c r="B1392">
        <v>9301</v>
      </c>
      <c r="C1392" t="s">
        <v>1556</v>
      </c>
      <c r="D1392" t="s">
        <v>1557</v>
      </c>
      <c r="E1392" t="s">
        <v>309</v>
      </c>
      <c r="F1392" t="s">
        <v>3211</v>
      </c>
      <c r="G1392" t="s">
        <v>3212</v>
      </c>
      <c r="H1392" t="s">
        <v>321</v>
      </c>
      <c r="I1392" t="s">
        <v>952</v>
      </c>
      <c r="J1392" t="s">
        <v>204</v>
      </c>
      <c r="K1392" t="s">
        <v>204</v>
      </c>
      <c r="L1392" t="s">
        <v>325</v>
      </c>
      <c r="M1392" t="s">
        <v>340</v>
      </c>
      <c r="N1392" t="s">
        <v>441</v>
      </c>
      <c r="O1392" t="s">
        <v>339</v>
      </c>
      <c r="Q1392" t="s">
        <v>410</v>
      </c>
      <c r="R1392" t="s">
        <v>410</v>
      </c>
      <c r="S1392" t="s">
        <v>1212</v>
      </c>
      <c r="T1392" s="131">
        <v>0.73</v>
      </c>
      <c r="U1392" t="s">
        <v>1841</v>
      </c>
      <c r="V1392" s="132">
        <v>7.6859999999999998E-2</v>
      </c>
      <c r="W1392" s="132">
        <v>5.5300000000000002E-2</v>
      </c>
      <c r="X1392" t="s">
        <v>412</v>
      </c>
      <c r="Y1392" t="s">
        <v>339</v>
      </c>
      <c r="Z1392" s="131">
        <v>19000</v>
      </c>
      <c r="AA1392" s="131">
        <v>1</v>
      </c>
      <c r="AB1392" s="131">
        <f t="shared" ref="AB1392:AB1423" si="27">(AD1392-(AC1392*AA1392))*1000/AA1392/Z1392*100</f>
        <v>99</v>
      </c>
      <c r="AD1392" s="131">
        <v>18.809999999999999</v>
      </c>
      <c r="AH1392" s="132">
        <v>3.3E-4</v>
      </c>
      <c r="AI1392" s="132">
        <f t="shared" si="25"/>
        <v>4.9708357822776314E-4</v>
      </c>
      <c r="AJ1392" s="132">
        <v>2.2783281400593347E-5</v>
      </c>
    </row>
    <row r="1393" spans="1:36" hidden="1">
      <c r="A1393" t="s">
        <v>1213</v>
      </c>
      <c r="B1393">
        <v>9301</v>
      </c>
      <c r="C1393" t="s">
        <v>1948</v>
      </c>
      <c r="D1393" t="s">
        <v>1949</v>
      </c>
      <c r="E1393" t="s">
        <v>309</v>
      </c>
      <c r="F1393" t="s">
        <v>3223</v>
      </c>
      <c r="G1393" t="s">
        <v>3224</v>
      </c>
      <c r="H1393" t="s">
        <v>321</v>
      </c>
      <c r="I1393" t="s">
        <v>754</v>
      </c>
      <c r="J1393" t="s">
        <v>204</v>
      </c>
      <c r="K1393" t="s">
        <v>204</v>
      </c>
      <c r="L1393" t="s">
        <v>325</v>
      </c>
      <c r="M1393" t="s">
        <v>340</v>
      </c>
      <c r="N1393" t="s">
        <v>447</v>
      </c>
      <c r="O1393" t="s">
        <v>339</v>
      </c>
      <c r="P1393" t="s">
        <v>1551</v>
      </c>
      <c r="Q1393" t="s">
        <v>413</v>
      </c>
      <c r="R1393" t="s">
        <v>407</v>
      </c>
      <c r="S1393" t="s">
        <v>1212</v>
      </c>
      <c r="T1393" s="131">
        <v>0.36</v>
      </c>
      <c r="U1393" t="s">
        <v>3225</v>
      </c>
      <c r="V1393" s="132">
        <v>2.2530000000000001E-2</v>
      </c>
      <c r="W1393" s="132">
        <v>2.87E-2</v>
      </c>
      <c r="X1393" t="s">
        <v>412</v>
      </c>
      <c r="Y1393" t="s">
        <v>339</v>
      </c>
      <c r="Z1393" s="131">
        <v>16000</v>
      </c>
      <c r="AA1393" s="131">
        <v>1</v>
      </c>
      <c r="AB1393" s="131">
        <f t="shared" si="27"/>
        <v>116.66875000000002</v>
      </c>
      <c r="AD1393" s="131">
        <v>18.667000000000002</v>
      </c>
      <c r="AH1393" s="132">
        <v>2.4000000000000001E-4</v>
      </c>
      <c r="AI1393" s="132">
        <f t="shared" si="25"/>
        <v>4.933045802646282E-4</v>
      </c>
      <c r="AJ1393" s="132">
        <v>2.2610075167723342E-5</v>
      </c>
    </row>
    <row r="1394" spans="1:36" hidden="1">
      <c r="A1394" t="s">
        <v>1213</v>
      </c>
      <c r="B1394">
        <v>9301</v>
      </c>
      <c r="C1394" t="s">
        <v>2973</v>
      </c>
      <c r="D1394" t="s">
        <v>2974</v>
      </c>
      <c r="E1394" t="s">
        <v>309</v>
      </c>
      <c r="F1394" t="s">
        <v>3016</v>
      </c>
      <c r="G1394" t="s">
        <v>3017</v>
      </c>
      <c r="H1394" t="s">
        <v>321</v>
      </c>
      <c r="I1394" t="s">
        <v>754</v>
      </c>
      <c r="J1394" t="s">
        <v>204</v>
      </c>
      <c r="K1394" t="s">
        <v>204</v>
      </c>
      <c r="L1394" t="s">
        <v>325</v>
      </c>
      <c r="M1394" t="s">
        <v>340</v>
      </c>
      <c r="N1394" t="s">
        <v>464</v>
      </c>
      <c r="O1394" t="s">
        <v>339</v>
      </c>
      <c r="P1394" t="s">
        <v>1539</v>
      </c>
      <c r="Q1394" t="s">
        <v>413</v>
      </c>
      <c r="R1394" t="s">
        <v>407</v>
      </c>
      <c r="S1394" t="s">
        <v>1212</v>
      </c>
      <c r="T1394" s="131">
        <v>1.5</v>
      </c>
      <c r="U1394" t="s">
        <v>1628</v>
      </c>
      <c r="V1394" s="132">
        <v>4.4920000000000002E-2</v>
      </c>
      <c r="W1394" s="132">
        <v>0.03</v>
      </c>
      <c r="X1394" t="s">
        <v>412</v>
      </c>
      <c r="Y1394" t="s">
        <v>339</v>
      </c>
      <c r="Z1394" s="131">
        <v>18000</v>
      </c>
      <c r="AA1394" s="131">
        <v>1</v>
      </c>
      <c r="AB1394" s="131">
        <f t="shared" si="27"/>
        <v>103.02222222222221</v>
      </c>
      <c r="AD1394" s="131">
        <v>18.544</v>
      </c>
      <c r="AH1394" s="132">
        <v>4.0000000000000003E-5</v>
      </c>
      <c r="AI1394" s="132">
        <f t="shared" si="25"/>
        <v>4.9005411348514833E-4</v>
      </c>
      <c r="AJ1394" s="132">
        <v>2.2461093582807181E-5</v>
      </c>
    </row>
    <row r="1395" spans="1:36" hidden="1">
      <c r="A1395" t="s">
        <v>1213</v>
      </c>
      <c r="B1395">
        <v>9301</v>
      </c>
      <c r="C1395" t="s">
        <v>1731</v>
      </c>
      <c r="D1395" t="s">
        <v>1732</v>
      </c>
      <c r="E1395" t="s">
        <v>309</v>
      </c>
      <c r="F1395" t="s">
        <v>1847</v>
      </c>
      <c r="G1395" t="s">
        <v>1848</v>
      </c>
      <c r="H1395" t="s">
        <v>321</v>
      </c>
      <c r="I1395" t="s">
        <v>951</v>
      </c>
      <c r="J1395" t="s">
        <v>204</v>
      </c>
      <c r="K1395" t="s">
        <v>204</v>
      </c>
      <c r="L1395" t="s">
        <v>325</v>
      </c>
      <c r="M1395" t="s">
        <v>340</v>
      </c>
      <c r="N1395" t="s">
        <v>447</v>
      </c>
      <c r="O1395" t="s">
        <v>339</v>
      </c>
      <c r="Q1395" t="s">
        <v>410</v>
      </c>
      <c r="R1395" t="s">
        <v>410</v>
      </c>
      <c r="S1395" t="s">
        <v>1212</v>
      </c>
      <c r="T1395" s="131">
        <v>2.97</v>
      </c>
      <c r="U1395" t="s">
        <v>1849</v>
      </c>
      <c r="V1395" s="132">
        <v>6.9019999999999998E-2</v>
      </c>
      <c r="W1395" s="132">
        <v>6.3299999999999995E-2</v>
      </c>
      <c r="X1395" t="s">
        <v>412</v>
      </c>
      <c r="Y1395" t="s">
        <v>339</v>
      </c>
      <c r="Z1395" s="131">
        <v>17000</v>
      </c>
      <c r="AA1395" s="131">
        <v>1</v>
      </c>
      <c r="AB1395" s="131">
        <f t="shared" si="27"/>
        <v>104.54117647058823</v>
      </c>
      <c r="AD1395" s="131">
        <v>17.771999999999998</v>
      </c>
      <c r="AH1395" s="132">
        <v>1.2E-4</v>
      </c>
      <c r="AI1395" s="132">
        <f t="shared" si="25"/>
        <v>4.6965280979605561E-4</v>
      </c>
      <c r="AJ1395" s="132">
        <v>2.1526022171788674E-5</v>
      </c>
    </row>
    <row r="1396" spans="1:36" hidden="1">
      <c r="A1396" t="s">
        <v>1213</v>
      </c>
      <c r="B1396">
        <v>9301</v>
      </c>
      <c r="C1396" t="s">
        <v>2536</v>
      </c>
      <c r="D1396" t="s">
        <v>2537</v>
      </c>
      <c r="E1396" t="s">
        <v>309</v>
      </c>
      <c r="F1396" t="s">
        <v>2538</v>
      </c>
      <c r="G1396" t="s">
        <v>2539</v>
      </c>
      <c r="H1396" t="s">
        <v>321</v>
      </c>
      <c r="I1396" t="s">
        <v>754</v>
      </c>
      <c r="J1396" t="s">
        <v>204</v>
      </c>
      <c r="K1396" t="s">
        <v>204</v>
      </c>
      <c r="L1396" t="s">
        <v>325</v>
      </c>
      <c r="M1396" t="s">
        <v>340</v>
      </c>
      <c r="N1396" t="s">
        <v>451</v>
      </c>
      <c r="O1396" t="s">
        <v>339</v>
      </c>
      <c r="P1396" t="s">
        <v>1627</v>
      </c>
      <c r="Q1396" t="s">
        <v>413</v>
      </c>
      <c r="R1396" t="s">
        <v>407</v>
      </c>
      <c r="S1396" t="s">
        <v>1212</v>
      </c>
      <c r="T1396" s="131">
        <v>4.25</v>
      </c>
      <c r="U1396" t="s">
        <v>1903</v>
      </c>
      <c r="V1396" s="132">
        <v>3.7039999999999997E-2</v>
      </c>
      <c r="W1396" s="132">
        <v>3.2899999999999999E-2</v>
      </c>
      <c r="X1396" t="s">
        <v>412</v>
      </c>
      <c r="Y1396" t="s">
        <v>339</v>
      </c>
      <c r="Z1396" s="131">
        <v>17000</v>
      </c>
      <c r="AA1396" s="131">
        <v>1</v>
      </c>
      <c r="AB1396" s="131">
        <f t="shared" si="27"/>
        <v>100.84117647058824</v>
      </c>
      <c r="AD1396" s="131">
        <v>17.143000000000001</v>
      </c>
      <c r="AH1396" s="132">
        <v>2.0000000000000002E-5</v>
      </c>
      <c r="AI1396" s="132">
        <f t="shared" si="25"/>
        <v>4.5303050407009804E-4</v>
      </c>
      <c r="AJ1396" s="132">
        <v>2.0764156993640178E-5</v>
      </c>
    </row>
    <row r="1397" spans="1:36" hidden="1">
      <c r="A1397" t="s">
        <v>1213</v>
      </c>
      <c r="B1397">
        <v>9301</v>
      </c>
      <c r="C1397" t="s">
        <v>3213</v>
      </c>
      <c r="D1397" t="s">
        <v>3214</v>
      </c>
      <c r="E1397" t="s">
        <v>309</v>
      </c>
      <c r="F1397" t="s">
        <v>3215</v>
      </c>
      <c r="G1397" t="s">
        <v>3216</v>
      </c>
      <c r="H1397" t="s">
        <v>321</v>
      </c>
      <c r="I1397" t="s">
        <v>754</v>
      </c>
      <c r="J1397" t="s">
        <v>204</v>
      </c>
      <c r="K1397" t="s">
        <v>204</v>
      </c>
      <c r="L1397" t="s">
        <v>325</v>
      </c>
      <c r="M1397" t="s">
        <v>340</v>
      </c>
      <c r="N1397" t="s">
        <v>464</v>
      </c>
      <c r="O1397" t="s">
        <v>339</v>
      </c>
      <c r="Q1397" t="s">
        <v>410</v>
      </c>
      <c r="R1397" t="s">
        <v>410</v>
      </c>
      <c r="S1397" t="s">
        <v>1212</v>
      </c>
      <c r="T1397" s="131">
        <v>2.15</v>
      </c>
      <c r="U1397" t="s">
        <v>1735</v>
      </c>
      <c r="V1397" s="132">
        <v>3.3779999999999998E-2</v>
      </c>
      <c r="W1397" s="132">
        <v>3.61E-2</v>
      </c>
      <c r="X1397" t="s">
        <v>412</v>
      </c>
      <c r="Y1397" t="s">
        <v>339</v>
      </c>
      <c r="Z1397" s="131">
        <v>16000</v>
      </c>
      <c r="AA1397" s="131">
        <v>1</v>
      </c>
      <c r="AB1397" s="131">
        <f t="shared" si="27"/>
        <v>106.80000000000001</v>
      </c>
      <c r="AD1397" s="131">
        <v>17.088000000000001</v>
      </c>
      <c r="AH1397" s="132">
        <v>1.6000000000000001E-4</v>
      </c>
      <c r="AI1397" s="132">
        <f t="shared" si="25"/>
        <v>4.5157704331504615E-4</v>
      </c>
      <c r="AJ1397" s="132">
        <v>2.06975392117671E-5</v>
      </c>
    </row>
    <row r="1398" spans="1:36" hidden="1">
      <c r="A1398" t="s">
        <v>1213</v>
      </c>
      <c r="B1398">
        <v>9301</v>
      </c>
      <c r="C1398" t="s">
        <v>2295</v>
      </c>
      <c r="D1398" t="s">
        <v>2296</v>
      </c>
      <c r="E1398" t="s">
        <v>309</v>
      </c>
      <c r="F1398" t="s">
        <v>2625</v>
      </c>
      <c r="G1398" t="s">
        <v>2626</v>
      </c>
      <c r="H1398" t="s">
        <v>321</v>
      </c>
      <c r="I1398" t="s">
        <v>754</v>
      </c>
      <c r="J1398" t="s">
        <v>204</v>
      </c>
      <c r="K1398" t="s">
        <v>204</v>
      </c>
      <c r="L1398" t="s">
        <v>325</v>
      </c>
      <c r="M1398" t="s">
        <v>340</v>
      </c>
      <c r="N1398" t="s">
        <v>477</v>
      </c>
      <c r="O1398" t="s">
        <v>339</v>
      </c>
      <c r="P1398" t="s">
        <v>1700</v>
      </c>
      <c r="Q1398" t="s">
        <v>413</v>
      </c>
      <c r="R1398" t="s">
        <v>407</v>
      </c>
      <c r="S1398" t="s">
        <v>1212</v>
      </c>
      <c r="T1398" s="131">
        <v>0.72</v>
      </c>
      <c r="U1398" t="s">
        <v>2627</v>
      </c>
      <c r="V1398" s="132">
        <v>-8.8699999999999994E-3</v>
      </c>
      <c r="W1398" s="132">
        <v>2.52E-2</v>
      </c>
      <c r="X1398" t="s">
        <v>412</v>
      </c>
      <c r="Y1398" t="s">
        <v>339</v>
      </c>
      <c r="Z1398" s="131">
        <v>13841.55</v>
      </c>
      <c r="AA1398" s="131">
        <v>1</v>
      </c>
      <c r="AB1398" s="131">
        <f t="shared" si="27"/>
        <v>115.62288905505527</v>
      </c>
      <c r="AD1398" s="131">
        <v>16.004000000000001</v>
      </c>
      <c r="AH1398" s="132">
        <v>3.0000000000000001E-5</v>
      </c>
      <c r="AI1398" s="132">
        <f t="shared" si="25"/>
        <v>4.2293065316093155E-4</v>
      </c>
      <c r="AJ1398" s="132">
        <v>1.9384563292668578E-5</v>
      </c>
    </row>
    <row r="1399" spans="1:36" hidden="1">
      <c r="A1399" t="s">
        <v>1213</v>
      </c>
      <c r="B1399">
        <v>9301</v>
      </c>
      <c r="C1399" t="s">
        <v>3012</v>
      </c>
      <c r="D1399" t="s">
        <v>3013</v>
      </c>
      <c r="E1399" t="s">
        <v>309</v>
      </c>
      <c r="F1399" t="s">
        <v>3447</v>
      </c>
      <c r="G1399" t="s">
        <v>3448</v>
      </c>
      <c r="H1399" t="s">
        <v>321</v>
      </c>
      <c r="I1399" t="s">
        <v>951</v>
      </c>
      <c r="J1399" t="s">
        <v>204</v>
      </c>
      <c r="K1399" t="s">
        <v>204</v>
      </c>
      <c r="L1399" t="s">
        <v>325</v>
      </c>
      <c r="M1399" t="s">
        <v>340</v>
      </c>
      <c r="N1399" t="s">
        <v>447</v>
      </c>
      <c r="O1399" t="s">
        <v>339</v>
      </c>
      <c r="P1399" t="s">
        <v>1577</v>
      </c>
      <c r="Q1399" t="s">
        <v>415</v>
      </c>
      <c r="R1399" t="s">
        <v>407</v>
      </c>
      <c r="S1399" t="s">
        <v>1212</v>
      </c>
      <c r="T1399" s="131">
        <v>3.37</v>
      </c>
      <c r="U1399" t="s">
        <v>1572</v>
      </c>
      <c r="V1399" s="132">
        <v>5.8009999999999999E-2</v>
      </c>
      <c r="W1399" s="132">
        <v>5.6599999999999998E-2</v>
      </c>
      <c r="X1399" t="s">
        <v>412</v>
      </c>
      <c r="Y1399" t="s">
        <v>339</v>
      </c>
      <c r="Z1399" s="131">
        <v>15000</v>
      </c>
      <c r="AA1399" s="131">
        <v>1</v>
      </c>
      <c r="AB1399" s="131">
        <f t="shared" si="27"/>
        <v>102.49999999999999</v>
      </c>
      <c r="AD1399" s="131">
        <v>15.375</v>
      </c>
      <c r="AH1399" s="132">
        <v>6.9999999999999994E-5</v>
      </c>
      <c r="AI1399" s="132">
        <f t="shared" si="25"/>
        <v>4.0630834743497388E-4</v>
      </c>
      <c r="AJ1399" s="132">
        <v>1.8622698114520079E-5</v>
      </c>
    </row>
    <row r="1400" spans="1:36" hidden="1">
      <c r="A1400" t="s">
        <v>1213</v>
      </c>
      <c r="B1400">
        <v>9301</v>
      </c>
      <c r="C1400" t="s">
        <v>3179</v>
      </c>
      <c r="D1400" t="s">
        <v>3180</v>
      </c>
      <c r="E1400" t="s">
        <v>309</v>
      </c>
      <c r="F1400" t="s">
        <v>3208</v>
      </c>
      <c r="G1400" t="s">
        <v>3209</v>
      </c>
      <c r="H1400" t="s">
        <v>321</v>
      </c>
      <c r="I1400" t="s">
        <v>951</v>
      </c>
      <c r="J1400" t="s">
        <v>204</v>
      </c>
      <c r="K1400" t="s">
        <v>204</v>
      </c>
      <c r="L1400" t="s">
        <v>325</v>
      </c>
      <c r="M1400" t="s">
        <v>340</v>
      </c>
      <c r="N1400" t="s">
        <v>440</v>
      </c>
      <c r="O1400" t="s">
        <v>339</v>
      </c>
      <c r="Q1400" t="s">
        <v>410</v>
      </c>
      <c r="R1400" t="s">
        <v>410</v>
      </c>
      <c r="S1400" t="s">
        <v>1212</v>
      </c>
      <c r="T1400" s="131">
        <v>2.33</v>
      </c>
      <c r="U1400" t="s">
        <v>3210</v>
      </c>
      <c r="V1400" s="132">
        <v>-5.7480000000000003E-2</v>
      </c>
      <c r="W1400" s="132">
        <v>5.0299999999999997E-2</v>
      </c>
      <c r="X1400" t="s">
        <v>412</v>
      </c>
      <c r="Y1400" t="s">
        <v>339</v>
      </c>
      <c r="Z1400" s="131">
        <v>11000</v>
      </c>
      <c r="AA1400" s="131">
        <v>1</v>
      </c>
      <c r="AB1400" s="131">
        <f t="shared" si="27"/>
        <v>135.03636363636363</v>
      </c>
      <c r="AD1400" s="131">
        <v>14.853999999999999</v>
      </c>
      <c r="AH1400" s="132">
        <v>4.0000000000000003E-5</v>
      </c>
      <c r="AI1400" s="132">
        <f t="shared" si="25"/>
        <v>3.9254011010075461E-4</v>
      </c>
      <c r="AJ1400" s="132">
        <v>1.799164603532236E-5</v>
      </c>
    </row>
    <row r="1401" spans="1:36" hidden="1">
      <c r="A1401" t="s">
        <v>1213</v>
      </c>
      <c r="B1401">
        <v>9301</v>
      </c>
      <c r="C1401" t="s">
        <v>1920</v>
      </c>
      <c r="D1401" t="s">
        <v>1921</v>
      </c>
      <c r="E1401" t="s">
        <v>309</v>
      </c>
      <c r="F1401" t="s">
        <v>2427</v>
      </c>
      <c r="G1401" t="s">
        <v>2428</v>
      </c>
      <c r="H1401" t="s">
        <v>321</v>
      </c>
      <c r="I1401" t="s">
        <v>754</v>
      </c>
      <c r="J1401" t="s">
        <v>204</v>
      </c>
      <c r="K1401" t="s">
        <v>204</v>
      </c>
      <c r="L1401" t="s">
        <v>325</v>
      </c>
      <c r="M1401" t="s">
        <v>340</v>
      </c>
      <c r="N1401" t="s">
        <v>464</v>
      </c>
      <c r="O1401" t="s">
        <v>339</v>
      </c>
      <c r="P1401" t="s">
        <v>1700</v>
      </c>
      <c r="Q1401" t="s">
        <v>413</v>
      </c>
      <c r="R1401" t="s">
        <v>407</v>
      </c>
      <c r="S1401" t="s">
        <v>1212</v>
      </c>
      <c r="T1401" s="131">
        <v>2.42</v>
      </c>
      <c r="U1401" t="s">
        <v>2429</v>
      </c>
      <c r="V1401" s="132">
        <v>2.41E-2</v>
      </c>
      <c r="W1401" s="132">
        <v>2.5999999999999999E-2</v>
      </c>
      <c r="X1401" t="s">
        <v>412</v>
      </c>
      <c r="Y1401" t="s">
        <v>339</v>
      </c>
      <c r="Z1401" s="131">
        <v>12000.5</v>
      </c>
      <c r="AA1401" s="131">
        <v>1</v>
      </c>
      <c r="AB1401" s="131">
        <f t="shared" si="27"/>
        <v>114.27857172617809</v>
      </c>
      <c r="AD1401" s="131">
        <v>13.714</v>
      </c>
      <c r="AH1401" s="132">
        <v>2.0000000000000002E-5</v>
      </c>
      <c r="AI1401" s="132">
        <f t="shared" si="25"/>
        <v>3.6241383263240531E-4</v>
      </c>
      <c r="AJ1401" s="132">
        <v>1.6610841101953066E-5</v>
      </c>
    </row>
    <row r="1402" spans="1:36" hidden="1">
      <c r="A1402" t="s">
        <v>1213</v>
      </c>
      <c r="B1402">
        <v>9301</v>
      </c>
      <c r="C1402" t="s">
        <v>2880</v>
      </c>
      <c r="D1402" t="s">
        <v>2881</v>
      </c>
      <c r="E1402" t="s">
        <v>309</v>
      </c>
      <c r="F1402" t="s">
        <v>2882</v>
      </c>
      <c r="G1402" t="s">
        <v>2883</v>
      </c>
      <c r="H1402" t="s">
        <v>321</v>
      </c>
      <c r="I1402" t="s">
        <v>755</v>
      </c>
      <c r="J1402" t="s">
        <v>204</v>
      </c>
      <c r="K1402" t="s">
        <v>204</v>
      </c>
      <c r="L1402" t="s">
        <v>325</v>
      </c>
      <c r="M1402" t="s">
        <v>340</v>
      </c>
      <c r="N1402" t="s">
        <v>440</v>
      </c>
      <c r="O1402" t="s">
        <v>339</v>
      </c>
      <c r="P1402" t="s">
        <v>1627</v>
      </c>
      <c r="Q1402" t="s">
        <v>413</v>
      </c>
      <c r="R1402" t="s">
        <v>407</v>
      </c>
      <c r="S1402" t="s">
        <v>1212</v>
      </c>
      <c r="T1402" s="131">
        <v>0.5</v>
      </c>
      <c r="U1402" t="s">
        <v>2884</v>
      </c>
      <c r="V1402" s="132">
        <v>8.5040000000000004E-2</v>
      </c>
      <c r="W1402" s="132">
        <v>7.5200000000000003E-2</v>
      </c>
      <c r="X1402" t="s">
        <v>412</v>
      </c>
      <c r="Y1402" t="s">
        <v>339</v>
      </c>
      <c r="Z1402" s="131">
        <v>13500</v>
      </c>
      <c r="AA1402" s="131">
        <v>1</v>
      </c>
      <c r="AB1402" s="131">
        <f t="shared" si="27"/>
        <v>100.8</v>
      </c>
      <c r="AD1402" s="131">
        <v>13.608000000000001</v>
      </c>
      <c r="AH1402" s="132">
        <v>1.1E-4</v>
      </c>
      <c r="AI1402" s="132">
        <f t="shared" si="25"/>
        <v>3.5961261735903253E-4</v>
      </c>
      <c r="AJ1402" s="132">
        <v>1.6482450467797676E-5</v>
      </c>
    </row>
    <row r="1403" spans="1:36" hidden="1">
      <c r="A1403" t="s">
        <v>1213</v>
      </c>
      <c r="B1403">
        <v>9301</v>
      </c>
      <c r="C1403" t="s">
        <v>2557</v>
      </c>
      <c r="D1403" t="s">
        <v>2558</v>
      </c>
      <c r="E1403" t="s">
        <v>309</v>
      </c>
      <c r="F1403" t="s">
        <v>2559</v>
      </c>
      <c r="G1403" t="s">
        <v>2560</v>
      </c>
      <c r="H1403" t="s">
        <v>321</v>
      </c>
      <c r="I1403" t="s">
        <v>754</v>
      </c>
      <c r="J1403" t="s">
        <v>204</v>
      </c>
      <c r="K1403" t="s">
        <v>204</v>
      </c>
      <c r="L1403" t="s">
        <v>325</v>
      </c>
      <c r="M1403" t="s">
        <v>340</v>
      </c>
      <c r="N1403" t="s">
        <v>477</v>
      </c>
      <c r="O1403" t="s">
        <v>339</v>
      </c>
      <c r="P1403" t="s">
        <v>2027</v>
      </c>
      <c r="Q1403" t="s">
        <v>415</v>
      </c>
      <c r="R1403" t="s">
        <v>407</v>
      </c>
      <c r="S1403" t="s">
        <v>1212</v>
      </c>
      <c r="T1403" s="131">
        <v>5.09</v>
      </c>
      <c r="U1403" t="s">
        <v>2284</v>
      </c>
      <c r="V1403" s="132">
        <v>1.274E-2</v>
      </c>
      <c r="W1403" s="132">
        <v>2.5499999999999998E-2</v>
      </c>
      <c r="X1403" t="s">
        <v>412</v>
      </c>
      <c r="Y1403" t="s">
        <v>339</v>
      </c>
      <c r="Z1403" s="131">
        <v>11496.56</v>
      </c>
      <c r="AA1403" s="131">
        <v>1</v>
      </c>
      <c r="AB1403" s="131">
        <f t="shared" si="27"/>
        <v>117.66128302727077</v>
      </c>
      <c r="AD1403" s="131">
        <v>13.526999999999999</v>
      </c>
      <c r="AH1403" s="132">
        <v>1.0000000000000001E-5</v>
      </c>
      <c r="AI1403" s="132">
        <f t="shared" si="25"/>
        <v>3.5747206606522871E-4</v>
      </c>
      <c r="AJ1403" s="132">
        <v>1.6384340643584593E-5</v>
      </c>
    </row>
    <row r="1404" spans="1:36" hidden="1">
      <c r="A1404" t="s">
        <v>1213</v>
      </c>
      <c r="B1404">
        <v>9301</v>
      </c>
      <c r="C1404" t="s">
        <v>3204</v>
      </c>
      <c r="D1404" t="s">
        <v>3205</v>
      </c>
      <c r="E1404" t="s">
        <v>309</v>
      </c>
      <c r="F1404" t="s">
        <v>3206</v>
      </c>
      <c r="G1404" t="s">
        <v>3207</v>
      </c>
      <c r="H1404" t="s">
        <v>321</v>
      </c>
      <c r="I1404" t="s">
        <v>951</v>
      </c>
      <c r="J1404" t="s">
        <v>204</v>
      </c>
      <c r="K1404" t="s">
        <v>204</v>
      </c>
      <c r="L1404" t="s">
        <v>325</v>
      </c>
      <c r="M1404" t="s">
        <v>340</v>
      </c>
      <c r="N1404" t="s">
        <v>447</v>
      </c>
      <c r="O1404" t="s">
        <v>339</v>
      </c>
      <c r="P1404" t="s">
        <v>1539</v>
      </c>
      <c r="Q1404" t="s">
        <v>413</v>
      </c>
      <c r="R1404" t="s">
        <v>407</v>
      </c>
      <c r="S1404" t="s">
        <v>1212</v>
      </c>
      <c r="T1404" s="131">
        <v>0.17</v>
      </c>
      <c r="U1404" t="s">
        <v>3185</v>
      </c>
      <c r="V1404" s="132">
        <v>6.1920000000000003E-2</v>
      </c>
      <c r="W1404" s="132">
        <v>7.5700000000000003E-2</v>
      </c>
      <c r="X1404" t="s">
        <v>412</v>
      </c>
      <c r="Y1404" t="s">
        <v>339</v>
      </c>
      <c r="Z1404" s="131">
        <v>12700</v>
      </c>
      <c r="AA1404" s="131">
        <v>1</v>
      </c>
      <c r="AB1404" s="131">
        <f t="shared" si="27"/>
        <v>101.11023622047244</v>
      </c>
      <c r="AD1404" s="131">
        <v>12.840999999999999</v>
      </c>
      <c r="AH1404" s="132">
        <v>6.4999999999999997E-4</v>
      </c>
      <c r="AI1404" s="132">
        <f t="shared" si="25"/>
        <v>3.3934344646585363E-4</v>
      </c>
      <c r="AJ1404" s="132">
        <v>1.5553435218767633E-5</v>
      </c>
    </row>
    <row r="1405" spans="1:36" hidden="1">
      <c r="A1405" t="s">
        <v>1213</v>
      </c>
      <c r="B1405">
        <v>9301</v>
      </c>
      <c r="C1405" t="s">
        <v>2034</v>
      </c>
      <c r="D1405" t="s">
        <v>2035</v>
      </c>
      <c r="E1405" t="s">
        <v>309</v>
      </c>
      <c r="F1405" t="s">
        <v>3449</v>
      </c>
      <c r="G1405" t="s">
        <v>3450</v>
      </c>
      <c r="H1405" t="s">
        <v>321</v>
      </c>
      <c r="I1405" t="s">
        <v>951</v>
      </c>
      <c r="J1405" t="s">
        <v>204</v>
      </c>
      <c r="K1405" t="s">
        <v>204</v>
      </c>
      <c r="L1405" t="s">
        <v>325</v>
      </c>
      <c r="M1405" t="s">
        <v>340</v>
      </c>
      <c r="N1405" t="s">
        <v>447</v>
      </c>
      <c r="O1405" t="s">
        <v>339</v>
      </c>
      <c r="Q1405" t="s">
        <v>410</v>
      </c>
      <c r="R1405" t="s">
        <v>410</v>
      </c>
      <c r="S1405" t="s">
        <v>1212</v>
      </c>
      <c r="T1405" s="131">
        <v>1.23</v>
      </c>
      <c r="U1405" t="s">
        <v>3451</v>
      </c>
      <c r="V1405" s="132">
        <v>4.2599999999999999E-2</v>
      </c>
      <c r="W1405" s="132">
        <v>5.7099999999999998E-2</v>
      </c>
      <c r="X1405" t="s">
        <v>412</v>
      </c>
      <c r="Y1405" t="s">
        <v>339</v>
      </c>
      <c r="Z1405" s="131">
        <v>12750</v>
      </c>
      <c r="AA1405" s="131">
        <v>1</v>
      </c>
      <c r="AB1405" s="131">
        <f t="shared" si="27"/>
        <v>99.568627450980401</v>
      </c>
      <c r="AD1405" s="131">
        <v>12.695</v>
      </c>
      <c r="AH1405" s="132">
        <v>1.3999999999999999E-4</v>
      </c>
      <c r="AI1405" s="132">
        <f t="shared" si="25"/>
        <v>3.3548516882517032E-4</v>
      </c>
      <c r="AJ1405" s="132">
        <v>1.5376595288704547E-5</v>
      </c>
    </row>
    <row r="1406" spans="1:36" hidden="1">
      <c r="A1406" t="s">
        <v>1213</v>
      </c>
      <c r="B1406">
        <v>9301</v>
      </c>
      <c r="C1406" t="s">
        <v>2011</v>
      </c>
      <c r="D1406" t="s">
        <v>2012</v>
      </c>
      <c r="E1406" t="s">
        <v>309</v>
      </c>
      <c r="F1406" t="s">
        <v>2013</v>
      </c>
      <c r="G1406" t="s">
        <v>2014</v>
      </c>
      <c r="H1406" t="s">
        <v>321</v>
      </c>
      <c r="I1406" t="s">
        <v>754</v>
      </c>
      <c r="J1406" t="s">
        <v>204</v>
      </c>
      <c r="K1406" t="s">
        <v>204</v>
      </c>
      <c r="L1406" t="s">
        <v>325</v>
      </c>
      <c r="M1406" t="s">
        <v>340</v>
      </c>
      <c r="N1406" t="s">
        <v>464</v>
      </c>
      <c r="O1406" t="s">
        <v>339</v>
      </c>
      <c r="P1406" t="s">
        <v>1700</v>
      </c>
      <c r="Q1406" t="s">
        <v>413</v>
      </c>
      <c r="R1406" t="s">
        <v>407</v>
      </c>
      <c r="S1406" t="s">
        <v>1212</v>
      </c>
      <c r="T1406" s="131">
        <v>4.45</v>
      </c>
      <c r="U1406" t="s">
        <v>2015</v>
      </c>
      <c r="V1406" s="132">
        <v>2.5569999999999999E-2</v>
      </c>
      <c r="W1406" s="132">
        <v>2.86E-2</v>
      </c>
      <c r="X1406" t="s">
        <v>412</v>
      </c>
      <c r="Y1406" t="s">
        <v>339</v>
      </c>
      <c r="Z1406" s="131">
        <v>12000.92</v>
      </c>
      <c r="AA1406" s="131">
        <v>1</v>
      </c>
      <c r="AB1406" s="131">
        <f t="shared" si="27"/>
        <v>105.34192378584308</v>
      </c>
      <c r="AD1406" s="131">
        <v>12.641999999999999</v>
      </c>
      <c r="AH1406" s="132">
        <v>2.0000000000000002E-5</v>
      </c>
      <c r="AI1406" s="132">
        <f t="shared" si="25"/>
        <v>3.3408456118848388E-4</v>
      </c>
      <c r="AJ1406" s="132">
        <v>1.5312399971626852E-5</v>
      </c>
    </row>
    <row r="1407" spans="1:36" hidden="1">
      <c r="A1407" t="s">
        <v>1213</v>
      </c>
      <c r="B1407">
        <v>9301</v>
      </c>
      <c r="C1407" t="s">
        <v>1757</v>
      </c>
      <c r="D1407" t="s">
        <v>1758</v>
      </c>
      <c r="E1407" t="s">
        <v>309</v>
      </c>
      <c r="F1407" t="s">
        <v>1759</v>
      </c>
      <c r="G1407" t="s">
        <v>1760</v>
      </c>
      <c r="H1407" t="s">
        <v>321</v>
      </c>
      <c r="I1407" t="s">
        <v>754</v>
      </c>
      <c r="J1407" t="s">
        <v>204</v>
      </c>
      <c r="K1407" t="s">
        <v>204</v>
      </c>
      <c r="L1407" t="s">
        <v>325</v>
      </c>
      <c r="M1407" t="s">
        <v>340</v>
      </c>
      <c r="N1407" t="s">
        <v>441</v>
      </c>
      <c r="O1407" t="s">
        <v>339</v>
      </c>
      <c r="Q1407" t="s">
        <v>410</v>
      </c>
      <c r="R1407" t="s">
        <v>410</v>
      </c>
      <c r="S1407" t="s">
        <v>1212</v>
      </c>
      <c r="T1407" s="131">
        <v>1.99</v>
      </c>
      <c r="U1407" t="s">
        <v>1597</v>
      </c>
      <c r="V1407" s="132">
        <v>2.751E-2</v>
      </c>
      <c r="W1407" s="132">
        <v>3.8600000000000002E-2</v>
      </c>
      <c r="X1407" t="s">
        <v>412</v>
      </c>
      <c r="Y1407" t="s">
        <v>339</v>
      </c>
      <c r="Z1407" s="131">
        <v>11000.47</v>
      </c>
      <c r="AA1407" s="131">
        <v>1</v>
      </c>
      <c r="AB1407" s="131">
        <f t="shared" si="27"/>
        <v>109.81348978725455</v>
      </c>
      <c r="AD1407" s="131">
        <v>12.08</v>
      </c>
      <c r="AH1407" s="132">
        <v>5.0000000000000002E-5</v>
      </c>
      <c r="AI1407" s="132">
        <f t="shared" si="25"/>
        <v>3.1923283492777137E-4</v>
      </c>
      <c r="AJ1407" s="132">
        <v>1.4631687364123745E-5</v>
      </c>
    </row>
    <row r="1408" spans="1:36" hidden="1">
      <c r="A1408" t="s">
        <v>1213</v>
      </c>
      <c r="B1408">
        <v>9301</v>
      </c>
      <c r="C1408" t="s">
        <v>2023</v>
      </c>
      <c r="D1408" t="s">
        <v>2024</v>
      </c>
      <c r="E1408" t="s">
        <v>309</v>
      </c>
      <c r="F1408" t="s">
        <v>2450</v>
      </c>
      <c r="G1408" t="s">
        <v>2451</v>
      </c>
      <c r="H1408" t="s">
        <v>321</v>
      </c>
      <c r="I1408" t="s">
        <v>754</v>
      </c>
      <c r="J1408" t="s">
        <v>204</v>
      </c>
      <c r="K1408" t="s">
        <v>204</v>
      </c>
      <c r="L1408" t="s">
        <v>325</v>
      </c>
      <c r="M1408" t="s">
        <v>340</v>
      </c>
      <c r="N1408" t="s">
        <v>464</v>
      </c>
      <c r="O1408" t="s">
        <v>339</v>
      </c>
      <c r="P1408" t="s">
        <v>2027</v>
      </c>
      <c r="Q1408" t="s">
        <v>415</v>
      </c>
      <c r="R1408" t="s">
        <v>407</v>
      </c>
      <c r="S1408" t="s">
        <v>1212</v>
      </c>
      <c r="T1408" s="131">
        <v>2.66</v>
      </c>
      <c r="U1408" t="s">
        <v>2452</v>
      </c>
      <c r="V1408" s="132">
        <v>2.1770000000000001E-2</v>
      </c>
      <c r="W1408" s="132">
        <v>2.81E-2</v>
      </c>
      <c r="X1408" t="s">
        <v>412</v>
      </c>
      <c r="Y1408" t="s">
        <v>339</v>
      </c>
      <c r="Z1408" s="131">
        <v>10000.33</v>
      </c>
      <c r="AA1408" s="131">
        <v>1</v>
      </c>
      <c r="AB1408" s="131">
        <f t="shared" si="27"/>
        <v>113.00627079306382</v>
      </c>
      <c r="AD1408" s="131">
        <v>11.301</v>
      </c>
      <c r="AH1408" s="132">
        <v>0</v>
      </c>
      <c r="AI1408" s="132">
        <f t="shared" si="25"/>
        <v>2.9864654532439937E-4</v>
      </c>
      <c r="AJ1408" s="132">
        <v>1.3688137326321394E-5</v>
      </c>
    </row>
    <row r="1409" spans="1:36" hidden="1">
      <c r="A1409" t="s">
        <v>1213</v>
      </c>
      <c r="B1409">
        <v>9301</v>
      </c>
      <c r="C1409" t="s">
        <v>1509</v>
      </c>
      <c r="D1409" t="s">
        <v>1510</v>
      </c>
      <c r="E1409" t="s">
        <v>309</v>
      </c>
      <c r="F1409" t="s">
        <v>2222</v>
      </c>
      <c r="G1409" t="s">
        <v>2223</v>
      </c>
      <c r="H1409" t="s">
        <v>321</v>
      </c>
      <c r="I1409" t="s">
        <v>754</v>
      </c>
      <c r="J1409" t="s">
        <v>204</v>
      </c>
      <c r="K1409" t="s">
        <v>204</v>
      </c>
      <c r="L1409" t="s">
        <v>325</v>
      </c>
      <c r="M1409" t="s">
        <v>340</v>
      </c>
      <c r="N1409" t="s">
        <v>448</v>
      </c>
      <c r="O1409" t="s">
        <v>339</v>
      </c>
      <c r="P1409" t="s">
        <v>1211</v>
      </c>
      <c r="Q1409" t="s">
        <v>413</v>
      </c>
      <c r="R1409" t="s">
        <v>407</v>
      </c>
      <c r="S1409" t="s">
        <v>1212</v>
      </c>
      <c r="T1409" s="131">
        <v>4.45</v>
      </c>
      <c r="U1409" t="s">
        <v>2224</v>
      </c>
      <c r="V1409" s="132">
        <v>2.1250000000000002E-2</v>
      </c>
      <c r="W1409" s="132">
        <v>2.53E-2</v>
      </c>
      <c r="X1409" t="s">
        <v>412</v>
      </c>
      <c r="Y1409" t="s">
        <v>339</v>
      </c>
      <c r="Z1409" s="131">
        <v>10000</v>
      </c>
      <c r="AA1409" s="131">
        <v>1</v>
      </c>
      <c r="AB1409" s="131">
        <f t="shared" si="27"/>
        <v>101.81</v>
      </c>
      <c r="AD1409" s="131">
        <v>10.180999999999999</v>
      </c>
      <c r="AH1409" s="132">
        <v>0</v>
      </c>
      <c r="AI1409" s="132">
        <f t="shared" si="25"/>
        <v>2.6904879903970531E-4</v>
      </c>
      <c r="AJ1409" s="132">
        <v>1.2331557040905946E-5</v>
      </c>
    </row>
    <row r="1410" spans="1:36" hidden="1">
      <c r="A1410" t="s">
        <v>1213</v>
      </c>
      <c r="B1410">
        <v>9301</v>
      </c>
      <c r="C1410" t="s">
        <v>2255</v>
      </c>
      <c r="D1410" t="s">
        <v>2256</v>
      </c>
      <c r="E1410" t="s">
        <v>309</v>
      </c>
      <c r="F1410" t="s">
        <v>2582</v>
      </c>
      <c r="G1410" t="s">
        <v>2583</v>
      </c>
      <c r="H1410" t="s">
        <v>321</v>
      </c>
      <c r="I1410" t="s">
        <v>754</v>
      </c>
      <c r="J1410" t="s">
        <v>204</v>
      </c>
      <c r="K1410" t="s">
        <v>204</v>
      </c>
      <c r="L1410" t="s">
        <v>325</v>
      </c>
      <c r="M1410" t="s">
        <v>340</v>
      </c>
      <c r="N1410" t="s">
        <v>462</v>
      </c>
      <c r="O1410" t="s">
        <v>339</v>
      </c>
      <c r="P1410" t="s">
        <v>1533</v>
      </c>
      <c r="Q1410" t="s">
        <v>413</v>
      </c>
      <c r="R1410" t="s">
        <v>407</v>
      </c>
      <c r="S1410" t="s">
        <v>1212</v>
      </c>
      <c r="T1410" s="131">
        <v>2.84</v>
      </c>
      <c r="U1410" t="s">
        <v>2441</v>
      </c>
      <c r="V1410" s="132">
        <v>1.8540000000000001E-2</v>
      </c>
      <c r="W1410" s="132">
        <v>2.9000000000000001E-2</v>
      </c>
      <c r="X1410" t="s">
        <v>412</v>
      </c>
      <c r="Y1410" t="s">
        <v>339</v>
      </c>
      <c r="Z1410" s="131">
        <v>9000.76</v>
      </c>
      <c r="AA1410" s="131">
        <v>1</v>
      </c>
      <c r="AB1410" s="131">
        <f t="shared" si="27"/>
        <v>105.50220203627249</v>
      </c>
      <c r="AD1410" s="131">
        <v>9.4960000000000004</v>
      </c>
      <c r="AH1410" s="132">
        <v>3.0000000000000001E-5</v>
      </c>
      <c r="AI1410" s="132">
        <f t="shared" si="25"/>
        <v>2.5094660599951299E-4</v>
      </c>
      <c r="AJ1410" s="132">
        <v>1.150186284848668E-5</v>
      </c>
    </row>
    <row r="1411" spans="1:36" hidden="1">
      <c r="A1411" t="s">
        <v>1213</v>
      </c>
      <c r="B1411">
        <v>9301</v>
      </c>
      <c r="C1411" t="s">
        <v>1920</v>
      </c>
      <c r="D1411" t="s">
        <v>1921</v>
      </c>
      <c r="E1411" t="s">
        <v>309</v>
      </c>
      <c r="F1411" t="s">
        <v>3085</v>
      </c>
      <c r="G1411" t="s">
        <v>3086</v>
      </c>
      <c r="H1411" t="s">
        <v>321</v>
      </c>
      <c r="I1411" t="s">
        <v>754</v>
      </c>
      <c r="J1411" t="s">
        <v>204</v>
      </c>
      <c r="K1411" t="s">
        <v>204</v>
      </c>
      <c r="L1411" t="s">
        <v>325</v>
      </c>
      <c r="M1411" t="s">
        <v>340</v>
      </c>
      <c r="N1411" t="s">
        <v>464</v>
      </c>
      <c r="O1411" t="s">
        <v>339</v>
      </c>
      <c r="P1411" t="s">
        <v>1700</v>
      </c>
      <c r="Q1411" t="s">
        <v>413</v>
      </c>
      <c r="R1411" t="s">
        <v>407</v>
      </c>
      <c r="S1411" t="s">
        <v>1212</v>
      </c>
      <c r="T1411" s="131">
        <v>3.08</v>
      </c>
      <c r="U1411" t="s">
        <v>3087</v>
      </c>
      <c r="V1411" s="132">
        <v>4.2399999999999998E-3</v>
      </c>
      <c r="W1411" s="132">
        <v>2.7300000000000001E-2</v>
      </c>
      <c r="X1411" t="s">
        <v>412</v>
      </c>
      <c r="Y1411" t="s">
        <v>339</v>
      </c>
      <c r="Z1411" s="131">
        <v>8000.79</v>
      </c>
      <c r="AA1411" s="131">
        <v>1</v>
      </c>
      <c r="AB1411" s="131">
        <f t="shared" si="27"/>
        <v>108.67676816914329</v>
      </c>
      <c r="AD1411" s="131">
        <v>8.6950000000000003</v>
      </c>
      <c r="AH1411" s="132">
        <v>4.0000000000000003E-5</v>
      </c>
      <c r="AI1411" s="132">
        <f t="shared" ref="AI1411:AI1474" si="28">AD1411/SUMIF(B:B,B1411,AD:AD)</f>
        <v>2.2977893209412021E-4</v>
      </c>
      <c r="AJ1411" s="132">
        <v>1.0531665697935096E-5</v>
      </c>
    </row>
    <row r="1412" spans="1:36" hidden="1">
      <c r="A1412" t="s">
        <v>1213</v>
      </c>
      <c r="B1412">
        <v>9301</v>
      </c>
      <c r="C1412" t="s">
        <v>2489</v>
      </c>
      <c r="D1412" t="s">
        <v>2490</v>
      </c>
      <c r="E1412" t="s">
        <v>309</v>
      </c>
      <c r="F1412" t="s">
        <v>2491</v>
      </c>
      <c r="G1412" t="s">
        <v>2492</v>
      </c>
      <c r="H1412" t="s">
        <v>321</v>
      </c>
      <c r="I1412" t="s">
        <v>951</v>
      </c>
      <c r="J1412" t="s">
        <v>204</v>
      </c>
      <c r="K1412" t="s">
        <v>204</v>
      </c>
      <c r="L1412" t="s">
        <v>325</v>
      </c>
      <c r="M1412" t="s">
        <v>340</v>
      </c>
      <c r="N1412" t="s">
        <v>476</v>
      </c>
      <c r="O1412" t="s">
        <v>339</v>
      </c>
      <c r="P1412" t="s">
        <v>1533</v>
      </c>
      <c r="Q1412" t="s">
        <v>413</v>
      </c>
      <c r="R1412" t="s">
        <v>407</v>
      </c>
      <c r="S1412" t="s">
        <v>1212</v>
      </c>
      <c r="T1412" s="131">
        <v>5.23</v>
      </c>
      <c r="U1412" t="s">
        <v>2493</v>
      </c>
      <c r="V1412" s="132">
        <v>5.552E-2</v>
      </c>
      <c r="W1412" s="132">
        <v>5.04E-2</v>
      </c>
      <c r="X1412" t="s">
        <v>412</v>
      </c>
      <c r="Y1412" t="s">
        <v>339</v>
      </c>
      <c r="Z1412" s="131">
        <v>8000</v>
      </c>
      <c r="AA1412" s="131">
        <v>1</v>
      </c>
      <c r="AB1412" s="131">
        <f t="shared" si="27"/>
        <v>105.52500000000001</v>
      </c>
      <c r="AD1412" s="131">
        <v>8.4420000000000002</v>
      </c>
      <c r="AH1412" s="132">
        <v>5.0000000000000002E-5</v>
      </c>
      <c r="AI1412" s="132">
        <f t="shared" si="28"/>
        <v>2.2309301262088128E-4</v>
      </c>
      <c r="AJ1412" s="132">
        <v>1.0225223901318928E-5</v>
      </c>
    </row>
    <row r="1413" spans="1:36" hidden="1">
      <c r="A1413" t="s">
        <v>1213</v>
      </c>
      <c r="B1413">
        <v>9301</v>
      </c>
      <c r="C1413" t="s">
        <v>3099</v>
      </c>
      <c r="D1413" t="s">
        <v>3100</v>
      </c>
      <c r="E1413" t="s">
        <v>309</v>
      </c>
      <c r="F1413" t="s">
        <v>3101</v>
      </c>
      <c r="G1413" t="s">
        <v>3102</v>
      </c>
      <c r="H1413" t="s">
        <v>321</v>
      </c>
      <c r="I1413" t="s">
        <v>952</v>
      </c>
      <c r="J1413" t="s">
        <v>204</v>
      </c>
      <c r="K1413" t="s">
        <v>204</v>
      </c>
      <c r="L1413" t="s">
        <v>325</v>
      </c>
      <c r="M1413" t="s">
        <v>340</v>
      </c>
      <c r="N1413" t="s">
        <v>478</v>
      </c>
      <c r="O1413" t="s">
        <v>339</v>
      </c>
      <c r="P1413" t="s">
        <v>1545</v>
      </c>
      <c r="Q1413" t="s">
        <v>415</v>
      </c>
      <c r="R1413" t="s">
        <v>407</v>
      </c>
      <c r="S1413" t="s">
        <v>1212</v>
      </c>
      <c r="T1413" s="131">
        <v>0.75</v>
      </c>
      <c r="U1413" t="s">
        <v>1841</v>
      </c>
      <c r="V1413" s="132">
        <v>5.8680000000000003E-2</v>
      </c>
      <c r="W1413" s="132">
        <v>-3.49E-2</v>
      </c>
      <c r="X1413" t="s">
        <v>412</v>
      </c>
      <c r="Y1413" t="s">
        <v>339</v>
      </c>
      <c r="Z1413" s="131">
        <v>8000</v>
      </c>
      <c r="AA1413" s="131">
        <v>1</v>
      </c>
      <c r="AB1413" s="131">
        <f t="shared" si="27"/>
        <v>105</v>
      </c>
      <c r="AD1413" s="131">
        <v>8.4</v>
      </c>
      <c r="AH1413" s="132">
        <v>2.4000000000000001E-4</v>
      </c>
      <c r="AI1413" s="132">
        <f t="shared" si="28"/>
        <v>2.2198309713520527E-4</v>
      </c>
      <c r="AJ1413" s="132">
        <v>1.0174352140615849E-5</v>
      </c>
    </row>
    <row r="1414" spans="1:36" hidden="1">
      <c r="A1414" t="s">
        <v>1213</v>
      </c>
      <c r="B1414">
        <v>9301</v>
      </c>
      <c r="C1414" t="s">
        <v>3452</v>
      </c>
      <c r="D1414" t="s">
        <v>3453</v>
      </c>
      <c r="E1414" t="s">
        <v>309</v>
      </c>
      <c r="F1414" t="s">
        <v>3454</v>
      </c>
      <c r="G1414" t="s">
        <v>3455</v>
      </c>
      <c r="H1414" t="s">
        <v>321</v>
      </c>
      <c r="I1414" t="s">
        <v>755</v>
      </c>
      <c r="J1414" t="s">
        <v>204</v>
      </c>
      <c r="K1414" t="s">
        <v>204</v>
      </c>
      <c r="L1414" t="s">
        <v>325</v>
      </c>
      <c r="M1414" t="s">
        <v>340</v>
      </c>
      <c r="N1414" t="s">
        <v>454</v>
      </c>
      <c r="O1414" t="s">
        <v>339</v>
      </c>
      <c r="Q1414" t="s">
        <v>410</v>
      </c>
      <c r="R1414" t="s">
        <v>410</v>
      </c>
      <c r="S1414" t="s">
        <v>1212</v>
      </c>
      <c r="T1414" s="131">
        <v>2.5099999999999998</v>
      </c>
      <c r="U1414" t="s">
        <v>1612</v>
      </c>
      <c r="V1414" s="132">
        <v>4.8759999999999998E-2</v>
      </c>
      <c r="W1414" s="132">
        <v>6.6199999999999995E-2</v>
      </c>
      <c r="X1414" t="s">
        <v>412</v>
      </c>
      <c r="Y1414" t="s">
        <v>339</v>
      </c>
      <c r="Z1414" s="131">
        <v>6840</v>
      </c>
      <c r="AA1414" s="131">
        <v>1</v>
      </c>
      <c r="AB1414" s="131">
        <f t="shared" si="27"/>
        <v>114.66374269005848</v>
      </c>
      <c r="AD1414" s="131">
        <v>7.843</v>
      </c>
      <c r="AH1414" s="132">
        <v>2.0000000000000002E-5</v>
      </c>
      <c r="AI1414" s="132">
        <f t="shared" si="28"/>
        <v>2.0726350367040653E-4</v>
      </c>
      <c r="AJ1414" s="132">
        <v>9.4996956951012027E-6</v>
      </c>
    </row>
    <row r="1415" spans="1:36" hidden="1">
      <c r="A1415" t="s">
        <v>1213</v>
      </c>
      <c r="B1415">
        <v>9301</v>
      </c>
      <c r="C1415" t="s">
        <v>455</v>
      </c>
      <c r="D1415" t="s">
        <v>2228</v>
      </c>
      <c r="E1415" t="s">
        <v>309</v>
      </c>
      <c r="F1415" t="s">
        <v>2408</v>
      </c>
      <c r="G1415" t="s">
        <v>2409</v>
      </c>
      <c r="H1415" t="s">
        <v>321</v>
      </c>
      <c r="I1415" t="s">
        <v>754</v>
      </c>
      <c r="J1415" t="s">
        <v>204</v>
      </c>
      <c r="K1415" t="s">
        <v>204</v>
      </c>
      <c r="L1415" t="s">
        <v>325</v>
      </c>
      <c r="M1415" t="s">
        <v>340</v>
      </c>
      <c r="N1415" t="s">
        <v>440</v>
      </c>
      <c r="O1415" t="s">
        <v>339</v>
      </c>
      <c r="P1415" t="s">
        <v>2027</v>
      </c>
      <c r="Q1415" t="s">
        <v>415</v>
      </c>
      <c r="R1415" t="s">
        <v>407</v>
      </c>
      <c r="S1415" t="s">
        <v>1212</v>
      </c>
      <c r="T1415" s="131">
        <v>5.37</v>
      </c>
      <c r="U1415" t="s">
        <v>2410</v>
      </c>
      <c r="V1415" s="132">
        <v>8.6499999999999997E-3</v>
      </c>
      <c r="W1415" s="132">
        <v>2.7199999999999998E-2</v>
      </c>
      <c r="X1415" t="s">
        <v>412</v>
      </c>
      <c r="Y1415" t="s">
        <v>339</v>
      </c>
      <c r="Z1415" s="131">
        <v>6000</v>
      </c>
      <c r="AA1415" s="131">
        <v>1</v>
      </c>
      <c r="AB1415" s="131">
        <f t="shared" si="27"/>
        <v>113.39999999999999</v>
      </c>
      <c r="AD1415" s="131">
        <v>6.8040000000000003</v>
      </c>
      <c r="AH1415" s="132">
        <v>0</v>
      </c>
      <c r="AI1415" s="132">
        <f t="shared" si="28"/>
        <v>1.7980630867951627E-4</v>
      </c>
      <c r="AJ1415" s="132">
        <v>8.2412252338988378E-6</v>
      </c>
    </row>
    <row r="1416" spans="1:36" hidden="1">
      <c r="A1416" t="s">
        <v>1213</v>
      </c>
      <c r="B1416">
        <v>9301</v>
      </c>
      <c r="C1416" t="s">
        <v>3226</v>
      </c>
      <c r="D1416" t="s">
        <v>3227</v>
      </c>
      <c r="E1416" t="s">
        <v>309</v>
      </c>
      <c r="F1416" t="s">
        <v>3228</v>
      </c>
      <c r="G1416" t="s">
        <v>3229</v>
      </c>
      <c r="H1416" t="s">
        <v>321</v>
      </c>
      <c r="I1416" t="s">
        <v>754</v>
      </c>
      <c r="J1416" t="s">
        <v>204</v>
      </c>
      <c r="K1416" t="s">
        <v>204</v>
      </c>
      <c r="L1416" t="s">
        <v>325</v>
      </c>
      <c r="M1416" t="s">
        <v>340</v>
      </c>
      <c r="N1416" t="s">
        <v>441</v>
      </c>
      <c r="O1416" t="s">
        <v>339</v>
      </c>
      <c r="Q1416" t="s">
        <v>410</v>
      </c>
      <c r="R1416" t="s">
        <v>410</v>
      </c>
      <c r="S1416" t="s">
        <v>1212</v>
      </c>
      <c r="T1416" s="131">
        <v>2.2400000000000002</v>
      </c>
      <c r="U1416" t="s">
        <v>1730</v>
      </c>
      <c r="V1416" s="132">
        <v>3.7780000000000001E-2</v>
      </c>
      <c r="W1416" s="132">
        <v>3.7100000000000001E-2</v>
      </c>
      <c r="X1416" t="s">
        <v>412</v>
      </c>
      <c r="Y1416" t="s">
        <v>339</v>
      </c>
      <c r="Z1416" s="131">
        <v>5000</v>
      </c>
      <c r="AA1416" s="131">
        <v>1</v>
      </c>
      <c r="AB1416" s="131">
        <f t="shared" si="27"/>
        <v>109.1</v>
      </c>
      <c r="AD1416" s="131">
        <v>5.4550000000000001</v>
      </c>
      <c r="AH1416" s="132">
        <v>1.0000000000000001E-5</v>
      </c>
      <c r="AI1416" s="132">
        <f t="shared" si="28"/>
        <v>1.4415688034196959E-4</v>
      </c>
      <c r="AJ1416" s="132">
        <v>6.60727272941184E-6</v>
      </c>
    </row>
    <row r="1417" spans="1:36" hidden="1">
      <c r="A1417" t="s">
        <v>1213</v>
      </c>
      <c r="B1417">
        <v>9301</v>
      </c>
      <c r="C1417" t="s">
        <v>2513</v>
      </c>
      <c r="D1417" t="s">
        <v>2514</v>
      </c>
      <c r="E1417" t="s">
        <v>309</v>
      </c>
      <c r="F1417" t="s">
        <v>2515</v>
      </c>
      <c r="G1417" t="s">
        <v>2516</v>
      </c>
      <c r="H1417" t="s">
        <v>321</v>
      </c>
      <c r="I1417" t="s">
        <v>951</v>
      </c>
      <c r="J1417" t="s">
        <v>204</v>
      </c>
      <c r="K1417" t="s">
        <v>204</v>
      </c>
      <c r="L1417" t="s">
        <v>325</v>
      </c>
      <c r="M1417" t="s">
        <v>340</v>
      </c>
      <c r="N1417" t="s">
        <v>446</v>
      </c>
      <c r="O1417" t="s">
        <v>339</v>
      </c>
      <c r="P1417" t="s">
        <v>1700</v>
      </c>
      <c r="Q1417" t="s">
        <v>413</v>
      </c>
      <c r="R1417" t="s">
        <v>407</v>
      </c>
      <c r="S1417" t="s">
        <v>1212</v>
      </c>
      <c r="T1417" s="131">
        <v>2.14</v>
      </c>
      <c r="U1417" t="s">
        <v>1572</v>
      </c>
      <c r="V1417" s="132">
        <v>4.3450000000000003E-2</v>
      </c>
      <c r="W1417" s="132">
        <v>4.7100000000000003E-2</v>
      </c>
      <c r="X1417" t="s">
        <v>412</v>
      </c>
      <c r="Y1417" t="s">
        <v>339</v>
      </c>
      <c r="Z1417" s="131">
        <v>5833.33</v>
      </c>
      <c r="AA1417" s="131">
        <v>1</v>
      </c>
      <c r="AB1417" s="131">
        <f t="shared" si="27"/>
        <v>92.862910207377254</v>
      </c>
      <c r="AD1417" s="131">
        <v>5.4169999999999998</v>
      </c>
      <c r="AH1417" s="132">
        <v>1.0000000000000001E-5</v>
      </c>
      <c r="AI1417" s="132">
        <f t="shared" si="28"/>
        <v>1.4315267109302462E-4</v>
      </c>
      <c r="AJ1417" s="132">
        <v>6.5612458982995297E-6</v>
      </c>
    </row>
    <row r="1418" spans="1:36" hidden="1">
      <c r="A1418" t="s">
        <v>1213</v>
      </c>
      <c r="B1418">
        <v>9301</v>
      </c>
      <c r="C1418" t="s">
        <v>3235</v>
      </c>
      <c r="D1418" t="s">
        <v>3236</v>
      </c>
      <c r="E1418" t="s">
        <v>309</v>
      </c>
      <c r="F1418" t="s">
        <v>3237</v>
      </c>
      <c r="G1418" t="s">
        <v>3238</v>
      </c>
      <c r="H1418" t="s">
        <v>321</v>
      </c>
      <c r="I1418" t="s">
        <v>951</v>
      </c>
      <c r="J1418" t="s">
        <v>204</v>
      </c>
      <c r="K1418" t="s">
        <v>204</v>
      </c>
      <c r="L1418" t="s">
        <v>325</v>
      </c>
      <c r="M1418" t="s">
        <v>340</v>
      </c>
      <c r="N1418" t="s">
        <v>443</v>
      </c>
      <c r="O1418" t="s">
        <v>339</v>
      </c>
      <c r="P1418" t="s">
        <v>1551</v>
      </c>
      <c r="Q1418" t="s">
        <v>413</v>
      </c>
      <c r="R1418" t="s">
        <v>407</v>
      </c>
      <c r="S1418" t="s">
        <v>1212</v>
      </c>
      <c r="T1418" s="131">
        <v>0.66</v>
      </c>
      <c r="U1418" t="s">
        <v>2395</v>
      </c>
      <c r="V1418" s="132">
        <v>1.396E-2</v>
      </c>
      <c r="W1418" s="132">
        <v>5.79E-2</v>
      </c>
      <c r="X1418" t="s">
        <v>412</v>
      </c>
      <c r="Y1418" t="s">
        <v>339</v>
      </c>
      <c r="Z1418" s="131">
        <v>5333.33</v>
      </c>
      <c r="AA1418" s="131">
        <v>1</v>
      </c>
      <c r="AB1418" s="131">
        <f t="shared" si="27"/>
        <v>97.443810902381813</v>
      </c>
      <c r="AD1418" s="131">
        <v>5.1970000000000001</v>
      </c>
      <c r="AH1418" s="132">
        <v>1.6000000000000001E-4</v>
      </c>
      <c r="AI1418" s="132">
        <f t="shared" si="28"/>
        <v>1.3733882807281686E-4</v>
      </c>
      <c r="AJ1418" s="132">
        <v>6.2947747708072106E-6</v>
      </c>
    </row>
    <row r="1419" spans="1:36" hidden="1">
      <c r="A1419" t="s">
        <v>1213</v>
      </c>
      <c r="B1419">
        <v>9301</v>
      </c>
      <c r="C1419" t="s">
        <v>1603</v>
      </c>
      <c r="D1419" t="s">
        <v>1604</v>
      </c>
      <c r="E1419" t="s">
        <v>309</v>
      </c>
      <c r="F1419" t="s">
        <v>2057</v>
      </c>
      <c r="G1419" t="s">
        <v>2058</v>
      </c>
      <c r="H1419" t="s">
        <v>321</v>
      </c>
      <c r="I1419" t="s">
        <v>754</v>
      </c>
      <c r="J1419" t="s">
        <v>204</v>
      </c>
      <c r="K1419" t="s">
        <v>204</v>
      </c>
      <c r="L1419" t="s">
        <v>325</v>
      </c>
      <c r="M1419" t="s">
        <v>340</v>
      </c>
      <c r="N1419" t="s">
        <v>448</v>
      </c>
      <c r="O1419" t="s">
        <v>339</v>
      </c>
      <c r="P1419" t="s">
        <v>1211</v>
      </c>
      <c r="Q1419" t="s">
        <v>413</v>
      </c>
      <c r="R1419" t="s">
        <v>407</v>
      </c>
      <c r="S1419" t="s">
        <v>1212</v>
      </c>
      <c r="T1419" s="131">
        <v>3.97</v>
      </c>
      <c r="U1419" t="s">
        <v>2059</v>
      </c>
      <c r="V1419" s="132">
        <v>2.017E-2</v>
      </c>
      <c r="W1419" s="132">
        <v>2.53E-2</v>
      </c>
      <c r="X1419" t="s">
        <v>412</v>
      </c>
      <c r="Y1419" t="s">
        <v>339</v>
      </c>
      <c r="Z1419" s="131">
        <v>3555.56</v>
      </c>
      <c r="AA1419" s="131">
        <v>1</v>
      </c>
      <c r="AB1419" s="131">
        <f t="shared" si="27"/>
        <v>103.07799615250481</v>
      </c>
      <c r="AD1419" s="131">
        <v>3.665</v>
      </c>
      <c r="AH1419" s="132">
        <v>0</v>
      </c>
      <c r="AI1419" s="132">
        <f t="shared" si="28"/>
        <v>9.6853339404824669E-5</v>
      </c>
      <c r="AJ1419" s="132">
        <v>4.4391667375425099E-6</v>
      </c>
    </row>
    <row r="1420" spans="1:36" hidden="1">
      <c r="A1420" t="s">
        <v>1213</v>
      </c>
      <c r="B1420">
        <v>9301</v>
      </c>
      <c r="C1420" t="s">
        <v>1509</v>
      </c>
      <c r="D1420" t="s">
        <v>1510</v>
      </c>
      <c r="E1420" t="s">
        <v>309</v>
      </c>
      <c r="F1420" t="s">
        <v>2638</v>
      </c>
      <c r="G1420" t="s">
        <v>2639</v>
      </c>
      <c r="H1420" t="s">
        <v>321</v>
      </c>
      <c r="I1420" t="s">
        <v>951</v>
      </c>
      <c r="J1420" t="s">
        <v>204</v>
      </c>
      <c r="K1420" t="s">
        <v>204</v>
      </c>
      <c r="L1420" t="s">
        <v>325</v>
      </c>
      <c r="M1420" t="s">
        <v>340</v>
      </c>
      <c r="N1420" t="s">
        <v>448</v>
      </c>
      <c r="O1420" t="s">
        <v>339</v>
      </c>
      <c r="P1420" t="s">
        <v>1211</v>
      </c>
      <c r="Q1420" t="s">
        <v>413</v>
      </c>
      <c r="R1420" t="s">
        <v>407</v>
      </c>
      <c r="S1420" t="s">
        <v>1212</v>
      </c>
      <c r="T1420" s="131">
        <v>2.75</v>
      </c>
      <c r="U1420" t="s">
        <v>1969</v>
      </c>
      <c r="V1420" s="132">
        <v>3.5589999999999997E-2</v>
      </c>
      <c r="W1420" s="132">
        <v>4.6600000000000003E-2</v>
      </c>
      <c r="X1420" t="s">
        <v>412</v>
      </c>
      <c r="Y1420" t="s">
        <v>339</v>
      </c>
      <c r="Z1420" s="131">
        <v>3000</v>
      </c>
      <c r="AA1420" s="131">
        <v>1</v>
      </c>
      <c r="AB1420" s="131">
        <f t="shared" si="27"/>
        <v>97.466666666666669</v>
      </c>
      <c r="AD1420" s="131">
        <v>2.9239999999999999</v>
      </c>
      <c r="AH1420" s="132">
        <v>0</v>
      </c>
      <c r="AI1420" s="132">
        <f t="shared" si="28"/>
        <v>7.7271259050397628E-5</v>
      </c>
      <c r="AJ1420" s="132">
        <v>3.541643530852469E-6</v>
      </c>
    </row>
    <row r="1421" spans="1:36" hidden="1">
      <c r="A1421" t="s">
        <v>1213</v>
      </c>
      <c r="B1421">
        <v>9301</v>
      </c>
      <c r="C1421" t="s">
        <v>3219</v>
      </c>
      <c r="D1421" t="s">
        <v>3220</v>
      </c>
      <c r="E1421" t="s">
        <v>309</v>
      </c>
      <c r="F1421" t="s">
        <v>3221</v>
      </c>
      <c r="G1421" t="s">
        <v>3222</v>
      </c>
      <c r="H1421" t="s">
        <v>321</v>
      </c>
      <c r="I1421" t="s">
        <v>951</v>
      </c>
      <c r="J1421" t="s">
        <v>204</v>
      </c>
      <c r="K1421" t="s">
        <v>204</v>
      </c>
      <c r="L1421" t="s">
        <v>325</v>
      </c>
      <c r="M1421" t="s">
        <v>340</v>
      </c>
      <c r="N1421" t="s">
        <v>464</v>
      </c>
      <c r="O1421" t="s">
        <v>339</v>
      </c>
      <c r="P1421" t="s">
        <v>1539</v>
      </c>
      <c r="Q1421" t="s">
        <v>413</v>
      </c>
      <c r="R1421" t="s">
        <v>407</v>
      </c>
      <c r="S1421" t="s">
        <v>1212</v>
      </c>
      <c r="T1421" s="131">
        <v>0.08</v>
      </c>
      <c r="U1421" t="s">
        <v>1379</v>
      </c>
      <c r="V1421" s="132">
        <v>5.6559999999999999E-2</v>
      </c>
      <c r="W1421" s="132">
        <v>5.28E-2</v>
      </c>
      <c r="X1421" t="s">
        <v>412</v>
      </c>
      <c r="Y1421" t="s">
        <v>339</v>
      </c>
      <c r="Z1421" s="131">
        <v>2000</v>
      </c>
      <c r="AA1421" s="131">
        <v>1</v>
      </c>
      <c r="AB1421" s="131">
        <f t="shared" si="27"/>
        <v>101.35000000000001</v>
      </c>
      <c r="AD1421" s="131">
        <v>2.0270000000000001</v>
      </c>
      <c r="AH1421" s="132">
        <v>4.0000000000000003E-5</v>
      </c>
      <c r="AI1421" s="132">
        <f t="shared" si="28"/>
        <v>5.3566635463459653E-5</v>
      </c>
      <c r="AJ1421" s="132">
        <v>2.4551680701224198E-6</v>
      </c>
    </row>
    <row r="1422" spans="1:36" hidden="1">
      <c r="A1422" t="s">
        <v>1213</v>
      </c>
      <c r="B1422">
        <v>9301</v>
      </c>
      <c r="C1422" t="s">
        <v>3200</v>
      </c>
      <c r="D1422" t="s">
        <v>3201</v>
      </c>
      <c r="E1422" t="s">
        <v>309</v>
      </c>
      <c r="F1422" t="s">
        <v>3202</v>
      </c>
      <c r="G1422" t="s">
        <v>3203</v>
      </c>
      <c r="H1422" t="s">
        <v>321</v>
      </c>
      <c r="I1422" t="s">
        <v>951</v>
      </c>
      <c r="J1422" t="s">
        <v>204</v>
      </c>
      <c r="K1422" t="s">
        <v>204</v>
      </c>
      <c r="L1422" t="s">
        <v>325</v>
      </c>
      <c r="M1422" t="s">
        <v>340</v>
      </c>
      <c r="N1422" t="s">
        <v>451</v>
      </c>
      <c r="O1422" t="s">
        <v>339</v>
      </c>
      <c r="Q1422" t="s">
        <v>410</v>
      </c>
      <c r="R1422" t="s">
        <v>410</v>
      </c>
      <c r="S1422" t="s">
        <v>1212</v>
      </c>
      <c r="T1422" s="131">
        <v>0.74</v>
      </c>
      <c r="U1422" t="s">
        <v>1583</v>
      </c>
      <c r="V1422" s="132">
        <v>5.398E-2</v>
      </c>
      <c r="W1422" s="132">
        <v>5.1999999999999998E-2</v>
      </c>
      <c r="X1422" t="s">
        <v>412</v>
      </c>
      <c r="Y1422" t="s">
        <v>339</v>
      </c>
      <c r="Z1422" s="131">
        <v>2000</v>
      </c>
      <c r="AA1422" s="131">
        <v>1</v>
      </c>
      <c r="AB1422" s="131">
        <f t="shared" si="27"/>
        <v>99.7</v>
      </c>
      <c r="AD1422" s="131">
        <v>1.994</v>
      </c>
      <c r="AH1422" s="132">
        <v>5.0000000000000002E-5</v>
      </c>
      <c r="AI1422" s="132">
        <f t="shared" si="28"/>
        <v>5.2694559010428483E-5</v>
      </c>
      <c r="AJ1422" s="132">
        <v>2.4151974009985719E-6</v>
      </c>
    </row>
    <row r="1423" spans="1:36" hidden="1">
      <c r="A1423" t="s">
        <v>1213</v>
      </c>
      <c r="B1423">
        <v>9301</v>
      </c>
      <c r="C1423" t="s">
        <v>1977</v>
      </c>
      <c r="D1423" t="s">
        <v>1978</v>
      </c>
      <c r="E1423" t="s">
        <v>309</v>
      </c>
      <c r="F1423" t="s">
        <v>2487</v>
      </c>
      <c r="G1423" t="s">
        <v>2488</v>
      </c>
      <c r="H1423" t="s">
        <v>321</v>
      </c>
      <c r="I1423" t="s">
        <v>754</v>
      </c>
      <c r="J1423" t="s">
        <v>204</v>
      </c>
      <c r="K1423" t="s">
        <v>204</v>
      </c>
      <c r="L1423" t="s">
        <v>325</v>
      </c>
      <c r="M1423" t="s">
        <v>340</v>
      </c>
      <c r="N1423" t="s">
        <v>464</v>
      </c>
      <c r="O1423" t="s">
        <v>339</v>
      </c>
      <c r="P1423" t="s">
        <v>1700</v>
      </c>
      <c r="Q1423" t="s">
        <v>413</v>
      </c>
      <c r="R1423" t="s">
        <v>407</v>
      </c>
      <c r="S1423" t="s">
        <v>1212</v>
      </c>
      <c r="T1423" s="131">
        <v>0.99</v>
      </c>
      <c r="U1423" t="s">
        <v>1844</v>
      </c>
      <c r="V1423" s="132">
        <v>-1.304E-2</v>
      </c>
      <c r="W1423" s="132">
        <v>2.46E-2</v>
      </c>
      <c r="X1423" t="s">
        <v>412</v>
      </c>
      <c r="Y1423" t="s">
        <v>339</v>
      </c>
      <c r="Z1423" s="131">
        <v>1000</v>
      </c>
      <c r="AA1423" s="131">
        <v>1</v>
      </c>
      <c r="AB1423" s="131">
        <f t="shared" si="27"/>
        <v>143.4</v>
      </c>
      <c r="AD1423" s="131">
        <v>1.4339999999999999</v>
      </c>
      <c r="AH1423" s="132">
        <v>0</v>
      </c>
      <c r="AI1423" s="132">
        <f t="shared" si="28"/>
        <v>3.7895685868081468E-5</v>
      </c>
      <c r="AJ1423" s="132">
        <v>1.7369072582908484E-6</v>
      </c>
    </row>
    <row r="1424" spans="1:36" hidden="1">
      <c r="A1424" t="s">
        <v>1213</v>
      </c>
      <c r="B1424">
        <v>9301</v>
      </c>
      <c r="C1424" t="s">
        <v>2946</v>
      </c>
      <c r="D1424" t="s">
        <v>2947</v>
      </c>
      <c r="E1424" t="s">
        <v>309</v>
      </c>
      <c r="F1424" t="s">
        <v>2948</v>
      </c>
      <c r="G1424" t="s">
        <v>2949</v>
      </c>
      <c r="H1424" t="s">
        <v>321</v>
      </c>
      <c r="I1424" t="s">
        <v>755</v>
      </c>
      <c r="J1424" t="s">
        <v>204</v>
      </c>
      <c r="K1424" t="s">
        <v>204</v>
      </c>
      <c r="L1424" t="s">
        <v>325</v>
      </c>
      <c r="M1424" t="s">
        <v>340</v>
      </c>
      <c r="N1424" t="s">
        <v>466</v>
      </c>
      <c r="O1424" t="s">
        <v>339</v>
      </c>
      <c r="P1424" t="s">
        <v>1627</v>
      </c>
      <c r="Q1424" t="s">
        <v>413</v>
      </c>
      <c r="R1424" t="s">
        <v>407</v>
      </c>
      <c r="S1424" t="s">
        <v>1212</v>
      </c>
      <c r="T1424" s="131">
        <v>0.74</v>
      </c>
      <c r="U1424" t="s">
        <v>1583</v>
      </c>
      <c r="V1424" s="132">
        <v>7.4630000000000002E-2</v>
      </c>
      <c r="W1424" s="132">
        <v>6.9400000000000003E-2</v>
      </c>
      <c r="X1424" t="s">
        <v>412</v>
      </c>
      <c r="Y1424" t="s">
        <v>339</v>
      </c>
      <c r="Z1424" s="131">
        <v>1000</v>
      </c>
      <c r="AA1424" s="131">
        <v>1</v>
      </c>
      <c r="AB1424" s="131">
        <f t="shared" ref="AB1424:AB1427" si="29">(AD1424-(AC1424*AA1424))*1000/AA1424/Z1424*100</f>
        <v>100.69999999999999</v>
      </c>
      <c r="AD1424" s="131">
        <v>1.0069999999999999</v>
      </c>
      <c r="AH1424" s="132">
        <v>3.0000000000000001E-5</v>
      </c>
      <c r="AI1424" s="132">
        <f t="shared" si="28"/>
        <v>2.6611545097041865E-5</v>
      </c>
      <c r="AJ1424" s="132">
        <v>1.2197110244762095E-6</v>
      </c>
    </row>
    <row r="1425" spans="1:42" hidden="1">
      <c r="A1425" t="s">
        <v>1213</v>
      </c>
      <c r="B1425">
        <v>9301</v>
      </c>
      <c r="C1425" t="s">
        <v>3239</v>
      </c>
      <c r="D1425" t="s">
        <v>3240</v>
      </c>
      <c r="E1425" t="s">
        <v>311</v>
      </c>
      <c r="F1425" t="s">
        <v>3241</v>
      </c>
      <c r="G1425" t="s">
        <v>3242</v>
      </c>
      <c r="H1425" t="s">
        <v>321</v>
      </c>
      <c r="I1425" t="s">
        <v>951</v>
      </c>
      <c r="J1425" t="s">
        <v>204</v>
      </c>
      <c r="K1425" t="s">
        <v>204</v>
      </c>
      <c r="L1425" t="s">
        <v>314</v>
      </c>
      <c r="M1425" t="s">
        <v>340</v>
      </c>
      <c r="N1425" t="s">
        <v>447</v>
      </c>
      <c r="O1425" t="s">
        <v>339</v>
      </c>
      <c r="Q1425" t="s">
        <v>410</v>
      </c>
      <c r="R1425" t="s">
        <v>410</v>
      </c>
      <c r="S1425" t="s">
        <v>1212</v>
      </c>
      <c r="T1425" s="131">
        <v>0.28999999999999998</v>
      </c>
      <c r="U1425" t="s">
        <v>3243</v>
      </c>
      <c r="V1425" s="132">
        <v>9.8500000000000004E-2</v>
      </c>
      <c r="W1425" s="132">
        <v>0</v>
      </c>
      <c r="X1425" t="s">
        <v>412</v>
      </c>
      <c r="Y1425" t="s">
        <v>338</v>
      </c>
      <c r="Z1425" s="131">
        <v>36580</v>
      </c>
      <c r="AA1425" s="131">
        <v>1</v>
      </c>
      <c r="AB1425" s="131">
        <f t="shared" si="29"/>
        <v>0</v>
      </c>
      <c r="AD1425" s="131">
        <v>0</v>
      </c>
      <c r="AH1425" s="132">
        <v>5.8E-4</v>
      </c>
      <c r="AI1425" s="132">
        <f t="shared" si="28"/>
        <v>0</v>
      </c>
      <c r="AJ1425" s="132">
        <v>0</v>
      </c>
    </row>
    <row r="1426" spans="1:42" hidden="1">
      <c r="A1426" t="s">
        <v>1213</v>
      </c>
      <c r="B1426">
        <v>9301</v>
      </c>
      <c r="C1426" t="s">
        <v>3244</v>
      </c>
      <c r="D1426" t="s">
        <v>3245</v>
      </c>
      <c r="E1426" t="s">
        <v>311</v>
      </c>
      <c r="F1426" t="s">
        <v>3246</v>
      </c>
      <c r="G1426" t="s">
        <v>3247</v>
      </c>
      <c r="H1426" t="s">
        <v>312</v>
      </c>
      <c r="I1426" t="s">
        <v>951</v>
      </c>
      <c r="J1426" t="s">
        <v>204</v>
      </c>
      <c r="K1426" t="s">
        <v>224</v>
      </c>
      <c r="L1426" t="s">
        <v>314</v>
      </c>
      <c r="M1426" t="s">
        <v>340</v>
      </c>
      <c r="N1426" t="s">
        <v>465</v>
      </c>
      <c r="O1426" t="s">
        <v>339</v>
      </c>
      <c r="Q1426" t="s">
        <v>410</v>
      </c>
      <c r="R1426" t="s">
        <v>410</v>
      </c>
      <c r="S1426" t="s">
        <v>1212</v>
      </c>
      <c r="T1426" s="131">
        <v>6.44</v>
      </c>
      <c r="U1426" t="s">
        <v>3248</v>
      </c>
      <c r="V1426" s="132">
        <v>0.03</v>
      </c>
      <c r="W1426" s="132">
        <v>0</v>
      </c>
      <c r="X1426" t="s">
        <v>412</v>
      </c>
      <c r="Y1426" t="s">
        <v>338</v>
      </c>
      <c r="Z1426" s="131">
        <v>13584.21</v>
      </c>
      <c r="AA1426" s="131">
        <v>1</v>
      </c>
      <c r="AB1426" s="131">
        <f t="shared" si="29"/>
        <v>0</v>
      </c>
      <c r="AD1426" s="131">
        <v>0</v>
      </c>
      <c r="AH1426" s="132">
        <v>1.7000000000000001E-4</v>
      </c>
      <c r="AI1426" s="132">
        <f t="shared" si="28"/>
        <v>0</v>
      </c>
      <c r="AJ1426" s="132">
        <v>0</v>
      </c>
    </row>
    <row r="1427" spans="1:42" hidden="1">
      <c r="A1427" t="s">
        <v>1213</v>
      </c>
      <c r="B1427">
        <v>9301</v>
      </c>
      <c r="C1427" t="s">
        <v>2291</v>
      </c>
      <c r="D1427" t="s">
        <v>2292</v>
      </c>
      <c r="E1427" t="s">
        <v>309</v>
      </c>
      <c r="F1427" t="s">
        <v>2293</v>
      </c>
      <c r="G1427" t="s">
        <v>2294</v>
      </c>
      <c r="H1427" t="s">
        <v>321</v>
      </c>
      <c r="I1427" t="s">
        <v>754</v>
      </c>
      <c r="J1427" t="s">
        <v>204</v>
      </c>
      <c r="K1427" t="s">
        <v>204</v>
      </c>
      <c r="L1427" t="s">
        <v>325</v>
      </c>
      <c r="M1427" t="s">
        <v>340</v>
      </c>
      <c r="N1427" t="s">
        <v>465</v>
      </c>
      <c r="O1427" t="s">
        <v>339</v>
      </c>
      <c r="P1427" t="s">
        <v>1539</v>
      </c>
      <c r="Q1427" t="s">
        <v>413</v>
      </c>
      <c r="R1427" t="s">
        <v>407</v>
      </c>
      <c r="S1427" t="s">
        <v>1212</v>
      </c>
      <c r="T1427" s="131">
        <v>3.1</v>
      </c>
      <c r="U1427" t="s">
        <v>1960</v>
      </c>
      <c r="V1427" s="132">
        <v>7.4990000000000001E-2</v>
      </c>
      <c r="W1427" s="132">
        <v>4.7800000000000002E-2</v>
      </c>
      <c r="X1427" t="s">
        <v>412</v>
      </c>
      <c r="Y1427" t="s">
        <v>339</v>
      </c>
      <c r="Z1427" s="131">
        <v>248000</v>
      </c>
      <c r="AA1427" s="131">
        <v>1</v>
      </c>
      <c r="AB1427" s="131">
        <f t="shared" si="29"/>
        <v>103.52999999999999</v>
      </c>
      <c r="AD1427" s="131">
        <f>256754.4/1000</f>
        <v>256.75439999999998</v>
      </c>
      <c r="AH1427" s="132">
        <v>2.0000000000000001E-4</v>
      </c>
      <c r="AI1427" s="132">
        <f t="shared" si="28"/>
        <v>6.7851353470346825E-3</v>
      </c>
      <c r="AJ1427" s="132">
        <v>3.1098924753006401E-4</v>
      </c>
    </row>
    <row r="1428" spans="1:42" hidden="1">
      <c r="A1428" t="s">
        <v>1213</v>
      </c>
      <c r="B1428">
        <v>9301</v>
      </c>
      <c r="C1428" t="s">
        <v>3348</v>
      </c>
      <c r="D1428" t="s">
        <v>3349</v>
      </c>
      <c r="E1428" t="s">
        <v>80</v>
      </c>
      <c r="F1428" t="s">
        <v>3350</v>
      </c>
      <c r="G1428" t="s">
        <v>3351</v>
      </c>
      <c r="H1428" t="s">
        <v>321</v>
      </c>
      <c r="I1428" t="s">
        <v>755</v>
      </c>
      <c r="J1428" t="s">
        <v>205</v>
      </c>
      <c r="K1428" t="s">
        <v>224</v>
      </c>
      <c r="L1428" t="s">
        <v>325</v>
      </c>
      <c r="M1428" t="s">
        <v>314</v>
      </c>
      <c r="N1428" t="s">
        <v>548</v>
      </c>
      <c r="O1428" t="s">
        <v>339</v>
      </c>
      <c r="P1428" t="s">
        <v>1889</v>
      </c>
      <c r="Q1428" t="s">
        <v>433</v>
      </c>
      <c r="R1428" t="s">
        <v>407</v>
      </c>
      <c r="S1428" t="s">
        <v>1215</v>
      </c>
      <c r="T1428" s="131">
        <v>6.6120000000000001</v>
      </c>
      <c r="U1428" t="s">
        <v>3352</v>
      </c>
      <c r="V1428" s="132">
        <v>5.5559999999999998E-2</v>
      </c>
      <c r="W1428" s="132">
        <v>5.672E-2</v>
      </c>
      <c r="X1428" t="s">
        <v>412</v>
      </c>
      <c r="Y1428" t="s">
        <v>339</v>
      </c>
      <c r="Z1428" s="131">
        <v>75000</v>
      </c>
      <c r="AA1428" s="131">
        <v>3.718</v>
      </c>
      <c r="AB1428" s="131">
        <v>103.804</v>
      </c>
      <c r="AD1428" s="131">
        <v>289.45800000000003</v>
      </c>
      <c r="AH1428" s="132">
        <v>1.4999999999999999E-4</v>
      </c>
      <c r="AI1428" s="132">
        <f t="shared" si="28"/>
        <v>7.6493789679240769E-3</v>
      </c>
      <c r="AJ1428" s="132">
        <v>3.5060090737123605E-4</v>
      </c>
    </row>
    <row r="1429" spans="1:42" s="156" customFormat="1">
      <c r="A1429" s="155" t="s">
        <v>1213</v>
      </c>
      <c r="B1429" s="155">
        <v>9301</v>
      </c>
      <c r="C1429" s="155" t="s">
        <v>3258</v>
      </c>
      <c r="D1429" s="155" t="s">
        <v>3259</v>
      </c>
      <c r="E1429" s="155" t="s">
        <v>309</v>
      </c>
      <c r="F1429" s="155" t="s">
        <v>3260</v>
      </c>
      <c r="G1429" s="155" t="s">
        <v>3261</v>
      </c>
      <c r="H1429" s="155" t="s">
        <v>321</v>
      </c>
      <c r="I1429" s="155" t="s">
        <v>755</v>
      </c>
      <c r="J1429" s="155" t="s">
        <v>205</v>
      </c>
      <c r="K1429" s="155" t="s">
        <v>224</v>
      </c>
      <c r="L1429" s="155" t="s">
        <v>325</v>
      </c>
      <c r="M1429" s="155" t="s">
        <v>314</v>
      </c>
      <c r="N1429" s="155" t="s">
        <v>554</v>
      </c>
      <c r="O1429" s="155" t="s">
        <v>339</v>
      </c>
      <c r="Q1429" s="155" t="s">
        <v>410</v>
      </c>
      <c r="R1429" s="155" t="s">
        <v>410</v>
      </c>
      <c r="S1429" s="155" t="s">
        <v>1215</v>
      </c>
      <c r="T1429" s="159">
        <v>2.23</v>
      </c>
      <c r="U1429" s="155" t="s">
        <v>3262</v>
      </c>
      <c r="V1429" s="157">
        <v>2.7810000000000001E-2</v>
      </c>
      <c r="X1429" s="155" t="s">
        <v>412</v>
      </c>
      <c r="Y1429" s="155" t="s">
        <v>339</v>
      </c>
      <c r="Z1429" s="158">
        <v>60000</v>
      </c>
      <c r="AA1429" s="158">
        <v>3.718</v>
      </c>
      <c r="AB1429" s="158">
        <v>103.858</v>
      </c>
      <c r="AD1429" s="158">
        <v>231.68600000000001</v>
      </c>
      <c r="AH1429" s="157">
        <v>1.33E-3</v>
      </c>
      <c r="AI1429" s="157">
        <f t="shared" si="28"/>
        <v>6.1226637908175195E-3</v>
      </c>
      <c r="AJ1429" s="157">
        <v>2.8062558929175282E-4</v>
      </c>
      <c r="AN1429" s="155"/>
      <c r="AO1429" s="155"/>
      <c r="AP1429" s="155"/>
    </row>
    <row r="1430" spans="1:42" hidden="1">
      <c r="A1430" t="s">
        <v>1213</v>
      </c>
      <c r="B1430">
        <v>9301</v>
      </c>
      <c r="C1430" t="s">
        <v>3328</v>
      </c>
      <c r="D1430" t="s">
        <v>3329</v>
      </c>
      <c r="E1430" t="s">
        <v>80</v>
      </c>
      <c r="F1430" t="s">
        <v>3330</v>
      </c>
      <c r="G1430" t="s">
        <v>3331</v>
      </c>
      <c r="H1430" t="s">
        <v>321</v>
      </c>
      <c r="I1430" t="s">
        <v>755</v>
      </c>
      <c r="J1430" t="s">
        <v>205</v>
      </c>
      <c r="K1430" t="s">
        <v>224</v>
      </c>
      <c r="L1430" t="s">
        <v>325</v>
      </c>
      <c r="M1430" t="s">
        <v>314</v>
      </c>
      <c r="N1430" t="s">
        <v>537</v>
      </c>
      <c r="O1430" t="s">
        <v>339</v>
      </c>
      <c r="P1430" t="s">
        <v>1889</v>
      </c>
      <c r="Q1430" t="s">
        <v>433</v>
      </c>
      <c r="R1430" t="s">
        <v>407</v>
      </c>
      <c r="S1430" t="s">
        <v>1215</v>
      </c>
      <c r="T1430" s="131">
        <v>3.327</v>
      </c>
      <c r="U1430" t="s">
        <v>2908</v>
      </c>
      <c r="V1430" s="132">
        <v>6.9000000000000006E-2</v>
      </c>
      <c r="W1430" s="132">
        <v>5.7579999999999999E-2</v>
      </c>
      <c r="X1430" t="s">
        <v>412</v>
      </c>
      <c r="Y1430" t="s">
        <v>339</v>
      </c>
      <c r="Z1430" s="131">
        <v>50000</v>
      </c>
      <c r="AA1430" s="131">
        <v>3.718</v>
      </c>
      <c r="AB1430" s="131">
        <v>106.773</v>
      </c>
      <c r="AD1430" s="131">
        <v>198.49100000000001</v>
      </c>
      <c r="AH1430" s="132">
        <v>5.0000000000000002E-5</v>
      </c>
      <c r="AI1430" s="132">
        <f t="shared" si="28"/>
        <v>5.2454341587457173E-3</v>
      </c>
      <c r="AJ1430" s="132">
        <v>2.4041872985035482E-4</v>
      </c>
    </row>
    <row r="1431" spans="1:42" hidden="1">
      <c r="A1431" t="s">
        <v>1213</v>
      </c>
      <c r="B1431">
        <v>9301</v>
      </c>
      <c r="C1431" t="s">
        <v>2190</v>
      </c>
      <c r="D1431" t="s">
        <v>2191</v>
      </c>
      <c r="E1431" t="s">
        <v>309</v>
      </c>
      <c r="F1431" t="s">
        <v>3279</v>
      </c>
      <c r="G1431" t="s">
        <v>3280</v>
      </c>
      <c r="H1431" t="s">
        <v>321</v>
      </c>
      <c r="I1431" t="s">
        <v>755</v>
      </c>
      <c r="J1431" t="s">
        <v>205</v>
      </c>
      <c r="K1431" t="s">
        <v>204</v>
      </c>
      <c r="L1431" t="s">
        <v>325</v>
      </c>
      <c r="M1431" t="s">
        <v>314</v>
      </c>
      <c r="N1431" t="s">
        <v>534</v>
      </c>
      <c r="O1431" t="s">
        <v>339</v>
      </c>
      <c r="P1431" t="s">
        <v>2194</v>
      </c>
      <c r="Q1431" t="s">
        <v>433</v>
      </c>
      <c r="R1431" t="s">
        <v>407</v>
      </c>
      <c r="S1431" t="s">
        <v>1216</v>
      </c>
      <c r="T1431" s="131">
        <v>1.9710000000000001</v>
      </c>
      <c r="U1431" t="s">
        <v>2195</v>
      </c>
      <c r="V1431" s="132">
        <v>3.5209999999999998E-2</v>
      </c>
      <c r="W1431" s="132">
        <v>3.6799999999999999E-2</v>
      </c>
      <c r="X1431" t="s">
        <v>412</v>
      </c>
      <c r="Y1431" t="s">
        <v>339</v>
      </c>
      <c r="Z1431" s="131">
        <v>40000</v>
      </c>
      <c r="AA1431" s="131">
        <v>4.0218999999999996</v>
      </c>
      <c r="AB1431" s="131">
        <v>100.851</v>
      </c>
      <c r="AD1431" s="131">
        <v>162.245</v>
      </c>
      <c r="AH1431" s="132">
        <v>4.0000000000000003E-5</v>
      </c>
      <c r="AI1431" s="132">
        <f t="shared" si="28"/>
        <v>4.2875770946073062E-3</v>
      </c>
      <c r="AJ1431" s="132">
        <v>1.9651640036359743E-4</v>
      </c>
    </row>
    <row r="1432" spans="1:42" hidden="1">
      <c r="A1432" t="s">
        <v>1213</v>
      </c>
      <c r="B1432">
        <v>9301</v>
      </c>
      <c r="C1432" t="s">
        <v>3295</v>
      </c>
      <c r="D1432" t="s">
        <v>3296</v>
      </c>
      <c r="E1432" t="s">
        <v>80</v>
      </c>
      <c r="F1432" t="s">
        <v>3297</v>
      </c>
      <c r="G1432" t="s">
        <v>3298</v>
      </c>
      <c r="H1432" t="s">
        <v>321</v>
      </c>
      <c r="I1432" t="s">
        <v>755</v>
      </c>
      <c r="J1432" t="s">
        <v>205</v>
      </c>
      <c r="K1432" t="s">
        <v>293</v>
      </c>
      <c r="L1432" t="s">
        <v>325</v>
      </c>
      <c r="M1432" t="s">
        <v>314</v>
      </c>
      <c r="N1432" t="s">
        <v>568</v>
      </c>
      <c r="O1432" t="s">
        <v>339</v>
      </c>
      <c r="P1432" t="s">
        <v>2773</v>
      </c>
      <c r="Q1432" t="s">
        <v>431</v>
      </c>
      <c r="R1432" t="s">
        <v>407</v>
      </c>
      <c r="S1432" t="s">
        <v>1216</v>
      </c>
      <c r="T1432" s="131">
        <v>2.2050000000000001</v>
      </c>
      <c r="U1432" t="s">
        <v>3299</v>
      </c>
      <c r="V1432" s="132">
        <v>4.6179999999999999E-2</v>
      </c>
      <c r="W1432" s="132">
        <v>6.2780000000000002E-2</v>
      </c>
      <c r="X1432" t="s">
        <v>412</v>
      </c>
      <c r="Y1432" t="s">
        <v>339</v>
      </c>
      <c r="Z1432" s="131">
        <v>30000</v>
      </c>
      <c r="AA1432" s="131">
        <v>4.0218999999999996</v>
      </c>
      <c r="AB1432" s="131">
        <v>92.674000000000007</v>
      </c>
      <c r="AD1432" s="131">
        <v>111.81699999999999</v>
      </c>
      <c r="AH1432" s="132">
        <v>1.2999999999999999E-4</v>
      </c>
      <c r="AI1432" s="132">
        <f t="shared" si="28"/>
        <v>2.9549385681389576E-3</v>
      </c>
      <c r="AJ1432" s="132">
        <v>1.3543637301276695E-4</v>
      </c>
    </row>
    <row r="1433" spans="1:42" hidden="1">
      <c r="A1433" t="s">
        <v>1213</v>
      </c>
      <c r="B1433">
        <v>9301</v>
      </c>
      <c r="C1433" t="s">
        <v>3400</v>
      </c>
      <c r="D1433" t="s">
        <v>3401</v>
      </c>
      <c r="E1433" t="s">
        <v>80</v>
      </c>
      <c r="F1433" t="s">
        <v>3402</v>
      </c>
      <c r="G1433" t="s">
        <v>3403</v>
      </c>
      <c r="H1433" t="s">
        <v>321</v>
      </c>
      <c r="I1433" t="s">
        <v>755</v>
      </c>
      <c r="J1433" t="s">
        <v>205</v>
      </c>
      <c r="K1433" t="s">
        <v>224</v>
      </c>
      <c r="L1433" t="s">
        <v>325</v>
      </c>
      <c r="M1433" t="s">
        <v>314</v>
      </c>
      <c r="N1433" t="s">
        <v>548</v>
      </c>
      <c r="O1433" t="s">
        <v>339</v>
      </c>
      <c r="P1433" t="s">
        <v>1883</v>
      </c>
      <c r="Q1433" t="s">
        <v>423</v>
      </c>
      <c r="R1433" t="s">
        <v>407</v>
      </c>
      <c r="S1433" t="s">
        <v>1215</v>
      </c>
      <c r="T1433" s="131">
        <v>5.3250000000000002</v>
      </c>
      <c r="U1433" t="s">
        <v>3404</v>
      </c>
      <c r="V1433" s="132">
        <v>2.334E-2</v>
      </c>
      <c r="W1433" s="132">
        <v>4.7690000000000003E-2</v>
      </c>
      <c r="X1433" t="s">
        <v>412</v>
      </c>
      <c r="Y1433" t="s">
        <v>339</v>
      </c>
      <c r="Z1433" s="131">
        <v>30000</v>
      </c>
      <c r="AA1433" s="131">
        <v>3.718</v>
      </c>
      <c r="AB1433" s="131">
        <v>88.230999999999995</v>
      </c>
      <c r="AD1433" s="131">
        <v>98.412999999999997</v>
      </c>
      <c r="AH1433" s="132">
        <v>1.0000000000000001E-5</v>
      </c>
      <c r="AI1433" s="132">
        <f t="shared" si="28"/>
        <v>2.6007169688532089E-3</v>
      </c>
      <c r="AJ1433" s="132">
        <v>1.1920101395409851E-4</v>
      </c>
    </row>
    <row r="1434" spans="1:42" hidden="1">
      <c r="A1434" t="s">
        <v>1213</v>
      </c>
      <c r="B1434">
        <v>9301</v>
      </c>
      <c r="C1434" t="s">
        <v>3269</v>
      </c>
      <c r="D1434" t="s">
        <v>3270</v>
      </c>
      <c r="E1434" t="s">
        <v>80</v>
      </c>
      <c r="F1434" t="s">
        <v>3271</v>
      </c>
      <c r="G1434" t="s">
        <v>3272</v>
      </c>
      <c r="H1434" t="s">
        <v>321</v>
      </c>
      <c r="I1434" t="s">
        <v>755</v>
      </c>
      <c r="J1434" t="s">
        <v>205</v>
      </c>
      <c r="K1434" t="s">
        <v>233</v>
      </c>
      <c r="L1434" t="s">
        <v>325</v>
      </c>
      <c r="M1434" t="s">
        <v>314</v>
      </c>
      <c r="N1434" t="s">
        <v>486</v>
      </c>
      <c r="O1434" t="s">
        <v>339</v>
      </c>
      <c r="P1434" t="s">
        <v>3273</v>
      </c>
      <c r="Q1434" t="s">
        <v>431</v>
      </c>
      <c r="R1434" t="s">
        <v>407</v>
      </c>
      <c r="S1434" t="s">
        <v>1215</v>
      </c>
      <c r="T1434" s="131">
        <v>2.9350000000000001</v>
      </c>
      <c r="U1434" t="s">
        <v>2797</v>
      </c>
      <c r="V1434" s="132">
        <v>8.2470000000000002E-2</v>
      </c>
      <c r="W1434" s="132">
        <v>7.2300000000000003E-2</v>
      </c>
      <c r="X1434" t="s">
        <v>412</v>
      </c>
      <c r="Y1434" t="s">
        <v>339</v>
      </c>
      <c r="Z1434" s="131">
        <v>25000</v>
      </c>
      <c r="AA1434" s="131">
        <v>3.718</v>
      </c>
      <c r="AB1434" s="131">
        <v>105.444</v>
      </c>
      <c r="AD1434" s="131">
        <v>98.01</v>
      </c>
      <c r="AH1434" s="132">
        <v>3.0000000000000001E-5</v>
      </c>
      <c r="AI1434" s="132">
        <f t="shared" si="28"/>
        <v>2.5900670655025558E-3</v>
      </c>
      <c r="AJ1434" s="132">
        <v>1.187128872978285E-4</v>
      </c>
    </row>
    <row r="1435" spans="1:42" hidden="1">
      <c r="A1435" t="s">
        <v>1213</v>
      </c>
      <c r="B1435">
        <v>9301</v>
      </c>
      <c r="C1435" t="s">
        <v>1891</v>
      </c>
      <c r="D1435" t="s">
        <v>1892</v>
      </c>
      <c r="E1435" t="s">
        <v>80</v>
      </c>
      <c r="F1435" t="s">
        <v>1904</v>
      </c>
      <c r="G1435" t="s">
        <v>1905</v>
      </c>
      <c r="H1435" t="s">
        <v>321</v>
      </c>
      <c r="I1435" t="s">
        <v>755</v>
      </c>
      <c r="J1435" t="s">
        <v>205</v>
      </c>
      <c r="K1435" t="s">
        <v>204</v>
      </c>
      <c r="L1435" t="s">
        <v>325</v>
      </c>
      <c r="M1435" t="s">
        <v>314</v>
      </c>
      <c r="N1435" t="s">
        <v>486</v>
      </c>
      <c r="O1435" t="s">
        <v>339</v>
      </c>
      <c r="P1435" t="s">
        <v>1895</v>
      </c>
      <c r="Q1435" t="s">
        <v>433</v>
      </c>
      <c r="R1435" t="s">
        <v>407</v>
      </c>
      <c r="S1435" t="s">
        <v>1215</v>
      </c>
      <c r="T1435" s="131">
        <v>0.23799999999999999</v>
      </c>
      <c r="U1435" t="s">
        <v>1868</v>
      </c>
      <c r="V1435" s="132">
        <v>7.0169999999999996E-2</v>
      </c>
      <c r="W1435" s="132">
        <v>6.2420000000000003E-2</v>
      </c>
      <c r="X1435" t="s">
        <v>412</v>
      </c>
      <c r="Y1435" t="s">
        <v>339</v>
      </c>
      <c r="Z1435" s="131">
        <v>25000</v>
      </c>
      <c r="AA1435" s="131">
        <v>3.718</v>
      </c>
      <c r="AB1435" s="131">
        <v>101.23099999999999</v>
      </c>
      <c r="AD1435" s="131">
        <v>94.093999999999994</v>
      </c>
      <c r="AH1435" s="132">
        <v>4.0000000000000003E-5</v>
      </c>
      <c r="AI1435" s="132">
        <f t="shared" si="28"/>
        <v>2.4865806597428571E-3</v>
      </c>
      <c r="AJ1435" s="132">
        <v>1.1396970122846519E-4</v>
      </c>
    </row>
    <row r="1436" spans="1:42" hidden="1">
      <c r="A1436" t="s">
        <v>1213</v>
      </c>
      <c r="B1436">
        <v>9301</v>
      </c>
      <c r="C1436" t="s">
        <v>3308</v>
      </c>
      <c r="D1436" t="s">
        <v>3309</v>
      </c>
      <c r="E1436" t="s">
        <v>80</v>
      </c>
      <c r="F1436" t="s">
        <v>3310</v>
      </c>
      <c r="G1436" t="s">
        <v>3311</v>
      </c>
      <c r="H1436" t="s">
        <v>321</v>
      </c>
      <c r="I1436" t="s">
        <v>755</v>
      </c>
      <c r="J1436" t="s">
        <v>205</v>
      </c>
      <c r="K1436" t="s">
        <v>224</v>
      </c>
      <c r="L1436" t="s">
        <v>325</v>
      </c>
      <c r="M1436" t="s">
        <v>314</v>
      </c>
      <c r="N1436" t="s">
        <v>532</v>
      </c>
      <c r="O1436" t="s">
        <v>339</v>
      </c>
      <c r="P1436" t="s">
        <v>1895</v>
      </c>
      <c r="Q1436" t="s">
        <v>433</v>
      </c>
      <c r="R1436" t="s">
        <v>407</v>
      </c>
      <c r="S1436" t="s">
        <v>1215</v>
      </c>
      <c r="T1436" s="131">
        <v>3.7370000000000001</v>
      </c>
      <c r="U1436" t="s">
        <v>3312</v>
      </c>
      <c r="V1436" s="132">
        <v>1.303E-2</v>
      </c>
      <c r="W1436" s="132">
        <v>6.6110000000000002E-2</v>
      </c>
      <c r="X1436" t="s">
        <v>412</v>
      </c>
      <c r="Y1436" t="s">
        <v>339</v>
      </c>
      <c r="Z1436" s="131">
        <v>25000</v>
      </c>
      <c r="AA1436" s="131">
        <v>3.718</v>
      </c>
      <c r="AB1436" s="131">
        <v>100.682</v>
      </c>
      <c r="AD1436" s="131">
        <v>93.584000000000003</v>
      </c>
      <c r="AH1436" s="132">
        <v>2.0000000000000002E-5</v>
      </c>
      <c r="AI1436" s="132">
        <f t="shared" si="28"/>
        <v>2.4731031145596486E-3</v>
      </c>
      <c r="AJ1436" s="132">
        <v>1.133519727056421E-4</v>
      </c>
    </row>
    <row r="1437" spans="1:42" hidden="1">
      <c r="A1437" t="s">
        <v>1213</v>
      </c>
      <c r="B1437">
        <v>9301</v>
      </c>
      <c r="C1437" t="s">
        <v>2190</v>
      </c>
      <c r="D1437" t="s">
        <v>2191</v>
      </c>
      <c r="E1437" t="s">
        <v>309</v>
      </c>
      <c r="F1437" t="s">
        <v>2192</v>
      </c>
      <c r="G1437" t="s">
        <v>2193</v>
      </c>
      <c r="H1437" t="s">
        <v>321</v>
      </c>
      <c r="I1437" t="s">
        <v>755</v>
      </c>
      <c r="J1437" t="s">
        <v>205</v>
      </c>
      <c r="K1437" t="s">
        <v>204</v>
      </c>
      <c r="L1437" t="s">
        <v>325</v>
      </c>
      <c r="M1437" t="s">
        <v>314</v>
      </c>
      <c r="N1437" t="s">
        <v>534</v>
      </c>
      <c r="O1437" t="s">
        <v>339</v>
      </c>
      <c r="P1437" t="s">
        <v>2194</v>
      </c>
      <c r="Q1437" t="s">
        <v>433</v>
      </c>
      <c r="R1437" t="s">
        <v>407</v>
      </c>
      <c r="S1437" t="s">
        <v>1216</v>
      </c>
      <c r="T1437" s="131">
        <v>4.4480000000000004</v>
      </c>
      <c r="U1437" t="s">
        <v>2195</v>
      </c>
      <c r="V1437" s="132">
        <v>4.1000000000000002E-2</v>
      </c>
      <c r="W1437" s="132">
        <v>4.274E-2</v>
      </c>
      <c r="X1437" t="s">
        <v>412</v>
      </c>
      <c r="Y1437" t="s">
        <v>339</v>
      </c>
      <c r="Z1437" s="131">
        <v>20000</v>
      </c>
      <c r="AA1437" s="131">
        <v>4.0218999999999996</v>
      </c>
      <c r="AB1437" s="131">
        <v>101.06399999999999</v>
      </c>
      <c r="AD1437" s="131">
        <v>81.293000000000006</v>
      </c>
      <c r="AH1437" s="132">
        <v>1.0000000000000001E-5</v>
      </c>
      <c r="AI1437" s="132">
        <f t="shared" si="28"/>
        <v>2.1482942756443145E-3</v>
      </c>
      <c r="AJ1437" s="132">
        <v>9.8464715305605273E-5</v>
      </c>
    </row>
    <row r="1438" spans="1:42" hidden="1">
      <c r="A1438" t="s">
        <v>1213</v>
      </c>
      <c r="B1438">
        <v>9301</v>
      </c>
      <c r="C1438" t="s">
        <v>2129</v>
      </c>
      <c r="D1438" t="s">
        <v>2130</v>
      </c>
      <c r="E1438" t="s">
        <v>80</v>
      </c>
      <c r="F1438" t="s">
        <v>2131</v>
      </c>
      <c r="G1438" t="s">
        <v>2132</v>
      </c>
      <c r="H1438" t="s">
        <v>321</v>
      </c>
      <c r="I1438" t="s">
        <v>755</v>
      </c>
      <c r="J1438" t="s">
        <v>205</v>
      </c>
      <c r="K1438" t="s">
        <v>233</v>
      </c>
      <c r="L1438" t="s">
        <v>325</v>
      </c>
      <c r="M1438" t="s">
        <v>314</v>
      </c>
      <c r="N1438" t="s">
        <v>486</v>
      </c>
      <c r="O1438" t="s">
        <v>339</v>
      </c>
      <c r="P1438" t="s">
        <v>2133</v>
      </c>
      <c r="Q1438" t="s">
        <v>433</v>
      </c>
      <c r="R1438" t="s">
        <v>407</v>
      </c>
      <c r="S1438" t="s">
        <v>1215</v>
      </c>
      <c r="T1438" s="131">
        <v>1.857</v>
      </c>
      <c r="U1438" t="s">
        <v>2134</v>
      </c>
      <c r="V1438" s="132">
        <v>6.5839999999999996E-2</v>
      </c>
      <c r="W1438" s="132">
        <v>7.1620000000000003E-2</v>
      </c>
      <c r="X1438" t="s">
        <v>412</v>
      </c>
      <c r="Y1438" t="s">
        <v>339</v>
      </c>
      <c r="Z1438" s="131">
        <v>20000</v>
      </c>
      <c r="AA1438" s="131">
        <v>3.718</v>
      </c>
      <c r="AB1438" s="131">
        <v>100.81100000000001</v>
      </c>
      <c r="AD1438" s="131">
        <v>74.962999999999994</v>
      </c>
      <c r="AH1438" s="132">
        <v>4.0000000000000003E-5</v>
      </c>
      <c r="AI1438" s="132">
        <f t="shared" si="28"/>
        <v>1.9810141560174274E-3</v>
      </c>
      <c r="AJ1438" s="132">
        <v>9.0797614228212595E-5</v>
      </c>
    </row>
    <row r="1439" spans="1:42" hidden="1">
      <c r="A1439" t="s">
        <v>1213</v>
      </c>
      <c r="B1439">
        <v>9301</v>
      </c>
      <c r="C1439" t="s">
        <v>2774</v>
      </c>
      <c r="D1439" t="s">
        <v>2775</v>
      </c>
      <c r="E1439" t="s">
        <v>80</v>
      </c>
      <c r="F1439" t="s">
        <v>3300</v>
      </c>
      <c r="G1439" t="s">
        <v>3301</v>
      </c>
      <c r="H1439" t="s">
        <v>321</v>
      </c>
      <c r="I1439" t="s">
        <v>755</v>
      </c>
      <c r="J1439" t="s">
        <v>205</v>
      </c>
      <c r="K1439" t="s">
        <v>293</v>
      </c>
      <c r="L1439" t="s">
        <v>325</v>
      </c>
      <c r="M1439" t="s">
        <v>314</v>
      </c>
      <c r="N1439" t="s">
        <v>568</v>
      </c>
      <c r="O1439" t="s">
        <v>339</v>
      </c>
      <c r="P1439" t="s">
        <v>2164</v>
      </c>
      <c r="Q1439" t="s">
        <v>433</v>
      </c>
      <c r="R1439" t="s">
        <v>407</v>
      </c>
      <c r="S1439" t="s">
        <v>1216</v>
      </c>
      <c r="T1439" s="131">
        <v>2.68</v>
      </c>
      <c r="U1439" t="s">
        <v>3302</v>
      </c>
      <c r="V1439" s="132">
        <v>6.9269999999999998E-2</v>
      </c>
      <c r="W1439" s="132">
        <v>3.3320000000000002E-2</v>
      </c>
      <c r="X1439" t="s">
        <v>412</v>
      </c>
      <c r="Y1439" t="s">
        <v>339</v>
      </c>
      <c r="Z1439" s="131">
        <v>20000</v>
      </c>
      <c r="AA1439" s="131">
        <v>4.0218999999999996</v>
      </c>
      <c r="AB1439" s="131">
        <v>91.308999999999997</v>
      </c>
      <c r="AD1439" s="131">
        <v>73.447000000000003</v>
      </c>
      <c r="AH1439" s="132">
        <v>2.0000000000000002E-5</v>
      </c>
      <c r="AI1439" s="132">
        <f t="shared" si="28"/>
        <v>1.9409514922963595E-3</v>
      </c>
      <c r="AJ1439" s="132">
        <v>8.8961385913310982E-5</v>
      </c>
    </row>
    <row r="1440" spans="1:42" hidden="1">
      <c r="A1440" t="s">
        <v>1213</v>
      </c>
      <c r="B1440">
        <v>9301</v>
      </c>
      <c r="C1440" t="s">
        <v>3303</v>
      </c>
      <c r="D1440" t="s">
        <v>3304</v>
      </c>
      <c r="E1440" t="s">
        <v>80</v>
      </c>
      <c r="F1440" t="s">
        <v>3305</v>
      </c>
      <c r="G1440" t="s">
        <v>3306</v>
      </c>
      <c r="H1440" t="s">
        <v>321</v>
      </c>
      <c r="I1440" t="s">
        <v>755</v>
      </c>
      <c r="J1440" t="s">
        <v>205</v>
      </c>
      <c r="K1440" t="s">
        <v>224</v>
      </c>
      <c r="L1440" t="s">
        <v>325</v>
      </c>
      <c r="M1440" t="s">
        <v>314</v>
      </c>
      <c r="N1440" t="s">
        <v>534</v>
      </c>
      <c r="O1440" t="s">
        <v>339</v>
      </c>
      <c r="P1440" t="s">
        <v>2139</v>
      </c>
      <c r="Q1440" t="s">
        <v>433</v>
      </c>
      <c r="R1440" t="s">
        <v>407</v>
      </c>
      <c r="S1440" t="s">
        <v>1215</v>
      </c>
      <c r="T1440" s="131">
        <v>2.11</v>
      </c>
      <c r="U1440" t="s">
        <v>3307</v>
      </c>
      <c r="V1440" s="132">
        <v>6.6710000000000005E-2</v>
      </c>
      <c r="W1440" s="132">
        <v>5.0639999999999998E-2</v>
      </c>
      <c r="X1440" t="s">
        <v>412</v>
      </c>
      <c r="Y1440" t="s">
        <v>339</v>
      </c>
      <c r="Z1440" s="131">
        <v>20000</v>
      </c>
      <c r="AA1440" s="131">
        <v>3.718</v>
      </c>
      <c r="AB1440" s="131">
        <v>94.673000000000002</v>
      </c>
      <c r="AD1440" s="131">
        <v>70.399000000000001</v>
      </c>
      <c r="AH1440" s="132">
        <v>3.0000000000000001E-5</v>
      </c>
      <c r="AI1440" s="132">
        <f t="shared" si="28"/>
        <v>1.8604033399072994E-3</v>
      </c>
      <c r="AJ1440" s="132">
        <v>8.5269549565144666E-5</v>
      </c>
    </row>
    <row r="1441" spans="1:36" hidden="1">
      <c r="A1441" t="s">
        <v>1213</v>
      </c>
      <c r="B1441">
        <v>9301</v>
      </c>
      <c r="C1441" t="s">
        <v>1519</v>
      </c>
      <c r="D1441" t="s">
        <v>1520</v>
      </c>
      <c r="E1441" t="s">
        <v>309</v>
      </c>
      <c r="F1441" t="s">
        <v>3250</v>
      </c>
      <c r="G1441" t="s">
        <v>3251</v>
      </c>
      <c r="H1441" t="s">
        <v>321</v>
      </c>
      <c r="I1441" t="s">
        <v>755</v>
      </c>
      <c r="J1441" t="s">
        <v>205</v>
      </c>
      <c r="K1441" t="s">
        <v>204</v>
      </c>
      <c r="L1441" t="s">
        <v>325</v>
      </c>
      <c r="M1441" t="s">
        <v>340</v>
      </c>
      <c r="N1441" t="s">
        <v>536</v>
      </c>
      <c r="O1441" t="s">
        <v>339</v>
      </c>
      <c r="P1441" t="s">
        <v>2164</v>
      </c>
      <c r="Q1441" t="s">
        <v>433</v>
      </c>
      <c r="R1441" t="s">
        <v>407</v>
      </c>
      <c r="S1441" t="s">
        <v>1215</v>
      </c>
      <c r="T1441" s="131">
        <v>2.1419999999999999</v>
      </c>
      <c r="U1441" t="s">
        <v>3252</v>
      </c>
      <c r="V1441" s="132">
        <v>4.7289999999999999E-2</v>
      </c>
      <c r="W1441" s="132">
        <v>5.1319999999999998E-2</v>
      </c>
      <c r="X1441" t="s">
        <v>412</v>
      </c>
      <c r="Y1441" t="s">
        <v>339</v>
      </c>
      <c r="Z1441" s="131">
        <v>15000</v>
      </c>
      <c r="AA1441" s="131">
        <v>3.718</v>
      </c>
      <c r="AB1441" s="131">
        <v>100.536</v>
      </c>
      <c r="AD1441" s="131">
        <v>56.069000000000003</v>
      </c>
      <c r="AH1441" s="132">
        <v>3.0000000000000001E-5</v>
      </c>
      <c r="AI1441" s="132">
        <f t="shared" si="28"/>
        <v>1.4817107468183123E-3</v>
      </c>
      <c r="AJ1441" s="132">
        <v>6.7912589306213104E-5</v>
      </c>
    </row>
    <row r="1442" spans="1:36" hidden="1">
      <c r="A1442" t="s">
        <v>1213</v>
      </c>
      <c r="B1442">
        <v>9301</v>
      </c>
      <c r="C1442" t="s">
        <v>3253</v>
      </c>
      <c r="D1442" t="s">
        <v>3254</v>
      </c>
      <c r="E1442" t="s">
        <v>309</v>
      </c>
      <c r="F1442" t="s">
        <v>3255</v>
      </c>
      <c r="G1442" t="s">
        <v>3256</v>
      </c>
      <c r="H1442" t="s">
        <v>321</v>
      </c>
      <c r="I1442" t="s">
        <v>755</v>
      </c>
      <c r="J1442" t="s">
        <v>205</v>
      </c>
      <c r="K1442" t="s">
        <v>204</v>
      </c>
      <c r="L1442" t="s">
        <v>325</v>
      </c>
      <c r="M1442" t="s">
        <v>340</v>
      </c>
      <c r="N1442" t="s">
        <v>536</v>
      </c>
      <c r="O1442" t="s">
        <v>339</v>
      </c>
      <c r="P1442" t="s">
        <v>1333</v>
      </c>
      <c r="Q1442" t="s">
        <v>431</v>
      </c>
      <c r="R1442" t="s">
        <v>407</v>
      </c>
      <c r="S1442" t="s">
        <v>1215</v>
      </c>
      <c r="T1442" s="131">
        <v>2.5569999999999999</v>
      </c>
      <c r="U1442" t="s">
        <v>3257</v>
      </c>
      <c r="V1442" s="132">
        <v>4.8280000000000003E-2</v>
      </c>
      <c r="W1442" s="132">
        <v>5.3490000000000003E-2</v>
      </c>
      <c r="X1442" t="s">
        <v>412</v>
      </c>
      <c r="Y1442" t="s">
        <v>339</v>
      </c>
      <c r="Z1442" s="131">
        <v>15000</v>
      </c>
      <c r="AA1442" s="131">
        <v>3.718</v>
      </c>
      <c r="AB1442" s="131">
        <v>100.498</v>
      </c>
      <c r="AD1442" s="131">
        <v>56.046999999999997</v>
      </c>
      <c r="AH1442" s="132">
        <v>2.0000000000000002E-5</v>
      </c>
      <c r="AI1442" s="132">
        <f t="shared" si="28"/>
        <v>1.4811293625162914E-3</v>
      </c>
      <c r="AJ1442" s="132">
        <v>6.7885942193463865E-5</v>
      </c>
    </row>
    <row r="1443" spans="1:36" hidden="1">
      <c r="A1443" t="s">
        <v>1213</v>
      </c>
      <c r="B1443">
        <v>9301</v>
      </c>
      <c r="C1443" t="s">
        <v>3323</v>
      </c>
      <c r="D1443" t="s">
        <v>3324</v>
      </c>
      <c r="E1443" t="s">
        <v>80</v>
      </c>
      <c r="F1443" t="s">
        <v>3325</v>
      </c>
      <c r="G1443" t="s">
        <v>3326</v>
      </c>
      <c r="H1443" t="s">
        <v>321</v>
      </c>
      <c r="I1443" t="s">
        <v>755</v>
      </c>
      <c r="J1443" t="s">
        <v>205</v>
      </c>
      <c r="K1443" t="s">
        <v>224</v>
      </c>
      <c r="L1443" t="s">
        <v>325</v>
      </c>
      <c r="M1443" t="s">
        <v>314</v>
      </c>
      <c r="N1443" t="s">
        <v>488</v>
      </c>
      <c r="O1443" t="s">
        <v>339</v>
      </c>
      <c r="P1443" t="s">
        <v>1883</v>
      </c>
      <c r="Q1443" t="s">
        <v>433</v>
      </c>
      <c r="R1443" t="s">
        <v>407</v>
      </c>
      <c r="S1443" t="s">
        <v>1215</v>
      </c>
      <c r="T1443" s="131">
        <v>5.593</v>
      </c>
      <c r="U1443" t="s">
        <v>3327</v>
      </c>
      <c r="V1443" s="132">
        <v>6.166E-2</v>
      </c>
      <c r="W1443" s="132">
        <v>5.636E-2</v>
      </c>
      <c r="X1443" t="s">
        <v>412</v>
      </c>
      <c r="Y1443" t="s">
        <v>339</v>
      </c>
      <c r="Z1443" s="131">
        <v>10000</v>
      </c>
      <c r="AA1443" s="131">
        <v>3.718</v>
      </c>
      <c r="AB1443" s="131">
        <v>112.49</v>
      </c>
      <c r="AD1443" s="131">
        <v>41.823999999999998</v>
      </c>
      <c r="AH1443" s="132">
        <v>2.0000000000000002E-5</v>
      </c>
      <c r="AI1443" s="132">
        <f t="shared" si="28"/>
        <v>1.1052644112598601E-3</v>
      </c>
      <c r="AJ1443" s="132">
        <v>5.0658583801085384E-5</v>
      </c>
    </row>
    <row r="1444" spans="1:36" hidden="1">
      <c r="A1444" t="s">
        <v>1213</v>
      </c>
      <c r="B1444">
        <v>9301</v>
      </c>
      <c r="C1444" t="s">
        <v>3332</v>
      </c>
      <c r="D1444" t="s">
        <v>3333</v>
      </c>
      <c r="E1444" t="s">
        <v>80</v>
      </c>
      <c r="F1444" t="s">
        <v>3334</v>
      </c>
      <c r="G1444" t="s">
        <v>3335</v>
      </c>
      <c r="H1444" t="s">
        <v>321</v>
      </c>
      <c r="I1444" t="s">
        <v>755</v>
      </c>
      <c r="J1444" t="s">
        <v>205</v>
      </c>
      <c r="K1444" t="s">
        <v>224</v>
      </c>
      <c r="L1444" t="s">
        <v>325</v>
      </c>
      <c r="M1444" t="s">
        <v>314</v>
      </c>
      <c r="N1444" t="s">
        <v>556</v>
      </c>
      <c r="O1444" t="s">
        <v>339</v>
      </c>
      <c r="P1444" t="s">
        <v>1883</v>
      </c>
      <c r="Q1444" t="s">
        <v>433</v>
      </c>
      <c r="R1444" t="s">
        <v>407</v>
      </c>
      <c r="S1444" t="s">
        <v>1215</v>
      </c>
      <c r="T1444" s="131">
        <v>2.7330000000000001</v>
      </c>
      <c r="U1444" t="s">
        <v>3336</v>
      </c>
      <c r="V1444" s="132">
        <v>5.0650000000000001E-2</v>
      </c>
      <c r="W1444" s="132">
        <v>4.6920000000000003E-2</v>
      </c>
      <c r="X1444" t="s">
        <v>412</v>
      </c>
      <c r="Y1444" t="s">
        <v>339</v>
      </c>
      <c r="Z1444" s="131">
        <v>10000</v>
      </c>
      <c r="AA1444" s="131">
        <v>3.718</v>
      </c>
      <c r="AB1444" s="131">
        <v>104.542</v>
      </c>
      <c r="AD1444" s="131">
        <v>38.869</v>
      </c>
      <c r="AH1444" s="132">
        <v>1.0000000000000001E-5</v>
      </c>
      <c r="AI1444" s="132">
        <f t="shared" si="28"/>
        <v>1.0271739288747967E-3</v>
      </c>
      <c r="AJ1444" s="132">
        <v>4.7079392065904456E-5</v>
      </c>
    </row>
    <row r="1445" spans="1:36" hidden="1">
      <c r="A1445" t="s">
        <v>1213</v>
      </c>
      <c r="B1445">
        <v>9301</v>
      </c>
      <c r="C1445" t="s">
        <v>1899</v>
      </c>
      <c r="D1445" t="s">
        <v>1900</v>
      </c>
      <c r="E1445" t="s">
        <v>311</v>
      </c>
      <c r="F1445" t="s">
        <v>1901</v>
      </c>
      <c r="G1445" t="s">
        <v>1902</v>
      </c>
      <c r="H1445" t="s">
        <v>321</v>
      </c>
      <c r="I1445" t="s">
        <v>755</v>
      </c>
      <c r="J1445" t="s">
        <v>205</v>
      </c>
      <c r="K1445" t="s">
        <v>233</v>
      </c>
      <c r="L1445" t="s">
        <v>325</v>
      </c>
      <c r="M1445" t="s">
        <v>314</v>
      </c>
      <c r="N1445" t="s">
        <v>486</v>
      </c>
      <c r="O1445" t="s">
        <v>339</v>
      </c>
      <c r="P1445" t="s">
        <v>1895</v>
      </c>
      <c r="Q1445" t="s">
        <v>433</v>
      </c>
      <c r="R1445" t="s">
        <v>407</v>
      </c>
      <c r="S1445" t="s">
        <v>1215</v>
      </c>
      <c r="T1445" s="131">
        <v>4.3520000000000003</v>
      </c>
      <c r="U1445" t="s">
        <v>1903</v>
      </c>
      <c r="V1445" s="132">
        <v>8.0229999999999996E-2</v>
      </c>
      <c r="W1445" s="132">
        <v>7.6069999999999999E-2</v>
      </c>
      <c r="X1445" t="s">
        <v>412</v>
      </c>
      <c r="Y1445" t="s">
        <v>339</v>
      </c>
      <c r="Z1445" s="131">
        <v>10000</v>
      </c>
      <c r="AA1445" s="131">
        <v>3.718</v>
      </c>
      <c r="AB1445" s="131">
        <v>102.812</v>
      </c>
      <c r="AD1445" s="131">
        <v>38.225999999999999</v>
      </c>
      <c r="AH1445" s="132">
        <v>1.0000000000000001E-5</v>
      </c>
      <c r="AI1445" s="132">
        <f t="shared" si="28"/>
        <v>1.0101816513202804E-3</v>
      </c>
      <c r="AJ1445" s="132">
        <v>4.6300569634188262E-5</v>
      </c>
    </row>
    <row r="1446" spans="1:36" hidden="1">
      <c r="A1446" t="s">
        <v>1213</v>
      </c>
      <c r="B1446">
        <v>9301</v>
      </c>
      <c r="C1446" t="s">
        <v>3358</v>
      </c>
      <c r="D1446" t="s">
        <v>3359</v>
      </c>
      <c r="E1446" t="s">
        <v>80</v>
      </c>
      <c r="F1446" t="s">
        <v>3360</v>
      </c>
      <c r="G1446" t="s">
        <v>3361</v>
      </c>
      <c r="H1446" t="s">
        <v>321</v>
      </c>
      <c r="I1446" t="s">
        <v>755</v>
      </c>
      <c r="J1446" t="s">
        <v>205</v>
      </c>
      <c r="K1446" t="s">
        <v>224</v>
      </c>
      <c r="L1446" t="s">
        <v>325</v>
      </c>
      <c r="M1446" t="s">
        <v>314</v>
      </c>
      <c r="N1446" t="s">
        <v>521</v>
      </c>
      <c r="O1446" t="s">
        <v>339</v>
      </c>
      <c r="P1446" t="s">
        <v>3362</v>
      </c>
      <c r="Q1446" t="s">
        <v>431</v>
      </c>
      <c r="R1446" t="s">
        <v>407</v>
      </c>
      <c r="S1446" t="s">
        <v>1215</v>
      </c>
      <c r="T1446" s="131">
        <v>2.867</v>
      </c>
      <c r="U1446" t="s">
        <v>3363</v>
      </c>
      <c r="V1446" s="132">
        <v>4.6780000000000002E-2</v>
      </c>
      <c r="W1446" s="132">
        <v>4.6309999999999997E-2</v>
      </c>
      <c r="X1446" t="s">
        <v>412</v>
      </c>
      <c r="Y1446" t="s">
        <v>339</v>
      </c>
      <c r="Z1446" s="131">
        <v>10000</v>
      </c>
      <c r="AA1446" s="131">
        <v>3.718</v>
      </c>
      <c r="AB1446" s="131">
        <v>102.611</v>
      </c>
      <c r="AD1446" s="131">
        <v>38.151000000000003</v>
      </c>
      <c r="AH1446" s="132">
        <v>2.0000000000000002E-5</v>
      </c>
      <c r="AI1446" s="132">
        <f t="shared" si="28"/>
        <v>1.0081996593815734E-3</v>
      </c>
      <c r="AJ1446" s="132">
        <v>4.6209727204361342E-5</v>
      </c>
    </row>
    <row r="1447" spans="1:36" hidden="1">
      <c r="A1447" t="s">
        <v>1213</v>
      </c>
      <c r="B1447">
        <v>9301</v>
      </c>
      <c r="C1447" t="s">
        <v>3358</v>
      </c>
      <c r="D1447" t="s">
        <v>3359</v>
      </c>
      <c r="E1447" t="s">
        <v>80</v>
      </c>
      <c r="F1447" t="s">
        <v>3364</v>
      </c>
      <c r="G1447" t="s">
        <v>3365</v>
      </c>
      <c r="H1447" t="s">
        <v>321</v>
      </c>
      <c r="I1447" t="s">
        <v>755</v>
      </c>
      <c r="J1447" t="s">
        <v>205</v>
      </c>
      <c r="K1447" t="s">
        <v>224</v>
      </c>
      <c r="L1447" t="s">
        <v>325</v>
      </c>
      <c r="M1447" t="s">
        <v>314</v>
      </c>
      <c r="N1447" t="s">
        <v>521</v>
      </c>
      <c r="O1447" t="s">
        <v>339</v>
      </c>
      <c r="P1447" t="s">
        <v>3362</v>
      </c>
      <c r="Q1447" t="s">
        <v>431</v>
      </c>
      <c r="R1447" t="s">
        <v>407</v>
      </c>
      <c r="S1447" t="s">
        <v>1215</v>
      </c>
      <c r="T1447" s="131">
        <v>6.343</v>
      </c>
      <c r="U1447" t="s">
        <v>3366</v>
      </c>
      <c r="V1447" s="132">
        <v>5.185E-2</v>
      </c>
      <c r="W1447" s="132">
        <v>5.3359999999999998E-2</v>
      </c>
      <c r="X1447" t="s">
        <v>412</v>
      </c>
      <c r="Y1447" t="s">
        <v>339</v>
      </c>
      <c r="Z1447" s="131">
        <v>10000</v>
      </c>
      <c r="AA1447" s="131">
        <v>3.718</v>
      </c>
      <c r="AB1447" s="131">
        <v>101.413</v>
      </c>
      <c r="AD1447" s="131">
        <v>37.704999999999998</v>
      </c>
      <c r="AH1447" s="132">
        <v>1.0000000000000001E-5</v>
      </c>
      <c r="AI1447" s="132">
        <f t="shared" si="28"/>
        <v>9.9641341398606117E-4</v>
      </c>
      <c r="AJ1447" s="132">
        <v>4.5669517554990543E-5</v>
      </c>
    </row>
    <row r="1448" spans="1:36" hidden="1">
      <c r="A1448" t="s">
        <v>1213</v>
      </c>
      <c r="B1448">
        <v>9301</v>
      </c>
      <c r="C1448" t="s">
        <v>3376</v>
      </c>
      <c r="D1448" t="s">
        <v>3377</v>
      </c>
      <c r="E1448" t="s">
        <v>80</v>
      </c>
      <c r="F1448" t="s">
        <v>3378</v>
      </c>
      <c r="G1448" t="s">
        <v>3379</v>
      </c>
      <c r="H1448" t="s">
        <v>321</v>
      </c>
      <c r="I1448" t="s">
        <v>755</v>
      </c>
      <c r="J1448" t="s">
        <v>205</v>
      </c>
      <c r="K1448" t="s">
        <v>224</v>
      </c>
      <c r="L1448" t="s">
        <v>325</v>
      </c>
      <c r="M1448" t="s">
        <v>314</v>
      </c>
      <c r="N1448" t="s">
        <v>548</v>
      </c>
      <c r="O1448" t="s">
        <v>339</v>
      </c>
      <c r="P1448" t="s">
        <v>1883</v>
      </c>
      <c r="Q1448" t="s">
        <v>433</v>
      </c>
      <c r="R1448" t="s">
        <v>407</v>
      </c>
      <c r="S1448" t="s">
        <v>1215</v>
      </c>
      <c r="T1448" s="131">
        <v>0.82399999999999995</v>
      </c>
      <c r="U1448" t="s">
        <v>3380</v>
      </c>
      <c r="V1448" s="132">
        <v>5.3629999999999997E-2</v>
      </c>
      <c r="W1448" s="132">
        <v>4.6010000000000002E-2</v>
      </c>
      <c r="X1448" t="s">
        <v>412</v>
      </c>
      <c r="Y1448" t="s">
        <v>339</v>
      </c>
      <c r="Z1448" s="131">
        <v>10000</v>
      </c>
      <c r="AA1448" s="131">
        <v>3.718</v>
      </c>
      <c r="AB1448" s="131">
        <v>100.764</v>
      </c>
      <c r="AD1448" s="131">
        <v>37.463999999999999</v>
      </c>
      <c r="AH1448" s="132">
        <v>1.0000000000000001E-5</v>
      </c>
      <c r="AI1448" s="132">
        <f t="shared" si="28"/>
        <v>9.9004461322301537E-4</v>
      </c>
      <c r="AJ1448" s="132">
        <v>4.5377610547146683E-5</v>
      </c>
    </row>
    <row r="1449" spans="1:36" hidden="1">
      <c r="A1449" t="s">
        <v>1213</v>
      </c>
      <c r="B1449">
        <v>9301</v>
      </c>
      <c r="C1449" t="s">
        <v>3414</v>
      </c>
      <c r="D1449" t="s">
        <v>3415</v>
      </c>
      <c r="E1449" t="s">
        <v>312</v>
      </c>
      <c r="F1449" t="s">
        <v>3416</v>
      </c>
      <c r="G1449" t="s">
        <v>3417</v>
      </c>
      <c r="H1449" t="s">
        <v>321</v>
      </c>
      <c r="I1449" t="s">
        <v>755</v>
      </c>
      <c r="J1449" t="s">
        <v>205</v>
      </c>
      <c r="K1449" t="s">
        <v>224</v>
      </c>
      <c r="L1449" t="s">
        <v>325</v>
      </c>
      <c r="M1449" t="s">
        <v>314</v>
      </c>
      <c r="N1449" t="s">
        <v>537</v>
      </c>
      <c r="O1449" t="s">
        <v>339</v>
      </c>
      <c r="P1449" t="s">
        <v>1889</v>
      </c>
      <c r="Q1449" t="s">
        <v>433</v>
      </c>
      <c r="R1449" t="s">
        <v>407</v>
      </c>
      <c r="S1449" t="s">
        <v>1215</v>
      </c>
      <c r="T1449" s="131">
        <v>4.3090000000000002</v>
      </c>
      <c r="U1449" t="s">
        <v>2208</v>
      </c>
      <c r="V1449" s="132">
        <v>5.5660000000000001E-2</v>
      </c>
      <c r="W1449" s="132">
        <v>6.019E-2</v>
      </c>
      <c r="X1449" t="s">
        <v>412</v>
      </c>
      <c r="Y1449" t="s">
        <v>339</v>
      </c>
      <c r="Z1449" s="131">
        <v>10000</v>
      </c>
      <c r="AA1449" s="131">
        <v>3.718</v>
      </c>
      <c r="AB1449" s="131">
        <v>99.427999999999997</v>
      </c>
      <c r="AD1449" s="131">
        <v>36.966999999999999</v>
      </c>
      <c r="AH1449" s="132">
        <v>2.0000000000000002E-5</v>
      </c>
      <c r="AI1449" s="132">
        <f t="shared" si="28"/>
        <v>9.7691061330918241E-4</v>
      </c>
      <c r="AJ1449" s="132">
        <v>4.4775628045493579E-5</v>
      </c>
    </row>
    <row r="1450" spans="1:36" hidden="1">
      <c r="A1450" t="s">
        <v>1213</v>
      </c>
      <c r="B1450">
        <v>9301</v>
      </c>
      <c r="C1450" t="s">
        <v>3286</v>
      </c>
      <c r="D1450" t="s">
        <v>3287</v>
      </c>
      <c r="E1450" t="s">
        <v>80</v>
      </c>
      <c r="F1450" t="s">
        <v>3288</v>
      </c>
      <c r="G1450" t="s">
        <v>3289</v>
      </c>
      <c r="H1450" t="s">
        <v>321</v>
      </c>
      <c r="I1450" t="s">
        <v>755</v>
      </c>
      <c r="J1450" t="s">
        <v>205</v>
      </c>
      <c r="K1450" t="s">
        <v>224</v>
      </c>
      <c r="L1450" t="s">
        <v>325</v>
      </c>
      <c r="M1450" t="s">
        <v>314</v>
      </c>
      <c r="N1450" t="s">
        <v>512</v>
      </c>
      <c r="O1450" t="s">
        <v>339</v>
      </c>
      <c r="P1450" t="s">
        <v>3273</v>
      </c>
      <c r="Q1450" t="s">
        <v>431</v>
      </c>
      <c r="R1450" t="s">
        <v>407</v>
      </c>
      <c r="S1450" t="s">
        <v>1215</v>
      </c>
      <c r="T1450" s="131">
        <v>5.72</v>
      </c>
      <c r="U1450" t="s">
        <v>1467</v>
      </c>
      <c r="V1450" s="132">
        <v>4.2610000000000002E-2</v>
      </c>
      <c r="W1450" s="132">
        <v>5.8959999999999999E-2</v>
      </c>
      <c r="X1450" t="s">
        <v>412</v>
      </c>
      <c r="Y1450" t="s">
        <v>339</v>
      </c>
      <c r="Z1450" s="131">
        <v>10000</v>
      </c>
      <c r="AA1450" s="131">
        <v>3.718</v>
      </c>
      <c r="AB1450" s="131">
        <v>90.966999999999999</v>
      </c>
      <c r="AD1450" s="131">
        <v>33.820999999999998</v>
      </c>
      <c r="AH1450" s="132">
        <v>3.0000000000000001E-5</v>
      </c>
      <c r="AI1450" s="132">
        <f t="shared" si="28"/>
        <v>8.9377265812021147E-4</v>
      </c>
      <c r="AJ1450" s="132">
        <v>4.0965090922353405E-5</v>
      </c>
    </row>
    <row r="1451" spans="1:36" hidden="1">
      <c r="A1451" t="s">
        <v>1213</v>
      </c>
      <c r="B1451">
        <v>9301</v>
      </c>
      <c r="C1451" t="s">
        <v>3290</v>
      </c>
      <c r="D1451" t="s">
        <v>3291</v>
      </c>
      <c r="E1451" t="s">
        <v>80</v>
      </c>
      <c r="F1451" t="s">
        <v>3292</v>
      </c>
      <c r="G1451" t="s">
        <v>3293</v>
      </c>
      <c r="H1451" t="s">
        <v>321</v>
      </c>
      <c r="I1451" t="s">
        <v>755</v>
      </c>
      <c r="J1451" t="s">
        <v>205</v>
      </c>
      <c r="K1451" t="s">
        <v>224</v>
      </c>
      <c r="L1451" t="s">
        <v>325</v>
      </c>
      <c r="M1451" t="s">
        <v>314</v>
      </c>
      <c r="N1451" t="s">
        <v>521</v>
      </c>
      <c r="O1451" t="s">
        <v>339</v>
      </c>
      <c r="P1451" t="s">
        <v>1883</v>
      </c>
      <c r="Q1451" t="s">
        <v>433</v>
      </c>
      <c r="R1451" t="s">
        <v>407</v>
      </c>
      <c r="S1451" t="s">
        <v>1215</v>
      </c>
      <c r="T1451" s="131">
        <v>5.9160000000000004</v>
      </c>
      <c r="U1451" t="s">
        <v>3294</v>
      </c>
      <c r="V1451" s="132">
        <v>6.7449999999999996E-2</v>
      </c>
      <c r="W1451" s="132">
        <v>5.1540000000000002E-2</v>
      </c>
      <c r="X1451" t="s">
        <v>412</v>
      </c>
      <c r="Y1451" t="s">
        <v>339</v>
      </c>
      <c r="Z1451" s="131">
        <v>10000</v>
      </c>
      <c r="AA1451" s="131">
        <v>3.718</v>
      </c>
      <c r="AB1451" s="131">
        <v>88.995999999999995</v>
      </c>
      <c r="AD1451" s="131">
        <v>33.088999999999999</v>
      </c>
      <c r="AH1451" s="132">
        <v>1.0000000000000001E-5</v>
      </c>
      <c r="AI1451" s="132">
        <f t="shared" si="28"/>
        <v>8.7442841679842933E-4</v>
      </c>
      <c r="AJ1451" s="132">
        <v>4.0078468807242597E-5</v>
      </c>
    </row>
    <row r="1452" spans="1:36" hidden="1">
      <c r="A1452" t="s">
        <v>1213</v>
      </c>
      <c r="B1452">
        <v>9301</v>
      </c>
      <c r="C1452" t="s">
        <v>3343</v>
      </c>
      <c r="D1452" t="s">
        <v>3344</v>
      </c>
      <c r="E1452" t="s">
        <v>80</v>
      </c>
      <c r="F1452" t="s">
        <v>3345</v>
      </c>
      <c r="G1452" t="s">
        <v>3346</v>
      </c>
      <c r="H1452" t="s">
        <v>321</v>
      </c>
      <c r="I1452" t="s">
        <v>755</v>
      </c>
      <c r="J1452" t="s">
        <v>205</v>
      </c>
      <c r="K1452" t="s">
        <v>224</v>
      </c>
      <c r="L1452" t="s">
        <v>325</v>
      </c>
      <c r="M1452" t="s">
        <v>314</v>
      </c>
      <c r="N1452" t="s">
        <v>537</v>
      </c>
      <c r="O1452" t="s">
        <v>339</v>
      </c>
      <c r="P1452" t="s">
        <v>1889</v>
      </c>
      <c r="Q1452" t="s">
        <v>433</v>
      </c>
      <c r="R1452" t="s">
        <v>407</v>
      </c>
      <c r="S1452" t="s">
        <v>1215</v>
      </c>
      <c r="T1452" s="131">
        <v>2.6890000000000001</v>
      </c>
      <c r="U1452" t="s">
        <v>3347</v>
      </c>
      <c r="V1452" s="132">
        <v>7.9500000000000001E-2</v>
      </c>
      <c r="W1452" s="132">
        <v>5.7029999999999997E-2</v>
      </c>
      <c r="X1452" t="s">
        <v>412</v>
      </c>
      <c r="Y1452" t="s">
        <v>339</v>
      </c>
      <c r="Z1452" s="131">
        <v>8000</v>
      </c>
      <c r="AA1452" s="131">
        <v>3.718</v>
      </c>
      <c r="AB1452" s="131">
        <v>108.21899999999999</v>
      </c>
      <c r="AD1452" s="131">
        <v>32.189</v>
      </c>
      <c r="AH1452" s="132">
        <v>1.0000000000000001E-5</v>
      </c>
      <c r="AI1452" s="132">
        <f t="shared" si="28"/>
        <v>8.5064451353394303E-4</v>
      </c>
      <c r="AJ1452" s="132">
        <v>3.8988359649319474E-5</v>
      </c>
    </row>
    <row r="1453" spans="1:36" s="135" customFormat="1" hidden="1">
      <c r="A1453" t="s">
        <v>1213</v>
      </c>
      <c r="B1453">
        <v>9301</v>
      </c>
      <c r="C1453" t="s">
        <v>3405</v>
      </c>
      <c r="D1453" t="s">
        <v>3406</v>
      </c>
      <c r="E1453" t="s">
        <v>312</v>
      </c>
      <c r="F1453" t="s">
        <v>3407</v>
      </c>
      <c r="G1453" t="s">
        <v>3408</v>
      </c>
      <c r="H1453" t="s">
        <v>321</v>
      </c>
      <c r="I1453" t="s">
        <v>755</v>
      </c>
      <c r="J1453" t="s">
        <v>205</v>
      </c>
      <c r="K1453" t="s">
        <v>282</v>
      </c>
      <c r="L1453" t="s">
        <v>325</v>
      </c>
      <c r="M1453" t="s">
        <v>314</v>
      </c>
      <c r="N1453" t="s">
        <v>487</v>
      </c>
      <c r="O1453" t="s">
        <v>339</v>
      </c>
      <c r="P1453" t="s">
        <v>1889</v>
      </c>
      <c r="Q1453" t="s">
        <v>433</v>
      </c>
      <c r="R1453" t="s">
        <v>407</v>
      </c>
      <c r="S1453" t="s">
        <v>1215</v>
      </c>
      <c r="T1453" s="131">
        <v>3.9750000000000001</v>
      </c>
      <c r="U1453" t="s">
        <v>3409</v>
      </c>
      <c r="V1453" s="132">
        <v>4.487E-2</v>
      </c>
      <c r="W1453" s="132">
        <v>5.1619999999999999E-2</v>
      </c>
      <c r="X1453" t="s">
        <v>412</v>
      </c>
      <c r="Y1453" t="s">
        <v>339</v>
      </c>
      <c r="Z1453" s="131">
        <v>8000</v>
      </c>
      <c r="AA1453" s="131">
        <v>3.718</v>
      </c>
      <c r="AB1453" s="131">
        <v>99.17</v>
      </c>
      <c r="AC1453" s="131">
        <v>0.23799999999999999</v>
      </c>
      <c r="AD1453" s="131">
        <v>30.382008800000005</v>
      </c>
      <c r="AH1453" s="132">
        <v>1.0000000000000001E-5</v>
      </c>
      <c r="AI1453" s="132">
        <f t="shared" si="28"/>
        <v>8.0289195364441205E-4</v>
      </c>
      <c r="AJ1453" s="132">
        <v>3.6799673365534479E-5</v>
      </c>
    </row>
    <row r="1454" spans="1:36" hidden="1">
      <c r="A1454" t="s">
        <v>1213</v>
      </c>
      <c r="B1454">
        <v>9301</v>
      </c>
      <c r="C1454" t="s">
        <v>3343</v>
      </c>
      <c r="D1454" t="s">
        <v>3344</v>
      </c>
      <c r="E1454" t="s">
        <v>80</v>
      </c>
      <c r="F1454" t="s">
        <v>3436</v>
      </c>
      <c r="G1454" t="s">
        <v>3437</v>
      </c>
      <c r="H1454" t="s">
        <v>321</v>
      </c>
      <c r="I1454" t="s">
        <v>755</v>
      </c>
      <c r="J1454" t="s">
        <v>205</v>
      </c>
      <c r="K1454" t="s">
        <v>224</v>
      </c>
      <c r="L1454" t="s">
        <v>325</v>
      </c>
      <c r="M1454" t="s">
        <v>314</v>
      </c>
      <c r="N1454" t="s">
        <v>537</v>
      </c>
      <c r="O1454" t="s">
        <v>339</v>
      </c>
      <c r="P1454" t="s">
        <v>1889</v>
      </c>
      <c r="Q1454" t="s">
        <v>433</v>
      </c>
      <c r="R1454" t="s">
        <v>407</v>
      </c>
      <c r="S1454" t="s">
        <v>1215</v>
      </c>
      <c r="T1454" s="131">
        <v>4.742</v>
      </c>
      <c r="U1454" t="s">
        <v>3438</v>
      </c>
      <c r="V1454" s="132">
        <v>6.6500000000000004E-2</v>
      </c>
      <c r="W1454" s="132">
        <v>6.1210000000000001E-2</v>
      </c>
      <c r="X1454" t="s">
        <v>412</v>
      </c>
      <c r="Y1454" t="s">
        <v>339</v>
      </c>
      <c r="Z1454" s="131">
        <v>6000</v>
      </c>
      <c r="AA1454" s="131">
        <v>3.718</v>
      </c>
      <c r="AB1454" s="131">
        <v>102.039</v>
      </c>
      <c r="AD1454" s="131">
        <v>22.763000000000002</v>
      </c>
      <c r="AH1454" s="132">
        <v>1.0000000000000001E-5</v>
      </c>
      <c r="AI1454" s="132">
        <f t="shared" si="28"/>
        <v>6.0154776667722346E-4</v>
      </c>
      <c r="AJ1454" s="132">
        <v>2.757128306867126E-5</v>
      </c>
    </row>
    <row r="1455" spans="1:36" hidden="1">
      <c r="A1455" t="s">
        <v>1213</v>
      </c>
      <c r="B1455">
        <v>9301</v>
      </c>
      <c r="C1455" t="s">
        <v>3431</v>
      </c>
      <c r="D1455" t="s">
        <v>3432</v>
      </c>
      <c r="E1455" t="s">
        <v>80</v>
      </c>
      <c r="F1455" t="s">
        <v>3433</v>
      </c>
      <c r="G1455" t="s">
        <v>3434</v>
      </c>
      <c r="H1455" t="s">
        <v>321</v>
      </c>
      <c r="I1455" t="s">
        <v>755</v>
      </c>
      <c r="J1455" t="s">
        <v>205</v>
      </c>
      <c r="K1455" t="s">
        <v>224</v>
      </c>
      <c r="L1455" t="s">
        <v>325</v>
      </c>
      <c r="M1455" t="s">
        <v>314</v>
      </c>
      <c r="N1455" t="s">
        <v>539</v>
      </c>
      <c r="O1455" t="s">
        <v>339</v>
      </c>
      <c r="P1455" t="s">
        <v>2185</v>
      </c>
      <c r="Q1455" t="s">
        <v>433</v>
      </c>
      <c r="R1455" t="s">
        <v>407</v>
      </c>
      <c r="S1455" t="s">
        <v>1216</v>
      </c>
      <c r="T1455" s="131">
        <v>3.238</v>
      </c>
      <c r="U1455" t="s">
        <v>3435</v>
      </c>
      <c r="V1455" s="132">
        <v>3.6360000000000003E-2</v>
      </c>
      <c r="W1455" s="132">
        <v>2.8420000000000001E-2</v>
      </c>
      <c r="X1455" t="s">
        <v>412</v>
      </c>
      <c r="Y1455" t="s">
        <v>339</v>
      </c>
      <c r="Z1455" s="131">
        <v>5000</v>
      </c>
      <c r="AA1455" s="131">
        <v>4.0218999999999996</v>
      </c>
      <c r="AB1455" s="131">
        <v>103.545</v>
      </c>
      <c r="AD1455" s="131">
        <v>20.821999999999999</v>
      </c>
      <c r="AH1455" s="132">
        <v>1.0000000000000001E-5</v>
      </c>
      <c r="AI1455" s="132">
        <f t="shared" si="28"/>
        <v>5.5025381530348131E-4</v>
      </c>
      <c r="AJ1455" s="132">
        <v>2.5220280984750379E-5</v>
      </c>
    </row>
    <row r="1456" spans="1:36" hidden="1">
      <c r="A1456" t="s">
        <v>1213</v>
      </c>
      <c r="B1456">
        <v>9301</v>
      </c>
      <c r="C1456" t="s">
        <v>3410</v>
      </c>
      <c r="D1456" t="s">
        <v>3411</v>
      </c>
      <c r="E1456" t="s">
        <v>80</v>
      </c>
      <c r="F1456" t="s">
        <v>3412</v>
      </c>
      <c r="G1456" t="s">
        <v>3413</v>
      </c>
      <c r="H1456" t="s">
        <v>321</v>
      </c>
      <c r="I1456" t="s">
        <v>755</v>
      </c>
      <c r="J1456" t="s">
        <v>205</v>
      </c>
      <c r="K1456" t="s">
        <v>224</v>
      </c>
      <c r="L1456" t="s">
        <v>325</v>
      </c>
      <c r="M1456" t="s">
        <v>314</v>
      </c>
      <c r="N1456" t="s">
        <v>530</v>
      </c>
      <c r="O1456" t="s">
        <v>339</v>
      </c>
      <c r="P1456" t="s">
        <v>1889</v>
      </c>
      <c r="Q1456" t="s">
        <v>433</v>
      </c>
      <c r="R1456" t="s">
        <v>407</v>
      </c>
      <c r="S1456" t="s">
        <v>1215</v>
      </c>
      <c r="T1456" s="131">
        <v>2.7069999999999999</v>
      </c>
      <c r="U1456" t="s">
        <v>3357</v>
      </c>
      <c r="V1456" s="132">
        <v>5.7000000000000002E-2</v>
      </c>
      <c r="W1456" s="132">
        <v>4.9340000000000002E-2</v>
      </c>
      <c r="X1456" t="s">
        <v>412</v>
      </c>
      <c r="Y1456" t="s">
        <v>339</v>
      </c>
      <c r="Z1456" s="131">
        <v>5000</v>
      </c>
      <c r="AA1456" s="131">
        <v>3.718</v>
      </c>
      <c r="AB1456" s="131">
        <v>104.13</v>
      </c>
      <c r="AD1456" s="131">
        <v>19.358000000000001</v>
      </c>
      <c r="AH1456" s="132">
        <v>1.0000000000000001E-5</v>
      </c>
      <c r="AI1456" s="132">
        <f t="shared" si="28"/>
        <v>5.1156533265991704E-4</v>
      </c>
      <c r="AJ1456" s="132">
        <v>2.3447036754528763E-5</v>
      </c>
    </row>
    <row r="1457" spans="1:36" hidden="1">
      <c r="A1457" t="s">
        <v>1213</v>
      </c>
      <c r="B1457">
        <v>9301</v>
      </c>
      <c r="C1457" t="s">
        <v>3353</v>
      </c>
      <c r="D1457" t="s">
        <v>3354</v>
      </c>
      <c r="E1457" t="s">
        <v>80</v>
      </c>
      <c r="F1457" t="s">
        <v>3355</v>
      </c>
      <c r="G1457" t="s">
        <v>3356</v>
      </c>
      <c r="H1457" t="s">
        <v>321</v>
      </c>
      <c r="I1457" t="s">
        <v>755</v>
      </c>
      <c r="J1457" t="s">
        <v>205</v>
      </c>
      <c r="K1457" t="s">
        <v>224</v>
      </c>
      <c r="L1457" t="s">
        <v>325</v>
      </c>
      <c r="M1457" t="s">
        <v>314</v>
      </c>
      <c r="N1457" t="s">
        <v>552</v>
      </c>
      <c r="O1457" t="s">
        <v>339</v>
      </c>
      <c r="P1457" t="s">
        <v>2739</v>
      </c>
      <c r="Q1457" t="s">
        <v>433</v>
      </c>
      <c r="R1457" t="s">
        <v>407</v>
      </c>
      <c r="S1457" t="s">
        <v>1215</v>
      </c>
      <c r="T1457" s="131">
        <v>2.7639999999999998</v>
      </c>
      <c r="U1457" t="s">
        <v>3357</v>
      </c>
      <c r="V1457" s="132">
        <v>4.1320000000000003E-2</v>
      </c>
      <c r="W1457" s="132">
        <v>4.0980000000000003E-2</v>
      </c>
      <c r="X1457" t="s">
        <v>412</v>
      </c>
      <c r="Y1457" t="s">
        <v>339</v>
      </c>
      <c r="Z1457" s="131">
        <v>5000</v>
      </c>
      <c r="AA1457" s="131">
        <v>3.718</v>
      </c>
      <c r="AB1457" s="131">
        <v>102.911</v>
      </c>
      <c r="AD1457" s="131">
        <v>19.131</v>
      </c>
      <c r="AH1457" s="132">
        <v>0</v>
      </c>
      <c r="AI1457" s="132">
        <f t="shared" si="28"/>
        <v>5.055665037254299E-4</v>
      </c>
      <c r="AJ1457" s="132">
        <v>2.3172087000252594E-5</v>
      </c>
    </row>
    <row r="1458" spans="1:36" hidden="1">
      <c r="A1458" t="s">
        <v>1213</v>
      </c>
      <c r="B1458">
        <v>9301</v>
      </c>
      <c r="C1458" t="s">
        <v>3263</v>
      </c>
      <c r="D1458" t="s">
        <v>3264</v>
      </c>
      <c r="E1458" t="s">
        <v>80</v>
      </c>
      <c r="F1458" t="s">
        <v>3265</v>
      </c>
      <c r="G1458" t="s">
        <v>3266</v>
      </c>
      <c r="H1458" t="s">
        <v>321</v>
      </c>
      <c r="I1458" t="s">
        <v>755</v>
      </c>
      <c r="J1458" t="s">
        <v>205</v>
      </c>
      <c r="K1458" t="s">
        <v>224</v>
      </c>
      <c r="L1458" t="s">
        <v>325</v>
      </c>
      <c r="M1458" t="s">
        <v>314</v>
      </c>
      <c r="N1458" t="s">
        <v>521</v>
      </c>
      <c r="O1458" t="s">
        <v>339</v>
      </c>
      <c r="P1458" t="s">
        <v>3267</v>
      </c>
      <c r="Q1458" t="s">
        <v>421</v>
      </c>
      <c r="R1458" t="s">
        <v>407</v>
      </c>
      <c r="S1458" t="s">
        <v>1215</v>
      </c>
      <c r="T1458" s="131">
        <v>2.38</v>
      </c>
      <c r="U1458" t="s">
        <v>3268</v>
      </c>
      <c r="V1458" s="132">
        <v>4.1070000000000002E-2</v>
      </c>
      <c r="W1458" s="132">
        <v>4.0289999999999999E-2</v>
      </c>
      <c r="X1458" t="s">
        <v>412</v>
      </c>
      <c r="Y1458" t="s">
        <v>339</v>
      </c>
      <c r="Z1458" s="131">
        <v>5000</v>
      </c>
      <c r="AA1458" s="131">
        <v>3.718</v>
      </c>
      <c r="AB1458" s="131">
        <v>102.571</v>
      </c>
      <c r="AD1458" s="131">
        <v>19.068000000000001</v>
      </c>
      <c r="AH1458" s="132">
        <v>0</v>
      </c>
      <c r="AI1458" s="132">
        <f t="shared" si="28"/>
        <v>5.0390163049691592E-4</v>
      </c>
      <c r="AJ1458" s="132">
        <v>2.3095779359197978E-5</v>
      </c>
    </row>
    <row r="1459" spans="1:36" hidden="1">
      <c r="A1459" t="s">
        <v>1213</v>
      </c>
      <c r="B1459">
        <v>9301</v>
      </c>
      <c r="C1459" t="s">
        <v>3367</v>
      </c>
      <c r="D1459" t="s">
        <v>3368</v>
      </c>
      <c r="E1459" t="s">
        <v>80</v>
      </c>
      <c r="F1459" t="s">
        <v>3369</v>
      </c>
      <c r="G1459" t="s">
        <v>3370</v>
      </c>
      <c r="H1459" t="s">
        <v>321</v>
      </c>
      <c r="I1459" t="s">
        <v>755</v>
      </c>
      <c r="J1459" t="s">
        <v>205</v>
      </c>
      <c r="K1459" t="s">
        <v>224</v>
      </c>
      <c r="L1459" t="s">
        <v>325</v>
      </c>
      <c r="M1459" t="s">
        <v>314</v>
      </c>
      <c r="N1459" t="s">
        <v>546</v>
      </c>
      <c r="O1459" t="s">
        <v>339</v>
      </c>
      <c r="P1459" t="s">
        <v>1889</v>
      </c>
      <c r="Q1459" t="s">
        <v>421</v>
      </c>
      <c r="R1459" t="s">
        <v>407</v>
      </c>
      <c r="S1459" t="s">
        <v>1215</v>
      </c>
      <c r="T1459" s="131">
        <v>3.67</v>
      </c>
      <c r="U1459" t="s">
        <v>3371</v>
      </c>
      <c r="V1459" s="132">
        <v>5.0869999999999999E-2</v>
      </c>
      <c r="W1459" s="132">
        <v>4.6489999999999997E-2</v>
      </c>
      <c r="X1459" t="s">
        <v>412</v>
      </c>
      <c r="Y1459" t="s">
        <v>339</v>
      </c>
      <c r="Z1459" s="131">
        <v>5000</v>
      </c>
      <c r="AA1459" s="131">
        <v>3.718</v>
      </c>
      <c r="AB1459" s="131">
        <v>101.10899999999999</v>
      </c>
      <c r="AD1459" s="131">
        <v>18.795999999999999</v>
      </c>
      <c r="AH1459" s="132">
        <v>1.0000000000000001E-5</v>
      </c>
      <c r="AI1459" s="132">
        <f t="shared" si="28"/>
        <v>4.9671360639920448E-4</v>
      </c>
      <c r="AJ1459" s="132">
        <v>2.2766324147025653E-5</v>
      </c>
    </row>
    <row r="1460" spans="1:36" hidden="1">
      <c r="A1460" t="s">
        <v>1213</v>
      </c>
      <c r="B1460">
        <v>9301</v>
      </c>
      <c r="C1460" t="s">
        <v>3372</v>
      </c>
      <c r="D1460" t="s">
        <v>3373</v>
      </c>
      <c r="E1460" t="s">
        <v>80</v>
      </c>
      <c r="F1460" t="s">
        <v>3374</v>
      </c>
      <c r="G1460" t="s">
        <v>3375</v>
      </c>
      <c r="H1460" t="s">
        <v>321</v>
      </c>
      <c r="I1460" t="s">
        <v>755</v>
      </c>
      <c r="J1460" t="s">
        <v>205</v>
      </c>
      <c r="K1460" t="s">
        <v>301</v>
      </c>
      <c r="L1460" t="s">
        <v>325</v>
      </c>
      <c r="M1460" t="s">
        <v>314</v>
      </c>
      <c r="N1460" t="s">
        <v>546</v>
      </c>
      <c r="O1460" t="s">
        <v>339</v>
      </c>
      <c r="P1460" t="s">
        <v>2739</v>
      </c>
      <c r="Q1460" t="s">
        <v>433</v>
      </c>
      <c r="R1460" t="s">
        <v>407</v>
      </c>
      <c r="S1460" t="s">
        <v>1215</v>
      </c>
      <c r="T1460" s="131">
        <v>2.08</v>
      </c>
      <c r="U1460" t="s">
        <v>2379</v>
      </c>
      <c r="V1460" s="132">
        <v>3.9320000000000001E-2</v>
      </c>
      <c r="W1460" s="132">
        <v>4.2880000000000001E-2</v>
      </c>
      <c r="X1460" t="s">
        <v>412</v>
      </c>
      <c r="Y1460" t="s">
        <v>339</v>
      </c>
      <c r="Z1460" s="131">
        <v>5000</v>
      </c>
      <c r="AA1460" s="131">
        <v>3.718</v>
      </c>
      <c r="AB1460" s="131">
        <v>100.76900000000001</v>
      </c>
      <c r="AD1460" s="131">
        <v>18.733000000000001</v>
      </c>
      <c r="AH1460" s="132">
        <v>1.0000000000000001E-5</v>
      </c>
      <c r="AI1460" s="132">
        <f t="shared" si="28"/>
        <v>4.9504873317069049E-4</v>
      </c>
      <c r="AJ1460" s="132">
        <v>2.2690016505971037E-5</v>
      </c>
    </row>
    <row r="1461" spans="1:36" hidden="1">
      <c r="A1461" t="s">
        <v>1213</v>
      </c>
      <c r="B1461">
        <v>9301</v>
      </c>
      <c r="C1461" t="s">
        <v>3313</v>
      </c>
      <c r="D1461" t="s">
        <v>3314</v>
      </c>
      <c r="E1461" t="s">
        <v>80</v>
      </c>
      <c r="F1461" t="s">
        <v>3315</v>
      </c>
      <c r="G1461" t="s">
        <v>3316</v>
      </c>
      <c r="H1461" t="s">
        <v>321</v>
      </c>
      <c r="I1461" t="s">
        <v>755</v>
      </c>
      <c r="J1461" t="s">
        <v>205</v>
      </c>
      <c r="K1461" t="s">
        <v>224</v>
      </c>
      <c r="L1461" t="s">
        <v>325</v>
      </c>
      <c r="M1461" t="s">
        <v>314</v>
      </c>
      <c r="N1461" t="s">
        <v>509</v>
      </c>
      <c r="O1461" t="s">
        <v>339</v>
      </c>
      <c r="P1461" t="s">
        <v>1883</v>
      </c>
      <c r="Q1461" t="s">
        <v>433</v>
      </c>
      <c r="R1461" t="s">
        <v>407</v>
      </c>
      <c r="S1461" t="s">
        <v>1215</v>
      </c>
      <c r="T1461" s="131">
        <v>4.468</v>
      </c>
      <c r="U1461" t="s">
        <v>3317</v>
      </c>
      <c r="V1461" s="132">
        <v>4.4589999999999998E-2</v>
      </c>
      <c r="W1461" s="132">
        <v>4.7260000000000003E-2</v>
      </c>
      <c r="X1461" t="s">
        <v>412</v>
      </c>
      <c r="Y1461" t="s">
        <v>339</v>
      </c>
      <c r="Z1461" s="131">
        <v>5000</v>
      </c>
      <c r="AA1461" s="131">
        <v>3.718</v>
      </c>
      <c r="AB1461" s="131">
        <v>99.131</v>
      </c>
      <c r="AD1461" s="131">
        <v>18.428000000000001</v>
      </c>
      <c r="AH1461" s="132">
        <v>1.0000000000000001E-5</v>
      </c>
      <c r="AI1461" s="132">
        <f t="shared" si="28"/>
        <v>4.869886326199479E-4</v>
      </c>
      <c r="AJ1461" s="132">
        <v>2.2320590624674866E-5</v>
      </c>
    </row>
    <row r="1462" spans="1:36" hidden="1">
      <c r="A1462" t="s">
        <v>1213</v>
      </c>
      <c r="B1462">
        <v>9301</v>
      </c>
      <c r="C1462" t="s">
        <v>3338</v>
      </c>
      <c r="D1462" t="s">
        <v>3339</v>
      </c>
      <c r="E1462" t="s">
        <v>80</v>
      </c>
      <c r="F1462" t="s">
        <v>3340</v>
      </c>
      <c r="G1462" t="s">
        <v>3341</v>
      </c>
      <c r="H1462" t="s">
        <v>321</v>
      </c>
      <c r="I1462" t="s">
        <v>755</v>
      </c>
      <c r="J1462" t="s">
        <v>205</v>
      </c>
      <c r="K1462" t="s">
        <v>245</v>
      </c>
      <c r="L1462" t="s">
        <v>325</v>
      </c>
      <c r="M1462" t="s">
        <v>364</v>
      </c>
      <c r="N1462" t="s">
        <v>568</v>
      </c>
      <c r="O1462" t="s">
        <v>339</v>
      </c>
      <c r="P1462" t="s">
        <v>2788</v>
      </c>
      <c r="Q1462" t="s">
        <v>431</v>
      </c>
      <c r="R1462" t="s">
        <v>407</v>
      </c>
      <c r="S1462" t="s">
        <v>1216</v>
      </c>
      <c r="T1462" s="131">
        <v>2.762</v>
      </c>
      <c r="U1462" t="s">
        <v>3342</v>
      </c>
      <c r="V1462" s="132">
        <v>3.687E-2</v>
      </c>
      <c r="W1462" s="132">
        <v>4.5740000000000003E-2</v>
      </c>
      <c r="X1462" t="s">
        <v>412</v>
      </c>
      <c r="Y1462" t="s">
        <v>339</v>
      </c>
      <c r="Z1462" s="131">
        <v>5000</v>
      </c>
      <c r="AA1462" s="131">
        <v>4.0218999999999996</v>
      </c>
      <c r="AB1462" s="131">
        <v>91.616</v>
      </c>
      <c r="AD1462" s="131">
        <v>18.423999999999999</v>
      </c>
      <c r="AH1462" s="132">
        <v>1.0000000000000001E-5</v>
      </c>
      <c r="AI1462" s="132">
        <f t="shared" si="28"/>
        <v>4.8688292638321683E-4</v>
      </c>
      <c r="AJ1462" s="132">
        <v>2.2315745695084093E-5</v>
      </c>
    </row>
    <row r="1463" spans="1:36" hidden="1">
      <c r="A1463" t="s">
        <v>1213</v>
      </c>
      <c r="B1463">
        <v>9301</v>
      </c>
      <c r="C1463" t="s">
        <v>3414</v>
      </c>
      <c r="D1463" t="s">
        <v>3415</v>
      </c>
      <c r="E1463" t="s">
        <v>312</v>
      </c>
      <c r="F1463" t="s">
        <v>3418</v>
      </c>
      <c r="G1463" t="s">
        <v>3419</v>
      </c>
      <c r="H1463" t="s">
        <v>321</v>
      </c>
      <c r="I1463" t="s">
        <v>755</v>
      </c>
      <c r="J1463" t="s">
        <v>205</v>
      </c>
      <c r="K1463" t="s">
        <v>224</v>
      </c>
      <c r="L1463" t="s">
        <v>325</v>
      </c>
      <c r="M1463" t="s">
        <v>314</v>
      </c>
      <c r="N1463" t="s">
        <v>537</v>
      </c>
      <c r="O1463" t="s">
        <v>339</v>
      </c>
      <c r="P1463" t="s">
        <v>1889</v>
      </c>
      <c r="Q1463" t="s">
        <v>433</v>
      </c>
      <c r="R1463" t="s">
        <v>407</v>
      </c>
      <c r="S1463" t="s">
        <v>1215</v>
      </c>
      <c r="T1463" s="131">
        <v>3.85</v>
      </c>
      <c r="U1463" t="s">
        <v>3420</v>
      </c>
      <c r="V1463" s="132">
        <v>5.4539999999999998E-2</v>
      </c>
      <c r="W1463" s="132">
        <v>6.0170000000000001E-2</v>
      </c>
      <c r="X1463" t="s">
        <v>412</v>
      </c>
      <c r="Y1463" t="s">
        <v>339</v>
      </c>
      <c r="Z1463" s="131">
        <v>5000</v>
      </c>
      <c r="AA1463" s="131">
        <v>3.718</v>
      </c>
      <c r="AB1463" s="131">
        <v>99.033000000000001</v>
      </c>
      <c r="AD1463" s="131">
        <v>18.41</v>
      </c>
      <c r="AH1463" s="132">
        <v>1.0000000000000001E-5</v>
      </c>
      <c r="AI1463" s="132">
        <f t="shared" si="28"/>
        <v>4.8651295455465817E-4</v>
      </c>
      <c r="AJ1463" s="132">
        <v>2.2298788441516403E-5</v>
      </c>
    </row>
    <row r="1464" spans="1:36" hidden="1">
      <c r="A1464" t="s">
        <v>1213</v>
      </c>
      <c r="B1464">
        <v>9301</v>
      </c>
      <c r="C1464" t="s">
        <v>3274</v>
      </c>
      <c r="D1464" t="s">
        <v>3275</v>
      </c>
      <c r="E1464" t="s">
        <v>80</v>
      </c>
      <c r="F1464" t="s">
        <v>3276</v>
      </c>
      <c r="G1464" t="s">
        <v>3277</v>
      </c>
      <c r="H1464" t="s">
        <v>321</v>
      </c>
      <c r="I1464" t="s">
        <v>755</v>
      </c>
      <c r="J1464" t="s">
        <v>205</v>
      </c>
      <c r="K1464" t="s">
        <v>224</v>
      </c>
      <c r="L1464" t="s">
        <v>325</v>
      </c>
      <c r="M1464" t="s">
        <v>314</v>
      </c>
      <c r="N1464" t="s">
        <v>534</v>
      </c>
      <c r="O1464" t="s">
        <v>339</v>
      </c>
      <c r="P1464" t="s">
        <v>1883</v>
      </c>
      <c r="Q1464" t="s">
        <v>433</v>
      </c>
      <c r="R1464" t="s">
        <v>407</v>
      </c>
      <c r="S1464" t="s">
        <v>1215</v>
      </c>
      <c r="T1464" s="131">
        <v>3.3260000000000001</v>
      </c>
      <c r="U1464" t="s">
        <v>3278</v>
      </c>
      <c r="V1464" s="132">
        <v>4.5839999999999999E-2</v>
      </c>
      <c r="W1464" s="132">
        <v>5.0840000000000003E-2</v>
      </c>
      <c r="X1464" t="s">
        <v>412</v>
      </c>
      <c r="Y1464" t="s">
        <v>339</v>
      </c>
      <c r="Z1464" s="131">
        <v>5000</v>
      </c>
      <c r="AA1464" s="131">
        <v>3.718</v>
      </c>
      <c r="AB1464" s="131">
        <v>98.664000000000001</v>
      </c>
      <c r="AD1464" s="131">
        <v>18.341999999999999</v>
      </c>
      <c r="AH1464" s="132">
        <v>0</v>
      </c>
      <c r="AI1464" s="132">
        <f t="shared" si="28"/>
        <v>4.8471594853023025E-4</v>
      </c>
      <c r="AJ1464" s="132">
        <v>2.2216424638473319E-5</v>
      </c>
    </row>
    <row r="1465" spans="1:36" hidden="1">
      <c r="A1465" t="s">
        <v>1213</v>
      </c>
      <c r="B1465">
        <v>9301</v>
      </c>
      <c r="C1465" t="s">
        <v>3318</v>
      </c>
      <c r="D1465" t="s">
        <v>3319</v>
      </c>
      <c r="E1465" t="s">
        <v>80</v>
      </c>
      <c r="F1465" t="s">
        <v>3320</v>
      </c>
      <c r="G1465" t="s">
        <v>3321</v>
      </c>
      <c r="H1465" t="s">
        <v>321</v>
      </c>
      <c r="I1465" t="s">
        <v>755</v>
      </c>
      <c r="J1465" t="s">
        <v>205</v>
      </c>
      <c r="K1465" t="s">
        <v>224</v>
      </c>
      <c r="L1465" t="s">
        <v>325</v>
      </c>
      <c r="M1465" t="s">
        <v>314</v>
      </c>
      <c r="N1465" t="s">
        <v>550</v>
      </c>
      <c r="O1465" t="s">
        <v>339</v>
      </c>
      <c r="P1465" t="s">
        <v>2164</v>
      </c>
      <c r="Q1465" t="s">
        <v>433</v>
      </c>
      <c r="R1465" t="s">
        <v>407</v>
      </c>
      <c r="S1465" t="s">
        <v>1215</v>
      </c>
      <c r="T1465" s="131">
        <v>4.1449999999999996</v>
      </c>
      <c r="U1465" t="s">
        <v>3322</v>
      </c>
      <c r="V1465" s="132">
        <v>4.4350000000000001E-2</v>
      </c>
      <c r="W1465" s="132">
        <v>4.6149999999999997E-2</v>
      </c>
      <c r="X1465" t="s">
        <v>412</v>
      </c>
      <c r="Y1465" t="s">
        <v>339</v>
      </c>
      <c r="Z1465" s="131">
        <v>5000</v>
      </c>
      <c r="AA1465" s="131">
        <v>3.718</v>
      </c>
      <c r="AB1465" s="131">
        <v>98.572000000000003</v>
      </c>
      <c r="AD1465" s="131">
        <v>18.324999999999999</v>
      </c>
      <c r="AH1465" s="132">
        <v>0</v>
      </c>
      <c r="AI1465" s="132">
        <f t="shared" si="28"/>
        <v>4.8426669702412333E-4</v>
      </c>
      <c r="AJ1465" s="132">
        <v>2.219583368771255E-5</v>
      </c>
    </row>
    <row r="1466" spans="1:36" hidden="1">
      <c r="A1466" t="s">
        <v>1213</v>
      </c>
      <c r="B1466">
        <v>9301</v>
      </c>
      <c r="C1466" t="s">
        <v>3381</v>
      </c>
      <c r="D1466" t="s">
        <v>3382</v>
      </c>
      <c r="E1466" t="s">
        <v>80</v>
      </c>
      <c r="F1466" t="s">
        <v>3383</v>
      </c>
      <c r="G1466" t="s">
        <v>3384</v>
      </c>
      <c r="H1466" t="s">
        <v>321</v>
      </c>
      <c r="I1466" t="s">
        <v>755</v>
      </c>
      <c r="J1466" t="s">
        <v>205</v>
      </c>
      <c r="K1466" t="s">
        <v>224</v>
      </c>
      <c r="L1466" t="s">
        <v>325</v>
      </c>
      <c r="M1466" t="s">
        <v>314</v>
      </c>
      <c r="N1466" t="s">
        <v>544</v>
      </c>
      <c r="O1466" t="s">
        <v>339</v>
      </c>
      <c r="P1466" t="s">
        <v>1883</v>
      </c>
      <c r="Q1466" t="s">
        <v>433</v>
      </c>
      <c r="R1466" t="s">
        <v>407</v>
      </c>
      <c r="S1466" t="s">
        <v>1215</v>
      </c>
      <c r="T1466" s="131">
        <v>2.4449999999999998</v>
      </c>
      <c r="U1466" t="s">
        <v>3385</v>
      </c>
      <c r="V1466" s="132">
        <v>4.53E-2</v>
      </c>
      <c r="W1466" s="132">
        <v>4.4540000000000003E-2</v>
      </c>
      <c r="X1466" t="s">
        <v>412</v>
      </c>
      <c r="Y1466" t="s">
        <v>339</v>
      </c>
      <c r="Z1466" s="131">
        <v>5000</v>
      </c>
      <c r="AA1466" s="131">
        <v>3.718</v>
      </c>
      <c r="AB1466" s="131">
        <v>98.122</v>
      </c>
      <c r="AD1466" s="131">
        <v>18.241</v>
      </c>
      <c r="AH1466" s="132">
        <v>0</v>
      </c>
      <c r="AI1466" s="132">
        <f t="shared" si="28"/>
        <v>4.820468660527713E-4</v>
      </c>
      <c r="AJ1466" s="132">
        <v>2.2094090166306393E-5</v>
      </c>
    </row>
    <row r="1467" spans="1:36" hidden="1">
      <c r="A1467" t="s">
        <v>1213</v>
      </c>
      <c r="B1467">
        <v>9301</v>
      </c>
      <c r="C1467" t="s">
        <v>3421</v>
      </c>
      <c r="D1467" t="s">
        <v>3422</v>
      </c>
      <c r="E1467" t="s">
        <v>80</v>
      </c>
      <c r="F1467" t="s">
        <v>3423</v>
      </c>
      <c r="G1467" t="s">
        <v>3424</v>
      </c>
      <c r="H1467" t="s">
        <v>321</v>
      </c>
      <c r="I1467" t="s">
        <v>755</v>
      </c>
      <c r="J1467" t="s">
        <v>205</v>
      </c>
      <c r="K1467" t="s">
        <v>224</v>
      </c>
      <c r="L1467" t="s">
        <v>325</v>
      </c>
      <c r="M1467" t="s">
        <v>314</v>
      </c>
      <c r="N1467" t="s">
        <v>486</v>
      </c>
      <c r="O1467" t="s">
        <v>339</v>
      </c>
      <c r="P1467" t="s">
        <v>1889</v>
      </c>
      <c r="Q1467" t="s">
        <v>433</v>
      </c>
      <c r="R1467" t="s">
        <v>407</v>
      </c>
      <c r="S1467" t="s">
        <v>1215</v>
      </c>
      <c r="T1467" s="131">
        <v>4.7869999999999999</v>
      </c>
      <c r="U1467" t="s">
        <v>3425</v>
      </c>
      <c r="V1467" s="132">
        <v>4.4999999999999998E-2</v>
      </c>
      <c r="W1467" s="132">
        <v>5.398E-2</v>
      </c>
      <c r="X1467" t="s">
        <v>412</v>
      </c>
      <c r="Y1467" t="s">
        <v>339</v>
      </c>
      <c r="Z1467" s="131">
        <v>5000</v>
      </c>
      <c r="AA1467" s="131">
        <v>3.718</v>
      </c>
      <c r="AB1467" s="131">
        <f>(AD1467-(AC1467*AA1467))*1000/AA1467/Z1467*100</f>
        <v>95.561409359870879</v>
      </c>
      <c r="AC1467" s="131">
        <v>0.113</v>
      </c>
      <c r="AD1467" s="131">
        <v>18.184999999999999</v>
      </c>
      <c r="AH1467" s="132">
        <v>2.0000000000000002E-5</v>
      </c>
      <c r="AI1467" s="132">
        <f t="shared" si="28"/>
        <v>4.8056697873853654E-4</v>
      </c>
      <c r="AJ1467" s="132">
        <v>2.202626115203562E-5</v>
      </c>
    </row>
    <row r="1468" spans="1:36" hidden="1">
      <c r="A1468" t="s">
        <v>1213</v>
      </c>
      <c r="B1468">
        <v>9301</v>
      </c>
      <c r="C1468" t="s">
        <v>3386</v>
      </c>
      <c r="D1468" t="s">
        <v>3387</v>
      </c>
      <c r="E1468" t="s">
        <v>80</v>
      </c>
      <c r="F1468" t="s">
        <v>3388</v>
      </c>
      <c r="G1468" t="s">
        <v>3389</v>
      </c>
      <c r="H1468" t="s">
        <v>321</v>
      </c>
      <c r="I1468" t="s">
        <v>755</v>
      </c>
      <c r="J1468" t="s">
        <v>205</v>
      </c>
      <c r="K1468" t="s">
        <v>224</v>
      </c>
      <c r="L1468" t="s">
        <v>325</v>
      </c>
      <c r="M1468" t="s">
        <v>314</v>
      </c>
      <c r="N1468" t="s">
        <v>525</v>
      </c>
      <c r="O1468" t="s">
        <v>339</v>
      </c>
      <c r="P1468" t="s">
        <v>1883</v>
      </c>
      <c r="Q1468" t="s">
        <v>433</v>
      </c>
      <c r="R1468" t="s">
        <v>407</v>
      </c>
      <c r="S1468" t="s">
        <v>1215</v>
      </c>
      <c r="T1468" s="131">
        <v>4.4870000000000001</v>
      </c>
      <c r="U1468" t="s">
        <v>3390</v>
      </c>
      <c r="V1468" s="132">
        <v>4.6580000000000003E-2</v>
      </c>
      <c r="W1468" s="132">
        <v>4.675E-2</v>
      </c>
      <c r="X1468" t="s">
        <v>412</v>
      </c>
      <c r="Y1468" t="s">
        <v>339</v>
      </c>
      <c r="Z1468" s="131">
        <v>5000</v>
      </c>
      <c r="AA1468" s="131">
        <v>3.718</v>
      </c>
      <c r="AB1468" s="131">
        <f>(AD1468-(AC1468*AA1468))*1000/AA1468/Z1468*100</f>
        <v>95.640172135556767</v>
      </c>
      <c r="AC1468" s="131">
        <v>9.4E-2</v>
      </c>
      <c r="AD1468" s="131">
        <v>18.129000000000001</v>
      </c>
      <c r="AH1468" s="132">
        <v>1.0000000000000001E-5</v>
      </c>
      <c r="AI1468" s="132">
        <f t="shared" si="28"/>
        <v>4.7908709142430194E-4</v>
      </c>
      <c r="AJ1468" s="132">
        <v>2.1958432137764851E-5</v>
      </c>
    </row>
    <row r="1469" spans="1:36" hidden="1">
      <c r="A1469" t="s">
        <v>1213</v>
      </c>
      <c r="B1469">
        <v>9301</v>
      </c>
      <c r="C1469" t="s">
        <v>3391</v>
      </c>
      <c r="D1469" t="s">
        <v>3392</v>
      </c>
      <c r="E1469" t="s">
        <v>80</v>
      </c>
      <c r="F1469" t="s">
        <v>3393</v>
      </c>
      <c r="G1469" t="s">
        <v>3394</v>
      </c>
      <c r="H1469" t="s">
        <v>321</v>
      </c>
      <c r="I1469" t="s">
        <v>755</v>
      </c>
      <c r="J1469" t="s">
        <v>205</v>
      </c>
      <c r="K1469" t="s">
        <v>224</v>
      </c>
      <c r="L1469" t="s">
        <v>325</v>
      </c>
      <c r="M1469" t="s">
        <v>314</v>
      </c>
      <c r="N1469" t="s">
        <v>525</v>
      </c>
      <c r="O1469" t="s">
        <v>339</v>
      </c>
      <c r="P1469" t="s">
        <v>1889</v>
      </c>
      <c r="Q1469" t="s">
        <v>421</v>
      </c>
      <c r="R1469" t="s">
        <v>407</v>
      </c>
      <c r="S1469" t="s">
        <v>1215</v>
      </c>
      <c r="T1469" s="131">
        <v>4.665</v>
      </c>
      <c r="U1469" t="s">
        <v>1972</v>
      </c>
      <c r="V1469" s="132">
        <v>4.1959999999999997E-2</v>
      </c>
      <c r="W1469" s="132">
        <v>4.5260000000000002E-2</v>
      </c>
      <c r="X1469" t="s">
        <v>412</v>
      </c>
      <c r="Y1469" t="s">
        <v>339</v>
      </c>
      <c r="Z1469" s="131">
        <v>5000</v>
      </c>
      <c r="AA1469" s="131">
        <v>3.718</v>
      </c>
      <c r="AB1469" s="131">
        <v>96.262</v>
      </c>
      <c r="AD1469" s="131">
        <v>17.895</v>
      </c>
      <c r="AH1469" s="132">
        <v>0</v>
      </c>
      <c r="AI1469" s="132">
        <f t="shared" si="28"/>
        <v>4.7290327657553547E-4</v>
      </c>
      <c r="AJ1469" s="132">
        <v>2.1675003756704835E-5</v>
      </c>
    </row>
    <row r="1470" spans="1:36" hidden="1">
      <c r="A1470" t="s">
        <v>1213</v>
      </c>
      <c r="B1470">
        <v>9301</v>
      </c>
      <c r="C1470" t="s">
        <v>3395</v>
      </c>
      <c r="D1470" t="s">
        <v>3396</v>
      </c>
      <c r="E1470" t="s">
        <v>80</v>
      </c>
      <c r="F1470" t="s">
        <v>3397</v>
      </c>
      <c r="G1470" t="s">
        <v>3398</v>
      </c>
      <c r="H1470" t="s">
        <v>321</v>
      </c>
      <c r="I1470" t="s">
        <v>755</v>
      </c>
      <c r="J1470" t="s">
        <v>205</v>
      </c>
      <c r="K1470" t="s">
        <v>224</v>
      </c>
      <c r="L1470" t="s">
        <v>325</v>
      </c>
      <c r="M1470" t="s">
        <v>314</v>
      </c>
      <c r="N1470" t="s">
        <v>521</v>
      </c>
      <c r="O1470" t="s">
        <v>339</v>
      </c>
      <c r="P1470" t="s">
        <v>2164</v>
      </c>
      <c r="Q1470" t="s">
        <v>433</v>
      </c>
      <c r="R1470" t="s">
        <v>407</v>
      </c>
      <c r="S1470" t="s">
        <v>1215</v>
      </c>
      <c r="T1470" s="131">
        <v>4.5279999999999996</v>
      </c>
      <c r="U1470" t="s">
        <v>3399</v>
      </c>
      <c r="V1470" s="132">
        <v>4.6699999999999998E-2</v>
      </c>
      <c r="W1470" s="132">
        <v>4.6949999999999999E-2</v>
      </c>
      <c r="X1470" t="s">
        <v>412</v>
      </c>
      <c r="Y1470" t="s">
        <v>339</v>
      </c>
      <c r="Z1470" s="131">
        <v>5000</v>
      </c>
      <c r="AA1470" s="131">
        <v>3.718</v>
      </c>
      <c r="AB1470" s="131">
        <v>91.197999999999993</v>
      </c>
      <c r="AD1470" s="131">
        <v>16.954000000000001</v>
      </c>
      <c r="AH1470" s="132">
        <v>1.0000000000000001E-5</v>
      </c>
      <c r="AI1470" s="132">
        <f t="shared" si="28"/>
        <v>4.4803588438455593E-4</v>
      </c>
      <c r="AJ1470" s="132">
        <v>2.0535234070476322E-5</v>
      </c>
    </row>
    <row r="1471" spans="1:36" hidden="1">
      <c r="A1471" t="s">
        <v>1213</v>
      </c>
      <c r="B1471">
        <v>9301</v>
      </c>
      <c r="C1471" t="s">
        <v>3426</v>
      </c>
      <c r="D1471" t="s">
        <v>3427</v>
      </c>
      <c r="E1471" t="s">
        <v>80</v>
      </c>
      <c r="F1471" t="s">
        <v>3428</v>
      </c>
      <c r="G1471" t="s">
        <v>3429</v>
      </c>
      <c r="H1471" t="s">
        <v>321</v>
      </c>
      <c r="I1471" t="s">
        <v>755</v>
      </c>
      <c r="J1471" t="s">
        <v>205</v>
      </c>
      <c r="K1471" t="s">
        <v>233</v>
      </c>
      <c r="L1471" t="s">
        <v>325</v>
      </c>
      <c r="M1471" t="s">
        <v>314</v>
      </c>
      <c r="N1471" t="s">
        <v>503</v>
      </c>
      <c r="O1471" t="s">
        <v>339</v>
      </c>
      <c r="P1471" t="s">
        <v>2733</v>
      </c>
      <c r="Q1471" t="s">
        <v>431</v>
      </c>
      <c r="R1471" t="s">
        <v>407</v>
      </c>
      <c r="S1471" t="s">
        <v>1215</v>
      </c>
      <c r="T1471" s="131">
        <v>4.8230000000000004</v>
      </c>
      <c r="U1471" t="s">
        <v>3430</v>
      </c>
      <c r="V1471" s="132">
        <v>2.921E-2</v>
      </c>
      <c r="W1471" s="132">
        <v>5.1150000000000001E-2</v>
      </c>
      <c r="X1471" t="s">
        <v>412</v>
      </c>
      <c r="Y1471" t="s">
        <v>339</v>
      </c>
      <c r="Z1471" s="131">
        <v>5000</v>
      </c>
      <c r="AA1471" s="131">
        <v>3.718</v>
      </c>
      <c r="AB1471" s="131">
        <v>83.741</v>
      </c>
      <c r="AD1471" s="131">
        <v>15.567</v>
      </c>
      <c r="AH1471" s="132">
        <v>1.0000000000000001E-5</v>
      </c>
      <c r="AI1471" s="132">
        <f t="shared" si="28"/>
        <v>4.1138224679806431E-4</v>
      </c>
      <c r="AJ1471" s="132">
        <v>1.8855254734877013E-5</v>
      </c>
    </row>
    <row r="1472" spans="1:36" hidden="1">
      <c r="A1472" t="s">
        <v>1213</v>
      </c>
      <c r="B1472">
        <v>9301</v>
      </c>
      <c r="C1472" t="s">
        <v>2190</v>
      </c>
      <c r="D1472" t="s">
        <v>2191</v>
      </c>
      <c r="E1472" t="s">
        <v>309</v>
      </c>
      <c r="F1472" t="s">
        <v>3439</v>
      </c>
      <c r="G1472" t="s">
        <v>3440</v>
      </c>
      <c r="H1472" t="s">
        <v>321</v>
      </c>
      <c r="I1472" t="s">
        <v>755</v>
      </c>
      <c r="J1472" t="s">
        <v>205</v>
      </c>
      <c r="K1472" t="s">
        <v>204</v>
      </c>
      <c r="L1472" t="s">
        <v>325</v>
      </c>
      <c r="M1472" t="s">
        <v>314</v>
      </c>
      <c r="N1472" t="s">
        <v>534</v>
      </c>
      <c r="O1472" t="s">
        <v>339</v>
      </c>
      <c r="P1472" t="s">
        <v>2194</v>
      </c>
      <c r="Q1472" t="s">
        <v>433</v>
      </c>
      <c r="R1472" t="s">
        <v>407</v>
      </c>
      <c r="S1472" t="s">
        <v>1216</v>
      </c>
      <c r="T1472" s="131">
        <v>4.9980000000000002</v>
      </c>
      <c r="U1472" t="s">
        <v>3441</v>
      </c>
      <c r="V1472" s="132">
        <v>7.3660000000000003E-2</v>
      </c>
      <c r="W1472" s="132">
        <v>4.4249999999999998E-2</v>
      </c>
      <c r="X1472" t="s">
        <v>412</v>
      </c>
      <c r="Y1472" t="s">
        <v>339</v>
      </c>
      <c r="Z1472" s="131">
        <v>1000</v>
      </c>
      <c r="AA1472" s="131">
        <v>4.0218999999999996</v>
      </c>
      <c r="AB1472" s="131">
        <v>117.605</v>
      </c>
      <c r="AD1472" s="131">
        <v>4.7300000000000004</v>
      </c>
      <c r="AH1472" s="132">
        <v>0</v>
      </c>
      <c r="AI1472" s="132">
        <f t="shared" si="28"/>
        <v>1.2499762493446679E-4</v>
      </c>
      <c r="AJ1472" s="132">
        <v>5.7291292410848774E-6</v>
      </c>
    </row>
    <row r="1473" spans="1:36" hidden="1">
      <c r="A1473" t="s">
        <v>1213</v>
      </c>
      <c r="B1473">
        <v>9301</v>
      </c>
      <c r="C1473" t="s">
        <v>2190</v>
      </c>
      <c r="D1473" t="s">
        <v>2191</v>
      </c>
      <c r="E1473" t="s">
        <v>309</v>
      </c>
      <c r="F1473" t="s">
        <v>3442</v>
      </c>
      <c r="G1473" t="s">
        <v>3443</v>
      </c>
      <c r="H1473" t="s">
        <v>321</v>
      </c>
      <c r="I1473" t="s">
        <v>755</v>
      </c>
      <c r="J1473" t="s">
        <v>205</v>
      </c>
      <c r="K1473" t="s">
        <v>204</v>
      </c>
      <c r="L1473" t="s">
        <v>325</v>
      </c>
      <c r="M1473" t="s">
        <v>314</v>
      </c>
      <c r="N1473" t="s">
        <v>534</v>
      </c>
      <c r="O1473" t="s">
        <v>339</v>
      </c>
      <c r="P1473" t="s">
        <v>2194</v>
      </c>
      <c r="Q1473" t="s">
        <v>433</v>
      </c>
      <c r="R1473" t="s">
        <v>407</v>
      </c>
      <c r="S1473" t="s">
        <v>1216</v>
      </c>
      <c r="T1473" s="131">
        <v>3.629</v>
      </c>
      <c r="U1473" t="s">
        <v>3444</v>
      </c>
      <c r="V1473" s="132">
        <v>6.762E-2</v>
      </c>
      <c r="W1473" s="132">
        <v>4.1329999999999999E-2</v>
      </c>
      <c r="X1473" t="s">
        <v>412</v>
      </c>
      <c r="Y1473" t="s">
        <v>339</v>
      </c>
      <c r="Z1473" s="131">
        <v>1000</v>
      </c>
      <c r="AA1473" s="131">
        <v>4.0218999999999996</v>
      </c>
      <c r="AB1473" s="131">
        <v>111.551</v>
      </c>
      <c r="AD1473" s="131">
        <v>4.4859999999999998</v>
      </c>
      <c r="AH1473" s="132">
        <v>0</v>
      </c>
      <c r="AI1473" s="132">
        <f t="shared" si="28"/>
        <v>1.185495444938727E-4</v>
      </c>
      <c r="AJ1473" s="132">
        <v>5.4335885360479402E-6</v>
      </c>
    </row>
    <row r="1474" spans="1:36" hidden="1">
      <c r="A1474" t="s">
        <v>1213</v>
      </c>
      <c r="B1474">
        <v>9302</v>
      </c>
      <c r="C1474" t="s">
        <v>1519</v>
      </c>
      <c r="D1474" t="s">
        <v>1520</v>
      </c>
      <c r="E1474" t="s">
        <v>309</v>
      </c>
      <c r="F1474" t="s">
        <v>2809</v>
      </c>
      <c r="G1474" t="s">
        <v>2810</v>
      </c>
      <c r="H1474" t="s">
        <v>321</v>
      </c>
      <c r="I1474" t="s">
        <v>754</v>
      </c>
      <c r="J1474" t="s">
        <v>204</v>
      </c>
      <c r="K1474" t="s">
        <v>204</v>
      </c>
      <c r="L1474" t="s">
        <v>325</v>
      </c>
      <c r="M1474" t="s">
        <v>340</v>
      </c>
      <c r="N1474" t="s">
        <v>448</v>
      </c>
      <c r="O1474" t="s">
        <v>339</v>
      </c>
      <c r="P1474" t="s">
        <v>1211</v>
      </c>
      <c r="Q1474" t="s">
        <v>413</v>
      </c>
      <c r="R1474" t="s">
        <v>407</v>
      </c>
      <c r="S1474" t="s">
        <v>1212</v>
      </c>
      <c r="T1474" s="131">
        <v>2.35</v>
      </c>
      <c r="U1474" t="s">
        <v>1317</v>
      </c>
      <c r="V1474" s="132">
        <v>1.7219999999999999E-2</v>
      </c>
      <c r="W1474" s="132">
        <v>2.41E-2</v>
      </c>
      <c r="X1474" t="s">
        <v>412</v>
      </c>
      <c r="Y1474" t="s">
        <v>339</v>
      </c>
      <c r="Z1474" s="131">
        <v>22087818</v>
      </c>
      <c r="AA1474" s="131">
        <v>1</v>
      </c>
      <c r="AB1474" s="131">
        <v>102.59</v>
      </c>
      <c r="AD1474" s="131">
        <v>22659.892</v>
      </c>
      <c r="AH1474" s="132">
        <v>7.6899999999999998E-3</v>
      </c>
      <c r="AI1474" s="132">
        <f t="shared" si="28"/>
        <v>2.8706181599955052E-2</v>
      </c>
      <c r="AJ1474" s="132">
        <v>6.2906434332675809E-3</v>
      </c>
    </row>
    <row r="1475" spans="1:36" hidden="1">
      <c r="A1475" t="s">
        <v>1213</v>
      </c>
      <c r="B1475">
        <v>9302</v>
      </c>
      <c r="C1475" t="s">
        <v>1509</v>
      </c>
      <c r="D1475" t="s">
        <v>1510</v>
      </c>
      <c r="E1475" t="s">
        <v>309</v>
      </c>
      <c r="F1475" t="s">
        <v>2334</v>
      </c>
      <c r="G1475" t="s">
        <v>2335</v>
      </c>
      <c r="H1475" t="s">
        <v>321</v>
      </c>
      <c r="I1475" t="s">
        <v>754</v>
      </c>
      <c r="J1475" t="s">
        <v>204</v>
      </c>
      <c r="K1475" t="s">
        <v>204</v>
      </c>
      <c r="L1475" t="s">
        <v>325</v>
      </c>
      <c r="M1475" t="s">
        <v>340</v>
      </c>
      <c r="N1475" t="s">
        <v>448</v>
      </c>
      <c r="O1475" t="s">
        <v>339</v>
      </c>
      <c r="P1475" t="s">
        <v>1211</v>
      </c>
      <c r="Q1475" t="s">
        <v>413</v>
      </c>
      <c r="R1475" t="s">
        <v>407</v>
      </c>
      <c r="S1475" t="s">
        <v>1212</v>
      </c>
      <c r="T1475" s="131">
        <v>1.22</v>
      </c>
      <c r="U1475" t="s">
        <v>2336</v>
      </c>
      <c r="V1475" s="132">
        <v>1.175E-2</v>
      </c>
      <c r="W1475" s="132">
        <v>2.3900000000000001E-2</v>
      </c>
      <c r="X1475" t="s">
        <v>412</v>
      </c>
      <c r="Y1475" t="s">
        <v>339</v>
      </c>
      <c r="Z1475" s="131">
        <v>15282559</v>
      </c>
      <c r="AA1475" s="131">
        <v>1</v>
      </c>
      <c r="AB1475" s="131">
        <v>111.45</v>
      </c>
      <c r="AD1475" s="131">
        <v>17032.412</v>
      </c>
      <c r="AH1475" s="132">
        <v>5.0899999999999999E-3</v>
      </c>
      <c r="AI1475" s="132">
        <f t="shared" ref="AI1475:AI1538" si="30">AD1475/SUMIF(B:B,B1475,AD:AD)</f>
        <v>2.1577133375448289E-2</v>
      </c>
      <c r="AJ1475" s="132">
        <v>4.7283910576673511E-3</v>
      </c>
    </row>
    <row r="1476" spans="1:36" hidden="1">
      <c r="A1476" t="s">
        <v>1213</v>
      </c>
      <c r="B1476">
        <v>9302</v>
      </c>
      <c r="C1476" t="s">
        <v>1509</v>
      </c>
      <c r="D1476" t="s">
        <v>1510</v>
      </c>
      <c r="E1476" t="s">
        <v>309</v>
      </c>
      <c r="F1476" t="s">
        <v>1967</v>
      </c>
      <c r="G1476" t="s">
        <v>1968</v>
      </c>
      <c r="H1476" t="s">
        <v>321</v>
      </c>
      <c r="I1476" t="s">
        <v>754</v>
      </c>
      <c r="J1476" t="s">
        <v>204</v>
      </c>
      <c r="K1476" t="s">
        <v>204</v>
      </c>
      <c r="L1476" t="s">
        <v>325</v>
      </c>
      <c r="M1476" t="s">
        <v>340</v>
      </c>
      <c r="N1476" t="s">
        <v>448</v>
      </c>
      <c r="O1476" t="s">
        <v>339</v>
      </c>
      <c r="P1476" t="s">
        <v>1211</v>
      </c>
      <c r="Q1476" t="s">
        <v>413</v>
      </c>
      <c r="R1476" t="s">
        <v>407</v>
      </c>
      <c r="S1476" t="s">
        <v>1212</v>
      </c>
      <c r="T1476" s="131">
        <v>2.93</v>
      </c>
      <c r="U1476" t="s">
        <v>1969</v>
      </c>
      <c r="V1476" s="132">
        <v>1.9179999999999999E-2</v>
      </c>
      <c r="W1476" s="132">
        <v>2.5700000000000001E-2</v>
      </c>
      <c r="X1476" t="s">
        <v>412</v>
      </c>
      <c r="Y1476" t="s">
        <v>339</v>
      </c>
      <c r="Z1476" s="131">
        <v>15615963.43</v>
      </c>
      <c r="AA1476" s="131">
        <v>1</v>
      </c>
      <c r="AB1476" s="131">
        <v>103.82</v>
      </c>
      <c r="AD1476" s="131">
        <v>16212.493</v>
      </c>
      <c r="AH1476" s="132">
        <v>6.0000000000000001E-3</v>
      </c>
      <c r="AI1476" s="132">
        <f t="shared" si="30"/>
        <v>2.0538437175516993E-2</v>
      </c>
      <c r="AJ1476" s="132">
        <v>4.5007722290709342E-3</v>
      </c>
    </row>
    <row r="1477" spans="1:36" hidden="1">
      <c r="A1477" t="s">
        <v>1213</v>
      </c>
      <c r="B1477">
        <v>9302</v>
      </c>
      <c r="C1477" t="s">
        <v>2453</v>
      </c>
      <c r="D1477" t="s">
        <v>2454</v>
      </c>
      <c r="E1477" t="s">
        <v>309</v>
      </c>
      <c r="F1477" t="s">
        <v>2458</v>
      </c>
      <c r="G1477" t="s">
        <v>2459</v>
      </c>
      <c r="H1477" t="s">
        <v>321</v>
      </c>
      <c r="I1477" t="s">
        <v>754</v>
      </c>
      <c r="J1477" t="s">
        <v>204</v>
      </c>
      <c r="K1477" t="s">
        <v>204</v>
      </c>
      <c r="L1477" t="s">
        <v>325</v>
      </c>
      <c r="M1477" t="s">
        <v>340</v>
      </c>
      <c r="N1477" t="s">
        <v>477</v>
      </c>
      <c r="O1477" t="s">
        <v>339</v>
      </c>
      <c r="P1477" t="s">
        <v>1211</v>
      </c>
      <c r="Q1477" t="s">
        <v>413</v>
      </c>
      <c r="R1477" t="s">
        <v>407</v>
      </c>
      <c r="S1477" t="s">
        <v>1212</v>
      </c>
      <c r="T1477" s="131">
        <v>1.73</v>
      </c>
      <c r="U1477" t="s">
        <v>1597</v>
      </c>
      <c r="V1477" s="132">
        <v>-1.0499999999999999E-3</v>
      </c>
      <c r="W1477" s="132">
        <v>2.4299999999999999E-2</v>
      </c>
      <c r="X1477" t="s">
        <v>412</v>
      </c>
      <c r="Y1477" t="s">
        <v>339</v>
      </c>
      <c r="Z1477" s="131">
        <v>14293132.15</v>
      </c>
      <c r="AA1477" s="131">
        <v>1</v>
      </c>
      <c r="AB1477" s="131">
        <v>109.41</v>
      </c>
      <c r="AD1477" s="131">
        <v>15638.116</v>
      </c>
      <c r="AH1477" s="132">
        <v>2.2249999999999999E-2</v>
      </c>
      <c r="AI1477" s="132">
        <f t="shared" si="30"/>
        <v>1.9810800412339243E-2</v>
      </c>
      <c r="AJ1477" s="132">
        <v>4.3413186490066542E-3</v>
      </c>
    </row>
    <row r="1478" spans="1:36" hidden="1">
      <c r="A1478" t="s">
        <v>1213</v>
      </c>
      <c r="B1478">
        <v>9302</v>
      </c>
      <c r="C1478" t="s">
        <v>1603</v>
      </c>
      <c r="D1478" t="s">
        <v>1604</v>
      </c>
      <c r="E1478" t="s">
        <v>309</v>
      </c>
      <c r="F1478" t="s">
        <v>2419</v>
      </c>
      <c r="G1478" t="s">
        <v>2420</v>
      </c>
      <c r="H1478" t="s">
        <v>321</v>
      </c>
      <c r="I1478" t="s">
        <v>754</v>
      </c>
      <c r="J1478" t="s">
        <v>204</v>
      </c>
      <c r="K1478" t="s">
        <v>204</v>
      </c>
      <c r="L1478" t="s">
        <v>325</v>
      </c>
      <c r="M1478" t="s">
        <v>340</v>
      </c>
      <c r="N1478" t="s">
        <v>448</v>
      </c>
      <c r="O1478" t="s">
        <v>339</v>
      </c>
      <c r="P1478" t="s">
        <v>1211</v>
      </c>
      <c r="Q1478" t="s">
        <v>413</v>
      </c>
      <c r="R1478" t="s">
        <v>407</v>
      </c>
      <c r="S1478" t="s">
        <v>1212</v>
      </c>
      <c r="T1478" s="131">
        <v>3.05</v>
      </c>
      <c r="U1478" t="s">
        <v>2421</v>
      </c>
      <c r="V1478" s="132">
        <v>1.7500000000000002E-2</v>
      </c>
      <c r="W1478" s="132">
        <v>2.5499999999999998E-2</v>
      </c>
      <c r="X1478" t="s">
        <v>412</v>
      </c>
      <c r="Y1478" t="s">
        <v>339</v>
      </c>
      <c r="Z1478" s="131">
        <v>13356493.289999999</v>
      </c>
      <c r="AA1478" s="131">
        <v>1</v>
      </c>
      <c r="AB1478" s="131">
        <v>112.78</v>
      </c>
      <c r="AD1478" s="131">
        <v>15063.453</v>
      </c>
      <c r="AH1478" s="132">
        <v>5.9899999999999997E-3</v>
      </c>
      <c r="AI1478" s="132">
        <f t="shared" si="30"/>
        <v>1.9082801336404769E-2</v>
      </c>
      <c r="AJ1478" s="132">
        <v>4.1817856720934438E-3</v>
      </c>
    </row>
    <row r="1479" spans="1:36" hidden="1">
      <c r="A1479" t="s">
        <v>1213</v>
      </c>
      <c r="B1479">
        <v>9302</v>
      </c>
      <c r="C1479" t="s">
        <v>2437</v>
      </c>
      <c r="D1479" t="s">
        <v>2438</v>
      </c>
      <c r="E1479" t="s">
        <v>309</v>
      </c>
      <c r="F1479" t="s">
        <v>2439</v>
      </c>
      <c r="G1479" t="s">
        <v>2440</v>
      </c>
      <c r="H1479" t="s">
        <v>321</v>
      </c>
      <c r="I1479" t="s">
        <v>754</v>
      </c>
      <c r="J1479" t="s">
        <v>204</v>
      </c>
      <c r="K1479" t="s">
        <v>204</v>
      </c>
      <c r="L1479" t="s">
        <v>325</v>
      </c>
      <c r="M1479" t="s">
        <v>340</v>
      </c>
      <c r="N1479" t="s">
        <v>436</v>
      </c>
      <c r="O1479" t="s">
        <v>339</v>
      </c>
      <c r="P1479" t="s">
        <v>1211</v>
      </c>
      <c r="Q1479" t="s">
        <v>413</v>
      </c>
      <c r="R1479" t="s">
        <v>407</v>
      </c>
      <c r="S1479" t="s">
        <v>1212</v>
      </c>
      <c r="T1479" s="131">
        <v>3.29</v>
      </c>
      <c r="U1479" t="s">
        <v>2441</v>
      </c>
      <c r="V1479" s="132">
        <v>5.0000000000000001E-4</v>
      </c>
      <c r="W1479" s="132">
        <v>2.4899999999999999E-2</v>
      </c>
      <c r="X1479" t="s">
        <v>412</v>
      </c>
      <c r="Y1479" t="s">
        <v>339</v>
      </c>
      <c r="Z1479" s="131">
        <v>13553123.74</v>
      </c>
      <c r="AA1479" s="131">
        <v>1</v>
      </c>
      <c r="AB1479" s="131">
        <v>106.03</v>
      </c>
      <c r="AD1479" s="131">
        <v>14370.377</v>
      </c>
      <c r="AH1479" s="132">
        <v>1.5310000000000001E-2</v>
      </c>
      <c r="AI1479" s="132">
        <f t="shared" si="30"/>
        <v>1.820479337773619E-2</v>
      </c>
      <c r="AJ1479" s="132">
        <v>3.9893799012206011E-3</v>
      </c>
    </row>
    <row r="1480" spans="1:36" hidden="1">
      <c r="A1480" t="s">
        <v>1213</v>
      </c>
      <c r="B1480">
        <v>9302</v>
      </c>
      <c r="C1480" t="s">
        <v>1509</v>
      </c>
      <c r="D1480" t="s">
        <v>1510</v>
      </c>
      <c r="E1480" t="s">
        <v>309</v>
      </c>
      <c r="F1480" t="s">
        <v>2363</v>
      </c>
      <c r="G1480" t="s">
        <v>2364</v>
      </c>
      <c r="H1480" t="s">
        <v>321</v>
      </c>
      <c r="I1480" t="s">
        <v>951</v>
      </c>
      <c r="J1480" t="s">
        <v>204</v>
      </c>
      <c r="K1480" t="s">
        <v>204</v>
      </c>
      <c r="L1480" t="s">
        <v>325</v>
      </c>
      <c r="M1480" t="s">
        <v>340</v>
      </c>
      <c r="N1480" t="s">
        <v>448</v>
      </c>
      <c r="O1480" t="s">
        <v>339</v>
      </c>
      <c r="P1480" t="s">
        <v>1211</v>
      </c>
      <c r="Q1480" t="s">
        <v>413</v>
      </c>
      <c r="R1480" t="s">
        <v>407</v>
      </c>
      <c r="S1480" t="s">
        <v>1212</v>
      </c>
      <c r="T1480" s="131">
        <v>0.19</v>
      </c>
      <c r="U1480" t="s">
        <v>2365</v>
      </c>
      <c r="V1480" s="132">
        <v>1.5509999999999999E-2</v>
      </c>
      <c r="W1480" s="132">
        <v>4.4900000000000002E-2</v>
      </c>
      <c r="X1480" t="s">
        <v>412</v>
      </c>
      <c r="Y1480" t="s">
        <v>339</v>
      </c>
      <c r="Z1480" s="131">
        <v>12316790</v>
      </c>
      <c r="AA1480" s="131">
        <v>1</v>
      </c>
      <c r="AB1480" s="131">
        <v>102.14</v>
      </c>
      <c r="AD1480" s="131">
        <v>12580.369000000001</v>
      </c>
      <c r="AH1480" s="132">
        <v>4.8500000000000001E-3</v>
      </c>
      <c r="AI1480" s="132">
        <f t="shared" si="30"/>
        <v>1.5937161444037111E-2</v>
      </c>
      <c r="AJ1480" s="132">
        <v>3.4924533461118462E-3</v>
      </c>
    </row>
    <row r="1481" spans="1:36" hidden="1">
      <c r="A1481" t="s">
        <v>1213</v>
      </c>
      <c r="B1481">
        <v>9302</v>
      </c>
      <c r="C1481" t="s">
        <v>455</v>
      </c>
      <c r="D1481" t="s">
        <v>2228</v>
      </c>
      <c r="E1481" t="s">
        <v>309</v>
      </c>
      <c r="F1481" t="s">
        <v>2408</v>
      </c>
      <c r="G1481" t="s">
        <v>2409</v>
      </c>
      <c r="H1481" t="s">
        <v>321</v>
      </c>
      <c r="I1481" t="s">
        <v>754</v>
      </c>
      <c r="J1481" t="s">
        <v>204</v>
      </c>
      <c r="K1481" t="s">
        <v>204</v>
      </c>
      <c r="L1481" t="s">
        <v>325</v>
      </c>
      <c r="M1481" t="s">
        <v>340</v>
      </c>
      <c r="N1481" t="s">
        <v>440</v>
      </c>
      <c r="O1481" t="s">
        <v>339</v>
      </c>
      <c r="P1481" t="s">
        <v>2027</v>
      </c>
      <c r="Q1481" t="s">
        <v>415</v>
      </c>
      <c r="R1481" t="s">
        <v>407</v>
      </c>
      <c r="S1481" t="s">
        <v>1212</v>
      </c>
      <c r="T1481" s="131">
        <v>5.37</v>
      </c>
      <c r="U1481" t="s">
        <v>2410</v>
      </c>
      <c r="V1481" s="132">
        <v>3.29E-3</v>
      </c>
      <c r="W1481" s="132">
        <v>2.7199999999999998E-2</v>
      </c>
      <c r="X1481" t="s">
        <v>412</v>
      </c>
      <c r="Y1481" t="s">
        <v>339</v>
      </c>
      <c r="Z1481" s="131">
        <v>10908120</v>
      </c>
      <c r="AA1481" s="131">
        <v>1</v>
      </c>
      <c r="AB1481" s="131">
        <v>113.4</v>
      </c>
      <c r="AD1481" s="131">
        <v>12369.808000000001</v>
      </c>
      <c r="AH1481" s="132">
        <v>2.8E-3</v>
      </c>
      <c r="AI1481" s="132">
        <f t="shared" si="30"/>
        <v>1.5670416911279933E-2</v>
      </c>
      <c r="AJ1481" s="132">
        <v>3.4339992205603097E-3</v>
      </c>
    </row>
    <row r="1482" spans="1:36" hidden="1">
      <c r="A1482" t="s">
        <v>1213</v>
      </c>
      <c r="B1482">
        <v>9302</v>
      </c>
      <c r="C1482" t="s">
        <v>2453</v>
      </c>
      <c r="D1482" t="s">
        <v>2454</v>
      </c>
      <c r="E1482" t="s">
        <v>309</v>
      </c>
      <c r="F1482" t="s">
        <v>2455</v>
      </c>
      <c r="G1482" t="s">
        <v>2456</v>
      </c>
      <c r="H1482" t="s">
        <v>321</v>
      </c>
      <c r="I1482" t="s">
        <v>754</v>
      </c>
      <c r="J1482" t="s">
        <v>204</v>
      </c>
      <c r="K1482" t="s">
        <v>204</v>
      </c>
      <c r="L1482" t="s">
        <v>325</v>
      </c>
      <c r="M1482" t="s">
        <v>340</v>
      </c>
      <c r="N1482" t="s">
        <v>477</v>
      </c>
      <c r="O1482" t="s">
        <v>339</v>
      </c>
      <c r="P1482" t="s">
        <v>1211</v>
      </c>
      <c r="Q1482" t="s">
        <v>413</v>
      </c>
      <c r="R1482" t="s">
        <v>407</v>
      </c>
      <c r="S1482" t="s">
        <v>1212</v>
      </c>
      <c r="T1482" s="131">
        <v>11.71</v>
      </c>
      <c r="U1482" t="s">
        <v>2457</v>
      </c>
      <c r="V1482" s="132">
        <v>1.6809999999999999E-2</v>
      </c>
      <c r="W1482" s="132">
        <v>2.9899999999999999E-2</v>
      </c>
      <c r="X1482" t="s">
        <v>412</v>
      </c>
      <c r="Y1482" t="s">
        <v>339</v>
      </c>
      <c r="Z1482" s="131">
        <v>10421120.789999999</v>
      </c>
      <c r="AA1482" s="131">
        <v>1</v>
      </c>
      <c r="AB1482" s="131">
        <v>102.91</v>
      </c>
      <c r="AD1482" s="131">
        <v>10724.375</v>
      </c>
      <c r="AH1482" s="132">
        <v>1.91E-3</v>
      </c>
      <c r="AI1482" s="132">
        <f t="shared" si="30"/>
        <v>1.358593660976045E-2</v>
      </c>
      <c r="AJ1482" s="132">
        <v>2.9772083278088446E-3</v>
      </c>
    </row>
    <row r="1483" spans="1:36" hidden="1">
      <c r="A1483" t="s">
        <v>1213</v>
      </c>
      <c r="B1483">
        <v>9302</v>
      </c>
      <c r="C1483" t="s">
        <v>2437</v>
      </c>
      <c r="D1483" t="s">
        <v>2438</v>
      </c>
      <c r="E1483" t="s">
        <v>309</v>
      </c>
      <c r="F1483" t="s">
        <v>2962</v>
      </c>
      <c r="G1483" t="s">
        <v>2963</v>
      </c>
      <c r="H1483" t="s">
        <v>321</v>
      </c>
      <c r="I1483" t="s">
        <v>755</v>
      </c>
      <c r="J1483" t="s">
        <v>204</v>
      </c>
      <c r="K1483" t="s">
        <v>204</v>
      </c>
      <c r="L1483" t="s">
        <v>325</v>
      </c>
      <c r="M1483" t="s">
        <v>340</v>
      </c>
      <c r="N1483" t="s">
        <v>436</v>
      </c>
      <c r="O1483" t="s">
        <v>339</v>
      </c>
      <c r="P1483" t="s">
        <v>1211</v>
      </c>
      <c r="Q1483" t="s">
        <v>413</v>
      </c>
      <c r="R1483" t="s">
        <v>407</v>
      </c>
      <c r="S1483" t="s">
        <v>1212</v>
      </c>
      <c r="T1483" s="131">
        <v>1.01</v>
      </c>
      <c r="U1483" t="s">
        <v>2964</v>
      </c>
      <c r="V1483" s="132">
        <v>1.8500000000000001E-3</v>
      </c>
      <c r="W1483" s="132">
        <v>5.5399999999999998E-2</v>
      </c>
      <c r="X1483" t="s">
        <v>412</v>
      </c>
      <c r="Y1483" t="s">
        <v>339</v>
      </c>
      <c r="Z1483" s="131">
        <v>9652343</v>
      </c>
      <c r="AA1483" s="131">
        <v>1</v>
      </c>
      <c r="AB1483" s="131">
        <v>108.32</v>
      </c>
      <c r="AD1483" s="131">
        <v>10455.418</v>
      </c>
      <c r="AH1483" s="132">
        <v>5.2100000000000002E-3</v>
      </c>
      <c r="AI1483" s="132">
        <f t="shared" si="30"/>
        <v>1.3245214399584907E-2</v>
      </c>
      <c r="AJ1483" s="132">
        <v>2.9025428092846898E-3</v>
      </c>
    </row>
    <row r="1484" spans="1:36" hidden="1">
      <c r="A1484" t="s">
        <v>1213</v>
      </c>
      <c r="B1484">
        <v>9302</v>
      </c>
      <c r="C1484" t="s">
        <v>2396</v>
      </c>
      <c r="D1484" t="s">
        <v>2397</v>
      </c>
      <c r="E1484" t="s">
        <v>309</v>
      </c>
      <c r="F1484" t="s">
        <v>2398</v>
      </c>
      <c r="G1484" t="s">
        <v>2399</v>
      </c>
      <c r="H1484" t="s">
        <v>321</v>
      </c>
      <c r="I1484" t="s">
        <v>754</v>
      </c>
      <c r="J1484" t="s">
        <v>204</v>
      </c>
      <c r="K1484" t="s">
        <v>204</v>
      </c>
      <c r="L1484" t="s">
        <v>325</v>
      </c>
      <c r="M1484" t="s">
        <v>340</v>
      </c>
      <c r="N1484" t="s">
        <v>448</v>
      </c>
      <c r="O1484" t="s">
        <v>339</v>
      </c>
      <c r="P1484" t="s">
        <v>1211</v>
      </c>
      <c r="Q1484" t="s">
        <v>413</v>
      </c>
      <c r="R1484" t="s">
        <v>407</v>
      </c>
      <c r="S1484" t="s">
        <v>1212</v>
      </c>
      <c r="T1484" s="131">
        <v>0.44</v>
      </c>
      <c r="U1484" t="s">
        <v>2400</v>
      </c>
      <c r="V1484" s="132">
        <v>7.5700000000000003E-3</v>
      </c>
      <c r="W1484" s="132">
        <v>2.2599999999999999E-2</v>
      </c>
      <c r="X1484" t="s">
        <v>412</v>
      </c>
      <c r="Y1484" t="s">
        <v>339</v>
      </c>
      <c r="Z1484" s="131">
        <v>9013615</v>
      </c>
      <c r="AA1484" s="131">
        <v>1</v>
      </c>
      <c r="AB1484" s="131">
        <v>113.85</v>
      </c>
      <c r="AD1484" s="131">
        <v>10262.001</v>
      </c>
      <c r="AH1484" s="132">
        <v>6.0099999999999997E-3</v>
      </c>
      <c r="AI1484" s="132">
        <f t="shared" si="30"/>
        <v>1.3000188362986035E-2</v>
      </c>
      <c r="AJ1484" s="132">
        <v>2.848848052887249E-3</v>
      </c>
    </row>
    <row r="1485" spans="1:36" hidden="1">
      <c r="A1485" t="s">
        <v>1213</v>
      </c>
      <c r="B1485">
        <v>9302</v>
      </c>
      <c r="C1485" t="s">
        <v>455</v>
      </c>
      <c r="D1485" t="s">
        <v>2228</v>
      </c>
      <c r="E1485" t="s">
        <v>309</v>
      </c>
      <c r="F1485" t="s">
        <v>2393</v>
      </c>
      <c r="G1485" t="s">
        <v>2394</v>
      </c>
      <c r="H1485" t="s">
        <v>321</v>
      </c>
      <c r="I1485" t="s">
        <v>754</v>
      </c>
      <c r="J1485" t="s">
        <v>204</v>
      </c>
      <c r="K1485" t="s">
        <v>204</v>
      </c>
      <c r="L1485" t="s">
        <v>325</v>
      </c>
      <c r="M1485" t="s">
        <v>340</v>
      </c>
      <c r="N1485" t="s">
        <v>440</v>
      </c>
      <c r="O1485" t="s">
        <v>339</v>
      </c>
      <c r="P1485" t="s">
        <v>2027</v>
      </c>
      <c r="Q1485" t="s">
        <v>415</v>
      </c>
      <c r="R1485" t="s">
        <v>407</v>
      </c>
      <c r="S1485" t="s">
        <v>1212</v>
      </c>
      <c r="T1485" s="131">
        <v>0.9</v>
      </c>
      <c r="U1485" t="s">
        <v>2395</v>
      </c>
      <c r="V1485" s="132">
        <v>1.8919999999999999E-2</v>
      </c>
      <c r="W1485" s="132">
        <v>2.4E-2</v>
      </c>
      <c r="X1485" t="s">
        <v>412</v>
      </c>
      <c r="Y1485" t="s">
        <v>339</v>
      </c>
      <c r="Z1485" s="131">
        <v>8434475.5</v>
      </c>
      <c r="AA1485" s="131">
        <v>1</v>
      </c>
      <c r="AB1485" s="131">
        <v>119.86</v>
      </c>
      <c r="AD1485" s="131">
        <v>10109.562</v>
      </c>
      <c r="AH1485" s="132">
        <v>5.7099999999999998E-3</v>
      </c>
      <c r="AI1485" s="132">
        <f t="shared" si="30"/>
        <v>1.2807074396824346E-2</v>
      </c>
      <c r="AJ1485" s="132">
        <v>2.8065292547957191E-3</v>
      </c>
    </row>
    <row r="1486" spans="1:36" hidden="1">
      <c r="A1486" t="s">
        <v>1213</v>
      </c>
      <c r="B1486">
        <v>9302</v>
      </c>
      <c r="C1486" t="s">
        <v>1514</v>
      </c>
      <c r="D1486" t="s">
        <v>1515</v>
      </c>
      <c r="E1486" t="s">
        <v>309</v>
      </c>
      <c r="F1486" t="s">
        <v>2001</v>
      </c>
      <c r="G1486" t="s">
        <v>2002</v>
      </c>
      <c r="H1486" t="s">
        <v>321</v>
      </c>
      <c r="I1486" t="s">
        <v>754</v>
      </c>
      <c r="J1486" t="s">
        <v>204</v>
      </c>
      <c r="K1486" t="s">
        <v>204</v>
      </c>
      <c r="L1486" t="s">
        <v>325</v>
      </c>
      <c r="M1486" t="s">
        <v>340</v>
      </c>
      <c r="N1486" t="s">
        <v>448</v>
      </c>
      <c r="O1486" t="s">
        <v>339</v>
      </c>
      <c r="P1486" t="s">
        <v>1211</v>
      </c>
      <c r="Q1486" t="s">
        <v>413</v>
      </c>
      <c r="R1486" t="s">
        <v>407</v>
      </c>
      <c r="S1486" t="s">
        <v>1212</v>
      </c>
      <c r="T1486" s="131">
        <v>3.75</v>
      </c>
      <c r="U1486" t="s">
        <v>2003</v>
      </c>
      <c r="V1486" s="132">
        <v>4.7999999999999996E-3</v>
      </c>
      <c r="W1486" s="132">
        <v>2.5999999999999999E-2</v>
      </c>
      <c r="X1486" t="s">
        <v>412</v>
      </c>
      <c r="Y1486" t="s">
        <v>339</v>
      </c>
      <c r="Z1486" s="131">
        <v>9661008.0700000003</v>
      </c>
      <c r="AA1486" s="131">
        <v>1</v>
      </c>
      <c r="AB1486" s="131">
        <v>103.06</v>
      </c>
      <c r="AD1486" s="131">
        <v>9956.6350000000002</v>
      </c>
      <c r="AH1486" s="132">
        <v>2.8300000000000001E-3</v>
      </c>
      <c r="AI1486" s="132">
        <f t="shared" si="30"/>
        <v>1.2613342218686147E-2</v>
      </c>
      <c r="AJ1486" s="132">
        <v>2.7640749823605588E-3</v>
      </c>
    </row>
    <row r="1487" spans="1:36" hidden="1">
      <c r="A1487" t="s">
        <v>1213</v>
      </c>
      <c r="B1487">
        <v>9302</v>
      </c>
      <c r="C1487" t="s">
        <v>1509</v>
      </c>
      <c r="D1487" t="s">
        <v>1510</v>
      </c>
      <c r="E1487" t="s">
        <v>309</v>
      </c>
      <c r="F1487" t="s">
        <v>1990</v>
      </c>
      <c r="G1487" t="s">
        <v>1991</v>
      </c>
      <c r="H1487" t="s">
        <v>321</v>
      </c>
      <c r="I1487" t="s">
        <v>754</v>
      </c>
      <c r="J1487" t="s">
        <v>204</v>
      </c>
      <c r="K1487" t="s">
        <v>204</v>
      </c>
      <c r="L1487" t="s">
        <v>325</v>
      </c>
      <c r="M1487" t="s">
        <v>340</v>
      </c>
      <c r="N1487" t="s">
        <v>448</v>
      </c>
      <c r="O1487" t="s">
        <v>339</v>
      </c>
      <c r="P1487" t="s">
        <v>1211</v>
      </c>
      <c r="Q1487" t="s">
        <v>413</v>
      </c>
      <c r="R1487" t="s">
        <v>407</v>
      </c>
      <c r="S1487" t="s">
        <v>1212</v>
      </c>
      <c r="T1487" s="131">
        <v>3.56</v>
      </c>
      <c r="U1487" t="s">
        <v>1992</v>
      </c>
      <c r="V1487" s="132">
        <v>-7.3699999999999998E-3</v>
      </c>
      <c r="W1487" s="132">
        <v>2.5600000000000001E-2</v>
      </c>
      <c r="X1487" t="s">
        <v>412</v>
      </c>
      <c r="Y1487" t="s">
        <v>339</v>
      </c>
      <c r="Z1487" s="131">
        <v>9283768</v>
      </c>
      <c r="AA1487" s="131">
        <v>1</v>
      </c>
      <c r="AB1487" s="131">
        <v>103.56</v>
      </c>
      <c r="AD1487" s="131">
        <v>9614.27</v>
      </c>
      <c r="AH1487" s="132">
        <v>2.7499999999999998E-3</v>
      </c>
      <c r="AI1487" s="132">
        <f t="shared" si="30"/>
        <v>1.2179624711847694E-2</v>
      </c>
      <c r="AJ1487" s="132">
        <v>2.6690305691289928E-3</v>
      </c>
    </row>
    <row r="1488" spans="1:36" hidden="1">
      <c r="A1488" t="s">
        <v>1213</v>
      </c>
      <c r="B1488">
        <v>9302</v>
      </c>
      <c r="C1488" t="s">
        <v>2496</v>
      </c>
      <c r="D1488" t="s">
        <v>2497</v>
      </c>
      <c r="E1488" t="s">
        <v>309</v>
      </c>
      <c r="F1488" t="s">
        <v>2498</v>
      </c>
      <c r="G1488" t="s">
        <v>2499</v>
      </c>
      <c r="H1488" t="s">
        <v>321</v>
      </c>
      <c r="I1488" t="s">
        <v>754</v>
      </c>
      <c r="J1488" t="s">
        <v>204</v>
      </c>
      <c r="K1488" t="s">
        <v>204</v>
      </c>
      <c r="L1488" t="s">
        <v>325</v>
      </c>
      <c r="M1488" t="s">
        <v>340</v>
      </c>
      <c r="N1488" t="s">
        <v>448</v>
      </c>
      <c r="O1488" t="s">
        <v>339</v>
      </c>
      <c r="P1488" t="s">
        <v>1211</v>
      </c>
      <c r="Q1488" t="s">
        <v>413</v>
      </c>
      <c r="R1488" t="s">
        <v>407</v>
      </c>
      <c r="S1488" t="s">
        <v>1212</v>
      </c>
      <c r="T1488" s="131">
        <v>2.76</v>
      </c>
      <c r="U1488" t="s">
        <v>2500</v>
      </c>
      <c r="V1488" s="132">
        <v>1.4999999999999999E-2</v>
      </c>
      <c r="W1488" s="132">
        <v>2.52E-2</v>
      </c>
      <c r="X1488" t="s">
        <v>412</v>
      </c>
      <c r="Y1488" t="s">
        <v>339</v>
      </c>
      <c r="Z1488" s="131">
        <v>8375351.6500000004</v>
      </c>
      <c r="AA1488" s="131">
        <v>1</v>
      </c>
      <c r="AB1488" s="131">
        <v>112.67</v>
      </c>
      <c r="AD1488" s="131">
        <v>9436.509</v>
      </c>
      <c r="AH1488" s="132">
        <v>3.5990000000000001E-2</v>
      </c>
      <c r="AI1488" s="132">
        <f t="shared" si="30"/>
        <v>1.1954432131609906E-2</v>
      </c>
      <c r="AJ1488" s="132">
        <v>2.619682096182119E-3</v>
      </c>
    </row>
    <row r="1489" spans="1:36" hidden="1">
      <c r="A1489" t="s">
        <v>1213</v>
      </c>
      <c r="B1489">
        <v>9302</v>
      </c>
      <c r="C1489" t="s">
        <v>1603</v>
      </c>
      <c r="D1489" t="s">
        <v>1604</v>
      </c>
      <c r="E1489" t="s">
        <v>309</v>
      </c>
      <c r="F1489" t="s">
        <v>2533</v>
      </c>
      <c r="G1489" t="s">
        <v>2534</v>
      </c>
      <c r="H1489" t="s">
        <v>321</v>
      </c>
      <c r="I1489" t="s">
        <v>951</v>
      </c>
      <c r="J1489" t="s">
        <v>204</v>
      </c>
      <c r="K1489" t="s">
        <v>204</v>
      </c>
      <c r="L1489" t="s">
        <v>325</v>
      </c>
      <c r="M1489" t="s">
        <v>340</v>
      </c>
      <c r="N1489" t="s">
        <v>448</v>
      </c>
      <c r="O1489" t="s">
        <v>339</v>
      </c>
      <c r="P1489" t="s">
        <v>1211</v>
      </c>
      <c r="Q1489" t="s">
        <v>413</v>
      </c>
      <c r="R1489" t="s">
        <v>407</v>
      </c>
      <c r="S1489" t="s">
        <v>1212</v>
      </c>
      <c r="T1489" s="131">
        <v>0.16</v>
      </c>
      <c r="U1489" t="s">
        <v>2535</v>
      </c>
      <c r="V1489" s="132">
        <v>4.4909999999999999E-2</v>
      </c>
      <c r="W1489" s="132">
        <v>4.4999999999999998E-2</v>
      </c>
      <c r="X1489" t="s">
        <v>412</v>
      </c>
      <c r="Y1489" t="s">
        <v>339</v>
      </c>
      <c r="Z1489" s="131">
        <v>9175683</v>
      </c>
      <c r="AA1489" s="131">
        <v>1</v>
      </c>
      <c r="AB1489" s="131">
        <v>101.17</v>
      </c>
      <c r="AD1489" s="131">
        <v>9283.0380000000005</v>
      </c>
      <c r="AH1489" s="132">
        <v>7.6099999999999996E-3</v>
      </c>
      <c r="AI1489" s="132">
        <f t="shared" si="30"/>
        <v>1.176001079913724E-2</v>
      </c>
      <c r="AJ1489" s="132">
        <v>2.577076803167174E-3</v>
      </c>
    </row>
    <row r="1490" spans="1:36" hidden="1">
      <c r="A1490" t="s">
        <v>1213</v>
      </c>
      <c r="B1490">
        <v>9302</v>
      </c>
      <c r="C1490" t="s">
        <v>1603</v>
      </c>
      <c r="D1490" t="s">
        <v>1604</v>
      </c>
      <c r="E1490" t="s">
        <v>309</v>
      </c>
      <c r="F1490" t="s">
        <v>2510</v>
      </c>
      <c r="G1490" t="s">
        <v>2511</v>
      </c>
      <c r="H1490" t="s">
        <v>321</v>
      </c>
      <c r="I1490" t="s">
        <v>754</v>
      </c>
      <c r="J1490" t="s">
        <v>204</v>
      </c>
      <c r="K1490" t="s">
        <v>204</v>
      </c>
      <c r="L1490" t="s">
        <v>325</v>
      </c>
      <c r="M1490" t="s">
        <v>340</v>
      </c>
      <c r="N1490" t="s">
        <v>448</v>
      </c>
      <c r="O1490" t="s">
        <v>339</v>
      </c>
      <c r="P1490" t="s">
        <v>1211</v>
      </c>
      <c r="Q1490" t="s">
        <v>413</v>
      </c>
      <c r="R1490" t="s">
        <v>407</v>
      </c>
      <c r="S1490" t="s">
        <v>1212</v>
      </c>
      <c r="T1490" s="131">
        <v>1.54</v>
      </c>
      <c r="U1490" t="s">
        <v>2512</v>
      </c>
      <c r="V1490" s="132">
        <v>6.0000000000000001E-3</v>
      </c>
      <c r="W1490" s="132">
        <v>2.4500000000000001E-2</v>
      </c>
      <c r="X1490" t="s">
        <v>412</v>
      </c>
      <c r="Y1490" t="s">
        <v>339</v>
      </c>
      <c r="Z1490" s="131">
        <v>8054748.3099999996</v>
      </c>
      <c r="AA1490" s="131">
        <v>1</v>
      </c>
      <c r="AB1490" s="131">
        <v>113.98</v>
      </c>
      <c r="AD1490" s="131">
        <v>9180.8019999999997</v>
      </c>
      <c r="AH1490" s="132">
        <v>9.0500000000000008E-3</v>
      </c>
      <c r="AI1490" s="132">
        <f t="shared" si="30"/>
        <v>1.1630495390058811E-2</v>
      </c>
      <c r="AJ1490" s="132">
        <v>2.5486949281766161E-3</v>
      </c>
    </row>
    <row r="1491" spans="1:36" hidden="1">
      <c r="A1491" t="s">
        <v>1213</v>
      </c>
      <c r="B1491">
        <v>9302</v>
      </c>
      <c r="C1491" t="s">
        <v>2023</v>
      </c>
      <c r="D1491" t="s">
        <v>2024</v>
      </c>
      <c r="E1491" t="s">
        <v>309</v>
      </c>
      <c r="F1491" t="s">
        <v>2450</v>
      </c>
      <c r="G1491" t="s">
        <v>2451</v>
      </c>
      <c r="H1491" t="s">
        <v>321</v>
      </c>
      <c r="I1491" t="s">
        <v>754</v>
      </c>
      <c r="J1491" t="s">
        <v>204</v>
      </c>
      <c r="K1491" t="s">
        <v>204</v>
      </c>
      <c r="L1491" t="s">
        <v>325</v>
      </c>
      <c r="M1491" t="s">
        <v>340</v>
      </c>
      <c r="N1491" t="s">
        <v>464</v>
      </c>
      <c r="O1491" t="s">
        <v>339</v>
      </c>
      <c r="P1491" t="s">
        <v>2027</v>
      </c>
      <c r="Q1491" t="s">
        <v>415</v>
      </c>
      <c r="R1491" t="s">
        <v>407</v>
      </c>
      <c r="S1491" t="s">
        <v>1212</v>
      </c>
      <c r="T1491" s="131">
        <v>2.66</v>
      </c>
      <c r="U1491" t="s">
        <v>2452</v>
      </c>
      <c r="V1491" s="132">
        <v>1.6E-2</v>
      </c>
      <c r="W1491" s="132">
        <v>2.81E-2</v>
      </c>
      <c r="X1491" t="s">
        <v>412</v>
      </c>
      <c r="Y1491" t="s">
        <v>339</v>
      </c>
      <c r="Z1491" s="131">
        <v>7244623.4400000004</v>
      </c>
      <c r="AA1491" s="131">
        <v>1</v>
      </c>
      <c r="AB1491" s="131">
        <v>113.01</v>
      </c>
      <c r="AD1491" s="131">
        <v>8187.1490000000003</v>
      </c>
      <c r="AH1491" s="132">
        <v>2.98E-3</v>
      </c>
      <c r="AI1491" s="132">
        <f t="shared" si="30"/>
        <v>1.0371708125523741E-2</v>
      </c>
      <c r="AJ1491" s="132">
        <v>2.2728455675796355E-3</v>
      </c>
    </row>
    <row r="1492" spans="1:36" hidden="1">
      <c r="A1492" t="s">
        <v>1213</v>
      </c>
      <c r="B1492">
        <v>9302</v>
      </c>
      <c r="C1492" t="s">
        <v>2965</v>
      </c>
      <c r="D1492" t="s">
        <v>2966</v>
      </c>
      <c r="E1492" t="s">
        <v>309</v>
      </c>
      <c r="F1492" t="s">
        <v>2967</v>
      </c>
      <c r="G1492" t="s">
        <v>2968</v>
      </c>
      <c r="H1492" t="s">
        <v>321</v>
      </c>
      <c r="I1492" t="s">
        <v>754</v>
      </c>
      <c r="J1492" t="s">
        <v>204</v>
      </c>
      <c r="K1492" t="s">
        <v>204</v>
      </c>
      <c r="L1492" t="s">
        <v>325</v>
      </c>
      <c r="M1492" t="s">
        <v>340</v>
      </c>
      <c r="N1492" t="s">
        <v>477</v>
      </c>
      <c r="O1492" t="s">
        <v>339</v>
      </c>
      <c r="P1492" t="s">
        <v>1211</v>
      </c>
      <c r="Q1492" t="s">
        <v>413</v>
      </c>
      <c r="R1492" t="s">
        <v>407</v>
      </c>
      <c r="S1492" t="s">
        <v>1212</v>
      </c>
      <c r="T1492" s="131">
        <v>3.12</v>
      </c>
      <c r="U1492" t="s">
        <v>1540</v>
      </c>
      <c r="V1492" s="132">
        <v>4.0200000000000001E-3</v>
      </c>
      <c r="W1492" s="132">
        <v>2.5399999999999999E-2</v>
      </c>
      <c r="X1492" t="s">
        <v>412</v>
      </c>
      <c r="Y1492" t="s">
        <v>339</v>
      </c>
      <c r="Z1492" s="131">
        <v>7364665.9500000002</v>
      </c>
      <c r="AA1492" s="131">
        <v>1</v>
      </c>
      <c r="AB1492" s="131">
        <v>108.19</v>
      </c>
      <c r="AD1492" s="131">
        <v>7967.8320000000003</v>
      </c>
      <c r="AH1492" s="132">
        <v>0.10521</v>
      </c>
      <c r="AI1492" s="132">
        <f t="shared" si="30"/>
        <v>1.0093871248368398E-2</v>
      </c>
      <c r="AJ1492" s="132">
        <v>2.2119606769608301E-3</v>
      </c>
    </row>
    <row r="1493" spans="1:36" hidden="1">
      <c r="A1493" t="s">
        <v>1213</v>
      </c>
      <c r="B1493">
        <v>9302</v>
      </c>
      <c r="C1493" t="s">
        <v>2023</v>
      </c>
      <c r="D1493" t="s">
        <v>2024</v>
      </c>
      <c r="E1493" t="s">
        <v>309</v>
      </c>
      <c r="F1493" t="s">
        <v>2025</v>
      </c>
      <c r="G1493" t="s">
        <v>2026</v>
      </c>
      <c r="H1493" t="s">
        <v>321</v>
      </c>
      <c r="I1493" t="s">
        <v>754</v>
      </c>
      <c r="J1493" t="s">
        <v>204</v>
      </c>
      <c r="K1493" t="s">
        <v>204</v>
      </c>
      <c r="L1493" t="s">
        <v>325</v>
      </c>
      <c r="M1493" t="s">
        <v>340</v>
      </c>
      <c r="N1493" t="s">
        <v>464</v>
      </c>
      <c r="O1493" t="s">
        <v>339</v>
      </c>
      <c r="P1493" t="s">
        <v>2027</v>
      </c>
      <c r="Q1493" t="s">
        <v>415</v>
      </c>
      <c r="R1493" t="s">
        <v>407</v>
      </c>
      <c r="S1493" t="s">
        <v>1212</v>
      </c>
      <c r="T1493" s="131">
        <v>2.0699999999999998</v>
      </c>
      <c r="U1493" t="s">
        <v>1730</v>
      </c>
      <c r="V1493" s="132">
        <v>8.6199999999999992E-3</v>
      </c>
      <c r="W1493" s="132">
        <v>2.75E-2</v>
      </c>
      <c r="X1493" t="s">
        <v>412</v>
      </c>
      <c r="Y1493" t="s">
        <v>339</v>
      </c>
      <c r="Z1493" s="131">
        <v>6550024.1799999997</v>
      </c>
      <c r="AA1493" s="131">
        <v>1</v>
      </c>
      <c r="AB1493" s="131">
        <v>113.81</v>
      </c>
      <c r="AD1493" s="131">
        <v>7454.5829999999996</v>
      </c>
      <c r="AH1493" s="132">
        <v>2.5200000000000001E-3</v>
      </c>
      <c r="AI1493" s="132">
        <f t="shared" si="30"/>
        <v>9.4436731362152002E-3</v>
      </c>
      <c r="AJ1493" s="132">
        <v>2.0694769241044108E-3</v>
      </c>
    </row>
    <row r="1494" spans="1:36" hidden="1">
      <c r="A1494" t="s">
        <v>1213</v>
      </c>
      <c r="B1494">
        <v>9302</v>
      </c>
      <c r="C1494" t="s">
        <v>1509</v>
      </c>
      <c r="D1494" t="s">
        <v>1510</v>
      </c>
      <c r="E1494" t="s">
        <v>309</v>
      </c>
      <c r="F1494" t="s">
        <v>2605</v>
      </c>
      <c r="G1494" t="s">
        <v>2606</v>
      </c>
      <c r="H1494" t="s">
        <v>321</v>
      </c>
      <c r="I1494" t="s">
        <v>754</v>
      </c>
      <c r="J1494" t="s">
        <v>204</v>
      </c>
      <c r="K1494" t="s">
        <v>204</v>
      </c>
      <c r="L1494" t="s">
        <v>325</v>
      </c>
      <c r="M1494" t="s">
        <v>340</v>
      </c>
      <c r="N1494" t="s">
        <v>448</v>
      </c>
      <c r="O1494" t="s">
        <v>339</v>
      </c>
      <c r="P1494" t="s">
        <v>1211</v>
      </c>
      <c r="Q1494" t="s">
        <v>413</v>
      </c>
      <c r="R1494" t="s">
        <v>407</v>
      </c>
      <c r="S1494" t="s">
        <v>1212</v>
      </c>
      <c r="T1494" s="131">
        <v>3.53</v>
      </c>
      <c r="U1494" t="s">
        <v>2607</v>
      </c>
      <c r="V1494" s="132">
        <v>1.5219999999999999E-2</v>
      </c>
      <c r="W1494" s="132">
        <v>2.5899999999999999E-2</v>
      </c>
      <c r="X1494" t="s">
        <v>412</v>
      </c>
      <c r="Y1494" t="s">
        <v>339</v>
      </c>
      <c r="Z1494" s="131">
        <v>6834023.8099999996</v>
      </c>
      <c r="AA1494" s="131">
        <v>1</v>
      </c>
      <c r="AB1494" s="131">
        <v>104.35</v>
      </c>
      <c r="AD1494" s="131">
        <v>7131.3040000000001</v>
      </c>
      <c r="AH1494" s="132">
        <v>7.26E-3</v>
      </c>
      <c r="AI1494" s="132">
        <f t="shared" si="30"/>
        <v>9.0341343051628786E-3</v>
      </c>
      <c r="AJ1494" s="132">
        <v>1.9797310012878628E-3</v>
      </c>
    </row>
    <row r="1495" spans="1:36" hidden="1">
      <c r="A1495" t="s">
        <v>1213</v>
      </c>
      <c r="B1495">
        <v>9302</v>
      </c>
      <c r="C1495" t="s">
        <v>1714</v>
      </c>
      <c r="D1495" t="s">
        <v>1715</v>
      </c>
      <c r="E1495" t="s">
        <v>309</v>
      </c>
      <c r="F1495" t="s">
        <v>2969</v>
      </c>
      <c r="G1495" t="s">
        <v>2970</v>
      </c>
      <c r="H1495" t="s">
        <v>321</v>
      </c>
      <c r="I1495" t="s">
        <v>754</v>
      </c>
      <c r="J1495" t="s">
        <v>204</v>
      </c>
      <c r="K1495" t="s">
        <v>204</v>
      </c>
      <c r="L1495" t="s">
        <v>325</v>
      </c>
      <c r="M1495" t="s">
        <v>340</v>
      </c>
      <c r="N1495" t="s">
        <v>464</v>
      </c>
      <c r="O1495" t="s">
        <v>339</v>
      </c>
      <c r="P1495" t="s">
        <v>1700</v>
      </c>
      <c r="Q1495" t="s">
        <v>413</v>
      </c>
      <c r="R1495" t="s">
        <v>407</v>
      </c>
      <c r="S1495" t="s">
        <v>1212</v>
      </c>
      <c r="T1495" s="131">
        <v>3.26</v>
      </c>
      <c r="U1495" t="s">
        <v>2410</v>
      </c>
      <c r="V1495" s="132">
        <v>1.555E-2</v>
      </c>
      <c r="W1495" s="132">
        <v>2.9399999999999999E-2</v>
      </c>
      <c r="X1495" t="s">
        <v>412</v>
      </c>
      <c r="Y1495" t="s">
        <v>339</v>
      </c>
      <c r="Z1495" s="131">
        <v>5846621.8200000003</v>
      </c>
      <c r="AA1495" s="131">
        <v>1</v>
      </c>
      <c r="AB1495" s="131">
        <v>119.75</v>
      </c>
      <c r="AD1495" s="131">
        <v>7001.33</v>
      </c>
      <c r="AH1495" s="132">
        <v>7.3099999999999997E-3</v>
      </c>
      <c r="AI1495" s="132">
        <f t="shared" si="30"/>
        <v>8.8694796259935083E-3</v>
      </c>
      <c r="AJ1495" s="132">
        <v>1.9436487423964471E-3</v>
      </c>
    </row>
    <row r="1496" spans="1:36" hidden="1">
      <c r="A1496" t="s">
        <v>1213</v>
      </c>
      <c r="B1496">
        <v>9302</v>
      </c>
      <c r="C1496" t="s">
        <v>1519</v>
      </c>
      <c r="D1496" t="s">
        <v>1520</v>
      </c>
      <c r="E1496" t="s">
        <v>309</v>
      </c>
      <c r="F1496" t="s">
        <v>2468</v>
      </c>
      <c r="G1496" t="s">
        <v>2469</v>
      </c>
      <c r="H1496" t="s">
        <v>321</v>
      </c>
      <c r="I1496" t="s">
        <v>754</v>
      </c>
      <c r="J1496" t="s">
        <v>204</v>
      </c>
      <c r="K1496" t="s">
        <v>204</v>
      </c>
      <c r="L1496" t="s">
        <v>325</v>
      </c>
      <c r="M1496" t="s">
        <v>340</v>
      </c>
      <c r="N1496" t="s">
        <v>448</v>
      </c>
      <c r="O1496" t="s">
        <v>339</v>
      </c>
      <c r="P1496" t="s">
        <v>1211</v>
      </c>
      <c r="Q1496" t="s">
        <v>413</v>
      </c>
      <c r="R1496" t="s">
        <v>407</v>
      </c>
      <c r="S1496" t="s">
        <v>1212</v>
      </c>
      <c r="T1496" s="131">
        <v>1.24</v>
      </c>
      <c r="U1496" t="s">
        <v>1841</v>
      </c>
      <c r="V1496" s="132">
        <v>-3.0999999999999999E-3</v>
      </c>
      <c r="W1496" s="132">
        <v>2.29E-2</v>
      </c>
      <c r="X1496" t="s">
        <v>412</v>
      </c>
      <c r="Y1496" t="s">
        <v>339</v>
      </c>
      <c r="Z1496" s="131">
        <v>6072644.5</v>
      </c>
      <c r="AA1496" s="131">
        <v>1</v>
      </c>
      <c r="AB1496" s="131">
        <v>114.23</v>
      </c>
      <c r="AD1496" s="131">
        <v>6936.7820000000002</v>
      </c>
      <c r="AH1496" s="132">
        <v>3.9899999999999996E-3</v>
      </c>
      <c r="AI1496" s="132">
        <f t="shared" si="30"/>
        <v>8.787708423822118E-3</v>
      </c>
      <c r="AJ1496" s="132">
        <v>1.9257294843377346E-3</v>
      </c>
    </row>
    <row r="1497" spans="1:36" hidden="1">
      <c r="A1497" t="s">
        <v>1213</v>
      </c>
      <c r="B1497">
        <v>9302</v>
      </c>
      <c r="C1497" t="s">
        <v>2199</v>
      </c>
      <c r="D1497" t="s">
        <v>2200</v>
      </c>
      <c r="E1497" t="s">
        <v>309</v>
      </c>
      <c r="F1497" t="s">
        <v>2906</v>
      </c>
      <c r="G1497" t="s">
        <v>2907</v>
      </c>
      <c r="H1497" t="s">
        <v>321</v>
      </c>
      <c r="I1497" t="s">
        <v>754</v>
      </c>
      <c r="J1497" t="s">
        <v>204</v>
      </c>
      <c r="K1497" t="s">
        <v>204</v>
      </c>
      <c r="L1497" t="s">
        <v>325</v>
      </c>
      <c r="M1497" t="s">
        <v>340</v>
      </c>
      <c r="N1497" t="s">
        <v>464</v>
      </c>
      <c r="O1497" t="s">
        <v>339</v>
      </c>
      <c r="P1497" t="s">
        <v>2213</v>
      </c>
      <c r="Q1497" t="s">
        <v>415</v>
      </c>
      <c r="R1497" t="s">
        <v>407</v>
      </c>
      <c r="S1497" t="s">
        <v>1212</v>
      </c>
      <c r="T1497" s="131">
        <v>2.44</v>
      </c>
      <c r="U1497" t="s">
        <v>2908</v>
      </c>
      <c r="V1497" s="132">
        <v>1.4160000000000001E-2</v>
      </c>
      <c r="W1497" s="132">
        <v>2.8799999999999999E-2</v>
      </c>
      <c r="X1497" t="s">
        <v>412</v>
      </c>
      <c r="Y1497" t="s">
        <v>339</v>
      </c>
      <c r="Z1497" s="131">
        <v>6032442.9400000004</v>
      </c>
      <c r="AA1497" s="131">
        <v>1</v>
      </c>
      <c r="AB1497" s="131">
        <v>114.79</v>
      </c>
      <c r="AD1497" s="131">
        <v>6924.6409999999996</v>
      </c>
      <c r="AH1497" s="132">
        <v>5.2700000000000004E-3</v>
      </c>
      <c r="AI1497" s="132">
        <f t="shared" si="30"/>
        <v>8.7723278672508388E-3</v>
      </c>
      <c r="AJ1497" s="132">
        <v>1.9223590048172098E-3</v>
      </c>
    </row>
    <row r="1498" spans="1:36" hidden="1">
      <c r="A1498" t="s">
        <v>1213</v>
      </c>
      <c r="B1498">
        <v>9302</v>
      </c>
      <c r="C1498" t="s">
        <v>2351</v>
      </c>
      <c r="D1498" t="s">
        <v>2352</v>
      </c>
      <c r="E1498" t="s">
        <v>309</v>
      </c>
      <c r="F1498" t="s">
        <v>2841</v>
      </c>
      <c r="G1498" t="s">
        <v>2842</v>
      </c>
      <c r="H1498" t="s">
        <v>321</v>
      </c>
      <c r="I1498" t="s">
        <v>951</v>
      </c>
      <c r="J1498" t="s">
        <v>204</v>
      </c>
      <c r="K1498" t="s">
        <v>204</v>
      </c>
      <c r="L1498" t="s">
        <v>325</v>
      </c>
      <c r="M1498" t="s">
        <v>340</v>
      </c>
      <c r="N1498" t="s">
        <v>459</v>
      </c>
      <c r="O1498" t="s">
        <v>339</v>
      </c>
      <c r="P1498" t="s">
        <v>2088</v>
      </c>
      <c r="Q1498" t="s">
        <v>413</v>
      </c>
      <c r="R1498" t="s">
        <v>407</v>
      </c>
      <c r="S1498" t="s">
        <v>1212</v>
      </c>
      <c r="T1498" s="131">
        <v>1.21</v>
      </c>
      <c r="U1498" t="s">
        <v>1735</v>
      </c>
      <c r="V1498" s="132">
        <v>2.717E-2</v>
      </c>
      <c r="W1498" s="132">
        <v>4.58E-2</v>
      </c>
      <c r="X1498" t="s">
        <v>412</v>
      </c>
      <c r="Y1498" t="s">
        <v>339</v>
      </c>
      <c r="Z1498" s="131">
        <v>6854842.0499999998</v>
      </c>
      <c r="AA1498" s="131">
        <v>1</v>
      </c>
      <c r="AB1498" s="131">
        <v>98.38</v>
      </c>
      <c r="AD1498" s="131">
        <v>6743.7939999999999</v>
      </c>
      <c r="AH1498" s="132">
        <v>1.8939999999999999E-2</v>
      </c>
      <c r="AI1498" s="132">
        <f t="shared" si="30"/>
        <v>8.5432258563583312E-3</v>
      </c>
      <c r="AJ1498" s="132">
        <v>1.8721538232136902E-3</v>
      </c>
    </row>
    <row r="1499" spans="1:36" hidden="1">
      <c r="A1499" t="s">
        <v>1213</v>
      </c>
      <c r="B1499">
        <v>9302</v>
      </c>
      <c r="C1499" t="s">
        <v>1509</v>
      </c>
      <c r="D1499" t="s">
        <v>1510</v>
      </c>
      <c r="E1499" t="s">
        <v>309</v>
      </c>
      <c r="F1499" t="s">
        <v>2756</v>
      </c>
      <c r="G1499" t="s">
        <v>2757</v>
      </c>
      <c r="H1499" t="s">
        <v>321</v>
      </c>
      <c r="I1499" t="s">
        <v>754</v>
      </c>
      <c r="J1499" t="s">
        <v>204</v>
      </c>
      <c r="K1499" t="s">
        <v>204</v>
      </c>
      <c r="L1499" t="s">
        <v>325</v>
      </c>
      <c r="M1499" t="s">
        <v>340</v>
      </c>
      <c r="N1499" t="s">
        <v>448</v>
      </c>
      <c r="O1499" t="s">
        <v>339</v>
      </c>
      <c r="P1499" t="s">
        <v>2758</v>
      </c>
      <c r="Q1499" t="s">
        <v>415</v>
      </c>
      <c r="R1499" t="s">
        <v>407</v>
      </c>
      <c r="S1499" t="s">
        <v>1212</v>
      </c>
      <c r="T1499" s="131">
        <v>1.67</v>
      </c>
      <c r="U1499" t="s">
        <v>2759</v>
      </c>
      <c r="V1499" s="132">
        <v>5.0000000000000001E-3</v>
      </c>
      <c r="W1499" s="132">
        <v>2.4299999999999999E-2</v>
      </c>
      <c r="X1499" t="s">
        <v>412</v>
      </c>
      <c r="Y1499" t="s">
        <v>339</v>
      </c>
      <c r="Z1499" s="131">
        <v>6030301</v>
      </c>
      <c r="AA1499" s="131">
        <v>1</v>
      </c>
      <c r="AB1499" s="131">
        <v>111.01</v>
      </c>
      <c r="AD1499" s="131">
        <v>6694.2370000000001</v>
      </c>
      <c r="AH1499" s="132">
        <v>7.9000000000000008E-3</v>
      </c>
      <c r="AI1499" s="132">
        <f t="shared" si="30"/>
        <v>8.48044567004725E-3</v>
      </c>
      <c r="AJ1499" s="132">
        <v>1.8583962370512124E-3</v>
      </c>
    </row>
    <row r="1500" spans="1:36" hidden="1">
      <c r="A1500" t="s">
        <v>1213</v>
      </c>
      <c r="B1500">
        <v>9302</v>
      </c>
      <c r="C1500" t="s">
        <v>455</v>
      </c>
      <c r="D1500" t="s">
        <v>2228</v>
      </c>
      <c r="E1500" t="s">
        <v>309</v>
      </c>
      <c r="F1500" t="s">
        <v>2434</v>
      </c>
      <c r="G1500" t="s">
        <v>2435</v>
      </c>
      <c r="H1500" t="s">
        <v>321</v>
      </c>
      <c r="I1500" t="s">
        <v>754</v>
      </c>
      <c r="J1500" t="s">
        <v>204</v>
      </c>
      <c r="K1500" t="s">
        <v>204</v>
      </c>
      <c r="L1500" t="s">
        <v>325</v>
      </c>
      <c r="M1500" t="s">
        <v>340</v>
      </c>
      <c r="N1500" t="s">
        <v>440</v>
      </c>
      <c r="O1500" t="s">
        <v>339</v>
      </c>
      <c r="P1500" t="s">
        <v>2027</v>
      </c>
      <c r="Q1500" t="s">
        <v>415</v>
      </c>
      <c r="R1500" t="s">
        <v>407</v>
      </c>
      <c r="S1500" t="s">
        <v>1212</v>
      </c>
      <c r="T1500" s="131">
        <v>3.02</v>
      </c>
      <c r="U1500" t="s">
        <v>2436</v>
      </c>
      <c r="V1500" s="132">
        <v>2.0299999999999999E-2</v>
      </c>
      <c r="W1500" s="132">
        <v>2.5700000000000001E-2</v>
      </c>
      <c r="X1500" t="s">
        <v>412</v>
      </c>
      <c r="Y1500" t="s">
        <v>339</v>
      </c>
      <c r="Z1500" s="131">
        <v>5367828.96</v>
      </c>
      <c r="AA1500" s="131">
        <v>1</v>
      </c>
      <c r="AB1500" s="131">
        <v>120.79</v>
      </c>
      <c r="AC1500" s="131">
        <v>190.19200000000001</v>
      </c>
      <c r="AD1500" s="131">
        <v>6673.9930000000004</v>
      </c>
      <c r="AH1500" s="132">
        <v>2.1199999999999999E-3</v>
      </c>
      <c r="AI1500" s="132">
        <f t="shared" si="30"/>
        <v>8.454800007644734E-3</v>
      </c>
      <c r="AJ1500" s="132">
        <v>1.8527762726814323E-3</v>
      </c>
    </row>
    <row r="1501" spans="1:36" hidden="1">
      <c r="A1501" t="s">
        <v>1213</v>
      </c>
      <c r="B1501">
        <v>9302</v>
      </c>
      <c r="C1501" t="s">
        <v>1913</v>
      </c>
      <c r="D1501" t="s">
        <v>1914</v>
      </c>
      <c r="E1501" t="s">
        <v>309</v>
      </c>
      <c r="F1501" t="s">
        <v>2971</v>
      </c>
      <c r="G1501" t="s">
        <v>2972</v>
      </c>
      <c r="H1501" t="s">
        <v>321</v>
      </c>
      <c r="I1501" t="s">
        <v>754</v>
      </c>
      <c r="J1501" t="s">
        <v>204</v>
      </c>
      <c r="K1501" t="s">
        <v>204</v>
      </c>
      <c r="L1501" t="s">
        <v>325</v>
      </c>
      <c r="M1501" t="s">
        <v>340</v>
      </c>
      <c r="N1501" t="s">
        <v>464</v>
      </c>
      <c r="O1501" t="s">
        <v>339</v>
      </c>
      <c r="P1501" t="s">
        <v>1700</v>
      </c>
      <c r="Q1501" t="s">
        <v>413</v>
      </c>
      <c r="R1501" t="s">
        <v>407</v>
      </c>
      <c r="S1501" t="s">
        <v>1212</v>
      </c>
      <c r="T1501" s="131">
        <v>0.27</v>
      </c>
      <c r="U1501" t="s">
        <v>2685</v>
      </c>
      <c r="V1501" s="132">
        <v>9.8099999999999993E-3</v>
      </c>
      <c r="W1501" s="132">
        <v>2.3E-2</v>
      </c>
      <c r="X1501" t="s">
        <v>412</v>
      </c>
      <c r="Y1501" t="s">
        <v>339</v>
      </c>
      <c r="Z1501" s="131">
        <v>5464229.7400000002</v>
      </c>
      <c r="AA1501" s="131">
        <v>1</v>
      </c>
      <c r="AB1501" s="131">
        <v>117.72</v>
      </c>
      <c r="AD1501" s="131">
        <v>6432.491</v>
      </c>
      <c r="AH1501" s="132">
        <v>2.0289999999999999E-2</v>
      </c>
      <c r="AI1501" s="132">
        <f t="shared" si="30"/>
        <v>8.1488585552868687E-3</v>
      </c>
      <c r="AJ1501" s="132">
        <v>1.785732574043284E-3</v>
      </c>
    </row>
    <row r="1502" spans="1:36" hidden="1">
      <c r="A1502" t="s">
        <v>1213</v>
      </c>
      <c r="B1502">
        <v>9302</v>
      </c>
      <c r="C1502" t="s">
        <v>1908</v>
      </c>
      <c r="D1502" t="s">
        <v>1909</v>
      </c>
      <c r="E1502" t="s">
        <v>309</v>
      </c>
      <c r="F1502" t="s">
        <v>2746</v>
      </c>
      <c r="G1502" t="s">
        <v>2747</v>
      </c>
      <c r="H1502" t="s">
        <v>321</v>
      </c>
      <c r="I1502" t="s">
        <v>754</v>
      </c>
      <c r="J1502" t="s">
        <v>204</v>
      </c>
      <c r="K1502" t="s">
        <v>204</v>
      </c>
      <c r="L1502" t="s">
        <v>325</v>
      </c>
      <c r="M1502" t="s">
        <v>340</v>
      </c>
      <c r="N1502" t="s">
        <v>464</v>
      </c>
      <c r="O1502" t="s">
        <v>339</v>
      </c>
      <c r="P1502" t="s">
        <v>1533</v>
      </c>
      <c r="Q1502" t="s">
        <v>413</v>
      </c>
      <c r="R1502" t="s">
        <v>407</v>
      </c>
      <c r="S1502" t="s">
        <v>1212</v>
      </c>
      <c r="T1502" s="131">
        <v>1.65</v>
      </c>
      <c r="U1502" t="s">
        <v>1349</v>
      </c>
      <c r="V1502" s="132">
        <v>1.303E-2</v>
      </c>
      <c r="W1502" s="132">
        <v>2.6599999999999999E-2</v>
      </c>
      <c r="X1502" t="s">
        <v>412</v>
      </c>
      <c r="Y1502" t="s">
        <v>339</v>
      </c>
      <c r="Z1502" s="131">
        <v>5562286.5</v>
      </c>
      <c r="AA1502" s="131">
        <v>1</v>
      </c>
      <c r="AB1502" s="131">
        <v>113.81</v>
      </c>
      <c r="AD1502" s="131">
        <v>6330.4380000000001</v>
      </c>
      <c r="AH1502" s="132">
        <v>9.1900000000000003E-3</v>
      </c>
      <c r="AI1502" s="132">
        <f t="shared" si="30"/>
        <v>8.019574975699632E-3</v>
      </c>
      <c r="AJ1502" s="132">
        <v>1.7574015019315872E-3</v>
      </c>
    </row>
    <row r="1503" spans="1:36" hidden="1">
      <c r="A1503" t="s">
        <v>1213</v>
      </c>
      <c r="B1503">
        <v>9302</v>
      </c>
      <c r="C1503" t="s">
        <v>2396</v>
      </c>
      <c r="D1503" t="s">
        <v>2397</v>
      </c>
      <c r="E1503" t="s">
        <v>309</v>
      </c>
      <c r="F1503" t="s">
        <v>2760</v>
      </c>
      <c r="G1503" t="s">
        <v>2761</v>
      </c>
      <c r="H1503" t="s">
        <v>321</v>
      </c>
      <c r="I1503" t="s">
        <v>754</v>
      </c>
      <c r="J1503" t="s">
        <v>204</v>
      </c>
      <c r="K1503" t="s">
        <v>204</v>
      </c>
      <c r="L1503" t="s">
        <v>325</v>
      </c>
      <c r="M1503" t="s">
        <v>340</v>
      </c>
      <c r="N1503" t="s">
        <v>448</v>
      </c>
      <c r="O1503" t="s">
        <v>339</v>
      </c>
      <c r="P1503" t="s">
        <v>1211</v>
      </c>
      <c r="Q1503" t="s">
        <v>413</v>
      </c>
      <c r="R1503" t="s">
        <v>407</v>
      </c>
      <c r="S1503" t="s">
        <v>1212</v>
      </c>
      <c r="T1503" s="131">
        <v>1.67</v>
      </c>
      <c r="U1503" t="s">
        <v>2762</v>
      </c>
      <c r="V1503" s="132">
        <v>-8.6700000000000006E-3</v>
      </c>
      <c r="W1503" s="132">
        <v>2.4299999999999999E-2</v>
      </c>
      <c r="X1503" t="s">
        <v>412</v>
      </c>
      <c r="Y1503" t="s">
        <v>339</v>
      </c>
      <c r="Z1503" s="131">
        <v>5789255</v>
      </c>
      <c r="AA1503" s="131">
        <v>1</v>
      </c>
      <c r="AB1503" s="131">
        <v>108.5</v>
      </c>
      <c r="AD1503" s="131">
        <v>6281.3419999999996</v>
      </c>
      <c r="AH1503" s="132">
        <v>1.24E-2</v>
      </c>
      <c r="AI1503" s="132">
        <f t="shared" si="30"/>
        <v>7.9573787970138986E-3</v>
      </c>
      <c r="AJ1503" s="132">
        <v>1.7437718946060226E-3</v>
      </c>
    </row>
    <row r="1504" spans="1:36" hidden="1">
      <c r="A1504" t="s">
        <v>1213</v>
      </c>
      <c r="B1504">
        <v>9302</v>
      </c>
      <c r="C1504" t="s">
        <v>1509</v>
      </c>
      <c r="D1504" t="s">
        <v>1510</v>
      </c>
      <c r="E1504" t="s">
        <v>309</v>
      </c>
      <c r="F1504" t="s">
        <v>2608</v>
      </c>
      <c r="G1504" t="s">
        <v>2609</v>
      </c>
      <c r="H1504" t="s">
        <v>321</v>
      </c>
      <c r="I1504" t="s">
        <v>754</v>
      </c>
      <c r="J1504" t="s">
        <v>204</v>
      </c>
      <c r="K1504" t="s">
        <v>204</v>
      </c>
      <c r="L1504" t="s">
        <v>325</v>
      </c>
      <c r="M1504" t="s">
        <v>340</v>
      </c>
      <c r="N1504" t="s">
        <v>448</v>
      </c>
      <c r="O1504" t="s">
        <v>339</v>
      </c>
      <c r="P1504" t="s">
        <v>1211</v>
      </c>
      <c r="Q1504" t="s">
        <v>413</v>
      </c>
      <c r="R1504" t="s">
        <v>407</v>
      </c>
      <c r="S1504" t="s">
        <v>1212</v>
      </c>
      <c r="T1504" s="131">
        <v>2.46</v>
      </c>
      <c r="U1504" t="s">
        <v>2610</v>
      </c>
      <c r="V1504" s="132">
        <v>1.06E-3</v>
      </c>
      <c r="W1504" s="132">
        <v>2.4400000000000002E-2</v>
      </c>
      <c r="X1504" t="s">
        <v>412</v>
      </c>
      <c r="Y1504" t="s">
        <v>339</v>
      </c>
      <c r="Z1504" s="131">
        <v>5321409</v>
      </c>
      <c r="AA1504" s="131">
        <v>1</v>
      </c>
      <c r="AB1504" s="131">
        <v>114.03</v>
      </c>
      <c r="AD1504" s="131">
        <v>6068.0029999999997</v>
      </c>
      <c r="AH1504" s="132">
        <v>1.7600000000000001E-3</v>
      </c>
      <c r="AI1504" s="132">
        <f t="shared" si="30"/>
        <v>7.6871150165707782E-3</v>
      </c>
      <c r="AJ1504" s="132">
        <v>1.6845465646966888E-3</v>
      </c>
    </row>
    <row r="1505" spans="1:36" hidden="1">
      <c r="A1505" t="s">
        <v>1213</v>
      </c>
      <c r="B1505">
        <v>9302</v>
      </c>
      <c r="C1505" t="s">
        <v>1741</v>
      </c>
      <c r="D1505" t="s">
        <v>1742</v>
      </c>
      <c r="E1505" t="s">
        <v>311</v>
      </c>
      <c r="F1505" t="s">
        <v>1743</v>
      </c>
      <c r="G1505" t="s">
        <v>1744</v>
      </c>
      <c r="H1505" t="s">
        <v>321</v>
      </c>
      <c r="I1505" t="s">
        <v>951</v>
      </c>
      <c r="J1505" t="s">
        <v>204</v>
      </c>
      <c r="K1505" t="s">
        <v>224</v>
      </c>
      <c r="L1505" t="s">
        <v>325</v>
      </c>
      <c r="M1505" t="s">
        <v>340</v>
      </c>
      <c r="N1505" t="s">
        <v>443</v>
      </c>
      <c r="O1505" t="s">
        <v>339</v>
      </c>
      <c r="P1505" t="s">
        <v>1545</v>
      </c>
      <c r="Q1505" t="s">
        <v>415</v>
      </c>
      <c r="R1505" t="s">
        <v>407</v>
      </c>
      <c r="S1505" t="s">
        <v>1212</v>
      </c>
      <c r="T1505" s="131">
        <v>0.47</v>
      </c>
      <c r="U1505" t="s">
        <v>1745</v>
      </c>
      <c r="V1505" s="132">
        <v>5.5169999999999997E-2</v>
      </c>
      <c r="W1505" s="132">
        <v>5.9499999999999997E-2</v>
      </c>
      <c r="X1505" t="s">
        <v>412</v>
      </c>
      <c r="Y1505" t="s">
        <v>339</v>
      </c>
      <c r="Z1505" s="131">
        <v>5928864.4199999999</v>
      </c>
      <c r="AA1505" s="131">
        <v>1</v>
      </c>
      <c r="AB1505" s="131">
        <v>99.61</v>
      </c>
      <c r="AD1505" s="131">
        <v>5905.7420000000002</v>
      </c>
      <c r="AH1505" s="132">
        <v>9.3900000000000008E-3</v>
      </c>
      <c r="AI1505" s="132">
        <f t="shared" si="30"/>
        <v>7.481558267554045E-3</v>
      </c>
      <c r="AJ1505" s="132">
        <v>1.6395010678282383E-3</v>
      </c>
    </row>
    <row r="1506" spans="1:36" hidden="1">
      <c r="A1506" t="s">
        <v>1213</v>
      </c>
      <c r="B1506">
        <v>9302</v>
      </c>
      <c r="C1506" t="s">
        <v>1509</v>
      </c>
      <c r="D1506" t="s">
        <v>1510</v>
      </c>
      <c r="E1506" t="s">
        <v>309</v>
      </c>
      <c r="F1506" t="s">
        <v>2222</v>
      </c>
      <c r="G1506" t="s">
        <v>2223</v>
      </c>
      <c r="H1506" t="s">
        <v>321</v>
      </c>
      <c r="I1506" t="s">
        <v>754</v>
      </c>
      <c r="J1506" t="s">
        <v>204</v>
      </c>
      <c r="K1506" t="s">
        <v>204</v>
      </c>
      <c r="L1506" t="s">
        <v>325</v>
      </c>
      <c r="M1506" t="s">
        <v>340</v>
      </c>
      <c r="N1506" t="s">
        <v>448</v>
      </c>
      <c r="O1506" t="s">
        <v>339</v>
      </c>
      <c r="P1506" t="s">
        <v>1211</v>
      </c>
      <c r="Q1506" t="s">
        <v>413</v>
      </c>
      <c r="R1506" t="s">
        <v>407</v>
      </c>
      <c r="S1506" t="s">
        <v>1212</v>
      </c>
      <c r="T1506" s="131">
        <v>4.45</v>
      </c>
      <c r="U1506" t="s">
        <v>2224</v>
      </c>
      <c r="V1506" s="132">
        <v>1.7850000000000001E-2</v>
      </c>
      <c r="W1506" s="132">
        <v>2.53E-2</v>
      </c>
      <c r="X1506" t="s">
        <v>412</v>
      </c>
      <c r="Y1506" t="s">
        <v>339</v>
      </c>
      <c r="Z1506" s="131">
        <v>5759331</v>
      </c>
      <c r="AA1506" s="131">
        <v>1</v>
      </c>
      <c r="AB1506" s="131">
        <v>101.81</v>
      </c>
      <c r="AD1506" s="131">
        <v>5863.5749999999998</v>
      </c>
      <c r="AH1506" s="132">
        <v>2.3700000000000001E-3</v>
      </c>
      <c r="AI1506" s="132">
        <f t="shared" si="30"/>
        <v>7.4281399388380336E-3</v>
      </c>
      <c r="AJ1506" s="132">
        <v>1.6277950296154085E-3</v>
      </c>
    </row>
    <row r="1507" spans="1:36" hidden="1">
      <c r="A1507" t="s">
        <v>1213</v>
      </c>
      <c r="B1507">
        <v>9302</v>
      </c>
      <c r="C1507" t="s">
        <v>2981</v>
      </c>
      <c r="D1507" t="s">
        <v>2982</v>
      </c>
      <c r="E1507" t="s">
        <v>309</v>
      </c>
      <c r="F1507" t="s">
        <v>2983</v>
      </c>
      <c r="G1507" t="s">
        <v>2984</v>
      </c>
      <c r="H1507" t="s">
        <v>321</v>
      </c>
      <c r="I1507" t="s">
        <v>951</v>
      </c>
      <c r="J1507" t="s">
        <v>204</v>
      </c>
      <c r="K1507" t="s">
        <v>204</v>
      </c>
      <c r="L1507" t="s">
        <v>325</v>
      </c>
      <c r="M1507" t="s">
        <v>340</v>
      </c>
      <c r="N1507" t="s">
        <v>436</v>
      </c>
      <c r="O1507" t="s">
        <v>339</v>
      </c>
      <c r="P1507" t="s">
        <v>2758</v>
      </c>
      <c r="Q1507" t="s">
        <v>415</v>
      </c>
      <c r="R1507" t="s">
        <v>407</v>
      </c>
      <c r="S1507" t="s">
        <v>1212</v>
      </c>
      <c r="T1507" s="131">
        <v>1.82</v>
      </c>
      <c r="U1507" t="s">
        <v>2985</v>
      </c>
      <c r="V1507" s="132">
        <v>1.9220000000000001E-2</v>
      </c>
      <c r="W1507" s="132">
        <v>4.9399999999999999E-2</v>
      </c>
      <c r="X1507" t="s">
        <v>412</v>
      </c>
      <c r="Y1507" t="s">
        <v>339</v>
      </c>
      <c r="Z1507" s="131">
        <v>5874906</v>
      </c>
      <c r="AA1507" s="131">
        <v>1</v>
      </c>
      <c r="AB1507" s="131">
        <v>99.6</v>
      </c>
      <c r="AD1507" s="131">
        <v>5851.4059999999999</v>
      </c>
      <c r="AH1507" s="132">
        <v>5.3499999999999999E-2</v>
      </c>
      <c r="AI1507" s="132">
        <f t="shared" si="30"/>
        <v>7.4127239110877751E-3</v>
      </c>
      <c r="AJ1507" s="132">
        <v>1.6244167769768065E-3</v>
      </c>
    </row>
    <row r="1508" spans="1:36" hidden="1">
      <c r="A1508" t="s">
        <v>1213</v>
      </c>
      <c r="B1508">
        <v>9302</v>
      </c>
      <c r="C1508" t="s">
        <v>1855</v>
      </c>
      <c r="D1508" t="s">
        <v>1856</v>
      </c>
      <c r="E1508" t="s">
        <v>309</v>
      </c>
      <c r="F1508" t="s">
        <v>2986</v>
      </c>
      <c r="G1508" t="s">
        <v>2987</v>
      </c>
      <c r="H1508" t="s">
        <v>321</v>
      </c>
      <c r="I1508" t="s">
        <v>754</v>
      </c>
      <c r="J1508" t="s">
        <v>204</v>
      </c>
      <c r="K1508" t="s">
        <v>204</v>
      </c>
      <c r="L1508" t="s">
        <v>325</v>
      </c>
      <c r="M1508" t="s">
        <v>340</v>
      </c>
      <c r="N1508" t="s">
        <v>441</v>
      </c>
      <c r="O1508" t="s">
        <v>339</v>
      </c>
      <c r="Q1508" t="s">
        <v>410</v>
      </c>
      <c r="R1508" t="s">
        <v>410</v>
      </c>
      <c r="S1508" t="s">
        <v>1212</v>
      </c>
      <c r="T1508" s="131">
        <v>4.1399999999999997</v>
      </c>
      <c r="U1508" t="s">
        <v>1670</v>
      </c>
      <c r="V1508" s="132">
        <v>3.9879999999999999E-2</v>
      </c>
      <c r="W1508" s="132">
        <v>4.9000000000000002E-2</v>
      </c>
      <c r="X1508" t="s">
        <v>412</v>
      </c>
      <c r="Y1508" t="s">
        <v>339</v>
      </c>
      <c r="Z1508" s="131">
        <v>5733346.4699999997</v>
      </c>
      <c r="AA1508" s="131">
        <v>1</v>
      </c>
      <c r="AB1508" s="131">
        <v>101.85</v>
      </c>
      <c r="AD1508" s="131">
        <v>5839.4129999999996</v>
      </c>
      <c r="AH1508" s="132">
        <v>1.259E-2</v>
      </c>
      <c r="AI1508" s="132">
        <f t="shared" si="30"/>
        <v>7.3975308450339623E-3</v>
      </c>
      <c r="AJ1508" s="132">
        <v>1.6210873839375467E-3</v>
      </c>
    </row>
    <row r="1509" spans="1:36" hidden="1">
      <c r="A1509" t="s">
        <v>1213</v>
      </c>
      <c r="B1509">
        <v>9302</v>
      </c>
      <c r="C1509" t="s">
        <v>1913</v>
      </c>
      <c r="D1509" t="s">
        <v>1914</v>
      </c>
      <c r="E1509" t="s">
        <v>309</v>
      </c>
      <c r="F1509" t="s">
        <v>2097</v>
      </c>
      <c r="G1509" t="s">
        <v>2098</v>
      </c>
      <c r="H1509" t="s">
        <v>321</v>
      </c>
      <c r="I1509" t="s">
        <v>754</v>
      </c>
      <c r="J1509" t="s">
        <v>204</v>
      </c>
      <c r="K1509" t="s">
        <v>204</v>
      </c>
      <c r="L1509" t="s">
        <v>325</v>
      </c>
      <c r="M1509" t="s">
        <v>340</v>
      </c>
      <c r="N1509" t="s">
        <v>464</v>
      </c>
      <c r="O1509" t="s">
        <v>339</v>
      </c>
      <c r="P1509" t="s">
        <v>1700</v>
      </c>
      <c r="Q1509" t="s">
        <v>413</v>
      </c>
      <c r="R1509" t="s">
        <v>407</v>
      </c>
      <c r="S1509" t="s">
        <v>1212</v>
      </c>
      <c r="T1509" s="131">
        <v>1.04</v>
      </c>
      <c r="U1509" t="s">
        <v>2099</v>
      </c>
      <c r="V1509" s="132">
        <v>1.387E-2</v>
      </c>
      <c r="W1509" s="132">
        <v>2.6599999999999999E-2</v>
      </c>
      <c r="X1509" t="s">
        <v>412</v>
      </c>
      <c r="Y1509" t="s">
        <v>339</v>
      </c>
      <c r="Z1509" s="131">
        <v>4918614.99</v>
      </c>
      <c r="AA1509" s="131">
        <v>1</v>
      </c>
      <c r="AB1509" s="131">
        <v>118.15</v>
      </c>
      <c r="AD1509" s="131">
        <v>5811.3440000000001</v>
      </c>
      <c r="AH1509" s="132">
        <v>4.1700000000000001E-3</v>
      </c>
      <c r="AI1509" s="132">
        <f t="shared" si="30"/>
        <v>7.3619722549343658E-3</v>
      </c>
      <c r="AJ1509" s="132">
        <v>1.6132951106765628E-3</v>
      </c>
    </row>
    <row r="1510" spans="1:36" hidden="1">
      <c r="A1510" t="s">
        <v>1213</v>
      </c>
      <c r="B1510">
        <v>9302</v>
      </c>
      <c r="C1510" t="s">
        <v>2655</v>
      </c>
      <c r="D1510" t="s">
        <v>2656</v>
      </c>
      <c r="E1510" t="s">
        <v>309</v>
      </c>
      <c r="F1510" t="s">
        <v>2657</v>
      </c>
      <c r="G1510" t="s">
        <v>2658</v>
      </c>
      <c r="H1510" t="s">
        <v>321</v>
      </c>
      <c r="I1510" t="s">
        <v>951</v>
      </c>
      <c r="J1510" t="s">
        <v>204</v>
      </c>
      <c r="K1510" t="s">
        <v>204</v>
      </c>
      <c r="L1510" t="s">
        <v>325</v>
      </c>
      <c r="M1510" t="s">
        <v>340</v>
      </c>
      <c r="N1510" t="s">
        <v>464</v>
      </c>
      <c r="O1510" t="s">
        <v>339</v>
      </c>
      <c r="P1510" t="s">
        <v>1211</v>
      </c>
      <c r="Q1510" t="s">
        <v>413</v>
      </c>
      <c r="R1510" t="s">
        <v>407</v>
      </c>
      <c r="S1510" t="s">
        <v>1212</v>
      </c>
      <c r="T1510" s="131">
        <v>1.71</v>
      </c>
      <c r="U1510" t="s">
        <v>2659</v>
      </c>
      <c r="V1510" s="132">
        <v>3.227E-2</v>
      </c>
      <c r="W1510" s="132">
        <v>4.65E-2</v>
      </c>
      <c r="X1510" t="s">
        <v>412</v>
      </c>
      <c r="Y1510" t="s">
        <v>339</v>
      </c>
      <c r="Z1510" s="131">
        <v>5956002.9900000002</v>
      </c>
      <c r="AA1510" s="131">
        <v>1</v>
      </c>
      <c r="AB1510" s="131">
        <v>94.81</v>
      </c>
      <c r="AD1510" s="131">
        <v>5646.8860000000004</v>
      </c>
      <c r="AH1510" s="132">
        <v>1.985E-2</v>
      </c>
      <c r="AI1510" s="132">
        <f t="shared" si="30"/>
        <v>7.1536322851955252E-3</v>
      </c>
      <c r="AJ1510" s="132">
        <v>1.5676397016504157E-3</v>
      </c>
    </row>
    <row r="1511" spans="1:36" hidden="1">
      <c r="A1511" t="s">
        <v>1213</v>
      </c>
      <c r="B1511">
        <v>9302</v>
      </c>
      <c r="C1511" t="s">
        <v>1509</v>
      </c>
      <c r="D1511" t="s">
        <v>1510</v>
      </c>
      <c r="E1511" t="s">
        <v>309</v>
      </c>
      <c r="F1511" t="s">
        <v>2480</v>
      </c>
      <c r="G1511" t="s">
        <v>2481</v>
      </c>
      <c r="H1511" t="s">
        <v>321</v>
      </c>
      <c r="I1511" t="s">
        <v>754</v>
      </c>
      <c r="J1511" t="s">
        <v>204</v>
      </c>
      <c r="K1511" t="s">
        <v>204</v>
      </c>
      <c r="L1511" t="s">
        <v>325</v>
      </c>
      <c r="M1511" t="s">
        <v>340</v>
      </c>
      <c r="N1511" t="s">
        <v>448</v>
      </c>
      <c r="O1511" t="s">
        <v>339</v>
      </c>
      <c r="P1511" t="s">
        <v>1211</v>
      </c>
      <c r="Q1511" t="s">
        <v>413</v>
      </c>
      <c r="R1511" t="s">
        <v>407</v>
      </c>
      <c r="S1511" t="s">
        <v>1212</v>
      </c>
      <c r="T1511" s="131">
        <v>5.22</v>
      </c>
      <c r="U1511" t="s">
        <v>1972</v>
      </c>
      <c r="V1511" s="132">
        <v>2.2630000000000001E-2</v>
      </c>
      <c r="W1511" s="132">
        <v>2.6100000000000002E-2</v>
      </c>
      <c r="X1511" t="s">
        <v>412</v>
      </c>
      <c r="Y1511" t="s">
        <v>339</v>
      </c>
      <c r="Z1511" s="131">
        <v>5408314</v>
      </c>
      <c r="AA1511" s="131">
        <v>1</v>
      </c>
      <c r="AB1511" s="131">
        <v>102.35</v>
      </c>
      <c r="AD1511" s="131">
        <v>5535.4089999999997</v>
      </c>
      <c r="AH1511" s="132">
        <v>1.56E-3</v>
      </c>
      <c r="AI1511" s="132">
        <f t="shared" si="30"/>
        <v>7.0124101202258858E-3</v>
      </c>
      <c r="AJ1511" s="132">
        <v>1.5366924200830377E-3</v>
      </c>
    </row>
    <row r="1512" spans="1:36" hidden="1">
      <c r="A1512" t="s">
        <v>1213</v>
      </c>
      <c r="B1512">
        <v>9302</v>
      </c>
      <c r="C1512" t="s">
        <v>2977</v>
      </c>
      <c r="D1512" t="s">
        <v>2978</v>
      </c>
      <c r="E1512" t="s">
        <v>309</v>
      </c>
      <c r="F1512" t="s">
        <v>2979</v>
      </c>
      <c r="G1512" t="s">
        <v>2980</v>
      </c>
      <c r="H1512" t="s">
        <v>321</v>
      </c>
      <c r="I1512" t="s">
        <v>754</v>
      </c>
      <c r="J1512" t="s">
        <v>204</v>
      </c>
      <c r="K1512" t="s">
        <v>204</v>
      </c>
      <c r="L1512" t="s">
        <v>325</v>
      </c>
      <c r="M1512" t="s">
        <v>340</v>
      </c>
      <c r="N1512" t="s">
        <v>464</v>
      </c>
      <c r="O1512" t="s">
        <v>339</v>
      </c>
      <c r="Q1512" t="s">
        <v>410</v>
      </c>
      <c r="R1512" t="s">
        <v>410</v>
      </c>
      <c r="S1512" t="s">
        <v>1212</v>
      </c>
      <c r="T1512" s="131">
        <v>2.4700000000000002</v>
      </c>
      <c r="U1512" t="s">
        <v>1597</v>
      </c>
      <c r="V1512" s="132">
        <v>1.4370000000000001E-2</v>
      </c>
      <c r="W1512" s="132">
        <v>2.7300000000000001E-2</v>
      </c>
      <c r="X1512" t="s">
        <v>412</v>
      </c>
      <c r="Y1512" t="s">
        <v>339</v>
      </c>
      <c r="Z1512" s="131">
        <v>4415561.16</v>
      </c>
      <c r="AA1512" s="131">
        <v>1</v>
      </c>
      <c r="AB1512" s="131">
        <v>115.76</v>
      </c>
      <c r="AD1512" s="131">
        <v>5111.4539999999997</v>
      </c>
      <c r="AH1512" s="132">
        <v>8.6700000000000006E-3</v>
      </c>
      <c r="AI1512" s="132">
        <f t="shared" si="30"/>
        <v>6.4753321314954477E-3</v>
      </c>
      <c r="AJ1512" s="132">
        <v>1.4189976959973732E-3</v>
      </c>
    </row>
    <row r="1513" spans="1:36" hidden="1">
      <c r="A1513" t="s">
        <v>1213</v>
      </c>
      <c r="B1513">
        <v>9302</v>
      </c>
      <c r="C1513" t="s">
        <v>2557</v>
      </c>
      <c r="D1513" t="s">
        <v>2558</v>
      </c>
      <c r="E1513" t="s">
        <v>309</v>
      </c>
      <c r="F1513" t="s">
        <v>2559</v>
      </c>
      <c r="G1513" t="s">
        <v>2560</v>
      </c>
      <c r="H1513" t="s">
        <v>321</v>
      </c>
      <c r="I1513" t="s">
        <v>754</v>
      </c>
      <c r="J1513" t="s">
        <v>204</v>
      </c>
      <c r="K1513" t="s">
        <v>204</v>
      </c>
      <c r="L1513" t="s">
        <v>325</v>
      </c>
      <c r="M1513" t="s">
        <v>340</v>
      </c>
      <c r="N1513" t="s">
        <v>477</v>
      </c>
      <c r="O1513" t="s">
        <v>339</v>
      </c>
      <c r="P1513" t="s">
        <v>2027</v>
      </c>
      <c r="Q1513" t="s">
        <v>415</v>
      </c>
      <c r="R1513" t="s">
        <v>407</v>
      </c>
      <c r="S1513" t="s">
        <v>1212</v>
      </c>
      <c r="T1513" s="131">
        <v>5.09</v>
      </c>
      <c r="U1513" t="s">
        <v>2284</v>
      </c>
      <c r="V1513" s="132">
        <v>2.0699999999999998E-3</v>
      </c>
      <c r="W1513" s="132">
        <v>2.5499999999999998E-2</v>
      </c>
      <c r="X1513" t="s">
        <v>412</v>
      </c>
      <c r="Y1513" t="s">
        <v>339</v>
      </c>
      <c r="Z1513" s="131">
        <v>4280417.43</v>
      </c>
      <c r="AA1513" s="131">
        <v>1</v>
      </c>
      <c r="AB1513" s="131">
        <v>117.66</v>
      </c>
      <c r="AD1513" s="131">
        <v>5036.3389999999999</v>
      </c>
      <c r="AH1513" s="132">
        <v>2.9299999999999999E-3</v>
      </c>
      <c r="AI1513" s="132">
        <f t="shared" si="30"/>
        <v>6.380174359742581E-3</v>
      </c>
      <c r="AJ1513" s="132">
        <v>1.3981449186986159E-3</v>
      </c>
    </row>
    <row r="1514" spans="1:36" hidden="1">
      <c r="A1514" t="s">
        <v>1213</v>
      </c>
      <c r="B1514">
        <v>9302</v>
      </c>
      <c r="C1514" t="s">
        <v>2291</v>
      </c>
      <c r="D1514" t="s">
        <v>2292</v>
      </c>
      <c r="E1514" t="s">
        <v>309</v>
      </c>
      <c r="F1514" t="s">
        <v>2293</v>
      </c>
      <c r="G1514" t="s">
        <v>2294</v>
      </c>
      <c r="H1514" t="s">
        <v>321</v>
      </c>
      <c r="I1514" t="s">
        <v>754</v>
      </c>
      <c r="J1514" t="s">
        <v>204</v>
      </c>
      <c r="K1514" t="s">
        <v>204</v>
      </c>
      <c r="L1514" t="s">
        <v>327</v>
      </c>
      <c r="M1514" t="s">
        <v>340</v>
      </c>
      <c r="N1514" t="s">
        <v>465</v>
      </c>
      <c r="O1514" t="s">
        <v>339</v>
      </c>
      <c r="P1514" t="s">
        <v>1539</v>
      </c>
      <c r="Q1514" t="s">
        <v>413</v>
      </c>
      <c r="R1514" t="s">
        <v>407</v>
      </c>
      <c r="S1514" t="s">
        <v>1212</v>
      </c>
      <c r="T1514" s="131">
        <v>3.1</v>
      </c>
      <c r="U1514" t="s">
        <v>1960</v>
      </c>
      <c r="V1514" s="132">
        <v>4.4159999999999998E-2</v>
      </c>
      <c r="W1514" s="132">
        <v>4.7800000000000002E-2</v>
      </c>
      <c r="X1514" t="s">
        <v>412</v>
      </c>
      <c r="Y1514" t="s">
        <v>339</v>
      </c>
      <c r="Z1514" s="131">
        <v>1800000</v>
      </c>
      <c r="AA1514" s="131">
        <v>1</v>
      </c>
      <c r="AB1514" s="131">
        <f>(AD1514-(AC1514*AA1514))*1000/AA1514/Z1514*100</f>
        <v>103.01158469945332</v>
      </c>
      <c r="AD1514" s="131">
        <f>1854208.52459016/1000</f>
        <v>1854.2085245901601</v>
      </c>
      <c r="AH1514" s="132">
        <v>2.82E-3</v>
      </c>
      <c r="AI1514" s="132">
        <f t="shared" si="30"/>
        <v>2.348962944354274E-3</v>
      </c>
      <c r="AJ1514" s="132">
        <v>5.147493500464107E-4</v>
      </c>
    </row>
    <row r="1515" spans="1:36" hidden="1">
      <c r="A1515" t="s">
        <v>1213</v>
      </c>
      <c r="B1515">
        <v>9302</v>
      </c>
      <c r="C1515" t="s">
        <v>455</v>
      </c>
      <c r="D1515" t="s">
        <v>2228</v>
      </c>
      <c r="E1515" t="s">
        <v>309</v>
      </c>
      <c r="F1515" t="s">
        <v>2564</v>
      </c>
      <c r="G1515" t="s">
        <v>2565</v>
      </c>
      <c r="H1515" t="s">
        <v>321</v>
      </c>
      <c r="I1515" t="s">
        <v>754</v>
      </c>
      <c r="J1515" t="s">
        <v>204</v>
      </c>
      <c r="K1515" t="s">
        <v>204</v>
      </c>
      <c r="L1515" t="s">
        <v>325</v>
      </c>
      <c r="M1515" t="s">
        <v>340</v>
      </c>
      <c r="N1515" t="s">
        <v>440</v>
      </c>
      <c r="O1515" t="s">
        <v>339</v>
      </c>
      <c r="P1515" t="s">
        <v>2027</v>
      </c>
      <c r="Q1515" t="s">
        <v>415</v>
      </c>
      <c r="R1515" t="s">
        <v>407</v>
      </c>
      <c r="S1515" t="s">
        <v>1212</v>
      </c>
      <c r="T1515" s="131">
        <v>7.27</v>
      </c>
      <c r="U1515" t="s">
        <v>2566</v>
      </c>
      <c r="V1515" s="132">
        <v>2.894E-2</v>
      </c>
      <c r="W1515" s="132">
        <v>2.9499999999999998E-2</v>
      </c>
      <c r="X1515" t="s">
        <v>412</v>
      </c>
      <c r="Y1515" t="s">
        <v>339</v>
      </c>
      <c r="Z1515" s="131">
        <v>4668614</v>
      </c>
      <c r="AA1515" s="131">
        <v>1</v>
      </c>
      <c r="AB1515" s="131">
        <v>106.29</v>
      </c>
      <c r="AD1515" s="131">
        <v>4962.2700000000004</v>
      </c>
      <c r="AH1515" s="132">
        <v>1.14E-3</v>
      </c>
      <c r="AI1515" s="132">
        <f t="shared" si="30"/>
        <v>6.2863416898901797E-3</v>
      </c>
      <c r="AJ1515" s="132">
        <v>1.3775825228823121E-3</v>
      </c>
    </row>
    <row r="1516" spans="1:36" hidden="1">
      <c r="A1516" t="s">
        <v>1213</v>
      </c>
      <c r="B1516">
        <v>9302</v>
      </c>
      <c r="C1516" t="s">
        <v>1835</v>
      </c>
      <c r="D1516" t="s">
        <v>1836</v>
      </c>
      <c r="E1516" t="s">
        <v>309</v>
      </c>
      <c r="F1516" t="s">
        <v>2992</v>
      </c>
      <c r="G1516" t="s">
        <v>2993</v>
      </c>
      <c r="H1516" t="s">
        <v>321</v>
      </c>
      <c r="I1516" t="s">
        <v>951</v>
      </c>
      <c r="J1516" t="s">
        <v>204</v>
      </c>
      <c r="K1516" t="s">
        <v>204</v>
      </c>
      <c r="L1516" t="s">
        <v>325</v>
      </c>
      <c r="M1516" t="s">
        <v>340</v>
      </c>
      <c r="N1516" t="s">
        <v>441</v>
      </c>
      <c r="O1516" t="s">
        <v>339</v>
      </c>
      <c r="Q1516" t="s">
        <v>410</v>
      </c>
      <c r="R1516" t="s">
        <v>410</v>
      </c>
      <c r="S1516" t="s">
        <v>1212</v>
      </c>
      <c r="T1516" s="131">
        <v>0.25</v>
      </c>
      <c r="U1516" t="s">
        <v>1868</v>
      </c>
      <c r="V1516" s="132">
        <v>3.9079999999999997E-2</v>
      </c>
      <c r="W1516" s="132">
        <v>6.7500000000000004E-2</v>
      </c>
      <c r="X1516" t="s">
        <v>412</v>
      </c>
      <c r="Y1516" t="s">
        <v>339</v>
      </c>
      <c r="Z1516" s="131">
        <v>4884573.9000000004</v>
      </c>
      <c r="AA1516" s="131">
        <v>1</v>
      </c>
      <c r="AB1516" s="131">
        <v>100.15</v>
      </c>
      <c r="AD1516" s="131">
        <v>4891.9009999999998</v>
      </c>
      <c r="AH1516" s="132">
        <v>3.4110000000000001E-2</v>
      </c>
      <c r="AI1516" s="132">
        <f t="shared" si="30"/>
        <v>6.1971962829744168E-3</v>
      </c>
      <c r="AJ1516" s="132">
        <v>1.3580472890976317E-3</v>
      </c>
    </row>
    <row r="1517" spans="1:36" hidden="1">
      <c r="A1517" t="s">
        <v>1213</v>
      </c>
      <c r="B1517">
        <v>9302</v>
      </c>
      <c r="C1517" t="s">
        <v>2973</v>
      </c>
      <c r="D1517" t="s">
        <v>2974</v>
      </c>
      <c r="E1517" t="s">
        <v>309</v>
      </c>
      <c r="F1517" t="s">
        <v>2994</v>
      </c>
      <c r="G1517" t="s">
        <v>2995</v>
      </c>
      <c r="H1517" t="s">
        <v>321</v>
      </c>
      <c r="I1517" t="s">
        <v>754</v>
      </c>
      <c r="J1517" t="s">
        <v>204</v>
      </c>
      <c r="K1517" t="s">
        <v>204</v>
      </c>
      <c r="L1517" t="s">
        <v>325</v>
      </c>
      <c r="M1517" t="s">
        <v>340</v>
      </c>
      <c r="N1517" t="s">
        <v>464</v>
      </c>
      <c r="O1517" t="s">
        <v>339</v>
      </c>
      <c r="P1517" t="s">
        <v>1539</v>
      </c>
      <c r="Q1517" t="s">
        <v>413</v>
      </c>
      <c r="R1517" t="s">
        <v>407</v>
      </c>
      <c r="S1517" t="s">
        <v>1212</v>
      </c>
      <c r="T1517" s="131">
        <v>0.75</v>
      </c>
      <c r="U1517" t="s">
        <v>1583</v>
      </c>
      <c r="V1517" s="132">
        <v>6.3E-3</v>
      </c>
      <c r="W1517" s="132">
        <v>-9.7000000000000003E-3</v>
      </c>
      <c r="X1517" t="s">
        <v>412</v>
      </c>
      <c r="Y1517" t="s">
        <v>339</v>
      </c>
      <c r="Z1517" s="131">
        <v>4119612</v>
      </c>
      <c r="AA1517" s="131">
        <v>1</v>
      </c>
      <c r="AB1517" s="131">
        <v>116.52</v>
      </c>
      <c r="AD1517" s="131">
        <v>4800.1719999999996</v>
      </c>
      <c r="AH1517" s="132">
        <v>7.1599999999999997E-3</v>
      </c>
      <c r="AI1517" s="132">
        <f t="shared" si="30"/>
        <v>6.0809914338082211E-3</v>
      </c>
      <c r="AJ1517" s="132">
        <v>1.3325822766655246E-3</v>
      </c>
    </row>
    <row r="1518" spans="1:36" hidden="1">
      <c r="A1518" t="s">
        <v>1213</v>
      </c>
      <c r="B1518">
        <v>9302</v>
      </c>
      <c r="C1518" t="s">
        <v>2542</v>
      </c>
      <c r="D1518" t="s">
        <v>2543</v>
      </c>
      <c r="E1518" t="s">
        <v>309</v>
      </c>
      <c r="F1518" t="s">
        <v>2544</v>
      </c>
      <c r="G1518" t="s">
        <v>2545</v>
      </c>
      <c r="H1518" t="s">
        <v>321</v>
      </c>
      <c r="I1518" t="s">
        <v>754</v>
      </c>
      <c r="J1518" t="s">
        <v>204</v>
      </c>
      <c r="K1518" t="s">
        <v>204</v>
      </c>
      <c r="L1518" t="s">
        <v>325</v>
      </c>
      <c r="M1518" t="s">
        <v>340</v>
      </c>
      <c r="N1518" t="s">
        <v>464</v>
      </c>
      <c r="O1518" t="s">
        <v>339</v>
      </c>
      <c r="P1518" t="s">
        <v>1211</v>
      </c>
      <c r="Q1518" t="s">
        <v>413</v>
      </c>
      <c r="R1518" t="s">
        <v>407</v>
      </c>
      <c r="S1518" t="s">
        <v>1212</v>
      </c>
      <c r="T1518" s="131">
        <v>4.54</v>
      </c>
      <c r="U1518" t="s">
        <v>2370</v>
      </c>
      <c r="V1518" s="132">
        <v>4.6899999999999997E-3</v>
      </c>
      <c r="W1518" s="132">
        <v>2.58E-2</v>
      </c>
      <c r="X1518" t="s">
        <v>412</v>
      </c>
      <c r="Y1518" t="s">
        <v>339</v>
      </c>
      <c r="Z1518" s="131">
        <v>4236652</v>
      </c>
      <c r="AA1518" s="131">
        <v>1</v>
      </c>
      <c r="AB1518" s="131">
        <v>112.36</v>
      </c>
      <c r="AD1518" s="131">
        <v>4760.3019999999997</v>
      </c>
      <c r="AH1518" s="132">
        <v>2E-3</v>
      </c>
      <c r="AI1518" s="132">
        <f t="shared" si="30"/>
        <v>6.030483008596388E-3</v>
      </c>
      <c r="AJ1518" s="132">
        <v>1.3215139117463814E-3</v>
      </c>
    </row>
    <row r="1519" spans="1:36" hidden="1">
      <c r="A1519" t="s">
        <v>1213</v>
      </c>
      <c r="B1519">
        <v>9302</v>
      </c>
      <c r="C1519" t="s">
        <v>1603</v>
      </c>
      <c r="D1519" t="s">
        <v>1604</v>
      </c>
      <c r="E1519" t="s">
        <v>309</v>
      </c>
      <c r="F1519" t="s">
        <v>2501</v>
      </c>
      <c r="G1519" t="s">
        <v>2502</v>
      </c>
      <c r="H1519" t="s">
        <v>321</v>
      </c>
      <c r="I1519" t="s">
        <v>754</v>
      </c>
      <c r="J1519" t="s">
        <v>204</v>
      </c>
      <c r="K1519" t="s">
        <v>204</v>
      </c>
      <c r="L1519" t="s">
        <v>325</v>
      </c>
      <c r="M1519" t="s">
        <v>340</v>
      </c>
      <c r="N1519" t="s">
        <v>448</v>
      </c>
      <c r="O1519" t="s">
        <v>339</v>
      </c>
      <c r="P1519" t="s">
        <v>1211</v>
      </c>
      <c r="Q1519" t="s">
        <v>413</v>
      </c>
      <c r="R1519" t="s">
        <v>407</v>
      </c>
      <c r="S1519" t="s">
        <v>1212</v>
      </c>
      <c r="T1519" s="131">
        <v>3.59</v>
      </c>
      <c r="U1519" t="s">
        <v>2503</v>
      </c>
      <c r="V1519" s="132">
        <v>-6.6499999999999997E-3</v>
      </c>
      <c r="W1519" s="132">
        <v>2.5600000000000001E-2</v>
      </c>
      <c r="X1519" t="s">
        <v>412</v>
      </c>
      <c r="Y1519" t="s">
        <v>339</v>
      </c>
      <c r="Z1519" s="131">
        <v>4584664.1900000004</v>
      </c>
      <c r="AA1519" s="131">
        <v>1</v>
      </c>
      <c r="AB1519" s="131">
        <v>103.24</v>
      </c>
      <c r="AD1519" s="131">
        <v>4733.2070000000003</v>
      </c>
      <c r="AH1519" s="132">
        <v>4.6600000000000001E-3</v>
      </c>
      <c r="AI1519" s="132">
        <f t="shared" si="30"/>
        <v>5.9961583087941661E-3</v>
      </c>
      <c r="AJ1519" s="132">
        <v>1.3139920319499383E-3</v>
      </c>
    </row>
    <row r="1520" spans="1:36" hidden="1">
      <c r="A1520" t="s">
        <v>1213</v>
      </c>
      <c r="B1520">
        <v>9302</v>
      </c>
      <c r="C1520" t="s">
        <v>2542</v>
      </c>
      <c r="D1520" t="s">
        <v>2543</v>
      </c>
      <c r="E1520" t="s">
        <v>309</v>
      </c>
      <c r="F1520" t="s">
        <v>3149</v>
      </c>
      <c r="G1520" t="s">
        <v>3150</v>
      </c>
      <c r="H1520" t="s">
        <v>321</v>
      </c>
      <c r="I1520" t="s">
        <v>754</v>
      </c>
      <c r="J1520" t="s">
        <v>204</v>
      </c>
      <c r="K1520" t="s">
        <v>204</v>
      </c>
      <c r="L1520" t="s">
        <v>325</v>
      </c>
      <c r="M1520" t="s">
        <v>340</v>
      </c>
      <c r="N1520" t="s">
        <v>464</v>
      </c>
      <c r="O1520" t="s">
        <v>339</v>
      </c>
      <c r="P1520" t="s">
        <v>1211</v>
      </c>
      <c r="Q1520" t="s">
        <v>413</v>
      </c>
      <c r="R1520" t="s">
        <v>407</v>
      </c>
      <c r="S1520" t="s">
        <v>1212</v>
      </c>
      <c r="T1520" s="131">
        <v>12.92</v>
      </c>
      <c r="U1520" t="s">
        <v>3151</v>
      </c>
      <c r="V1520" s="132">
        <v>2.7019999999999999E-2</v>
      </c>
      <c r="W1520" s="132">
        <v>2.98E-2</v>
      </c>
      <c r="X1520" t="s">
        <v>412</v>
      </c>
      <c r="Y1520" t="s">
        <v>339</v>
      </c>
      <c r="Z1520" s="131">
        <v>5336823.29</v>
      </c>
      <c r="AA1520" s="131">
        <v>1</v>
      </c>
      <c r="AB1520" s="131">
        <v>88.68</v>
      </c>
      <c r="AD1520" s="131">
        <v>4732.6949999999997</v>
      </c>
      <c r="AH1520" s="132">
        <v>4.8900000000000002E-3</v>
      </c>
      <c r="AI1520" s="132">
        <f t="shared" si="30"/>
        <v>5.9955096929499609E-3</v>
      </c>
      <c r="AJ1520" s="132">
        <v>1.3138498949336701E-3</v>
      </c>
    </row>
    <row r="1521" spans="1:36" hidden="1">
      <c r="A1521" t="s">
        <v>1213</v>
      </c>
      <c r="B1521">
        <v>9302</v>
      </c>
      <c r="C1521" t="s">
        <v>2977</v>
      </c>
      <c r="D1521" t="s">
        <v>2978</v>
      </c>
      <c r="E1521" t="s">
        <v>309</v>
      </c>
      <c r="F1521" t="s">
        <v>3002</v>
      </c>
      <c r="G1521" t="s">
        <v>3003</v>
      </c>
      <c r="H1521" t="s">
        <v>321</v>
      </c>
      <c r="I1521" t="s">
        <v>754</v>
      </c>
      <c r="J1521" t="s">
        <v>204</v>
      </c>
      <c r="K1521" t="s">
        <v>204</v>
      </c>
      <c r="L1521" t="s">
        <v>325</v>
      </c>
      <c r="M1521" t="s">
        <v>340</v>
      </c>
      <c r="N1521" t="s">
        <v>464</v>
      </c>
      <c r="O1521" t="s">
        <v>339</v>
      </c>
      <c r="Q1521" t="s">
        <v>410</v>
      </c>
      <c r="R1521" t="s">
        <v>410</v>
      </c>
      <c r="S1521" t="s">
        <v>1212</v>
      </c>
      <c r="T1521" s="131">
        <v>3.97</v>
      </c>
      <c r="U1521" t="s">
        <v>1617</v>
      </c>
      <c r="V1521" s="132">
        <v>1.7250000000000001E-2</v>
      </c>
      <c r="W1521" s="132">
        <v>2.9600000000000001E-2</v>
      </c>
      <c r="X1521" t="s">
        <v>412</v>
      </c>
      <c r="Y1521" t="s">
        <v>339</v>
      </c>
      <c r="Z1521" s="131">
        <v>4472565.4000000004</v>
      </c>
      <c r="AA1521" s="131">
        <v>1</v>
      </c>
      <c r="AB1521" s="131">
        <v>105.13</v>
      </c>
      <c r="AD1521" s="131">
        <v>4702.0079999999998</v>
      </c>
      <c r="AH1521" s="132">
        <v>7.1500000000000001E-3</v>
      </c>
      <c r="AI1521" s="132">
        <f t="shared" si="30"/>
        <v>5.9566345476157363E-3</v>
      </c>
      <c r="AJ1521" s="132">
        <v>1.3053308351324725E-3</v>
      </c>
    </row>
    <row r="1522" spans="1:36" hidden="1">
      <c r="A1522" t="s">
        <v>1213</v>
      </c>
      <c r="B1522">
        <v>9302</v>
      </c>
      <c r="C1522" t="s">
        <v>1603</v>
      </c>
      <c r="D1522" t="s">
        <v>1604</v>
      </c>
      <c r="E1522" t="s">
        <v>309</v>
      </c>
      <c r="F1522" t="s">
        <v>2057</v>
      </c>
      <c r="G1522" t="s">
        <v>2058</v>
      </c>
      <c r="H1522" t="s">
        <v>321</v>
      </c>
      <c r="I1522" t="s">
        <v>754</v>
      </c>
      <c r="J1522" t="s">
        <v>204</v>
      </c>
      <c r="K1522" t="s">
        <v>204</v>
      </c>
      <c r="L1522" t="s">
        <v>325</v>
      </c>
      <c r="M1522" t="s">
        <v>340</v>
      </c>
      <c r="N1522" t="s">
        <v>448</v>
      </c>
      <c r="O1522" t="s">
        <v>339</v>
      </c>
      <c r="P1522" t="s">
        <v>1211</v>
      </c>
      <c r="Q1522" t="s">
        <v>413</v>
      </c>
      <c r="R1522" t="s">
        <v>407</v>
      </c>
      <c r="S1522" t="s">
        <v>1212</v>
      </c>
      <c r="T1522" s="131">
        <v>3.97</v>
      </c>
      <c r="U1522" t="s">
        <v>2059</v>
      </c>
      <c r="V1522" s="132">
        <v>1.312E-2</v>
      </c>
      <c r="W1522" s="132">
        <v>2.53E-2</v>
      </c>
      <c r="X1522" t="s">
        <v>412</v>
      </c>
      <c r="Y1522" t="s">
        <v>339</v>
      </c>
      <c r="Z1522" s="131">
        <v>4535093.42</v>
      </c>
      <c r="AA1522" s="131">
        <v>1</v>
      </c>
      <c r="AB1522" s="131">
        <v>103.09</v>
      </c>
      <c r="AD1522" s="131">
        <v>4675.2280000000001</v>
      </c>
      <c r="AH1522" s="132">
        <v>2.8300000000000001E-3</v>
      </c>
      <c r="AI1522" s="132">
        <f t="shared" si="30"/>
        <v>5.9227088985770397E-3</v>
      </c>
      <c r="AJ1522" s="132">
        <v>1.2978964029143974E-3</v>
      </c>
    </row>
    <row r="1523" spans="1:36" hidden="1">
      <c r="A1523" t="s">
        <v>1213</v>
      </c>
      <c r="B1523">
        <v>9302</v>
      </c>
      <c r="C1523" t="s">
        <v>2082</v>
      </c>
      <c r="D1523" t="s">
        <v>2083</v>
      </c>
      <c r="E1523" t="s">
        <v>309</v>
      </c>
      <c r="F1523" t="s">
        <v>2090</v>
      </c>
      <c r="G1523" t="s">
        <v>2091</v>
      </c>
      <c r="H1523" t="s">
        <v>321</v>
      </c>
      <c r="I1523" t="s">
        <v>754</v>
      </c>
      <c r="J1523" t="s">
        <v>204</v>
      </c>
      <c r="K1523" t="s">
        <v>204</v>
      </c>
      <c r="L1523" t="s">
        <v>325</v>
      </c>
      <c r="M1523" t="s">
        <v>340</v>
      </c>
      <c r="N1523" t="s">
        <v>464</v>
      </c>
      <c r="O1523" t="s">
        <v>339</v>
      </c>
      <c r="P1523" t="s">
        <v>1700</v>
      </c>
      <c r="Q1523" t="s">
        <v>413</v>
      </c>
      <c r="R1523" t="s">
        <v>407</v>
      </c>
      <c r="S1523" t="s">
        <v>1212</v>
      </c>
      <c r="T1523" s="131">
        <v>1.41</v>
      </c>
      <c r="U1523" t="s">
        <v>1628</v>
      </c>
      <c r="V1523" s="132">
        <v>2.4E-2</v>
      </c>
      <c r="W1523" s="132">
        <v>2.5999999999999999E-2</v>
      </c>
      <c r="X1523" t="s">
        <v>412</v>
      </c>
      <c r="Y1523" t="s">
        <v>339</v>
      </c>
      <c r="Z1523" s="131">
        <v>4023706.55</v>
      </c>
      <c r="AA1523" s="131">
        <v>1</v>
      </c>
      <c r="AB1523" s="131">
        <v>115.95</v>
      </c>
      <c r="AD1523" s="131">
        <v>4665.4880000000003</v>
      </c>
      <c r="AH1523" s="132">
        <v>7.4900000000000001E-3</v>
      </c>
      <c r="AI1523" s="132">
        <f t="shared" si="30"/>
        <v>5.9103699956032938E-3</v>
      </c>
      <c r="AJ1523" s="132">
        <v>1.2951924682689884E-3</v>
      </c>
    </row>
    <row r="1524" spans="1:36" hidden="1">
      <c r="A1524" t="s">
        <v>1213</v>
      </c>
      <c r="B1524">
        <v>9302</v>
      </c>
      <c r="C1524" t="s">
        <v>2973</v>
      </c>
      <c r="D1524" t="s">
        <v>2974</v>
      </c>
      <c r="E1524" t="s">
        <v>309</v>
      </c>
      <c r="F1524" t="s">
        <v>2975</v>
      </c>
      <c r="G1524" t="s">
        <v>2976</v>
      </c>
      <c r="H1524" t="s">
        <v>321</v>
      </c>
      <c r="I1524" t="s">
        <v>754</v>
      </c>
      <c r="J1524" t="s">
        <v>204</v>
      </c>
      <c r="K1524" t="s">
        <v>204</v>
      </c>
      <c r="L1524" t="s">
        <v>325</v>
      </c>
      <c r="M1524" t="s">
        <v>340</v>
      </c>
      <c r="N1524" t="s">
        <v>464</v>
      </c>
      <c r="O1524" t="s">
        <v>339</v>
      </c>
      <c r="P1524" t="s">
        <v>1539</v>
      </c>
      <c r="Q1524" t="s">
        <v>413</v>
      </c>
      <c r="R1524" t="s">
        <v>407</v>
      </c>
      <c r="S1524" t="s">
        <v>1212</v>
      </c>
      <c r="T1524" s="131">
        <v>1.99</v>
      </c>
      <c r="U1524" t="s">
        <v>1349</v>
      </c>
      <c r="V1524" s="132">
        <v>5.3899999999999998E-3</v>
      </c>
      <c r="W1524" s="132">
        <v>3.1199999999999999E-2</v>
      </c>
      <c r="X1524" t="s">
        <v>412</v>
      </c>
      <c r="Y1524" t="s">
        <v>339</v>
      </c>
      <c r="Z1524" s="131">
        <v>4308763</v>
      </c>
      <c r="AA1524" s="131">
        <v>1</v>
      </c>
      <c r="AB1524" s="131">
        <v>105.55</v>
      </c>
      <c r="AD1524" s="131">
        <v>4547.8990000000003</v>
      </c>
      <c r="AH1524" s="132">
        <v>8.4700000000000001E-3</v>
      </c>
      <c r="AI1524" s="132">
        <f t="shared" si="30"/>
        <v>5.761404978993457E-3</v>
      </c>
      <c r="AJ1524" s="132">
        <v>1.2625484260699125E-3</v>
      </c>
    </row>
    <row r="1525" spans="1:36" hidden="1">
      <c r="A1525" t="s">
        <v>1213</v>
      </c>
      <c r="B1525">
        <v>9302</v>
      </c>
      <c r="C1525" t="s">
        <v>2275</v>
      </c>
      <c r="D1525" t="s">
        <v>2276</v>
      </c>
      <c r="E1525" t="s">
        <v>309</v>
      </c>
      <c r="F1525" t="s">
        <v>2561</v>
      </c>
      <c r="G1525" t="s">
        <v>2562</v>
      </c>
      <c r="H1525" t="s">
        <v>321</v>
      </c>
      <c r="I1525" t="s">
        <v>754</v>
      </c>
      <c r="J1525" t="s">
        <v>204</v>
      </c>
      <c r="K1525" t="s">
        <v>204</v>
      </c>
      <c r="L1525" t="s">
        <v>325</v>
      </c>
      <c r="M1525" t="s">
        <v>340</v>
      </c>
      <c r="N1525" t="s">
        <v>464</v>
      </c>
      <c r="O1525" t="s">
        <v>339</v>
      </c>
      <c r="P1525" t="s">
        <v>1700</v>
      </c>
      <c r="Q1525" t="s">
        <v>413</v>
      </c>
      <c r="R1525" t="s">
        <v>407</v>
      </c>
      <c r="S1525" t="s">
        <v>1212</v>
      </c>
      <c r="T1525" s="131">
        <v>2.29</v>
      </c>
      <c r="U1525" t="s">
        <v>2563</v>
      </c>
      <c r="V1525" s="132">
        <v>1.025E-2</v>
      </c>
      <c r="W1525" s="132">
        <v>2.7900000000000001E-2</v>
      </c>
      <c r="X1525" t="s">
        <v>412</v>
      </c>
      <c r="Y1525" t="s">
        <v>339</v>
      </c>
      <c r="Z1525" s="131">
        <v>3880336.62</v>
      </c>
      <c r="AA1525" s="131">
        <v>1</v>
      </c>
      <c r="AB1525" s="131">
        <v>112.72</v>
      </c>
      <c r="AD1525" s="131">
        <v>4373.915</v>
      </c>
      <c r="AH1525" s="132">
        <v>3.82E-3</v>
      </c>
      <c r="AI1525" s="132">
        <f t="shared" si="30"/>
        <v>5.5409972074345016E-3</v>
      </c>
      <c r="AJ1525" s="132">
        <v>1.2142484912293745E-3</v>
      </c>
    </row>
    <row r="1526" spans="1:36" hidden="1">
      <c r="A1526" t="s">
        <v>1213</v>
      </c>
      <c r="B1526">
        <v>9302</v>
      </c>
      <c r="C1526" t="s">
        <v>1714</v>
      </c>
      <c r="D1526" t="s">
        <v>1715</v>
      </c>
      <c r="E1526" t="s">
        <v>309</v>
      </c>
      <c r="F1526" t="s">
        <v>2267</v>
      </c>
      <c r="G1526" t="s">
        <v>2268</v>
      </c>
      <c r="H1526" t="s">
        <v>321</v>
      </c>
      <c r="I1526" t="s">
        <v>754</v>
      </c>
      <c r="J1526" t="s">
        <v>204</v>
      </c>
      <c r="K1526" t="s">
        <v>204</v>
      </c>
      <c r="L1526" t="s">
        <v>325</v>
      </c>
      <c r="M1526" t="s">
        <v>340</v>
      </c>
      <c r="N1526" t="s">
        <v>464</v>
      </c>
      <c r="O1526" t="s">
        <v>339</v>
      </c>
      <c r="P1526" t="s">
        <v>1700</v>
      </c>
      <c r="Q1526" t="s">
        <v>413</v>
      </c>
      <c r="R1526" t="s">
        <v>407</v>
      </c>
      <c r="S1526" t="s">
        <v>1212</v>
      </c>
      <c r="T1526" s="131">
        <v>1.91</v>
      </c>
      <c r="U1526" t="s">
        <v>2269</v>
      </c>
      <c r="V1526" s="132">
        <v>2.0469999999999999E-2</v>
      </c>
      <c r="W1526" s="132">
        <v>2.81E-2</v>
      </c>
      <c r="X1526" t="s">
        <v>412</v>
      </c>
      <c r="Y1526" t="s">
        <v>339</v>
      </c>
      <c r="Z1526" s="131">
        <v>3629402.81</v>
      </c>
      <c r="AA1526" s="131">
        <v>1</v>
      </c>
      <c r="AB1526" s="131">
        <v>119.04</v>
      </c>
      <c r="AD1526" s="131">
        <v>4320.4409999999998</v>
      </c>
      <c r="AH1526" s="132">
        <v>4.3099999999999996E-3</v>
      </c>
      <c r="AI1526" s="132">
        <f t="shared" si="30"/>
        <v>5.4732548565496874E-3</v>
      </c>
      <c r="AJ1526" s="132">
        <v>1.1994035013701751E-3</v>
      </c>
    </row>
    <row r="1527" spans="1:36" hidden="1">
      <c r="A1527" t="s">
        <v>1213</v>
      </c>
      <c r="B1527">
        <v>9302</v>
      </c>
      <c r="C1527" t="s">
        <v>1913</v>
      </c>
      <c r="D1527" t="s">
        <v>1914</v>
      </c>
      <c r="E1527" t="s">
        <v>309</v>
      </c>
      <c r="F1527" t="s">
        <v>2767</v>
      </c>
      <c r="G1527" t="s">
        <v>2768</v>
      </c>
      <c r="H1527" t="s">
        <v>321</v>
      </c>
      <c r="I1527" t="s">
        <v>754</v>
      </c>
      <c r="J1527" t="s">
        <v>204</v>
      </c>
      <c r="K1527" t="s">
        <v>204</v>
      </c>
      <c r="L1527" t="s">
        <v>325</v>
      </c>
      <c r="M1527" t="s">
        <v>340</v>
      </c>
      <c r="N1527" t="s">
        <v>464</v>
      </c>
      <c r="O1527" t="s">
        <v>339</v>
      </c>
      <c r="P1527" t="s">
        <v>1700</v>
      </c>
      <c r="Q1527" t="s">
        <v>413</v>
      </c>
      <c r="R1527" t="s">
        <v>407</v>
      </c>
      <c r="S1527" t="s">
        <v>1212</v>
      </c>
      <c r="T1527" s="131">
        <v>1.93</v>
      </c>
      <c r="U1527" t="s">
        <v>2241</v>
      </c>
      <c r="V1527" s="132">
        <v>2.35E-2</v>
      </c>
      <c r="W1527" s="132">
        <v>2.7400000000000001E-2</v>
      </c>
      <c r="X1527" t="s">
        <v>412</v>
      </c>
      <c r="Y1527" t="s">
        <v>339</v>
      </c>
      <c r="Z1527" s="131">
        <v>3628500.72</v>
      </c>
      <c r="AA1527" s="131">
        <v>1</v>
      </c>
      <c r="AB1527" s="131">
        <v>116.13</v>
      </c>
      <c r="AC1527" s="131">
        <v>101.586</v>
      </c>
      <c r="AD1527" s="131">
        <v>4315.3639999999996</v>
      </c>
      <c r="AH1527" s="132">
        <v>3.96E-3</v>
      </c>
      <c r="AI1527" s="132">
        <f t="shared" si="30"/>
        <v>5.4668231717039262E-3</v>
      </c>
      <c r="AJ1527" s="132">
        <v>1.1979940684959717E-3</v>
      </c>
    </row>
    <row r="1528" spans="1:36" hidden="1">
      <c r="A1528" t="s">
        <v>1213</v>
      </c>
      <c r="B1528">
        <v>9302</v>
      </c>
      <c r="C1528" t="s">
        <v>1920</v>
      </c>
      <c r="D1528" t="s">
        <v>1921</v>
      </c>
      <c r="E1528" t="s">
        <v>309</v>
      </c>
      <c r="F1528" t="s">
        <v>2477</v>
      </c>
      <c r="G1528" t="s">
        <v>2478</v>
      </c>
      <c r="H1528" t="s">
        <v>321</v>
      </c>
      <c r="I1528" t="s">
        <v>754</v>
      </c>
      <c r="J1528" t="s">
        <v>204</v>
      </c>
      <c r="K1528" t="s">
        <v>204</v>
      </c>
      <c r="L1528" t="s">
        <v>325</v>
      </c>
      <c r="M1528" t="s">
        <v>340</v>
      </c>
      <c r="N1528" t="s">
        <v>464</v>
      </c>
      <c r="O1528" t="s">
        <v>339</v>
      </c>
      <c r="P1528" t="s">
        <v>1700</v>
      </c>
      <c r="Q1528" t="s">
        <v>413</v>
      </c>
      <c r="R1528" t="s">
        <v>407</v>
      </c>
      <c r="S1528" t="s">
        <v>1212</v>
      </c>
      <c r="T1528" s="131">
        <v>0.94</v>
      </c>
      <c r="U1528" t="s">
        <v>2479</v>
      </c>
      <c r="V1528" s="132">
        <v>6.1700000000000001E-3</v>
      </c>
      <c r="W1528" s="132">
        <v>2.81E-2</v>
      </c>
      <c r="X1528" t="s">
        <v>412</v>
      </c>
      <c r="Y1528" t="s">
        <v>339</v>
      </c>
      <c r="Z1528" s="131">
        <v>3539847.24</v>
      </c>
      <c r="AA1528" s="131">
        <v>1</v>
      </c>
      <c r="AB1528" s="131">
        <v>115.87</v>
      </c>
      <c r="AD1528" s="131">
        <v>4101.6210000000001</v>
      </c>
      <c r="AH1528" s="132">
        <v>7.1900000000000002E-3</v>
      </c>
      <c r="AI1528" s="132">
        <f t="shared" si="30"/>
        <v>5.1960475928212388E-3</v>
      </c>
      <c r="AJ1528" s="132">
        <v>1.1386565835972392E-3</v>
      </c>
    </row>
    <row r="1529" spans="1:36" hidden="1">
      <c r="A1529" t="s">
        <v>1213</v>
      </c>
      <c r="B1529">
        <v>9302</v>
      </c>
      <c r="C1529" t="s">
        <v>1573</v>
      </c>
      <c r="D1529" t="s">
        <v>1574</v>
      </c>
      <c r="E1529" t="s">
        <v>309</v>
      </c>
      <c r="F1529" t="s">
        <v>2380</v>
      </c>
      <c r="G1529" t="s">
        <v>2381</v>
      </c>
      <c r="H1529" t="s">
        <v>321</v>
      </c>
      <c r="I1529" t="s">
        <v>951</v>
      </c>
      <c r="J1529" t="s">
        <v>204</v>
      </c>
      <c r="K1529" t="s">
        <v>204</v>
      </c>
      <c r="L1529" t="s">
        <v>325</v>
      </c>
      <c r="M1529" t="s">
        <v>340</v>
      </c>
      <c r="N1529" t="s">
        <v>441</v>
      </c>
      <c r="O1529" t="s">
        <v>339</v>
      </c>
      <c r="P1529" t="s">
        <v>1577</v>
      </c>
      <c r="Q1529" t="s">
        <v>415</v>
      </c>
      <c r="R1529" t="s">
        <v>407</v>
      </c>
      <c r="S1529" t="s">
        <v>1212</v>
      </c>
      <c r="T1529" s="131">
        <v>1.26</v>
      </c>
      <c r="U1529" t="s">
        <v>2382</v>
      </c>
      <c r="V1529" s="132">
        <v>4.2959999999999998E-2</v>
      </c>
      <c r="W1529" s="132">
        <v>5.5E-2</v>
      </c>
      <c r="X1529" t="s">
        <v>412</v>
      </c>
      <c r="Y1529" t="s">
        <v>339</v>
      </c>
      <c r="Z1529" s="131">
        <v>3967941.88</v>
      </c>
      <c r="AA1529" s="131">
        <v>1</v>
      </c>
      <c r="AB1529" s="131">
        <v>97.86</v>
      </c>
      <c r="AD1529" s="131">
        <v>3883.0279999999998</v>
      </c>
      <c r="AH1529" s="132">
        <v>6.1700000000000001E-3</v>
      </c>
      <c r="AI1529" s="132">
        <f t="shared" si="30"/>
        <v>4.9191278990080916E-3</v>
      </c>
      <c r="AJ1529" s="132">
        <v>1.0779726836029999E-3</v>
      </c>
    </row>
    <row r="1530" spans="1:36" hidden="1">
      <c r="A1530" t="s">
        <v>1213</v>
      </c>
      <c r="B1530">
        <v>9302</v>
      </c>
      <c r="C1530" t="s">
        <v>2528</v>
      </c>
      <c r="D1530" t="s">
        <v>2529</v>
      </c>
      <c r="E1530" t="s">
        <v>309</v>
      </c>
      <c r="F1530" t="s">
        <v>2530</v>
      </c>
      <c r="G1530" t="s">
        <v>2531</v>
      </c>
      <c r="H1530" t="s">
        <v>321</v>
      </c>
      <c r="I1530" t="s">
        <v>755</v>
      </c>
      <c r="J1530" t="s">
        <v>204</v>
      </c>
      <c r="K1530" t="s">
        <v>204</v>
      </c>
      <c r="L1530" t="s">
        <v>325</v>
      </c>
      <c r="M1530" t="s">
        <v>340</v>
      </c>
      <c r="N1530" t="s">
        <v>454</v>
      </c>
      <c r="O1530" t="s">
        <v>339</v>
      </c>
      <c r="P1530" t="s">
        <v>1545</v>
      </c>
      <c r="Q1530" t="s">
        <v>415</v>
      </c>
      <c r="R1530" t="s">
        <v>407</v>
      </c>
      <c r="S1530" t="s">
        <v>1212</v>
      </c>
      <c r="T1530" s="131">
        <v>2.67</v>
      </c>
      <c r="U1530" t="s">
        <v>2532</v>
      </c>
      <c r="V1530" s="132">
        <v>4.861E-2</v>
      </c>
      <c r="W1530" s="132">
        <v>6.7199999999999996E-2</v>
      </c>
      <c r="X1530" t="s">
        <v>412</v>
      </c>
      <c r="Y1530" t="s">
        <v>339</v>
      </c>
      <c r="Z1530" s="131">
        <v>3824166.21</v>
      </c>
      <c r="AA1530" s="131">
        <v>1</v>
      </c>
      <c r="AB1530" s="131">
        <v>101</v>
      </c>
      <c r="AD1530" s="131">
        <v>3862.4079999999999</v>
      </c>
      <c r="AH1530" s="132">
        <v>2.9499999999999999E-3</v>
      </c>
      <c r="AI1530" s="132">
        <f t="shared" si="30"/>
        <v>4.8930059093449871E-3</v>
      </c>
      <c r="AJ1530" s="132">
        <v>1.0722483373618978E-3</v>
      </c>
    </row>
    <row r="1531" spans="1:36" hidden="1">
      <c r="A1531" t="s">
        <v>1213</v>
      </c>
      <c r="B1531">
        <v>9302</v>
      </c>
      <c r="C1531" t="s">
        <v>1920</v>
      </c>
      <c r="D1531" t="s">
        <v>1921</v>
      </c>
      <c r="E1531" t="s">
        <v>309</v>
      </c>
      <c r="F1531" t="s">
        <v>2616</v>
      </c>
      <c r="G1531" t="s">
        <v>2617</v>
      </c>
      <c r="H1531" t="s">
        <v>321</v>
      </c>
      <c r="I1531" t="s">
        <v>754</v>
      </c>
      <c r="J1531" t="s">
        <v>204</v>
      </c>
      <c r="K1531" t="s">
        <v>204</v>
      </c>
      <c r="L1531" t="s">
        <v>325</v>
      </c>
      <c r="M1531" t="s">
        <v>340</v>
      </c>
      <c r="N1531" t="s">
        <v>464</v>
      </c>
      <c r="O1531" t="s">
        <v>339</v>
      </c>
      <c r="P1531" t="s">
        <v>1700</v>
      </c>
      <c r="Q1531" t="s">
        <v>413</v>
      </c>
      <c r="R1531" t="s">
        <v>407</v>
      </c>
      <c r="S1531" t="s">
        <v>1212</v>
      </c>
      <c r="T1531" s="131">
        <v>0.67</v>
      </c>
      <c r="U1531" t="s">
        <v>1400</v>
      </c>
      <c r="V1531" s="132">
        <v>6.8100000000000001E-3</v>
      </c>
      <c r="W1531" s="132">
        <v>2.76E-2</v>
      </c>
      <c r="X1531" t="s">
        <v>412</v>
      </c>
      <c r="Y1531" t="s">
        <v>339</v>
      </c>
      <c r="Z1531" s="131">
        <v>3398275.26</v>
      </c>
      <c r="AA1531" s="131">
        <v>1</v>
      </c>
      <c r="AB1531" s="131">
        <v>112.59</v>
      </c>
      <c r="AD1531" s="131">
        <v>3826.1179999999999</v>
      </c>
      <c r="AH1531" s="132">
        <v>1.133E-2</v>
      </c>
      <c r="AI1531" s="132">
        <f t="shared" si="30"/>
        <v>4.8470327277313069E-3</v>
      </c>
      <c r="AJ1531" s="132">
        <v>1.0621738211111901E-3</v>
      </c>
    </row>
    <row r="1532" spans="1:36" hidden="1">
      <c r="A1532" t="s">
        <v>1213</v>
      </c>
      <c r="B1532">
        <v>9302</v>
      </c>
      <c r="C1532" t="s">
        <v>1519</v>
      </c>
      <c r="D1532" t="s">
        <v>1520</v>
      </c>
      <c r="E1532" t="s">
        <v>309</v>
      </c>
      <c r="F1532" t="s">
        <v>2196</v>
      </c>
      <c r="G1532" t="s">
        <v>2197</v>
      </c>
      <c r="H1532" t="s">
        <v>321</v>
      </c>
      <c r="I1532" t="s">
        <v>754</v>
      </c>
      <c r="J1532" t="s">
        <v>204</v>
      </c>
      <c r="K1532" t="s">
        <v>204</v>
      </c>
      <c r="L1532" t="s">
        <v>325</v>
      </c>
      <c r="M1532" t="s">
        <v>340</v>
      </c>
      <c r="N1532" t="s">
        <v>448</v>
      </c>
      <c r="O1532" t="s">
        <v>339</v>
      </c>
      <c r="P1532" t="s">
        <v>1211</v>
      </c>
      <c r="Q1532" t="s">
        <v>413</v>
      </c>
      <c r="R1532" t="s">
        <v>407</v>
      </c>
      <c r="S1532" t="s">
        <v>1212</v>
      </c>
      <c r="T1532" s="131">
        <v>4.5999999999999996</v>
      </c>
      <c r="U1532" t="s">
        <v>2198</v>
      </c>
      <c r="V1532" s="132">
        <v>2.0969999999999999E-2</v>
      </c>
      <c r="W1532" s="132">
        <v>2.58E-2</v>
      </c>
      <c r="X1532" t="s">
        <v>412</v>
      </c>
      <c r="Y1532" t="s">
        <v>339</v>
      </c>
      <c r="Z1532" s="131">
        <v>3730000</v>
      </c>
      <c r="AA1532" s="131">
        <v>1</v>
      </c>
      <c r="AB1532" s="131">
        <v>101.85</v>
      </c>
      <c r="AD1532" s="131">
        <v>3799.0050000000001</v>
      </c>
      <c r="AH1532" s="132">
        <v>1.0499999999999999E-3</v>
      </c>
      <c r="AI1532" s="132">
        <f t="shared" si="30"/>
        <v>4.8126852250283117E-3</v>
      </c>
      <c r="AJ1532" s="132">
        <v>1.0546469443102689E-3</v>
      </c>
    </row>
    <row r="1533" spans="1:36" hidden="1">
      <c r="A1533" t="s">
        <v>1213</v>
      </c>
      <c r="B1533">
        <v>9302</v>
      </c>
      <c r="C1533" t="s">
        <v>1850</v>
      </c>
      <c r="D1533" t="s">
        <v>1851</v>
      </c>
      <c r="E1533" t="s">
        <v>309</v>
      </c>
      <c r="F1533" t="s">
        <v>2645</v>
      </c>
      <c r="G1533" t="s">
        <v>2646</v>
      </c>
      <c r="H1533" t="s">
        <v>321</v>
      </c>
      <c r="I1533" t="s">
        <v>754</v>
      </c>
      <c r="J1533" t="s">
        <v>204</v>
      </c>
      <c r="K1533" t="s">
        <v>204</v>
      </c>
      <c r="L1533" t="s">
        <v>325</v>
      </c>
      <c r="M1533" t="s">
        <v>340</v>
      </c>
      <c r="N1533" t="s">
        <v>443</v>
      </c>
      <c r="O1533" t="s">
        <v>339</v>
      </c>
      <c r="P1533" t="s">
        <v>1545</v>
      </c>
      <c r="Q1533" t="s">
        <v>415</v>
      </c>
      <c r="R1533" t="s">
        <v>407</v>
      </c>
      <c r="S1533" t="s">
        <v>1212</v>
      </c>
      <c r="T1533" s="131">
        <v>0.53</v>
      </c>
      <c r="U1533" t="s">
        <v>1583</v>
      </c>
      <c r="V1533" s="132">
        <v>2.1930000000000002E-2</v>
      </c>
      <c r="W1533" s="132">
        <v>2.9600000000000001E-2</v>
      </c>
      <c r="X1533" t="s">
        <v>412</v>
      </c>
      <c r="Y1533" t="s">
        <v>339</v>
      </c>
      <c r="Z1533" s="131">
        <v>3239444.65</v>
      </c>
      <c r="AA1533" s="131">
        <v>1</v>
      </c>
      <c r="AB1533" s="131">
        <v>115.43</v>
      </c>
      <c r="AD1533" s="131">
        <v>3739.2910000000002</v>
      </c>
      <c r="AH1533" s="132">
        <v>1.255E-2</v>
      </c>
      <c r="AI1533" s="132">
        <f t="shared" si="30"/>
        <v>4.737037868542248E-3</v>
      </c>
      <c r="AJ1533" s="132">
        <v>1.0380696595653045E-3</v>
      </c>
    </row>
    <row r="1534" spans="1:36" hidden="1">
      <c r="A1534" t="s">
        <v>1213</v>
      </c>
      <c r="B1534">
        <v>9302</v>
      </c>
      <c r="C1534" t="s">
        <v>2489</v>
      </c>
      <c r="D1534" t="s">
        <v>2490</v>
      </c>
      <c r="E1534" t="s">
        <v>309</v>
      </c>
      <c r="F1534" t="s">
        <v>3010</v>
      </c>
      <c r="G1534" t="s">
        <v>3011</v>
      </c>
      <c r="H1534" t="s">
        <v>321</v>
      </c>
      <c r="I1534" t="s">
        <v>951</v>
      </c>
      <c r="J1534" t="s">
        <v>204</v>
      </c>
      <c r="K1534" t="s">
        <v>204</v>
      </c>
      <c r="L1534" t="s">
        <v>325</v>
      </c>
      <c r="M1534" t="s">
        <v>340</v>
      </c>
      <c r="N1534" t="s">
        <v>476</v>
      </c>
      <c r="O1534" t="s">
        <v>339</v>
      </c>
      <c r="P1534" t="s">
        <v>1533</v>
      </c>
      <c r="Q1534" t="s">
        <v>413</v>
      </c>
      <c r="R1534" t="s">
        <v>407</v>
      </c>
      <c r="S1534" t="s">
        <v>1212</v>
      </c>
      <c r="T1534" s="131">
        <v>1.1399999999999999</v>
      </c>
      <c r="U1534" t="s">
        <v>2189</v>
      </c>
      <c r="V1534" s="132">
        <v>2.58E-2</v>
      </c>
      <c r="W1534" s="132">
        <v>4.87E-2</v>
      </c>
      <c r="X1534" t="s">
        <v>412</v>
      </c>
      <c r="Y1534" t="s">
        <v>339</v>
      </c>
      <c r="Z1534" s="131">
        <v>3728196.68</v>
      </c>
      <c r="AA1534" s="131">
        <v>1</v>
      </c>
      <c r="AB1534" s="131">
        <v>97.94</v>
      </c>
      <c r="AD1534" s="131">
        <v>3651.3960000000002</v>
      </c>
      <c r="AH1534" s="132">
        <v>1.125E-2</v>
      </c>
      <c r="AI1534" s="132">
        <f t="shared" si="30"/>
        <v>4.6256900372406663E-3</v>
      </c>
      <c r="AJ1534" s="132">
        <v>1.0136690090870475E-3</v>
      </c>
    </row>
    <row r="1535" spans="1:36" hidden="1">
      <c r="A1535" t="s">
        <v>1213</v>
      </c>
      <c r="B1535">
        <v>9302</v>
      </c>
      <c r="C1535" t="s">
        <v>1671</v>
      </c>
      <c r="D1535" t="s">
        <v>1672</v>
      </c>
      <c r="E1535" t="s">
        <v>309</v>
      </c>
      <c r="F1535" t="s">
        <v>3042</v>
      </c>
      <c r="G1535" t="s">
        <v>3043</v>
      </c>
      <c r="H1535" t="s">
        <v>321</v>
      </c>
      <c r="I1535" t="s">
        <v>754</v>
      </c>
      <c r="J1535" t="s">
        <v>204</v>
      </c>
      <c r="K1535" t="s">
        <v>204</v>
      </c>
      <c r="L1535" t="s">
        <v>325</v>
      </c>
      <c r="M1535" t="s">
        <v>340</v>
      </c>
      <c r="N1535" t="s">
        <v>464</v>
      </c>
      <c r="O1535" t="s">
        <v>339</v>
      </c>
      <c r="P1535" t="s">
        <v>1627</v>
      </c>
      <c r="Q1535" t="s">
        <v>413</v>
      </c>
      <c r="R1535" t="s">
        <v>407</v>
      </c>
      <c r="S1535" t="s">
        <v>1212</v>
      </c>
      <c r="T1535" s="131">
        <v>3.54</v>
      </c>
      <c r="U1535" t="s">
        <v>1572</v>
      </c>
      <c r="V1535" s="132">
        <v>2.571E-2</v>
      </c>
      <c r="W1535" s="132">
        <v>2.8899999999999999E-2</v>
      </c>
      <c r="X1535" t="s">
        <v>412</v>
      </c>
      <c r="Y1535" t="s">
        <v>339</v>
      </c>
      <c r="Z1535" s="131">
        <v>3281576.43</v>
      </c>
      <c r="AA1535" s="131">
        <v>1</v>
      </c>
      <c r="AB1535" s="131">
        <v>110.77</v>
      </c>
      <c r="AD1535" s="131">
        <v>3635.002</v>
      </c>
      <c r="AH1535" s="132">
        <v>7.1300000000000001E-3</v>
      </c>
      <c r="AI1535" s="132">
        <f t="shared" si="30"/>
        <v>4.6049216619478955E-3</v>
      </c>
      <c r="AJ1535" s="132">
        <v>1.0091178484528754E-3</v>
      </c>
    </row>
    <row r="1536" spans="1:36" hidden="1">
      <c r="A1536" t="s">
        <v>1213</v>
      </c>
      <c r="B1536">
        <v>9302</v>
      </c>
      <c r="C1536" t="s">
        <v>1573</v>
      </c>
      <c r="D1536" t="s">
        <v>1574</v>
      </c>
      <c r="E1536" t="s">
        <v>309</v>
      </c>
      <c r="F1536" t="s">
        <v>2571</v>
      </c>
      <c r="G1536" t="s">
        <v>2572</v>
      </c>
      <c r="H1536" t="s">
        <v>321</v>
      </c>
      <c r="I1536" t="s">
        <v>952</v>
      </c>
      <c r="J1536" t="s">
        <v>204</v>
      </c>
      <c r="K1536" t="s">
        <v>204</v>
      </c>
      <c r="L1536" t="s">
        <v>325</v>
      </c>
      <c r="M1536" t="s">
        <v>340</v>
      </c>
      <c r="N1536" t="s">
        <v>441</v>
      </c>
      <c r="O1536" t="s">
        <v>339</v>
      </c>
      <c r="P1536" t="s">
        <v>1577</v>
      </c>
      <c r="Q1536" t="s">
        <v>415</v>
      </c>
      <c r="R1536" t="s">
        <v>407</v>
      </c>
      <c r="S1536" t="s">
        <v>1212</v>
      </c>
      <c r="T1536" s="131">
        <v>3.38</v>
      </c>
      <c r="U1536" t="s">
        <v>2573</v>
      </c>
      <c r="V1536" s="132">
        <v>1.9619999999999999E-2</v>
      </c>
      <c r="W1536" s="132">
        <v>5.5800000000000002E-2</v>
      </c>
      <c r="X1536" t="s">
        <v>412</v>
      </c>
      <c r="Y1536" t="s">
        <v>339</v>
      </c>
      <c r="Z1536" s="131">
        <v>4189800</v>
      </c>
      <c r="AA1536" s="131">
        <v>1</v>
      </c>
      <c r="AB1536" s="131">
        <v>85.4</v>
      </c>
      <c r="AD1536" s="131">
        <v>3578.0889999999999</v>
      </c>
      <c r="AH1536" s="132">
        <v>7.8799999999999999E-3</v>
      </c>
      <c r="AI1536" s="132">
        <f t="shared" si="30"/>
        <v>4.5328226901876481E-3</v>
      </c>
      <c r="AJ1536" s="132">
        <v>9.9331815312698611E-4</v>
      </c>
    </row>
    <row r="1537" spans="1:36" hidden="1">
      <c r="A1537" t="s">
        <v>1213</v>
      </c>
      <c r="B1537">
        <v>9302</v>
      </c>
      <c r="C1537" t="s">
        <v>2092</v>
      </c>
      <c r="D1537" t="s">
        <v>2093</v>
      </c>
      <c r="E1537" t="s">
        <v>309</v>
      </c>
      <c r="F1537" t="s">
        <v>2666</v>
      </c>
      <c r="G1537" t="s">
        <v>2667</v>
      </c>
      <c r="H1537" t="s">
        <v>321</v>
      </c>
      <c r="I1537" t="s">
        <v>951</v>
      </c>
      <c r="J1537" t="s">
        <v>204</v>
      </c>
      <c r="K1537" t="s">
        <v>204</v>
      </c>
      <c r="L1537" t="s">
        <v>325</v>
      </c>
      <c r="M1537" t="s">
        <v>340</v>
      </c>
      <c r="N1537" t="s">
        <v>484</v>
      </c>
      <c r="O1537" t="s">
        <v>339</v>
      </c>
      <c r="P1537" t="s">
        <v>1700</v>
      </c>
      <c r="Q1537" t="s">
        <v>413</v>
      </c>
      <c r="R1537" t="s">
        <v>407</v>
      </c>
      <c r="S1537" t="s">
        <v>1212</v>
      </c>
      <c r="T1537" s="131">
        <v>0.66</v>
      </c>
      <c r="U1537" t="s">
        <v>2597</v>
      </c>
      <c r="V1537" s="132">
        <v>4.403E-2</v>
      </c>
      <c r="W1537" s="132">
        <v>4.4699999999999997E-2</v>
      </c>
      <c r="X1537" t="s">
        <v>412</v>
      </c>
      <c r="Y1537" t="s">
        <v>339</v>
      </c>
      <c r="Z1537" s="131">
        <v>3528054.5</v>
      </c>
      <c r="AA1537" s="131">
        <v>1</v>
      </c>
      <c r="AB1537" s="131">
        <v>100.7</v>
      </c>
      <c r="AD1537" s="131">
        <v>3552.7510000000002</v>
      </c>
      <c r="AH1537" s="132">
        <v>6.6299999999999996E-3</v>
      </c>
      <c r="AI1537" s="132">
        <f t="shared" si="30"/>
        <v>4.500723806866419E-3</v>
      </c>
      <c r="AJ1537" s="132">
        <v>9.8628403648988406E-4</v>
      </c>
    </row>
    <row r="1538" spans="1:36" hidden="1">
      <c r="A1538" t="s">
        <v>1213</v>
      </c>
      <c r="B1538">
        <v>9302</v>
      </c>
      <c r="C1538" t="s">
        <v>2996</v>
      </c>
      <c r="D1538" t="s">
        <v>2997</v>
      </c>
      <c r="E1538" t="s">
        <v>309</v>
      </c>
      <c r="F1538" t="s">
        <v>2998</v>
      </c>
      <c r="G1538" t="s">
        <v>2999</v>
      </c>
      <c r="H1538" t="s">
        <v>321</v>
      </c>
      <c r="I1538" t="s">
        <v>754</v>
      </c>
      <c r="J1538" t="s">
        <v>204</v>
      </c>
      <c r="K1538" t="s">
        <v>204</v>
      </c>
      <c r="L1538" t="s">
        <v>325</v>
      </c>
      <c r="M1538" t="s">
        <v>340</v>
      </c>
      <c r="N1538" t="s">
        <v>447</v>
      </c>
      <c r="O1538" t="s">
        <v>339</v>
      </c>
      <c r="Q1538" t="s">
        <v>410</v>
      </c>
      <c r="R1538" t="s">
        <v>410</v>
      </c>
      <c r="S1538" t="s">
        <v>1212</v>
      </c>
      <c r="T1538" s="131">
        <v>3.01</v>
      </c>
      <c r="U1538" t="s">
        <v>1780</v>
      </c>
      <c r="V1538" s="132">
        <v>4.9299999999999997E-2</v>
      </c>
      <c r="W1538" s="132">
        <v>2.87E-2</v>
      </c>
      <c r="X1538" t="s">
        <v>412</v>
      </c>
      <c r="Y1538" t="s">
        <v>339</v>
      </c>
      <c r="Z1538" s="131">
        <v>3185826.82</v>
      </c>
      <c r="AA1538" s="131">
        <v>1</v>
      </c>
      <c r="AB1538" s="131">
        <v>111.44</v>
      </c>
      <c r="AD1538" s="131">
        <v>3550.2849999999999</v>
      </c>
      <c r="AH1538" s="132">
        <v>2.6970000000000001E-2</v>
      </c>
      <c r="AI1538" s="132">
        <f t="shared" si="30"/>
        <v>4.49759980946054E-3</v>
      </c>
      <c r="AJ1538" s="132">
        <v>9.8559944687637486E-4</v>
      </c>
    </row>
    <row r="1539" spans="1:36" hidden="1">
      <c r="A1539" t="s">
        <v>1213</v>
      </c>
      <c r="B1539">
        <v>9302</v>
      </c>
      <c r="C1539" t="s">
        <v>1514</v>
      </c>
      <c r="D1539" t="s">
        <v>1515</v>
      </c>
      <c r="E1539" t="s">
        <v>309</v>
      </c>
      <c r="F1539" t="s">
        <v>2217</v>
      </c>
      <c r="G1539" t="s">
        <v>2218</v>
      </c>
      <c r="H1539" t="s">
        <v>321</v>
      </c>
      <c r="I1539" t="s">
        <v>754</v>
      </c>
      <c r="J1539" t="s">
        <v>204</v>
      </c>
      <c r="K1539" t="s">
        <v>204</v>
      </c>
      <c r="L1539" t="s">
        <v>325</v>
      </c>
      <c r="M1539" t="s">
        <v>340</v>
      </c>
      <c r="N1539" t="s">
        <v>448</v>
      </c>
      <c r="O1539" t="s">
        <v>339</v>
      </c>
      <c r="P1539" t="s">
        <v>1211</v>
      </c>
      <c r="Q1539" t="s">
        <v>413</v>
      </c>
      <c r="R1539" t="s">
        <v>407</v>
      </c>
      <c r="S1539" t="s">
        <v>1212</v>
      </c>
      <c r="T1539" s="131">
        <v>5.15</v>
      </c>
      <c r="U1539" t="s">
        <v>2219</v>
      </c>
      <c r="V1539" s="132">
        <v>1.4659999999999999E-2</v>
      </c>
      <c r="W1539" s="132">
        <v>2.6100000000000002E-2</v>
      </c>
      <c r="X1539" t="s">
        <v>412</v>
      </c>
      <c r="Y1539" t="s">
        <v>339</v>
      </c>
      <c r="Z1539" s="131">
        <v>3470305.02</v>
      </c>
      <c r="AA1539" s="131">
        <v>1</v>
      </c>
      <c r="AB1539" s="131">
        <v>101.3</v>
      </c>
      <c r="AD1539" s="131">
        <v>3515.4189999999999</v>
      </c>
      <c r="AH1539" s="132">
        <v>1.33E-3</v>
      </c>
      <c r="AI1539" s="132">
        <f t="shared" ref="AI1539:AI1602" si="31">AD1539/SUMIF(B:B,B1539,AD:AD)</f>
        <v>4.4534305906635558E-3</v>
      </c>
      <c r="AJ1539" s="132">
        <v>9.759202492021624E-4</v>
      </c>
    </row>
    <row r="1540" spans="1:36" hidden="1">
      <c r="A1540" t="s">
        <v>1213</v>
      </c>
      <c r="B1540">
        <v>9302</v>
      </c>
      <c r="C1540" t="s">
        <v>2988</v>
      </c>
      <c r="D1540" t="s">
        <v>2989</v>
      </c>
      <c r="E1540" t="s">
        <v>309</v>
      </c>
      <c r="F1540" t="s">
        <v>2990</v>
      </c>
      <c r="G1540" t="s">
        <v>2991</v>
      </c>
      <c r="H1540" t="s">
        <v>321</v>
      </c>
      <c r="I1540" t="s">
        <v>952</v>
      </c>
      <c r="J1540" t="s">
        <v>204</v>
      </c>
      <c r="K1540" t="s">
        <v>204</v>
      </c>
      <c r="L1540" t="s">
        <v>325</v>
      </c>
      <c r="M1540" t="s">
        <v>340</v>
      </c>
      <c r="N1540" t="s">
        <v>441</v>
      </c>
      <c r="O1540" t="s">
        <v>339</v>
      </c>
      <c r="Q1540" t="s">
        <v>410</v>
      </c>
      <c r="R1540" t="s">
        <v>410</v>
      </c>
      <c r="S1540" t="s">
        <v>1212</v>
      </c>
      <c r="T1540" s="131">
        <v>1.23</v>
      </c>
      <c r="U1540" t="s">
        <v>1841</v>
      </c>
      <c r="V1540" s="132">
        <v>6.651E-2</v>
      </c>
      <c r="W1540" s="132">
        <v>4.3200000000000002E-2</v>
      </c>
      <c r="X1540" t="s">
        <v>412</v>
      </c>
      <c r="Y1540" t="s">
        <v>339</v>
      </c>
      <c r="Z1540" s="131">
        <v>3567938</v>
      </c>
      <c r="AA1540" s="131">
        <v>1</v>
      </c>
      <c r="AB1540" s="131">
        <v>98.5</v>
      </c>
      <c r="AD1540" s="131">
        <v>3514.4189999999999</v>
      </c>
      <c r="AH1540" s="132">
        <v>1.0659999999999999E-2</v>
      </c>
      <c r="AI1540" s="132">
        <f t="shared" si="31"/>
        <v>4.452163762842843E-3</v>
      </c>
      <c r="AJ1540" s="132">
        <v>9.7564263784226412E-4</v>
      </c>
    </row>
    <row r="1541" spans="1:36" hidden="1">
      <c r="A1541" t="s">
        <v>1213</v>
      </c>
      <c r="B1541">
        <v>9302</v>
      </c>
      <c r="C1541" t="s">
        <v>1509</v>
      </c>
      <c r="D1541" t="s">
        <v>1510</v>
      </c>
      <c r="E1541" t="s">
        <v>309</v>
      </c>
      <c r="F1541" t="s">
        <v>3020</v>
      </c>
      <c r="G1541" t="s">
        <v>3021</v>
      </c>
      <c r="H1541" t="s">
        <v>321</v>
      </c>
      <c r="I1541" t="s">
        <v>754</v>
      </c>
      <c r="J1541" t="s">
        <v>204</v>
      </c>
      <c r="K1541" t="s">
        <v>204</v>
      </c>
      <c r="L1541" t="s">
        <v>325</v>
      </c>
      <c r="M1541" t="s">
        <v>340</v>
      </c>
      <c r="N1541" t="s">
        <v>448</v>
      </c>
      <c r="O1541" t="s">
        <v>339</v>
      </c>
      <c r="P1541" t="s">
        <v>1211</v>
      </c>
      <c r="Q1541" t="s">
        <v>413</v>
      </c>
      <c r="R1541" t="s">
        <v>407</v>
      </c>
      <c r="S1541" t="s">
        <v>1212</v>
      </c>
      <c r="T1541" s="131">
        <v>3.91</v>
      </c>
      <c r="U1541" t="s">
        <v>2566</v>
      </c>
      <c r="V1541" s="132">
        <v>1.5630000000000002E-2</v>
      </c>
      <c r="W1541" s="132">
        <v>2.5999999999999999E-2</v>
      </c>
      <c r="X1541" t="s">
        <v>412</v>
      </c>
      <c r="Y1541" t="s">
        <v>339</v>
      </c>
      <c r="Z1541" s="131">
        <v>3350031.3</v>
      </c>
      <c r="AA1541" s="131">
        <v>1</v>
      </c>
      <c r="AB1541" s="131">
        <v>104.37</v>
      </c>
      <c r="AD1541" s="131">
        <v>3496.4279999999999</v>
      </c>
      <c r="AH1541" s="132">
        <v>1.8600000000000001E-3</v>
      </c>
      <c r="AI1541" s="132">
        <f t="shared" si="31"/>
        <v>4.429372263520393E-3</v>
      </c>
      <c r="AJ1541" s="132">
        <v>9.7064813186633465E-4</v>
      </c>
    </row>
    <row r="1542" spans="1:36" hidden="1">
      <c r="A1542" t="s">
        <v>1213</v>
      </c>
      <c r="B1542">
        <v>9302</v>
      </c>
      <c r="C1542" t="s">
        <v>2275</v>
      </c>
      <c r="D1542" t="s">
        <v>2276</v>
      </c>
      <c r="E1542" t="s">
        <v>309</v>
      </c>
      <c r="F1542" t="s">
        <v>3058</v>
      </c>
      <c r="G1542" t="s">
        <v>3059</v>
      </c>
      <c r="H1542" t="s">
        <v>321</v>
      </c>
      <c r="I1542" t="s">
        <v>754</v>
      </c>
      <c r="J1542" t="s">
        <v>204</v>
      </c>
      <c r="K1542" t="s">
        <v>204</v>
      </c>
      <c r="L1542" t="s">
        <v>325</v>
      </c>
      <c r="M1542" t="s">
        <v>340</v>
      </c>
      <c r="N1542" t="s">
        <v>464</v>
      </c>
      <c r="O1542" t="s">
        <v>339</v>
      </c>
      <c r="P1542" t="s">
        <v>1700</v>
      </c>
      <c r="Q1542" t="s">
        <v>413</v>
      </c>
      <c r="R1542" t="s">
        <v>407</v>
      </c>
      <c r="S1542" t="s">
        <v>1212</v>
      </c>
      <c r="T1542" s="131">
        <v>1.1599999999999999</v>
      </c>
      <c r="U1542" t="s">
        <v>2678</v>
      </c>
      <c r="V1542" s="132">
        <v>4.5199999999999997E-3</v>
      </c>
      <c r="W1542" s="132">
        <v>2.9399999999999999E-2</v>
      </c>
      <c r="X1542" t="s">
        <v>412</v>
      </c>
      <c r="Y1542" t="s">
        <v>339</v>
      </c>
      <c r="Z1542" s="131">
        <v>2953778.86</v>
      </c>
      <c r="AA1542" s="131">
        <v>1</v>
      </c>
      <c r="AB1542" s="131">
        <v>116.04</v>
      </c>
      <c r="AD1542" s="131">
        <v>3427.5650000000001</v>
      </c>
      <c r="AH1542" s="132">
        <v>1.0410000000000001E-2</v>
      </c>
      <c r="AI1542" s="132">
        <f t="shared" si="31"/>
        <v>4.3421346993026246E-3</v>
      </c>
      <c r="AJ1542" s="132">
        <v>9.515309807896612E-4</v>
      </c>
    </row>
    <row r="1543" spans="1:36" hidden="1">
      <c r="A1543" t="s">
        <v>1213</v>
      </c>
      <c r="B1543">
        <v>9302</v>
      </c>
      <c r="C1543" t="s">
        <v>2321</v>
      </c>
      <c r="D1543" t="s">
        <v>2322</v>
      </c>
      <c r="E1543" t="s">
        <v>309</v>
      </c>
      <c r="F1543" t="s">
        <v>2548</v>
      </c>
      <c r="G1543" t="s">
        <v>2549</v>
      </c>
      <c r="H1543" t="s">
        <v>321</v>
      </c>
      <c r="I1543" t="s">
        <v>951</v>
      </c>
      <c r="J1543" t="s">
        <v>204</v>
      </c>
      <c r="K1543" t="s">
        <v>204</v>
      </c>
      <c r="L1543" t="s">
        <v>325</v>
      </c>
      <c r="M1543" t="s">
        <v>340</v>
      </c>
      <c r="N1543" t="s">
        <v>451</v>
      </c>
      <c r="O1543" t="s">
        <v>339</v>
      </c>
      <c r="P1543" t="s">
        <v>1627</v>
      </c>
      <c r="Q1543" t="s">
        <v>413</v>
      </c>
      <c r="R1543" t="s">
        <v>407</v>
      </c>
      <c r="S1543" t="s">
        <v>1212</v>
      </c>
      <c r="T1543" s="131">
        <v>0.98</v>
      </c>
      <c r="U1543" t="s">
        <v>1628</v>
      </c>
      <c r="V1543" s="132">
        <v>5.3879999999999997E-2</v>
      </c>
      <c r="W1543" s="132">
        <v>5.4600000000000003E-2</v>
      </c>
      <c r="X1543" t="s">
        <v>412</v>
      </c>
      <c r="Y1543" t="s">
        <v>339</v>
      </c>
      <c r="Z1543" s="131">
        <v>3453120.5</v>
      </c>
      <c r="AA1543" s="131">
        <v>1</v>
      </c>
      <c r="AB1543" s="131">
        <v>98.59</v>
      </c>
      <c r="AD1543" s="131">
        <v>3404.4319999999998</v>
      </c>
      <c r="AH1543" s="132">
        <v>5.9899999999999997E-3</v>
      </c>
      <c r="AI1543" s="132">
        <f t="shared" si="31"/>
        <v>4.3128291713260668E-3</v>
      </c>
      <c r="AJ1543" s="132">
        <v>9.4510899720113477E-4</v>
      </c>
    </row>
    <row r="1544" spans="1:36" hidden="1">
      <c r="A1544" t="s">
        <v>1213</v>
      </c>
      <c r="B1544">
        <v>9302</v>
      </c>
      <c r="C1544" t="s">
        <v>2633</v>
      </c>
      <c r="D1544" t="s">
        <v>2634</v>
      </c>
      <c r="E1544" t="s">
        <v>311</v>
      </c>
      <c r="F1544" t="s">
        <v>2635</v>
      </c>
      <c r="G1544" t="s">
        <v>2636</v>
      </c>
      <c r="H1544" t="s">
        <v>321</v>
      </c>
      <c r="I1544" t="s">
        <v>951</v>
      </c>
      <c r="J1544" t="s">
        <v>204</v>
      </c>
      <c r="K1544" t="s">
        <v>224</v>
      </c>
      <c r="L1544" t="s">
        <v>325</v>
      </c>
      <c r="M1544" t="s">
        <v>340</v>
      </c>
      <c r="N1544" t="s">
        <v>465</v>
      </c>
      <c r="O1544" t="s">
        <v>339</v>
      </c>
      <c r="P1544" t="s">
        <v>2637</v>
      </c>
      <c r="Q1544" t="s">
        <v>413</v>
      </c>
      <c r="R1544" t="s">
        <v>407</v>
      </c>
      <c r="S1544" t="s">
        <v>1212</v>
      </c>
      <c r="T1544" s="131">
        <v>0.41</v>
      </c>
      <c r="U1544" t="s">
        <v>1293</v>
      </c>
      <c r="V1544" s="132">
        <v>4.6850000000000003E-2</v>
      </c>
      <c r="W1544" s="132">
        <v>0.65049999999999997</v>
      </c>
      <c r="X1544" t="s">
        <v>412</v>
      </c>
      <c r="Y1544" t="s">
        <v>338</v>
      </c>
      <c r="Z1544" s="131">
        <v>3999872.06</v>
      </c>
      <c r="AA1544" s="131">
        <v>1</v>
      </c>
      <c r="AB1544" s="131">
        <v>84.04</v>
      </c>
      <c r="AD1544" s="131">
        <v>3361.4920000000002</v>
      </c>
      <c r="AH1544" s="132">
        <v>1.4330000000000001E-2</v>
      </c>
      <c r="AI1544" s="132">
        <f t="shared" si="31"/>
        <v>4.258431584704645E-3</v>
      </c>
      <c r="AJ1544" s="132">
        <v>9.3318836540710382E-4</v>
      </c>
    </row>
    <row r="1545" spans="1:36" hidden="1">
      <c r="A1545" t="s">
        <v>1213</v>
      </c>
      <c r="B1545">
        <v>9302</v>
      </c>
      <c r="C1545" t="s">
        <v>2295</v>
      </c>
      <c r="D1545" t="s">
        <v>2296</v>
      </c>
      <c r="E1545" t="s">
        <v>309</v>
      </c>
      <c r="F1545" t="s">
        <v>3004</v>
      </c>
      <c r="G1545" t="s">
        <v>3005</v>
      </c>
      <c r="H1545" t="s">
        <v>321</v>
      </c>
      <c r="I1545" t="s">
        <v>951</v>
      </c>
      <c r="J1545" t="s">
        <v>204</v>
      </c>
      <c r="K1545" t="s">
        <v>204</v>
      </c>
      <c r="L1545" t="s">
        <v>325</v>
      </c>
      <c r="M1545" t="s">
        <v>340</v>
      </c>
      <c r="N1545" t="s">
        <v>477</v>
      </c>
      <c r="O1545" t="s">
        <v>339</v>
      </c>
      <c r="P1545" t="s">
        <v>1700</v>
      </c>
      <c r="Q1545" t="s">
        <v>413</v>
      </c>
      <c r="R1545" t="s">
        <v>407</v>
      </c>
      <c r="S1545" t="s">
        <v>1212</v>
      </c>
      <c r="T1545" s="131">
        <v>0.71</v>
      </c>
      <c r="U1545" t="s">
        <v>2627</v>
      </c>
      <c r="V1545" s="132">
        <v>5.0680000000000003E-2</v>
      </c>
      <c r="W1545" s="132">
        <v>5.1900000000000002E-2</v>
      </c>
      <c r="X1545" t="s">
        <v>412</v>
      </c>
      <c r="Y1545" t="s">
        <v>339</v>
      </c>
      <c r="Z1545" s="131">
        <v>3390992.91</v>
      </c>
      <c r="AA1545" s="131">
        <v>1</v>
      </c>
      <c r="AB1545" s="131">
        <v>98.4</v>
      </c>
      <c r="AD1545" s="131">
        <v>3336.7370000000001</v>
      </c>
      <c r="AH1545" s="132">
        <v>4.3380000000000002E-2</v>
      </c>
      <c r="AI1545" s="132">
        <f t="shared" si="31"/>
        <v>4.2270712620028914E-3</v>
      </c>
      <c r="AJ1545" s="132">
        <v>9.2631609619282253E-4</v>
      </c>
    </row>
    <row r="1546" spans="1:36" hidden="1">
      <c r="A1546" t="s">
        <v>1213</v>
      </c>
      <c r="B1546">
        <v>9302</v>
      </c>
      <c r="C1546" t="s">
        <v>2686</v>
      </c>
      <c r="D1546" t="s">
        <v>2687</v>
      </c>
      <c r="E1546" t="s">
        <v>309</v>
      </c>
      <c r="F1546" t="s">
        <v>2707</v>
      </c>
      <c r="G1546" t="s">
        <v>2708</v>
      </c>
      <c r="H1546" t="s">
        <v>321</v>
      </c>
      <c r="I1546" t="s">
        <v>754</v>
      </c>
      <c r="J1546" t="s">
        <v>204</v>
      </c>
      <c r="K1546" t="s">
        <v>204</v>
      </c>
      <c r="L1546" t="s">
        <v>325</v>
      </c>
      <c r="M1546" t="s">
        <v>340</v>
      </c>
      <c r="N1546" t="s">
        <v>464</v>
      </c>
      <c r="O1546" t="s">
        <v>339</v>
      </c>
      <c r="P1546" t="s">
        <v>1655</v>
      </c>
      <c r="Q1546" t="s">
        <v>413</v>
      </c>
      <c r="R1546" t="s">
        <v>407</v>
      </c>
      <c r="S1546" t="s">
        <v>1212</v>
      </c>
      <c r="T1546" s="131">
        <v>0.75</v>
      </c>
      <c r="U1546" t="s">
        <v>1583</v>
      </c>
      <c r="V1546" s="132">
        <v>3.4029999999999998E-2</v>
      </c>
      <c r="W1546" s="132">
        <v>3.3700000000000001E-2</v>
      </c>
      <c r="X1546" t="s">
        <v>412</v>
      </c>
      <c r="Y1546" t="s">
        <v>339</v>
      </c>
      <c r="Z1546" s="131">
        <v>2301124.81</v>
      </c>
      <c r="AA1546" s="131">
        <v>1</v>
      </c>
      <c r="AB1546" s="131">
        <v>142.91999999999999</v>
      </c>
      <c r="AD1546" s="131">
        <v>3288.768</v>
      </c>
      <c r="AH1546" s="132">
        <v>1.2540000000000001E-2</v>
      </c>
      <c r="AI1546" s="132">
        <f t="shared" si="31"/>
        <v>4.1663027982711031E-3</v>
      </c>
      <c r="AJ1546" s="132">
        <v>9.1299935686986315E-4</v>
      </c>
    </row>
    <row r="1547" spans="1:36" hidden="1">
      <c r="A1547" t="s">
        <v>1213</v>
      </c>
      <c r="B1547">
        <v>9302</v>
      </c>
      <c r="C1547" t="s">
        <v>2996</v>
      </c>
      <c r="D1547" t="s">
        <v>2997</v>
      </c>
      <c r="E1547" t="s">
        <v>309</v>
      </c>
      <c r="F1547" t="s">
        <v>3035</v>
      </c>
      <c r="G1547" t="s">
        <v>3036</v>
      </c>
      <c r="H1547" t="s">
        <v>321</v>
      </c>
      <c r="I1547" t="s">
        <v>754</v>
      </c>
      <c r="J1547" t="s">
        <v>204</v>
      </c>
      <c r="K1547" t="s">
        <v>204</v>
      </c>
      <c r="L1547" t="s">
        <v>325</v>
      </c>
      <c r="M1547" t="s">
        <v>340</v>
      </c>
      <c r="N1547" t="s">
        <v>447</v>
      </c>
      <c r="O1547" t="s">
        <v>339</v>
      </c>
      <c r="Q1547" t="s">
        <v>410</v>
      </c>
      <c r="R1547" t="s">
        <v>410</v>
      </c>
      <c r="S1547" t="s">
        <v>1212</v>
      </c>
      <c r="T1547" s="131">
        <v>1.19</v>
      </c>
      <c r="U1547" t="s">
        <v>3037</v>
      </c>
      <c r="V1547" s="132">
        <v>3.1949999999999999E-2</v>
      </c>
      <c r="W1547" s="132">
        <v>9.4999999999999998E-3</v>
      </c>
      <c r="X1547" t="s">
        <v>412</v>
      </c>
      <c r="Y1547" t="s">
        <v>339</v>
      </c>
      <c r="Z1547" s="131">
        <v>2760716.84</v>
      </c>
      <c r="AA1547" s="131">
        <v>1</v>
      </c>
      <c r="AB1547" s="131">
        <v>118.99</v>
      </c>
      <c r="AD1547" s="131">
        <v>3284.9769999999999</v>
      </c>
      <c r="AH1547" s="132">
        <v>2.1899999999999999E-2</v>
      </c>
      <c r="AI1547" s="132">
        <f t="shared" si="31"/>
        <v>4.1615002540027791E-3</v>
      </c>
      <c r="AJ1547" s="132">
        <v>9.119469322044888E-4</v>
      </c>
    </row>
    <row r="1548" spans="1:36" hidden="1">
      <c r="A1548" t="s">
        <v>1213</v>
      </c>
      <c r="B1548">
        <v>9302</v>
      </c>
      <c r="C1548" t="s">
        <v>2019</v>
      </c>
      <c r="D1548" t="s">
        <v>2020</v>
      </c>
      <c r="E1548" t="s">
        <v>309</v>
      </c>
      <c r="F1548" t="s">
        <v>3031</v>
      </c>
      <c r="G1548" t="s">
        <v>3032</v>
      </c>
      <c r="H1548" t="s">
        <v>321</v>
      </c>
      <c r="I1548" t="s">
        <v>951</v>
      </c>
      <c r="J1548" t="s">
        <v>204</v>
      </c>
      <c r="K1548" t="s">
        <v>204</v>
      </c>
      <c r="L1548" t="s">
        <v>325</v>
      </c>
      <c r="M1548" t="s">
        <v>340</v>
      </c>
      <c r="N1548" t="s">
        <v>465</v>
      </c>
      <c r="O1548" t="s">
        <v>339</v>
      </c>
      <c r="P1548" t="s">
        <v>1577</v>
      </c>
      <c r="Q1548" t="s">
        <v>415</v>
      </c>
      <c r="R1548" t="s">
        <v>407</v>
      </c>
      <c r="S1548" t="s">
        <v>1212</v>
      </c>
      <c r="T1548" s="131">
        <v>1.27</v>
      </c>
      <c r="U1548" t="s">
        <v>1628</v>
      </c>
      <c r="V1548" s="132">
        <v>5.1670000000000001E-2</v>
      </c>
      <c r="W1548" s="132">
        <v>5.4199999999999998E-2</v>
      </c>
      <c r="X1548" t="s">
        <v>412</v>
      </c>
      <c r="Y1548" t="s">
        <v>339</v>
      </c>
      <c r="Z1548" s="131">
        <v>3286100.72</v>
      </c>
      <c r="AA1548" s="131">
        <v>1</v>
      </c>
      <c r="AB1548" s="131">
        <v>99.57</v>
      </c>
      <c r="AD1548" s="131">
        <v>3271.97</v>
      </c>
      <c r="AH1548" s="132">
        <v>1.328E-2</v>
      </c>
      <c r="AI1548" s="132">
        <f t="shared" si="31"/>
        <v>4.1450226245387635E-3</v>
      </c>
      <c r="AJ1548" s="132">
        <v>9.0833604124629223E-4</v>
      </c>
    </row>
    <row r="1549" spans="1:36" hidden="1">
      <c r="A1549" t="s">
        <v>1213</v>
      </c>
      <c r="B1549">
        <v>9302</v>
      </c>
      <c r="C1549" t="s">
        <v>1519</v>
      </c>
      <c r="D1549" t="s">
        <v>1520</v>
      </c>
      <c r="E1549" t="s">
        <v>309</v>
      </c>
      <c r="F1549" t="s">
        <v>2401</v>
      </c>
      <c r="G1549" t="s">
        <v>2402</v>
      </c>
      <c r="H1549" t="s">
        <v>321</v>
      </c>
      <c r="I1549" t="s">
        <v>754</v>
      </c>
      <c r="J1549" t="s">
        <v>204</v>
      </c>
      <c r="K1549" t="s">
        <v>204</v>
      </c>
      <c r="L1549" t="s">
        <v>325</v>
      </c>
      <c r="M1549" t="s">
        <v>340</v>
      </c>
      <c r="N1549" t="s">
        <v>448</v>
      </c>
      <c r="O1549" t="s">
        <v>339</v>
      </c>
      <c r="P1549" t="s">
        <v>1211</v>
      </c>
      <c r="Q1549" t="s">
        <v>413</v>
      </c>
      <c r="R1549" t="s">
        <v>407</v>
      </c>
      <c r="S1549" t="s">
        <v>1212</v>
      </c>
      <c r="T1549" s="131">
        <v>2.65</v>
      </c>
      <c r="U1549" t="s">
        <v>2403</v>
      </c>
      <c r="V1549" s="132">
        <v>-1.021E-2</v>
      </c>
      <c r="W1549" s="132">
        <v>2.3599999999999999E-2</v>
      </c>
      <c r="X1549" t="s">
        <v>412</v>
      </c>
      <c r="Y1549" t="s">
        <v>339</v>
      </c>
      <c r="Z1549" s="131">
        <v>3071165</v>
      </c>
      <c r="AA1549" s="131">
        <v>1</v>
      </c>
      <c r="AB1549" s="131">
        <v>106.31</v>
      </c>
      <c r="AD1549" s="131">
        <v>3264.9560000000001</v>
      </c>
      <c r="AH1549" s="132">
        <v>9.7999999999999997E-4</v>
      </c>
      <c r="AI1549" s="132">
        <f t="shared" si="31"/>
        <v>4.1361370942042822E-3</v>
      </c>
      <c r="AJ1549" s="132">
        <v>9.0638887516796593E-4</v>
      </c>
    </row>
    <row r="1550" spans="1:36" hidden="1">
      <c r="A1550" t="s">
        <v>1213</v>
      </c>
      <c r="B1550">
        <v>9302</v>
      </c>
      <c r="C1550" t="s">
        <v>2255</v>
      </c>
      <c r="D1550" t="s">
        <v>2256</v>
      </c>
      <c r="E1550" t="s">
        <v>309</v>
      </c>
      <c r="F1550" t="s">
        <v>2257</v>
      </c>
      <c r="G1550" t="s">
        <v>2258</v>
      </c>
      <c r="H1550" t="s">
        <v>321</v>
      </c>
      <c r="I1550" t="s">
        <v>754</v>
      </c>
      <c r="J1550" t="s">
        <v>204</v>
      </c>
      <c r="K1550" t="s">
        <v>204</v>
      </c>
      <c r="L1550" t="s">
        <v>325</v>
      </c>
      <c r="M1550" t="s">
        <v>340</v>
      </c>
      <c r="N1550" t="s">
        <v>462</v>
      </c>
      <c r="O1550" t="s">
        <v>339</v>
      </c>
      <c r="P1550" t="s">
        <v>1533</v>
      </c>
      <c r="Q1550" t="s">
        <v>413</v>
      </c>
      <c r="R1550" t="s">
        <v>407</v>
      </c>
      <c r="S1550" t="s">
        <v>1212</v>
      </c>
      <c r="T1550" s="131">
        <v>1.21</v>
      </c>
      <c r="U1550" t="s">
        <v>2259</v>
      </c>
      <c r="V1550" s="132">
        <v>1.439E-2</v>
      </c>
      <c r="W1550" s="132">
        <v>2.8899999999999999E-2</v>
      </c>
      <c r="X1550" t="s">
        <v>412</v>
      </c>
      <c r="Y1550" t="s">
        <v>339</v>
      </c>
      <c r="Z1550" s="131">
        <v>2902722.94</v>
      </c>
      <c r="AA1550" s="131">
        <v>1</v>
      </c>
      <c r="AB1550" s="131">
        <v>112.32</v>
      </c>
      <c r="AD1550" s="131">
        <v>3260.3380000000002</v>
      </c>
      <c r="AH1550" s="132">
        <v>6.3400000000000001E-3</v>
      </c>
      <c r="AI1550" s="132">
        <f t="shared" si="31"/>
        <v>4.1302868833282286E-3</v>
      </c>
      <c r="AJ1550" s="132">
        <v>9.0510686590795583E-4</v>
      </c>
    </row>
    <row r="1551" spans="1:36" hidden="1">
      <c r="A1551" t="s">
        <v>1213</v>
      </c>
      <c r="B1551">
        <v>9302</v>
      </c>
      <c r="C1551" t="s">
        <v>3012</v>
      </c>
      <c r="D1551" t="s">
        <v>3013</v>
      </c>
      <c r="E1551" t="s">
        <v>309</v>
      </c>
      <c r="F1551" t="s">
        <v>3014</v>
      </c>
      <c r="G1551" t="s">
        <v>3015</v>
      </c>
      <c r="H1551" t="s">
        <v>321</v>
      </c>
      <c r="I1551" t="s">
        <v>951</v>
      </c>
      <c r="J1551" t="s">
        <v>204</v>
      </c>
      <c r="K1551" t="s">
        <v>204</v>
      </c>
      <c r="L1551" t="s">
        <v>325</v>
      </c>
      <c r="M1551" t="s">
        <v>340</v>
      </c>
      <c r="N1551" t="s">
        <v>447</v>
      </c>
      <c r="O1551" t="s">
        <v>339</v>
      </c>
      <c r="P1551" t="s">
        <v>1577</v>
      </c>
      <c r="Q1551" t="s">
        <v>415</v>
      </c>
      <c r="R1551" t="s">
        <v>407</v>
      </c>
      <c r="S1551" t="s">
        <v>1212</v>
      </c>
      <c r="T1551" s="131">
        <v>1.23</v>
      </c>
      <c r="U1551" t="s">
        <v>1706</v>
      </c>
      <c r="V1551" s="132">
        <v>5.638E-2</v>
      </c>
      <c r="W1551" s="132">
        <v>5.5300000000000002E-2</v>
      </c>
      <c r="X1551" t="s">
        <v>412</v>
      </c>
      <c r="Y1551" t="s">
        <v>339</v>
      </c>
      <c r="Z1551" s="131">
        <v>3327211.92</v>
      </c>
      <c r="AA1551" s="131">
        <v>1</v>
      </c>
      <c r="AB1551" s="131">
        <v>96.37</v>
      </c>
      <c r="AD1551" s="131">
        <v>3206.4340000000002</v>
      </c>
      <c r="AH1551" s="132">
        <v>1.4189999999999999E-2</v>
      </c>
      <c r="AI1551" s="132">
        <f t="shared" si="31"/>
        <v>4.0619997964805076E-3</v>
      </c>
      <c r="AJ1551" s="132">
        <v>8.9014250316400028E-4</v>
      </c>
    </row>
    <row r="1552" spans="1:36" hidden="1">
      <c r="A1552" t="s">
        <v>1213</v>
      </c>
      <c r="B1552">
        <v>9302</v>
      </c>
      <c r="C1552" t="s">
        <v>1646</v>
      </c>
      <c r="D1552" t="s">
        <v>1647</v>
      </c>
      <c r="E1552" t="s">
        <v>309</v>
      </c>
      <c r="F1552" t="s">
        <v>3033</v>
      </c>
      <c r="G1552" t="s">
        <v>3034</v>
      </c>
      <c r="H1552" t="s">
        <v>321</v>
      </c>
      <c r="I1552" t="s">
        <v>951</v>
      </c>
      <c r="J1552" t="s">
        <v>204</v>
      </c>
      <c r="K1552" t="s">
        <v>204</v>
      </c>
      <c r="L1552" t="s">
        <v>325</v>
      </c>
      <c r="M1552" t="s">
        <v>340</v>
      </c>
      <c r="N1552" t="s">
        <v>465</v>
      </c>
      <c r="O1552" t="s">
        <v>339</v>
      </c>
      <c r="P1552" t="s">
        <v>1627</v>
      </c>
      <c r="Q1552" t="s">
        <v>413</v>
      </c>
      <c r="R1552" t="s">
        <v>407</v>
      </c>
      <c r="S1552" t="s">
        <v>1212</v>
      </c>
      <c r="T1552" s="131">
        <v>2.25</v>
      </c>
      <c r="U1552" t="s">
        <v>2740</v>
      </c>
      <c r="V1552" s="132">
        <v>4.4679999999999997E-2</v>
      </c>
      <c r="W1552" s="132">
        <v>5.28E-2</v>
      </c>
      <c r="X1552" t="s">
        <v>412</v>
      </c>
      <c r="Y1552" t="s">
        <v>339</v>
      </c>
      <c r="Z1552" s="131">
        <v>3386350.56</v>
      </c>
      <c r="AA1552" s="131">
        <v>1</v>
      </c>
      <c r="AB1552" s="131">
        <v>93.84</v>
      </c>
      <c r="AD1552" s="131">
        <v>3177.7510000000002</v>
      </c>
      <c r="AH1552" s="132">
        <v>4.6899999999999997E-3</v>
      </c>
      <c r="AI1552" s="132">
        <f t="shared" si="31"/>
        <v>4.0256633740989927E-3</v>
      </c>
      <c r="AJ1552" s="132">
        <v>8.8217977652803867E-4</v>
      </c>
    </row>
    <row r="1553" spans="1:36" hidden="1">
      <c r="A1553" t="s">
        <v>1213</v>
      </c>
      <c r="B1553">
        <v>9302</v>
      </c>
      <c r="C1553" t="s">
        <v>3119</v>
      </c>
      <c r="D1553" t="s">
        <v>3120</v>
      </c>
      <c r="E1553" t="s">
        <v>309</v>
      </c>
      <c r="F1553" t="s">
        <v>3121</v>
      </c>
      <c r="G1553" t="s">
        <v>3122</v>
      </c>
      <c r="H1553" t="s">
        <v>321</v>
      </c>
      <c r="I1553" t="s">
        <v>755</v>
      </c>
      <c r="J1553" t="s">
        <v>204</v>
      </c>
      <c r="K1553" t="s">
        <v>204</v>
      </c>
      <c r="L1553" t="s">
        <v>325</v>
      </c>
      <c r="M1553" t="s">
        <v>340</v>
      </c>
      <c r="N1553" t="s">
        <v>454</v>
      </c>
      <c r="O1553" t="s">
        <v>339</v>
      </c>
      <c r="P1553" t="s">
        <v>2213</v>
      </c>
      <c r="Q1553" t="s">
        <v>415</v>
      </c>
      <c r="R1553" t="s">
        <v>407</v>
      </c>
      <c r="S1553" t="s">
        <v>1212</v>
      </c>
      <c r="T1553" s="131">
        <v>2.48</v>
      </c>
      <c r="U1553" t="s">
        <v>2532</v>
      </c>
      <c r="V1553" s="132">
        <v>4.5420000000000002E-2</v>
      </c>
      <c r="W1553" s="132">
        <v>6.4799999999999996E-2</v>
      </c>
      <c r="X1553" t="s">
        <v>412</v>
      </c>
      <c r="Y1553" t="s">
        <v>339</v>
      </c>
      <c r="Z1553" s="131">
        <v>3030323.66</v>
      </c>
      <c r="AA1553" s="131">
        <v>1</v>
      </c>
      <c r="AB1553" s="131">
        <v>102.76</v>
      </c>
      <c r="AD1553" s="131">
        <v>3113.9609999999998</v>
      </c>
      <c r="AH1553" s="132">
        <v>1.2019999999999999E-2</v>
      </c>
      <c r="AI1553" s="132">
        <f t="shared" si="31"/>
        <v>3.9448524274157013E-3</v>
      </c>
      <c r="AJ1553" s="132">
        <v>8.6447094788012888E-4</v>
      </c>
    </row>
    <row r="1554" spans="1:36" hidden="1">
      <c r="A1554" t="s">
        <v>1213</v>
      </c>
      <c r="B1554">
        <v>9302</v>
      </c>
      <c r="C1554" t="s">
        <v>3022</v>
      </c>
      <c r="D1554" t="s">
        <v>3023</v>
      </c>
      <c r="E1554" t="s">
        <v>309</v>
      </c>
      <c r="F1554" t="s">
        <v>3024</v>
      </c>
      <c r="G1554" t="s">
        <v>3025</v>
      </c>
      <c r="H1554" t="s">
        <v>321</v>
      </c>
      <c r="I1554" t="s">
        <v>951</v>
      </c>
      <c r="J1554" t="s">
        <v>204</v>
      </c>
      <c r="K1554" t="s">
        <v>204</v>
      </c>
      <c r="L1554" t="s">
        <v>325</v>
      </c>
      <c r="M1554" t="s">
        <v>340</v>
      </c>
      <c r="N1554" t="s">
        <v>445</v>
      </c>
      <c r="O1554" t="s">
        <v>339</v>
      </c>
      <c r="P1554" t="s">
        <v>1577</v>
      </c>
      <c r="Q1554" t="s">
        <v>415</v>
      </c>
      <c r="R1554" t="s">
        <v>407</v>
      </c>
      <c r="S1554" t="s">
        <v>1212</v>
      </c>
      <c r="T1554" s="131">
        <v>0.62</v>
      </c>
      <c r="U1554" t="s">
        <v>3026</v>
      </c>
      <c r="V1554" s="132">
        <v>5.5219999999999998E-2</v>
      </c>
      <c r="W1554" s="132">
        <v>5.45E-2</v>
      </c>
      <c r="X1554" t="s">
        <v>412</v>
      </c>
      <c r="Y1554" t="s">
        <v>339</v>
      </c>
      <c r="Z1554" s="131">
        <v>3067751</v>
      </c>
      <c r="AA1554" s="131">
        <v>1</v>
      </c>
      <c r="AB1554" s="131">
        <v>99.93</v>
      </c>
      <c r="AD1554" s="131">
        <v>3065.6039999999998</v>
      </c>
      <c r="AH1554" s="132">
        <v>9.7199999999999995E-3</v>
      </c>
      <c r="AI1554" s="132">
        <f t="shared" si="31"/>
        <v>3.883592434489476E-3</v>
      </c>
      <c r="AJ1554" s="132">
        <v>8.5104649534952892E-4</v>
      </c>
    </row>
    <row r="1555" spans="1:36" hidden="1">
      <c r="A1555" t="s">
        <v>1213</v>
      </c>
      <c r="B1555">
        <v>9302</v>
      </c>
      <c r="C1555" t="s">
        <v>1948</v>
      </c>
      <c r="D1555" t="s">
        <v>1949</v>
      </c>
      <c r="E1555" t="s">
        <v>309</v>
      </c>
      <c r="F1555" t="s">
        <v>2909</v>
      </c>
      <c r="G1555" t="s">
        <v>2910</v>
      </c>
      <c r="H1555" t="s">
        <v>321</v>
      </c>
      <c r="I1555" t="s">
        <v>951</v>
      </c>
      <c r="J1555" t="s">
        <v>204</v>
      </c>
      <c r="K1555" t="s">
        <v>204</v>
      </c>
      <c r="L1555" t="s">
        <v>325</v>
      </c>
      <c r="M1555" t="s">
        <v>340</v>
      </c>
      <c r="N1555" t="s">
        <v>447</v>
      </c>
      <c r="O1555" t="s">
        <v>339</v>
      </c>
      <c r="P1555" t="s">
        <v>1551</v>
      </c>
      <c r="Q1555" t="s">
        <v>413</v>
      </c>
      <c r="R1555" t="s">
        <v>407</v>
      </c>
      <c r="S1555" t="s">
        <v>1212</v>
      </c>
      <c r="T1555" s="131">
        <v>0.11</v>
      </c>
      <c r="U1555" t="s">
        <v>2911</v>
      </c>
      <c r="V1555" s="132">
        <v>5.7079999999999999E-2</v>
      </c>
      <c r="W1555" s="132">
        <v>5.7200000000000001E-2</v>
      </c>
      <c r="X1555" t="s">
        <v>412</v>
      </c>
      <c r="Y1555" t="s">
        <v>339</v>
      </c>
      <c r="Z1555" s="131">
        <v>2934911</v>
      </c>
      <c r="AA1555" s="131">
        <v>1</v>
      </c>
      <c r="AB1555" s="131">
        <v>101.48</v>
      </c>
      <c r="AD1555" s="131">
        <v>2978.348</v>
      </c>
      <c r="AH1555" s="132">
        <v>2.4309999999999998E-2</v>
      </c>
      <c r="AI1555" s="132">
        <f t="shared" si="31"/>
        <v>3.7730541061653309E-3</v>
      </c>
      <c r="AJ1555" s="132">
        <v>8.2682323853024685E-4</v>
      </c>
    </row>
    <row r="1556" spans="1:36" hidden="1">
      <c r="A1556" t="s">
        <v>1213</v>
      </c>
      <c r="B1556">
        <v>9302</v>
      </c>
      <c r="C1556" t="s">
        <v>1692</v>
      </c>
      <c r="D1556" t="s">
        <v>1693</v>
      </c>
      <c r="E1556" t="s">
        <v>309</v>
      </c>
      <c r="F1556" t="s">
        <v>3000</v>
      </c>
      <c r="G1556" t="s">
        <v>3001</v>
      </c>
      <c r="H1556" t="s">
        <v>321</v>
      </c>
      <c r="I1556" t="s">
        <v>951</v>
      </c>
      <c r="J1556" t="s">
        <v>204</v>
      </c>
      <c r="K1556" t="s">
        <v>204</v>
      </c>
      <c r="L1556" t="s">
        <v>325</v>
      </c>
      <c r="M1556" t="s">
        <v>340</v>
      </c>
      <c r="N1556" t="s">
        <v>447</v>
      </c>
      <c r="O1556" t="s">
        <v>339</v>
      </c>
      <c r="Q1556" t="s">
        <v>410</v>
      </c>
      <c r="R1556" t="s">
        <v>410</v>
      </c>
      <c r="S1556" t="s">
        <v>1212</v>
      </c>
      <c r="T1556" s="131">
        <v>1.18</v>
      </c>
      <c r="U1556" t="s">
        <v>1841</v>
      </c>
      <c r="V1556" s="132">
        <v>5.509E-2</v>
      </c>
      <c r="W1556" s="132">
        <v>5.91E-2</v>
      </c>
      <c r="X1556" t="s">
        <v>412</v>
      </c>
      <c r="Y1556" t="s">
        <v>339</v>
      </c>
      <c r="Z1556" s="131">
        <v>3001808.21</v>
      </c>
      <c r="AA1556" s="131">
        <v>1</v>
      </c>
      <c r="AB1556" s="131">
        <v>98.73</v>
      </c>
      <c r="AD1556" s="131">
        <v>2963.6849999999999</v>
      </c>
      <c r="AH1556" s="132">
        <v>9.0299999999999998E-3</v>
      </c>
      <c r="AI1556" s="132">
        <f t="shared" si="31"/>
        <v>3.754478609830214E-3</v>
      </c>
      <c r="AJ1556" s="132">
        <v>8.2275262316005876E-4</v>
      </c>
    </row>
    <row r="1557" spans="1:36" hidden="1">
      <c r="A1557" t="s">
        <v>1213</v>
      </c>
      <c r="B1557">
        <v>9302</v>
      </c>
      <c r="C1557" t="s">
        <v>1908</v>
      </c>
      <c r="D1557" t="s">
        <v>1909</v>
      </c>
      <c r="E1557" t="s">
        <v>309</v>
      </c>
      <c r="F1557" t="s">
        <v>3018</v>
      </c>
      <c r="G1557" t="s">
        <v>3019</v>
      </c>
      <c r="H1557" t="s">
        <v>321</v>
      </c>
      <c r="I1557" t="s">
        <v>951</v>
      </c>
      <c r="J1557" t="s">
        <v>204</v>
      </c>
      <c r="K1557" t="s">
        <v>204</v>
      </c>
      <c r="L1557" t="s">
        <v>325</v>
      </c>
      <c r="M1557" t="s">
        <v>340</v>
      </c>
      <c r="N1557" t="s">
        <v>464</v>
      </c>
      <c r="O1557" t="s">
        <v>339</v>
      </c>
      <c r="P1557" t="s">
        <v>1551</v>
      </c>
      <c r="Q1557" t="s">
        <v>413</v>
      </c>
      <c r="R1557" t="s">
        <v>407</v>
      </c>
      <c r="S1557" t="s">
        <v>1212</v>
      </c>
      <c r="T1557" s="131">
        <v>0.28999999999999998</v>
      </c>
      <c r="U1557" t="s">
        <v>2783</v>
      </c>
      <c r="V1557" s="132">
        <v>6.0000000000000001E-3</v>
      </c>
      <c r="W1557" s="132">
        <v>5.9900000000000002E-2</v>
      </c>
      <c r="X1557" t="s">
        <v>412</v>
      </c>
      <c r="Y1557" t="s">
        <v>339</v>
      </c>
      <c r="Z1557" s="131">
        <v>282000</v>
      </c>
      <c r="AA1557" s="131">
        <v>1</v>
      </c>
      <c r="AB1557" s="131">
        <v>1033.7</v>
      </c>
      <c r="AD1557" s="131">
        <v>2915.0340000000001</v>
      </c>
      <c r="AH1557" s="132">
        <v>1.5299999999999999E-3</v>
      </c>
      <c r="AI1557" s="132">
        <f t="shared" si="31"/>
        <v>3.6928461695246995E-3</v>
      </c>
      <c r="AJ1557" s="132">
        <v>8.092465528896489E-4</v>
      </c>
    </row>
    <row r="1558" spans="1:36" hidden="1">
      <c r="A1558" t="s">
        <v>1213</v>
      </c>
      <c r="B1558">
        <v>9302</v>
      </c>
      <c r="C1558" t="s">
        <v>2598</v>
      </c>
      <c r="D1558" t="s">
        <v>2599</v>
      </c>
      <c r="E1558" t="s">
        <v>309</v>
      </c>
      <c r="F1558" t="s">
        <v>2600</v>
      </c>
      <c r="G1558" t="s">
        <v>2601</v>
      </c>
      <c r="H1558" t="s">
        <v>321</v>
      </c>
      <c r="I1558" t="s">
        <v>755</v>
      </c>
      <c r="J1558" t="s">
        <v>204</v>
      </c>
      <c r="K1558" t="s">
        <v>204</v>
      </c>
      <c r="L1558" t="s">
        <v>325</v>
      </c>
      <c r="M1558" t="s">
        <v>340</v>
      </c>
      <c r="N1558" t="s">
        <v>454</v>
      </c>
      <c r="O1558" t="s">
        <v>339</v>
      </c>
      <c r="P1558" t="s">
        <v>1700</v>
      </c>
      <c r="Q1558" t="s">
        <v>413</v>
      </c>
      <c r="R1558" t="s">
        <v>407</v>
      </c>
      <c r="S1558" t="s">
        <v>1212</v>
      </c>
      <c r="T1558" s="131">
        <v>0.27</v>
      </c>
      <c r="U1558" t="s">
        <v>2602</v>
      </c>
      <c r="V1558" s="132">
        <v>4.8640000000000003E-2</v>
      </c>
      <c r="W1558" s="132">
        <v>8.0799999999999997E-2</v>
      </c>
      <c r="X1558" t="s">
        <v>412</v>
      </c>
      <c r="Y1558" t="s">
        <v>339</v>
      </c>
      <c r="Z1558" s="131">
        <v>2766492.03</v>
      </c>
      <c r="AA1558" s="131">
        <v>1</v>
      </c>
      <c r="AB1558" s="131">
        <v>103.71</v>
      </c>
      <c r="AD1558" s="131">
        <v>2869.1289999999999</v>
      </c>
      <c r="AH1558" s="132">
        <v>8.2400000000000008E-3</v>
      </c>
      <c r="AI1558" s="132">
        <f t="shared" si="31"/>
        <v>3.6346924384148627E-3</v>
      </c>
      <c r="AJ1558" s="132">
        <v>7.9650280341351945E-4</v>
      </c>
    </row>
    <row r="1559" spans="1:36" hidden="1">
      <c r="A1559" t="s">
        <v>1213</v>
      </c>
      <c r="B1559">
        <v>9302</v>
      </c>
      <c r="C1559" t="s">
        <v>2389</v>
      </c>
      <c r="D1559" t="s">
        <v>2390</v>
      </c>
      <c r="E1559" t="s">
        <v>309</v>
      </c>
      <c r="F1559" t="s">
        <v>2406</v>
      </c>
      <c r="G1559" t="s">
        <v>2407</v>
      </c>
      <c r="H1559" t="s">
        <v>321</v>
      </c>
      <c r="I1559" t="s">
        <v>952</v>
      </c>
      <c r="J1559" t="s">
        <v>204</v>
      </c>
      <c r="K1559" t="s">
        <v>204</v>
      </c>
      <c r="L1559" t="s">
        <v>325</v>
      </c>
      <c r="M1559" t="s">
        <v>340</v>
      </c>
      <c r="N1559" t="s">
        <v>441</v>
      </c>
      <c r="O1559" t="s">
        <v>339</v>
      </c>
      <c r="Q1559" t="s">
        <v>410</v>
      </c>
      <c r="R1559" t="s">
        <v>410</v>
      </c>
      <c r="S1559" t="s">
        <v>1212</v>
      </c>
      <c r="T1559" s="131">
        <v>3.43</v>
      </c>
      <c r="U1559" t="s">
        <v>1572</v>
      </c>
      <c r="V1559" s="132">
        <v>4.1239999999999999E-2</v>
      </c>
      <c r="W1559" s="132">
        <v>4.4499999999999998E-2</v>
      </c>
      <c r="X1559" t="s">
        <v>412</v>
      </c>
      <c r="Y1559" t="s">
        <v>339</v>
      </c>
      <c r="Z1559" s="131">
        <v>2732000</v>
      </c>
      <c r="AA1559" s="131">
        <v>1</v>
      </c>
      <c r="AB1559" s="131">
        <v>103.3</v>
      </c>
      <c r="AD1559" s="131">
        <v>2822.1559999999999</v>
      </c>
      <c r="AH1559" s="132">
        <v>5.4599999999999996E-3</v>
      </c>
      <c r="AI1559" s="132">
        <f t="shared" si="31"/>
        <v>3.5751857351925044E-3</v>
      </c>
      <c r="AJ1559" s="132">
        <v>7.8346256500501875E-4</v>
      </c>
    </row>
    <row r="1560" spans="1:36" hidden="1">
      <c r="A1560" t="s">
        <v>1213</v>
      </c>
      <c r="B1560">
        <v>9302</v>
      </c>
      <c r="C1560" t="s">
        <v>1766</v>
      </c>
      <c r="D1560" t="s">
        <v>1767</v>
      </c>
      <c r="E1560" t="s">
        <v>309</v>
      </c>
      <c r="F1560" t="s">
        <v>3008</v>
      </c>
      <c r="G1560" t="s">
        <v>3009</v>
      </c>
      <c r="H1560" t="s">
        <v>321</v>
      </c>
      <c r="I1560" t="s">
        <v>754</v>
      </c>
      <c r="J1560" t="s">
        <v>204</v>
      </c>
      <c r="K1560" t="s">
        <v>204</v>
      </c>
      <c r="L1560" t="s">
        <v>325</v>
      </c>
      <c r="M1560" t="s">
        <v>340</v>
      </c>
      <c r="N1560" t="s">
        <v>464</v>
      </c>
      <c r="O1560" t="s">
        <v>339</v>
      </c>
      <c r="Q1560" t="s">
        <v>410</v>
      </c>
      <c r="R1560" t="s">
        <v>410</v>
      </c>
      <c r="S1560" t="s">
        <v>1212</v>
      </c>
      <c r="T1560" s="131">
        <v>1.92</v>
      </c>
      <c r="U1560" t="s">
        <v>2241</v>
      </c>
      <c r="V1560" s="132">
        <v>2.725E-2</v>
      </c>
      <c r="W1560" s="132">
        <v>3.32E-2</v>
      </c>
      <c r="X1560" t="s">
        <v>412</v>
      </c>
      <c r="Y1560" t="s">
        <v>339</v>
      </c>
      <c r="Z1560" s="131">
        <v>2536089.83</v>
      </c>
      <c r="AA1560" s="131">
        <v>1</v>
      </c>
      <c r="AB1560" s="131">
        <v>108</v>
      </c>
      <c r="AC1560" s="131">
        <v>72.022999999999996</v>
      </c>
      <c r="AD1560" s="131">
        <v>2811</v>
      </c>
      <c r="AH1560" s="132">
        <v>4.5100000000000001E-3</v>
      </c>
      <c r="AI1560" s="132">
        <f t="shared" si="31"/>
        <v>3.5610530040246289E-3</v>
      </c>
      <c r="AJ1560" s="132">
        <v>7.8036553267399377E-4</v>
      </c>
    </row>
    <row r="1561" spans="1:36" hidden="1">
      <c r="A1561" t="s">
        <v>1213</v>
      </c>
      <c r="B1561">
        <v>9302</v>
      </c>
      <c r="C1561" t="s">
        <v>2291</v>
      </c>
      <c r="D1561" t="s">
        <v>2292</v>
      </c>
      <c r="E1561" t="s">
        <v>309</v>
      </c>
      <c r="F1561" t="s">
        <v>2603</v>
      </c>
      <c r="G1561" t="s">
        <v>2604</v>
      </c>
      <c r="H1561" t="s">
        <v>321</v>
      </c>
      <c r="I1561" t="s">
        <v>754</v>
      </c>
      <c r="J1561" t="s">
        <v>204</v>
      </c>
      <c r="K1561" t="s">
        <v>204</v>
      </c>
      <c r="L1561" t="s">
        <v>325</v>
      </c>
      <c r="M1561" t="s">
        <v>340</v>
      </c>
      <c r="N1561" t="s">
        <v>465</v>
      </c>
      <c r="O1561" t="s">
        <v>339</v>
      </c>
      <c r="P1561" t="s">
        <v>1539</v>
      </c>
      <c r="Q1561" t="s">
        <v>413</v>
      </c>
      <c r="R1561" t="s">
        <v>407</v>
      </c>
      <c r="S1561" t="s">
        <v>1212</v>
      </c>
      <c r="T1561" s="131">
        <v>1.76</v>
      </c>
      <c r="U1561" t="s">
        <v>1730</v>
      </c>
      <c r="V1561" s="132">
        <v>5.0470000000000001E-2</v>
      </c>
      <c r="W1561" s="132">
        <v>4.9500000000000002E-2</v>
      </c>
      <c r="X1561" t="s">
        <v>412</v>
      </c>
      <c r="Y1561" t="s">
        <v>339</v>
      </c>
      <c r="Z1561" s="131">
        <v>2425000</v>
      </c>
      <c r="AA1561" s="131">
        <v>1</v>
      </c>
      <c r="AB1561" s="131">
        <v>114.78</v>
      </c>
      <c r="AD1561" s="131">
        <v>2783.415</v>
      </c>
      <c r="AH1561" s="132">
        <v>1.41E-3</v>
      </c>
      <c r="AI1561" s="132">
        <f t="shared" si="31"/>
        <v>3.5261075585902566E-3</v>
      </c>
      <c r="AJ1561" s="132">
        <v>7.7270762331120048E-4</v>
      </c>
    </row>
    <row r="1562" spans="1:36" hidden="1">
      <c r="A1562" t="s">
        <v>1213</v>
      </c>
      <c r="B1562">
        <v>9302</v>
      </c>
      <c r="C1562" t="s">
        <v>3027</v>
      </c>
      <c r="D1562" t="s">
        <v>3028</v>
      </c>
      <c r="E1562" t="s">
        <v>309</v>
      </c>
      <c r="F1562" t="s">
        <v>3029</v>
      </c>
      <c r="G1562" t="s">
        <v>3030</v>
      </c>
      <c r="H1562" t="s">
        <v>321</v>
      </c>
      <c r="I1562" t="s">
        <v>951</v>
      </c>
      <c r="J1562" t="s">
        <v>204</v>
      </c>
      <c r="K1562" t="s">
        <v>204</v>
      </c>
      <c r="L1562" t="s">
        <v>325</v>
      </c>
      <c r="M1562" t="s">
        <v>314</v>
      </c>
      <c r="N1562" t="s">
        <v>451</v>
      </c>
      <c r="O1562" t="s">
        <v>339</v>
      </c>
      <c r="Q1562" t="s">
        <v>410</v>
      </c>
      <c r="R1562" t="s">
        <v>410</v>
      </c>
      <c r="S1562" t="s">
        <v>1212</v>
      </c>
      <c r="T1562" s="131">
        <v>0.01</v>
      </c>
      <c r="U1562" t="s">
        <v>1735</v>
      </c>
      <c r="V1562" s="132">
        <v>7.8539999999999999E-2</v>
      </c>
      <c r="W1562" s="132">
        <v>5.2999999999999999E-2</v>
      </c>
      <c r="X1562" t="s">
        <v>412</v>
      </c>
      <c r="Y1562" t="s">
        <v>339</v>
      </c>
      <c r="Z1562" s="131">
        <v>2622763.4300000002</v>
      </c>
      <c r="AA1562" s="131">
        <v>1</v>
      </c>
      <c r="AB1562" s="131">
        <v>106.09</v>
      </c>
      <c r="AD1562" s="131">
        <v>2782.49</v>
      </c>
      <c r="AH1562" s="132">
        <v>3.3430000000000001E-2</v>
      </c>
      <c r="AI1562" s="132">
        <f t="shared" si="31"/>
        <v>3.5249357428560968E-3</v>
      </c>
      <c r="AJ1562" s="132">
        <v>7.7245083280329447E-4</v>
      </c>
    </row>
    <row r="1563" spans="1:36" hidden="1">
      <c r="A1563" t="s">
        <v>1213</v>
      </c>
      <c r="B1563">
        <v>9302</v>
      </c>
      <c r="C1563" t="s">
        <v>2460</v>
      </c>
      <c r="D1563" t="s">
        <v>2461</v>
      </c>
      <c r="E1563" t="s">
        <v>309</v>
      </c>
      <c r="F1563" t="s">
        <v>3445</v>
      </c>
      <c r="G1563" t="s">
        <v>3446</v>
      </c>
      <c r="H1563" t="s">
        <v>321</v>
      </c>
      <c r="I1563" t="s">
        <v>951</v>
      </c>
      <c r="J1563" t="s">
        <v>204</v>
      </c>
      <c r="K1563" t="s">
        <v>204</v>
      </c>
      <c r="L1563" t="s">
        <v>325</v>
      </c>
      <c r="M1563" t="s">
        <v>340</v>
      </c>
      <c r="N1563" t="s">
        <v>484</v>
      </c>
      <c r="O1563" t="s">
        <v>339</v>
      </c>
      <c r="P1563" t="s">
        <v>1596</v>
      </c>
      <c r="Q1563" t="s">
        <v>415</v>
      </c>
      <c r="R1563" t="s">
        <v>407</v>
      </c>
      <c r="S1563" t="s">
        <v>1212</v>
      </c>
      <c r="T1563" s="131">
        <v>0.17</v>
      </c>
      <c r="U1563" t="s">
        <v>2678</v>
      </c>
      <c r="V1563" s="132">
        <v>3.2910000000000002E-2</v>
      </c>
      <c r="W1563" s="132">
        <v>6.2399999999999997E-2</v>
      </c>
      <c r="X1563" t="s">
        <v>412</v>
      </c>
      <c r="Y1563" t="s">
        <v>339</v>
      </c>
      <c r="Z1563" s="131">
        <v>2704715</v>
      </c>
      <c r="AA1563" s="131">
        <v>1</v>
      </c>
      <c r="AB1563" s="131">
        <v>100.8</v>
      </c>
      <c r="AD1563" s="131">
        <v>2726.3530000000001</v>
      </c>
      <c r="AH1563" s="132">
        <v>2.6800000000000001E-3</v>
      </c>
      <c r="AI1563" s="132">
        <f t="shared" si="31"/>
        <v>3.4538198294847239E-3</v>
      </c>
      <c r="AJ1563" s="132">
        <v>7.5686656389268626E-4</v>
      </c>
    </row>
    <row r="1564" spans="1:36" hidden="1">
      <c r="A1564" t="s">
        <v>1213</v>
      </c>
      <c r="B1564">
        <v>9302</v>
      </c>
      <c r="C1564" t="s">
        <v>2291</v>
      </c>
      <c r="D1564" t="s">
        <v>2292</v>
      </c>
      <c r="E1564" t="s">
        <v>309</v>
      </c>
      <c r="F1564" t="s">
        <v>3006</v>
      </c>
      <c r="G1564" t="s">
        <v>3007</v>
      </c>
      <c r="H1564" t="s">
        <v>321</v>
      </c>
      <c r="I1564" t="s">
        <v>754</v>
      </c>
      <c r="J1564" t="s">
        <v>204</v>
      </c>
      <c r="K1564" t="s">
        <v>204</v>
      </c>
      <c r="L1564" t="s">
        <v>325</v>
      </c>
      <c r="M1564" t="s">
        <v>340</v>
      </c>
      <c r="N1564" t="s">
        <v>465</v>
      </c>
      <c r="O1564" t="s">
        <v>339</v>
      </c>
      <c r="P1564" t="s">
        <v>1551</v>
      </c>
      <c r="Q1564" t="s">
        <v>413</v>
      </c>
      <c r="R1564" t="s">
        <v>407</v>
      </c>
      <c r="S1564" t="s">
        <v>1212</v>
      </c>
      <c r="T1564" s="131">
        <v>4.59</v>
      </c>
      <c r="U1564" t="s">
        <v>1725</v>
      </c>
      <c r="V1564" s="132">
        <v>4.1140000000000003E-2</v>
      </c>
      <c r="W1564" s="132">
        <v>3.5900000000000001E-2</v>
      </c>
      <c r="X1564" t="s">
        <v>412</v>
      </c>
      <c r="Y1564" t="s">
        <v>339</v>
      </c>
      <c r="Z1564" s="131">
        <v>2487000</v>
      </c>
      <c r="AA1564" s="131">
        <v>1</v>
      </c>
      <c r="AB1564" s="131">
        <v>104.85</v>
      </c>
      <c r="AD1564" s="131">
        <v>2607.62</v>
      </c>
      <c r="AH1564" s="132">
        <v>3.8600000000000001E-3</v>
      </c>
      <c r="AI1564" s="132">
        <f t="shared" si="31"/>
        <v>3.3034055618479906E-3</v>
      </c>
      <c r="AJ1564" s="132">
        <v>7.2390493429788671E-4</v>
      </c>
    </row>
    <row r="1565" spans="1:36" hidden="1">
      <c r="A1565" t="s">
        <v>1213</v>
      </c>
      <c r="B1565">
        <v>9302</v>
      </c>
      <c r="C1565" t="s">
        <v>2291</v>
      </c>
      <c r="D1565" t="s">
        <v>2292</v>
      </c>
      <c r="E1565" t="s">
        <v>309</v>
      </c>
      <c r="F1565" t="s">
        <v>3074</v>
      </c>
      <c r="G1565" t="s">
        <v>3075</v>
      </c>
      <c r="H1565" t="s">
        <v>321</v>
      </c>
      <c r="I1565" t="s">
        <v>952</v>
      </c>
      <c r="J1565" t="s">
        <v>204</v>
      </c>
      <c r="K1565" t="s">
        <v>204</v>
      </c>
      <c r="L1565" t="s">
        <v>325</v>
      </c>
      <c r="M1565" t="s">
        <v>340</v>
      </c>
      <c r="N1565" t="s">
        <v>465</v>
      </c>
      <c r="O1565" t="s">
        <v>339</v>
      </c>
      <c r="P1565" t="s">
        <v>1539</v>
      </c>
      <c r="Q1565" t="s">
        <v>413</v>
      </c>
      <c r="R1565" t="s">
        <v>407</v>
      </c>
      <c r="S1565" t="s">
        <v>1212</v>
      </c>
      <c r="T1565" s="131">
        <v>3.42</v>
      </c>
      <c r="U1565" t="s">
        <v>1572</v>
      </c>
      <c r="V1565" s="132">
        <v>5.4030000000000002E-2</v>
      </c>
      <c r="W1565" s="132">
        <v>5.0299999999999997E-2</v>
      </c>
      <c r="X1565" t="s">
        <v>412</v>
      </c>
      <c r="Y1565" t="s">
        <v>339</v>
      </c>
      <c r="Z1565" s="131">
        <v>2451599</v>
      </c>
      <c r="AA1565" s="131">
        <v>1</v>
      </c>
      <c r="AB1565" s="131">
        <v>105.7</v>
      </c>
      <c r="AD1565" s="131">
        <v>2591.34</v>
      </c>
      <c r="AH1565" s="132">
        <v>4.2700000000000004E-3</v>
      </c>
      <c r="AI1565" s="132">
        <f t="shared" si="31"/>
        <v>3.2827816049267812E-3</v>
      </c>
      <c r="AJ1565" s="132">
        <v>7.1938542135874326E-4</v>
      </c>
    </row>
    <row r="1566" spans="1:36" hidden="1">
      <c r="A1566" t="s">
        <v>1213</v>
      </c>
      <c r="B1566">
        <v>9302</v>
      </c>
      <c r="C1566" t="s">
        <v>2023</v>
      </c>
      <c r="D1566" t="s">
        <v>2024</v>
      </c>
      <c r="E1566" t="s">
        <v>309</v>
      </c>
      <c r="F1566" t="s">
        <v>2100</v>
      </c>
      <c r="G1566" t="s">
        <v>2101</v>
      </c>
      <c r="H1566" t="s">
        <v>321</v>
      </c>
      <c r="I1566" t="s">
        <v>754</v>
      </c>
      <c r="J1566" t="s">
        <v>204</v>
      </c>
      <c r="K1566" t="s">
        <v>204</v>
      </c>
      <c r="L1566" t="s">
        <v>325</v>
      </c>
      <c r="M1566" t="s">
        <v>340</v>
      </c>
      <c r="N1566" t="s">
        <v>464</v>
      </c>
      <c r="O1566" t="s">
        <v>339</v>
      </c>
      <c r="P1566" t="s">
        <v>2088</v>
      </c>
      <c r="Q1566" t="s">
        <v>413</v>
      </c>
      <c r="R1566" t="s">
        <v>407</v>
      </c>
      <c r="S1566" t="s">
        <v>1212</v>
      </c>
      <c r="T1566" s="131">
        <v>0.01</v>
      </c>
      <c r="U1566" t="s">
        <v>2056</v>
      </c>
      <c r="V1566" s="132">
        <v>3.4360000000000002E-2</v>
      </c>
      <c r="W1566" s="132">
        <v>0.25729999999999997</v>
      </c>
      <c r="X1566" t="s">
        <v>412</v>
      </c>
      <c r="Y1566" t="s">
        <v>339</v>
      </c>
      <c r="Z1566" s="131">
        <v>2220120</v>
      </c>
      <c r="AA1566" s="131">
        <v>1</v>
      </c>
      <c r="AB1566" s="131">
        <v>115.85</v>
      </c>
      <c r="AD1566" s="131">
        <v>2572.009</v>
      </c>
      <c r="AH1566" s="132">
        <v>4.0699999999999998E-3</v>
      </c>
      <c r="AI1566" s="132">
        <f t="shared" si="31"/>
        <v>3.2582925563245753E-3</v>
      </c>
      <c r="AJ1566" s="132">
        <v>7.1401891616055006E-4</v>
      </c>
    </row>
    <row r="1567" spans="1:36" hidden="1">
      <c r="A1567" t="s">
        <v>1213</v>
      </c>
      <c r="B1567">
        <v>9302</v>
      </c>
      <c r="C1567" t="s">
        <v>2858</v>
      </c>
      <c r="D1567" t="s">
        <v>2859</v>
      </c>
      <c r="E1567" t="s">
        <v>309</v>
      </c>
      <c r="F1567" t="s">
        <v>3143</v>
      </c>
      <c r="G1567" t="s">
        <v>3144</v>
      </c>
      <c r="H1567" t="s">
        <v>321</v>
      </c>
      <c r="I1567" t="s">
        <v>754</v>
      </c>
      <c r="J1567" t="s">
        <v>204</v>
      </c>
      <c r="K1567" t="s">
        <v>204</v>
      </c>
      <c r="L1567" t="s">
        <v>325</v>
      </c>
      <c r="M1567" t="s">
        <v>340</v>
      </c>
      <c r="N1567" t="s">
        <v>464</v>
      </c>
      <c r="O1567" t="s">
        <v>339</v>
      </c>
      <c r="P1567" t="s">
        <v>1545</v>
      </c>
      <c r="Q1567" t="s">
        <v>415</v>
      </c>
      <c r="R1567" t="s">
        <v>407</v>
      </c>
      <c r="S1567" t="s">
        <v>1212</v>
      </c>
      <c r="T1567" s="131">
        <v>0.74</v>
      </c>
      <c r="U1567" t="s">
        <v>1583</v>
      </c>
      <c r="V1567" s="132">
        <v>3.1700000000000001E-3</v>
      </c>
      <c r="W1567" s="132">
        <v>3.4299999999999997E-2</v>
      </c>
      <c r="X1567" t="s">
        <v>412</v>
      </c>
      <c r="Y1567" t="s">
        <v>339</v>
      </c>
      <c r="Z1567" s="131">
        <v>2155745.66</v>
      </c>
      <c r="AA1567" s="131">
        <v>1</v>
      </c>
      <c r="AB1567" s="131">
        <v>116.9</v>
      </c>
      <c r="AD1567" s="131">
        <v>2520.067</v>
      </c>
      <c r="AH1567" s="132">
        <v>7.0699999999999999E-3</v>
      </c>
      <c r="AI1567" s="132">
        <f t="shared" si="31"/>
        <v>3.1924909856610936E-3</v>
      </c>
      <c r="AJ1567" s="132">
        <v>6.9959922690471493E-4</v>
      </c>
    </row>
    <row r="1568" spans="1:36" hidden="1">
      <c r="A1568" t="s">
        <v>1213</v>
      </c>
      <c r="B1568">
        <v>9302</v>
      </c>
      <c r="C1568" t="s">
        <v>1632</v>
      </c>
      <c r="D1568" t="s">
        <v>1633</v>
      </c>
      <c r="E1568" t="s">
        <v>309</v>
      </c>
      <c r="F1568" t="s">
        <v>3129</v>
      </c>
      <c r="G1568" t="s">
        <v>3130</v>
      </c>
      <c r="H1568" t="s">
        <v>321</v>
      </c>
      <c r="I1568" t="s">
        <v>754</v>
      </c>
      <c r="J1568" t="s">
        <v>204</v>
      </c>
      <c r="K1568" t="s">
        <v>204</v>
      </c>
      <c r="L1568" t="s">
        <v>325</v>
      </c>
      <c r="M1568" t="s">
        <v>340</v>
      </c>
      <c r="N1568" t="s">
        <v>440</v>
      </c>
      <c r="O1568" t="s">
        <v>339</v>
      </c>
      <c r="Q1568" t="s">
        <v>410</v>
      </c>
      <c r="R1568" t="s">
        <v>410</v>
      </c>
      <c r="S1568" t="s">
        <v>1212</v>
      </c>
      <c r="T1568" s="131">
        <v>0.98</v>
      </c>
      <c r="U1568" t="s">
        <v>1844</v>
      </c>
      <c r="V1568" s="132">
        <v>1.7239999999999998E-2</v>
      </c>
      <c r="W1568" s="132">
        <v>3.0099999999999998E-2</v>
      </c>
      <c r="X1568" t="s">
        <v>412</v>
      </c>
      <c r="Y1568" t="s">
        <v>339</v>
      </c>
      <c r="Z1568" s="131">
        <v>2134027.73</v>
      </c>
      <c r="AA1568" s="131">
        <v>1</v>
      </c>
      <c r="AB1568" s="131">
        <v>114.18</v>
      </c>
      <c r="AD1568" s="131">
        <v>2436.6329999999998</v>
      </c>
      <c r="AH1568" s="132">
        <v>8.9800000000000001E-3</v>
      </c>
      <c r="AI1568" s="132">
        <f t="shared" si="31"/>
        <v>3.0867944732677136E-3</v>
      </c>
      <c r="AJ1568" s="132">
        <v>6.7643700070296384E-4</v>
      </c>
    </row>
    <row r="1569" spans="1:36" hidden="1">
      <c r="A1569" t="s">
        <v>1213</v>
      </c>
      <c r="B1569">
        <v>9302</v>
      </c>
      <c r="C1569" t="s">
        <v>2270</v>
      </c>
      <c r="D1569" t="s">
        <v>2271</v>
      </c>
      <c r="E1569" t="s">
        <v>309</v>
      </c>
      <c r="F1569" t="s">
        <v>3090</v>
      </c>
      <c r="G1569" t="s">
        <v>3091</v>
      </c>
      <c r="H1569" t="s">
        <v>321</v>
      </c>
      <c r="I1569" t="s">
        <v>952</v>
      </c>
      <c r="J1569" t="s">
        <v>204</v>
      </c>
      <c r="K1569" t="s">
        <v>204</v>
      </c>
      <c r="L1569" t="s">
        <v>325</v>
      </c>
      <c r="M1569" t="s">
        <v>340</v>
      </c>
      <c r="N1569" t="s">
        <v>445</v>
      </c>
      <c r="O1569" t="s">
        <v>339</v>
      </c>
      <c r="P1569" t="s">
        <v>1533</v>
      </c>
      <c r="Q1569" t="s">
        <v>413</v>
      </c>
      <c r="R1569" t="s">
        <v>407</v>
      </c>
      <c r="S1569" t="s">
        <v>1212</v>
      </c>
      <c r="T1569" s="131">
        <v>2.84</v>
      </c>
      <c r="U1569" t="s">
        <v>3087</v>
      </c>
      <c r="V1569" s="132">
        <v>-3.1199999999999999E-2</v>
      </c>
      <c r="W1569" s="132">
        <v>-3.2599999999999997E-2</v>
      </c>
      <c r="X1569" t="s">
        <v>412</v>
      </c>
      <c r="Y1569" t="s">
        <v>339</v>
      </c>
      <c r="Z1569" s="131">
        <v>2010095</v>
      </c>
      <c r="AA1569" s="131">
        <v>1</v>
      </c>
      <c r="AB1569" s="131">
        <v>119.1</v>
      </c>
      <c r="AD1569" s="131">
        <v>2394.0230000000001</v>
      </c>
      <c r="AH1569" s="132">
        <v>1.34E-2</v>
      </c>
      <c r="AI1569" s="132">
        <f t="shared" si="31"/>
        <v>3.0328149398271271E-3</v>
      </c>
      <c r="AJ1569" s="132">
        <v>6.6460798065769925E-4</v>
      </c>
    </row>
    <row r="1570" spans="1:36" hidden="1">
      <c r="A1570" t="s">
        <v>1213</v>
      </c>
      <c r="B1570">
        <v>9302</v>
      </c>
      <c r="C1570" t="s">
        <v>2464</v>
      </c>
      <c r="D1570" t="s">
        <v>2465</v>
      </c>
      <c r="E1570" t="s">
        <v>309</v>
      </c>
      <c r="F1570" t="s">
        <v>3050</v>
      </c>
      <c r="G1570" t="s">
        <v>3051</v>
      </c>
      <c r="H1570" t="s">
        <v>321</v>
      </c>
      <c r="I1570" t="s">
        <v>951</v>
      </c>
      <c r="J1570" t="s">
        <v>204</v>
      </c>
      <c r="K1570" t="s">
        <v>204</v>
      </c>
      <c r="L1570" t="s">
        <v>325</v>
      </c>
      <c r="M1570" t="s">
        <v>340</v>
      </c>
      <c r="N1570" t="s">
        <v>445</v>
      </c>
      <c r="O1570" t="s">
        <v>339</v>
      </c>
      <c r="P1570" t="s">
        <v>1545</v>
      </c>
      <c r="Q1570" t="s">
        <v>415</v>
      </c>
      <c r="R1570" t="s">
        <v>407</v>
      </c>
      <c r="S1570" t="s">
        <v>1212</v>
      </c>
      <c r="T1570" s="131">
        <v>0.75</v>
      </c>
      <c r="U1570" t="s">
        <v>1583</v>
      </c>
      <c r="V1570" s="132">
        <v>5.3530000000000001E-2</v>
      </c>
      <c r="W1570" s="132">
        <v>5.3699999999999998E-2</v>
      </c>
      <c r="X1570" t="s">
        <v>412</v>
      </c>
      <c r="Y1570" t="s">
        <v>339</v>
      </c>
      <c r="Z1570" s="131">
        <v>2396990</v>
      </c>
      <c r="AA1570" s="131">
        <v>1</v>
      </c>
      <c r="AB1570" s="131">
        <v>98.68</v>
      </c>
      <c r="AD1570" s="131">
        <v>2365.35</v>
      </c>
      <c r="AH1570" s="132">
        <v>2.7799999999999999E-3</v>
      </c>
      <c r="AI1570" s="132">
        <f t="shared" si="31"/>
        <v>2.9964911857238191E-3</v>
      </c>
      <c r="AJ1570" s="132">
        <v>6.5664803013533663E-4</v>
      </c>
    </row>
    <row r="1571" spans="1:36" hidden="1">
      <c r="A1571" t="s">
        <v>1213</v>
      </c>
      <c r="B1571">
        <v>9302</v>
      </c>
      <c r="C1571" t="s">
        <v>2082</v>
      </c>
      <c r="D1571" t="s">
        <v>2083</v>
      </c>
      <c r="E1571" t="s">
        <v>309</v>
      </c>
      <c r="F1571" t="s">
        <v>2084</v>
      </c>
      <c r="G1571" t="s">
        <v>2085</v>
      </c>
      <c r="H1571" t="s">
        <v>321</v>
      </c>
      <c r="I1571" t="s">
        <v>754</v>
      </c>
      <c r="J1571" t="s">
        <v>204</v>
      </c>
      <c r="K1571" t="s">
        <v>204</v>
      </c>
      <c r="L1571" t="s">
        <v>325</v>
      </c>
      <c r="M1571" t="s">
        <v>340</v>
      </c>
      <c r="N1571" t="s">
        <v>464</v>
      </c>
      <c r="O1571" t="s">
        <v>339</v>
      </c>
      <c r="P1571" t="s">
        <v>1700</v>
      </c>
      <c r="Q1571" t="s">
        <v>413</v>
      </c>
      <c r="R1571" t="s">
        <v>407</v>
      </c>
      <c r="S1571" t="s">
        <v>1212</v>
      </c>
      <c r="T1571" s="131">
        <v>1.89</v>
      </c>
      <c r="U1571" t="s">
        <v>1349</v>
      </c>
      <c r="V1571" s="132">
        <v>1.2449999999999999E-2</v>
      </c>
      <c r="W1571" s="132">
        <v>2.7300000000000001E-2</v>
      </c>
      <c r="X1571" t="s">
        <v>412</v>
      </c>
      <c r="Y1571" t="s">
        <v>339</v>
      </c>
      <c r="Z1571" s="131">
        <v>1993777.02</v>
      </c>
      <c r="AA1571" s="131">
        <v>1</v>
      </c>
      <c r="AB1571" s="131">
        <v>116.35</v>
      </c>
      <c r="AD1571" s="131">
        <v>2319.7600000000002</v>
      </c>
      <c r="AH1571" s="132">
        <v>5.8999999999999999E-3</v>
      </c>
      <c r="AI1571" s="132">
        <f t="shared" si="31"/>
        <v>2.9387365053775076E-3</v>
      </c>
      <c r="AJ1571" s="132">
        <v>6.4399172823757529E-4</v>
      </c>
    </row>
    <row r="1572" spans="1:36" hidden="1">
      <c r="A1572" t="s">
        <v>1213</v>
      </c>
      <c r="B1572">
        <v>9302</v>
      </c>
      <c r="C1572" t="s">
        <v>1618</v>
      </c>
      <c r="D1572" t="s">
        <v>1619</v>
      </c>
      <c r="E1572" t="s">
        <v>309</v>
      </c>
      <c r="F1572" t="s">
        <v>2064</v>
      </c>
      <c r="G1572" t="s">
        <v>2065</v>
      </c>
      <c r="H1572" t="s">
        <v>321</v>
      </c>
      <c r="I1572" t="s">
        <v>951</v>
      </c>
      <c r="J1572" t="s">
        <v>204</v>
      </c>
      <c r="K1572" t="s">
        <v>204</v>
      </c>
      <c r="L1572" t="s">
        <v>325</v>
      </c>
      <c r="M1572" t="s">
        <v>340</v>
      </c>
      <c r="N1572" t="s">
        <v>447</v>
      </c>
      <c r="O1572" t="s">
        <v>339</v>
      </c>
      <c r="Q1572" t="s">
        <v>410</v>
      </c>
      <c r="R1572" t="s">
        <v>410</v>
      </c>
      <c r="S1572" t="s">
        <v>1212</v>
      </c>
      <c r="T1572" s="131">
        <v>1.32</v>
      </c>
      <c r="U1572" t="s">
        <v>2066</v>
      </c>
      <c r="V1572" s="132">
        <v>6.6479999999999997E-2</v>
      </c>
      <c r="W1572" s="132">
        <v>6.9500000000000006E-2</v>
      </c>
      <c r="X1572" t="s">
        <v>412</v>
      </c>
      <c r="Y1572" t="s">
        <v>339</v>
      </c>
      <c r="Z1572" s="131">
        <v>2420000</v>
      </c>
      <c r="AA1572" s="131">
        <v>1</v>
      </c>
      <c r="AB1572" s="131">
        <v>95.71</v>
      </c>
      <c r="AD1572" s="131">
        <v>2316.1819999999998</v>
      </c>
      <c r="AH1572" s="132">
        <v>9.7099999999999999E-3</v>
      </c>
      <c r="AI1572" s="132">
        <f t="shared" si="31"/>
        <v>2.9342037954349955E-3</v>
      </c>
      <c r="AJ1572" s="132">
        <v>6.4299843479185919E-4</v>
      </c>
    </row>
    <row r="1573" spans="1:36" hidden="1">
      <c r="A1573" t="s">
        <v>1213</v>
      </c>
      <c r="B1573">
        <v>9302</v>
      </c>
      <c r="C1573" t="s">
        <v>3062</v>
      </c>
      <c r="D1573" t="s">
        <v>3063</v>
      </c>
      <c r="E1573" t="s">
        <v>309</v>
      </c>
      <c r="F1573" t="s">
        <v>3064</v>
      </c>
      <c r="G1573" t="s">
        <v>3065</v>
      </c>
      <c r="H1573" t="s">
        <v>321</v>
      </c>
      <c r="I1573" t="s">
        <v>951</v>
      </c>
      <c r="J1573" t="s">
        <v>204</v>
      </c>
      <c r="K1573" t="s">
        <v>204</v>
      </c>
      <c r="L1573" t="s">
        <v>325</v>
      </c>
      <c r="M1573" t="s">
        <v>340</v>
      </c>
      <c r="N1573" t="s">
        <v>458</v>
      </c>
      <c r="O1573" t="s">
        <v>339</v>
      </c>
      <c r="Q1573" t="s">
        <v>410</v>
      </c>
      <c r="R1573" t="s">
        <v>410</v>
      </c>
      <c r="S1573" t="s">
        <v>1212</v>
      </c>
      <c r="T1573" s="131">
        <v>0.75</v>
      </c>
      <c r="U1573" t="s">
        <v>1583</v>
      </c>
      <c r="V1573" s="132">
        <v>4.6489999999999997E-2</v>
      </c>
      <c r="W1573" s="132">
        <v>5.4300000000000001E-2</v>
      </c>
      <c r="X1573" t="s">
        <v>412</v>
      </c>
      <c r="Y1573" t="s">
        <v>339</v>
      </c>
      <c r="Z1573" s="131">
        <v>2288731</v>
      </c>
      <c r="AA1573" s="131">
        <v>1</v>
      </c>
      <c r="AB1573" s="131">
        <v>98.05</v>
      </c>
      <c r="AD1573" s="131">
        <v>2244.1010000000001</v>
      </c>
      <c r="AH1573" s="132">
        <v>1.5259999999999999E-2</v>
      </c>
      <c r="AI1573" s="132">
        <f t="shared" si="31"/>
        <v>2.8428895792901722E-3</v>
      </c>
      <c r="AJ1573" s="132">
        <v>6.2298793035903317E-4</v>
      </c>
    </row>
    <row r="1574" spans="1:36" hidden="1">
      <c r="A1574" t="s">
        <v>1213</v>
      </c>
      <c r="B1574">
        <v>9302</v>
      </c>
      <c r="C1574" t="s">
        <v>2513</v>
      </c>
      <c r="D1574" t="s">
        <v>2514</v>
      </c>
      <c r="E1574" t="s">
        <v>309</v>
      </c>
      <c r="F1574" t="s">
        <v>2835</v>
      </c>
      <c r="G1574" t="s">
        <v>2836</v>
      </c>
      <c r="H1574" t="s">
        <v>321</v>
      </c>
      <c r="I1574" t="s">
        <v>755</v>
      </c>
      <c r="J1574" t="s">
        <v>204</v>
      </c>
      <c r="K1574" t="s">
        <v>204</v>
      </c>
      <c r="L1574" t="s">
        <v>325</v>
      </c>
      <c r="M1574" t="s">
        <v>340</v>
      </c>
      <c r="N1574" t="s">
        <v>446</v>
      </c>
      <c r="O1574" t="s">
        <v>339</v>
      </c>
      <c r="P1574" t="s">
        <v>1700</v>
      </c>
      <c r="Q1574" t="s">
        <v>413</v>
      </c>
      <c r="R1574" t="s">
        <v>407</v>
      </c>
      <c r="S1574" t="s">
        <v>1212</v>
      </c>
      <c r="T1574" s="131">
        <v>4.5</v>
      </c>
      <c r="U1574" t="s">
        <v>2078</v>
      </c>
      <c r="V1574" s="132">
        <v>2.4750000000000001E-2</v>
      </c>
      <c r="W1574" s="132">
        <v>5.8299999999999998E-2</v>
      </c>
      <c r="X1574" t="s">
        <v>412</v>
      </c>
      <c r="Y1574" t="s">
        <v>339</v>
      </c>
      <c r="Z1574" s="131">
        <v>2176707.7200000002</v>
      </c>
      <c r="AA1574" s="131">
        <v>1</v>
      </c>
      <c r="AB1574" s="131">
        <v>99.64</v>
      </c>
      <c r="AD1574" s="131">
        <v>2168.8719999999998</v>
      </c>
      <c r="AH1574" s="132">
        <v>1.3849999999999999E-2</v>
      </c>
      <c r="AI1574" s="132">
        <f t="shared" si="31"/>
        <v>2.7475873891657432E-3</v>
      </c>
      <c r="AJ1574" s="132">
        <v>6.0210350536524725E-4</v>
      </c>
    </row>
    <row r="1575" spans="1:36" hidden="1">
      <c r="A1575" t="s">
        <v>1213</v>
      </c>
      <c r="B1575">
        <v>9302</v>
      </c>
      <c r="C1575" t="s">
        <v>3046</v>
      </c>
      <c r="D1575" t="s">
        <v>3047</v>
      </c>
      <c r="E1575" t="s">
        <v>309</v>
      </c>
      <c r="F1575" t="s">
        <v>3048</v>
      </c>
      <c r="G1575" t="s">
        <v>3049</v>
      </c>
      <c r="H1575" t="s">
        <v>321</v>
      </c>
      <c r="I1575" t="s">
        <v>754</v>
      </c>
      <c r="J1575" t="s">
        <v>204</v>
      </c>
      <c r="K1575" t="s">
        <v>204</v>
      </c>
      <c r="L1575" t="s">
        <v>325</v>
      </c>
      <c r="M1575" t="s">
        <v>340</v>
      </c>
      <c r="N1575" t="s">
        <v>464</v>
      </c>
      <c r="O1575" t="s">
        <v>339</v>
      </c>
      <c r="Q1575" t="s">
        <v>410</v>
      </c>
      <c r="R1575" t="s">
        <v>410</v>
      </c>
      <c r="S1575" t="s">
        <v>1212</v>
      </c>
      <c r="T1575" s="131">
        <v>3.17</v>
      </c>
      <c r="U1575" t="s">
        <v>2573</v>
      </c>
      <c r="V1575" s="132">
        <v>3.3590000000000002E-2</v>
      </c>
      <c r="W1575" s="132">
        <v>3.3599999999999998E-2</v>
      </c>
      <c r="X1575" t="s">
        <v>412</v>
      </c>
      <c r="Y1575" t="s">
        <v>339</v>
      </c>
      <c r="Z1575" s="131">
        <v>2016959</v>
      </c>
      <c r="AA1575" s="131">
        <v>1</v>
      </c>
      <c r="AB1575" s="131">
        <v>103.3</v>
      </c>
      <c r="AD1575" s="131">
        <v>2083.5189999999998</v>
      </c>
      <c r="AH1575" s="132">
        <v>1.014E-2</v>
      </c>
      <c r="AI1575" s="132">
        <f t="shared" si="31"/>
        <v>2.6394598341844145E-3</v>
      </c>
      <c r="AJ1575" s="132">
        <v>5.784085429638516E-4</v>
      </c>
    </row>
    <row r="1576" spans="1:36" hidden="1">
      <c r="A1576" t="s">
        <v>1213</v>
      </c>
      <c r="B1576">
        <v>9302</v>
      </c>
      <c r="C1576" t="s">
        <v>3052</v>
      </c>
      <c r="D1576" t="s">
        <v>3053</v>
      </c>
      <c r="E1576" t="s">
        <v>309</v>
      </c>
      <c r="F1576" t="s">
        <v>3054</v>
      </c>
      <c r="G1576" t="s">
        <v>3055</v>
      </c>
      <c r="H1576" t="s">
        <v>321</v>
      </c>
      <c r="I1576" t="s">
        <v>951</v>
      </c>
      <c r="J1576" t="s">
        <v>204</v>
      </c>
      <c r="K1576" t="s">
        <v>204</v>
      </c>
      <c r="L1576" t="s">
        <v>325</v>
      </c>
      <c r="M1576" t="s">
        <v>340</v>
      </c>
      <c r="N1576" t="s">
        <v>477</v>
      </c>
      <c r="O1576" t="s">
        <v>339</v>
      </c>
      <c r="P1576" t="s">
        <v>1539</v>
      </c>
      <c r="Q1576" t="s">
        <v>413</v>
      </c>
      <c r="R1576" t="s">
        <v>407</v>
      </c>
      <c r="S1576" t="s">
        <v>1212</v>
      </c>
      <c r="T1576" s="131">
        <v>1.22</v>
      </c>
      <c r="U1576" t="s">
        <v>1706</v>
      </c>
      <c r="V1576" s="132">
        <v>3.9699999999999999E-2</v>
      </c>
      <c r="W1576" s="132">
        <v>5.5100000000000003E-2</v>
      </c>
      <c r="X1576" t="s">
        <v>412</v>
      </c>
      <c r="Y1576" t="s">
        <v>339</v>
      </c>
      <c r="Z1576" s="131">
        <v>2113916.23</v>
      </c>
      <c r="AA1576" s="131">
        <v>1</v>
      </c>
      <c r="AB1576" s="131">
        <v>98.21</v>
      </c>
      <c r="AD1576" s="131">
        <v>2076.0770000000002</v>
      </c>
      <c r="AH1576" s="132">
        <v>4.845E-2</v>
      </c>
      <c r="AI1576" s="132">
        <f t="shared" si="31"/>
        <v>2.630032101542668E-3</v>
      </c>
      <c r="AJ1576" s="132">
        <v>5.7634255922348889E-4</v>
      </c>
    </row>
    <row r="1577" spans="1:36" hidden="1">
      <c r="A1577" t="s">
        <v>1213</v>
      </c>
      <c r="B1577">
        <v>9302</v>
      </c>
      <c r="C1577" t="s">
        <v>3038</v>
      </c>
      <c r="D1577" t="s">
        <v>3039</v>
      </c>
      <c r="E1577" t="s">
        <v>311</v>
      </c>
      <c r="F1577" t="s">
        <v>3040</v>
      </c>
      <c r="G1577" t="s">
        <v>3041</v>
      </c>
      <c r="H1577" t="s">
        <v>321</v>
      </c>
      <c r="I1577" t="s">
        <v>755</v>
      </c>
      <c r="J1577" t="s">
        <v>204</v>
      </c>
      <c r="K1577" t="s">
        <v>204</v>
      </c>
      <c r="L1577" t="s">
        <v>325</v>
      </c>
      <c r="M1577" t="s">
        <v>340</v>
      </c>
      <c r="N1577" t="s">
        <v>480</v>
      </c>
      <c r="O1577" t="s">
        <v>339</v>
      </c>
      <c r="P1577" t="s">
        <v>1533</v>
      </c>
      <c r="Q1577" t="s">
        <v>413</v>
      </c>
      <c r="R1577" t="s">
        <v>407</v>
      </c>
      <c r="S1577" t="s">
        <v>1212</v>
      </c>
      <c r="T1577" s="131">
        <v>0.74</v>
      </c>
      <c r="U1577" t="s">
        <v>1798</v>
      </c>
      <c r="V1577" s="132">
        <v>6.0679999999999998E-2</v>
      </c>
      <c r="W1577" s="132">
        <v>6.9500000000000006E-2</v>
      </c>
      <c r="X1577" t="s">
        <v>412</v>
      </c>
      <c r="Y1577" t="s">
        <v>339</v>
      </c>
      <c r="Z1577" s="131">
        <v>1960871.05</v>
      </c>
      <c r="AA1577" s="131">
        <v>1</v>
      </c>
      <c r="AB1577" s="131">
        <v>103.59</v>
      </c>
      <c r="AD1577" s="131">
        <v>2031.2660000000001</v>
      </c>
      <c r="AH1577" s="132">
        <v>2.801E-2</v>
      </c>
      <c r="AI1577" s="132">
        <f t="shared" si="31"/>
        <v>2.5732642800686913E-3</v>
      </c>
      <c r="AJ1577" s="132">
        <v>5.6390251657508818E-4</v>
      </c>
    </row>
    <row r="1578" spans="1:36" hidden="1">
      <c r="A1578" t="s">
        <v>1213</v>
      </c>
      <c r="B1578">
        <v>9302</v>
      </c>
      <c r="C1578" t="s">
        <v>1920</v>
      </c>
      <c r="D1578" t="s">
        <v>1921</v>
      </c>
      <c r="E1578" t="s">
        <v>309</v>
      </c>
      <c r="F1578" t="s">
        <v>3056</v>
      </c>
      <c r="G1578" t="s">
        <v>3057</v>
      </c>
      <c r="H1578" t="s">
        <v>321</v>
      </c>
      <c r="I1578" t="s">
        <v>754</v>
      </c>
      <c r="J1578" t="s">
        <v>204</v>
      </c>
      <c r="K1578" t="s">
        <v>204</v>
      </c>
      <c r="L1578" t="s">
        <v>325</v>
      </c>
      <c r="M1578" t="s">
        <v>340</v>
      </c>
      <c r="N1578" t="s">
        <v>464</v>
      </c>
      <c r="O1578" t="s">
        <v>339</v>
      </c>
      <c r="P1578" t="s">
        <v>1700</v>
      </c>
      <c r="Q1578" t="s">
        <v>413</v>
      </c>
      <c r="R1578" t="s">
        <v>407</v>
      </c>
      <c r="S1578" t="s">
        <v>1212</v>
      </c>
      <c r="T1578" s="131">
        <v>4.92</v>
      </c>
      <c r="U1578" t="s">
        <v>1406</v>
      </c>
      <c r="V1578" s="132">
        <v>2.1139999999999999E-2</v>
      </c>
      <c r="W1578" s="132">
        <v>2.8299999999999999E-2</v>
      </c>
      <c r="X1578" t="s">
        <v>412</v>
      </c>
      <c r="Y1578" t="s">
        <v>339</v>
      </c>
      <c r="Z1578" s="131">
        <v>1964218</v>
      </c>
      <c r="AA1578" s="131">
        <v>1</v>
      </c>
      <c r="AB1578" s="131">
        <v>103.33</v>
      </c>
      <c r="AD1578" s="131">
        <v>2029.626</v>
      </c>
      <c r="AH1578" s="132">
        <v>3.6600000000000001E-3</v>
      </c>
      <c r="AI1578" s="132">
        <f t="shared" si="31"/>
        <v>2.5711866824427217E-3</v>
      </c>
      <c r="AJ1578" s="132">
        <v>5.6344723394485493E-4</v>
      </c>
    </row>
    <row r="1579" spans="1:36" hidden="1">
      <c r="A1579" t="s">
        <v>1213</v>
      </c>
      <c r="B1579">
        <v>9302</v>
      </c>
      <c r="C1579" t="s">
        <v>2445</v>
      </c>
      <c r="D1579" t="s">
        <v>2446</v>
      </c>
      <c r="E1579" t="s">
        <v>309</v>
      </c>
      <c r="F1579" t="s">
        <v>3115</v>
      </c>
      <c r="G1579" t="s">
        <v>3116</v>
      </c>
      <c r="H1579" t="s">
        <v>321</v>
      </c>
      <c r="I1579" t="s">
        <v>951</v>
      </c>
      <c r="J1579" t="s">
        <v>204</v>
      </c>
      <c r="K1579" t="s">
        <v>204</v>
      </c>
      <c r="L1579" t="s">
        <v>325</v>
      </c>
      <c r="M1579" t="s">
        <v>340</v>
      </c>
      <c r="N1579" t="s">
        <v>462</v>
      </c>
      <c r="O1579" t="s">
        <v>339</v>
      </c>
      <c r="P1579" t="s">
        <v>1533</v>
      </c>
      <c r="Q1579" t="s">
        <v>413</v>
      </c>
      <c r="R1579" t="s">
        <v>407</v>
      </c>
      <c r="S1579" t="s">
        <v>1212</v>
      </c>
      <c r="T1579" s="131">
        <v>1.81</v>
      </c>
      <c r="U1579" t="s">
        <v>1780</v>
      </c>
      <c r="V1579" s="132">
        <v>2.8899999999999999E-2</v>
      </c>
      <c r="W1579" s="132">
        <v>5.1900000000000002E-2</v>
      </c>
      <c r="X1579" t="s">
        <v>412</v>
      </c>
      <c r="Y1579" t="s">
        <v>339</v>
      </c>
      <c r="Z1579" s="131">
        <v>1966730.98</v>
      </c>
      <c r="AA1579" s="131">
        <v>1</v>
      </c>
      <c r="AB1579" s="131">
        <v>94.82</v>
      </c>
      <c r="AC1579" s="131">
        <v>151.505</v>
      </c>
      <c r="AD1579" s="131">
        <v>2016.3589999999999</v>
      </c>
      <c r="AH1579" s="132">
        <v>2.5899999999999999E-3</v>
      </c>
      <c r="AI1579" s="132">
        <f t="shared" si="31"/>
        <v>2.5543796777453207E-3</v>
      </c>
      <c r="AJ1579" s="132">
        <v>5.5976416403308478E-4</v>
      </c>
    </row>
    <row r="1580" spans="1:36" hidden="1">
      <c r="A1580" t="s">
        <v>1213</v>
      </c>
      <c r="B1580">
        <v>9302</v>
      </c>
      <c r="C1580" t="s">
        <v>1908</v>
      </c>
      <c r="D1580" t="s">
        <v>1909</v>
      </c>
      <c r="E1580" t="s">
        <v>309</v>
      </c>
      <c r="F1580" t="s">
        <v>1910</v>
      </c>
      <c r="G1580" t="s">
        <v>1911</v>
      </c>
      <c r="H1580" t="s">
        <v>321</v>
      </c>
      <c r="I1580" t="s">
        <v>754</v>
      </c>
      <c r="J1580" t="s">
        <v>204</v>
      </c>
      <c r="K1580" t="s">
        <v>204</v>
      </c>
      <c r="L1580" t="s">
        <v>325</v>
      </c>
      <c r="M1580" t="s">
        <v>340</v>
      </c>
      <c r="N1580" t="s">
        <v>464</v>
      </c>
      <c r="O1580" t="s">
        <v>339</v>
      </c>
      <c r="P1580" t="s">
        <v>1533</v>
      </c>
      <c r="Q1580" t="s">
        <v>413</v>
      </c>
      <c r="R1580" t="s">
        <v>407</v>
      </c>
      <c r="S1580" t="s">
        <v>1212</v>
      </c>
      <c r="T1580" s="131">
        <v>5.16</v>
      </c>
      <c r="U1580" t="s">
        <v>1912</v>
      </c>
      <c r="V1580" s="132">
        <v>2.7019999999999999E-2</v>
      </c>
      <c r="W1580" s="132">
        <v>3.09E-2</v>
      </c>
      <c r="X1580" t="s">
        <v>412</v>
      </c>
      <c r="Y1580" t="s">
        <v>339</v>
      </c>
      <c r="Z1580" s="131">
        <v>1849000</v>
      </c>
      <c r="AA1580" s="131">
        <v>1</v>
      </c>
      <c r="AB1580" s="131">
        <v>103.43</v>
      </c>
      <c r="AD1580" s="131">
        <v>1912.421</v>
      </c>
      <c r="AH1580" s="132">
        <v>4.0499999999999998E-3</v>
      </c>
      <c r="AI1580" s="132">
        <f t="shared" si="31"/>
        <v>2.4227081277160387E-3</v>
      </c>
      <c r="AJ1580" s="132">
        <v>5.3090979450798E-4</v>
      </c>
    </row>
    <row r="1581" spans="1:36" hidden="1">
      <c r="A1581" t="s">
        <v>1213</v>
      </c>
      <c r="B1581">
        <v>9302</v>
      </c>
      <c r="C1581" t="s">
        <v>1731</v>
      </c>
      <c r="D1581" t="s">
        <v>1732</v>
      </c>
      <c r="E1581" t="s">
        <v>309</v>
      </c>
      <c r="F1581" t="s">
        <v>1733</v>
      </c>
      <c r="G1581" t="s">
        <v>1734</v>
      </c>
      <c r="H1581" t="s">
        <v>321</v>
      </c>
      <c r="I1581" t="s">
        <v>951</v>
      </c>
      <c r="J1581" t="s">
        <v>204</v>
      </c>
      <c r="K1581" t="s">
        <v>204</v>
      </c>
      <c r="L1581" t="s">
        <v>325</v>
      </c>
      <c r="M1581" t="s">
        <v>340</v>
      </c>
      <c r="N1581" t="s">
        <v>447</v>
      </c>
      <c r="O1581" t="s">
        <v>339</v>
      </c>
      <c r="Q1581" t="s">
        <v>410</v>
      </c>
      <c r="R1581" t="s">
        <v>410</v>
      </c>
      <c r="S1581" t="s">
        <v>1212</v>
      </c>
      <c r="T1581" s="131">
        <v>1.63</v>
      </c>
      <c r="U1581" t="s">
        <v>1735</v>
      </c>
      <c r="V1581" s="132">
        <v>7.3969999999999994E-2</v>
      </c>
      <c r="W1581" s="132">
        <v>6.3100000000000003E-2</v>
      </c>
      <c r="X1581" t="s">
        <v>412</v>
      </c>
      <c r="Y1581" t="s">
        <v>339</v>
      </c>
      <c r="Z1581" s="131">
        <v>1801000</v>
      </c>
      <c r="AA1581" s="131">
        <v>1</v>
      </c>
      <c r="AB1581" s="131">
        <v>105.85</v>
      </c>
      <c r="AD1581" s="131">
        <v>1906.3589999999999</v>
      </c>
      <c r="AH1581" s="132">
        <v>1.3849999999999999E-2</v>
      </c>
      <c r="AI1581" s="132">
        <f t="shared" si="31"/>
        <v>2.4150286174668754E-3</v>
      </c>
      <c r="AJ1581" s="132">
        <v>5.2922691444427675E-4</v>
      </c>
    </row>
    <row r="1582" spans="1:36" hidden="1">
      <c r="A1582" t="s">
        <v>1213</v>
      </c>
      <c r="B1582">
        <v>9302</v>
      </c>
      <c r="C1582" t="s">
        <v>2050</v>
      </c>
      <c r="D1582" t="s">
        <v>2051</v>
      </c>
      <c r="E1582" t="s">
        <v>309</v>
      </c>
      <c r="F1582" t="s">
        <v>3082</v>
      </c>
      <c r="G1582" t="s">
        <v>3083</v>
      </c>
      <c r="H1582" t="s">
        <v>321</v>
      </c>
      <c r="I1582" t="s">
        <v>951</v>
      </c>
      <c r="J1582" t="s">
        <v>204</v>
      </c>
      <c r="K1582" t="s">
        <v>204</v>
      </c>
      <c r="L1582" t="s">
        <v>325</v>
      </c>
      <c r="M1582" t="s">
        <v>340</v>
      </c>
      <c r="N1582" t="s">
        <v>464</v>
      </c>
      <c r="O1582" t="s">
        <v>339</v>
      </c>
      <c r="P1582" t="s">
        <v>1700</v>
      </c>
      <c r="Q1582" t="s">
        <v>413</v>
      </c>
      <c r="R1582" t="s">
        <v>407</v>
      </c>
      <c r="S1582" t="s">
        <v>1212</v>
      </c>
      <c r="T1582" s="131">
        <v>0.76</v>
      </c>
      <c r="U1582" t="s">
        <v>3084</v>
      </c>
      <c r="V1582" s="132">
        <v>4.4450000000000003E-2</v>
      </c>
      <c r="W1582" s="132">
        <v>4.4600000000000001E-2</v>
      </c>
      <c r="X1582" t="s">
        <v>412</v>
      </c>
      <c r="Y1582" t="s">
        <v>339</v>
      </c>
      <c r="Z1582" s="131">
        <v>1900445.5</v>
      </c>
      <c r="AA1582" s="131">
        <v>1</v>
      </c>
      <c r="AB1582" s="131">
        <v>100.01</v>
      </c>
      <c r="AD1582" s="131">
        <v>1900.636</v>
      </c>
      <c r="AH1582" s="132">
        <v>1.163E-2</v>
      </c>
      <c r="AI1582" s="132">
        <f t="shared" si="31"/>
        <v>2.4077785618489343E-3</v>
      </c>
      <c r="AJ1582" s="132">
        <v>5.2763814463157904E-4</v>
      </c>
    </row>
    <row r="1583" spans="1:36" hidden="1">
      <c r="A1583" t="s">
        <v>1213</v>
      </c>
      <c r="B1583">
        <v>9302</v>
      </c>
      <c r="C1583" t="s">
        <v>2977</v>
      </c>
      <c r="D1583" t="s">
        <v>2978</v>
      </c>
      <c r="E1583" t="s">
        <v>309</v>
      </c>
      <c r="F1583" t="s">
        <v>3109</v>
      </c>
      <c r="G1583" t="s">
        <v>3110</v>
      </c>
      <c r="H1583" t="s">
        <v>321</v>
      </c>
      <c r="I1583" t="s">
        <v>754</v>
      </c>
      <c r="J1583" t="s">
        <v>204</v>
      </c>
      <c r="K1583" t="s">
        <v>204</v>
      </c>
      <c r="L1583" t="s">
        <v>325</v>
      </c>
      <c r="M1583" t="s">
        <v>340</v>
      </c>
      <c r="N1583" t="s">
        <v>464</v>
      </c>
      <c r="O1583" t="s">
        <v>339</v>
      </c>
      <c r="Q1583" t="s">
        <v>410</v>
      </c>
      <c r="R1583" t="s">
        <v>410</v>
      </c>
      <c r="S1583" t="s">
        <v>1212</v>
      </c>
      <c r="T1583" s="131">
        <v>5.64</v>
      </c>
      <c r="U1583" t="s">
        <v>2370</v>
      </c>
      <c r="V1583" s="132">
        <v>3.1150000000000001E-2</v>
      </c>
      <c r="W1583" s="132">
        <v>3.1899999999999998E-2</v>
      </c>
      <c r="X1583" t="s">
        <v>412</v>
      </c>
      <c r="Y1583" t="s">
        <v>339</v>
      </c>
      <c r="Z1583" s="131">
        <v>1753817</v>
      </c>
      <c r="AA1583" s="131">
        <v>1</v>
      </c>
      <c r="AB1583" s="131">
        <v>107.31</v>
      </c>
      <c r="AD1583" s="131">
        <v>1882.021</v>
      </c>
      <c r="AH1583" s="132">
        <v>4.3200000000000001E-3</v>
      </c>
      <c r="AI1583" s="132">
        <f t="shared" si="31"/>
        <v>2.3841965619663592E-3</v>
      </c>
      <c r="AJ1583" s="132">
        <v>5.2247040916707308E-4</v>
      </c>
    </row>
    <row r="1584" spans="1:36" hidden="1">
      <c r="A1584" t="s">
        <v>1213</v>
      </c>
      <c r="B1584">
        <v>9302</v>
      </c>
      <c r="C1584" t="s">
        <v>2295</v>
      </c>
      <c r="D1584" t="s">
        <v>2296</v>
      </c>
      <c r="E1584" t="s">
        <v>309</v>
      </c>
      <c r="F1584" t="s">
        <v>2625</v>
      </c>
      <c r="G1584" t="s">
        <v>2626</v>
      </c>
      <c r="H1584" t="s">
        <v>321</v>
      </c>
      <c r="I1584" t="s">
        <v>754</v>
      </c>
      <c r="J1584" t="s">
        <v>204</v>
      </c>
      <c r="K1584" t="s">
        <v>204</v>
      </c>
      <c r="L1584" t="s">
        <v>325</v>
      </c>
      <c r="M1584" t="s">
        <v>340</v>
      </c>
      <c r="N1584" t="s">
        <v>477</v>
      </c>
      <c r="O1584" t="s">
        <v>339</v>
      </c>
      <c r="P1584" t="s">
        <v>1700</v>
      </c>
      <c r="Q1584" t="s">
        <v>413</v>
      </c>
      <c r="R1584" t="s">
        <v>407</v>
      </c>
      <c r="S1584" t="s">
        <v>1212</v>
      </c>
      <c r="T1584" s="131">
        <v>0.72</v>
      </c>
      <c r="U1584" t="s">
        <v>2627</v>
      </c>
      <c r="V1584" s="132">
        <v>-2.1900000000000001E-3</v>
      </c>
      <c r="W1584" s="132">
        <v>2.52E-2</v>
      </c>
      <c r="X1584" t="s">
        <v>412</v>
      </c>
      <c r="Y1584" t="s">
        <v>339</v>
      </c>
      <c r="Z1584" s="131">
        <v>1621113.94</v>
      </c>
      <c r="AA1584" s="131">
        <v>1</v>
      </c>
      <c r="AB1584" s="131">
        <v>115.62</v>
      </c>
      <c r="AD1584" s="131">
        <v>1874.3320000000001</v>
      </c>
      <c r="AH1584" s="132">
        <v>3.9899999999999996E-3</v>
      </c>
      <c r="AI1584" s="132">
        <f t="shared" si="31"/>
        <v>2.3744559228528962E-3</v>
      </c>
      <c r="AJ1584" s="132">
        <v>5.2033585542081548E-4</v>
      </c>
    </row>
    <row r="1585" spans="1:36" hidden="1">
      <c r="A1585" t="s">
        <v>1213</v>
      </c>
      <c r="B1585">
        <v>9302</v>
      </c>
      <c r="C1585" t="s">
        <v>455</v>
      </c>
      <c r="D1585" t="s">
        <v>2228</v>
      </c>
      <c r="E1585" t="s">
        <v>309</v>
      </c>
      <c r="F1585" t="s">
        <v>2229</v>
      </c>
      <c r="G1585" t="s">
        <v>2230</v>
      </c>
      <c r="H1585" t="s">
        <v>321</v>
      </c>
      <c r="I1585" t="s">
        <v>754</v>
      </c>
      <c r="J1585" t="s">
        <v>204</v>
      </c>
      <c r="K1585" t="s">
        <v>204</v>
      </c>
      <c r="L1585" t="s">
        <v>325</v>
      </c>
      <c r="M1585" t="s">
        <v>340</v>
      </c>
      <c r="N1585" t="s">
        <v>440</v>
      </c>
      <c r="O1585" t="s">
        <v>339</v>
      </c>
      <c r="P1585" t="s">
        <v>2027</v>
      </c>
      <c r="Q1585" t="s">
        <v>415</v>
      </c>
      <c r="R1585" t="s">
        <v>407</v>
      </c>
      <c r="S1585" t="s">
        <v>1212</v>
      </c>
      <c r="T1585" s="131">
        <v>10.119999999999999</v>
      </c>
      <c r="U1585" t="s">
        <v>2231</v>
      </c>
      <c r="V1585" s="132">
        <v>2.3970000000000002E-2</v>
      </c>
      <c r="W1585" s="132">
        <v>3.1E-2</v>
      </c>
      <c r="X1585" t="s">
        <v>412</v>
      </c>
      <c r="Y1585" t="s">
        <v>339</v>
      </c>
      <c r="Z1585" s="131">
        <v>1744731</v>
      </c>
      <c r="AA1585" s="131">
        <v>1</v>
      </c>
      <c r="AB1585" s="131">
        <v>107.1</v>
      </c>
      <c r="AD1585" s="131">
        <v>1868.607</v>
      </c>
      <c r="AH1585" s="132">
        <v>3.5E-4</v>
      </c>
      <c r="AI1585" s="132">
        <f t="shared" si="31"/>
        <v>2.3672033335793131E-3</v>
      </c>
      <c r="AJ1585" s="132">
        <v>5.1874653038539787E-4</v>
      </c>
    </row>
    <row r="1586" spans="1:36" hidden="1">
      <c r="A1586" t="s">
        <v>1213</v>
      </c>
      <c r="B1586">
        <v>9302</v>
      </c>
      <c r="C1586" t="s">
        <v>1746</v>
      </c>
      <c r="D1586" t="s">
        <v>1747</v>
      </c>
      <c r="E1586" t="s">
        <v>309</v>
      </c>
      <c r="F1586" t="s">
        <v>1748</v>
      </c>
      <c r="G1586" t="s">
        <v>1749</v>
      </c>
      <c r="H1586" t="s">
        <v>321</v>
      </c>
      <c r="I1586" t="s">
        <v>754</v>
      </c>
      <c r="J1586" t="s">
        <v>204</v>
      </c>
      <c r="K1586" t="s">
        <v>204</v>
      </c>
      <c r="L1586" t="s">
        <v>325</v>
      </c>
      <c r="M1586" t="s">
        <v>340</v>
      </c>
      <c r="N1586" t="s">
        <v>459</v>
      </c>
      <c r="O1586" t="s">
        <v>339</v>
      </c>
      <c r="Q1586" t="s">
        <v>410</v>
      </c>
      <c r="R1586" t="s">
        <v>410</v>
      </c>
      <c r="S1586" t="s">
        <v>1212</v>
      </c>
      <c r="T1586" s="131">
        <v>4.09</v>
      </c>
      <c r="U1586" t="s">
        <v>1670</v>
      </c>
      <c r="V1586" s="132">
        <v>3.5159999999999997E-2</v>
      </c>
      <c r="W1586" s="132">
        <v>3.4500000000000003E-2</v>
      </c>
      <c r="X1586" t="s">
        <v>412</v>
      </c>
      <c r="Y1586" t="s">
        <v>339</v>
      </c>
      <c r="Z1586" s="131">
        <v>1749000</v>
      </c>
      <c r="AA1586" s="131">
        <v>1</v>
      </c>
      <c r="AB1586" s="131">
        <v>105.13</v>
      </c>
      <c r="AD1586" s="131">
        <v>1838.7239999999999</v>
      </c>
      <c r="AH1586" s="132">
        <v>5.1700000000000001E-3</v>
      </c>
      <c r="AI1586" s="132">
        <f t="shared" si="31"/>
        <v>2.3293467178129423E-3</v>
      </c>
      <c r="AJ1586" s="132">
        <v>5.1045067011755831E-4</v>
      </c>
    </row>
    <row r="1587" spans="1:36" hidden="1">
      <c r="A1587" t="s">
        <v>1213</v>
      </c>
      <c r="B1587">
        <v>9302</v>
      </c>
      <c r="C1587" t="s">
        <v>3076</v>
      </c>
      <c r="D1587" t="s">
        <v>3077</v>
      </c>
      <c r="E1587" t="s">
        <v>309</v>
      </c>
      <c r="F1587" t="s">
        <v>3078</v>
      </c>
      <c r="G1587" t="s">
        <v>3079</v>
      </c>
      <c r="H1587" t="s">
        <v>321</v>
      </c>
      <c r="I1587" t="s">
        <v>951</v>
      </c>
      <c r="J1587" t="s">
        <v>204</v>
      </c>
      <c r="K1587" t="s">
        <v>204</v>
      </c>
      <c r="L1587" t="s">
        <v>325</v>
      </c>
      <c r="M1587" t="s">
        <v>340</v>
      </c>
      <c r="N1587" t="s">
        <v>447</v>
      </c>
      <c r="O1587" t="s">
        <v>339</v>
      </c>
      <c r="P1587" t="s">
        <v>1539</v>
      </c>
      <c r="Q1587" t="s">
        <v>413</v>
      </c>
      <c r="R1587" t="s">
        <v>407</v>
      </c>
      <c r="S1587" t="s">
        <v>1212</v>
      </c>
      <c r="T1587" s="131">
        <v>0.49</v>
      </c>
      <c r="U1587" t="s">
        <v>1583</v>
      </c>
      <c r="V1587" s="132">
        <v>4.7440000000000003E-2</v>
      </c>
      <c r="W1587" s="132">
        <v>5.9200000000000003E-2</v>
      </c>
      <c r="X1587" t="s">
        <v>412</v>
      </c>
      <c r="Y1587" t="s">
        <v>339</v>
      </c>
      <c r="Z1587" s="131">
        <v>1792365.33</v>
      </c>
      <c r="AA1587" s="131">
        <v>1</v>
      </c>
      <c r="AB1587" s="131">
        <v>100.81</v>
      </c>
      <c r="AD1587" s="131">
        <v>1806.883</v>
      </c>
      <c r="AH1587" s="132">
        <v>4.0739999999999998E-2</v>
      </c>
      <c r="AI1587" s="132">
        <f t="shared" si="31"/>
        <v>2.2890096531736157E-3</v>
      </c>
      <c r="AJ1587" s="132">
        <v>5.0161124680703803E-4</v>
      </c>
    </row>
    <row r="1588" spans="1:36" hidden="1">
      <c r="A1588" t="s">
        <v>1213</v>
      </c>
      <c r="B1588">
        <v>9302</v>
      </c>
      <c r="C1588" t="s">
        <v>2973</v>
      </c>
      <c r="D1588" t="s">
        <v>2974</v>
      </c>
      <c r="E1588" t="s">
        <v>309</v>
      </c>
      <c r="F1588" t="s">
        <v>3080</v>
      </c>
      <c r="G1588" t="s">
        <v>3081</v>
      </c>
      <c r="H1588" t="s">
        <v>321</v>
      </c>
      <c r="I1588" t="s">
        <v>754</v>
      </c>
      <c r="J1588" t="s">
        <v>204</v>
      </c>
      <c r="K1588" t="s">
        <v>204</v>
      </c>
      <c r="L1588" t="s">
        <v>325</v>
      </c>
      <c r="M1588" t="s">
        <v>340</v>
      </c>
      <c r="N1588" t="s">
        <v>464</v>
      </c>
      <c r="O1588" t="s">
        <v>339</v>
      </c>
      <c r="P1588" t="s">
        <v>1539</v>
      </c>
      <c r="Q1588" t="s">
        <v>413</v>
      </c>
      <c r="R1588" t="s">
        <v>407</v>
      </c>
      <c r="S1588" t="s">
        <v>1212</v>
      </c>
      <c r="T1588" s="131">
        <v>1.75</v>
      </c>
      <c r="U1588" t="s">
        <v>1706</v>
      </c>
      <c r="V1588" s="132">
        <v>3.7900000000000003E-2</v>
      </c>
      <c r="W1588" s="132">
        <v>2.9000000000000001E-2</v>
      </c>
      <c r="X1588" t="s">
        <v>412</v>
      </c>
      <c r="Y1588" t="s">
        <v>339</v>
      </c>
      <c r="Z1588" s="131">
        <v>1817908</v>
      </c>
      <c r="AA1588" s="131">
        <v>1</v>
      </c>
      <c r="AB1588" s="131">
        <v>99.36</v>
      </c>
      <c r="AD1588" s="131">
        <v>1806.2729999999999</v>
      </c>
      <c r="AH1588" s="132">
        <v>5.0200000000000002E-3</v>
      </c>
      <c r="AI1588" s="132">
        <f t="shared" si="31"/>
        <v>2.2882368882029803E-3</v>
      </c>
      <c r="AJ1588" s="132">
        <v>5.0144190387750012E-4</v>
      </c>
    </row>
    <row r="1589" spans="1:36" hidden="1">
      <c r="A1589" t="s">
        <v>1213</v>
      </c>
      <c r="B1589">
        <v>9302</v>
      </c>
      <c r="C1589" t="s">
        <v>3066</v>
      </c>
      <c r="D1589" t="s">
        <v>3067</v>
      </c>
      <c r="E1589" t="s">
        <v>309</v>
      </c>
      <c r="F1589" t="s">
        <v>3068</v>
      </c>
      <c r="G1589" t="s">
        <v>3069</v>
      </c>
      <c r="H1589" t="s">
        <v>321</v>
      </c>
      <c r="I1589" t="s">
        <v>951</v>
      </c>
      <c r="J1589" t="s">
        <v>204</v>
      </c>
      <c r="K1589" t="s">
        <v>204</v>
      </c>
      <c r="L1589" t="s">
        <v>327</v>
      </c>
      <c r="M1589" t="s">
        <v>340</v>
      </c>
      <c r="N1589" t="s">
        <v>451</v>
      </c>
      <c r="O1589" t="s">
        <v>339</v>
      </c>
      <c r="P1589" t="s">
        <v>1627</v>
      </c>
      <c r="Q1589" t="s">
        <v>413</v>
      </c>
      <c r="R1589" t="s">
        <v>407</v>
      </c>
      <c r="S1589" t="s">
        <v>1212</v>
      </c>
      <c r="T1589" s="131">
        <v>5.14</v>
      </c>
      <c r="U1589" t="s">
        <v>1940</v>
      </c>
      <c r="V1589" s="132">
        <v>4.8840000000000001E-2</v>
      </c>
      <c r="W1589" s="132">
        <v>5.5399999999999998E-2</v>
      </c>
      <c r="X1589" t="s">
        <v>412</v>
      </c>
      <c r="Y1589" t="s">
        <v>339</v>
      </c>
      <c r="Z1589" s="131">
        <v>1740000</v>
      </c>
      <c r="AA1589" s="131">
        <v>1</v>
      </c>
      <c r="AB1589" s="131">
        <f>(AD1589-(AC1589*AA1589))*1000/AA1589/Z1589*100</f>
        <v>102.19471264367816</v>
      </c>
      <c r="AD1589" s="131">
        <f>1805.25-27.062</f>
        <v>1778.1880000000001</v>
      </c>
      <c r="AH1589" s="132">
        <v>3.8700000000000002E-3</v>
      </c>
      <c r="AI1589" s="132">
        <f t="shared" si="31"/>
        <v>2.252658028858252E-3</v>
      </c>
      <c r="AJ1589" s="132">
        <v>4.9364518883475764E-4</v>
      </c>
    </row>
    <row r="1590" spans="1:36" hidden="1">
      <c r="A1590" t="s">
        <v>1213</v>
      </c>
      <c r="B1590">
        <v>9302</v>
      </c>
      <c r="C1590" t="s">
        <v>2703</v>
      </c>
      <c r="D1590" t="s">
        <v>2704</v>
      </c>
      <c r="E1590" t="s">
        <v>309</v>
      </c>
      <c r="F1590" t="s">
        <v>2713</v>
      </c>
      <c r="G1590" t="s">
        <v>2714</v>
      </c>
      <c r="H1590" t="s">
        <v>321</v>
      </c>
      <c r="I1590" t="s">
        <v>951</v>
      </c>
      <c r="J1590" t="s">
        <v>204</v>
      </c>
      <c r="K1590" t="s">
        <v>204</v>
      </c>
      <c r="L1590" t="s">
        <v>325</v>
      </c>
      <c r="M1590" t="s">
        <v>340</v>
      </c>
      <c r="N1590" t="s">
        <v>451</v>
      </c>
      <c r="O1590" t="s">
        <v>339</v>
      </c>
      <c r="P1590" t="s">
        <v>1627</v>
      </c>
      <c r="Q1590" t="s">
        <v>413</v>
      </c>
      <c r="R1590" t="s">
        <v>407</v>
      </c>
      <c r="S1590" t="s">
        <v>1212</v>
      </c>
      <c r="T1590" s="131">
        <v>1.01</v>
      </c>
      <c r="U1590" t="s">
        <v>1628</v>
      </c>
      <c r="V1590" s="132">
        <v>4.8619999999999997E-2</v>
      </c>
      <c r="W1590" s="132">
        <v>5.0599999999999999E-2</v>
      </c>
      <c r="X1590" t="s">
        <v>412</v>
      </c>
      <c r="Y1590" t="s">
        <v>339</v>
      </c>
      <c r="Z1590" s="131">
        <v>1829297</v>
      </c>
      <c r="AA1590" s="131">
        <v>1</v>
      </c>
      <c r="AB1590" s="131">
        <v>98.62</v>
      </c>
      <c r="AD1590" s="131">
        <v>1804.0530000000001</v>
      </c>
      <c r="AH1590" s="132">
        <v>8.8100000000000001E-3</v>
      </c>
      <c r="AI1590" s="132">
        <f t="shared" si="31"/>
        <v>2.2854245304409974E-3</v>
      </c>
      <c r="AJ1590" s="132">
        <v>5.0082560665852603E-4</v>
      </c>
    </row>
    <row r="1591" spans="1:36" hidden="1">
      <c r="A1591" t="s">
        <v>1213</v>
      </c>
      <c r="B1591">
        <v>9302</v>
      </c>
      <c r="C1591" t="s">
        <v>3070</v>
      </c>
      <c r="D1591" t="s">
        <v>3071</v>
      </c>
      <c r="E1591" t="s">
        <v>311</v>
      </c>
      <c r="F1591" t="s">
        <v>3072</v>
      </c>
      <c r="G1591" t="s">
        <v>3073</v>
      </c>
      <c r="H1591" t="s">
        <v>321</v>
      </c>
      <c r="I1591" t="s">
        <v>951</v>
      </c>
      <c r="J1591" t="s">
        <v>204</v>
      </c>
      <c r="K1591" t="s">
        <v>204</v>
      </c>
      <c r="L1591" t="s">
        <v>325</v>
      </c>
      <c r="M1591" t="s">
        <v>340</v>
      </c>
      <c r="N1591" t="s">
        <v>465</v>
      </c>
      <c r="O1591" t="s">
        <v>339</v>
      </c>
      <c r="P1591" t="s">
        <v>1596</v>
      </c>
      <c r="Q1591" t="s">
        <v>415</v>
      </c>
      <c r="R1591" t="s">
        <v>407</v>
      </c>
      <c r="S1591" t="s">
        <v>1212</v>
      </c>
      <c r="T1591" s="131">
        <v>2.7</v>
      </c>
      <c r="U1591" t="s">
        <v>2274</v>
      </c>
      <c r="V1591" s="132">
        <v>4.2200000000000001E-2</v>
      </c>
      <c r="W1591" s="132">
        <v>6.3700000000000007E-2</v>
      </c>
      <c r="X1591" t="s">
        <v>412</v>
      </c>
      <c r="Y1591" t="s">
        <v>339</v>
      </c>
      <c r="Z1591" s="131">
        <v>1797000</v>
      </c>
      <c r="AA1591" s="131">
        <v>1</v>
      </c>
      <c r="AB1591" s="131">
        <v>99.87</v>
      </c>
      <c r="AD1591" s="131">
        <v>1794.664</v>
      </c>
      <c r="AH1591" s="132">
        <v>6.5599999999999999E-3</v>
      </c>
      <c r="AI1591" s="132">
        <f t="shared" si="31"/>
        <v>2.2735302840323217E-3</v>
      </c>
      <c r="AJ1591" s="132">
        <v>4.9821911360044128E-4</v>
      </c>
    </row>
    <row r="1592" spans="1:36" hidden="1">
      <c r="A1592" t="s">
        <v>1213</v>
      </c>
      <c r="B1592">
        <v>9302</v>
      </c>
      <c r="C1592" t="s">
        <v>2385</v>
      </c>
      <c r="D1592" t="s">
        <v>2386</v>
      </c>
      <c r="E1592" t="s">
        <v>309</v>
      </c>
      <c r="F1592" t="s">
        <v>2904</v>
      </c>
      <c r="G1592" t="s">
        <v>2905</v>
      </c>
      <c r="H1592" t="s">
        <v>321</v>
      </c>
      <c r="I1592" t="s">
        <v>951</v>
      </c>
      <c r="J1592" t="s">
        <v>204</v>
      </c>
      <c r="K1592" t="s">
        <v>204</v>
      </c>
      <c r="L1592" t="s">
        <v>325</v>
      </c>
      <c r="M1592" t="s">
        <v>340</v>
      </c>
      <c r="N1592" t="s">
        <v>447</v>
      </c>
      <c r="O1592" t="s">
        <v>339</v>
      </c>
      <c r="P1592" t="s">
        <v>1545</v>
      </c>
      <c r="Q1592" t="s">
        <v>415</v>
      </c>
      <c r="R1592" t="s">
        <v>407</v>
      </c>
      <c r="S1592" t="s">
        <v>1212</v>
      </c>
      <c r="T1592" s="131">
        <v>0.25</v>
      </c>
      <c r="U1592" t="s">
        <v>1868</v>
      </c>
      <c r="V1592" s="132">
        <v>5.4379999999999998E-2</v>
      </c>
      <c r="W1592" s="132">
        <v>5.7000000000000002E-2</v>
      </c>
      <c r="X1592" t="s">
        <v>412</v>
      </c>
      <c r="Y1592" t="s">
        <v>339</v>
      </c>
      <c r="Z1592" s="131">
        <v>1768354.09</v>
      </c>
      <c r="AA1592" s="131">
        <v>1</v>
      </c>
      <c r="AB1592" s="131">
        <v>100.7</v>
      </c>
      <c r="AD1592" s="131">
        <v>1780.7329999999999</v>
      </c>
      <c r="AH1592" s="132">
        <v>1.695E-2</v>
      </c>
      <c r="AI1592" s="132">
        <f t="shared" si="31"/>
        <v>2.2558821056619669E-3</v>
      </c>
      <c r="AJ1592" s="132">
        <v>4.9435170974569871E-4</v>
      </c>
    </row>
    <row r="1593" spans="1:36" hidden="1">
      <c r="A1593" t="s">
        <v>1213</v>
      </c>
      <c r="B1593">
        <v>9302</v>
      </c>
      <c r="C1593" t="s">
        <v>1714</v>
      </c>
      <c r="D1593" t="s">
        <v>1715</v>
      </c>
      <c r="E1593" t="s">
        <v>309</v>
      </c>
      <c r="F1593" t="s">
        <v>1716</v>
      </c>
      <c r="G1593" t="s">
        <v>1717</v>
      </c>
      <c r="H1593" t="s">
        <v>321</v>
      </c>
      <c r="I1593" t="s">
        <v>754</v>
      </c>
      <c r="J1593" t="s">
        <v>204</v>
      </c>
      <c r="K1593" t="s">
        <v>204</v>
      </c>
      <c r="L1593" t="s">
        <v>325</v>
      </c>
      <c r="M1593" t="s">
        <v>340</v>
      </c>
      <c r="N1593" t="s">
        <v>464</v>
      </c>
      <c r="O1593" t="s">
        <v>339</v>
      </c>
      <c r="P1593" t="s">
        <v>1700</v>
      </c>
      <c r="Q1593" t="s">
        <v>413</v>
      </c>
      <c r="R1593" t="s">
        <v>407</v>
      </c>
      <c r="S1593" t="s">
        <v>1212</v>
      </c>
      <c r="T1593" s="131">
        <v>6.24</v>
      </c>
      <c r="U1593" t="s">
        <v>1718</v>
      </c>
      <c r="V1593" s="132">
        <v>2.673E-2</v>
      </c>
      <c r="W1593" s="132">
        <v>3.1899999999999998E-2</v>
      </c>
      <c r="X1593" t="s">
        <v>412</v>
      </c>
      <c r="Y1593" t="s">
        <v>339</v>
      </c>
      <c r="Z1593" s="131">
        <v>1600000</v>
      </c>
      <c r="AA1593" s="131">
        <v>1</v>
      </c>
      <c r="AB1593" s="131">
        <v>111</v>
      </c>
      <c r="AD1593" s="131">
        <v>1776</v>
      </c>
      <c r="AH1593" s="132">
        <v>1.1900000000000001E-3</v>
      </c>
      <c r="AI1593" s="132">
        <f t="shared" si="31"/>
        <v>2.2498862095865317E-3</v>
      </c>
      <c r="AJ1593" s="132">
        <v>4.9303777517930019E-4</v>
      </c>
    </row>
    <row r="1594" spans="1:36" hidden="1">
      <c r="A1594" t="s">
        <v>1213</v>
      </c>
      <c r="B1594">
        <v>9302</v>
      </c>
      <c r="C1594" t="s">
        <v>1646</v>
      </c>
      <c r="D1594" t="s">
        <v>1647</v>
      </c>
      <c r="E1594" t="s">
        <v>309</v>
      </c>
      <c r="F1594" t="s">
        <v>3044</v>
      </c>
      <c r="G1594" t="s">
        <v>3045</v>
      </c>
      <c r="H1594" t="s">
        <v>321</v>
      </c>
      <c r="I1594" t="s">
        <v>754</v>
      </c>
      <c r="J1594" t="s">
        <v>204</v>
      </c>
      <c r="K1594" t="s">
        <v>204</v>
      </c>
      <c r="L1594" t="s">
        <v>325</v>
      </c>
      <c r="M1594" t="s">
        <v>340</v>
      </c>
      <c r="N1594" t="s">
        <v>465</v>
      </c>
      <c r="O1594" t="s">
        <v>339</v>
      </c>
      <c r="P1594" t="s">
        <v>1627</v>
      </c>
      <c r="Q1594" t="s">
        <v>413</v>
      </c>
      <c r="R1594" t="s">
        <v>407</v>
      </c>
      <c r="S1594" t="s">
        <v>1212</v>
      </c>
      <c r="T1594" s="131">
        <v>0.25</v>
      </c>
      <c r="U1594" t="s">
        <v>1868</v>
      </c>
      <c r="V1594" s="132">
        <v>2.776E-2</v>
      </c>
      <c r="W1594" s="132">
        <v>1.84E-2</v>
      </c>
      <c r="X1594" t="s">
        <v>412</v>
      </c>
      <c r="Y1594" t="s">
        <v>339</v>
      </c>
      <c r="Z1594" s="131">
        <v>1523793</v>
      </c>
      <c r="AA1594" s="131">
        <v>1</v>
      </c>
      <c r="AB1594" s="131">
        <v>115.74</v>
      </c>
      <c r="AD1594" s="131">
        <v>1763.6379999999999</v>
      </c>
      <c r="AH1594" s="132">
        <v>6.6299999999999996E-3</v>
      </c>
      <c r="AI1594" s="132">
        <f t="shared" si="31"/>
        <v>2.2342256840668759E-3</v>
      </c>
      <c r="AJ1594" s="132">
        <v>4.8960594354823797E-4</v>
      </c>
    </row>
    <row r="1595" spans="1:36" hidden="1">
      <c r="A1595" t="s">
        <v>1213</v>
      </c>
      <c r="B1595">
        <v>9302</v>
      </c>
      <c r="C1595" t="s">
        <v>1781</v>
      </c>
      <c r="D1595" t="s">
        <v>1782</v>
      </c>
      <c r="E1595" t="s">
        <v>309</v>
      </c>
      <c r="F1595" t="s">
        <v>1783</v>
      </c>
      <c r="G1595" t="s">
        <v>1784</v>
      </c>
      <c r="H1595" t="s">
        <v>321</v>
      </c>
      <c r="I1595" t="s">
        <v>951</v>
      </c>
      <c r="J1595" t="s">
        <v>204</v>
      </c>
      <c r="K1595" t="s">
        <v>204</v>
      </c>
      <c r="L1595" t="s">
        <v>325</v>
      </c>
      <c r="M1595" t="s">
        <v>340</v>
      </c>
      <c r="N1595" t="s">
        <v>454</v>
      </c>
      <c r="O1595" t="s">
        <v>339</v>
      </c>
      <c r="P1595" t="s">
        <v>1539</v>
      </c>
      <c r="Q1595" t="s">
        <v>413</v>
      </c>
      <c r="R1595" t="s">
        <v>407</v>
      </c>
      <c r="S1595" t="s">
        <v>1212</v>
      </c>
      <c r="T1595" s="131">
        <v>3.37</v>
      </c>
      <c r="U1595" t="s">
        <v>1631</v>
      </c>
      <c r="V1595" s="132">
        <v>5.5100000000000003E-2</v>
      </c>
      <c r="W1595" s="132">
        <v>5.6899999999999999E-2</v>
      </c>
      <c r="X1595" t="s">
        <v>412</v>
      </c>
      <c r="Y1595" t="s">
        <v>339</v>
      </c>
      <c r="Z1595" s="131">
        <v>1656000</v>
      </c>
      <c r="AA1595" s="131">
        <v>1</v>
      </c>
      <c r="AB1595" s="131">
        <v>103.63</v>
      </c>
      <c r="AD1595" s="131">
        <v>1716.1130000000001</v>
      </c>
      <c r="AH1595" s="132">
        <v>1.82E-3</v>
      </c>
      <c r="AI1595" s="132">
        <f t="shared" si="31"/>
        <v>2.1740196918874841E-3</v>
      </c>
      <c r="AJ1595" s="132">
        <v>4.7641246366907346E-4</v>
      </c>
    </row>
    <row r="1596" spans="1:36" hidden="1">
      <c r="A1596" t="s">
        <v>1213</v>
      </c>
      <c r="B1596">
        <v>9302</v>
      </c>
      <c r="C1596" t="s">
        <v>1920</v>
      </c>
      <c r="D1596" t="s">
        <v>1921</v>
      </c>
      <c r="E1596" t="s">
        <v>309</v>
      </c>
      <c r="F1596" t="s">
        <v>3085</v>
      </c>
      <c r="G1596" t="s">
        <v>3086</v>
      </c>
      <c r="H1596" t="s">
        <v>321</v>
      </c>
      <c r="I1596" t="s">
        <v>754</v>
      </c>
      <c r="J1596" t="s">
        <v>204</v>
      </c>
      <c r="K1596" t="s">
        <v>204</v>
      </c>
      <c r="L1596" t="s">
        <v>325</v>
      </c>
      <c r="M1596" t="s">
        <v>340</v>
      </c>
      <c r="N1596" t="s">
        <v>464</v>
      </c>
      <c r="O1596" t="s">
        <v>339</v>
      </c>
      <c r="P1596" t="s">
        <v>1700</v>
      </c>
      <c r="Q1596" t="s">
        <v>413</v>
      </c>
      <c r="R1596" t="s">
        <v>407</v>
      </c>
      <c r="S1596" t="s">
        <v>1212</v>
      </c>
      <c r="T1596" s="131">
        <v>3.08</v>
      </c>
      <c r="U1596" t="s">
        <v>3087</v>
      </c>
      <c r="V1596" s="132">
        <v>-1.09E-3</v>
      </c>
      <c r="W1596" s="132">
        <v>2.7300000000000001E-2</v>
      </c>
      <c r="X1596" t="s">
        <v>412</v>
      </c>
      <c r="Y1596" t="s">
        <v>339</v>
      </c>
      <c r="Z1596" s="131">
        <v>1577641.56</v>
      </c>
      <c r="AA1596" s="131">
        <v>1</v>
      </c>
      <c r="AB1596" s="131">
        <v>108.68</v>
      </c>
      <c r="AD1596" s="131">
        <v>1714.5809999999999</v>
      </c>
      <c r="AH1596" s="132">
        <v>8.5400000000000007E-3</v>
      </c>
      <c r="AI1596" s="132">
        <f t="shared" si="31"/>
        <v>2.1720789116661515E-3</v>
      </c>
      <c r="AJ1596" s="132">
        <v>4.759871630657093E-4</v>
      </c>
    </row>
    <row r="1597" spans="1:36" hidden="1">
      <c r="A1597" t="s">
        <v>1213</v>
      </c>
      <c r="B1597">
        <v>9302</v>
      </c>
      <c r="C1597" t="s">
        <v>2303</v>
      </c>
      <c r="D1597" t="s">
        <v>2304</v>
      </c>
      <c r="E1597" t="s">
        <v>309</v>
      </c>
      <c r="F1597" t="s">
        <v>2720</v>
      </c>
      <c r="G1597" t="s">
        <v>2721</v>
      </c>
      <c r="H1597" t="s">
        <v>321</v>
      </c>
      <c r="I1597" t="s">
        <v>951</v>
      </c>
      <c r="J1597" t="s">
        <v>204</v>
      </c>
      <c r="K1597" t="s">
        <v>204</v>
      </c>
      <c r="L1597" t="s">
        <v>325</v>
      </c>
      <c r="M1597" t="s">
        <v>340</v>
      </c>
      <c r="N1597" t="s">
        <v>451</v>
      </c>
      <c r="O1597" t="s">
        <v>339</v>
      </c>
      <c r="P1597" t="s">
        <v>1627</v>
      </c>
      <c r="Q1597" t="s">
        <v>413</v>
      </c>
      <c r="R1597" t="s">
        <v>407</v>
      </c>
      <c r="S1597" t="s">
        <v>1212</v>
      </c>
      <c r="T1597" s="131">
        <v>0.73</v>
      </c>
      <c r="U1597" t="s">
        <v>1841</v>
      </c>
      <c r="V1597" s="132">
        <v>4.931E-2</v>
      </c>
      <c r="W1597" s="132">
        <v>5.4100000000000002E-2</v>
      </c>
      <c r="X1597" t="s">
        <v>412</v>
      </c>
      <c r="Y1597" t="s">
        <v>339</v>
      </c>
      <c r="Z1597" s="131">
        <v>1704461.56</v>
      </c>
      <c r="AA1597" s="131">
        <v>1</v>
      </c>
      <c r="AB1597" s="131">
        <v>100.05</v>
      </c>
      <c r="AD1597" s="131">
        <v>1705.3140000000001</v>
      </c>
      <c r="AH1597" s="132">
        <v>1.294E-2</v>
      </c>
      <c r="AI1597" s="132">
        <f t="shared" si="31"/>
        <v>2.1603392182516028E-3</v>
      </c>
      <c r="AJ1597" s="132">
        <v>4.7341453859353226E-4</v>
      </c>
    </row>
    <row r="1598" spans="1:36" hidden="1">
      <c r="A1598" t="s">
        <v>1213</v>
      </c>
      <c r="B1598">
        <v>9302</v>
      </c>
      <c r="C1598" t="s">
        <v>2763</v>
      </c>
      <c r="D1598" t="s">
        <v>2764</v>
      </c>
      <c r="E1598" t="s">
        <v>311</v>
      </c>
      <c r="F1598" t="s">
        <v>2765</v>
      </c>
      <c r="G1598" t="s">
        <v>2766</v>
      </c>
      <c r="H1598" t="s">
        <v>321</v>
      </c>
      <c r="I1598" t="s">
        <v>755</v>
      </c>
      <c r="J1598" t="s">
        <v>204</v>
      </c>
      <c r="K1598" t="s">
        <v>204</v>
      </c>
      <c r="L1598" t="s">
        <v>325</v>
      </c>
      <c r="M1598" t="s">
        <v>340</v>
      </c>
      <c r="N1598" t="s">
        <v>465</v>
      </c>
      <c r="O1598" t="s">
        <v>339</v>
      </c>
      <c r="P1598" t="s">
        <v>2213</v>
      </c>
      <c r="Q1598" t="s">
        <v>415</v>
      </c>
      <c r="R1598" t="s">
        <v>407</v>
      </c>
      <c r="S1598" t="s">
        <v>1212</v>
      </c>
      <c r="T1598" s="131">
        <v>2.61</v>
      </c>
      <c r="U1598" t="s">
        <v>1602</v>
      </c>
      <c r="V1598" s="132">
        <v>6.0839999999999998E-2</v>
      </c>
      <c r="W1598" s="132">
        <v>8.6099999999999996E-2</v>
      </c>
      <c r="X1598" t="s">
        <v>412</v>
      </c>
      <c r="Y1598" t="s">
        <v>339</v>
      </c>
      <c r="Z1598" s="131">
        <v>1856453.95</v>
      </c>
      <c r="AA1598" s="131">
        <v>1</v>
      </c>
      <c r="AB1598" s="131">
        <v>91.56</v>
      </c>
      <c r="AD1598" s="131">
        <v>1699.769</v>
      </c>
      <c r="AH1598" s="132">
        <v>1.73E-3</v>
      </c>
      <c r="AI1598" s="132">
        <f t="shared" si="31"/>
        <v>2.1533146579857487E-3</v>
      </c>
      <c r="AJ1598" s="132">
        <v>4.7187518360289641E-4</v>
      </c>
    </row>
    <row r="1599" spans="1:36" hidden="1">
      <c r="A1599" t="s">
        <v>1213</v>
      </c>
      <c r="B1599">
        <v>9302</v>
      </c>
      <c r="C1599" t="s">
        <v>1925</v>
      </c>
      <c r="D1599" t="s">
        <v>1926</v>
      </c>
      <c r="E1599" t="s">
        <v>309</v>
      </c>
      <c r="F1599" t="s">
        <v>2030</v>
      </c>
      <c r="G1599" t="s">
        <v>2031</v>
      </c>
      <c r="H1599" t="s">
        <v>321</v>
      </c>
      <c r="I1599" t="s">
        <v>754</v>
      </c>
      <c r="J1599" t="s">
        <v>204</v>
      </c>
      <c r="K1599" t="s">
        <v>204</v>
      </c>
      <c r="L1599" t="s">
        <v>325</v>
      </c>
      <c r="M1599" t="s">
        <v>340</v>
      </c>
      <c r="N1599" t="s">
        <v>464</v>
      </c>
      <c r="O1599" t="s">
        <v>339</v>
      </c>
      <c r="P1599" t="s">
        <v>1551</v>
      </c>
      <c r="Q1599" t="s">
        <v>413</v>
      </c>
      <c r="R1599" t="s">
        <v>407</v>
      </c>
      <c r="S1599" t="s">
        <v>1212</v>
      </c>
      <c r="T1599" s="131">
        <v>3.08</v>
      </c>
      <c r="U1599" t="s">
        <v>1617</v>
      </c>
      <c r="V1599" s="132">
        <v>2.7320000000000001E-2</v>
      </c>
      <c r="W1599" s="132">
        <v>3.3099999999999997E-2</v>
      </c>
      <c r="X1599" t="s">
        <v>412</v>
      </c>
      <c r="Y1599" t="s">
        <v>339</v>
      </c>
      <c r="Z1599" s="131">
        <v>1601845.3</v>
      </c>
      <c r="AA1599" s="131">
        <v>1</v>
      </c>
      <c r="AB1599" s="131">
        <v>106.11</v>
      </c>
      <c r="AD1599" s="131">
        <v>1699.7180000000001</v>
      </c>
      <c r="AH1599" s="132">
        <v>4.0699999999999998E-3</v>
      </c>
      <c r="AI1599" s="132">
        <f t="shared" si="31"/>
        <v>2.1532500497668922E-3</v>
      </c>
      <c r="AJ1599" s="132">
        <v>4.718610254235416E-4</v>
      </c>
    </row>
    <row r="1600" spans="1:36" hidden="1">
      <c r="A1600" t="s">
        <v>1213</v>
      </c>
      <c r="B1600">
        <v>9302</v>
      </c>
      <c r="C1600" t="s">
        <v>1731</v>
      </c>
      <c r="D1600" t="s">
        <v>1732</v>
      </c>
      <c r="E1600" t="s">
        <v>309</v>
      </c>
      <c r="F1600" t="s">
        <v>3088</v>
      </c>
      <c r="G1600" t="s">
        <v>3089</v>
      </c>
      <c r="H1600" t="s">
        <v>321</v>
      </c>
      <c r="I1600" t="s">
        <v>951</v>
      </c>
      <c r="J1600" t="s">
        <v>204</v>
      </c>
      <c r="K1600" t="s">
        <v>204</v>
      </c>
      <c r="L1600" t="s">
        <v>325</v>
      </c>
      <c r="M1600" t="s">
        <v>340</v>
      </c>
      <c r="N1600" t="s">
        <v>447</v>
      </c>
      <c r="O1600" t="s">
        <v>339</v>
      </c>
      <c r="Q1600" t="s">
        <v>410</v>
      </c>
      <c r="R1600" t="s">
        <v>410</v>
      </c>
      <c r="S1600" t="s">
        <v>1212</v>
      </c>
      <c r="T1600" s="131">
        <v>3.45</v>
      </c>
      <c r="U1600" t="s">
        <v>1617</v>
      </c>
      <c r="V1600" s="132">
        <v>6.6570000000000004E-2</v>
      </c>
      <c r="W1600" s="132">
        <v>7.1099999999999997E-2</v>
      </c>
      <c r="X1600" t="s">
        <v>412</v>
      </c>
      <c r="Y1600" t="s">
        <v>339</v>
      </c>
      <c r="Z1600" s="131">
        <v>1663979</v>
      </c>
      <c r="AA1600" s="131">
        <v>1</v>
      </c>
      <c r="AB1600" s="131">
        <v>99.85</v>
      </c>
      <c r="AD1600" s="131">
        <v>1661.4829999999999</v>
      </c>
      <c r="AH1600" s="132">
        <v>6.9199999999999999E-3</v>
      </c>
      <c r="AI1600" s="132">
        <f t="shared" si="31"/>
        <v>2.1048128880419253E-3</v>
      </c>
      <c r="AJ1600" s="132">
        <v>4.612465550778318E-4</v>
      </c>
    </row>
    <row r="1601" spans="1:36" hidden="1">
      <c r="A1601" t="s">
        <v>1213</v>
      </c>
      <c r="B1601">
        <v>9302</v>
      </c>
      <c r="C1601" t="s">
        <v>2373</v>
      </c>
      <c r="D1601" t="s">
        <v>2374</v>
      </c>
      <c r="E1601" t="s">
        <v>309</v>
      </c>
      <c r="F1601" t="s">
        <v>2375</v>
      </c>
      <c r="G1601" t="s">
        <v>2376</v>
      </c>
      <c r="H1601" t="s">
        <v>321</v>
      </c>
      <c r="I1601" t="s">
        <v>754</v>
      </c>
      <c r="J1601" t="s">
        <v>204</v>
      </c>
      <c r="K1601" t="s">
        <v>204</v>
      </c>
      <c r="L1601" t="s">
        <v>325</v>
      </c>
      <c r="M1601" t="s">
        <v>340</v>
      </c>
      <c r="N1601" t="s">
        <v>440</v>
      </c>
      <c r="O1601" t="s">
        <v>339</v>
      </c>
      <c r="P1601" t="s">
        <v>1577</v>
      </c>
      <c r="Q1601" t="s">
        <v>415</v>
      </c>
      <c r="R1601" t="s">
        <v>407</v>
      </c>
      <c r="S1601" t="s">
        <v>1212</v>
      </c>
      <c r="T1601" s="131">
        <v>4.21</v>
      </c>
      <c r="U1601" t="s">
        <v>1952</v>
      </c>
      <c r="V1601" s="132">
        <v>2.7539999999999999E-2</v>
      </c>
      <c r="W1601" s="132">
        <v>3.09E-2</v>
      </c>
      <c r="X1601" t="s">
        <v>412</v>
      </c>
      <c r="Y1601" t="s">
        <v>339</v>
      </c>
      <c r="Z1601" s="131">
        <v>1603045</v>
      </c>
      <c r="AA1601" s="131">
        <v>1</v>
      </c>
      <c r="AB1601" s="131">
        <v>103.46</v>
      </c>
      <c r="AD1601" s="131">
        <v>1658.51</v>
      </c>
      <c r="AH1601" s="132">
        <v>3.98E-3</v>
      </c>
      <c r="AI1601" s="132">
        <f t="shared" si="31"/>
        <v>2.1010466089309452E-3</v>
      </c>
      <c r="AJ1601" s="132">
        <v>4.6042121650485428E-4</v>
      </c>
    </row>
    <row r="1602" spans="1:36" hidden="1">
      <c r="A1602" t="s">
        <v>1213</v>
      </c>
      <c r="B1602">
        <v>9302</v>
      </c>
      <c r="C1602" t="s">
        <v>2536</v>
      </c>
      <c r="D1602" t="s">
        <v>2537</v>
      </c>
      <c r="E1602" t="s">
        <v>309</v>
      </c>
      <c r="F1602" t="s">
        <v>2538</v>
      </c>
      <c r="G1602" t="s">
        <v>2539</v>
      </c>
      <c r="H1602" t="s">
        <v>321</v>
      </c>
      <c r="I1602" t="s">
        <v>754</v>
      </c>
      <c r="J1602" t="s">
        <v>204</v>
      </c>
      <c r="K1602" t="s">
        <v>204</v>
      </c>
      <c r="L1602" t="s">
        <v>325</v>
      </c>
      <c r="M1602" t="s">
        <v>340</v>
      </c>
      <c r="N1602" t="s">
        <v>451</v>
      </c>
      <c r="O1602" t="s">
        <v>339</v>
      </c>
      <c r="P1602" t="s">
        <v>1627</v>
      </c>
      <c r="Q1602" t="s">
        <v>413</v>
      </c>
      <c r="R1602" t="s">
        <v>407</v>
      </c>
      <c r="S1602" t="s">
        <v>1212</v>
      </c>
      <c r="T1602" s="131">
        <v>4.25</v>
      </c>
      <c r="U1602" t="s">
        <v>1903</v>
      </c>
      <c r="V1602" s="132">
        <v>2.9610000000000001E-2</v>
      </c>
      <c r="W1602" s="132">
        <v>3.2899999999999999E-2</v>
      </c>
      <c r="X1602" t="s">
        <v>412</v>
      </c>
      <c r="Y1602" t="s">
        <v>339</v>
      </c>
      <c r="Z1602" s="131">
        <v>1641747</v>
      </c>
      <c r="AA1602" s="131">
        <v>1</v>
      </c>
      <c r="AB1602" s="131">
        <v>100.84</v>
      </c>
      <c r="AD1602" s="131">
        <v>1655.538</v>
      </c>
      <c r="AH1602" s="132">
        <v>1.74E-3</v>
      </c>
      <c r="AI1602" s="132">
        <f t="shared" si="31"/>
        <v>2.0972815966477858E-3</v>
      </c>
      <c r="AJ1602" s="132">
        <v>4.5959615554323671E-4</v>
      </c>
    </row>
    <row r="1603" spans="1:36" hidden="1">
      <c r="A1603" t="s">
        <v>1213</v>
      </c>
      <c r="B1603">
        <v>9302</v>
      </c>
      <c r="C1603" t="s">
        <v>2445</v>
      </c>
      <c r="D1603" t="s">
        <v>2446</v>
      </c>
      <c r="E1603" t="s">
        <v>309</v>
      </c>
      <c r="F1603" t="s">
        <v>2696</v>
      </c>
      <c r="G1603" t="s">
        <v>2697</v>
      </c>
      <c r="H1603" t="s">
        <v>321</v>
      </c>
      <c r="I1603" t="s">
        <v>951</v>
      </c>
      <c r="J1603" t="s">
        <v>204</v>
      </c>
      <c r="K1603" t="s">
        <v>204</v>
      </c>
      <c r="L1603" t="s">
        <v>325</v>
      </c>
      <c r="M1603" t="s">
        <v>340</v>
      </c>
      <c r="N1603" t="s">
        <v>462</v>
      </c>
      <c r="O1603" t="s">
        <v>339</v>
      </c>
      <c r="P1603" t="s">
        <v>1533</v>
      </c>
      <c r="Q1603" t="s">
        <v>413</v>
      </c>
      <c r="R1603" t="s">
        <v>407</v>
      </c>
      <c r="S1603" t="s">
        <v>1212</v>
      </c>
      <c r="T1603" s="131">
        <v>0.91</v>
      </c>
      <c r="U1603" t="s">
        <v>2382</v>
      </c>
      <c r="V1603" s="132">
        <v>1.491E-2</v>
      </c>
      <c r="W1603" s="132">
        <v>5.1900000000000002E-2</v>
      </c>
      <c r="X1603" t="s">
        <v>412</v>
      </c>
      <c r="Y1603" t="s">
        <v>339</v>
      </c>
      <c r="Z1603" s="131">
        <v>1663431.57</v>
      </c>
      <c r="AA1603" s="131">
        <v>1</v>
      </c>
      <c r="AB1603" s="131">
        <v>98.12</v>
      </c>
      <c r="AD1603" s="131">
        <v>1632.1590000000001</v>
      </c>
      <c r="AH1603" s="132">
        <v>1.227E-2</v>
      </c>
      <c r="AI1603" s="132">
        <f t="shared" ref="AI1603:AI1666" si="32">AD1603/SUMIF(B:B,B1603,AD:AD)</f>
        <v>2.0676644290273335E-3</v>
      </c>
      <c r="AJ1603" s="132">
        <v>4.5310587956017543E-4</v>
      </c>
    </row>
    <row r="1604" spans="1:36" hidden="1">
      <c r="A1604" t="s">
        <v>1213</v>
      </c>
      <c r="B1604">
        <v>9302</v>
      </c>
      <c r="C1604" t="s">
        <v>1509</v>
      </c>
      <c r="D1604" t="s">
        <v>1510</v>
      </c>
      <c r="E1604" t="s">
        <v>309</v>
      </c>
      <c r="F1604" t="s">
        <v>2811</v>
      </c>
      <c r="G1604" t="s">
        <v>2812</v>
      </c>
      <c r="H1604" t="s">
        <v>321</v>
      </c>
      <c r="I1604" t="s">
        <v>754</v>
      </c>
      <c r="J1604" t="s">
        <v>204</v>
      </c>
      <c r="K1604" t="s">
        <v>204</v>
      </c>
      <c r="L1604" t="s">
        <v>325</v>
      </c>
      <c r="M1604" t="s">
        <v>340</v>
      </c>
      <c r="N1604" t="s">
        <v>448</v>
      </c>
      <c r="O1604" t="s">
        <v>339</v>
      </c>
      <c r="P1604" t="s">
        <v>1211</v>
      </c>
      <c r="Q1604" t="s">
        <v>413</v>
      </c>
      <c r="R1604" t="s">
        <v>407</v>
      </c>
      <c r="S1604" t="s">
        <v>1212</v>
      </c>
      <c r="T1604" s="131">
        <v>5.59</v>
      </c>
      <c r="U1604" t="s">
        <v>2813</v>
      </c>
      <c r="V1604" s="132">
        <v>2.3480000000000001E-2</v>
      </c>
      <c r="W1604" s="132">
        <v>2.5899999999999999E-2</v>
      </c>
      <c r="X1604" t="s">
        <v>412</v>
      </c>
      <c r="Y1604" t="s">
        <v>339</v>
      </c>
      <c r="Z1604" s="131">
        <v>1605350</v>
      </c>
      <c r="AA1604" s="131">
        <v>1</v>
      </c>
      <c r="AB1604" s="131">
        <v>101.28</v>
      </c>
      <c r="AD1604" s="131">
        <v>1625.8979999999999</v>
      </c>
      <c r="AH1604" s="132">
        <v>5.6999999999999998E-4</v>
      </c>
      <c r="AI1604" s="132">
        <f t="shared" si="32"/>
        <v>2.0597328200418481E-3</v>
      </c>
      <c r="AJ1604" s="132">
        <v>4.513677548358524E-4</v>
      </c>
    </row>
    <row r="1605" spans="1:36" hidden="1">
      <c r="A1605" t="s">
        <v>1213</v>
      </c>
      <c r="B1605">
        <v>9302</v>
      </c>
      <c r="C1605" t="s">
        <v>1761</v>
      </c>
      <c r="D1605" t="s">
        <v>1762</v>
      </c>
      <c r="E1605" t="s">
        <v>309</v>
      </c>
      <c r="F1605" t="s">
        <v>1763</v>
      </c>
      <c r="G1605" t="s">
        <v>1764</v>
      </c>
      <c r="H1605" t="s">
        <v>321</v>
      </c>
      <c r="I1605" t="s">
        <v>951</v>
      </c>
      <c r="J1605" t="s">
        <v>204</v>
      </c>
      <c r="K1605" t="s">
        <v>204</v>
      </c>
      <c r="L1605" t="s">
        <v>325</v>
      </c>
      <c r="M1605" t="s">
        <v>340</v>
      </c>
      <c r="N1605" t="s">
        <v>447</v>
      </c>
      <c r="O1605" t="s">
        <v>339</v>
      </c>
      <c r="Q1605" t="s">
        <v>410</v>
      </c>
      <c r="R1605" t="s">
        <v>410</v>
      </c>
      <c r="S1605" t="s">
        <v>1212</v>
      </c>
      <c r="T1605" s="131">
        <v>3.71</v>
      </c>
      <c r="U1605" t="s">
        <v>1765</v>
      </c>
      <c r="V1605" s="132">
        <v>5.8900000000000001E-2</v>
      </c>
      <c r="W1605" s="132">
        <v>5.8299999999999998E-2</v>
      </c>
      <c r="X1605" t="s">
        <v>412</v>
      </c>
      <c r="Y1605" t="s">
        <v>339</v>
      </c>
      <c r="Z1605" s="131">
        <v>1530000</v>
      </c>
      <c r="AA1605" s="131">
        <v>1</v>
      </c>
      <c r="AB1605" s="131">
        <v>105.84</v>
      </c>
      <c r="AD1605" s="131">
        <v>1619.3520000000001</v>
      </c>
      <c r="AH1605" s="132">
        <v>5.5599999999999998E-3</v>
      </c>
      <c r="AI1605" s="132">
        <f t="shared" si="32"/>
        <v>2.0514401651274602E-3</v>
      </c>
      <c r="AJ1605" s="132">
        <v>4.4955051087395848E-4</v>
      </c>
    </row>
    <row r="1606" spans="1:36" hidden="1">
      <c r="A1606" t="s">
        <v>1213</v>
      </c>
      <c r="B1606">
        <v>9302</v>
      </c>
      <c r="C1606" t="s">
        <v>1835</v>
      </c>
      <c r="D1606" t="s">
        <v>1836</v>
      </c>
      <c r="E1606" t="s">
        <v>309</v>
      </c>
      <c r="F1606" t="s">
        <v>3097</v>
      </c>
      <c r="G1606" t="s">
        <v>3098</v>
      </c>
      <c r="H1606" t="s">
        <v>321</v>
      </c>
      <c r="I1606" t="s">
        <v>951</v>
      </c>
      <c r="J1606" t="s">
        <v>204</v>
      </c>
      <c r="K1606" t="s">
        <v>204</v>
      </c>
      <c r="L1606" t="s">
        <v>325</v>
      </c>
      <c r="M1606" t="s">
        <v>340</v>
      </c>
      <c r="N1606" t="s">
        <v>441</v>
      </c>
      <c r="O1606" t="s">
        <v>339</v>
      </c>
      <c r="Q1606" t="s">
        <v>410</v>
      </c>
      <c r="R1606" t="s">
        <v>410</v>
      </c>
      <c r="S1606" t="s">
        <v>1212</v>
      </c>
      <c r="T1606" s="131">
        <v>4.8899999999999997</v>
      </c>
      <c r="U1606" t="s">
        <v>1952</v>
      </c>
      <c r="V1606" s="132">
        <v>5.4960000000000002E-2</v>
      </c>
      <c r="W1606" s="132">
        <v>6.7000000000000004E-2</v>
      </c>
      <c r="X1606" t="s">
        <v>412</v>
      </c>
      <c r="Y1606" t="s">
        <v>339</v>
      </c>
      <c r="Z1606" s="131">
        <v>1625700</v>
      </c>
      <c r="AA1606" s="131">
        <v>1</v>
      </c>
      <c r="AB1606" s="131">
        <v>99.52</v>
      </c>
      <c r="AD1606" s="131">
        <v>1617.8969999999999</v>
      </c>
      <c r="AH1606" s="132">
        <v>7.5799999999999999E-3</v>
      </c>
      <c r="AI1606" s="132">
        <f t="shared" si="32"/>
        <v>2.0495969306483226E-3</v>
      </c>
      <c r="AJ1606" s="132">
        <v>4.4914658634530649E-4</v>
      </c>
    </row>
    <row r="1607" spans="1:36" hidden="1">
      <c r="A1607" t="s">
        <v>1213</v>
      </c>
      <c r="B1607">
        <v>9302</v>
      </c>
      <c r="C1607" t="s">
        <v>2373</v>
      </c>
      <c r="D1607" t="s">
        <v>2374</v>
      </c>
      <c r="E1607" t="s">
        <v>309</v>
      </c>
      <c r="F1607" t="s">
        <v>2574</v>
      </c>
      <c r="G1607" t="s">
        <v>2575</v>
      </c>
      <c r="H1607" t="s">
        <v>321</v>
      </c>
      <c r="I1607" t="s">
        <v>951</v>
      </c>
      <c r="J1607" t="s">
        <v>204</v>
      </c>
      <c r="K1607" t="s">
        <v>204</v>
      </c>
      <c r="L1607" t="s">
        <v>325</v>
      </c>
      <c r="M1607" t="s">
        <v>340</v>
      </c>
      <c r="N1607" t="s">
        <v>440</v>
      </c>
      <c r="O1607" t="s">
        <v>339</v>
      </c>
      <c r="P1607" t="s">
        <v>1577</v>
      </c>
      <c r="Q1607" t="s">
        <v>415</v>
      </c>
      <c r="R1607" t="s">
        <v>407</v>
      </c>
      <c r="S1607" t="s">
        <v>1212</v>
      </c>
      <c r="T1607" s="131">
        <v>1.45</v>
      </c>
      <c r="U1607" t="s">
        <v>1370</v>
      </c>
      <c r="V1607" s="132">
        <v>5.9020000000000003E-2</v>
      </c>
      <c r="W1607" s="132">
        <v>5.3999999999999999E-2</v>
      </c>
      <c r="X1607" t="s">
        <v>412</v>
      </c>
      <c r="Y1607" t="s">
        <v>339</v>
      </c>
      <c r="Z1607" s="131">
        <v>1664332</v>
      </c>
      <c r="AA1607" s="131">
        <v>1</v>
      </c>
      <c r="AB1607" s="131">
        <v>97.14</v>
      </c>
      <c r="AD1607" s="131">
        <v>1616.732</v>
      </c>
      <c r="AH1607" s="132">
        <v>2.33E-3</v>
      </c>
      <c r="AI1607" s="132">
        <f t="shared" si="32"/>
        <v>2.0481210762371919E-3</v>
      </c>
      <c r="AJ1607" s="132">
        <v>4.4882316911102504E-4</v>
      </c>
    </row>
    <row r="1608" spans="1:36" hidden="1">
      <c r="A1608" t="s">
        <v>1213</v>
      </c>
      <c r="B1608">
        <v>9302</v>
      </c>
      <c r="C1608" t="s">
        <v>3092</v>
      </c>
      <c r="D1608" t="s">
        <v>3093</v>
      </c>
      <c r="E1608" t="s">
        <v>309</v>
      </c>
      <c r="F1608" t="s">
        <v>3094</v>
      </c>
      <c r="G1608" t="s">
        <v>3095</v>
      </c>
      <c r="H1608" t="s">
        <v>321</v>
      </c>
      <c r="I1608" t="s">
        <v>951</v>
      </c>
      <c r="J1608" t="s">
        <v>204</v>
      </c>
      <c r="K1608" t="s">
        <v>204</v>
      </c>
      <c r="L1608" t="s">
        <v>325</v>
      </c>
      <c r="M1608" t="s">
        <v>340</v>
      </c>
      <c r="N1608" t="s">
        <v>478</v>
      </c>
      <c r="O1608" t="s">
        <v>339</v>
      </c>
      <c r="P1608" t="s">
        <v>1700</v>
      </c>
      <c r="Q1608" t="s">
        <v>413</v>
      </c>
      <c r="R1608" t="s">
        <v>407</v>
      </c>
      <c r="S1608" t="s">
        <v>1212</v>
      </c>
      <c r="T1608" s="131">
        <v>0.33</v>
      </c>
      <c r="U1608" t="s">
        <v>3096</v>
      </c>
      <c r="V1608" s="132">
        <v>4.6710000000000002E-2</v>
      </c>
      <c r="W1608" s="132">
        <v>4.2700000000000002E-2</v>
      </c>
      <c r="X1608" t="s">
        <v>412</v>
      </c>
      <c r="Y1608" t="s">
        <v>339</v>
      </c>
      <c r="Z1608" s="131">
        <v>1597542.9</v>
      </c>
      <c r="AA1608" s="131">
        <v>1</v>
      </c>
      <c r="AB1608" s="131">
        <v>100.95</v>
      </c>
      <c r="AD1608" s="131">
        <v>1612.72</v>
      </c>
      <c r="AH1608" s="132">
        <v>1.055E-2</v>
      </c>
      <c r="AI1608" s="132">
        <f t="shared" si="32"/>
        <v>2.0430385630204905E-3</v>
      </c>
      <c r="AJ1608" s="132">
        <v>4.4770939233511326E-4</v>
      </c>
    </row>
    <row r="1609" spans="1:36" hidden="1">
      <c r="A1609" t="s">
        <v>1213</v>
      </c>
      <c r="B1609">
        <v>9302</v>
      </c>
      <c r="C1609" t="s">
        <v>1803</v>
      </c>
      <c r="D1609" t="s">
        <v>1804</v>
      </c>
      <c r="E1609" t="s">
        <v>309</v>
      </c>
      <c r="F1609" t="s">
        <v>1805</v>
      </c>
      <c r="G1609" t="s">
        <v>1806</v>
      </c>
      <c r="H1609" t="s">
        <v>321</v>
      </c>
      <c r="I1609" t="s">
        <v>952</v>
      </c>
      <c r="J1609" t="s">
        <v>204</v>
      </c>
      <c r="K1609" t="s">
        <v>204</v>
      </c>
      <c r="L1609" t="s">
        <v>325</v>
      </c>
      <c r="M1609" t="s">
        <v>340</v>
      </c>
      <c r="N1609" t="s">
        <v>461</v>
      </c>
      <c r="O1609" t="s">
        <v>339</v>
      </c>
      <c r="Q1609" t="s">
        <v>410</v>
      </c>
      <c r="R1609" t="s">
        <v>410</v>
      </c>
      <c r="S1609" t="s">
        <v>1212</v>
      </c>
      <c r="T1609" s="131">
        <v>3.02</v>
      </c>
      <c r="U1609" t="s">
        <v>1730</v>
      </c>
      <c r="V1609" s="132">
        <v>4.2689999999999999E-2</v>
      </c>
      <c r="W1609" s="132">
        <v>3.7999999999999999E-2</v>
      </c>
      <c r="X1609" t="s">
        <v>412</v>
      </c>
      <c r="Y1609" t="s">
        <v>339</v>
      </c>
      <c r="Z1609" s="131">
        <v>1536000</v>
      </c>
      <c r="AA1609" s="131">
        <v>1</v>
      </c>
      <c r="AB1609" s="131">
        <v>104.5</v>
      </c>
      <c r="AD1609" s="131">
        <v>1605.12</v>
      </c>
      <c r="AH1609" s="132">
        <v>5.1200000000000004E-3</v>
      </c>
      <c r="AI1609" s="132">
        <f t="shared" si="32"/>
        <v>2.0334106715830707E-3</v>
      </c>
      <c r="AJ1609" s="132">
        <v>4.4559954599988644E-4</v>
      </c>
    </row>
    <row r="1610" spans="1:36" hidden="1">
      <c r="A1610" t="s">
        <v>1213</v>
      </c>
      <c r="B1610">
        <v>9302</v>
      </c>
      <c r="C1610" t="s">
        <v>2280</v>
      </c>
      <c r="D1610" t="s">
        <v>2281</v>
      </c>
      <c r="E1610" t="s">
        <v>309</v>
      </c>
      <c r="F1610" t="s">
        <v>2540</v>
      </c>
      <c r="G1610" t="s">
        <v>2541</v>
      </c>
      <c r="H1610" t="s">
        <v>321</v>
      </c>
      <c r="I1610" t="s">
        <v>951</v>
      </c>
      <c r="J1610" t="s">
        <v>204</v>
      </c>
      <c r="K1610" t="s">
        <v>204</v>
      </c>
      <c r="L1610" t="s">
        <v>325</v>
      </c>
      <c r="M1610" t="s">
        <v>340</v>
      </c>
      <c r="N1610" t="s">
        <v>454</v>
      </c>
      <c r="O1610" t="s">
        <v>339</v>
      </c>
      <c r="P1610" t="s">
        <v>1539</v>
      </c>
      <c r="Q1610" t="s">
        <v>413</v>
      </c>
      <c r="R1610" t="s">
        <v>407</v>
      </c>
      <c r="S1610" t="s">
        <v>1212</v>
      </c>
      <c r="T1610" s="131">
        <v>2.58</v>
      </c>
      <c r="U1610" t="s">
        <v>1777</v>
      </c>
      <c r="V1610" s="132">
        <v>6.4570000000000002E-2</v>
      </c>
      <c r="W1610" s="132">
        <v>5.6399999999999999E-2</v>
      </c>
      <c r="X1610" t="s">
        <v>412</v>
      </c>
      <c r="Y1610" t="s">
        <v>339</v>
      </c>
      <c r="Z1610" s="131">
        <v>1539935.8</v>
      </c>
      <c r="AA1610" s="131">
        <v>1</v>
      </c>
      <c r="AB1610" s="131">
        <v>104.13</v>
      </c>
      <c r="AD1610" s="131">
        <v>1603.5350000000001</v>
      </c>
      <c r="AH1610" s="132">
        <v>9.7999999999999997E-4</v>
      </c>
      <c r="AI1610" s="132">
        <f t="shared" si="32"/>
        <v>2.0314027494872408E-3</v>
      </c>
      <c r="AJ1610" s="132">
        <v>4.4515953199444777E-4</v>
      </c>
    </row>
    <row r="1611" spans="1:36" hidden="1">
      <c r="A1611" t="s">
        <v>1213</v>
      </c>
      <c r="B1611">
        <v>9302</v>
      </c>
      <c r="C1611" t="s">
        <v>2873</v>
      </c>
      <c r="D1611" t="s">
        <v>2874</v>
      </c>
      <c r="E1611" t="s">
        <v>309</v>
      </c>
      <c r="F1611" t="s">
        <v>2956</v>
      </c>
      <c r="G1611" t="s">
        <v>2957</v>
      </c>
      <c r="H1611" t="s">
        <v>321</v>
      </c>
      <c r="I1611" t="s">
        <v>951</v>
      </c>
      <c r="J1611" t="s">
        <v>204</v>
      </c>
      <c r="K1611" t="s">
        <v>204</v>
      </c>
      <c r="L1611" t="s">
        <v>325</v>
      </c>
      <c r="M1611" t="s">
        <v>340</v>
      </c>
      <c r="N1611" t="s">
        <v>447</v>
      </c>
      <c r="O1611" t="s">
        <v>339</v>
      </c>
      <c r="P1611" t="s">
        <v>1545</v>
      </c>
      <c r="Q1611" t="s">
        <v>415</v>
      </c>
      <c r="R1611" t="s">
        <v>407</v>
      </c>
      <c r="S1611" t="s">
        <v>1212</v>
      </c>
      <c r="T1611" s="131">
        <v>0.25</v>
      </c>
      <c r="U1611" t="s">
        <v>1868</v>
      </c>
      <c r="V1611" s="132">
        <v>5.672E-2</v>
      </c>
      <c r="W1611" s="132">
        <v>5.6000000000000001E-2</v>
      </c>
      <c r="X1611" t="s">
        <v>412</v>
      </c>
      <c r="Y1611" t="s">
        <v>339</v>
      </c>
      <c r="Z1611" s="131">
        <v>1575540</v>
      </c>
      <c r="AA1611" s="131">
        <v>1</v>
      </c>
      <c r="AB1611" s="131">
        <v>100.22</v>
      </c>
      <c r="AD1611" s="131">
        <v>1579.0060000000001</v>
      </c>
      <c r="AH1611" s="132">
        <v>2.7650000000000001E-2</v>
      </c>
      <c r="AI1611" s="132">
        <f t="shared" si="32"/>
        <v>2.0003287298729681E-3</v>
      </c>
      <c r="AJ1611" s="132">
        <v>4.3835000294750346E-4</v>
      </c>
    </row>
    <row r="1612" spans="1:36" hidden="1">
      <c r="A1612" t="s">
        <v>1213</v>
      </c>
      <c r="B1612">
        <v>9302</v>
      </c>
      <c r="C1612" t="s">
        <v>1696</v>
      </c>
      <c r="D1612" t="s">
        <v>1697</v>
      </c>
      <c r="E1612" t="s">
        <v>309</v>
      </c>
      <c r="F1612" t="s">
        <v>2060</v>
      </c>
      <c r="G1612" t="s">
        <v>2061</v>
      </c>
      <c r="H1612" t="s">
        <v>321</v>
      </c>
      <c r="I1612" t="s">
        <v>754</v>
      </c>
      <c r="J1612" t="s">
        <v>204</v>
      </c>
      <c r="K1612" t="s">
        <v>204</v>
      </c>
      <c r="L1612" t="s">
        <v>325</v>
      </c>
      <c r="M1612" t="s">
        <v>340</v>
      </c>
      <c r="N1612" t="s">
        <v>464</v>
      </c>
      <c r="O1612" t="s">
        <v>339</v>
      </c>
      <c r="P1612" t="s">
        <v>1700</v>
      </c>
      <c r="Q1612" t="s">
        <v>413</v>
      </c>
      <c r="R1612" t="s">
        <v>407</v>
      </c>
      <c r="S1612" t="s">
        <v>1212</v>
      </c>
      <c r="T1612" s="131">
        <v>2.27</v>
      </c>
      <c r="U1612" t="s">
        <v>1343</v>
      </c>
      <c r="V1612" s="132">
        <v>2.7660000000000001E-2</v>
      </c>
      <c r="W1612" s="132">
        <v>2.8000000000000001E-2</v>
      </c>
      <c r="X1612" t="s">
        <v>412</v>
      </c>
      <c r="Y1612" t="s">
        <v>339</v>
      </c>
      <c r="Z1612" s="131">
        <v>1380110.09</v>
      </c>
      <c r="AA1612" s="131">
        <v>1</v>
      </c>
      <c r="AB1612" s="131">
        <v>114.39</v>
      </c>
      <c r="AD1612" s="131">
        <v>1578.7080000000001</v>
      </c>
      <c r="AH1612" s="132">
        <v>8.4999999999999995E-4</v>
      </c>
      <c r="AI1612" s="132">
        <f t="shared" si="32"/>
        <v>1.9999512151823956E-3</v>
      </c>
      <c r="AJ1612" s="132">
        <v>4.382672747622538E-4</v>
      </c>
    </row>
    <row r="1613" spans="1:36" hidden="1">
      <c r="A1613" t="s">
        <v>1213</v>
      </c>
      <c r="B1613">
        <v>9302</v>
      </c>
      <c r="C1613" t="s">
        <v>3152</v>
      </c>
      <c r="D1613" t="s">
        <v>3153</v>
      </c>
      <c r="E1613" t="s">
        <v>311</v>
      </c>
      <c r="F1613" t="s">
        <v>3154</v>
      </c>
      <c r="G1613" t="s">
        <v>3155</v>
      </c>
      <c r="H1613" t="s">
        <v>321</v>
      </c>
      <c r="I1613" t="s">
        <v>951</v>
      </c>
      <c r="J1613" t="s">
        <v>204</v>
      </c>
      <c r="K1613" t="s">
        <v>224</v>
      </c>
      <c r="L1613" t="s">
        <v>325</v>
      </c>
      <c r="M1613" t="s">
        <v>340</v>
      </c>
      <c r="N1613" t="s">
        <v>465</v>
      </c>
      <c r="O1613" t="s">
        <v>339</v>
      </c>
      <c r="P1613" t="s">
        <v>1551</v>
      </c>
      <c r="Q1613" t="s">
        <v>413</v>
      </c>
      <c r="R1613" t="s">
        <v>407</v>
      </c>
      <c r="S1613" t="s">
        <v>1212</v>
      </c>
      <c r="T1613" s="131">
        <v>1.24</v>
      </c>
      <c r="U1613" t="s">
        <v>3037</v>
      </c>
      <c r="V1613" s="132">
        <v>7.4639999999999998E-2</v>
      </c>
      <c r="W1613" s="132">
        <v>5.5899999999999998E-2</v>
      </c>
      <c r="X1613" t="s">
        <v>412</v>
      </c>
      <c r="Y1613" t="s">
        <v>339</v>
      </c>
      <c r="Z1613" s="131">
        <v>1515580</v>
      </c>
      <c r="AA1613" s="131">
        <v>1</v>
      </c>
      <c r="AB1613" s="131">
        <v>103.66</v>
      </c>
      <c r="AD1613" s="131">
        <v>1571.05</v>
      </c>
      <c r="AH1613" s="132">
        <v>1.0500000000000001E-2</v>
      </c>
      <c r="AI1613" s="132">
        <f t="shared" si="32"/>
        <v>1.9902498477313742E-3</v>
      </c>
      <c r="AJ1613" s="132">
        <v>4.3614132696815294E-4</v>
      </c>
    </row>
    <row r="1614" spans="1:36" hidden="1">
      <c r="A1614" t="s">
        <v>1213</v>
      </c>
      <c r="B1614">
        <v>9302</v>
      </c>
      <c r="C1614" t="s">
        <v>2988</v>
      </c>
      <c r="D1614" t="s">
        <v>2989</v>
      </c>
      <c r="E1614" t="s">
        <v>309</v>
      </c>
      <c r="F1614" t="s">
        <v>3111</v>
      </c>
      <c r="G1614" t="s">
        <v>3112</v>
      </c>
      <c r="H1614" t="s">
        <v>321</v>
      </c>
      <c r="I1614" t="s">
        <v>951</v>
      </c>
      <c r="J1614" t="s">
        <v>204</v>
      </c>
      <c r="K1614" t="s">
        <v>204</v>
      </c>
      <c r="L1614" t="s">
        <v>325</v>
      </c>
      <c r="M1614" t="s">
        <v>340</v>
      </c>
      <c r="N1614" t="s">
        <v>441</v>
      </c>
      <c r="O1614" t="s">
        <v>339</v>
      </c>
      <c r="Q1614" t="s">
        <v>410</v>
      </c>
      <c r="R1614" t="s">
        <v>410</v>
      </c>
      <c r="S1614" t="s">
        <v>1212</v>
      </c>
      <c r="T1614" s="131">
        <v>4.33</v>
      </c>
      <c r="U1614" t="s">
        <v>1560</v>
      </c>
      <c r="V1614" s="132">
        <v>6.7369999999999999E-2</v>
      </c>
      <c r="W1614" s="132">
        <v>6.7299999999999999E-2</v>
      </c>
      <c r="X1614" t="s">
        <v>412</v>
      </c>
      <c r="Y1614" t="s">
        <v>339</v>
      </c>
      <c r="Z1614" s="131">
        <v>1515741</v>
      </c>
      <c r="AA1614" s="131">
        <v>1</v>
      </c>
      <c r="AB1614" s="131">
        <v>103.14</v>
      </c>
      <c r="AD1614" s="131">
        <v>1563.335</v>
      </c>
      <c r="AH1614" s="132">
        <v>4.6100000000000004E-3</v>
      </c>
      <c r="AI1614" s="132">
        <f t="shared" si="32"/>
        <v>1.9804762710945722E-3</v>
      </c>
      <c r="AJ1614" s="132">
        <v>4.3399955532653792E-4</v>
      </c>
    </row>
    <row r="1615" spans="1:36" hidden="1">
      <c r="A1615" t="s">
        <v>1213</v>
      </c>
      <c r="B1615">
        <v>9302</v>
      </c>
      <c r="C1615" t="s">
        <v>1874</v>
      </c>
      <c r="D1615" t="s">
        <v>1875</v>
      </c>
      <c r="E1615" t="s">
        <v>309</v>
      </c>
      <c r="F1615" t="s">
        <v>2660</v>
      </c>
      <c r="G1615" t="s">
        <v>2661</v>
      </c>
      <c r="H1615" t="s">
        <v>321</v>
      </c>
      <c r="I1615" t="s">
        <v>754</v>
      </c>
      <c r="J1615" t="s">
        <v>204</v>
      </c>
      <c r="K1615" t="s">
        <v>204</v>
      </c>
      <c r="L1615" t="s">
        <v>325</v>
      </c>
      <c r="M1615" t="s">
        <v>340</v>
      </c>
      <c r="N1615" t="s">
        <v>448</v>
      </c>
      <c r="O1615" t="s">
        <v>339</v>
      </c>
      <c r="P1615" t="s">
        <v>1533</v>
      </c>
      <c r="Q1615" t="s">
        <v>413</v>
      </c>
      <c r="R1615" t="s">
        <v>407</v>
      </c>
      <c r="S1615" t="s">
        <v>1212</v>
      </c>
      <c r="T1615" s="131">
        <v>4.13</v>
      </c>
      <c r="U1615" t="s">
        <v>2662</v>
      </c>
      <c r="V1615" s="132">
        <v>1.342E-2</v>
      </c>
      <c r="W1615" s="132">
        <v>2.7699999999999999E-2</v>
      </c>
      <c r="X1615" t="s">
        <v>412</v>
      </c>
      <c r="Y1615" t="s">
        <v>339</v>
      </c>
      <c r="Z1615" s="131">
        <v>1480000</v>
      </c>
      <c r="AA1615" s="131">
        <v>1</v>
      </c>
      <c r="AB1615" s="131">
        <v>103.09</v>
      </c>
      <c r="AD1615" s="131">
        <v>1525.732</v>
      </c>
      <c r="AH1615" s="132">
        <v>2.1700000000000001E-3</v>
      </c>
      <c r="AI1615" s="132">
        <f t="shared" si="32"/>
        <v>1.9328397445522963E-3</v>
      </c>
      <c r="AJ1615" s="132">
        <v>4.2356053536028385E-4</v>
      </c>
    </row>
    <row r="1616" spans="1:36" hidden="1">
      <c r="A1616" t="s">
        <v>1213</v>
      </c>
      <c r="B1616">
        <v>9302</v>
      </c>
      <c r="C1616" t="s">
        <v>1835</v>
      </c>
      <c r="D1616" t="s">
        <v>1836</v>
      </c>
      <c r="E1616" t="s">
        <v>309</v>
      </c>
      <c r="F1616" t="s">
        <v>2900</v>
      </c>
      <c r="G1616" t="s">
        <v>2901</v>
      </c>
      <c r="H1616" t="s">
        <v>321</v>
      </c>
      <c r="I1616" t="s">
        <v>951</v>
      </c>
      <c r="J1616" t="s">
        <v>204</v>
      </c>
      <c r="K1616" t="s">
        <v>204</v>
      </c>
      <c r="L1616" t="s">
        <v>325</v>
      </c>
      <c r="M1616" t="s">
        <v>340</v>
      </c>
      <c r="N1616" t="s">
        <v>441</v>
      </c>
      <c r="O1616" t="s">
        <v>339</v>
      </c>
      <c r="Q1616" t="s">
        <v>410</v>
      </c>
      <c r="R1616" t="s">
        <v>410</v>
      </c>
      <c r="S1616" t="s">
        <v>1212</v>
      </c>
      <c r="T1616" s="131">
        <v>2.3199999999999998</v>
      </c>
      <c r="U1616" t="s">
        <v>1960</v>
      </c>
      <c r="V1616" s="132">
        <v>5.2659999999999998E-2</v>
      </c>
      <c r="W1616" s="132">
        <v>6.0600000000000001E-2</v>
      </c>
      <c r="X1616" t="s">
        <v>412</v>
      </c>
      <c r="Y1616" t="s">
        <v>339</v>
      </c>
      <c r="Z1616" s="131">
        <v>1521042</v>
      </c>
      <c r="AA1616" s="131">
        <v>1</v>
      </c>
      <c r="AB1616" s="131">
        <v>100.19</v>
      </c>
      <c r="AD1616" s="131">
        <v>1523.932</v>
      </c>
      <c r="AH1616" s="132">
        <v>6.9100000000000003E-3</v>
      </c>
      <c r="AI1616" s="132">
        <f t="shared" si="32"/>
        <v>1.9305594544750126E-3</v>
      </c>
      <c r="AJ1616" s="132">
        <v>4.2306083491246702E-4</v>
      </c>
    </row>
    <row r="1617" spans="1:36" hidden="1">
      <c r="A1617" t="s">
        <v>1213</v>
      </c>
      <c r="B1617">
        <v>9302</v>
      </c>
      <c r="C1617" t="s">
        <v>1679</v>
      </c>
      <c r="D1617" t="s">
        <v>1680</v>
      </c>
      <c r="E1617" t="s">
        <v>309</v>
      </c>
      <c r="F1617" t="s">
        <v>1824</v>
      </c>
      <c r="G1617" t="s">
        <v>1825</v>
      </c>
      <c r="H1617" t="s">
        <v>321</v>
      </c>
      <c r="I1617" t="s">
        <v>951</v>
      </c>
      <c r="J1617" t="s">
        <v>204</v>
      </c>
      <c r="K1617" t="s">
        <v>204</v>
      </c>
      <c r="L1617" t="s">
        <v>325</v>
      </c>
      <c r="M1617" t="s">
        <v>340</v>
      </c>
      <c r="N1617" t="s">
        <v>443</v>
      </c>
      <c r="O1617" t="s">
        <v>339</v>
      </c>
      <c r="P1617" t="s">
        <v>1596</v>
      </c>
      <c r="Q1617" t="s">
        <v>415</v>
      </c>
      <c r="R1617" t="s">
        <v>407</v>
      </c>
      <c r="S1617" t="s">
        <v>1212</v>
      </c>
      <c r="T1617" s="131">
        <v>0.98</v>
      </c>
      <c r="U1617" t="s">
        <v>1628</v>
      </c>
      <c r="V1617" s="132">
        <v>8.4999999999999995E-4</v>
      </c>
      <c r="W1617" s="132">
        <v>5.7500000000000002E-2</v>
      </c>
      <c r="X1617" t="s">
        <v>412</v>
      </c>
      <c r="Y1617" t="s">
        <v>339</v>
      </c>
      <c r="Z1617" s="131">
        <v>1491421.62</v>
      </c>
      <c r="AA1617" s="131">
        <v>1</v>
      </c>
      <c r="AB1617" s="131">
        <v>101.2</v>
      </c>
      <c r="AD1617" s="131">
        <v>1509.319</v>
      </c>
      <c r="AH1617" s="132">
        <v>6.1700000000000001E-3</v>
      </c>
      <c r="AI1617" s="132">
        <f t="shared" si="32"/>
        <v>1.9120472995309316E-3</v>
      </c>
      <c r="AJ1617" s="132">
        <v>4.1900410011027381E-4</v>
      </c>
    </row>
    <row r="1618" spans="1:36" hidden="1">
      <c r="A1618" t="s">
        <v>1213</v>
      </c>
      <c r="B1618">
        <v>9302</v>
      </c>
      <c r="C1618" t="s">
        <v>3196</v>
      </c>
      <c r="D1618" t="s">
        <v>3197</v>
      </c>
      <c r="E1618" t="s">
        <v>311</v>
      </c>
      <c r="F1618" t="s">
        <v>3198</v>
      </c>
      <c r="G1618" t="s">
        <v>3199</v>
      </c>
      <c r="H1618" t="s">
        <v>321</v>
      </c>
      <c r="I1618" t="s">
        <v>951</v>
      </c>
      <c r="J1618" t="s">
        <v>204</v>
      </c>
      <c r="K1618" t="s">
        <v>224</v>
      </c>
      <c r="L1618" t="s">
        <v>325</v>
      </c>
      <c r="M1618" t="s">
        <v>340</v>
      </c>
      <c r="N1618" t="s">
        <v>465</v>
      </c>
      <c r="O1618" t="s">
        <v>339</v>
      </c>
      <c r="Q1618" t="s">
        <v>410</v>
      </c>
      <c r="R1618" t="s">
        <v>410</v>
      </c>
      <c r="S1618" t="s">
        <v>1212</v>
      </c>
      <c r="T1618" s="131">
        <v>0.89</v>
      </c>
      <c r="U1618" t="s">
        <v>2395</v>
      </c>
      <c r="V1618" s="132">
        <v>7.0940000000000003E-2</v>
      </c>
      <c r="W1618" s="132">
        <v>0.15210000000000001</v>
      </c>
      <c r="X1618" t="s">
        <v>412</v>
      </c>
      <c r="Y1618" t="s">
        <v>338</v>
      </c>
      <c r="Z1618" s="131">
        <v>1524686.53</v>
      </c>
      <c r="AA1618" s="131">
        <v>1</v>
      </c>
      <c r="AB1618" s="131">
        <v>96</v>
      </c>
      <c r="AD1618" s="131">
        <v>1463.6990000000001</v>
      </c>
      <c r="AH1618" s="132">
        <v>7.8100000000000001E-3</v>
      </c>
      <c r="AI1618" s="132">
        <f t="shared" si="32"/>
        <v>1.8542546143499984E-3</v>
      </c>
      <c r="AJ1618" s="132">
        <v>4.0633946987171546E-4</v>
      </c>
    </row>
    <row r="1619" spans="1:36" hidden="1">
      <c r="A1619" t="s">
        <v>1213</v>
      </c>
      <c r="B1619">
        <v>9302</v>
      </c>
      <c r="C1619" t="s">
        <v>2686</v>
      </c>
      <c r="D1619" t="s">
        <v>2687</v>
      </c>
      <c r="E1619" t="s">
        <v>309</v>
      </c>
      <c r="F1619" t="s">
        <v>2688</v>
      </c>
      <c r="G1619" t="s">
        <v>2689</v>
      </c>
      <c r="H1619" t="s">
        <v>321</v>
      </c>
      <c r="I1619" t="s">
        <v>951</v>
      </c>
      <c r="J1619" t="s">
        <v>204</v>
      </c>
      <c r="K1619" t="s">
        <v>204</v>
      </c>
      <c r="L1619" t="s">
        <v>325</v>
      </c>
      <c r="M1619" t="s">
        <v>340</v>
      </c>
      <c r="N1619" t="s">
        <v>464</v>
      </c>
      <c r="O1619" t="s">
        <v>339</v>
      </c>
      <c r="P1619" t="s">
        <v>1655</v>
      </c>
      <c r="Q1619" t="s">
        <v>413</v>
      </c>
      <c r="R1619" t="s">
        <v>407</v>
      </c>
      <c r="S1619" t="s">
        <v>1212</v>
      </c>
      <c r="T1619" s="131">
        <v>1.2</v>
      </c>
      <c r="U1619" t="s">
        <v>2690</v>
      </c>
      <c r="V1619" s="132">
        <v>6.5100000000000005E-2</v>
      </c>
      <c r="W1619" s="132">
        <v>6.7000000000000004E-2</v>
      </c>
      <c r="X1619" t="s">
        <v>412</v>
      </c>
      <c r="Y1619" t="s">
        <v>339</v>
      </c>
      <c r="Z1619" s="131">
        <v>1462293.89</v>
      </c>
      <c r="AA1619" s="131">
        <v>1</v>
      </c>
      <c r="AB1619" s="131">
        <v>99.46</v>
      </c>
      <c r="AD1619" s="131">
        <v>1454.3979999999999</v>
      </c>
      <c r="AH1619" s="132">
        <v>2.5799999999999998E-3</v>
      </c>
      <c r="AI1619" s="132">
        <f t="shared" si="32"/>
        <v>1.8424718487895452E-3</v>
      </c>
      <c r="AJ1619" s="132">
        <v>4.0375740661330171E-4</v>
      </c>
    </row>
    <row r="1620" spans="1:36" hidden="1">
      <c r="A1620" t="s">
        <v>1213</v>
      </c>
      <c r="B1620">
        <v>9302</v>
      </c>
      <c r="C1620" t="s">
        <v>3105</v>
      </c>
      <c r="D1620" t="s">
        <v>3106</v>
      </c>
      <c r="E1620" t="s">
        <v>309</v>
      </c>
      <c r="F1620" t="s">
        <v>3107</v>
      </c>
      <c r="G1620" t="s">
        <v>3108</v>
      </c>
      <c r="H1620" t="s">
        <v>321</v>
      </c>
      <c r="I1620" t="s">
        <v>951</v>
      </c>
      <c r="J1620" t="s">
        <v>204</v>
      </c>
      <c r="K1620" t="s">
        <v>204</v>
      </c>
      <c r="L1620" t="s">
        <v>325</v>
      </c>
      <c r="M1620" t="s">
        <v>340</v>
      </c>
      <c r="N1620" t="s">
        <v>447</v>
      </c>
      <c r="O1620" t="s">
        <v>339</v>
      </c>
      <c r="Q1620" t="s">
        <v>410</v>
      </c>
      <c r="R1620" t="s">
        <v>410</v>
      </c>
      <c r="S1620" t="s">
        <v>1212</v>
      </c>
      <c r="T1620" s="131">
        <v>3.8</v>
      </c>
      <c r="U1620" t="s">
        <v>1560</v>
      </c>
      <c r="V1620" s="132">
        <v>5.5050000000000002E-2</v>
      </c>
      <c r="W1620" s="132">
        <v>7.1499999999999994E-2</v>
      </c>
      <c r="X1620" t="s">
        <v>412</v>
      </c>
      <c r="Y1620" t="s">
        <v>339</v>
      </c>
      <c r="Z1620" s="131">
        <v>1469000</v>
      </c>
      <c r="AA1620" s="131">
        <v>1</v>
      </c>
      <c r="AB1620" s="131">
        <v>98.84</v>
      </c>
      <c r="AD1620" s="131">
        <v>1451.96</v>
      </c>
      <c r="AH1620" s="132">
        <v>7.3400000000000002E-3</v>
      </c>
      <c r="AI1620" s="132">
        <f t="shared" si="32"/>
        <v>1.8393833225626467E-3</v>
      </c>
      <c r="AJ1620" s="132">
        <v>4.0308059011786982E-4</v>
      </c>
    </row>
    <row r="1621" spans="1:36" hidden="1">
      <c r="A1621" t="s">
        <v>1213</v>
      </c>
      <c r="B1621">
        <v>9302</v>
      </c>
      <c r="C1621" t="s">
        <v>2973</v>
      </c>
      <c r="D1621" t="s">
        <v>2974</v>
      </c>
      <c r="E1621" t="s">
        <v>309</v>
      </c>
      <c r="F1621" t="s">
        <v>3016</v>
      </c>
      <c r="G1621" t="s">
        <v>3017</v>
      </c>
      <c r="H1621" t="s">
        <v>321</v>
      </c>
      <c r="I1621" t="s">
        <v>754</v>
      </c>
      <c r="J1621" t="s">
        <v>204</v>
      </c>
      <c r="K1621" t="s">
        <v>204</v>
      </c>
      <c r="L1621" t="s">
        <v>325</v>
      </c>
      <c r="M1621" t="s">
        <v>340</v>
      </c>
      <c r="N1621" t="s">
        <v>464</v>
      </c>
      <c r="O1621" t="s">
        <v>339</v>
      </c>
      <c r="P1621" t="s">
        <v>1539</v>
      </c>
      <c r="Q1621" t="s">
        <v>413</v>
      </c>
      <c r="R1621" t="s">
        <v>407</v>
      </c>
      <c r="S1621" t="s">
        <v>1212</v>
      </c>
      <c r="T1621" s="131">
        <v>1.5</v>
      </c>
      <c r="U1621" t="s">
        <v>1628</v>
      </c>
      <c r="V1621" s="132">
        <v>4.4920000000000002E-2</v>
      </c>
      <c r="W1621" s="132">
        <v>0.03</v>
      </c>
      <c r="X1621" t="s">
        <v>412</v>
      </c>
      <c r="Y1621" t="s">
        <v>339</v>
      </c>
      <c r="Z1621" s="131">
        <v>1400397</v>
      </c>
      <c r="AA1621" s="131">
        <v>1</v>
      </c>
      <c r="AB1621" s="131">
        <v>103.02</v>
      </c>
      <c r="AD1621" s="131">
        <v>1442.6890000000001</v>
      </c>
      <c r="AH1621" s="132">
        <v>3.3999999999999998E-3</v>
      </c>
      <c r="AI1621" s="132">
        <f t="shared" si="32"/>
        <v>1.8276385618368153E-3</v>
      </c>
      <c r="AJ1621" s="132">
        <v>4.0050685520025313E-4</v>
      </c>
    </row>
    <row r="1622" spans="1:36" hidden="1">
      <c r="A1622" t="s">
        <v>1213</v>
      </c>
      <c r="B1622">
        <v>9302</v>
      </c>
      <c r="C1622" t="s">
        <v>2199</v>
      </c>
      <c r="D1622" t="s">
        <v>2200</v>
      </c>
      <c r="E1622" t="s">
        <v>309</v>
      </c>
      <c r="F1622" t="s">
        <v>2201</v>
      </c>
      <c r="G1622" t="s">
        <v>2202</v>
      </c>
      <c r="H1622" t="s">
        <v>321</v>
      </c>
      <c r="I1622" t="s">
        <v>754</v>
      </c>
      <c r="J1622" t="s">
        <v>204</v>
      </c>
      <c r="K1622" t="s">
        <v>204</v>
      </c>
      <c r="L1622" t="s">
        <v>325</v>
      </c>
      <c r="M1622" t="s">
        <v>340</v>
      </c>
      <c r="N1622" t="s">
        <v>464</v>
      </c>
      <c r="O1622" t="s">
        <v>339</v>
      </c>
      <c r="P1622" t="s">
        <v>1700</v>
      </c>
      <c r="Q1622" t="s">
        <v>413</v>
      </c>
      <c r="R1622" t="s">
        <v>407</v>
      </c>
      <c r="S1622" t="s">
        <v>1212</v>
      </c>
      <c r="T1622" s="131">
        <v>7.02</v>
      </c>
      <c r="U1622" t="s">
        <v>2203</v>
      </c>
      <c r="V1622" s="132">
        <v>2.7E-2</v>
      </c>
      <c r="W1622" s="132">
        <v>3.32E-2</v>
      </c>
      <c r="X1622" t="s">
        <v>412</v>
      </c>
      <c r="Y1622" t="s">
        <v>339</v>
      </c>
      <c r="Z1622" s="131">
        <v>1400000</v>
      </c>
      <c r="AA1622" s="131">
        <v>1</v>
      </c>
      <c r="AB1622" s="131">
        <v>102.81</v>
      </c>
      <c r="AD1622" s="131">
        <v>1439.34</v>
      </c>
      <c r="AH1622" s="132">
        <v>3.0400000000000002E-3</v>
      </c>
      <c r="AI1622" s="132">
        <f t="shared" si="32"/>
        <v>1.8233959554652469E-3</v>
      </c>
      <c r="AJ1622" s="132">
        <v>3.9957713475595382E-4</v>
      </c>
    </row>
    <row r="1623" spans="1:36" hidden="1">
      <c r="A1623" t="s">
        <v>1213</v>
      </c>
      <c r="B1623">
        <v>9302</v>
      </c>
      <c r="C1623" t="s">
        <v>1547</v>
      </c>
      <c r="D1623" t="s">
        <v>1548</v>
      </c>
      <c r="E1623" t="s">
        <v>311</v>
      </c>
      <c r="F1623" t="s">
        <v>3113</v>
      </c>
      <c r="G1623" t="s">
        <v>3114</v>
      </c>
      <c r="H1623" t="s">
        <v>321</v>
      </c>
      <c r="I1623" t="s">
        <v>951</v>
      </c>
      <c r="J1623" t="s">
        <v>204</v>
      </c>
      <c r="K1623" t="s">
        <v>204</v>
      </c>
      <c r="L1623" t="s">
        <v>325</v>
      </c>
      <c r="M1623" t="s">
        <v>340</v>
      </c>
      <c r="N1623" t="s">
        <v>465</v>
      </c>
      <c r="O1623" t="s">
        <v>339</v>
      </c>
      <c r="P1623" t="s">
        <v>1627</v>
      </c>
      <c r="Q1623" t="s">
        <v>413</v>
      </c>
      <c r="R1623" t="s">
        <v>407</v>
      </c>
      <c r="S1623" t="s">
        <v>1212</v>
      </c>
      <c r="T1623" s="131">
        <v>3.2</v>
      </c>
      <c r="U1623" t="s">
        <v>1780</v>
      </c>
      <c r="V1623" s="132">
        <v>5.9429999999999997E-2</v>
      </c>
      <c r="W1623" s="132">
        <v>5.9200000000000003E-2</v>
      </c>
      <c r="X1623" t="s">
        <v>412</v>
      </c>
      <c r="Y1623" t="s">
        <v>339</v>
      </c>
      <c r="Z1623" s="131">
        <v>1403000</v>
      </c>
      <c r="AA1623" s="131">
        <v>1</v>
      </c>
      <c r="AB1623" s="131">
        <v>101.73</v>
      </c>
      <c r="AD1623" s="131">
        <v>1427.2719999999999</v>
      </c>
      <c r="AH1623" s="132">
        <v>3.4099999999999998E-3</v>
      </c>
      <c r="AI1623" s="132">
        <f t="shared" si="32"/>
        <v>1.8081078773248807E-3</v>
      </c>
      <c r="AJ1623" s="132">
        <v>3.9622692086470167E-4</v>
      </c>
    </row>
    <row r="1624" spans="1:36" hidden="1">
      <c r="A1624" t="s">
        <v>1213</v>
      </c>
      <c r="B1624">
        <v>9302</v>
      </c>
      <c r="C1624" t="s">
        <v>3156</v>
      </c>
      <c r="D1624" t="s">
        <v>3157</v>
      </c>
      <c r="E1624" t="s">
        <v>311</v>
      </c>
      <c r="F1624" t="s">
        <v>3191</v>
      </c>
      <c r="G1624" t="s">
        <v>3192</v>
      </c>
      <c r="H1624" t="s">
        <v>321</v>
      </c>
      <c r="I1624" t="s">
        <v>754</v>
      </c>
      <c r="J1624" t="s">
        <v>204</v>
      </c>
      <c r="K1624" t="s">
        <v>204</v>
      </c>
      <c r="L1624" t="s">
        <v>325</v>
      </c>
      <c r="M1624" t="s">
        <v>340</v>
      </c>
      <c r="N1624" t="s">
        <v>464</v>
      </c>
      <c r="O1624" t="s">
        <v>339</v>
      </c>
      <c r="Q1624" t="s">
        <v>410</v>
      </c>
      <c r="R1624" t="s">
        <v>410</v>
      </c>
      <c r="S1624" t="s">
        <v>1212</v>
      </c>
      <c r="T1624" s="131">
        <v>2.41</v>
      </c>
      <c r="U1624" t="s">
        <v>1597</v>
      </c>
      <c r="V1624" s="132">
        <v>6.3020000000000007E-2</v>
      </c>
      <c r="W1624" s="132">
        <v>4.2299999999999997E-2</v>
      </c>
      <c r="X1624" t="s">
        <v>412</v>
      </c>
      <c r="Y1624" t="s">
        <v>339</v>
      </c>
      <c r="Z1624" s="131">
        <v>1265000</v>
      </c>
      <c r="AA1624" s="131">
        <v>1</v>
      </c>
      <c r="AB1624" s="131">
        <v>110.23</v>
      </c>
      <c r="AD1624" s="131">
        <v>1394.41</v>
      </c>
      <c r="AH1624" s="132">
        <v>1.4919999999999999E-2</v>
      </c>
      <c r="AI1624" s="132">
        <f t="shared" si="32"/>
        <v>1.7664773814806058E-3</v>
      </c>
      <c r="AJ1624" s="132">
        <v>3.871040563557253E-4</v>
      </c>
    </row>
    <row r="1625" spans="1:36" hidden="1">
      <c r="A1625" t="s">
        <v>1213</v>
      </c>
      <c r="B1625">
        <v>9302</v>
      </c>
      <c r="C1625" t="s">
        <v>3027</v>
      </c>
      <c r="D1625" t="s">
        <v>3028</v>
      </c>
      <c r="E1625" t="s">
        <v>309</v>
      </c>
      <c r="F1625" t="s">
        <v>3060</v>
      </c>
      <c r="G1625" t="s">
        <v>3061</v>
      </c>
      <c r="H1625" t="s">
        <v>321</v>
      </c>
      <c r="I1625" t="s">
        <v>951</v>
      </c>
      <c r="J1625" t="s">
        <v>204</v>
      </c>
      <c r="K1625" t="s">
        <v>204</v>
      </c>
      <c r="L1625" t="s">
        <v>325</v>
      </c>
      <c r="M1625" t="s">
        <v>340</v>
      </c>
      <c r="N1625" t="s">
        <v>451</v>
      </c>
      <c r="O1625" t="s">
        <v>339</v>
      </c>
      <c r="Q1625" t="s">
        <v>410</v>
      </c>
      <c r="R1625" t="s">
        <v>410</v>
      </c>
      <c r="S1625" t="s">
        <v>1212</v>
      </c>
      <c r="T1625" s="131">
        <v>4.28</v>
      </c>
      <c r="U1625" t="s">
        <v>1560</v>
      </c>
      <c r="V1625" s="132">
        <v>5.6180000000000001E-2</v>
      </c>
      <c r="W1625" s="132">
        <v>6.7500000000000004E-2</v>
      </c>
      <c r="X1625" t="s">
        <v>412</v>
      </c>
      <c r="Y1625" t="s">
        <v>339</v>
      </c>
      <c r="Z1625" s="131">
        <v>1386000</v>
      </c>
      <c r="AA1625" s="131">
        <v>1</v>
      </c>
      <c r="AB1625" s="131">
        <v>99.69</v>
      </c>
      <c r="AD1625" s="131">
        <v>1381.703</v>
      </c>
      <c r="AH1625" s="132">
        <v>1.14E-2</v>
      </c>
      <c r="AI1625" s="132">
        <f t="shared" si="32"/>
        <v>1.7503798003628039E-3</v>
      </c>
      <c r="AJ1625" s="132">
        <v>3.8357644880549814E-4</v>
      </c>
    </row>
    <row r="1626" spans="1:36" hidden="1">
      <c r="A1626" t="s">
        <v>1213</v>
      </c>
      <c r="B1626">
        <v>9302</v>
      </c>
      <c r="C1626" t="s">
        <v>2952</v>
      </c>
      <c r="D1626" t="s">
        <v>2953</v>
      </c>
      <c r="E1626" t="s">
        <v>309</v>
      </c>
      <c r="F1626" t="s">
        <v>2954</v>
      </c>
      <c r="G1626" t="s">
        <v>2955</v>
      </c>
      <c r="H1626" t="s">
        <v>321</v>
      </c>
      <c r="I1626" t="s">
        <v>951</v>
      </c>
      <c r="J1626" t="s">
        <v>204</v>
      </c>
      <c r="K1626" t="s">
        <v>204</v>
      </c>
      <c r="L1626" t="s">
        <v>325</v>
      </c>
      <c r="M1626" t="s">
        <v>340</v>
      </c>
      <c r="N1626" t="s">
        <v>446</v>
      </c>
      <c r="O1626" t="s">
        <v>339</v>
      </c>
      <c r="P1626" t="s">
        <v>1211</v>
      </c>
      <c r="Q1626" t="s">
        <v>413</v>
      </c>
      <c r="R1626" t="s">
        <v>407</v>
      </c>
      <c r="S1626" t="s">
        <v>1212</v>
      </c>
      <c r="T1626" s="131">
        <v>0.66</v>
      </c>
      <c r="U1626" t="s">
        <v>2597</v>
      </c>
      <c r="V1626" s="132">
        <v>-7.0600000000000003E-3</v>
      </c>
      <c r="W1626" s="132">
        <v>4.4900000000000002E-2</v>
      </c>
      <c r="X1626" t="s">
        <v>412</v>
      </c>
      <c r="Y1626" t="s">
        <v>339</v>
      </c>
      <c r="Z1626" s="131">
        <v>1337130.72</v>
      </c>
      <c r="AA1626" s="131">
        <v>1</v>
      </c>
      <c r="AB1626" s="131">
        <v>102.46</v>
      </c>
      <c r="AD1626" s="131">
        <v>1370.0239999999999</v>
      </c>
      <c r="AH1626" s="132">
        <v>8.6599999999999993E-3</v>
      </c>
      <c r="AI1626" s="132">
        <f t="shared" si="32"/>
        <v>1.7355845182446951E-3</v>
      </c>
      <c r="AJ1626" s="132">
        <v>3.8033422573324641E-4</v>
      </c>
    </row>
    <row r="1627" spans="1:36" hidden="1">
      <c r="A1627" t="s">
        <v>1213</v>
      </c>
      <c r="B1627">
        <v>9302</v>
      </c>
      <c r="C1627" t="s">
        <v>1547</v>
      </c>
      <c r="D1627" t="s">
        <v>1548</v>
      </c>
      <c r="E1627" t="s">
        <v>311</v>
      </c>
      <c r="F1627" t="s">
        <v>3123</v>
      </c>
      <c r="G1627" t="s">
        <v>3124</v>
      </c>
      <c r="H1627" t="s">
        <v>321</v>
      </c>
      <c r="I1627" t="s">
        <v>951</v>
      </c>
      <c r="J1627" t="s">
        <v>204</v>
      </c>
      <c r="K1627" t="s">
        <v>204</v>
      </c>
      <c r="L1627" t="s">
        <v>325</v>
      </c>
      <c r="M1627" t="s">
        <v>340</v>
      </c>
      <c r="N1627" t="s">
        <v>465</v>
      </c>
      <c r="O1627" t="s">
        <v>339</v>
      </c>
      <c r="P1627" t="s">
        <v>1627</v>
      </c>
      <c r="Q1627" t="s">
        <v>413</v>
      </c>
      <c r="R1627" t="s">
        <v>407</v>
      </c>
      <c r="S1627" t="s">
        <v>1212</v>
      </c>
      <c r="T1627" s="131">
        <v>2.35</v>
      </c>
      <c r="U1627" t="s">
        <v>1370</v>
      </c>
      <c r="V1627" s="132">
        <v>6.8229999999999999E-2</v>
      </c>
      <c r="W1627" s="132">
        <v>5.9799999999999999E-2</v>
      </c>
      <c r="X1627" t="s">
        <v>412</v>
      </c>
      <c r="Y1627" t="s">
        <v>339</v>
      </c>
      <c r="Z1627" s="131">
        <v>1347536.62</v>
      </c>
      <c r="AA1627" s="131">
        <v>1</v>
      </c>
      <c r="AB1627" s="131">
        <v>101.26</v>
      </c>
      <c r="AD1627" s="131">
        <v>1364.5160000000001</v>
      </c>
      <c r="AH1627" s="132">
        <v>2.3800000000000002E-3</v>
      </c>
      <c r="AI1627" s="132">
        <f t="shared" si="32"/>
        <v>1.7286068306082074E-3</v>
      </c>
      <c r="AJ1627" s="132">
        <v>3.7880514236292686E-4</v>
      </c>
    </row>
    <row r="1628" spans="1:36" hidden="1">
      <c r="A1628" t="s">
        <v>1213</v>
      </c>
      <c r="B1628">
        <v>9302</v>
      </c>
      <c r="C1628" t="s">
        <v>1920</v>
      </c>
      <c r="D1628" t="s">
        <v>1921</v>
      </c>
      <c r="E1628" t="s">
        <v>309</v>
      </c>
      <c r="F1628" t="s">
        <v>2427</v>
      </c>
      <c r="G1628" t="s">
        <v>2428</v>
      </c>
      <c r="H1628" t="s">
        <v>321</v>
      </c>
      <c r="I1628" t="s">
        <v>754</v>
      </c>
      <c r="J1628" t="s">
        <v>204</v>
      </c>
      <c r="K1628" t="s">
        <v>204</v>
      </c>
      <c r="L1628" t="s">
        <v>325</v>
      </c>
      <c r="M1628" t="s">
        <v>340</v>
      </c>
      <c r="N1628" t="s">
        <v>464</v>
      </c>
      <c r="O1628" t="s">
        <v>339</v>
      </c>
      <c r="P1628" t="s">
        <v>1700</v>
      </c>
      <c r="Q1628" t="s">
        <v>413</v>
      </c>
      <c r="R1628" t="s">
        <v>407</v>
      </c>
      <c r="S1628" t="s">
        <v>1212</v>
      </c>
      <c r="T1628" s="131">
        <v>2.42</v>
      </c>
      <c r="U1628" t="s">
        <v>2429</v>
      </c>
      <c r="V1628" s="132">
        <v>2.58E-2</v>
      </c>
      <c r="W1628" s="132">
        <v>2.5999999999999999E-2</v>
      </c>
      <c r="X1628" t="s">
        <v>412</v>
      </c>
      <c r="Y1628" t="s">
        <v>339</v>
      </c>
      <c r="Z1628" s="131">
        <v>1193294</v>
      </c>
      <c r="AA1628" s="131">
        <v>1</v>
      </c>
      <c r="AB1628" s="131">
        <v>114.28</v>
      </c>
      <c r="AD1628" s="131">
        <v>1363.6959999999999</v>
      </c>
      <c r="AH1628" s="132">
        <v>2.3800000000000002E-3</v>
      </c>
      <c r="AI1628" s="132">
        <f t="shared" si="32"/>
        <v>1.7275680317952223E-3</v>
      </c>
      <c r="AJ1628" s="132">
        <v>3.7857750104781023E-4</v>
      </c>
    </row>
    <row r="1629" spans="1:36" hidden="1">
      <c r="A1629" t="s">
        <v>1213</v>
      </c>
      <c r="B1629">
        <v>9302</v>
      </c>
      <c r="C1629" t="s">
        <v>2111</v>
      </c>
      <c r="D1629" t="s">
        <v>2112</v>
      </c>
      <c r="E1629" t="s">
        <v>309</v>
      </c>
      <c r="F1629" t="s">
        <v>2113</v>
      </c>
      <c r="G1629" t="s">
        <v>2114</v>
      </c>
      <c r="H1629" t="s">
        <v>321</v>
      </c>
      <c r="I1629" t="s">
        <v>951</v>
      </c>
      <c r="J1629" t="s">
        <v>204</v>
      </c>
      <c r="K1629" t="s">
        <v>204</v>
      </c>
      <c r="L1629" t="s">
        <v>325</v>
      </c>
      <c r="M1629" t="s">
        <v>340</v>
      </c>
      <c r="N1629" t="s">
        <v>451</v>
      </c>
      <c r="O1629" t="s">
        <v>339</v>
      </c>
      <c r="P1629" t="s">
        <v>1700</v>
      </c>
      <c r="Q1629" t="s">
        <v>413</v>
      </c>
      <c r="R1629" t="s">
        <v>407</v>
      </c>
      <c r="S1629" t="s">
        <v>1212</v>
      </c>
      <c r="T1629" s="131">
        <v>2.42</v>
      </c>
      <c r="U1629" t="s">
        <v>2115</v>
      </c>
      <c r="V1629" s="132">
        <v>4.8399999999999999E-2</v>
      </c>
      <c r="W1629" s="132">
        <v>5.0799999999999998E-2</v>
      </c>
      <c r="X1629" t="s">
        <v>412</v>
      </c>
      <c r="Y1629" t="s">
        <v>339</v>
      </c>
      <c r="Z1629" s="131">
        <v>1470000</v>
      </c>
      <c r="AA1629" s="131">
        <v>1</v>
      </c>
      <c r="AB1629" s="131">
        <v>92.17</v>
      </c>
      <c r="AD1629" s="131">
        <v>1354.8989999999999</v>
      </c>
      <c r="AH1629" s="132">
        <v>4.7000000000000002E-3</v>
      </c>
      <c r="AI1629" s="132">
        <f t="shared" si="32"/>
        <v>1.7164237474564087E-3</v>
      </c>
      <c r="AJ1629" s="132">
        <v>3.7613535391478527E-4</v>
      </c>
    </row>
    <row r="1630" spans="1:36" hidden="1">
      <c r="A1630" t="s">
        <v>1213</v>
      </c>
      <c r="B1630">
        <v>9302</v>
      </c>
      <c r="C1630" t="s">
        <v>2863</v>
      </c>
      <c r="D1630" t="s">
        <v>2864</v>
      </c>
      <c r="E1630" t="s">
        <v>309</v>
      </c>
      <c r="F1630" t="s">
        <v>2950</v>
      </c>
      <c r="G1630" t="s">
        <v>2951</v>
      </c>
      <c r="H1630" t="s">
        <v>321</v>
      </c>
      <c r="I1630" t="s">
        <v>951</v>
      </c>
      <c r="J1630" t="s">
        <v>204</v>
      </c>
      <c r="K1630" t="s">
        <v>204</v>
      </c>
      <c r="L1630" t="s">
        <v>325</v>
      </c>
      <c r="M1630" t="s">
        <v>340</v>
      </c>
      <c r="N1630" t="s">
        <v>447</v>
      </c>
      <c r="O1630" t="s">
        <v>339</v>
      </c>
      <c r="P1630" t="s">
        <v>1571</v>
      </c>
      <c r="Q1630" t="s">
        <v>415</v>
      </c>
      <c r="R1630" t="s">
        <v>407</v>
      </c>
      <c r="S1630" t="s">
        <v>1212</v>
      </c>
      <c r="T1630" s="131">
        <v>0.25</v>
      </c>
      <c r="U1630" t="s">
        <v>1868</v>
      </c>
      <c r="V1630" s="132">
        <v>6.0879999999999997E-2</v>
      </c>
      <c r="W1630" s="132">
        <v>6.8199999999999997E-2</v>
      </c>
      <c r="X1630" t="s">
        <v>412</v>
      </c>
      <c r="Y1630" t="s">
        <v>339</v>
      </c>
      <c r="Z1630" s="131">
        <v>1343106.5</v>
      </c>
      <c r="AA1630" s="131">
        <v>1</v>
      </c>
      <c r="AB1630" s="131">
        <v>100.55</v>
      </c>
      <c r="AD1630" s="131">
        <v>1350.4939999999999</v>
      </c>
      <c r="AH1630" s="132">
        <v>2.035E-2</v>
      </c>
      <c r="AI1630" s="132">
        <f t="shared" si="32"/>
        <v>1.7108433709061674E-3</v>
      </c>
      <c r="AJ1630" s="132">
        <v>3.7491247587443348E-4</v>
      </c>
    </row>
    <row r="1631" spans="1:36" hidden="1">
      <c r="A1631" t="s">
        <v>1213</v>
      </c>
      <c r="B1631">
        <v>9302</v>
      </c>
      <c r="C1631" t="s">
        <v>3167</v>
      </c>
      <c r="D1631" t="s">
        <v>3168</v>
      </c>
      <c r="E1631" t="s">
        <v>309</v>
      </c>
      <c r="F1631" t="s">
        <v>3169</v>
      </c>
      <c r="G1631" t="s">
        <v>3170</v>
      </c>
      <c r="H1631" t="s">
        <v>321</v>
      </c>
      <c r="I1631" t="s">
        <v>951</v>
      </c>
      <c r="J1631" t="s">
        <v>204</v>
      </c>
      <c r="K1631" t="s">
        <v>204</v>
      </c>
      <c r="L1631" t="s">
        <v>325</v>
      </c>
      <c r="M1631" t="s">
        <v>340</v>
      </c>
      <c r="N1631" t="s">
        <v>463</v>
      </c>
      <c r="O1631" t="s">
        <v>339</v>
      </c>
      <c r="Q1631" t="s">
        <v>410</v>
      </c>
      <c r="R1631" t="s">
        <v>410</v>
      </c>
      <c r="S1631" t="s">
        <v>1212</v>
      </c>
      <c r="T1631" s="131">
        <v>3.27</v>
      </c>
      <c r="U1631" t="s">
        <v>1670</v>
      </c>
      <c r="V1631" s="132">
        <v>6.5350000000000005E-2</v>
      </c>
      <c r="W1631" s="132">
        <v>6.1100000000000002E-2</v>
      </c>
      <c r="X1631" t="s">
        <v>412</v>
      </c>
      <c r="Y1631" t="s">
        <v>339</v>
      </c>
      <c r="Z1631" s="131">
        <v>1248000</v>
      </c>
      <c r="AA1631" s="131">
        <v>1</v>
      </c>
      <c r="AB1631" s="131">
        <v>107</v>
      </c>
      <c r="AD1631" s="131">
        <v>1335.36</v>
      </c>
      <c r="AH1631" s="132">
        <v>2.4E-2</v>
      </c>
      <c r="AI1631" s="132">
        <f t="shared" si="32"/>
        <v>1.6916711986674948E-3</v>
      </c>
      <c r="AJ1631" s="132">
        <v>3.7071110555373331E-4</v>
      </c>
    </row>
    <row r="1632" spans="1:36" hidden="1">
      <c r="A1632" t="s">
        <v>1213</v>
      </c>
      <c r="B1632">
        <v>9302</v>
      </c>
      <c r="C1632" t="s">
        <v>2121</v>
      </c>
      <c r="D1632" t="s">
        <v>2122</v>
      </c>
      <c r="E1632" t="s">
        <v>309</v>
      </c>
      <c r="F1632" t="s">
        <v>3136</v>
      </c>
      <c r="G1632" t="s">
        <v>3137</v>
      </c>
      <c r="H1632" t="s">
        <v>321</v>
      </c>
      <c r="I1632" t="s">
        <v>951</v>
      </c>
      <c r="J1632" t="s">
        <v>204</v>
      </c>
      <c r="K1632" t="s">
        <v>204</v>
      </c>
      <c r="L1632" t="s">
        <v>325</v>
      </c>
      <c r="M1632" t="s">
        <v>340</v>
      </c>
      <c r="N1632" t="s">
        <v>445</v>
      </c>
      <c r="O1632" t="s">
        <v>339</v>
      </c>
      <c r="P1632" t="s">
        <v>1700</v>
      </c>
      <c r="Q1632" t="s">
        <v>413</v>
      </c>
      <c r="R1632" t="s">
        <v>407</v>
      </c>
      <c r="S1632" t="s">
        <v>1212</v>
      </c>
      <c r="T1632" s="131">
        <v>0.33</v>
      </c>
      <c r="U1632" t="s">
        <v>2556</v>
      </c>
      <c r="V1632" s="132">
        <v>5.1389999999999998E-2</v>
      </c>
      <c r="W1632" s="132">
        <v>5.0700000000000002E-2</v>
      </c>
      <c r="X1632" t="s">
        <v>412</v>
      </c>
      <c r="Y1632" t="s">
        <v>339</v>
      </c>
      <c r="Z1632" s="131">
        <v>1325992</v>
      </c>
      <c r="AA1632" s="131">
        <v>1</v>
      </c>
      <c r="AB1632" s="131">
        <v>100.15</v>
      </c>
      <c r="AD1632" s="131">
        <v>1327.981</v>
      </c>
      <c r="AH1632" s="132">
        <v>1.73E-3</v>
      </c>
      <c r="AI1632" s="132">
        <f t="shared" si="32"/>
        <v>1.6823232761784526E-3</v>
      </c>
      <c r="AJ1632" s="132">
        <v>3.686626113290441E-4</v>
      </c>
    </row>
    <row r="1633" spans="1:36" hidden="1">
      <c r="A1633" t="s">
        <v>1213</v>
      </c>
      <c r="B1633">
        <v>9302</v>
      </c>
      <c r="C1633" t="s">
        <v>1850</v>
      </c>
      <c r="D1633" t="s">
        <v>1851</v>
      </c>
      <c r="E1633" t="s">
        <v>309</v>
      </c>
      <c r="F1633" t="s">
        <v>1852</v>
      </c>
      <c r="G1633" t="s">
        <v>1853</v>
      </c>
      <c r="H1633" t="s">
        <v>321</v>
      </c>
      <c r="I1633" t="s">
        <v>754</v>
      </c>
      <c r="J1633" t="s">
        <v>204</v>
      </c>
      <c r="K1633" t="s">
        <v>204</v>
      </c>
      <c r="L1633" t="s">
        <v>325</v>
      </c>
      <c r="M1633" t="s">
        <v>340</v>
      </c>
      <c r="N1633" t="s">
        <v>443</v>
      </c>
      <c r="O1633" t="s">
        <v>339</v>
      </c>
      <c r="P1633" t="s">
        <v>1545</v>
      </c>
      <c r="Q1633" t="s">
        <v>415</v>
      </c>
      <c r="R1633" t="s">
        <v>407</v>
      </c>
      <c r="S1633" t="s">
        <v>1212</v>
      </c>
      <c r="T1633" s="131">
        <v>0.43</v>
      </c>
      <c r="U1633" t="s">
        <v>1854</v>
      </c>
      <c r="V1633" s="132">
        <v>1.636E-2</v>
      </c>
      <c r="W1633" s="132">
        <v>2.87E-2</v>
      </c>
      <c r="X1633" t="s">
        <v>412</v>
      </c>
      <c r="Y1633" t="s">
        <v>339</v>
      </c>
      <c r="Z1633" s="131">
        <v>1141707.23</v>
      </c>
      <c r="AA1633" s="131">
        <v>1</v>
      </c>
      <c r="AB1633" s="131">
        <v>113.7</v>
      </c>
      <c r="AD1633" s="131">
        <v>1298.1210000000001</v>
      </c>
      <c r="AH1633" s="132">
        <v>6.7499999999999999E-3</v>
      </c>
      <c r="AI1633" s="132">
        <f t="shared" si="32"/>
        <v>1.6444957974519586E-3</v>
      </c>
      <c r="AJ1633" s="132">
        <v>3.6037313612248225E-4</v>
      </c>
    </row>
    <row r="1634" spans="1:36" hidden="1">
      <c r="A1634" t="s">
        <v>1213</v>
      </c>
      <c r="B1634">
        <v>9302</v>
      </c>
      <c r="C1634" t="s">
        <v>2262</v>
      </c>
      <c r="D1634" t="s">
        <v>2263</v>
      </c>
      <c r="E1634" t="s">
        <v>309</v>
      </c>
      <c r="F1634" t="s">
        <v>2264</v>
      </c>
      <c r="G1634" t="s">
        <v>2265</v>
      </c>
      <c r="H1634" t="s">
        <v>321</v>
      </c>
      <c r="I1634" t="s">
        <v>951</v>
      </c>
      <c r="J1634" t="s">
        <v>204</v>
      </c>
      <c r="K1634" t="s">
        <v>204</v>
      </c>
      <c r="L1634" t="s">
        <v>325</v>
      </c>
      <c r="M1634" t="s">
        <v>340</v>
      </c>
      <c r="N1634" t="s">
        <v>441</v>
      </c>
      <c r="O1634" t="s">
        <v>339</v>
      </c>
      <c r="P1634" t="s">
        <v>1551</v>
      </c>
      <c r="Q1634" t="s">
        <v>413</v>
      </c>
      <c r="R1634" t="s">
        <v>407</v>
      </c>
      <c r="S1634" t="s">
        <v>1212</v>
      </c>
      <c r="T1634" s="131">
        <v>2.66</v>
      </c>
      <c r="U1634" t="s">
        <v>2266</v>
      </c>
      <c r="V1634" s="132">
        <v>5.0500000000000003E-2</v>
      </c>
      <c r="W1634" s="132">
        <v>5.4899999999999997E-2</v>
      </c>
      <c r="X1634" t="s">
        <v>412</v>
      </c>
      <c r="Y1634" t="s">
        <v>339</v>
      </c>
      <c r="Z1634" s="131">
        <v>1400000</v>
      </c>
      <c r="AA1634" s="131">
        <v>1</v>
      </c>
      <c r="AB1634" s="131">
        <v>91.77</v>
      </c>
      <c r="AD1634" s="131">
        <v>1284.78</v>
      </c>
      <c r="AH1634" s="132">
        <v>1.4599999999999999E-3</v>
      </c>
      <c r="AI1634" s="132">
        <f t="shared" si="32"/>
        <v>1.6275950474958245E-3</v>
      </c>
      <c r="AJ1634" s="132">
        <v>3.5666952297007956E-4</v>
      </c>
    </row>
    <row r="1635" spans="1:36" hidden="1">
      <c r="A1635" t="s">
        <v>1213</v>
      </c>
      <c r="B1635">
        <v>9302</v>
      </c>
      <c r="C1635" t="s">
        <v>3105</v>
      </c>
      <c r="D1635" t="s">
        <v>3106</v>
      </c>
      <c r="E1635" t="s">
        <v>309</v>
      </c>
      <c r="F1635" t="s">
        <v>3117</v>
      </c>
      <c r="G1635" t="s">
        <v>3118</v>
      </c>
      <c r="H1635" t="s">
        <v>321</v>
      </c>
      <c r="I1635" t="s">
        <v>951</v>
      </c>
      <c r="J1635" t="s">
        <v>204</v>
      </c>
      <c r="K1635" t="s">
        <v>204</v>
      </c>
      <c r="L1635" t="s">
        <v>327</v>
      </c>
      <c r="M1635" t="s">
        <v>340</v>
      </c>
      <c r="N1635" t="s">
        <v>447</v>
      </c>
      <c r="O1635" t="s">
        <v>339</v>
      </c>
      <c r="Q1635" t="s">
        <v>410</v>
      </c>
      <c r="R1635" t="s">
        <v>410</v>
      </c>
      <c r="S1635" t="s">
        <v>1212</v>
      </c>
      <c r="T1635" s="131">
        <v>2.92</v>
      </c>
      <c r="U1635" t="s">
        <v>1572</v>
      </c>
      <c r="V1635" s="132">
        <v>8.9300000000000004E-2</v>
      </c>
      <c r="W1635" s="132">
        <v>7.0599999999999996E-2</v>
      </c>
      <c r="X1635" t="s">
        <v>412</v>
      </c>
      <c r="Y1635" t="s">
        <v>339</v>
      </c>
      <c r="Z1635" s="131">
        <v>1210000</v>
      </c>
      <c r="AA1635" s="131">
        <v>1</v>
      </c>
      <c r="AB1635" s="131">
        <f>(AD1635-(AC1635*AA1635))*1000/AA1635/Z1635*100</f>
        <v>100.32181818181817</v>
      </c>
      <c r="AD1635" s="131">
        <f>1214.235-0.341</f>
        <v>1213.894</v>
      </c>
      <c r="AH1635" s="132">
        <v>6.5399999999999998E-3</v>
      </c>
      <c r="AI1635" s="132">
        <f t="shared" si="32"/>
        <v>1.5377946905967531E-3</v>
      </c>
      <c r="AJ1635" s="132">
        <v>3.369907641123319E-4</v>
      </c>
    </row>
    <row r="1636" spans="1:36" hidden="1">
      <c r="A1636" t="s">
        <v>1213</v>
      </c>
      <c r="B1636">
        <v>9302</v>
      </c>
      <c r="C1636" t="s">
        <v>1920</v>
      </c>
      <c r="D1636" t="s">
        <v>1921</v>
      </c>
      <c r="E1636" t="s">
        <v>309</v>
      </c>
      <c r="F1636" t="s">
        <v>1922</v>
      </c>
      <c r="G1636" t="s">
        <v>1923</v>
      </c>
      <c r="H1636" t="s">
        <v>321</v>
      </c>
      <c r="I1636" t="s">
        <v>754</v>
      </c>
      <c r="J1636" t="s">
        <v>204</v>
      </c>
      <c r="K1636" t="s">
        <v>204</v>
      </c>
      <c r="L1636" t="s">
        <v>325</v>
      </c>
      <c r="M1636" t="s">
        <v>340</v>
      </c>
      <c r="N1636" t="s">
        <v>464</v>
      </c>
      <c r="O1636" t="s">
        <v>339</v>
      </c>
      <c r="P1636" t="s">
        <v>1700</v>
      </c>
      <c r="Q1636" t="s">
        <v>413</v>
      </c>
      <c r="R1636" t="s">
        <v>407</v>
      </c>
      <c r="S1636" t="s">
        <v>1212</v>
      </c>
      <c r="T1636" s="131">
        <v>3.19</v>
      </c>
      <c r="U1636" t="s">
        <v>1924</v>
      </c>
      <c r="V1636" s="132">
        <v>2.7550000000000002E-2</v>
      </c>
      <c r="W1636" s="132">
        <v>2.7900000000000001E-2</v>
      </c>
      <c r="X1636" t="s">
        <v>412</v>
      </c>
      <c r="Y1636" t="s">
        <v>339</v>
      </c>
      <c r="Z1636" s="131">
        <v>1122969</v>
      </c>
      <c r="AA1636" s="131">
        <v>1</v>
      </c>
      <c r="AB1636" s="131">
        <v>107.52</v>
      </c>
      <c r="AD1636" s="131">
        <v>1207.4159999999999</v>
      </c>
      <c r="AH1636" s="132">
        <v>1.9400000000000001E-3</v>
      </c>
      <c r="AI1636" s="132">
        <f t="shared" si="32"/>
        <v>1.5295881799741733E-3</v>
      </c>
      <c r="AJ1636" s="132">
        <v>3.3519239772291103E-4</v>
      </c>
    </row>
    <row r="1637" spans="1:36" hidden="1">
      <c r="A1637" t="s">
        <v>1213</v>
      </c>
      <c r="B1637">
        <v>9302</v>
      </c>
      <c r="C1637" t="s">
        <v>2389</v>
      </c>
      <c r="D1637" t="s">
        <v>2390</v>
      </c>
      <c r="E1637" t="s">
        <v>309</v>
      </c>
      <c r="F1637" t="s">
        <v>2578</v>
      </c>
      <c r="G1637" t="s">
        <v>2579</v>
      </c>
      <c r="H1637" t="s">
        <v>321</v>
      </c>
      <c r="I1637" t="s">
        <v>754</v>
      </c>
      <c r="J1637" t="s">
        <v>204</v>
      </c>
      <c r="K1637" t="s">
        <v>204</v>
      </c>
      <c r="L1637" t="s">
        <v>325</v>
      </c>
      <c r="M1637" t="s">
        <v>340</v>
      </c>
      <c r="N1637" t="s">
        <v>441</v>
      </c>
      <c r="O1637" t="s">
        <v>339</v>
      </c>
      <c r="P1637" t="s">
        <v>1596</v>
      </c>
      <c r="Q1637" t="s">
        <v>415</v>
      </c>
      <c r="R1637" t="s">
        <v>407</v>
      </c>
      <c r="S1637" t="s">
        <v>1212</v>
      </c>
      <c r="T1637" s="131">
        <v>2.21</v>
      </c>
      <c r="U1637" t="s">
        <v>1597</v>
      </c>
      <c r="V1637" s="132">
        <v>3.9120000000000002E-2</v>
      </c>
      <c r="W1637" s="132">
        <v>3.1099999999999999E-2</v>
      </c>
      <c r="X1637" t="s">
        <v>412</v>
      </c>
      <c r="Y1637" t="s">
        <v>339</v>
      </c>
      <c r="Z1637" s="131">
        <v>1071499.92</v>
      </c>
      <c r="AA1637" s="131">
        <v>1</v>
      </c>
      <c r="AB1637" s="131">
        <v>109.88</v>
      </c>
      <c r="AD1637" s="131">
        <v>1177.364</v>
      </c>
      <c r="AH1637" s="132">
        <v>3.3800000000000002E-3</v>
      </c>
      <c r="AI1637" s="132">
        <f t="shared" si="32"/>
        <v>1.4915174703061022E-3</v>
      </c>
      <c r="AJ1637" s="132">
        <v>3.2684962113524869E-4</v>
      </c>
    </row>
    <row r="1638" spans="1:36" hidden="1">
      <c r="A1638" t="s">
        <v>1213</v>
      </c>
      <c r="B1638">
        <v>9302</v>
      </c>
      <c r="C1638" t="s">
        <v>2366</v>
      </c>
      <c r="D1638" t="s">
        <v>2367</v>
      </c>
      <c r="E1638" t="s">
        <v>309</v>
      </c>
      <c r="F1638" t="s">
        <v>3186</v>
      </c>
      <c r="G1638" t="s">
        <v>3187</v>
      </c>
      <c r="H1638" t="s">
        <v>321</v>
      </c>
      <c r="I1638" t="s">
        <v>951</v>
      </c>
      <c r="J1638" t="s">
        <v>204</v>
      </c>
      <c r="K1638" t="s">
        <v>204</v>
      </c>
      <c r="L1638" t="s">
        <v>325</v>
      </c>
      <c r="M1638" t="s">
        <v>340</v>
      </c>
      <c r="N1638" t="s">
        <v>464</v>
      </c>
      <c r="O1638" t="s">
        <v>339</v>
      </c>
      <c r="P1638" t="s">
        <v>1700</v>
      </c>
      <c r="Q1638" t="s">
        <v>413</v>
      </c>
      <c r="R1638" t="s">
        <v>407</v>
      </c>
      <c r="S1638" t="s">
        <v>1212</v>
      </c>
      <c r="T1638" s="131">
        <v>0.24</v>
      </c>
      <c r="U1638" t="s">
        <v>3188</v>
      </c>
      <c r="V1638" s="132">
        <v>4.8890000000000003E-2</v>
      </c>
      <c r="W1638" s="132">
        <v>3.0200000000000001E-2</v>
      </c>
      <c r="X1638" t="s">
        <v>412</v>
      </c>
      <c r="Y1638" t="s">
        <v>339</v>
      </c>
      <c r="Z1638" s="131">
        <v>1162564</v>
      </c>
      <c r="AA1638" s="131">
        <v>1</v>
      </c>
      <c r="AB1638" s="131">
        <v>100.56</v>
      </c>
      <c r="AD1638" s="131">
        <v>1169.0740000000001</v>
      </c>
      <c r="AH1638" s="132">
        <v>1.7319999999999999E-2</v>
      </c>
      <c r="AI1638" s="132">
        <f t="shared" si="32"/>
        <v>1.4810154676723902E-3</v>
      </c>
      <c r="AJ1638" s="132">
        <v>3.2454822296169216E-4</v>
      </c>
    </row>
    <row r="1639" spans="1:36" hidden="1">
      <c r="A1639" t="s">
        <v>1213</v>
      </c>
      <c r="B1639">
        <v>9302</v>
      </c>
      <c r="C1639" t="s">
        <v>1573</v>
      </c>
      <c r="D1639" t="s">
        <v>1574</v>
      </c>
      <c r="E1639" t="s">
        <v>309</v>
      </c>
      <c r="F1639" t="s">
        <v>3127</v>
      </c>
      <c r="G1639" t="s">
        <v>3128</v>
      </c>
      <c r="H1639" t="s">
        <v>321</v>
      </c>
      <c r="I1639" t="s">
        <v>951</v>
      </c>
      <c r="J1639" t="s">
        <v>204</v>
      </c>
      <c r="K1639" t="s">
        <v>204</v>
      </c>
      <c r="L1639" t="s">
        <v>325</v>
      </c>
      <c r="M1639" t="s">
        <v>340</v>
      </c>
      <c r="N1639" t="s">
        <v>441</v>
      </c>
      <c r="O1639" t="s">
        <v>339</v>
      </c>
      <c r="P1639" t="s">
        <v>1577</v>
      </c>
      <c r="Q1639" t="s">
        <v>415</v>
      </c>
      <c r="R1639" t="s">
        <v>407</v>
      </c>
      <c r="S1639" t="s">
        <v>1212</v>
      </c>
      <c r="T1639" s="131">
        <v>5.86</v>
      </c>
      <c r="U1639" t="s">
        <v>1578</v>
      </c>
      <c r="V1639" s="132">
        <v>5.0849999999999999E-2</v>
      </c>
      <c r="W1639" s="132">
        <v>5.74E-2</v>
      </c>
      <c r="X1639" t="s">
        <v>412</v>
      </c>
      <c r="Y1639" t="s">
        <v>339</v>
      </c>
      <c r="Z1639" s="131">
        <v>1205448</v>
      </c>
      <c r="AA1639" s="131">
        <v>1</v>
      </c>
      <c r="AB1639" s="131">
        <v>96.72</v>
      </c>
      <c r="AD1639" s="131">
        <v>1165.9090000000001</v>
      </c>
      <c r="AH1639" s="132">
        <v>2.5699999999999998E-3</v>
      </c>
      <c r="AI1639" s="132">
        <f t="shared" si="32"/>
        <v>1.4770059576198332E-3</v>
      </c>
      <c r="AJ1639" s="132">
        <v>3.236695830076142E-4</v>
      </c>
    </row>
    <row r="1640" spans="1:36" hidden="1">
      <c r="A1640" t="s">
        <v>1213</v>
      </c>
      <c r="B1640">
        <v>9302</v>
      </c>
      <c r="C1640" t="s">
        <v>2327</v>
      </c>
      <c r="D1640" t="s">
        <v>2328</v>
      </c>
      <c r="E1640" t="s">
        <v>309</v>
      </c>
      <c r="F1640" t="s">
        <v>3134</v>
      </c>
      <c r="G1640" t="s">
        <v>3135</v>
      </c>
      <c r="H1640" t="s">
        <v>321</v>
      </c>
      <c r="I1640" t="s">
        <v>951</v>
      </c>
      <c r="J1640" t="s">
        <v>204</v>
      </c>
      <c r="K1640" t="s">
        <v>204</v>
      </c>
      <c r="L1640" t="s">
        <v>325</v>
      </c>
      <c r="M1640" t="s">
        <v>340</v>
      </c>
      <c r="N1640" t="s">
        <v>464</v>
      </c>
      <c r="O1640" t="s">
        <v>339</v>
      </c>
      <c r="P1640" t="s">
        <v>1533</v>
      </c>
      <c r="Q1640" t="s">
        <v>413</v>
      </c>
      <c r="R1640" t="s">
        <v>407</v>
      </c>
      <c r="S1640" t="s">
        <v>1212</v>
      </c>
      <c r="T1640" s="131">
        <v>1.39</v>
      </c>
      <c r="U1640" t="s">
        <v>2879</v>
      </c>
      <c r="V1640" s="132">
        <v>5.135E-2</v>
      </c>
      <c r="W1640" s="132">
        <v>5.0299999999999997E-2</v>
      </c>
      <c r="X1640" t="s">
        <v>412</v>
      </c>
      <c r="Y1640" t="s">
        <v>339</v>
      </c>
      <c r="Z1640" s="131">
        <v>1154252.67</v>
      </c>
      <c r="AA1640" s="131">
        <v>1</v>
      </c>
      <c r="AB1640" s="131">
        <v>98.76</v>
      </c>
      <c r="AD1640" s="131">
        <v>1139.94</v>
      </c>
      <c r="AH1640" s="132">
        <v>3.7000000000000002E-3</v>
      </c>
      <c r="AI1640" s="132">
        <f t="shared" si="32"/>
        <v>1.4441077059437338E-3</v>
      </c>
      <c r="AJ1640" s="132">
        <v>3.1646029360241643E-4</v>
      </c>
    </row>
    <row r="1641" spans="1:36" hidden="1">
      <c r="A1641" t="s">
        <v>1213</v>
      </c>
      <c r="B1641">
        <v>9302</v>
      </c>
      <c r="C1641" t="s">
        <v>2973</v>
      </c>
      <c r="D1641" t="s">
        <v>2974</v>
      </c>
      <c r="E1641" t="s">
        <v>309</v>
      </c>
      <c r="F1641" t="s">
        <v>3125</v>
      </c>
      <c r="G1641" t="s">
        <v>3126</v>
      </c>
      <c r="H1641" t="s">
        <v>321</v>
      </c>
      <c r="I1641" t="s">
        <v>754</v>
      </c>
      <c r="J1641" t="s">
        <v>204</v>
      </c>
      <c r="K1641" t="s">
        <v>204</v>
      </c>
      <c r="L1641" t="s">
        <v>325</v>
      </c>
      <c r="M1641" t="s">
        <v>340</v>
      </c>
      <c r="N1641" t="s">
        <v>464</v>
      </c>
      <c r="O1641" t="s">
        <v>339</v>
      </c>
      <c r="P1641" t="s">
        <v>1539</v>
      </c>
      <c r="Q1641" t="s">
        <v>413</v>
      </c>
      <c r="R1641" t="s">
        <v>407</v>
      </c>
      <c r="S1641" t="s">
        <v>1212</v>
      </c>
      <c r="T1641" s="131">
        <v>4</v>
      </c>
      <c r="U1641" t="s">
        <v>1572</v>
      </c>
      <c r="V1641" s="132">
        <v>2.9790000000000001E-2</v>
      </c>
      <c r="W1641" s="132">
        <v>3.2599999999999997E-2</v>
      </c>
      <c r="X1641" t="s">
        <v>412</v>
      </c>
      <c r="Y1641" t="s">
        <v>339</v>
      </c>
      <c r="Z1641" s="131">
        <v>1245524</v>
      </c>
      <c r="AA1641" s="131">
        <v>1</v>
      </c>
      <c r="AB1641" s="131">
        <v>90.29</v>
      </c>
      <c r="AD1641" s="131">
        <v>1124.5840000000001</v>
      </c>
      <c r="AH1641" s="132">
        <v>4.6100000000000004E-3</v>
      </c>
      <c r="AI1641" s="132">
        <f t="shared" si="32"/>
        <v>1.4246542979288628E-3</v>
      </c>
      <c r="AJ1641" s="132">
        <v>3.1219729355981882E-4</v>
      </c>
    </row>
    <row r="1642" spans="1:36" hidden="1">
      <c r="A1642" t="s">
        <v>1213</v>
      </c>
      <c r="B1642">
        <v>9302</v>
      </c>
      <c r="C1642" t="s">
        <v>2280</v>
      </c>
      <c r="D1642" t="s">
        <v>2281</v>
      </c>
      <c r="E1642" t="s">
        <v>309</v>
      </c>
      <c r="F1642" t="s">
        <v>2422</v>
      </c>
      <c r="G1642" t="s">
        <v>2423</v>
      </c>
      <c r="H1642" t="s">
        <v>321</v>
      </c>
      <c r="I1642" t="s">
        <v>951</v>
      </c>
      <c r="J1642" t="s">
        <v>204</v>
      </c>
      <c r="K1642" t="s">
        <v>204</v>
      </c>
      <c r="L1642" t="s">
        <v>325</v>
      </c>
      <c r="M1642" t="s">
        <v>340</v>
      </c>
      <c r="N1642" t="s">
        <v>454</v>
      </c>
      <c r="O1642" t="s">
        <v>339</v>
      </c>
      <c r="P1642" t="s">
        <v>1539</v>
      </c>
      <c r="Q1642" t="s">
        <v>413</v>
      </c>
      <c r="R1642" t="s">
        <v>407</v>
      </c>
      <c r="S1642" t="s">
        <v>1212</v>
      </c>
      <c r="T1642" s="131">
        <v>3.47</v>
      </c>
      <c r="U1642" t="s">
        <v>2424</v>
      </c>
      <c r="V1642" s="132">
        <v>4.5670000000000002E-2</v>
      </c>
      <c r="W1642" s="132">
        <v>5.7799999999999997E-2</v>
      </c>
      <c r="X1642" t="s">
        <v>412</v>
      </c>
      <c r="Y1642" t="s">
        <v>339</v>
      </c>
      <c r="Z1642" s="131">
        <v>1048956.68</v>
      </c>
      <c r="AA1642" s="131">
        <v>1</v>
      </c>
      <c r="AB1642" s="131">
        <v>105.56</v>
      </c>
      <c r="AD1642" s="131">
        <v>1107.279</v>
      </c>
      <c r="AH1642" s="132">
        <v>1.32E-3</v>
      </c>
      <c r="AI1642" s="132">
        <f t="shared" si="32"/>
        <v>1.4027318424914218E-3</v>
      </c>
      <c r="AJ1642" s="132">
        <v>3.0739322897677948E-4</v>
      </c>
    </row>
    <row r="1643" spans="1:36" hidden="1">
      <c r="A1643" t="s">
        <v>1213</v>
      </c>
      <c r="B1643">
        <v>9302</v>
      </c>
      <c r="C1643" t="s">
        <v>2255</v>
      </c>
      <c r="D1643" t="s">
        <v>2256</v>
      </c>
      <c r="E1643" t="s">
        <v>309</v>
      </c>
      <c r="F1643" t="s">
        <v>3193</v>
      </c>
      <c r="G1643" t="s">
        <v>3194</v>
      </c>
      <c r="H1643" t="s">
        <v>321</v>
      </c>
      <c r="I1643" t="s">
        <v>951</v>
      </c>
      <c r="J1643" t="s">
        <v>204</v>
      </c>
      <c r="K1643" t="s">
        <v>204</v>
      </c>
      <c r="L1643" t="s">
        <v>325</v>
      </c>
      <c r="M1643" t="s">
        <v>340</v>
      </c>
      <c r="N1643" t="s">
        <v>462</v>
      </c>
      <c r="O1643" t="s">
        <v>339</v>
      </c>
      <c r="P1643" t="s">
        <v>1533</v>
      </c>
      <c r="Q1643" t="s">
        <v>413</v>
      </c>
      <c r="R1643" t="s">
        <v>407</v>
      </c>
      <c r="S1643" t="s">
        <v>1212</v>
      </c>
      <c r="T1643" s="131">
        <v>1.89</v>
      </c>
      <c r="U1643" t="s">
        <v>3195</v>
      </c>
      <c r="V1643" s="132">
        <v>4.743E-2</v>
      </c>
      <c r="W1643" s="132">
        <v>5.1799999999999999E-2</v>
      </c>
      <c r="X1643" t="s">
        <v>412</v>
      </c>
      <c r="Y1643" t="s">
        <v>339</v>
      </c>
      <c r="Z1643" s="131">
        <v>1156563.25</v>
      </c>
      <c r="AA1643" s="131">
        <v>1</v>
      </c>
      <c r="AB1643" s="131">
        <v>94.94</v>
      </c>
      <c r="AD1643" s="131">
        <v>1098.0409999999999</v>
      </c>
      <c r="AH1643" s="132">
        <v>3.8E-3</v>
      </c>
      <c r="AI1643" s="132">
        <f t="shared" si="32"/>
        <v>1.3910288870836738E-3</v>
      </c>
      <c r="AJ1643" s="132">
        <v>3.0482865523403943E-4</v>
      </c>
    </row>
    <row r="1644" spans="1:36" hidden="1">
      <c r="A1644" t="s">
        <v>1213</v>
      </c>
      <c r="B1644">
        <v>9302</v>
      </c>
      <c r="C1644" t="s">
        <v>2930</v>
      </c>
      <c r="D1644" t="s">
        <v>2931</v>
      </c>
      <c r="E1644" t="s">
        <v>309</v>
      </c>
      <c r="F1644" t="s">
        <v>3131</v>
      </c>
      <c r="G1644" t="s">
        <v>3132</v>
      </c>
      <c r="H1644" t="s">
        <v>321</v>
      </c>
      <c r="I1644" t="s">
        <v>951</v>
      </c>
      <c r="J1644" t="s">
        <v>204</v>
      </c>
      <c r="K1644" t="s">
        <v>204</v>
      </c>
      <c r="L1644" t="s">
        <v>325</v>
      </c>
      <c r="M1644" t="s">
        <v>340</v>
      </c>
      <c r="N1644" t="s">
        <v>463</v>
      </c>
      <c r="O1644" t="s">
        <v>339</v>
      </c>
      <c r="P1644" t="s">
        <v>1627</v>
      </c>
      <c r="Q1644" t="s">
        <v>413</v>
      </c>
      <c r="R1644" t="s">
        <v>407</v>
      </c>
      <c r="S1644" t="s">
        <v>1212</v>
      </c>
      <c r="T1644" s="131">
        <v>0.51</v>
      </c>
      <c r="U1644" t="s">
        <v>3133</v>
      </c>
      <c r="V1644" s="132">
        <v>2.6679999999999999E-2</v>
      </c>
      <c r="W1644" s="132">
        <v>5.5899999999999998E-2</v>
      </c>
      <c r="X1644" t="s">
        <v>412</v>
      </c>
      <c r="Y1644" t="s">
        <v>339</v>
      </c>
      <c r="Z1644" s="131">
        <v>1090206</v>
      </c>
      <c r="AA1644" s="131">
        <v>1</v>
      </c>
      <c r="AB1644" s="131">
        <v>98.91</v>
      </c>
      <c r="AC1644" s="131">
        <v>18.260999999999999</v>
      </c>
      <c r="AD1644" s="131">
        <v>1096.5840000000001</v>
      </c>
      <c r="AH1644" s="132">
        <v>1.5869999999999999E-2</v>
      </c>
      <c r="AI1644" s="132">
        <f t="shared" si="32"/>
        <v>1.389183118948895E-3</v>
      </c>
      <c r="AJ1644" s="132">
        <v>3.044241754826677E-4</v>
      </c>
    </row>
    <row r="1645" spans="1:36" hidden="1">
      <c r="A1645" t="s">
        <v>1213</v>
      </c>
      <c r="B1645">
        <v>9302</v>
      </c>
      <c r="C1645" t="s">
        <v>2513</v>
      </c>
      <c r="D1645" t="s">
        <v>2514</v>
      </c>
      <c r="E1645" t="s">
        <v>309</v>
      </c>
      <c r="F1645" t="s">
        <v>2515</v>
      </c>
      <c r="G1645" t="s">
        <v>2516</v>
      </c>
      <c r="H1645" t="s">
        <v>321</v>
      </c>
      <c r="I1645" t="s">
        <v>951</v>
      </c>
      <c r="J1645" t="s">
        <v>204</v>
      </c>
      <c r="K1645" t="s">
        <v>204</v>
      </c>
      <c r="L1645" t="s">
        <v>325</v>
      </c>
      <c r="M1645" t="s">
        <v>340</v>
      </c>
      <c r="N1645" t="s">
        <v>446</v>
      </c>
      <c r="O1645" t="s">
        <v>339</v>
      </c>
      <c r="P1645" t="s">
        <v>1700</v>
      </c>
      <c r="Q1645" t="s">
        <v>413</v>
      </c>
      <c r="R1645" t="s">
        <v>407</v>
      </c>
      <c r="S1645" t="s">
        <v>1212</v>
      </c>
      <c r="T1645" s="131">
        <v>2.14</v>
      </c>
      <c r="U1645" t="s">
        <v>1572</v>
      </c>
      <c r="V1645" s="132">
        <v>2.5309999999999999E-2</v>
      </c>
      <c r="W1645" s="132">
        <v>4.7100000000000003E-2</v>
      </c>
      <c r="X1645" t="s">
        <v>412</v>
      </c>
      <c r="Y1645" t="s">
        <v>339</v>
      </c>
      <c r="Z1645" s="131">
        <v>1176413.81</v>
      </c>
      <c r="AA1645" s="131">
        <v>1</v>
      </c>
      <c r="AB1645" s="131">
        <v>92.86</v>
      </c>
      <c r="AD1645" s="131">
        <v>1092.4179999999999</v>
      </c>
      <c r="AH1645" s="132">
        <v>1.25E-3</v>
      </c>
      <c r="AI1645" s="132">
        <f t="shared" si="32"/>
        <v>1.3839055142478038E-3</v>
      </c>
      <c r="AJ1645" s="132">
        <v>3.0326764655733151E-4</v>
      </c>
    </row>
    <row r="1646" spans="1:36" hidden="1">
      <c r="A1646" t="s">
        <v>1213</v>
      </c>
      <c r="B1646">
        <v>9302</v>
      </c>
      <c r="C1646" t="s">
        <v>1535</v>
      </c>
      <c r="D1646" t="s">
        <v>1536</v>
      </c>
      <c r="E1646" t="s">
        <v>311</v>
      </c>
      <c r="F1646" t="s">
        <v>1719</v>
      </c>
      <c r="G1646" t="s">
        <v>1720</v>
      </c>
      <c r="H1646" t="s">
        <v>321</v>
      </c>
      <c r="I1646" t="s">
        <v>951</v>
      </c>
      <c r="J1646" t="s">
        <v>204</v>
      </c>
      <c r="K1646" t="s">
        <v>224</v>
      </c>
      <c r="L1646" t="s">
        <v>325</v>
      </c>
      <c r="M1646" t="s">
        <v>340</v>
      </c>
      <c r="N1646" t="s">
        <v>465</v>
      </c>
      <c r="O1646" t="s">
        <v>339</v>
      </c>
      <c r="P1646" t="s">
        <v>1551</v>
      </c>
      <c r="Q1646" t="s">
        <v>413</v>
      </c>
      <c r="R1646" t="s">
        <v>407</v>
      </c>
      <c r="S1646" t="s">
        <v>1212</v>
      </c>
      <c r="T1646" s="131">
        <v>1.61</v>
      </c>
      <c r="U1646" t="s">
        <v>1706</v>
      </c>
      <c r="V1646" s="132">
        <v>7.5459999999999999E-2</v>
      </c>
      <c r="W1646" s="132">
        <v>6.1199999999999997E-2</v>
      </c>
      <c r="X1646" t="s">
        <v>412</v>
      </c>
      <c r="Y1646" t="s">
        <v>339</v>
      </c>
      <c r="Z1646" s="131">
        <v>1046968.72</v>
      </c>
      <c r="AA1646" s="131">
        <v>1</v>
      </c>
      <c r="AB1646" s="131">
        <v>102.91</v>
      </c>
      <c r="AD1646" s="131">
        <v>1077.4359999999999</v>
      </c>
      <c r="AH1646" s="132">
        <v>3.0100000000000001E-3</v>
      </c>
      <c r="AI1646" s="132">
        <f t="shared" si="32"/>
        <v>1.3649258998378797E-3</v>
      </c>
      <c r="AJ1646" s="132">
        <v>2.9910847316333585E-4</v>
      </c>
    </row>
    <row r="1647" spans="1:36" hidden="1">
      <c r="A1647" t="s">
        <v>1213</v>
      </c>
      <c r="B1647">
        <v>9302</v>
      </c>
      <c r="C1647" t="s">
        <v>2880</v>
      </c>
      <c r="D1647" t="s">
        <v>2881</v>
      </c>
      <c r="E1647" t="s">
        <v>309</v>
      </c>
      <c r="F1647" t="s">
        <v>2882</v>
      </c>
      <c r="G1647" t="s">
        <v>2883</v>
      </c>
      <c r="H1647" t="s">
        <v>321</v>
      </c>
      <c r="I1647" t="s">
        <v>755</v>
      </c>
      <c r="J1647" t="s">
        <v>204</v>
      </c>
      <c r="K1647" t="s">
        <v>204</v>
      </c>
      <c r="L1647" t="s">
        <v>325</v>
      </c>
      <c r="M1647" t="s">
        <v>340</v>
      </c>
      <c r="N1647" t="s">
        <v>440</v>
      </c>
      <c r="O1647" t="s">
        <v>339</v>
      </c>
      <c r="P1647" t="s">
        <v>1627</v>
      </c>
      <c r="Q1647" t="s">
        <v>413</v>
      </c>
      <c r="R1647" t="s">
        <v>407</v>
      </c>
      <c r="S1647" t="s">
        <v>1212</v>
      </c>
      <c r="T1647" s="131">
        <v>0.5</v>
      </c>
      <c r="U1647" t="s">
        <v>2884</v>
      </c>
      <c r="V1647" s="132">
        <v>7.7270000000000005E-2</v>
      </c>
      <c r="W1647" s="132">
        <v>7.5200000000000003E-2</v>
      </c>
      <c r="X1647" t="s">
        <v>412</v>
      </c>
      <c r="Y1647" t="s">
        <v>339</v>
      </c>
      <c r="Z1647" s="131">
        <v>1049082.07</v>
      </c>
      <c r="AA1647" s="131">
        <v>1</v>
      </c>
      <c r="AB1647" s="131">
        <v>100.8</v>
      </c>
      <c r="AD1647" s="131">
        <v>1057.4749999999999</v>
      </c>
      <c r="AH1647" s="132">
        <v>8.5599999999999999E-3</v>
      </c>
      <c r="AI1647" s="132">
        <f t="shared" si="32"/>
        <v>1.3396387497086246E-3</v>
      </c>
      <c r="AJ1647" s="132">
        <v>2.9356707280840682E-4</v>
      </c>
    </row>
    <row r="1648" spans="1:36" hidden="1">
      <c r="A1648" t="s">
        <v>1213</v>
      </c>
      <c r="B1648">
        <v>9302</v>
      </c>
      <c r="C1648" t="s">
        <v>2011</v>
      </c>
      <c r="D1648" t="s">
        <v>2012</v>
      </c>
      <c r="E1648" t="s">
        <v>309</v>
      </c>
      <c r="F1648" t="s">
        <v>3140</v>
      </c>
      <c r="G1648" t="s">
        <v>3141</v>
      </c>
      <c r="H1648" t="s">
        <v>321</v>
      </c>
      <c r="I1648" t="s">
        <v>754</v>
      </c>
      <c r="J1648" t="s">
        <v>204</v>
      </c>
      <c r="K1648" t="s">
        <v>204</v>
      </c>
      <c r="L1648" t="s">
        <v>325</v>
      </c>
      <c r="M1648" t="s">
        <v>340</v>
      </c>
      <c r="N1648" t="s">
        <v>464</v>
      </c>
      <c r="O1648" t="s">
        <v>339</v>
      </c>
      <c r="P1648" t="s">
        <v>1700</v>
      </c>
      <c r="Q1648" t="s">
        <v>413</v>
      </c>
      <c r="R1648" t="s">
        <v>407</v>
      </c>
      <c r="S1648" t="s">
        <v>1212</v>
      </c>
      <c r="T1648" s="131">
        <v>1.84</v>
      </c>
      <c r="U1648" t="s">
        <v>3142</v>
      </c>
      <c r="V1648" s="132">
        <v>2.4340000000000001E-2</v>
      </c>
      <c r="W1648" s="132">
        <v>2.7099999999999999E-2</v>
      </c>
      <c r="X1648" t="s">
        <v>412</v>
      </c>
      <c r="Y1648" t="s">
        <v>339</v>
      </c>
      <c r="Z1648" s="131">
        <v>902877</v>
      </c>
      <c r="AA1648" s="131">
        <v>1</v>
      </c>
      <c r="AB1648" s="131">
        <v>115.06</v>
      </c>
      <c r="AD1648" s="131">
        <v>1038.8499999999999</v>
      </c>
      <c r="AH1648" s="132">
        <v>2.0999999999999999E-3</v>
      </c>
      <c r="AI1648" s="132">
        <f t="shared" si="32"/>
        <v>1.3160440815478424E-3</v>
      </c>
      <c r="AJ1648" s="132">
        <v>2.8839656123030182E-4</v>
      </c>
    </row>
    <row r="1649" spans="1:36" hidden="1">
      <c r="A1649" t="s">
        <v>1213</v>
      </c>
      <c r="B1649">
        <v>9302</v>
      </c>
      <c r="C1649" t="s">
        <v>1556</v>
      </c>
      <c r="D1649" t="s">
        <v>1557</v>
      </c>
      <c r="E1649" t="s">
        <v>309</v>
      </c>
      <c r="F1649" t="s">
        <v>3145</v>
      </c>
      <c r="G1649" t="s">
        <v>3146</v>
      </c>
      <c r="H1649" t="s">
        <v>321</v>
      </c>
      <c r="I1649" t="s">
        <v>754</v>
      </c>
      <c r="J1649" t="s">
        <v>204</v>
      </c>
      <c r="K1649" t="s">
        <v>204</v>
      </c>
      <c r="L1649" t="s">
        <v>325</v>
      </c>
      <c r="M1649" t="s">
        <v>340</v>
      </c>
      <c r="N1649" t="s">
        <v>441</v>
      </c>
      <c r="O1649" t="s">
        <v>339</v>
      </c>
      <c r="Q1649" t="s">
        <v>410</v>
      </c>
      <c r="R1649" t="s">
        <v>410</v>
      </c>
      <c r="S1649" t="s">
        <v>1212</v>
      </c>
      <c r="T1649" s="131">
        <v>1.82</v>
      </c>
      <c r="U1649" t="s">
        <v>1730</v>
      </c>
      <c r="V1649" s="132">
        <v>4.2509999999999999E-2</v>
      </c>
      <c r="W1649" s="132">
        <v>4.1399999999999999E-2</v>
      </c>
      <c r="X1649" t="s">
        <v>412</v>
      </c>
      <c r="Y1649" t="s">
        <v>339</v>
      </c>
      <c r="Z1649" s="131">
        <v>884700.9</v>
      </c>
      <c r="AA1649" s="131">
        <v>1</v>
      </c>
      <c r="AB1649" s="131">
        <v>113.45</v>
      </c>
      <c r="AD1649" s="131">
        <v>1003.693</v>
      </c>
      <c r="AH1649" s="132">
        <v>1.06E-2</v>
      </c>
      <c r="AI1649" s="132">
        <f t="shared" si="32"/>
        <v>1.2715062158550308E-3</v>
      </c>
      <c r="AJ1649" s="132">
        <v>2.7863657865035888E-4</v>
      </c>
    </row>
    <row r="1650" spans="1:36" hidden="1">
      <c r="A1650" t="s">
        <v>1213</v>
      </c>
      <c r="B1650">
        <v>9302</v>
      </c>
      <c r="C1650" t="s">
        <v>1613</v>
      </c>
      <c r="D1650" t="s">
        <v>1614</v>
      </c>
      <c r="E1650" t="s">
        <v>309</v>
      </c>
      <c r="F1650" t="s">
        <v>1668</v>
      </c>
      <c r="G1650" t="s">
        <v>1669</v>
      </c>
      <c r="H1650" t="s">
        <v>321</v>
      </c>
      <c r="I1650" t="s">
        <v>754</v>
      </c>
      <c r="J1650" t="s">
        <v>204</v>
      </c>
      <c r="K1650" t="s">
        <v>204</v>
      </c>
      <c r="L1650" t="s">
        <v>325</v>
      </c>
      <c r="M1650" t="s">
        <v>340</v>
      </c>
      <c r="N1650" t="s">
        <v>464</v>
      </c>
      <c r="O1650" t="s">
        <v>339</v>
      </c>
      <c r="P1650" t="s">
        <v>1539</v>
      </c>
      <c r="Q1650" t="s">
        <v>413</v>
      </c>
      <c r="R1650" t="s">
        <v>407</v>
      </c>
      <c r="S1650" t="s">
        <v>1212</v>
      </c>
      <c r="T1650" s="131">
        <v>4.8499999999999996</v>
      </c>
      <c r="U1650" t="s">
        <v>1670</v>
      </c>
      <c r="V1650" s="132">
        <v>3.8260000000000002E-2</v>
      </c>
      <c r="W1650" s="132">
        <v>3.15E-2</v>
      </c>
      <c r="X1650" t="s">
        <v>412</v>
      </c>
      <c r="Y1650" t="s">
        <v>339</v>
      </c>
      <c r="Z1650" s="131">
        <v>924913.86</v>
      </c>
      <c r="AA1650" s="131">
        <v>1</v>
      </c>
      <c r="AB1650" s="131">
        <v>101.65</v>
      </c>
      <c r="AD1650" s="131">
        <v>940.17499999999995</v>
      </c>
      <c r="AH1650" s="132">
        <v>3.65E-3</v>
      </c>
      <c r="AI1650" s="132">
        <f t="shared" si="32"/>
        <v>1.1910398463389738E-3</v>
      </c>
      <c r="AJ1650" s="132">
        <v>2.6100326029234155E-4</v>
      </c>
    </row>
    <row r="1651" spans="1:36" hidden="1">
      <c r="A1651" t="s">
        <v>1213</v>
      </c>
      <c r="B1651">
        <v>9302</v>
      </c>
      <c r="C1651" t="s">
        <v>3179</v>
      </c>
      <c r="D1651" t="s">
        <v>3180</v>
      </c>
      <c r="E1651" t="s">
        <v>309</v>
      </c>
      <c r="F1651" t="s">
        <v>3181</v>
      </c>
      <c r="G1651" t="s">
        <v>3182</v>
      </c>
      <c r="H1651" t="s">
        <v>321</v>
      </c>
      <c r="I1651" t="s">
        <v>951</v>
      </c>
      <c r="J1651" t="s">
        <v>204</v>
      </c>
      <c r="K1651" t="s">
        <v>204</v>
      </c>
      <c r="L1651" t="s">
        <v>325</v>
      </c>
      <c r="M1651" t="s">
        <v>340</v>
      </c>
      <c r="N1651" t="s">
        <v>440</v>
      </c>
      <c r="O1651" t="s">
        <v>339</v>
      </c>
      <c r="Q1651" t="s">
        <v>410</v>
      </c>
      <c r="R1651" t="s">
        <v>410</v>
      </c>
      <c r="S1651" t="s">
        <v>1212</v>
      </c>
      <c r="T1651" s="131">
        <v>2.08</v>
      </c>
      <c r="U1651" t="s">
        <v>2134</v>
      </c>
      <c r="V1651" s="132">
        <v>7.4999999999999997E-2</v>
      </c>
      <c r="W1651" s="132">
        <v>5.8900000000000001E-2</v>
      </c>
      <c r="X1651" t="s">
        <v>412</v>
      </c>
      <c r="Y1651" t="s">
        <v>339</v>
      </c>
      <c r="Z1651" s="131">
        <v>782153.42</v>
      </c>
      <c r="AA1651" s="131">
        <v>1</v>
      </c>
      <c r="AB1651" s="131">
        <v>119.62</v>
      </c>
      <c r="AD1651" s="131">
        <v>935.61199999999997</v>
      </c>
      <c r="AH1651" s="132">
        <v>5.4599999999999996E-3</v>
      </c>
      <c r="AI1651" s="132">
        <f t="shared" si="32"/>
        <v>1.1852593109930598E-3</v>
      </c>
      <c r="AJ1651" s="132">
        <v>2.5973651965712581E-4</v>
      </c>
    </row>
    <row r="1652" spans="1:36" hidden="1">
      <c r="A1652" t="s">
        <v>1213</v>
      </c>
      <c r="B1652">
        <v>9302</v>
      </c>
      <c r="C1652" t="s">
        <v>2536</v>
      </c>
      <c r="D1652" t="s">
        <v>2537</v>
      </c>
      <c r="E1652" t="s">
        <v>309</v>
      </c>
      <c r="F1652" t="s">
        <v>2584</v>
      </c>
      <c r="G1652" t="s">
        <v>2585</v>
      </c>
      <c r="H1652" t="s">
        <v>321</v>
      </c>
      <c r="I1652" t="s">
        <v>754</v>
      </c>
      <c r="J1652" t="s">
        <v>204</v>
      </c>
      <c r="K1652" t="s">
        <v>204</v>
      </c>
      <c r="L1652" t="s">
        <v>325</v>
      </c>
      <c r="M1652" t="s">
        <v>340</v>
      </c>
      <c r="N1652" t="s">
        <v>451</v>
      </c>
      <c r="O1652" t="s">
        <v>339</v>
      </c>
      <c r="P1652" t="s">
        <v>1627</v>
      </c>
      <c r="Q1652" t="s">
        <v>413</v>
      </c>
      <c r="R1652" t="s">
        <v>407</v>
      </c>
      <c r="S1652" t="s">
        <v>1212</v>
      </c>
      <c r="T1652" s="131">
        <v>3.34</v>
      </c>
      <c r="U1652" t="s">
        <v>1540</v>
      </c>
      <c r="V1652" s="132">
        <v>1.089E-2</v>
      </c>
      <c r="W1652" s="132">
        <v>3.1899999999999998E-2</v>
      </c>
      <c r="X1652" t="s">
        <v>412</v>
      </c>
      <c r="Y1652" t="s">
        <v>339</v>
      </c>
      <c r="Z1652" s="131">
        <v>887314.27</v>
      </c>
      <c r="AA1652" s="131">
        <v>1</v>
      </c>
      <c r="AB1652" s="131">
        <v>105.31</v>
      </c>
      <c r="AD1652" s="131">
        <v>934.43100000000004</v>
      </c>
      <c r="AH1652" s="132">
        <v>1.9599999999999999E-3</v>
      </c>
      <c r="AI1652" s="132">
        <f t="shared" si="32"/>
        <v>1.1837631873367976E-3</v>
      </c>
      <c r="AJ1652" s="132">
        <v>2.5940866064108598E-4</v>
      </c>
    </row>
    <row r="1653" spans="1:36" hidden="1">
      <c r="A1653" t="s">
        <v>1213</v>
      </c>
      <c r="B1653">
        <v>9302</v>
      </c>
      <c r="C1653" t="s">
        <v>2385</v>
      </c>
      <c r="D1653" t="s">
        <v>2386</v>
      </c>
      <c r="E1653" t="s">
        <v>309</v>
      </c>
      <c r="F1653" t="s">
        <v>3138</v>
      </c>
      <c r="G1653" t="s">
        <v>3139</v>
      </c>
      <c r="H1653" t="s">
        <v>321</v>
      </c>
      <c r="I1653" t="s">
        <v>951</v>
      </c>
      <c r="J1653" t="s">
        <v>204</v>
      </c>
      <c r="K1653" t="s">
        <v>204</v>
      </c>
      <c r="L1653" t="s">
        <v>325</v>
      </c>
      <c r="M1653" t="s">
        <v>340</v>
      </c>
      <c r="N1653" t="s">
        <v>447</v>
      </c>
      <c r="O1653" t="s">
        <v>339</v>
      </c>
      <c r="P1653" t="s">
        <v>1545</v>
      </c>
      <c r="Q1653" t="s">
        <v>415</v>
      </c>
      <c r="R1653" t="s">
        <v>407</v>
      </c>
      <c r="S1653" t="s">
        <v>1212</v>
      </c>
      <c r="T1653" s="131">
        <v>0.25</v>
      </c>
      <c r="U1653" t="s">
        <v>1868</v>
      </c>
      <c r="V1653" s="132">
        <v>5.509E-2</v>
      </c>
      <c r="W1653" s="132">
        <v>6.7199999999999996E-2</v>
      </c>
      <c r="X1653" t="s">
        <v>412</v>
      </c>
      <c r="Y1653" t="s">
        <v>339</v>
      </c>
      <c r="Z1653" s="131">
        <v>926512.4</v>
      </c>
      <c r="AA1653" s="131">
        <v>1</v>
      </c>
      <c r="AB1653" s="131">
        <v>99.91</v>
      </c>
      <c r="AD1653" s="131">
        <v>925.67899999999997</v>
      </c>
      <c r="AH1653" s="132">
        <v>4.1410000000000002E-2</v>
      </c>
      <c r="AI1653" s="132">
        <f t="shared" si="32"/>
        <v>1.1726759102499162E-3</v>
      </c>
      <c r="AJ1653" s="132">
        <v>2.5697900601925644E-4</v>
      </c>
    </row>
    <row r="1654" spans="1:36" hidden="1">
      <c r="A1654" t="s">
        <v>1213</v>
      </c>
      <c r="B1654">
        <v>9302</v>
      </c>
      <c r="C1654" t="s">
        <v>1913</v>
      </c>
      <c r="D1654" t="s">
        <v>1914</v>
      </c>
      <c r="E1654" t="s">
        <v>309</v>
      </c>
      <c r="F1654" t="s">
        <v>2039</v>
      </c>
      <c r="G1654" t="s">
        <v>2040</v>
      </c>
      <c r="H1654" t="s">
        <v>321</v>
      </c>
      <c r="I1654" t="s">
        <v>754</v>
      </c>
      <c r="J1654" t="s">
        <v>204</v>
      </c>
      <c r="K1654" t="s">
        <v>204</v>
      </c>
      <c r="L1654" t="s">
        <v>325</v>
      </c>
      <c r="M1654" t="s">
        <v>340</v>
      </c>
      <c r="N1654" t="s">
        <v>464</v>
      </c>
      <c r="O1654" t="s">
        <v>339</v>
      </c>
      <c r="P1654" t="s">
        <v>1700</v>
      </c>
      <c r="Q1654" t="s">
        <v>413</v>
      </c>
      <c r="R1654" t="s">
        <v>407</v>
      </c>
      <c r="S1654" t="s">
        <v>1212</v>
      </c>
      <c r="T1654" s="131">
        <v>3.93</v>
      </c>
      <c r="U1654" t="s">
        <v>1572</v>
      </c>
      <c r="V1654" s="132">
        <v>3.8600000000000001E-3</v>
      </c>
      <c r="W1654" s="132">
        <v>2.81E-2</v>
      </c>
      <c r="X1654" t="s">
        <v>412</v>
      </c>
      <c r="Y1654" t="s">
        <v>339</v>
      </c>
      <c r="Z1654" s="131">
        <v>830452.94</v>
      </c>
      <c r="AA1654" s="131">
        <v>1</v>
      </c>
      <c r="AB1654" s="131">
        <v>110</v>
      </c>
      <c r="AD1654" s="131">
        <v>913.49800000000005</v>
      </c>
      <c r="AH1654" s="132">
        <v>5.1999999999999995E-4</v>
      </c>
      <c r="AI1654" s="132">
        <f t="shared" si="32"/>
        <v>1.1572446805658094E-3</v>
      </c>
      <c r="AJ1654" s="132">
        <v>2.5359742204433583E-4</v>
      </c>
    </row>
    <row r="1655" spans="1:36" hidden="1">
      <c r="A1655" t="s">
        <v>1213</v>
      </c>
      <c r="B1655">
        <v>9302</v>
      </c>
      <c r="C1655" t="s">
        <v>3012</v>
      </c>
      <c r="D1655" t="s">
        <v>3013</v>
      </c>
      <c r="E1655" t="s">
        <v>309</v>
      </c>
      <c r="F1655" t="s">
        <v>3447</v>
      </c>
      <c r="G1655" t="s">
        <v>3448</v>
      </c>
      <c r="H1655" t="s">
        <v>321</v>
      </c>
      <c r="I1655" t="s">
        <v>951</v>
      </c>
      <c r="J1655" t="s">
        <v>204</v>
      </c>
      <c r="K1655" t="s">
        <v>204</v>
      </c>
      <c r="L1655" t="s">
        <v>325</v>
      </c>
      <c r="M1655" t="s">
        <v>340</v>
      </c>
      <c r="N1655" t="s">
        <v>447</v>
      </c>
      <c r="O1655" t="s">
        <v>339</v>
      </c>
      <c r="P1655" t="s">
        <v>1577</v>
      </c>
      <c r="Q1655" t="s">
        <v>415</v>
      </c>
      <c r="R1655" t="s">
        <v>407</v>
      </c>
      <c r="S1655" t="s">
        <v>1212</v>
      </c>
      <c r="T1655" s="131">
        <v>3.37</v>
      </c>
      <c r="U1655" t="s">
        <v>1572</v>
      </c>
      <c r="V1655" s="132">
        <v>5.8009999999999999E-2</v>
      </c>
      <c r="W1655" s="132">
        <v>5.6599999999999998E-2</v>
      </c>
      <c r="X1655" t="s">
        <v>412</v>
      </c>
      <c r="Y1655" t="s">
        <v>339</v>
      </c>
      <c r="Z1655" s="131">
        <v>883592</v>
      </c>
      <c r="AA1655" s="131">
        <v>1</v>
      </c>
      <c r="AB1655" s="131">
        <v>102.5</v>
      </c>
      <c r="AD1655" s="131">
        <v>905.68200000000002</v>
      </c>
      <c r="AH1655" s="132">
        <v>4.4000000000000003E-3</v>
      </c>
      <c r="AI1655" s="132">
        <f t="shared" si="32"/>
        <v>1.1473431543191155E-3</v>
      </c>
      <c r="AJ1655" s="132">
        <v>2.5142761165537108E-4</v>
      </c>
    </row>
    <row r="1656" spans="1:36" hidden="1">
      <c r="A1656" t="s">
        <v>1213</v>
      </c>
      <c r="B1656">
        <v>9302</v>
      </c>
      <c r="C1656" t="s">
        <v>2041</v>
      </c>
      <c r="D1656" t="s">
        <v>2042</v>
      </c>
      <c r="E1656" t="s">
        <v>309</v>
      </c>
      <c r="F1656" t="s">
        <v>3160</v>
      </c>
      <c r="G1656" t="s">
        <v>3161</v>
      </c>
      <c r="H1656" t="s">
        <v>321</v>
      </c>
      <c r="I1656" t="s">
        <v>951</v>
      </c>
      <c r="J1656" t="s">
        <v>204</v>
      </c>
      <c r="K1656" t="s">
        <v>204</v>
      </c>
      <c r="L1656" t="s">
        <v>325</v>
      </c>
      <c r="M1656" t="s">
        <v>340</v>
      </c>
      <c r="N1656" t="s">
        <v>461</v>
      </c>
      <c r="O1656" t="s">
        <v>339</v>
      </c>
      <c r="P1656" t="s">
        <v>1577</v>
      </c>
      <c r="Q1656" t="s">
        <v>415</v>
      </c>
      <c r="R1656" t="s">
        <v>407</v>
      </c>
      <c r="S1656" t="s">
        <v>1212</v>
      </c>
      <c r="T1656" s="131">
        <v>0.97</v>
      </c>
      <c r="U1656" t="s">
        <v>1706</v>
      </c>
      <c r="V1656" s="132">
        <v>6.2010000000000003E-2</v>
      </c>
      <c r="W1656" s="132">
        <v>5.7099999999999998E-2</v>
      </c>
      <c r="X1656" t="s">
        <v>412</v>
      </c>
      <c r="Y1656" t="s">
        <v>339</v>
      </c>
      <c r="Z1656" s="131">
        <v>915823.09</v>
      </c>
      <c r="AA1656" s="131">
        <v>1</v>
      </c>
      <c r="AB1656" s="131">
        <v>98.55</v>
      </c>
      <c r="AD1656" s="131">
        <v>902.54399999999998</v>
      </c>
      <c r="AH1656" s="132">
        <v>4.3299999999999996E-3</v>
      </c>
      <c r="AI1656" s="132">
        <f t="shared" si="32"/>
        <v>1.1433678486177177E-3</v>
      </c>
      <c r="AJ1656" s="132">
        <v>2.5055646720801032E-4</v>
      </c>
    </row>
    <row r="1657" spans="1:36" hidden="1">
      <c r="A1657" t="s">
        <v>1213</v>
      </c>
      <c r="B1657">
        <v>9302</v>
      </c>
      <c r="C1657" t="s">
        <v>1913</v>
      </c>
      <c r="D1657" t="s">
        <v>1914</v>
      </c>
      <c r="E1657" t="s">
        <v>309</v>
      </c>
      <c r="F1657" t="s">
        <v>2683</v>
      </c>
      <c r="G1657" t="s">
        <v>2684</v>
      </c>
      <c r="H1657" t="s">
        <v>321</v>
      </c>
      <c r="I1657" t="s">
        <v>754</v>
      </c>
      <c r="J1657" t="s">
        <v>204</v>
      </c>
      <c r="K1657" t="s">
        <v>204</v>
      </c>
      <c r="L1657" t="s">
        <v>325</v>
      </c>
      <c r="M1657" t="s">
        <v>340</v>
      </c>
      <c r="N1657" t="s">
        <v>464</v>
      </c>
      <c r="O1657" t="s">
        <v>339</v>
      </c>
      <c r="P1657" t="s">
        <v>1700</v>
      </c>
      <c r="Q1657" t="s">
        <v>413</v>
      </c>
      <c r="R1657" t="s">
        <v>407</v>
      </c>
      <c r="S1657" t="s">
        <v>1212</v>
      </c>
      <c r="T1657" s="131">
        <v>0.27</v>
      </c>
      <c r="U1657" t="s">
        <v>2685</v>
      </c>
      <c r="V1657" s="132">
        <v>2.495E-2</v>
      </c>
      <c r="W1657" s="132">
        <v>2.12E-2</v>
      </c>
      <c r="X1657" t="s">
        <v>412</v>
      </c>
      <c r="Y1657" t="s">
        <v>339</v>
      </c>
      <c r="Z1657" s="131">
        <v>760183.7</v>
      </c>
      <c r="AA1657" s="131">
        <v>1</v>
      </c>
      <c r="AB1657" s="131">
        <v>118.09</v>
      </c>
      <c r="AD1657" s="131">
        <v>897.70100000000002</v>
      </c>
      <c r="AH1657" s="132">
        <v>9.6000000000000002E-4</v>
      </c>
      <c r="AI1657" s="132">
        <f t="shared" si="32"/>
        <v>1.1372326014820041E-3</v>
      </c>
      <c r="AJ1657" s="132">
        <v>2.4921199539202309E-4</v>
      </c>
    </row>
    <row r="1658" spans="1:36" hidden="1">
      <c r="A1658" t="s">
        <v>1213</v>
      </c>
      <c r="B1658">
        <v>9302</v>
      </c>
      <c r="C1658" t="s">
        <v>455</v>
      </c>
      <c r="D1658" t="s">
        <v>2228</v>
      </c>
      <c r="E1658" t="s">
        <v>309</v>
      </c>
      <c r="F1658" t="s">
        <v>2413</v>
      </c>
      <c r="G1658" t="s">
        <v>2414</v>
      </c>
      <c r="H1658" t="s">
        <v>321</v>
      </c>
      <c r="I1658" t="s">
        <v>754</v>
      </c>
      <c r="J1658" t="s">
        <v>204</v>
      </c>
      <c r="K1658" t="s">
        <v>204</v>
      </c>
      <c r="L1658" t="s">
        <v>325</v>
      </c>
      <c r="M1658" t="s">
        <v>340</v>
      </c>
      <c r="N1658" t="s">
        <v>440</v>
      </c>
      <c r="O1658" t="s">
        <v>339</v>
      </c>
      <c r="P1658" t="s">
        <v>2027</v>
      </c>
      <c r="Q1658" t="s">
        <v>415</v>
      </c>
      <c r="R1658" t="s">
        <v>407</v>
      </c>
      <c r="S1658" t="s">
        <v>1212</v>
      </c>
      <c r="T1658" s="131">
        <v>10.28</v>
      </c>
      <c r="U1658" t="s">
        <v>1367</v>
      </c>
      <c r="V1658" s="132">
        <v>1.9519999999999999E-2</v>
      </c>
      <c r="W1658" s="132">
        <v>3.1099999999999999E-2</v>
      </c>
      <c r="X1658" t="s">
        <v>412</v>
      </c>
      <c r="Y1658" t="s">
        <v>339</v>
      </c>
      <c r="Z1658" s="131">
        <v>935282</v>
      </c>
      <c r="AA1658" s="131">
        <v>1</v>
      </c>
      <c r="AB1658" s="131">
        <v>95.3</v>
      </c>
      <c r="AD1658" s="131">
        <v>891.32399999999996</v>
      </c>
      <c r="AH1658" s="132">
        <v>2.2000000000000001E-4</v>
      </c>
      <c r="AI1658" s="132">
        <f t="shared" si="32"/>
        <v>1.1291540404693163E-3</v>
      </c>
      <c r="AJ1658" s="132">
        <v>2.4744166774995189E-4</v>
      </c>
    </row>
    <row r="1659" spans="1:36" hidden="1">
      <c r="A1659" t="s">
        <v>1213</v>
      </c>
      <c r="B1659">
        <v>9302</v>
      </c>
      <c r="C1659" t="s">
        <v>1632</v>
      </c>
      <c r="D1659" t="s">
        <v>1633</v>
      </c>
      <c r="E1659" t="s">
        <v>309</v>
      </c>
      <c r="F1659" t="s">
        <v>1634</v>
      </c>
      <c r="G1659" t="s">
        <v>1635</v>
      </c>
      <c r="H1659" t="s">
        <v>321</v>
      </c>
      <c r="I1659" t="s">
        <v>754</v>
      </c>
      <c r="J1659" t="s">
        <v>204</v>
      </c>
      <c r="K1659" t="s">
        <v>204</v>
      </c>
      <c r="L1659" t="s">
        <v>325</v>
      </c>
      <c r="M1659" t="s">
        <v>340</v>
      </c>
      <c r="N1659" t="s">
        <v>440</v>
      </c>
      <c r="O1659" t="s">
        <v>339</v>
      </c>
      <c r="Q1659" t="s">
        <v>410</v>
      </c>
      <c r="R1659" t="s">
        <v>410</v>
      </c>
      <c r="S1659" t="s">
        <v>1212</v>
      </c>
      <c r="T1659" s="131">
        <v>3.88</v>
      </c>
      <c r="U1659" t="s">
        <v>1560</v>
      </c>
      <c r="V1659" s="132">
        <v>4.2779999999999999E-2</v>
      </c>
      <c r="W1659" s="132">
        <v>4.3200000000000002E-2</v>
      </c>
      <c r="X1659" t="s">
        <v>412</v>
      </c>
      <c r="Y1659" t="s">
        <v>339</v>
      </c>
      <c r="Z1659" s="131">
        <v>882801</v>
      </c>
      <c r="AA1659" s="131">
        <v>1</v>
      </c>
      <c r="AB1659" s="131">
        <v>100.66</v>
      </c>
      <c r="AD1659" s="131">
        <v>888.62699999999995</v>
      </c>
      <c r="AH1659" s="132">
        <v>2.5300000000000001E-3</v>
      </c>
      <c r="AI1659" s="132">
        <f t="shared" si="32"/>
        <v>1.125737405836853E-3</v>
      </c>
      <c r="AJ1659" s="132">
        <v>2.4669294991230633E-4</v>
      </c>
    </row>
    <row r="1660" spans="1:36" hidden="1">
      <c r="A1660" t="s">
        <v>1213</v>
      </c>
      <c r="B1660">
        <v>9302</v>
      </c>
      <c r="C1660" t="s">
        <v>3105</v>
      </c>
      <c r="D1660" t="s">
        <v>3106</v>
      </c>
      <c r="E1660" t="s">
        <v>309</v>
      </c>
      <c r="F1660" t="s">
        <v>3189</v>
      </c>
      <c r="G1660" t="s">
        <v>3190</v>
      </c>
      <c r="H1660" t="s">
        <v>321</v>
      </c>
      <c r="I1660" t="s">
        <v>951</v>
      </c>
      <c r="J1660" t="s">
        <v>204</v>
      </c>
      <c r="K1660" t="s">
        <v>204</v>
      </c>
      <c r="L1660" t="s">
        <v>325</v>
      </c>
      <c r="M1660" t="s">
        <v>340</v>
      </c>
      <c r="N1660" t="s">
        <v>447</v>
      </c>
      <c r="O1660" t="s">
        <v>339</v>
      </c>
      <c r="Q1660" t="s">
        <v>410</v>
      </c>
      <c r="R1660" t="s">
        <v>410</v>
      </c>
      <c r="S1660" t="s">
        <v>1212</v>
      </c>
      <c r="T1660" s="131">
        <v>1.77</v>
      </c>
      <c r="U1660" t="s">
        <v>2107</v>
      </c>
      <c r="V1660" s="132">
        <v>4.9110000000000001E-2</v>
      </c>
      <c r="W1660" s="132">
        <v>7.0400000000000004E-2</v>
      </c>
      <c r="X1660" t="s">
        <v>412</v>
      </c>
      <c r="Y1660" t="s">
        <v>339</v>
      </c>
      <c r="Z1660" s="131">
        <v>881942.8</v>
      </c>
      <c r="AA1660" s="131">
        <v>1</v>
      </c>
      <c r="AB1660" s="131">
        <v>97.31</v>
      </c>
      <c r="AD1660" s="131">
        <v>858.21900000000005</v>
      </c>
      <c r="AH1660" s="132">
        <v>5.5100000000000001E-3</v>
      </c>
      <c r="AI1660" s="132">
        <f t="shared" si="32"/>
        <v>1.0872157054646081E-3</v>
      </c>
      <c r="AJ1660" s="132">
        <v>2.3825134368052022E-4</v>
      </c>
    </row>
    <row r="1661" spans="1:36" hidden="1">
      <c r="A1661" t="s">
        <v>1213</v>
      </c>
      <c r="B1661">
        <v>9302</v>
      </c>
      <c r="C1661" t="s">
        <v>2092</v>
      </c>
      <c r="D1661" t="s">
        <v>2093</v>
      </c>
      <c r="E1661" t="s">
        <v>309</v>
      </c>
      <c r="F1661" t="s">
        <v>2595</v>
      </c>
      <c r="G1661" t="s">
        <v>2596</v>
      </c>
      <c r="H1661" t="s">
        <v>321</v>
      </c>
      <c r="I1661" t="s">
        <v>754</v>
      </c>
      <c r="J1661" t="s">
        <v>204</v>
      </c>
      <c r="K1661" t="s">
        <v>204</v>
      </c>
      <c r="L1661" t="s">
        <v>325</v>
      </c>
      <c r="M1661" t="s">
        <v>340</v>
      </c>
      <c r="N1661" t="s">
        <v>484</v>
      </c>
      <c r="O1661" t="s">
        <v>339</v>
      </c>
      <c r="P1661" t="s">
        <v>1700</v>
      </c>
      <c r="Q1661" t="s">
        <v>413</v>
      </c>
      <c r="R1661" t="s">
        <v>407</v>
      </c>
      <c r="S1661" t="s">
        <v>1212</v>
      </c>
      <c r="T1661" s="131">
        <v>0.66</v>
      </c>
      <c r="U1661" t="s">
        <v>2597</v>
      </c>
      <c r="V1661" s="132">
        <v>5.3E-3</v>
      </c>
      <c r="W1661" s="132">
        <v>2.69E-2</v>
      </c>
      <c r="X1661" t="s">
        <v>412</v>
      </c>
      <c r="Y1661" t="s">
        <v>339</v>
      </c>
      <c r="Z1661" s="131">
        <v>691508</v>
      </c>
      <c r="AA1661" s="131">
        <v>1</v>
      </c>
      <c r="AB1661" s="131">
        <v>116.26</v>
      </c>
      <c r="AD1661" s="131">
        <v>803.947</v>
      </c>
      <c r="AH1661" s="132">
        <v>2.6099999999999999E-3</v>
      </c>
      <c r="AI1661" s="132">
        <f t="shared" si="32"/>
        <v>1.0184624259788645E-3</v>
      </c>
      <c r="AJ1661" s="132">
        <v>2.2318481995612212E-4</v>
      </c>
    </row>
    <row r="1662" spans="1:36" hidden="1">
      <c r="A1662" t="s">
        <v>1213</v>
      </c>
      <c r="B1662">
        <v>9302</v>
      </c>
      <c r="C1662" t="s">
        <v>1618</v>
      </c>
      <c r="D1662" t="s">
        <v>1619</v>
      </c>
      <c r="E1662" t="s">
        <v>309</v>
      </c>
      <c r="F1662" t="s">
        <v>3165</v>
      </c>
      <c r="G1662" t="s">
        <v>3166</v>
      </c>
      <c r="H1662" t="s">
        <v>321</v>
      </c>
      <c r="I1662" t="s">
        <v>754</v>
      </c>
      <c r="J1662" t="s">
        <v>204</v>
      </c>
      <c r="K1662" t="s">
        <v>204</v>
      </c>
      <c r="L1662" t="s">
        <v>325</v>
      </c>
      <c r="M1662" t="s">
        <v>340</v>
      </c>
      <c r="N1662" t="s">
        <v>447</v>
      </c>
      <c r="O1662" t="s">
        <v>339</v>
      </c>
      <c r="Q1662" t="s">
        <v>410</v>
      </c>
      <c r="R1662" t="s">
        <v>410</v>
      </c>
      <c r="S1662" t="s">
        <v>1212</v>
      </c>
      <c r="T1662" s="131">
        <v>1.34</v>
      </c>
      <c r="U1662" t="s">
        <v>1706</v>
      </c>
      <c r="V1662" s="132">
        <v>3.1960000000000002E-2</v>
      </c>
      <c r="W1662" s="132">
        <v>3.2300000000000002E-2</v>
      </c>
      <c r="X1662" t="s">
        <v>412</v>
      </c>
      <c r="Y1662" t="s">
        <v>339</v>
      </c>
      <c r="Z1662" s="131">
        <v>682188.62</v>
      </c>
      <c r="AA1662" s="131">
        <v>1</v>
      </c>
      <c r="AB1662" s="131">
        <v>110.8</v>
      </c>
      <c r="AD1662" s="131">
        <v>755.86500000000001</v>
      </c>
      <c r="AH1662" s="132">
        <v>4.4900000000000001E-3</v>
      </c>
      <c r="AI1662" s="132">
        <f t="shared" si="32"/>
        <v>9.5755081070333546E-4</v>
      </c>
      <c r="AJ1662" s="132">
        <v>2.0983671054949424E-4</v>
      </c>
    </row>
    <row r="1663" spans="1:36" hidden="1">
      <c r="A1663" t="s">
        <v>1213</v>
      </c>
      <c r="B1663">
        <v>9302</v>
      </c>
      <c r="C1663" t="s">
        <v>2280</v>
      </c>
      <c r="D1663" t="s">
        <v>2281</v>
      </c>
      <c r="E1663" t="s">
        <v>309</v>
      </c>
      <c r="F1663" t="s">
        <v>2282</v>
      </c>
      <c r="G1663" t="s">
        <v>2283</v>
      </c>
      <c r="H1663" t="s">
        <v>321</v>
      </c>
      <c r="I1663" t="s">
        <v>951</v>
      </c>
      <c r="J1663" t="s">
        <v>204</v>
      </c>
      <c r="K1663" t="s">
        <v>204</v>
      </c>
      <c r="L1663" t="s">
        <v>325</v>
      </c>
      <c r="M1663" t="s">
        <v>340</v>
      </c>
      <c r="N1663" t="s">
        <v>454</v>
      </c>
      <c r="O1663" t="s">
        <v>339</v>
      </c>
      <c r="P1663" t="s">
        <v>1539</v>
      </c>
      <c r="Q1663" t="s">
        <v>413</v>
      </c>
      <c r="R1663" t="s">
        <v>407</v>
      </c>
      <c r="S1663" t="s">
        <v>1212</v>
      </c>
      <c r="T1663" s="131">
        <v>5.7</v>
      </c>
      <c r="U1663" t="s">
        <v>2284</v>
      </c>
      <c r="V1663" s="132">
        <v>5.5169999999999997E-2</v>
      </c>
      <c r="W1663" s="132">
        <v>6.0499999999999998E-2</v>
      </c>
      <c r="X1663" t="s">
        <v>412</v>
      </c>
      <c r="Y1663" t="s">
        <v>339</v>
      </c>
      <c r="Z1663" s="131">
        <v>731125</v>
      </c>
      <c r="AA1663" s="131">
        <v>1</v>
      </c>
      <c r="AB1663" s="131">
        <v>99.25</v>
      </c>
      <c r="AD1663" s="131">
        <v>725.64200000000005</v>
      </c>
      <c r="AH1663" s="132">
        <v>6.8999999999999997E-4</v>
      </c>
      <c r="AI1663" s="132">
        <f t="shared" si="32"/>
        <v>9.1926347347792237E-4</v>
      </c>
      <c r="AJ1663" s="132">
        <v>2.0144646241928931E-4</v>
      </c>
    </row>
    <row r="1664" spans="1:36" hidden="1">
      <c r="A1664" t="s">
        <v>1213</v>
      </c>
      <c r="B1664">
        <v>9302</v>
      </c>
      <c r="C1664" t="s">
        <v>1671</v>
      </c>
      <c r="D1664" t="s">
        <v>1672</v>
      </c>
      <c r="E1664" t="s">
        <v>309</v>
      </c>
      <c r="F1664" t="s">
        <v>3147</v>
      </c>
      <c r="G1664" t="s">
        <v>3148</v>
      </c>
      <c r="H1664" t="s">
        <v>321</v>
      </c>
      <c r="I1664" t="s">
        <v>754</v>
      </c>
      <c r="J1664" t="s">
        <v>204</v>
      </c>
      <c r="K1664" t="s">
        <v>204</v>
      </c>
      <c r="L1664" t="s">
        <v>325</v>
      </c>
      <c r="M1664" t="s">
        <v>340</v>
      </c>
      <c r="N1664" t="s">
        <v>464</v>
      </c>
      <c r="O1664" t="s">
        <v>339</v>
      </c>
      <c r="P1664" t="s">
        <v>1627</v>
      </c>
      <c r="Q1664" t="s">
        <v>413</v>
      </c>
      <c r="R1664" t="s">
        <v>407</v>
      </c>
      <c r="S1664" t="s">
        <v>1212</v>
      </c>
      <c r="T1664" s="131">
        <v>2.97</v>
      </c>
      <c r="U1664" t="s">
        <v>1266</v>
      </c>
      <c r="V1664" s="132">
        <v>-1.65E-3</v>
      </c>
      <c r="W1664" s="132">
        <v>2.81E-2</v>
      </c>
      <c r="X1664" t="s">
        <v>412</v>
      </c>
      <c r="Y1664" t="s">
        <v>339</v>
      </c>
      <c r="Z1664" s="131">
        <v>635928.5</v>
      </c>
      <c r="AA1664" s="131">
        <v>1</v>
      </c>
      <c r="AB1664" s="131">
        <v>113.09</v>
      </c>
      <c r="AD1664" s="131">
        <v>719.17200000000003</v>
      </c>
      <c r="AH1664" s="132">
        <v>3.2599999999999999E-3</v>
      </c>
      <c r="AI1664" s="132">
        <f t="shared" si="32"/>
        <v>9.1106709747790834E-4</v>
      </c>
      <c r="AJ1664" s="132">
        <v>1.9965031692074759E-4</v>
      </c>
    </row>
    <row r="1665" spans="1:36" hidden="1">
      <c r="A1665" t="s">
        <v>1213</v>
      </c>
      <c r="B1665">
        <v>9302</v>
      </c>
      <c r="C1665" t="s">
        <v>1541</v>
      </c>
      <c r="D1665" t="s">
        <v>1542</v>
      </c>
      <c r="E1665" t="s">
        <v>80</v>
      </c>
      <c r="F1665" t="s">
        <v>1543</v>
      </c>
      <c r="G1665" t="s">
        <v>1544</v>
      </c>
      <c r="H1665" t="s">
        <v>321</v>
      </c>
      <c r="I1665" t="s">
        <v>755</v>
      </c>
      <c r="J1665" t="s">
        <v>204</v>
      </c>
      <c r="K1665" t="s">
        <v>224</v>
      </c>
      <c r="L1665" t="s">
        <v>325</v>
      </c>
      <c r="M1665" t="s">
        <v>340</v>
      </c>
      <c r="N1665" t="s">
        <v>443</v>
      </c>
      <c r="O1665" t="s">
        <v>339</v>
      </c>
      <c r="P1665" t="s">
        <v>1545</v>
      </c>
      <c r="Q1665" t="s">
        <v>415</v>
      </c>
      <c r="R1665" t="s">
        <v>407</v>
      </c>
      <c r="S1665" t="s">
        <v>1212</v>
      </c>
      <c r="T1665" s="131">
        <v>1.34</v>
      </c>
      <c r="U1665" t="s">
        <v>1546</v>
      </c>
      <c r="V1665" s="132">
        <v>8.8999999999999995E-4</v>
      </c>
      <c r="W1665" s="132">
        <v>6.2199999999999998E-2</v>
      </c>
      <c r="X1665" t="s">
        <v>412</v>
      </c>
      <c r="Y1665" t="s">
        <v>339</v>
      </c>
      <c r="Z1665" s="131">
        <v>662000</v>
      </c>
      <c r="AA1665" s="131">
        <v>1</v>
      </c>
      <c r="AB1665" s="131">
        <v>105.12</v>
      </c>
      <c r="AD1665" s="131">
        <v>695.89400000000001</v>
      </c>
      <c r="AH1665" s="132">
        <v>1.57E-3</v>
      </c>
      <c r="AI1665" s="132">
        <f t="shared" si="32"/>
        <v>8.8157787946734794E-4</v>
      </c>
      <c r="AJ1665" s="132">
        <v>1.93188079685036E-4</v>
      </c>
    </row>
    <row r="1666" spans="1:36" hidden="1">
      <c r="A1666" t="s">
        <v>1213</v>
      </c>
      <c r="B1666">
        <v>9302</v>
      </c>
      <c r="C1666" t="s">
        <v>1781</v>
      </c>
      <c r="D1666" t="s">
        <v>1782</v>
      </c>
      <c r="E1666" t="s">
        <v>309</v>
      </c>
      <c r="F1666" t="s">
        <v>3162</v>
      </c>
      <c r="G1666" t="s">
        <v>3163</v>
      </c>
      <c r="H1666" t="s">
        <v>321</v>
      </c>
      <c r="I1666" t="s">
        <v>951</v>
      </c>
      <c r="J1666" t="s">
        <v>204</v>
      </c>
      <c r="K1666" t="s">
        <v>204</v>
      </c>
      <c r="L1666" t="s">
        <v>325</v>
      </c>
      <c r="M1666" t="s">
        <v>340</v>
      </c>
      <c r="N1666" t="s">
        <v>454</v>
      </c>
      <c r="O1666" t="s">
        <v>339</v>
      </c>
      <c r="P1666" t="s">
        <v>1539</v>
      </c>
      <c r="Q1666" t="s">
        <v>413</v>
      </c>
      <c r="R1666" t="s">
        <v>407</v>
      </c>
      <c r="S1666" t="s">
        <v>1212</v>
      </c>
      <c r="T1666" s="131">
        <v>1.96</v>
      </c>
      <c r="U1666" t="s">
        <v>3164</v>
      </c>
      <c r="V1666" s="132">
        <v>4.9450000000000001E-2</v>
      </c>
      <c r="W1666" s="132">
        <v>5.4800000000000001E-2</v>
      </c>
      <c r="X1666" t="s">
        <v>412</v>
      </c>
      <c r="Y1666" t="s">
        <v>339</v>
      </c>
      <c r="Z1666" s="131">
        <v>672000</v>
      </c>
      <c r="AA1666" s="131">
        <v>1</v>
      </c>
      <c r="AB1666" s="131">
        <v>100.79</v>
      </c>
      <c r="AD1666" s="131">
        <v>677.30899999999997</v>
      </c>
      <c r="AH1666" s="132">
        <v>2.0400000000000001E-3</v>
      </c>
      <c r="AI1666" s="132">
        <f t="shared" si="32"/>
        <v>8.5803388441939418E-4</v>
      </c>
      <c r="AJ1666" s="132">
        <v>1.8802867256132694E-4</v>
      </c>
    </row>
    <row r="1667" spans="1:36" hidden="1">
      <c r="A1667" t="s">
        <v>1213</v>
      </c>
      <c r="B1667">
        <v>9302</v>
      </c>
      <c r="C1667" t="s">
        <v>1788</v>
      </c>
      <c r="D1667" t="s">
        <v>1789</v>
      </c>
      <c r="E1667" t="s">
        <v>309</v>
      </c>
      <c r="F1667" t="s">
        <v>1790</v>
      </c>
      <c r="G1667" t="s">
        <v>1791</v>
      </c>
      <c r="H1667" t="s">
        <v>321</v>
      </c>
      <c r="I1667" t="s">
        <v>951</v>
      </c>
      <c r="J1667" t="s">
        <v>204</v>
      </c>
      <c r="K1667" t="s">
        <v>204</v>
      </c>
      <c r="L1667" t="s">
        <v>325</v>
      </c>
      <c r="M1667" t="s">
        <v>340</v>
      </c>
      <c r="N1667" t="s">
        <v>447</v>
      </c>
      <c r="O1667" t="s">
        <v>339</v>
      </c>
      <c r="Q1667" t="s">
        <v>410</v>
      </c>
      <c r="R1667" t="s">
        <v>410</v>
      </c>
      <c r="S1667" t="s">
        <v>1212</v>
      </c>
      <c r="T1667" s="131">
        <v>3.38</v>
      </c>
      <c r="U1667" t="s">
        <v>1572</v>
      </c>
      <c r="V1667" s="132">
        <v>5.8220000000000001E-2</v>
      </c>
      <c r="W1667" s="132">
        <v>7.0800000000000002E-2</v>
      </c>
      <c r="X1667" t="s">
        <v>412</v>
      </c>
      <c r="Y1667" t="s">
        <v>339</v>
      </c>
      <c r="Z1667" s="131">
        <v>652000</v>
      </c>
      <c r="AA1667" s="131">
        <v>1</v>
      </c>
      <c r="AB1667" s="131">
        <v>102.32</v>
      </c>
      <c r="AD1667" s="131">
        <v>667.12599999999998</v>
      </c>
      <c r="AH1667" s="132">
        <v>5.0200000000000002E-3</v>
      </c>
      <c r="AI1667" s="132">
        <f t="shared" ref="AI1667:AI1730" si="33">AD1667/SUMIF(B:B,B1667,AD:AD)</f>
        <v>8.4513377672107242E-4</v>
      </c>
      <c r="AJ1667" s="132">
        <v>1.8520175608348303E-4</v>
      </c>
    </row>
    <row r="1668" spans="1:36" hidden="1">
      <c r="A1668" t="s">
        <v>1213</v>
      </c>
      <c r="B1668">
        <v>9302</v>
      </c>
      <c r="C1668" t="s">
        <v>2482</v>
      </c>
      <c r="D1668" t="s">
        <v>2483</v>
      </c>
      <c r="E1668" t="s">
        <v>309</v>
      </c>
      <c r="F1668" t="s">
        <v>3103</v>
      </c>
      <c r="G1668" t="s">
        <v>3104</v>
      </c>
      <c r="H1668" t="s">
        <v>321</v>
      </c>
      <c r="I1668" t="s">
        <v>951</v>
      </c>
      <c r="J1668" t="s">
        <v>204</v>
      </c>
      <c r="K1668" t="s">
        <v>204</v>
      </c>
      <c r="L1668" t="s">
        <v>325</v>
      </c>
      <c r="M1668" t="s">
        <v>340</v>
      </c>
      <c r="N1668" t="s">
        <v>465</v>
      </c>
      <c r="O1668" t="s">
        <v>339</v>
      </c>
      <c r="P1668" t="s">
        <v>2027</v>
      </c>
      <c r="Q1668" t="s">
        <v>415</v>
      </c>
      <c r="R1668" t="s">
        <v>407</v>
      </c>
      <c r="S1668" t="s">
        <v>1212</v>
      </c>
      <c r="T1668" s="131">
        <v>1.6</v>
      </c>
      <c r="U1668" t="s">
        <v>1706</v>
      </c>
      <c r="V1668" s="132">
        <v>5.0070000000000003E-2</v>
      </c>
      <c r="W1668" s="132">
        <v>5.0500000000000003E-2</v>
      </c>
      <c r="X1668" t="s">
        <v>412</v>
      </c>
      <c r="Y1668" t="s">
        <v>339</v>
      </c>
      <c r="Z1668" s="131">
        <v>651539.81999999995</v>
      </c>
      <c r="AA1668" s="131">
        <v>1</v>
      </c>
      <c r="AB1668" s="131">
        <v>97.21</v>
      </c>
      <c r="AD1668" s="131">
        <v>633.36199999999997</v>
      </c>
      <c r="AH1668" s="132">
        <v>8.4700000000000001E-3</v>
      </c>
      <c r="AI1668" s="132">
        <f t="shared" si="33"/>
        <v>8.0236060218251393E-4</v>
      </c>
      <c r="AJ1668" s="132">
        <v>1.7582848612787835E-4</v>
      </c>
    </row>
    <row r="1669" spans="1:36" hidden="1">
      <c r="A1669" t="s">
        <v>1213</v>
      </c>
      <c r="B1669">
        <v>9302</v>
      </c>
      <c r="C1669" t="s">
        <v>3070</v>
      </c>
      <c r="D1669" t="s">
        <v>3071</v>
      </c>
      <c r="E1669" t="s">
        <v>311</v>
      </c>
      <c r="F1669" t="s">
        <v>3217</v>
      </c>
      <c r="G1669" t="s">
        <v>3218</v>
      </c>
      <c r="H1669" t="s">
        <v>321</v>
      </c>
      <c r="I1669" t="s">
        <v>951</v>
      </c>
      <c r="J1669" t="s">
        <v>204</v>
      </c>
      <c r="K1669" t="s">
        <v>204</v>
      </c>
      <c r="L1669" t="s">
        <v>325</v>
      </c>
      <c r="M1669" t="s">
        <v>340</v>
      </c>
      <c r="N1669" t="s">
        <v>465</v>
      </c>
      <c r="O1669" t="s">
        <v>339</v>
      </c>
      <c r="P1669" t="s">
        <v>1596</v>
      </c>
      <c r="Q1669" t="s">
        <v>415</v>
      </c>
      <c r="R1669" t="s">
        <v>407</v>
      </c>
      <c r="S1669" t="s">
        <v>1212</v>
      </c>
      <c r="T1669" s="131">
        <v>2.41</v>
      </c>
      <c r="U1669" t="s">
        <v>1597</v>
      </c>
      <c r="V1669" s="132">
        <v>8.3349999999999994E-2</v>
      </c>
      <c r="W1669" s="132">
        <v>6.4199999999999993E-2</v>
      </c>
      <c r="X1669" t="s">
        <v>412</v>
      </c>
      <c r="Y1669" t="s">
        <v>339</v>
      </c>
      <c r="Z1669" s="131">
        <v>593216</v>
      </c>
      <c r="AA1669" s="131">
        <v>1</v>
      </c>
      <c r="AB1669" s="131">
        <v>105.9</v>
      </c>
      <c r="AD1669" s="131">
        <v>628.21600000000001</v>
      </c>
      <c r="AH1669" s="132">
        <v>3.3300000000000001E-3</v>
      </c>
      <c r="AI1669" s="132">
        <f t="shared" si="33"/>
        <v>7.9584150621712425E-4</v>
      </c>
      <c r="AJ1669" s="132">
        <v>1.7439989806984193E-4</v>
      </c>
    </row>
    <row r="1670" spans="1:36" hidden="1">
      <c r="A1670" t="s">
        <v>1213</v>
      </c>
      <c r="B1670">
        <v>9302</v>
      </c>
      <c r="C1670" t="s">
        <v>2011</v>
      </c>
      <c r="D1670" t="s">
        <v>2012</v>
      </c>
      <c r="E1670" t="s">
        <v>309</v>
      </c>
      <c r="F1670" t="s">
        <v>2013</v>
      </c>
      <c r="G1670" t="s">
        <v>2014</v>
      </c>
      <c r="H1670" t="s">
        <v>321</v>
      </c>
      <c r="I1670" t="s">
        <v>754</v>
      </c>
      <c r="J1670" t="s">
        <v>204</v>
      </c>
      <c r="K1670" t="s">
        <v>204</v>
      </c>
      <c r="L1670" t="s">
        <v>325</v>
      </c>
      <c r="M1670" t="s">
        <v>340</v>
      </c>
      <c r="N1670" t="s">
        <v>464</v>
      </c>
      <c r="O1670" t="s">
        <v>339</v>
      </c>
      <c r="P1670" t="s">
        <v>1700</v>
      </c>
      <c r="Q1670" t="s">
        <v>413</v>
      </c>
      <c r="R1670" t="s">
        <v>407</v>
      </c>
      <c r="S1670" t="s">
        <v>1212</v>
      </c>
      <c r="T1670" s="131">
        <v>4.45</v>
      </c>
      <c r="U1670" t="s">
        <v>2015</v>
      </c>
      <c r="V1670" s="132">
        <v>2.5520000000000001E-2</v>
      </c>
      <c r="W1670" s="132">
        <v>2.86E-2</v>
      </c>
      <c r="X1670" t="s">
        <v>412</v>
      </c>
      <c r="Y1670" t="s">
        <v>339</v>
      </c>
      <c r="Z1670" s="131">
        <v>594383.62</v>
      </c>
      <c r="AA1670" s="131">
        <v>1</v>
      </c>
      <c r="AB1670" s="131">
        <v>105.34</v>
      </c>
      <c r="AD1670" s="131">
        <v>626.12400000000002</v>
      </c>
      <c r="AH1670" s="132">
        <v>7.7999999999999999E-4</v>
      </c>
      <c r="AI1670" s="132">
        <f t="shared" si="33"/>
        <v>7.9319130241619241E-4</v>
      </c>
      <c r="AJ1670" s="132">
        <v>1.7381913510493481E-4</v>
      </c>
    </row>
    <row r="1671" spans="1:36" hidden="1">
      <c r="A1671" t="s">
        <v>1213</v>
      </c>
      <c r="B1671">
        <v>9302</v>
      </c>
      <c r="C1671" t="s">
        <v>1731</v>
      </c>
      <c r="D1671" t="s">
        <v>1732</v>
      </c>
      <c r="E1671" t="s">
        <v>309</v>
      </c>
      <c r="F1671" t="s">
        <v>1847</v>
      </c>
      <c r="G1671" t="s">
        <v>1848</v>
      </c>
      <c r="H1671" t="s">
        <v>321</v>
      </c>
      <c r="I1671" t="s">
        <v>951</v>
      </c>
      <c r="J1671" t="s">
        <v>204</v>
      </c>
      <c r="K1671" t="s">
        <v>204</v>
      </c>
      <c r="L1671" t="s">
        <v>325</v>
      </c>
      <c r="M1671" t="s">
        <v>340</v>
      </c>
      <c r="N1671" t="s">
        <v>447</v>
      </c>
      <c r="O1671" t="s">
        <v>339</v>
      </c>
      <c r="Q1671" t="s">
        <v>410</v>
      </c>
      <c r="R1671" t="s">
        <v>410</v>
      </c>
      <c r="S1671" t="s">
        <v>1212</v>
      </c>
      <c r="T1671" s="131">
        <v>2.97</v>
      </c>
      <c r="U1671" t="s">
        <v>1849</v>
      </c>
      <c r="V1671" s="132">
        <v>6.9019999999999998E-2</v>
      </c>
      <c r="W1671" s="132">
        <v>6.3299999999999995E-2</v>
      </c>
      <c r="X1671" t="s">
        <v>412</v>
      </c>
      <c r="Y1671" t="s">
        <v>339</v>
      </c>
      <c r="Z1671" s="131">
        <v>577000</v>
      </c>
      <c r="AA1671" s="131">
        <v>1</v>
      </c>
      <c r="AB1671" s="131">
        <v>104.54</v>
      </c>
      <c r="AD1671" s="131">
        <v>603.19600000000003</v>
      </c>
      <c r="AH1671" s="132">
        <v>4.0200000000000001E-3</v>
      </c>
      <c r="AI1671" s="132">
        <f t="shared" si="33"/>
        <v>7.6414547414288157E-4</v>
      </c>
      <c r="AJ1671" s="132">
        <v>1.6745406184518762E-4</v>
      </c>
    </row>
    <row r="1672" spans="1:36" hidden="1">
      <c r="A1672" t="s">
        <v>1213</v>
      </c>
      <c r="B1672">
        <v>9302</v>
      </c>
      <c r="C1672" t="s">
        <v>2373</v>
      </c>
      <c r="D1672" t="s">
        <v>2374</v>
      </c>
      <c r="E1672" t="s">
        <v>309</v>
      </c>
      <c r="F1672" t="s">
        <v>3183</v>
      </c>
      <c r="G1672" t="s">
        <v>3184</v>
      </c>
      <c r="H1672" t="s">
        <v>321</v>
      </c>
      <c r="I1672" t="s">
        <v>951</v>
      </c>
      <c r="J1672" t="s">
        <v>204</v>
      </c>
      <c r="K1672" t="s">
        <v>204</v>
      </c>
      <c r="L1672" t="s">
        <v>325</v>
      </c>
      <c r="M1672" t="s">
        <v>340</v>
      </c>
      <c r="N1672" t="s">
        <v>440</v>
      </c>
      <c r="O1672" t="s">
        <v>339</v>
      </c>
      <c r="P1672" t="s">
        <v>1577</v>
      </c>
      <c r="Q1672" t="s">
        <v>415</v>
      </c>
      <c r="R1672" t="s">
        <v>407</v>
      </c>
      <c r="S1672" t="s">
        <v>1212</v>
      </c>
      <c r="T1672" s="131">
        <v>0.17</v>
      </c>
      <c r="U1672" t="s">
        <v>3185</v>
      </c>
      <c r="V1672" s="132">
        <v>4.4760000000000001E-2</v>
      </c>
      <c r="W1672" s="132">
        <v>6.3899999999999998E-2</v>
      </c>
      <c r="X1672" t="s">
        <v>412</v>
      </c>
      <c r="Y1672" t="s">
        <v>339</v>
      </c>
      <c r="Z1672" s="131">
        <v>595804</v>
      </c>
      <c r="AA1672" s="131">
        <v>1</v>
      </c>
      <c r="AB1672" s="131">
        <v>100.43</v>
      </c>
      <c r="AD1672" s="131">
        <v>598.36599999999999</v>
      </c>
      <c r="AH1672" s="132">
        <v>9.9399999999999992E-3</v>
      </c>
      <c r="AI1672" s="132">
        <f t="shared" si="33"/>
        <v>7.5802669576883704E-4</v>
      </c>
      <c r="AJ1672" s="132">
        <v>1.6611319897687904E-4</v>
      </c>
    </row>
    <row r="1673" spans="1:36" hidden="1">
      <c r="A1673" t="s">
        <v>1213</v>
      </c>
      <c r="B1673">
        <v>9302</v>
      </c>
      <c r="C1673" t="s">
        <v>2255</v>
      </c>
      <c r="D1673" t="s">
        <v>2256</v>
      </c>
      <c r="E1673" t="s">
        <v>309</v>
      </c>
      <c r="F1673" t="s">
        <v>2582</v>
      </c>
      <c r="G1673" t="s">
        <v>2583</v>
      </c>
      <c r="H1673" t="s">
        <v>321</v>
      </c>
      <c r="I1673" t="s">
        <v>754</v>
      </c>
      <c r="J1673" t="s">
        <v>204</v>
      </c>
      <c r="K1673" t="s">
        <v>204</v>
      </c>
      <c r="L1673" t="s">
        <v>325</v>
      </c>
      <c r="M1673" t="s">
        <v>340</v>
      </c>
      <c r="N1673" t="s">
        <v>462</v>
      </c>
      <c r="O1673" t="s">
        <v>339</v>
      </c>
      <c r="P1673" t="s">
        <v>1533</v>
      </c>
      <c r="Q1673" t="s">
        <v>413</v>
      </c>
      <c r="R1673" t="s">
        <v>407</v>
      </c>
      <c r="S1673" t="s">
        <v>1212</v>
      </c>
      <c r="T1673" s="131">
        <v>2.84</v>
      </c>
      <c r="U1673" t="s">
        <v>2441</v>
      </c>
      <c r="V1673" s="132">
        <v>1.8550000000000001E-2</v>
      </c>
      <c r="W1673" s="132">
        <v>2.9000000000000001E-2</v>
      </c>
      <c r="X1673" t="s">
        <v>412</v>
      </c>
      <c r="Y1673" t="s">
        <v>339</v>
      </c>
      <c r="Z1673" s="131">
        <v>549320</v>
      </c>
      <c r="AA1673" s="131">
        <v>1</v>
      </c>
      <c r="AB1673" s="131">
        <v>105.5</v>
      </c>
      <c r="AD1673" s="131">
        <v>579.53300000000002</v>
      </c>
      <c r="AH1673" s="132">
        <v>1.7600000000000001E-3</v>
      </c>
      <c r="AI1673" s="132">
        <f t="shared" si="33"/>
        <v>7.3416852742134661E-4</v>
      </c>
      <c r="AJ1673" s="132">
        <v>1.6088494423591521E-4</v>
      </c>
    </row>
    <row r="1674" spans="1:36" hidden="1">
      <c r="A1674" t="s">
        <v>1213</v>
      </c>
      <c r="B1674">
        <v>9302</v>
      </c>
      <c r="C1674" t="s">
        <v>3171</v>
      </c>
      <c r="D1674" t="s">
        <v>3172</v>
      </c>
      <c r="E1674" t="s">
        <v>309</v>
      </c>
      <c r="F1674" t="s">
        <v>3173</v>
      </c>
      <c r="G1674" t="s">
        <v>3174</v>
      </c>
      <c r="H1674" t="s">
        <v>321</v>
      </c>
      <c r="I1674" t="s">
        <v>951</v>
      </c>
      <c r="J1674" t="s">
        <v>204</v>
      </c>
      <c r="K1674" t="s">
        <v>204</v>
      </c>
      <c r="L1674" t="s">
        <v>325</v>
      </c>
      <c r="M1674" t="s">
        <v>340</v>
      </c>
      <c r="N1674" t="s">
        <v>484</v>
      </c>
      <c r="O1674" t="s">
        <v>339</v>
      </c>
      <c r="P1674" t="s">
        <v>1627</v>
      </c>
      <c r="Q1674" t="s">
        <v>413</v>
      </c>
      <c r="R1674" t="s">
        <v>407</v>
      </c>
      <c r="S1674" t="s">
        <v>1212</v>
      </c>
      <c r="T1674" s="131">
        <v>0.26</v>
      </c>
      <c r="U1674" t="s">
        <v>3175</v>
      </c>
      <c r="V1674" s="132">
        <v>5.2200000000000003E-2</v>
      </c>
      <c r="W1674" s="132">
        <v>5.1499999999999997E-2</v>
      </c>
      <c r="X1674" t="s">
        <v>412</v>
      </c>
      <c r="Y1674" t="s">
        <v>339</v>
      </c>
      <c r="Z1674" s="131">
        <v>559966</v>
      </c>
      <c r="AA1674" s="131">
        <v>1</v>
      </c>
      <c r="AB1674" s="131">
        <v>100.73</v>
      </c>
      <c r="AD1674" s="131">
        <v>564.05399999999997</v>
      </c>
      <c r="AH1674" s="132">
        <v>4.9699999999999996E-3</v>
      </c>
      <c r="AI1674" s="132">
        <f t="shared" si="33"/>
        <v>7.1455929958452789E-4</v>
      </c>
      <c r="AJ1674" s="132">
        <v>1.5658779799605012E-4</v>
      </c>
    </row>
    <row r="1675" spans="1:36" hidden="1">
      <c r="A1675" t="s">
        <v>1213</v>
      </c>
      <c r="B1675">
        <v>9302</v>
      </c>
      <c r="C1675" t="s">
        <v>3099</v>
      </c>
      <c r="D1675" t="s">
        <v>3100</v>
      </c>
      <c r="E1675" t="s">
        <v>309</v>
      </c>
      <c r="F1675" t="s">
        <v>3101</v>
      </c>
      <c r="G1675" t="s">
        <v>3102</v>
      </c>
      <c r="H1675" t="s">
        <v>321</v>
      </c>
      <c r="I1675" t="s">
        <v>952</v>
      </c>
      <c r="J1675" t="s">
        <v>204</v>
      </c>
      <c r="K1675" t="s">
        <v>204</v>
      </c>
      <c r="L1675" t="s">
        <v>325</v>
      </c>
      <c r="M1675" t="s">
        <v>340</v>
      </c>
      <c r="N1675" t="s">
        <v>478</v>
      </c>
      <c r="O1675" t="s">
        <v>339</v>
      </c>
      <c r="P1675" t="s">
        <v>1545</v>
      </c>
      <c r="Q1675" t="s">
        <v>415</v>
      </c>
      <c r="R1675" t="s">
        <v>407</v>
      </c>
      <c r="S1675" t="s">
        <v>1212</v>
      </c>
      <c r="T1675" s="131">
        <v>0.75</v>
      </c>
      <c r="U1675" t="s">
        <v>1841</v>
      </c>
      <c r="V1675" s="132">
        <v>5.9330000000000001E-2</v>
      </c>
      <c r="W1675" s="132">
        <v>-3.49E-2</v>
      </c>
      <c r="X1675" t="s">
        <v>412</v>
      </c>
      <c r="Y1675" t="s">
        <v>339</v>
      </c>
      <c r="Z1675" s="131">
        <v>527427.32999999996</v>
      </c>
      <c r="AA1675" s="131">
        <v>1</v>
      </c>
      <c r="AB1675" s="131">
        <v>105</v>
      </c>
      <c r="AD1675" s="131">
        <v>553.79899999999998</v>
      </c>
      <c r="AH1675" s="132">
        <v>1.5879999999999998E-2</v>
      </c>
      <c r="AI1675" s="132">
        <f t="shared" si="33"/>
        <v>7.0156798028311461E-4</v>
      </c>
      <c r="AJ1675" s="132">
        <v>1.537408935002935E-4</v>
      </c>
    </row>
    <row r="1676" spans="1:36" hidden="1">
      <c r="A1676" t="s">
        <v>1213</v>
      </c>
      <c r="B1676">
        <v>9302</v>
      </c>
      <c r="C1676" t="s">
        <v>2011</v>
      </c>
      <c r="D1676" t="s">
        <v>2012</v>
      </c>
      <c r="E1676" t="s">
        <v>309</v>
      </c>
      <c r="F1676" t="s">
        <v>3176</v>
      </c>
      <c r="G1676" t="s">
        <v>3177</v>
      </c>
      <c r="H1676" t="s">
        <v>321</v>
      </c>
      <c r="I1676" t="s">
        <v>951</v>
      </c>
      <c r="J1676" t="s">
        <v>204</v>
      </c>
      <c r="K1676" t="s">
        <v>204</v>
      </c>
      <c r="L1676" t="s">
        <v>325</v>
      </c>
      <c r="M1676" t="s">
        <v>340</v>
      </c>
      <c r="N1676" t="s">
        <v>464</v>
      </c>
      <c r="O1676" t="s">
        <v>339</v>
      </c>
      <c r="P1676" t="s">
        <v>2213</v>
      </c>
      <c r="Q1676" t="s">
        <v>415</v>
      </c>
      <c r="R1676" t="s">
        <v>407</v>
      </c>
      <c r="S1676" t="s">
        <v>1212</v>
      </c>
      <c r="T1676" s="131">
        <v>1.37</v>
      </c>
      <c r="U1676" t="s">
        <v>3178</v>
      </c>
      <c r="V1676" s="132">
        <v>1.4710000000000001E-2</v>
      </c>
      <c r="W1676" s="132">
        <v>5.0299999999999997E-2</v>
      </c>
      <c r="X1676" t="s">
        <v>412</v>
      </c>
      <c r="Y1676" t="s">
        <v>339</v>
      </c>
      <c r="Z1676" s="131">
        <v>540194.67000000004</v>
      </c>
      <c r="AA1676" s="131">
        <v>1</v>
      </c>
      <c r="AB1676" s="131">
        <v>100.53</v>
      </c>
      <c r="AD1676" s="131">
        <v>543.05799999999999</v>
      </c>
      <c r="AH1676" s="132">
        <v>2.9099999999999998E-3</v>
      </c>
      <c r="AI1676" s="132">
        <f t="shared" si="33"/>
        <v>6.8796098266083491E-4</v>
      </c>
      <c r="AJ1676" s="132">
        <v>1.5075906988362638E-4</v>
      </c>
    </row>
    <row r="1677" spans="1:36" hidden="1">
      <c r="A1677" t="s">
        <v>1213</v>
      </c>
      <c r="B1677">
        <v>9302</v>
      </c>
      <c r="C1677" t="s">
        <v>3456</v>
      </c>
      <c r="D1677" t="s">
        <v>3457</v>
      </c>
      <c r="E1677" t="s">
        <v>309</v>
      </c>
      <c r="F1677" t="s">
        <v>3458</v>
      </c>
      <c r="G1677" t="s">
        <v>3459</v>
      </c>
      <c r="H1677" t="s">
        <v>321</v>
      </c>
      <c r="I1677" t="s">
        <v>951</v>
      </c>
      <c r="J1677" t="s">
        <v>204</v>
      </c>
      <c r="K1677" t="s">
        <v>204</v>
      </c>
      <c r="L1677" t="s">
        <v>325</v>
      </c>
      <c r="M1677" t="s">
        <v>340</v>
      </c>
      <c r="N1677" t="s">
        <v>447</v>
      </c>
      <c r="O1677" t="s">
        <v>339</v>
      </c>
      <c r="Q1677" t="s">
        <v>410</v>
      </c>
      <c r="R1677" t="s">
        <v>410</v>
      </c>
      <c r="S1677" t="s">
        <v>1212</v>
      </c>
      <c r="T1677" s="131">
        <v>1.43</v>
      </c>
      <c r="U1677" t="s">
        <v>1349</v>
      </c>
      <c r="V1677" s="132">
        <v>5.7270000000000001E-2</v>
      </c>
      <c r="W1677" s="132">
        <v>6.5500000000000003E-2</v>
      </c>
      <c r="X1677" t="s">
        <v>412</v>
      </c>
      <c r="Y1677" t="s">
        <v>339</v>
      </c>
      <c r="Z1677" s="131">
        <v>455090.86</v>
      </c>
      <c r="AA1677" s="131">
        <v>1</v>
      </c>
      <c r="AB1677" s="131">
        <v>102.9</v>
      </c>
      <c r="AD1677" s="131">
        <v>468.28800000000001</v>
      </c>
      <c r="AH1677" s="132">
        <v>8.3499999999999998E-3</v>
      </c>
      <c r="AI1677" s="132">
        <f t="shared" si="33"/>
        <v>5.932402665061136E-4</v>
      </c>
      <c r="AJ1677" s="132">
        <v>1.3000206850403387E-4</v>
      </c>
    </row>
    <row r="1678" spans="1:36" hidden="1">
      <c r="A1678" t="s">
        <v>1213</v>
      </c>
      <c r="B1678">
        <v>9302</v>
      </c>
      <c r="C1678" t="s">
        <v>3179</v>
      </c>
      <c r="D1678" t="s">
        <v>3180</v>
      </c>
      <c r="E1678" t="s">
        <v>309</v>
      </c>
      <c r="F1678" t="s">
        <v>3208</v>
      </c>
      <c r="G1678" t="s">
        <v>3209</v>
      </c>
      <c r="H1678" t="s">
        <v>321</v>
      </c>
      <c r="I1678" t="s">
        <v>951</v>
      </c>
      <c r="J1678" t="s">
        <v>204</v>
      </c>
      <c r="K1678" t="s">
        <v>204</v>
      </c>
      <c r="L1678" t="s">
        <v>325</v>
      </c>
      <c r="M1678" t="s">
        <v>340</v>
      </c>
      <c r="N1678" t="s">
        <v>440</v>
      </c>
      <c r="O1678" t="s">
        <v>339</v>
      </c>
      <c r="Q1678" t="s">
        <v>410</v>
      </c>
      <c r="R1678" t="s">
        <v>410</v>
      </c>
      <c r="S1678" t="s">
        <v>1212</v>
      </c>
      <c r="T1678" s="131">
        <v>2.33</v>
      </c>
      <c r="U1678" t="s">
        <v>3210</v>
      </c>
      <c r="V1678" s="132">
        <v>-5.7230000000000003E-2</v>
      </c>
      <c r="W1678" s="132">
        <v>5.0299999999999997E-2</v>
      </c>
      <c r="X1678" t="s">
        <v>412</v>
      </c>
      <c r="Y1678" t="s">
        <v>339</v>
      </c>
      <c r="Z1678" s="131">
        <v>334099</v>
      </c>
      <c r="AA1678" s="131">
        <v>1</v>
      </c>
      <c r="AB1678" s="131">
        <v>135.04</v>
      </c>
      <c r="AD1678" s="131">
        <v>451.16699999999997</v>
      </c>
      <c r="AH1678" s="132">
        <v>1.3600000000000001E-3</v>
      </c>
      <c r="AI1678" s="132">
        <f t="shared" si="33"/>
        <v>5.7155090738768397E-4</v>
      </c>
      <c r="AJ1678" s="132">
        <v>1.2524908441121586E-4</v>
      </c>
    </row>
    <row r="1679" spans="1:36" hidden="1">
      <c r="A1679" t="s">
        <v>1213</v>
      </c>
      <c r="B1679">
        <v>9302</v>
      </c>
      <c r="C1679" t="s">
        <v>2199</v>
      </c>
      <c r="D1679" t="s">
        <v>2200</v>
      </c>
      <c r="E1679" t="s">
        <v>309</v>
      </c>
      <c r="F1679" t="s">
        <v>2504</v>
      </c>
      <c r="G1679" t="s">
        <v>2505</v>
      </c>
      <c r="H1679" t="s">
        <v>321</v>
      </c>
      <c r="I1679" t="s">
        <v>754</v>
      </c>
      <c r="J1679" t="s">
        <v>204</v>
      </c>
      <c r="K1679" t="s">
        <v>204</v>
      </c>
      <c r="L1679" t="s">
        <v>325</v>
      </c>
      <c r="M1679" t="s">
        <v>340</v>
      </c>
      <c r="N1679" t="s">
        <v>464</v>
      </c>
      <c r="O1679" t="s">
        <v>339</v>
      </c>
      <c r="P1679" t="s">
        <v>2213</v>
      </c>
      <c r="Q1679" t="s">
        <v>415</v>
      </c>
      <c r="R1679" t="s">
        <v>407</v>
      </c>
      <c r="S1679" t="s">
        <v>1212</v>
      </c>
      <c r="T1679" s="131">
        <v>6.15</v>
      </c>
      <c r="U1679" t="s">
        <v>2506</v>
      </c>
      <c r="V1679" s="132">
        <v>1.9189999999999999E-2</v>
      </c>
      <c r="W1679" s="132">
        <v>3.15E-2</v>
      </c>
      <c r="X1679" t="s">
        <v>412</v>
      </c>
      <c r="Y1679" t="s">
        <v>339</v>
      </c>
      <c r="Z1679" s="131">
        <v>424788.32</v>
      </c>
      <c r="AA1679" s="131">
        <v>1</v>
      </c>
      <c r="AB1679" s="131">
        <v>105.26</v>
      </c>
      <c r="AD1679" s="131">
        <v>447.13200000000001</v>
      </c>
      <c r="AH1679" s="132">
        <v>3.8999999999999999E-4</v>
      </c>
      <c r="AI1679" s="132">
        <f t="shared" si="33"/>
        <v>5.6643925713110652E-4</v>
      </c>
      <c r="AJ1679" s="132">
        <v>1.2412892257402639E-4</v>
      </c>
    </row>
    <row r="1680" spans="1:36" hidden="1">
      <c r="A1680" t="s">
        <v>1213</v>
      </c>
      <c r="B1680">
        <v>9302</v>
      </c>
      <c r="C1680" t="s">
        <v>3156</v>
      </c>
      <c r="D1680" t="s">
        <v>3157</v>
      </c>
      <c r="E1680" t="s">
        <v>311</v>
      </c>
      <c r="F1680" t="s">
        <v>3158</v>
      </c>
      <c r="G1680" t="s">
        <v>3159</v>
      </c>
      <c r="H1680" t="s">
        <v>321</v>
      </c>
      <c r="I1680" t="s">
        <v>754</v>
      </c>
      <c r="J1680" t="s">
        <v>204</v>
      </c>
      <c r="K1680" t="s">
        <v>204</v>
      </c>
      <c r="L1680" t="s">
        <v>325</v>
      </c>
      <c r="M1680" t="s">
        <v>340</v>
      </c>
      <c r="N1680" t="s">
        <v>464</v>
      </c>
      <c r="O1680" t="s">
        <v>339</v>
      </c>
      <c r="Q1680" t="s">
        <v>410</v>
      </c>
      <c r="R1680" t="s">
        <v>410</v>
      </c>
      <c r="S1680" t="s">
        <v>1212</v>
      </c>
      <c r="T1680" s="131">
        <v>2.4500000000000002</v>
      </c>
      <c r="U1680" t="s">
        <v>1730</v>
      </c>
      <c r="V1680" s="132">
        <v>6.2149999999999997E-2</v>
      </c>
      <c r="W1680" s="132">
        <v>3.9800000000000002E-2</v>
      </c>
      <c r="X1680" t="s">
        <v>412</v>
      </c>
      <c r="Y1680" t="s">
        <v>339</v>
      </c>
      <c r="Z1680" s="131">
        <v>381553</v>
      </c>
      <c r="AA1680" s="131">
        <v>1</v>
      </c>
      <c r="AB1680" s="131">
        <v>111.51</v>
      </c>
      <c r="AD1680" s="131">
        <v>425.47</v>
      </c>
      <c r="AH1680" s="132">
        <v>4.9699999999999996E-3</v>
      </c>
      <c r="AI1680" s="132">
        <f t="shared" si="33"/>
        <v>5.3899723287881849E-4</v>
      </c>
      <c r="AJ1680" s="132">
        <v>1.1811530529591041E-4</v>
      </c>
    </row>
    <row r="1681" spans="1:36" hidden="1">
      <c r="A1681" t="s">
        <v>1213</v>
      </c>
      <c r="B1681">
        <v>9302</v>
      </c>
      <c r="C1681" t="s">
        <v>1556</v>
      </c>
      <c r="D1681" t="s">
        <v>1557</v>
      </c>
      <c r="E1681" t="s">
        <v>309</v>
      </c>
      <c r="F1681" t="s">
        <v>3211</v>
      </c>
      <c r="G1681" t="s">
        <v>3212</v>
      </c>
      <c r="H1681" t="s">
        <v>321</v>
      </c>
      <c r="I1681" t="s">
        <v>952</v>
      </c>
      <c r="J1681" t="s">
        <v>204</v>
      </c>
      <c r="K1681" t="s">
        <v>204</v>
      </c>
      <c r="L1681" t="s">
        <v>325</v>
      </c>
      <c r="M1681" t="s">
        <v>340</v>
      </c>
      <c r="N1681" t="s">
        <v>441</v>
      </c>
      <c r="O1681" t="s">
        <v>339</v>
      </c>
      <c r="Q1681" t="s">
        <v>410</v>
      </c>
      <c r="R1681" t="s">
        <v>410</v>
      </c>
      <c r="S1681" t="s">
        <v>1212</v>
      </c>
      <c r="T1681" s="131">
        <v>0.73</v>
      </c>
      <c r="U1681" t="s">
        <v>1841</v>
      </c>
      <c r="V1681" s="132">
        <v>7.8600000000000003E-2</v>
      </c>
      <c r="W1681" s="132">
        <v>5.5300000000000002E-2</v>
      </c>
      <c r="X1681" t="s">
        <v>412</v>
      </c>
      <c r="Y1681" t="s">
        <v>339</v>
      </c>
      <c r="Z1681" s="131">
        <v>408608</v>
      </c>
      <c r="AA1681" s="131">
        <v>1</v>
      </c>
      <c r="AB1681" s="131">
        <v>99</v>
      </c>
      <c r="AD1681" s="131">
        <v>404.52199999999999</v>
      </c>
      <c r="AH1681" s="132">
        <v>7.1700000000000002E-3</v>
      </c>
      <c r="AI1681" s="132">
        <f t="shared" si="33"/>
        <v>5.1245972369051967E-4</v>
      </c>
      <c r="AJ1681" s="132">
        <v>1.1229990252876176E-4</v>
      </c>
    </row>
    <row r="1682" spans="1:36" hidden="1">
      <c r="A1682" t="s">
        <v>1213</v>
      </c>
      <c r="B1682">
        <v>9302</v>
      </c>
      <c r="C1682" t="s">
        <v>1874</v>
      </c>
      <c r="D1682" t="s">
        <v>1875</v>
      </c>
      <c r="E1682" t="s">
        <v>309</v>
      </c>
      <c r="F1682" t="s">
        <v>2494</v>
      </c>
      <c r="G1682" t="s">
        <v>2495</v>
      </c>
      <c r="H1682" t="s">
        <v>321</v>
      </c>
      <c r="I1682" t="s">
        <v>754</v>
      </c>
      <c r="J1682" t="s">
        <v>204</v>
      </c>
      <c r="K1682" t="s">
        <v>204</v>
      </c>
      <c r="L1682" t="s">
        <v>325</v>
      </c>
      <c r="M1682" t="s">
        <v>340</v>
      </c>
      <c r="N1682" t="s">
        <v>448</v>
      </c>
      <c r="O1682" t="s">
        <v>339</v>
      </c>
      <c r="P1682" t="s">
        <v>1533</v>
      </c>
      <c r="Q1682" t="s">
        <v>413</v>
      </c>
      <c r="R1682" t="s">
        <v>407</v>
      </c>
      <c r="S1682" t="s">
        <v>1212</v>
      </c>
      <c r="T1682" s="131">
        <v>1.71</v>
      </c>
      <c r="U1682" t="s">
        <v>1730</v>
      </c>
      <c r="V1682" s="132">
        <v>2.6460000000000001E-2</v>
      </c>
      <c r="W1682" s="132">
        <v>2.6700000000000002E-2</v>
      </c>
      <c r="X1682" t="s">
        <v>412</v>
      </c>
      <c r="Y1682" t="s">
        <v>339</v>
      </c>
      <c r="Z1682" s="131">
        <v>330888</v>
      </c>
      <c r="AA1682" s="131">
        <v>1</v>
      </c>
      <c r="AB1682" s="131">
        <v>111.08</v>
      </c>
      <c r="AD1682" s="131">
        <v>367.55</v>
      </c>
      <c r="AH1682" s="132">
        <v>3.8999999999999999E-4</v>
      </c>
      <c r="AI1682" s="132">
        <f t="shared" si="33"/>
        <v>4.6562256550311358E-4</v>
      </c>
      <c r="AJ1682" s="132">
        <v>1.020360553306035E-4</v>
      </c>
    </row>
    <row r="1683" spans="1:36" hidden="1">
      <c r="A1683" t="s">
        <v>1213</v>
      </c>
      <c r="B1683">
        <v>9302</v>
      </c>
      <c r="C1683" t="s">
        <v>2489</v>
      </c>
      <c r="D1683" t="s">
        <v>2490</v>
      </c>
      <c r="E1683" t="s">
        <v>309</v>
      </c>
      <c r="F1683" t="s">
        <v>2491</v>
      </c>
      <c r="G1683" t="s">
        <v>2492</v>
      </c>
      <c r="H1683" t="s">
        <v>321</v>
      </c>
      <c r="I1683" t="s">
        <v>951</v>
      </c>
      <c r="J1683" t="s">
        <v>204</v>
      </c>
      <c r="K1683" t="s">
        <v>204</v>
      </c>
      <c r="L1683" t="s">
        <v>325</v>
      </c>
      <c r="M1683" t="s">
        <v>340</v>
      </c>
      <c r="N1683" t="s">
        <v>476</v>
      </c>
      <c r="O1683" t="s">
        <v>339</v>
      </c>
      <c r="P1683" t="s">
        <v>1533</v>
      </c>
      <c r="Q1683" t="s">
        <v>413</v>
      </c>
      <c r="R1683" t="s">
        <v>407</v>
      </c>
      <c r="S1683" t="s">
        <v>1212</v>
      </c>
      <c r="T1683" s="131">
        <v>5.23</v>
      </c>
      <c r="U1683" t="s">
        <v>2493</v>
      </c>
      <c r="V1683" s="132">
        <v>5.552E-2</v>
      </c>
      <c r="W1683" s="132">
        <v>5.04E-2</v>
      </c>
      <c r="X1683" t="s">
        <v>412</v>
      </c>
      <c r="Y1683" t="s">
        <v>339</v>
      </c>
      <c r="Z1683" s="131">
        <v>308000</v>
      </c>
      <c r="AA1683" s="131">
        <v>1</v>
      </c>
      <c r="AB1683" s="131">
        <v>105.53</v>
      </c>
      <c r="AD1683" s="131">
        <v>325.03199999999998</v>
      </c>
      <c r="AH1683" s="132">
        <v>2.0500000000000002E-3</v>
      </c>
      <c r="AI1683" s="132">
        <f t="shared" si="33"/>
        <v>4.1175958022203241E-4</v>
      </c>
      <c r="AJ1683" s="132">
        <v>9.0232575530449496E-5</v>
      </c>
    </row>
    <row r="1684" spans="1:36" hidden="1">
      <c r="A1684" t="s">
        <v>1213</v>
      </c>
      <c r="B1684">
        <v>9302</v>
      </c>
      <c r="C1684" t="s">
        <v>1920</v>
      </c>
      <c r="D1684" t="s">
        <v>1921</v>
      </c>
      <c r="E1684" t="s">
        <v>309</v>
      </c>
      <c r="F1684" t="s">
        <v>2079</v>
      </c>
      <c r="G1684" t="s">
        <v>2080</v>
      </c>
      <c r="H1684" t="s">
        <v>321</v>
      </c>
      <c r="I1684" t="s">
        <v>754</v>
      </c>
      <c r="J1684" t="s">
        <v>204</v>
      </c>
      <c r="K1684" t="s">
        <v>204</v>
      </c>
      <c r="L1684" t="s">
        <v>325</v>
      </c>
      <c r="M1684" t="s">
        <v>340</v>
      </c>
      <c r="N1684" t="s">
        <v>464</v>
      </c>
      <c r="O1684" t="s">
        <v>339</v>
      </c>
      <c r="P1684" t="s">
        <v>1533</v>
      </c>
      <c r="Q1684" t="s">
        <v>413</v>
      </c>
      <c r="R1684" t="s">
        <v>407</v>
      </c>
      <c r="S1684" t="s">
        <v>1212</v>
      </c>
      <c r="T1684" s="131">
        <v>0.11</v>
      </c>
      <c r="U1684" t="s">
        <v>2081</v>
      </c>
      <c r="V1684" s="132">
        <v>2.844E-2</v>
      </c>
      <c r="W1684" s="132">
        <v>3.7600000000000001E-2</v>
      </c>
      <c r="X1684" t="s">
        <v>412</v>
      </c>
      <c r="Y1684" t="s">
        <v>339</v>
      </c>
      <c r="Z1684" s="131">
        <v>246121</v>
      </c>
      <c r="AA1684" s="131">
        <v>1</v>
      </c>
      <c r="AB1684" s="131">
        <v>116.75</v>
      </c>
      <c r="AD1684" s="131">
        <v>287.346</v>
      </c>
      <c r="AH1684" s="132">
        <v>1.0499999999999999E-3</v>
      </c>
      <c r="AI1684" s="132">
        <f t="shared" si="33"/>
        <v>3.6401790697063711E-4</v>
      </c>
      <c r="AJ1684" s="132">
        <v>7.9770513821323885E-5</v>
      </c>
    </row>
    <row r="1685" spans="1:36" hidden="1">
      <c r="A1685" t="s">
        <v>1213</v>
      </c>
      <c r="B1685">
        <v>9302</v>
      </c>
      <c r="C1685" t="s">
        <v>2034</v>
      </c>
      <c r="D1685" t="s">
        <v>2035</v>
      </c>
      <c r="E1685" t="s">
        <v>309</v>
      </c>
      <c r="F1685" t="s">
        <v>3449</v>
      </c>
      <c r="G1685" t="s">
        <v>3450</v>
      </c>
      <c r="H1685" t="s">
        <v>321</v>
      </c>
      <c r="I1685" t="s">
        <v>951</v>
      </c>
      <c r="J1685" t="s">
        <v>204</v>
      </c>
      <c r="K1685" t="s">
        <v>204</v>
      </c>
      <c r="L1685" t="s">
        <v>325</v>
      </c>
      <c r="M1685" t="s">
        <v>340</v>
      </c>
      <c r="N1685" t="s">
        <v>447</v>
      </c>
      <c r="O1685" t="s">
        <v>339</v>
      </c>
      <c r="Q1685" t="s">
        <v>410</v>
      </c>
      <c r="R1685" t="s">
        <v>410</v>
      </c>
      <c r="S1685" t="s">
        <v>1212</v>
      </c>
      <c r="T1685" s="131">
        <v>1.23</v>
      </c>
      <c r="U1685" t="s">
        <v>3451</v>
      </c>
      <c r="V1685" s="132">
        <v>4.6980000000000001E-2</v>
      </c>
      <c r="W1685" s="132">
        <v>5.7099999999999998E-2</v>
      </c>
      <c r="X1685" t="s">
        <v>412</v>
      </c>
      <c r="Y1685" t="s">
        <v>339</v>
      </c>
      <c r="Z1685" s="131">
        <v>255846.15</v>
      </c>
      <c r="AA1685" s="131">
        <v>1</v>
      </c>
      <c r="AB1685" s="131">
        <v>99.57</v>
      </c>
      <c r="AD1685" s="131">
        <v>254.74600000000001</v>
      </c>
      <c r="AH1685" s="132">
        <v>2.8400000000000001E-3</v>
      </c>
      <c r="AI1685" s="132">
        <f t="shared" si="33"/>
        <v>3.2271932001538887E-4</v>
      </c>
      <c r="AJ1685" s="132">
        <v>7.0720383488640773E-5</v>
      </c>
    </row>
    <row r="1686" spans="1:36" hidden="1">
      <c r="A1686" t="s">
        <v>1213</v>
      </c>
      <c r="B1686">
        <v>9302</v>
      </c>
      <c r="C1686" t="s">
        <v>1514</v>
      </c>
      <c r="D1686" t="s">
        <v>1515</v>
      </c>
      <c r="E1686" t="s">
        <v>309</v>
      </c>
      <c r="F1686" t="s">
        <v>2442</v>
      </c>
      <c r="G1686" t="s">
        <v>2443</v>
      </c>
      <c r="H1686" t="s">
        <v>321</v>
      </c>
      <c r="I1686" t="s">
        <v>951</v>
      </c>
      <c r="J1686" t="s">
        <v>204</v>
      </c>
      <c r="K1686" t="s">
        <v>204</v>
      </c>
      <c r="L1686" t="s">
        <v>325</v>
      </c>
      <c r="M1686" t="s">
        <v>340</v>
      </c>
      <c r="N1686" t="s">
        <v>448</v>
      </c>
      <c r="O1686" t="s">
        <v>339</v>
      </c>
      <c r="P1686" t="s">
        <v>1211</v>
      </c>
      <c r="Q1686" t="s">
        <v>413</v>
      </c>
      <c r="R1686" t="s">
        <v>407</v>
      </c>
      <c r="S1686" t="s">
        <v>1212</v>
      </c>
      <c r="T1686" s="131">
        <v>2.98</v>
      </c>
      <c r="U1686" t="s">
        <v>2444</v>
      </c>
      <c r="V1686" s="132">
        <v>3.1109999999999999E-2</v>
      </c>
      <c r="W1686" s="132">
        <v>4.7100000000000003E-2</v>
      </c>
      <c r="X1686" t="s">
        <v>412</v>
      </c>
      <c r="Y1686" t="s">
        <v>339</v>
      </c>
      <c r="Z1686" s="131">
        <v>265744.64000000001</v>
      </c>
      <c r="AA1686" s="131">
        <v>1</v>
      </c>
      <c r="AB1686" s="131">
        <v>95.08</v>
      </c>
      <c r="AD1686" s="131">
        <v>252.67</v>
      </c>
      <c r="AH1686" s="132">
        <v>1.3999999999999999E-4</v>
      </c>
      <c r="AI1686" s="132">
        <f t="shared" si="33"/>
        <v>3.2008938545958837E-4</v>
      </c>
      <c r="AJ1686" s="132">
        <v>7.0144062305491995E-5</v>
      </c>
    </row>
    <row r="1687" spans="1:36" hidden="1">
      <c r="A1687" t="s">
        <v>1213</v>
      </c>
      <c r="B1687">
        <v>9302</v>
      </c>
      <c r="C1687" t="s">
        <v>1509</v>
      </c>
      <c r="D1687" t="s">
        <v>1510</v>
      </c>
      <c r="E1687" t="s">
        <v>309</v>
      </c>
      <c r="F1687" t="s">
        <v>3460</v>
      </c>
      <c r="G1687" t="s">
        <v>3461</v>
      </c>
      <c r="H1687" t="s">
        <v>321</v>
      </c>
      <c r="I1687" t="s">
        <v>754</v>
      </c>
      <c r="J1687" t="s">
        <v>204</v>
      </c>
      <c r="K1687" t="s">
        <v>204</v>
      </c>
      <c r="L1687" t="s">
        <v>325</v>
      </c>
      <c r="M1687" t="s">
        <v>340</v>
      </c>
      <c r="N1687" t="s">
        <v>448</v>
      </c>
      <c r="O1687" t="s">
        <v>339</v>
      </c>
      <c r="P1687" t="s">
        <v>1211</v>
      </c>
      <c r="Q1687" t="s">
        <v>413</v>
      </c>
      <c r="R1687" t="s">
        <v>407</v>
      </c>
      <c r="S1687" t="s">
        <v>1212</v>
      </c>
      <c r="T1687" s="131">
        <v>4.8899999999999997</v>
      </c>
      <c r="U1687" t="s">
        <v>3462</v>
      </c>
      <c r="V1687" s="132">
        <v>2.31E-3</v>
      </c>
      <c r="W1687" s="132">
        <v>2.63E-2</v>
      </c>
      <c r="X1687" t="s">
        <v>412</v>
      </c>
      <c r="Y1687" t="s">
        <v>339</v>
      </c>
      <c r="Z1687" s="131">
        <v>200000</v>
      </c>
      <c r="AA1687" s="131">
        <v>1</v>
      </c>
      <c r="AB1687" s="131">
        <v>118.7</v>
      </c>
      <c r="AD1687" s="131">
        <v>237.4</v>
      </c>
      <c r="AH1687" s="132">
        <v>2.7999999999999998E-4</v>
      </c>
      <c r="AI1687" s="132">
        <f t="shared" si="33"/>
        <v>3.0074492463729878E-4</v>
      </c>
      <c r="AJ1687" s="132">
        <v>6.5904936839845647E-5</v>
      </c>
    </row>
    <row r="1688" spans="1:36" hidden="1">
      <c r="A1688" t="s">
        <v>1213</v>
      </c>
      <c r="B1688">
        <v>9302</v>
      </c>
      <c r="C1688" t="s">
        <v>2034</v>
      </c>
      <c r="D1688" t="s">
        <v>2035</v>
      </c>
      <c r="E1688" t="s">
        <v>309</v>
      </c>
      <c r="F1688" t="s">
        <v>2036</v>
      </c>
      <c r="G1688" t="s">
        <v>2037</v>
      </c>
      <c r="H1688" t="s">
        <v>321</v>
      </c>
      <c r="I1688" t="s">
        <v>754</v>
      </c>
      <c r="J1688" t="s">
        <v>204</v>
      </c>
      <c r="K1688" t="s">
        <v>204</v>
      </c>
      <c r="L1688" t="s">
        <v>325</v>
      </c>
      <c r="M1688" t="s">
        <v>340</v>
      </c>
      <c r="N1688" t="s">
        <v>447</v>
      </c>
      <c r="O1688" t="s">
        <v>339</v>
      </c>
      <c r="P1688" t="s">
        <v>1577</v>
      </c>
      <c r="Q1688" t="s">
        <v>415</v>
      </c>
      <c r="R1688" t="s">
        <v>407</v>
      </c>
      <c r="S1688" t="s">
        <v>1212</v>
      </c>
      <c r="T1688" s="131">
        <v>4.3</v>
      </c>
      <c r="U1688" t="s">
        <v>2038</v>
      </c>
      <c r="V1688" s="132">
        <v>3.322E-2</v>
      </c>
      <c r="W1688" s="132">
        <v>3.2800000000000003E-2</v>
      </c>
      <c r="X1688" t="s">
        <v>412</v>
      </c>
      <c r="Y1688" t="s">
        <v>339</v>
      </c>
      <c r="Z1688" s="131">
        <v>226806</v>
      </c>
      <c r="AA1688" s="131">
        <v>1</v>
      </c>
      <c r="AB1688" s="131">
        <v>101.75</v>
      </c>
      <c r="AD1688" s="131">
        <v>230.77500000000001</v>
      </c>
      <c r="AH1688" s="132">
        <v>2.5000000000000001E-3</v>
      </c>
      <c r="AI1688" s="132">
        <f t="shared" si="33"/>
        <v>2.9235219032507423E-4</v>
      </c>
      <c r="AJ1688" s="132">
        <v>6.4065761580519722E-5</v>
      </c>
    </row>
    <row r="1689" spans="1:36" hidden="1">
      <c r="A1689" t="s">
        <v>1213</v>
      </c>
      <c r="B1689">
        <v>9302</v>
      </c>
      <c r="C1689" t="s">
        <v>3200</v>
      </c>
      <c r="D1689" t="s">
        <v>3201</v>
      </c>
      <c r="E1689" t="s">
        <v>309</v>
      </c>
      <c r="F1689" t="s">
        <v>3202</v>
      </c>
      <c r="G1689" t="s">
        <v>3203</v>
      </c>
      <c r="H1689" t="s">
        <v>321</v>
      </c>
      <c r="I1689" t="s">
        <v>951</v>
      </c>
      <c r="J1689" t="s">
        <v>204</v>
      </c>
      <c r="K1689" t="s">
        <v>204</v>
      </c>
      <c r="L1689" t="s">
        <v>325</v>
      </c>
      <c r="M1689" t="s">
        <v>340</v>
      </c>
      <c r="N1689" t="s">
        <v>451</v>
      </c>
      <c r="O1689" t="s">
        <v>339</v>
      </c>
      <c r="Q1689" t="s">
        <v>410</v>
      </c>
      <c r="R1689" t="s">
        <v>410</v>
      </c>
      <c r="S1689" t="s">
        <v>1212</v>
      </c>
      <c r="T1689" s="131">
        <v>0.74</v>
      </c>
      <c r="U1689" t="s">
        <v>1583</v>
      </c>
      <c r="V1689" s="132">
        <v>5.7910000000000003E-2</v>
      </c>
      <c r="W1689" s="132">
        <v>5.1999999999999998E-2</v>
      </c>
      <c r="X1689" t="s">
        <v>412</v>
      </c>
      <c r="Y1689" t="s">
        <v>339</v>
      </c>
      <c r="Z1689" s="131">
        <v>215647.66</v>
      </c>
      <c r="AA1689" s="131">
        <v>1</v>
      </c>
      <c r="AB1689" s="131">
        <v>99.68</v>
      </c>
      <c r="AD1689" s="131">
        <v>214.958</v>
      </c>
      <c r="AH1689" s="132">
        <v>5.3899999999999998E-3</v>
      </c>
      <c r="AI1689" s="132">
        <f t="shared" si="33"/>
        <v>2.7231477468485458E-4</v>
      </c>
      <c r="AJ1689" s="132">
        <v>5.9674782701009018E-5</v>
      </c>
    </row>
    <row r="1690" spans="1:36" hidden="1">
      <c r="A1690" t="s">
        <v>1213</v>
      </c>
      <c r="B1690">
        <v>9302</v>
      </c>
      <c r="C1690" t="s">
        <v>1567</v>
      </c>
      <c r="D1690" t="s">
        <v>1568</v>
      </c>
      <c r="E1690" t="s">
        <v>309</v>
      </c>
      <c r="F1690" t="s">
        <v>3463</v>
      </c>
      <c r="G1690" t="s">
        <v>3464</v>
      </c>
      <c r="H1690" t="s">
        <v>321</v>
      </c>
      <c r="I1690" t="s">
        <v>951</v>
      </c>
      <c r="J1690" t="s">
        <v>204</v>
      </c>
      <c r="K1690" t="s">
        <v>204</v>
      </c>
      <c r="L1690" t="s">
        <v>325</v>
      </c>
      <c r="M1690" t="s">
        <v>340</v>
      </c>
      <c r="N1690" t="s">
        <v>447</v>
      </c>
      <c r="O1690" t="s">
        <v>339</v>
      </c>
      <c r="P1690" t="s">
        <v>1571</v>
      </c>
      <c r="Q1690" t="s">
        <v>415</v>
      </c>
      <c r="R1690" t="s">
        <v>407</v>
      </c>
      <c r="S1690" t="s">
        <v>1212</v>
      </c>
      <c r="T1690" s="131">
        <v>0.5</v>
      </c>
      <c r="U1690" t="s">
        <v>2884</v>
      </c>
      <c r="V1690" s="132">
        <v>3.1949999999999999E-2</v>
      </c>
      <c r="W1690" s="132">
        <v>5.6099999999999997E-2</v>
      </c>
      <c r="X1690" t="s">
        <v>412</v>
      </c>
      <c r="Y1690" t="s">
        <v>339</v>
      </c>
      <c r="Z1690" s="131">
        <v>208159.08</v>
      </c>
      <c r="AA1690" s="131">
        <v>1</v>
      </c>
      <c r="AB1690" s="131">
        <v>99.65</v>
      </c>
      <c r="AD1690" s="131">
        <v>207.43100000000001</v>
      </c>
      <c r="AH1690" s="132">
        <v>3.7799999999999999E-3</v>
      </c>
      <c r="AI1690" s="132">
        <f t="shared" si="33"/>
        <v>2.6277936167834676E-4</v>
      </c>
      <c r="AJ1690" s="132">
        <v>5.7585201995054863E-5</v>
      </c>
    </row>
    <row r="1691" spans="1:36" hidden="1">
      <c r="A1691" t="s">
        <v>1213</v>
      </c>
      <c r="B1691">
        <v>9302</v>
      </c>
      <c r="C1691" t="s">
        <v>3226</v>
      </c>
      <c r="D1691" t="s">
        <v>3227</v>
      </c>
      <c r="E1691" t="s">
        <v>309</v>
      </c>
      <c r="F1691" t="s">
        <v>3228</v>
      </c>
      <c r="G1691" t="s">
        <v>3229</v>
      </c>
      <c r="H1691" t="s">
        <v>321</v>
      </c>
      <c r="I1691" t="s">
        <v>754</v>
      </c>
      <c r="J1691" t="s">
        <v>204</v>
      </c>
      <c r="K1691" t="s">
        <v>204</v>
      </c>
      <c r="L1691" t="s">
        <v>325</v>
      </c>
      <c r="M1691" t="s">
        <v>340</v>
      </c>
      <c r="N1691" t="s">
        <v>441</v>
      </c>
      <c r="O1691" t="s">
        <v>339</v>
      </c>
      <c r="Q1691" t="s">
        <v>410</v>
      </c>
      <c r="R1691" t="s">
        <v>410</v>
      </c>
      <c r="S1691" t="s">
        <v>1212</v>
      </c>
      <c r="T1691" s="131">
        <v>2.2400000000000002</v>
      </c>
      <c r="U1691" t="s">
        <v>1730</v>
      </c>
      <c r="V1691" s="132">
        <v>3.7999999999999999E-2</v>
      </c>
      <c r="W1691" s="132">
        <v>3.7100000000000001E-2</v>
      </c>
      <c r="X1691" t="s">
        <v>412</v>
      </c>
      <c r="Y1691" t="s">
        <v>339</v>
      </c>
      <c r="Z1691" s="131">
        <v>178590</v>
      </c>
      <c r="AA1691" s="131">
        <v>1</v>
      </c>
      <c r="AB1691" s="131">
        <v>109.09</v>
      </c>
      <c r="AD1691" s="131">
        <v>194.82400000000001</v>
      </c>
      <c r="AH1691" s="132">
        <v>4.8000000000000001E-4</v>
      </c>
      <c r="AI1691" s="132">
        <f t="shared" si="33"/>
        <v>2.4680846334261628E-4</v>
      </c>
      <c r="AJ1691" s="132">
        <v>5.4085355580817565E-5</v>
      </c>
    </row>
    <row r="1692" spans="1:36" hidden="1">
      <c r="A1692" t="s">
        <v>1213</v>
      </c>
      <c r="B1692">
        <v>9302</v>
      </c>
      <c r="C1692" t="s">
        <v>3213</v>
      </c>
      <c r="D1692" t="s">
        <v>3214</v>
      </c>
      <c r="E1692" t="s">
        <v>309</v>
      </c>
      <c r="F1692" t="s">
        <v>3215</v>
      </c>
      <c r="G1692" t="s">
        <v>3216</v>
      </c>
      <c r="H1692" t="s">
        <v>321</v>
      </c>
      <c r="I1692" t="s">
        <v>754</v>
      </c>
      <c r="J1692" t="s">
        <v>204</v>
      </c>
      <c r="K1692" t="s">
        <v>204</v>
      </c>
      <c r="L1692" t="s">
        <v>325</v>
      </c>
      <c r="M1692" t="s">
        <v>340</v>
      </c>
      <c r="N1692" t="s">
        <v>464</v>
      </c>
      <c r="O1692" t="s">
        <v>339</v>
      </c>
      <c r="Q1692" t="s">
        <v>410</v>
      </c>
      <c r="R1692" t="s">
        <v>410</v>
      </c>
      <c r="S1692" t="s">
        <v>1212</v>
      </c>
      <c r="T1692" s="131">
        <v>2.15</v>
      </c>
      <c r="U1692" t="s">
        <v>1735</v>
      </c>
      <c r="V1692" s="132">
        <v>3.3779999999999998E-2</v>
      </c>
      <c r="W1692" s="132">
        <v>3.61E-2</v>
      </c>
      <c r="X1692" t="s">
        <v>412</v>
      </c>
      <c r="Y1692" t="s">
        <v>339</v>
      </c>
      <c r="Z1692" s="131">
        <v>144803</v>
      </c>
      <c r="AA1692" s="131">
        <v>1</v>
      </c>
      <c r="AB1692" s="131">
        <v>106.8</v>
      </c>
      <c r="AD1692" s="131">
        <v>154.65</v>
      </c>
      <c r="AH1692" s="132">
        <v>1.4499999999999999E-3</v>
      </c>
      <c r="AI1692" s="132">
        <f t="shared" si="33"/>
        <v>1.9591492247328669E-4</v>
      </c>
      <c r="AJ1692" s="132">
        <v>4.2932596808265081E-5</v>
      </c>
    </row>
    <row r="1693" spans="1:36" hidden="1">
      <c r="A1693" t="s">
        <v>1213</v>
      </c>
      <c r="B1693">
        <v>9302</v>
      </c>
      <c r="C1693" t="s">
        <v>1977</v>
      </c>
      <c r="D1693" t="s">
        <v>1978</v>
      </c>
      <c r="E1693" t="s">
        <v>309</v>
      </c>
      <c r="F1693" t="s">
        <v>2487</v>
      </c>
      <c r="G1693" t="s">
        <v>2488</v>
      </c>
      <c r="H1693" t="s">
        <v>321</v>
      </c>
      <c r="I1693" t="s">
        <v>754</v>
      </c>
      <c r="J1693" t="s">
        <v>204</v>
      </c>
      <c r="K1693" t="s">
        <v>204</v>
      </c>
      <c r="L1693" t="s">
        <v>325</v>
      </c>
      <c r="M1693" t="s">
        <v>340</v>
      </c>
      <c r="N1693" t="s">
        <v>464</v>
      </c>
      <c r="O1693" t="s">
        <v>339</v>
      </c>
      <c r="P1693" t="s">
        <v>1700</v>
      </c>
      <c r="Q1693" t="s">
        <v>413</v>
      </c>
      <c r="R1693" t="s">
        <v>407</v>
      </c>
      <c r="S1693" t="s">
        <v>1212</v>
      </c>
      <c r="T1693" s="131">
        <v>0.99</v>
      </c>
      <c r="U1693" t="s">
        <v>1844</v>
      </c>
      <c r="V1693" s="132">
        <v>-1.5610000000000001E-2</v>
      </c>
      <c r="W1693" s="132">
        <v>2.46E-2</v>
      </c>
      <c r="X1693" t="s">
        <v>412</v>
      </c>
      <c r="Y1693" t="s">
        <v>339</v>
      </c>
      <c r="Z1693" s="131">
        <v>101076.17</v>
      </c>
      <c r="AA1693" s="131">
        <v>1</v>
      </c>
      <c r="AB1693" s="131">
        <v>143.4</v>
      </c>
      <c r="AD1693" s="131">
        <v>144.94300000000001</v>
      </c>
      <c r="AH1693" s="132">
        <v>2.1000000000000001E-4</v>
      </c>
      <c r="AI1693" s="132">
        <f t="shared" si="33"/>
        <v>1.8361782481762426E-4</v>
      </c>
      <c r="AJ1693" s="132">
        <v>4.0237823337732723E-5</v>
      </c>
    </row>
    <row r="1694" spans="1:36" hidden="1">
      <c r="A1694" t="s">
        <v>1213</v>
      </c>
      <c r="B1694">
        <v>9302</v>
      </c>
      <c r="C1694" t="s">
        <v>3452</v>
      </c>
      <c r="D1694" t="s">
        <v>3453</v>
      </c>
      <c r="E1694" t="s">
        <v>309</v>
      </c>
      <c r="F1694" t="s">
        <v>3454</v>
      </c>
      <c r="G1694" t="s">
        <v>3455</v>
      </c>
      <c r="H1694" t="s">
        <v>321</v>
      </c>
      <c r="I1694" t="s">
        <v>755</v>
      </c>
      <c r="J1694" t="s">
        <v>204</v>
      </c>
      <c r="K1694" t="s">
        <v>204</v>
      </c>
      <c r="L1694" t="s">
        <v>325</v>
      </c>
      <c r="M1694" t="s">
        <v>340</v>
      </c>
      <c r="N1694" t="s">
        <v>454</v>
      </c>
      <c r="O1694" t="s">
        <v>339</v>
      </c>
      <c r="Q1694" t="s">
        <v>410</v>
      </c>
      <c r="R1694" t="s">
        <v>410</v>
      </c>
      <c r="S1694" t="s">
        <v>1212</v>
      </c>
      <c r="T1694" s="131">
        <v>2.5099999999999998</v>
      </c>
      <c r="U1694" t="s">
        <v>1612</v>
      </c>
      <c r="V1694" s="132">
        <v>4.8730000000000002E-2</v>
      </c>
      <c r="W1694" s="132">
        <v>6.6199999999999995E-2</v>
      </c>
      <c r="X1694" t="s">
        <v>412</v>
      </c>
      <c r="Y1694" t="s">
        <v>339</v>
      </c>
      <c r="Z1694" s="131">
        <v>110652.96</v>
      </c>
      <c r="AA1694" s="131">
        <v>1</v>
      </c>
      <c r="AB1694" s="131">
        <v>114.66</v>
      </c>
      <c r="AD1694" s="131">
        <v>126.875</v>
      </c>
      <c r="AH1694" s="132">
        <v>3.6000000000000002E-4</v>
      </c>
      <c r="AI1694" s="132">
        <f t="shared" si="33"/>
        <v>1.6072877975297929E-4</v>
      </c>
      <c r="AJ1694" s="132">
        <v>3.5221941287091058E-5</v>
      </c>
    </row>
    <row r="1695" spans="1:36" hidden="1">
      <c r="A1695" t="s">
        <v>1213</v>
      </c>
      <c r="B1695">
        <v>9302</v>
      </c>
      <c r="C1695" t="s">
        <v>1664</v>
      </c>
      <c r="D1695" t="s">
        <v>1665</v>
      </c>
      <c r="E1695" t="s">
        <v>309</v>
      </c>
      <c r="F1695" t="s">
        <v>3465</v>
      </c>
      <c r="G1695" t="s">
        <v>3466</v>
      </c>
      <c r="H1695" t="s">
        <v>321</v>
      </c>
      <c r="I1695" t="s">
        <v>952</v>
      </c>
      <c r="J1695" t="s">
        <v>204</v>
      </c>
      <c r="K1695" t="s">
        <v>204</v>
      </c>
      <c r="L1695" t="s">
        <v>325</v>
      </c>
      <c r="M1695" t="s">
        <v>340</v>
      </c>
      <c r="N1695" t="s">
        <v>447</v>
      </c>
      <c r="O1695" t="s">
        <v>339</v>
      </c>
      <c r="Q1695" t="s">
        <v>410</v>
      </c>
      <c r="R1695" t="s">
        <v>410</v>
      </c>
      <c r="S1695" t="s">
        <v>1212</v>
      </c>
      <c r="T1695" s="131">
        <v>2.5299999999999998</v>
      </c>
      <c r="U1695" t="s">
        <v>1572</v>
      </c>
      <c r="V1695" s="132">
        <v>6.9370000000000001E-2</v>
      </c>
      <c r="W1695" s="132">
        <v>5.2400000000000002E-2</v>
      </c>
      <c r="X1695" t="s">
        <v>412</v>
      </c>
      <c r="Y1695" t="s">
        <v>339</v>
      </c>
      <c r="Z1695" s="131">
        <v>106458</v>
      </c>
      <c r="AA1695" s="131">
        <v>1</v>
      </c>
      <c r="AB1695" s="131">
        <v>102.2</v>
      </c>
      <c r="AD1695" s="131">
        <v>108.8</v>
      </c>
      <c r="AH1695" s="132">
        <v>1.97E-3</v>
      </c>
      <c r="AI1695" s="132">
        <f t="shared" si="33"/>
        <v>1.3783086689358933E-4</v>
      </c>
      <c r="AJ1695" s="132">
        <v>3.0204115956930104E-5</v>
      </c>
    </row>
    <row r="1696" spans="1:36" hidden="1">
      <c r="A1696" t="s">
        <v>1213</v>
      </c>
      <c r="B1696">
        <v>9302</v>
      </c>
      <c r="C1696" t="s">
        <v>2019</v>
      </c>
      <c r="D1696" t="s">
        <v>2020</v>
      </c>
      <c r="E1696" t="s">
        <v>309</v>
      </c>
      <c r="F1696" t="s">
        <v>3232</v>
      </c>
      <c r="G1696" t="s">
        <v>3233</v>
      </c>
      <c r="H1696" t="s">
        <v>321</v>
      </c>
      <c r="I1696" t="s">
        <v>951</v>
      </c>
      <c r="J1696" t="s">
        <v>204</v>
      </c>
      <c r="K1696" t="s">
        <v>204</v>
      </c>
      <c r="L1696" t="s">
        <v>325</v>
      </c>
      <c r="M1696" t="s">
        <v>340</v>
      </c>
      <c r="N1696" t="s">
        <v>465</v>
      </c>
      <c r="O1696" t="s">
        <v>339</v>
      </c>
      <c r="P1696" t="s">
        <v>1577</v>
      </c>
      <c r="Q1696" t="s">
        <v>415</v>
      </c>
      <c r="R1696" t="s">
        <v>407</v>
      </c>
      <c r="S1696" t="s">
        <v>1212</v>
      </c>
      <c r="T1696" s="131">
        <v>0.37</v>
      </c>
      <c r="U1696" t="s">
        <v>3234</v>
      </c>
      <c r="V1696" s="132">
        <v>5.4429999999999999E-2</v>
      </c>
      <c r="W1696" s="132">
        <v>5.7599999999999998E-2</v>
      </c>
      <c r="X1696" t="s">
        <v>412</v>
      </c>
      <c r="Y1696" t="s">
        <v>339</v>
      </c>
      <c r="Z1696" s="131">
        <v>102460</v>
      </c>
      <c r="AA1696" s="131">
        <v>1</v>
      </c>
      <c r="AB1696" s="131">
        <v>99.65</v>
      </c>
      <c r="AD1696" s="131">
        <v>102.101</v>
      </c>
      <c r="AH1696" s="132">
        <v>2.14E-3</v>
      </c>
      <c r="AI1696" s="132">
        <f t="shared" si="33"/>
        <v>1.2934438732263202E-4</v>
      </c>
      <c r="AJ1696" s="132">
        <v>2.8344397456971698E-5</v>
      </c>
    </row>
    <row r="1697" spans="1:42" hidden="1">
      <c r="A1697" t="s">
        <v>1213</v>
      </c>
      <c r="B1697">
        <v>9302</v>
      </c>
      <c r="C1697" t="s">
        <v>1948</v>
      </c>
      <c r="D1697" t="s">
        <v>1949</v>
      </c>
      <c r="E1697" t="s">
        <v>309</v>
      </c>
      <c r="F1697" t="s">
        <v>3223</v>
      </c>
      <c r="G1697" t="s">
        <v>3224</v>
      </c>
      <c r="H1697" t="s">
        <v>321</v>
      </c>
      <c r="I1697" t="s">
        <v>754</v>
      </c>
      <c r="J1697" t="s">
        <v>204</v>
      </c>
      <c r="K1697" t="s">
        <v>204</v>
      </c>
      <c r="L1697" t="s">
        <v>325</v>
      </c>
      <c r="M1697" t="s">
        <v>340</v>
      </c>
      <c r="N1697" t="s">
        <v>447</v>
      </c>
      <c r="O1697" t="s">
        <v>339</v>
      </c>
      <c r="P1697" t="s">
        <v>1551</v>
      </c>
      <c r="Q1697" t="s">
        <v>413</v>
      </c>
      <c r="R1697" t="s">
        <v>407</v>
      </c>
      <c r="S1697" t="s">
        <v>1212</v>
      </c>
      <c r="T1697" s="131">
        <v>0.36</v>
      </c>
      <c r="U1697" t="s">
        <v>3225</v>
      </c>
      <c r="V1697" s="132">
        <v>2.554E-2</v>
      </c>
      <c r="W1697" s="132">
        <v>2.87E-2</v>
      </c>
      <c r="X1697" t="s">
        <v>412</v>
      </c>
      <c r="Y1697" t="s">
        <v>339</v>
      </c>
      <c r="Z1697" s="131">
        <v>78949</v>
      </c>
      <c r="AA1697" s="131">
        <v>1</v>
      </c>
      <c r="AB1697" s="131">
        <v>116.67</v>
      </c>
      <c r="AD1697" s="131">
        <v>92.11</v>
      </c>
      <c r="AH1697" s="132">
        <v>1.1800000000000001E-3</v>
      </c>
      <c r="AI1697" s="132">
        <f t="shared" si="33"/>
        <v>1.1668751056588707E-4</v>
      </c>
      <c r="AJ1697" s="132">
        <v>2.5570782360228235E-5</v>
      </c>
    </row>
    <row r="1698" spans="1:42" hidden="1">
      <c r="A1698" t="s">
        <v>1213</v>
      </c>
      <c r="B1698">
        <v>9302</v>
      </c>
      <c r="C1698" t="s">
        <v>3204</v>
      </c>
      <c r="D1698" t="s">
        <v>3205</v>
      </c>
      <c r="E1698" t="s">
        <v>309</v>
      </c>
      <c r="F1698" t="s">
        <v>3206</v>
      </c>
      <c r="G1698" t="s">
        <v>3207</v>
      </c>
      <c r="H1698" t="s">
        <v>321</v>
      </c>
      <c r="I1698" t="s">
        <v>951</v>
      </c>
      <c r="J1698" t="s">
        <v>204</v>
      </c>
      <c r="K1698" t="s">
        <v>204</v>
      </c>
      <c r="L1698" t="s">
        <v>325</v>
      </c>
      <c r="M1698" t="s">
        <v>340</v>
      </c>
      <c r="N1698" t="s">
        <v>447</v>
      </c>
      <c r="O1698" t="s">
        <v>339</v>
      </c>
      <c r="P1698" t="s">
        <v>1539</v>
      </c>
      <c r="Q1698" t="s">
        <v>413</v>
      </c>
      <c r="R1698" t="s">
        <v>407</v>
      </c>
      <c r="S1698" t="s">
        <v>1212</v>
      </c>
      <c r="T1698" s="131">
        <v>0.17</v>
      </c>
      <c r="U1698" t="s">
        <v>3185</v>
      </c>
      <c r="V1698" s="132">
        <v>6.1359999999999998E-2</v>
      </c>
      <c r="W1698" s="132">
        <v>7.5700000000000003E-2</v>
      </c>
      <c r="X1698" t="s">
        <v>412</v>
      </c>
      <c r="Y1698" t="s">
        <v>339</v>
      </c>
      <c r="Z1698" s="131">
        <v>90047</v>
      </c>
      <c r="AA1698" s="131">
        <v>1</v>
      </c>
      <c r="AB1698" s="131">
        <v>101.11</v>
      </c>
      <c r="AD1698" s="131">
        <v>91.046999999999997</v>
      </c>
      <c r="AH1698" s="132">
        <v>4.5799999999999999E-3</v>
      </c>
      <c r="AI1698" s="132">
        <f t="shared" si="33"/>
        <v>1.15340872592469E-4</v>
      </c>
      <c r="AJ1698" s="132">
        <v>2.527568148465639E-5</v>
      </c>
    </row>
    <row r="1699" spans="1:42" hidden="1">
      <c r="A1699" t="s">
        <v>1213</v>
      </c>
      <c r="B1699">
        <v>9302</v>
      </c>
      <c r="C1699" t="s">
        <v>3235</v>
      </c>
      <c r="D1699" t="s">
        <v>3236</v>
      </c>
      <c r="E1699" t="s">
        <v>309</v>
      </c>
      <c r="F1699" t="s">
        <v>3237</v>
      </c>
      <c r="G1699" t="s">
        <v>3238</v>
      </c>
      <c r="H1699" t="s">
        <v>321</v>
      </c>
      <c r="I1699" t="s">
        <v>951</v>
      </c>
      <c r="J1699" t="s">
        <v>204</v>
      </c>
      <c r="K1699" t="s">
        <v>204</v>
      </c>
      <c r="L1699" t="s">
        <v>325</v>
      </c>
      <c r="M1699" t="s">
        <v>340</v>
      </c>
      <c r="N1699" t="s">
        <v>443</v>
      </c>
      <c r="O1699" t="s">
        <v>339</v>
      </c>
      <c r="P1699" t="s">
        <v>1551</v>
      </c>
      <c r="Q1699" t="s">
        <v>413</v>
      </c>
      <c r="R1699" t="s">
        <v>407</v>
      </c>
      <c r="S1699" t="s">
        <v>1212</v>
      </c>
      <c r="T1699" s="131">
        <v>0.66</v>
      </c>
      <c r="U1699" t="s">
        <v>2395</v>
      </c>
      <c r="V1699" s="132">
        <v>1.5010000000000001E-2</v>
      </c>
      <c r="W1699" s="132">
        <v>5.79E-2</v>
      </c>
      <c r="X1699" t="s">
        <v>412</v>
      </c>
      <c r="Y1699" t="s">
        <v>339</v>
      </c>
      <c r="Z1699" s="131">
        <v>81943.33</v>
      </c>
      <c r="AA1699" s="131">
        <v>1</v>
      </c>
      <c r="AB1699" s="131">
        <v>97.45</v>
      </c>
      <c r="AD1699" s="131">
        <v>79.853999999999999</v>
      </c>
      <c r="AH1699" s="132">
        <v>2.5300000000000001E-3</v>
      </c>
      <c r="AI1699" s="132">
        <f t="shared" si="33"/>
        <v>1.0116126879522686E-4</v>
      </c>
      <c r="AJ1699" s="132">
        <v>2.2168377533315227E-5</v>
      </c>
    </row>
    <row r="1700" spans="1:42" hidden="1">
      <c r="A1700" t="s">
        <v>1213</v>
      </c>
      <c r="B1700">
        <v>9302</v>
      </c>
      <c r="C1700" t="s">
        <v>2291</v>
      </c>
      <c r="D1700" t="s">
        <v>2292</v>
      </c>
      <c r="E1700" t="s">
        <v>309</v>
      </c>
      <c r="F1700" t="s">
        <v>3467</v>
      </c>
      <c r="G1700" t="s">
        <v>3468</v>
      </c>
      <c r="H1700" t="s">
        <v>321</v>
      </c>
      <c r="I1700" t="s">
        <v>754</v>
      </c>
      <c r="J1700" t="s">
        <v>204</v>
      </c>
      <c r="K1700" t="s">
        <v>204</v>
      </c>
      <c r="L1700" t="s">
        <v>325</v>
      </c>
      <c r="M1700" t="s">
        <v>340</v>
      </c>
      <c r="N1700" t="s">
        <v>465</v>
      </c>
      <c r="O1700" t="s">
        <v>339</v>
      </c>
      <c r="P1700" t="s">
        <v>1551</v>
      </c>
      <c r="Q1700" t="s">
        <v>413</v>
      </c>
      <c r="R1700" t="s">
        <v>407</v>
      </c>
      <c r="S1700" t="s">
        <v>1212</v>
      </c>
      <c r="T1700" s="131">
        <v>4.3499999999999996</v>
      </c>
      <c r="U1700" t="s">
        <v>2302</v>
      </c>
      <c r="V1700" s="132">
        <v>4.675E-2</v>
      </c>
      <c r="W1700" s="132">
        <v>4.1200000000000001E-2</v>
      </c>
      <c r="X1700" t="s">
        <v>412</v>
      </c>
      <c r="Y1700" t="s">
        <v>339</v>
      </c>
      <c r="Z1700" s="131">
        <v>72969</v>
      </c>
      <c r="AA1700" s="131">
        <v>1</v>
      </c>
      <c r="AB1700" s="131">
        <v>107.16</v>
      </c>
      <c r="AD1700" s="131">
        <v>78.194000000000003</v>
      </c>
      <c r="AH1700" s="132">
        <v>1.8000000000000001E-4</v>
      </c>
      <c r="AI1700" s="132">
        <f t="shared" si="33"/>
        <v>9.9058334612843062E-5</v>
      </c>
      <c r="AJ1700" s="132">
        <v>2.1707542675884123E-5</v>
      </c>
    </row>
    <row r="1701" spans="1:42" hidden="1">
      <c r="A1701" t="s">
        <v>1213</v>
      </c>
      <c r="B1701">
        <v>9302</v>
      </c>
      <c r="C1701" t="s">
        <v>3219</v>
      </c>
      <c r="D1701" t="s">
        <v>3220</v>
      </c>
      <c r="E1701" t="s">
        <v>309</v>
      </c>
      <c r="F1701" t="s">
        <v>3221</v>
      </c>
      <c r="G1701" t="s">
        <v>3222</v>
      </c>
      <c r="H1701" t="s">
        <v>321</v>
      </c>
      <c r="I1701" t="s">
        <v>951</v>
      </c>
      <c r="J1701" t="s">
        <v>204</v>
      </c>
      <c r="K1701" t="s">
        <v>204</v>
      </c>
      <c r="L1701" t="s">
        <v>325</v>
      </c>
      <c r="M1701" t="s">
        <v>340</v>
      </c>
      <c r="N1701" t="s">
        <v>464</v>
      </c>
      <c r="O1701" t="s">
        <v>339</v>
      </c>
      <c r="P1701" t="s">
        <v>1539</v>
      </c>
      <c r="Q1701" t="s">
        <v>413</v>
      </c>
      <c r="R1701" t="s">
        <v>407</v>
      </c>
      <c r="S1701" t="s">
        <v>1212</v>
      </c>
      <c r="T1701" s="131">
        <v>0.08</v>
      </c>
      <c r="U1701" t="s">
        <v>1379</v>
      </c>
      <c r="V1701" s="132">
        <v>5.9839999999999997E-2</v>
      </c>
      <c r="W1701" s="132">
        <v>5.28E-2</v>
      </c>
      <c r="X1701" t="s">
        <v>412</v>
      </c>
      <c r="Y1701" t="s">
        <v>339</v>
      </c>
      <c r="Z1701" s="131">
        <v>67603</v>
      </c>
      <c r="AA1701" s="131">
        <v>1</v>
      </c>
      <c r="AB1701" s="131">
        <v>101.36</v>
      </c>
      <c r="AD1701" s="131">
        <v>68.522000000000006</v>
      </c>
      <c r="AH1701" s="132">
        <v>1.1999999999999999E-3</v>
      </c>
      <c r="AI1701" s="132">
        <f t="shared" si="33"/>
        <v>8.6805575930905593E-5</v>
      </c>
      <c r="AJ1701" s="132">
        <v>1.9022485602948205E-5</v>
      </c>
    </row>
    <row r="1702" spans="1:42" hidden="1">
      <c r="A1702" t="s">
        <v>1213</v>
      </c>
      <c r="B1702">
        <v>9302</v>
      </c>
      <c r="C1702" t="s">
        <v>2034</v>
      </c>
      <c r="D1702" t="s">
        <v>2035</v>
      </c>
      <c r="E1702" t="s">
        <v>309</v>
      </c>
      <c r="F1702" t="s">
        <v>3230</v>
      </c>
      <c r="G1702" t="s">
        <v>3231</v>
      </c>
      <c r="H1702" t="s">
        <v>321</v>
      </c>
      <c r="I1702" t="s">
        <v>951</v>
      </c>
      <c r="J1702" t="s">
        <v>204</v>
      </c>
      <c r="K1702" t="s">
        <v>204</v>
      </c>
      <c r="L1702" t="s">
        <v>325</v>
      </c>
      <c r="M1702" t="s">
        <v>340</v>
      </c>
      <c r="N1702" t="s">
        <v>447</v>
      </c>
      <c r="O1702" t="s">
        <v>339</v>
      </c>
      <c r="Q1702" t="s">
        <v>410</v>
      </c>
      <c r="R1702" t="s">
        <v>410</v>
      </c>
      <c r="S1702" t="s">
        <v>1212</v>
      </c>
      <c r="T1702" s="131">
        <v>0.28000000000000003</v>
      </c>
      <c r="U1702" t="s">
        <v>2110</v>
      </c>
      <c r="V1702" s="132">
        <v>3.2890000000000003E-2</v>
      </c>
      <c r="W1702" s="132">
        <v>5.8299999999999998E-2</v>
      </c>
      <c r="X1702" t="s">
        <v>412</v>
      </c>
      <c r="Y1702" t="s">
        <v>339</v>
      </c>
      <c r="Z1702" s="131">
        <v>65352.160000000003</v>
      </c>
      <c r="AA1702" s="131">
        <v>1</v>
      </c>
      <c r="AB1702" s="131">
        <v>100.15</v>
      </c>
      <c r="AD1702" s="131">
        <v>65.45</v>
      </c>
      <c r="AH1702" s="132">
        <v>2.1800000000000001E-3</v>
      </c>
      <c r="AI1702" s="132">
        <f t="shared" si="33"/>
        <v>8.2913880865674832E-5</v>
      </c>
      <c r="AJ1702" s="132">
        <v>1.8169663505340766E-5</v>
      </c>
    </row>
    <row r="1703" spans="1:42" hidden="1">
      <c r="A1703" t="s">
        <v>1213</v>
      </c>
      <c r="B1703">
        <v>9302</v>
      </c>
      <c r="C1703" t="s">
        <v>1757</v>
      </c>
      <c r="D1703" t="s">
        <v>1758</v>
      </c>
      <c r="E1703" t="s">
        <v>309</v>
      </c>
      <c r="F1703" t="s">
        <v>1759</v>
      </c>
      <c r="G1703" t="s">
        <v>1760</v>
      </c>
      <c r="H1703" t="s">
        <v>321</v>
      </c>
      <c r="I1703" t="s">
        <v>754</v>
      </c>
      <c r="J1703" t="s">
        <v>204</v>
      </c>
      <c r="K1703" t="s">
        <v>204</v>
      </c>
      <c r="L1703" t="s">
        <v>325</v>
      </c>
      <c r="M1703" t="s">
        <v>340</v>
      </c>
      <c r="N1703" t="s">
        <v>441</v>
      </c>
      <c r="O1703" t="s">
        <v>339</v>
      </c>
      <c r="Q1703" t="s">
        <v>410</v>
      </c>
      <c r="R1703" t="s">
        <v>410</v>
      </c>
      <c r="S1703" t="s">
        <v>1212</v>
      </c>
      <c r="T1703" s="131">
        <v>1.99</v>
      </c>
      <c r="U1703" t="s">
        <v>1597</v>
      </c>
      <c r="V1703" s="132">
        <v>2.751E-2</v>
      </c>
      <c r="W1703" s="132">
        <v>3.8600000000000002E-2</v>
      </c>
      <c r="X1703" t="s">
        <v>412</v>
      </c>
      <c r="Y1703" t="s">
        <v>339</v>
      </c>
      <c r="Z1703" s="131">
        <v>45851.25</v>
      </c>
      <c r="AA1703" s="131">
        <v>1</v>
      </c>
      <c r="AB1703" s="131">
        <v>109.81</v>
      </c>
      <c r="AD1703" s="131">
        <v>50.348999999999997</v>
      </c>
      <c r="AH1703" s="132">
        <v>1.9000000000000001E-4</v>
      </c>
      <c r="AI1703" s="132">
        <f t="shared" si="33"/>
        <v>6.3783513945085744E-5</v>
      </c>
      <c r="AJ1703" s="132">
        <v>1.3977454359517223E-5</v>
      </c>
    </row>
    <row r="1704" spans="1:42" hidden="1">
      <c r="A1704" t="s">
        <v>1213</v>
      </c>
      <c r="B1704">
        <v>9302</v>
      </c>
      <c r="C1704" t="s">
        <v>2946</v>
      </c>
      <c r="D1704" t="s">
        <v>2947</v>
      </c>
      <c r="E1704" t="s">
        <v>309</v>
      </c>
      <c r="F1704" t="s">
        <v>2948</v>
      </c>
      <c r="G1704" t="s">
        <v>2949</v>
      </c>
      <c r="H1704" t="s">
        <v>321</v>
      </c>
      <c r="I1704" t="s">
        <v>755</v>
      </c>
      <c r="J1704" t="s">
        <v>204</v>
      </c>
      <c r="K1704" t="s">
        <v>204</v>
      </c>
      <c r="L1704" t="s">
        <v>325</v>
      </c>
      <c r="M1704" t="s">
        <v>340</v>
      </c>
      <c r="N1704" t="s">
        <v>466</v>
      </c>
      <c r="O1704" t="s">
        <v>339</v>
      </c>
      <c r="P1704" t="s">
        <v>1627</v>
      </c>
      <c r="Q1704" t="s">
        <v>413</v>
      </c>
      <c r="R1704" t="s">
        <v>407</v>
      </c>
      <c r="S1704" t="s">
        <v>1212</v>
      </c>
      <c r="T1704" s="131">
        <v>0.74</v>
      </c>
      <c r="U1704" t="s">
        <v>1583</v>
      </c>
      <c r="V1704" s="132">
        <v>7.6880000000000004E-2</v>
      </c>
      <c r="W1704" s="132">
        <v>6.9400000000000003E-2</v>
      </c>
      <c r="X1704" t="s">
        <v>412</v>
      </c>
      <c r="Y1704" t="s">
        <v>339</v>
      </c>
      <c r="Z1704" s="131">
        <v>42433</v>
      </c>
      <c r="AA1704" s="131">
        <v>1</v>
      </c>
      <c r="AB1704" s="131">
        <v>100.74</v>
      </c>
      <c r="AD1704" s="131">
        <v>42.747</v>
      </c>
      <c r="AH1704" s="132">
        <v>1.08E-3</v>
      </c>
      <c r="AI1704" s="132">
        <f t="shared" si="33"/>
        <v>5.4153088852024474E-5</v>
      </c>
      <c r="AJ1704" s="132">
        <v>1.1867052801570691E-5</v>
      </c>
    </row>
    <row r="1705" spans="1:42" hidden="1">
      <c r="A1705" t="s">
        <v>1213</v>
      </c>
      <c r="B1705">
        <v>9302</v>
      </c>
      <c r="C1705" t="s">
        <v>1509</v>
      </c>
      <c r="D1705" t="s">
        <v>1510</v>
      </c>
      <c r="E1705" t="s">
        <v>309</v>
      </c>
      <c r="F1705" t="s">
        <v>2638</v>
      </c>
      <c r="G1705" t="s">
        <v>2639</v>
      </c>
      <c r="H1705" t="s">
        <v>321</v>
      </c>
      <c r="I1705" t="s">
        <v>951</v>
      </c>
      <c r="J1705" t="s">
        <v>204</v>
      </c>
      <c r="K1705" t="s">
        <v>204</v>
      </c>
      <c r="L1705" t="s">
        <v>325</v>
      </c>
      <c r="M1705" t="s">
        <v>340</v>
      </c>
      <c r="N1705" t="s">
        <v>448</v>
      </c>
      <c r="O1705" t="s">
        <v>339</v>
      </c>
      <c r="P1705" t="s">
        <v>1211</v>
      </c>
      <c r="Q1705" t="s">
        <v>413</v>
      </c>
      <c r="R1705" t="s">
        <v>407</v>
      </c>
      <c r="S1705" t="s">
        <v>1212</v>
      </c>
      <c r="T1705" s="131">
        <v>2.75</v>
      </c>
      <c r="U1705" t="s">
        <v>1969</v>
      </c>
      <c r="V1705" s="132">
        <v>3.5589999999999997E-2</v>
      </c>
      <c r="W1705" s="132">
        <v>4.6600000000000003E-2</v>
      </c>
      <c r="X1705" t="s">
        <v>412</v>
      </c>
      <c r="Y1705" t="s">
        <v>339</v>
      </c>
      <c r="Z1705" s="131">
        <v>30641</v>
      </c>
      <c r="AA1705" s="131">
        <v>1</v>
      </c>
      <c r="AB1705" s="131">
        <v>97.47</v>
      </c>
      <c r="AD1705" s="131">
        <v>29.866</v>
      </c>
      <c r="AH1705" s="132">
        <v>2.0000000000000002E-5</v>
      </c>
      <c r="AI1705" s="132">
        <f t="shared" si="33"/>
        <v>3.7835079693418558E-5</v>
      </c>
      <c r="AJ1705" s="132">
        <v>8.2911408747212722E-6</v>
      </c>
    </row>
    <row r="1706" spans="1:42" hidden="1">
      <c r="A1706" t="s">
        <v>1213</v>
      </c>
      <c r="B1706">
        <v>9302</v>
      </c>
      <c r="C1706" t="s">
        <v>2389</v>
      </c>
      <c r="D1706" t="s">
        <v>2390</v>
      </c>
      <c r="E1706" t="s">
        <v>309</v>
      </c>
      <c r="F1706" t="s">
        <v>3469</v>
      </c>
      <c r="G1706" t="s">
        <v>3470</v>
      </c>
      <c r="H1706" t="s">
        <v>321</v>
      </c>
      <c r="I1706" t="s">
        <v>951</v>
      </c>
      <c r="J1706" t="s">
        <v>204</v>
      </c>
      <c r="K1706" t="s">
        <v>204</v>
      </c>
      <c r="L1706" t="s">
        <v>325</v>
      </c>
      <c r="M1706" t="s">
        <v>340</v>
      </c>
      <c r="N1706" t="s">
        <v>441</v>
      </c>
      <c r="O1706" t="s">
        <v>339</v>
      </c>
      <c r="P1706" t="s">
        <v>1596</v>
      </c>
      <c r="Q1706" t="s">
        <v>415</v>
      </c>
      <c r="R1706" t="s">
        <v>407</v>
      </c>
      <c r="S1706" t="s">
        <v>1212</v>
      </c>
      <c r="T1706" s="131">
        <v>3.24</v>
      </c>
      <c r="U1706" t="s">
        <v>1670</v>
      </c>
      <c r="V1706" s="132">
        <v>5.3100000000000001E-2</v>
      </c>
      <c r="W1706" s="132">
        <v>5.74E-2</v>
      </c>
      <c r="X1706" t="s">
        <v>412</v>
      </c>
      <c r="Y1706" t="s">
        <v>339</v>
      </c>
      <c r="Z1706" s="131">
        <v>20594</v>
      </c>
      <c r="AA1706" s="131">
        <v>1</v>
      </c>
      <c r="AB1706" s="131">
        <v>105.91</v>
      </c>
      <c r="AD1706" s="131">
        <v>21.811</v>
      </c>
      <c r="AH1706" s="132">
        <v>2.0000000000000002E-5</v>
      </c>
      <c r="AI1706" s="132">
        <f t="shared" si="33"/>
        <v>2.7630781597574237E-5</v>
      </c>
      <c r="AJ1706" s="132">
        <v>6.0549813707408316E-6</v>
      </c>
    </row>
    <row r="1707" spans="1:42" hidden="1">
      <c r="A1707" t="s">
        <v>1213</v>
      </c>
      <c r="B1707">
        <v>9302</v>
      </c>
      <c r="C1707" t="s">
        <v>3239</v>
      </c>
      <c r="D1707" t="s">
        <v>3240</v>
      </c>
      <c r="E1707" t="s">
        <v>311</v>
      </c>
      <c r="F1707" t="s">
        <v>3241</v>
      </c>
      <c r="G1707" t="s">
        <v>3242</v>
      </c>
      <c r="H1707" t="s">
        <v>321</v>
      </c>
      <c r="I1707" t="s">
        <v>951</v>
      </c>
      <c r="J1707" t="s">
        <v>204</v>
      </c>
      <c r="K1707" t="s">
        <v>204</v>
      </c>
      <c r="L1707" t="s">
        <v>314</v>
      </c>
      <c r="M1707" t="s">
        <v>340</v>
      </c>
      <c r="N1707" t="s">
        <v>447</v>
      </c>
      <c r="O1707" t="s">
        <v>339</v>
      </c>
      <c r="Q1707" t="s">
        <v>410</v>
      </c>
      <c r="R1707" t="s">
        <v>410</v>
      </c>
      <c r="S1707" t="s">
        <v>1212</v>
      </c>
      <c r="T1707" s="131">
        <v>0.28999999999999998</v>
      </c>
      <c r="U1707" t="s">
        <v>3243</v>
      </c>
      <c r="V1707" s="132">
        <v>9.8500000000000004E-2</v>
      </c>
      <c r="W1707" s="132">
        <v>0</v>
      </c>
      <c r="X1707" t="s">
        <v>412</v>
      </c>
      <c r="Y1707" t="s">
        <v>338</v>
      </c>
      <c r="Z1707" s="131">
        <v>446897.55</v>
      </c>
      <c r="AA1707" s="131">
        <v>1</v>
      </c>
      <c r="AB1707" s="131">
        <v>0</v>
      </c>
      <c r="AD1707" s="131">
        <v>0</v>
      </c>
      <c r="AH1707" s="132">
        <v>7.0299999999999998E-3</v>
      </c>
      <c r="AI1707" s="132">
        <f t="shared" si="33"/>
        <v>0</v>
      </c>
      <c r="AJ1707" s="132">
        <v>0</v>
      </c>
    </row>
    <row r="1708" spans="1:42" hidden="1">
      <c r="A1708" t="s">
        <v>1213</v>
      </c>
      <c r="B1708">
        <v>9302</v>
      </c>
      <c r="C1708" t="s">
        <v>3244</v>
      </c>
      <c r="D1708" t="s">
        <v>3245</v>
      </c>
      <c r="E1708" t="s">
        <v>311</v>
      </c>
      <c r="F1708" t="s">
        <v>3246</v>
      </c>
      <c r="G1708" t="s">
        <v>3247</v>
      </c>
      <c r="H1708" t="s">
        <v>312</v>
      </c>
      <c r="I1708" t="s">
        <v>951</v>
      </c>
      <c r="J1708" t="s">
        <v>204</v>
      </c>
      <c r="K1708" t="s">
        <v>224</v>
      </c>
      <c r="L1708" t="s">
        <v>314</v>
      </c>
      <c r="M1708" t="s">
        <v>340</v>
      </c>
      <c r="N1708" t="s">
        <v>465</v>
      </c>
      <c r="O1708" t="s">
        <v>339</v>
      </c>
      <c r="Q1708" t="s">
        <v>410</v>
      </c>
      <c r="R1708" t="s">
        <v>410</v>
      </c>
      <c r="S1708" t="s">
        <v>1212</v>
      </c>
      <c r="T1708" s="131">
        <v>6.44</v>
      </c>
      <c r="U1708" t="s">
        <v>3248</v>
      </c>
      <c r="V1708" s="132">
        <v>0.03</v>
      </c>
      <c r="W1708" s="132">
        <v>0</v>
      </c>
      <c r="X1708" t="s">
        <v>412</v>
      </c>
      <c r="Y1708" t="s">
        <v>338</v>
      </c>
      <c r="Z1708" s="131">
        <v>669421.12</v>
      </c>
      <c r="AA1708" s="131">
        <v>1</v>
      </c>
      <c r="AB1708" s="131">
        <v>0</v>
      </c>
      <c r="AD1708" s="131">
        <v>0</v>
      </c>
      <c r="AH1708" s="132">
        <v>8.1600000000000006E-3</v>
      </c>
      <c r="AI1708" s="132">
        <f t="shared" si="33"/>
        <v>0</v>
      </c>
      <c r="AJ1708" s="132">
        <v>0</v>
      </c>
    </row>
    <row r="1709" spans="1:42" hidden="1">
      <c r="A1709" t="s">
        <v>1213</v>
      </c>
      <c r="B1709">
        <v>9302</v>
      </c>
      <c r="C1709" t="s">
        <v>2291</v>
      </c>
      <c r="D1709" t="s">
        <v>2292</v>
      </c>
      <c r="E1709" t="s">
        <v>309</v>
      </c>
      <c r="F1709" t="s">
        <v>2293</v>
      </c>
      <c r="G1709" t="s">
        <v>2294</v>
      </c>
      <c r="H1709" t="s">
        <v>321</v>
      </c>
      <c r="I1709" t="s">
        <v>754</v>
      </c>
      <c r="J1709" t="s">
        <v>204</v>
      </c>
      <c r="K1709" t="s">
        <v>204</v>
      </c>
      <c r="L1709" t="s">
        <v>325</v>
      </c>
      <c r="M1709" t="s">
        <v>340</v>
      </c>
      <c r="N1709" t="s">
        <v>465</v>
      </c>
      <c r="O1709" t="s">
        <v>339</v>
      </c>
      <c r="P1709" t="s">
        <v>1539</v>
      </c>
      <c r="Q1709" t="s">
        <v>413</v>
      </c>
      <c r="R1709" t="s">
        <v>407</v>
      </c>
      <c r="S1709" t="s">
        <v>1212</v>
      </c>
      <c r="T1709" s="131">
        <v>3.1</v>
      </c>
      <c r="U1709" t="s">
        <v>1960</v>
      </c>
      <c r="V1709" s="132">
        <v>4.4159999999999998E-2</v>
      </c>
      <c r="W1709" s="132">
        <v>4.7800000000000002E-2</v>
      </c>
      <c r="X1709" t="s">
        <v>412</v>
      </c>
      <c r="Y1709" t="s">
        <v>339</v>
      </c>
      <c r="Z1709" s="131">
        <v>3030387.12</v>
      </c>
      <c r="AA1709" s="131">
        <v>1</v>
      </c>
      <c r="AB1709" s="131">
        <f t="shared" ref="AB1709:AB1714" si="34">(AD1709-(AC1709*AA1709))*1000/AA1709/Z1709*100</f>
        <v>103.52999999999999</v>
      </c>
      <c r="AD1709" s="131">
        <f>3137359.785336/1000</f>
        <v>3137.3597853359997</v>
      </c>
      <c r="AH1709" s="132">
        <v>2.82E-3</v>
      </c>
      <c r="AI1709" s="132">
        <f t="shared" si="33"/>
        <v>3.974494659650241E-3</v>
      </c>
      <c r="AJ1709" s="132">
        <v>8.7096671649722313E-4</v>
      </c>
    </row>
    <row r="1710" spans="1:42" hidden="1">
      <c r="A1710" t="s">
        <v>1213</v>
      </c>
      <c r="B1710">
        <v>9302</v>
      </c>
      <c r="C1710" t="s">
        <v>2190</v>
      </c>
      <c r="D1710" t="s">
        <v>2191</v>
      </c>
      <c r="E1710" t="s">
        <v>309</v>
      </c>
      <c r="F1710" t="s">
        <v>3279</v>
      </c>
      <c r="G1710" t="s">
        <v>3280</v>
      </c>
      <c r="H1710" t="s">
        <v>321</v>
      </c>
      <c r="I1710" t="s">
        <v>755</v>
      </c>
      <c r="J1710" t="s">
        <v>205</v>
      </c>
      <c r="K1710" t="s">
        <v>204</v>
      </c>
      <c r="L1710" t="s">
        <v>325</v>
      </c>
      <c r="M1710" t="s">
        <v>314</v>
      </c>
      <c r="N1710" t="s">
        <v>534</v>
      </c>
      <c r="O1710" t="s">
        <v>339</v>
      </c>
      <c r="P1710" t="s">
        <v>2194</v>
      </c>
      <c r="Q1710" t="s">
        <v>433</v>
      </c>
      <c r="R1710" t="s">
        <v>407</v>
      </c>
      <c r="S1710" t="s">
        <v>1216</v>
      </c>
      <c r="T1710" s="131">
        <v>1.9710000000000001</v>
      </c>
      <c r="U1710" t="s">
        <v>2195</v>
      </c>
      <c r="V1710" s="132">
        <v>3.5209999999999998E-2</v>
      </c>
      <c r="W1710" s="132">
        <v>3.6799999999999999E-2</v>
      </c>
      <c r="X1710" t="s">
        <v>412</v>
      </c>
      <c r="Y1710" t="s">
        <v>339</v>
      </c>
      <c r="Z1710" s="131">
        <v>1420000</v>
      </c>
      <c r="AA1710" s="131">
        <v>4.0218999999999996</v>
      </c>
      <c r="AB1710" s="131">
        <f t="shared" si="34"/>
        <v>100.85074708926376</v>
      </c>
      <c r="AD1710" s="131">
        <v>5759.6850000000004</v>
      </c>
      <c r="AH1710" s="132">
        <v>1.2899999999999999E-3</v>
      </c>
      <c r="AI1710" s="132">
        <f t="shared" si="33"/>
        <v>7.2965291965441459E-3</v>
      </c>
      <c r="AJ1710" s="132">
        <v>1.5989539854355788E-3</v>
      </c>
    </row>
    <row r="1711" spans="1:42" hidden="1">
      <c r="A1711" t="s">
        <v>1213</v>
      </c>
      <c r="B1711">
        <v>9302</v>
      </c>
      <c r="C1711" t="s">
        <v>1519</v>
      </c>
      <c r="D1711" t="s">
        <v>1520</v>
      </c>
      <c r="E1711" t="s">
        <v>309</v>
      </c>
      <c r="F1711" t="s">
        <v>3250</v>
      </c>
      <c r="G1711" t="s">
        <v>3251</v>
      </c>
      <c r="H1711" t="s">
        <v>321</v>
      </c>
      <c r="I1711" t="s">
        <v>755</v>
      </c>
      <c r="J1711" t="s">
        <v>205</v>
      </c>
      <c r="K1711" t="s">
        <v>204</v>
      </c>
      <c r="L1711" t="s">
        <v>325</v>
      </c>
      <c r="M1711" t="s">
        <v>340</v>
      </c>
      <c r="N1711" t="s">
        <v>536</v>
      </c>
      <c r="O1711" t="s">
        <v>339</v>
      </c>
      <c r="P1711" t="s">
        <v>2164</v>
      </c>
      <c r="Q1711" t="s">
        <v>433</v>
      </c>
      <c r="R1711" t="s">
        <v>407</v>
      </c>
      <c r="S1711" t="s">
        <v>1215</v>
      </c>
      <c r="T1711" s="131">
        <v>2.1419999999999999</v>
      </c>
      <c r="U1711" t="s">
        <v>3252</v>
      </c>
      <c r="V1711" s="132">
        <v>4.7289999999999999E-2</v>
      </c>
      <c r="W1711" s="132">
        <v>5.1319999999999998E-2</v>
      </c>
      <c r="X1711" t="s">
        <v>412</v>
      </c>
      <c r="Y1711" t="s">
        <v>339</v>
      </c>
      <c r="Z1711" s="131">
        <v>1345000</v>
      </c>
      <c r="AA1711" s="131">
        <v>3.718</v>
      </c>
      <c r="AB1711" s="131">
        <f t="shared" si="34"/>
        <v>100.53588390448556</v>
      </c>
      <c r="AD1711" s="131">
        <v>5027.5079999999998</v>
      </c>
      <c r="AH1711" s="132">
        <v>2.6900000000000001E-3</v>
      </c>
      <c r="AI1711" s="132">
        <f t="shared" si="33"/>
        <v>6.3689870032578632E-3</v>
      </c>
      <c r="AJ1711" s="132">
        <v>1.3956933327793544E-3</v>
      </c>
    </row>
    <row r="1712" spans="1:42" s="156" customFormat="1">
      <c r="A1712" s="155" t="s">
        <v>1213</v>
      </c>
      <c r="B1712" s="155">
        <v>9302</v>
      </c>
      <c r="C1712" s="155" t="s">
        <v>3258</v>
      </c>
      <c r="D1712" s="155" t="s">
        <v>3259</v>
      </c>
      <c r="E1712" s="155" t="s">
        <v>309</v>
      </c>
      <c r="F1712" s="155" t="s">
        <v>3260</v>
      </c>
      <c r="G1712" s="155" t="s">
        <v>3261</v>
      </c>
      <c r="H1712" s="155" t="s">
        <v>321</v>
      </c>
      <c r="I1712" s="155" t="s">
        <v>755</v>
      </c>
      <c r="J1712" s="155" t="s">
        <v>205</v>
      </c>
      <c r="K1712" s="155" t="s">
        <v>224</v>
      </c>
      <c r="L1712" s="155" t="s">
        <v>325</v>
      </c>
      <c r="M1712" s="155" t="s">
        <v>314</v>
      </c>
      <c r="N1712" s="155" t="s">
        <v>554</v>
      </c>
      <c r="O1712" s="155" t="s">
        <v>339</v>
      </c>
      <c r="Q1712" s="155" t="s">
        <v>410</v>
      </c>
      <c r="R1712" s="155" t="s">
        <v>410</v>
      </c>
      <c r="S1712" s="155" t="s">
        <v>1215</v>
      </c>
      <c r="T1712" s="159">
        <v>2.23</v>
      </c>
      <c r="U1712" s="155" t="s">
        <v>3262</v>
      </c>
      <c r="V1712" s="157">
        <v>2.7810000000000001E-2</v>
      </c>
      <c r="X1712" s="155" t="s">
        <v>412</v>
      </c>
      <c r="Y1712" s="155" t="s">
        <v>339</v>
      </c>
      <c r="Z1712" s="158">
        <v>1080000</v>
      </c>
      <c r="AA1712" s="158">
        <v>3.718</v>
      </c>
      <c r="AB1712" s="158">
        <f t="shared" si="34"/>
        <v>103.85783376167991</v>
      </c>
      <c r="AD1712" s="158">
        <v>4170.3490000000002</v>
      </c>
      <c r="AH1712" s="157">
        <v>2.3900000000000001E-2</v>
      </c>
      <c r="AI1712" s="157">
        <f t="shared" si="33"/>
        <v>5.2831141352832111E-3</v>
      </c>
      <c r="AJ1712" s="157">
        <v>1.1577362571403263E-3</v>
      </c>
      <c r="AN1712" s="155"/>
      <c r="AO1712" s="155"/>
      <c r="AP1712" s="155"/>
    </row>
    <row r="1713" spans="1:36" hidden="1">
      <c r="A1713" t="s">
        <v>1213</v>
      </c>
      <c r="B1713">
        <v>9302</v>
      </c>
      <c r="C1713" t="s">
        <v>3269</v>
      </c>
      <c r="D1713" t="s">
        <v>3270</v>
      </c>
      <c r="E1713" t="s">
        <v>80</v>
      </c>
      <c r="F1713" t="s">
        <v>3271</v>
      </c>
      <c r="G1713" t="s">
        <v>3272</v>
      </c>
      <c r="H1713" t="s">
        <v>321</v>
      </c>
      <c r="I1713" t="s">
        <v>755</v>
      </c>
      <c r="J1713" t="s">
        <v>205</v>
      </c>
      <c r="K1713" t="s">
        <v>233</v>
      </c>
      <c r="L1713" t="s">
        <v>325</v>
      </c>
      <c r="M1713" t="s">
        <v>314</v>
      </c>
      <c r="N1713" t="s">
        <v>486</v>
      </c>
      <c r="O1713" t="s">
        <v>339</v>
      </c>
      <c r="P1713" t="s">
        <v>3273</v>
      </c>
      <c r="Q1713" t="s">
        <v>431</v>
      </c>
      <c r="R1713" t="s">
        <v>407</v>
      </c>
      <c r="S1713" t="s">
        <v>1215</v>
      </c>
      <c r="T1713" s="131">
        <v>2.9350000000000001</v>
      </c>
      <c r="U1713" t="s">
        <v>2797</v>
      </c>
      <c r="V1713" s="132">
        <v>8.2470000000000002E-2</v>
      </c>
      <c r="W1713" s="132">
        <v>7.2300000000000003E-2</v>
      </c>
      <c r="X1713" t="s">
        <v>412</v>
      </c>
      <c r="Y1713" t="s">
        <v>339</v>
      </c>
      <c r="Z1713" s="131">
        <v>930000</v>
      </c>
      <c r="AA1713" s="131">
        <v>3.718</v>
      </c>
      <c r="AB1713" s="131">
        <f t="shared" si="34"/>
        <v>105.4435556172529</v>
      </c>
      <c r="AD1713" s="131">
        <v>3645.9639999999999</v>
      </c>
      <c r="AH1713" s="132">
        <v>1.24E-3</v>
      </c>
      <c r="AI1713" s="132">
        <f t="shared" si="33"/>
        <v>4.6188086285185526E-3</v>
      </c>
      <c r="AJ1713" s="132">
        <v>1.0121610241800802E-3</v>
      </c>
    </row>
    <row r="1714" spans="1:36" hidden="1">
      <c r="A1714" t="s">
        <v>1213</v>
      </c>
      <c r="B1714">
        <v>9302</v>
      </c>
      <c r="C1714" t="s">
        <v>3253</v>
      </c>
      <c r="D1714" t="s">
        <v>3254</v>
      </c>
      <c r="E1714" t="s">
        <v>309</v>
      </c>
      <c r="F1714" t="s">
        <v>3255</v>
      </c>
      <c r="G1714" t="s">
        <v>3256</v>
      </c>
      <c r="H1714" t="s">
        <v>321</v>
      </c>
      <c r="I1714" t="s">
        <v>755</v>
      </c>
      <c r="J1714" t="s">
        <v>205</v>
      </c>
      <c r="K1714" t="s">
        <v>204</v>
      </c>
      <c r="L1714" t="s">
        <v>325</v>
      </c>
      <c r="M1714" t="s">
        <v>340</v>
      </c>
      <c r="N1714" t="s">
        <v>536</v>
      </c>
      <c r="O1714" t="s">
        <v>339</v>
      </c>
      <c r="P1714" t="s">
        <v>1333</v>
      </c>
      <c r="Q1714" t="s">
        <v>431</v>
      </c>
      <c r="R1714" t="s">
        <v>407</v>
      </c>
      <c r="S1714" t="s">
        <v>1215</v>
      </c>
      <c r="T1714" s="131">
        <v>2.5569999999999999</v>
      </c>
      <c r="U1714" t="s">
        <v>3257</v>
      </c>
      <c r="V1714" s="132">
        <v>4.8280000000000003E-2</v>
      </c>
      <c r="W1714" s="132">
        <v>5.3490000000000003E-2</v>
      </c>
      <c r="X1714" t="s">
        <v>412</v>
      </c>
      <c r="Y1714" t="s">
        <v>339</v>
      </c>
      <c r="Z1714" s="131">
        <v>710000</v>
      </c>
      <c r="AA1714" s="131">
        <v>3.718</v>
      </c>
      <c r="AB1714" s="131">
        <f t="shared" si="34"/>
        <v>100.49754146178849</v>
      </c>
      <c r="AD1714" s="131">
        <v>2652.9140000000002</v>
      </c>
      <c r="AH1714" s="132">
        <v>8.8999999999999995E-4</v>
      </c>
      <c r="AI1714" s="132">
        <f t="shared" si="33"/>
        <v>3.3607852611593722E-3</v>
      </c>
      <c r="AJ1714" s="132">
        <v>7.3647906323311835E-4</v>
      </c>
    </row>
    <row r="1715" spans="1:36" hidden="1">
      <c r="A1715" t="s">
        <v>1213</v>
      </c>
      <c r="B1715">
        <v>9302</v>
      </c>
      <c r="C1715" t="s">
        <v>3274</v>
      </c>
      <c r="D1715" t="s">
        <v>3275</v>
      </c>
      <c r="E1715" t="s">
        <v>80</v>
      </c>
      <c r="F1715" t="s">
        <v>3276</v>
      </c>
      <c r="G1715" t="s">
        <v>3277</v>
      </c>
      <c r="H1715" t="s">
        <v>321</v>
      </c>
      <c r="I1715" t="s">
        <v>755</v>
      </c>
      <c r="J1715" t="s">
        <v>205</v>
      </c>
      <c r="K1715" t="s">
        <v>224</v>
      </c>
      <c r="L1715" t="s">
        <v>325</v>
      </c>
      <c r="M1715" t="s">
        <v>314</v>
      </c>
      <c r="N1715" t="s">
        <v>534</v>
      </c>
      <c r="O1715" t="s">
        <v>339</v>
      </c>
      <c r="P1715" t="s">
        <v>1883</v>
      </c>
      <c r="Q1715" t="s">
        <v>433</v>
      </c>
      <c r="R1715" t="s">
        <v>407</v>
      </c>
      <c r="S1715" t="s">
        <v>1215</v>
      </c>
      <c r="T1715" s="131">
        <v>3.3260000000000001</v>
      </c>
      <c r="U1715" t="s">
        <v>3278</v>
      </c>
      <c r="V1715" s="132">
        <v>5.0369999999999998E-2</v>
      </c>
      <c r="W1715" s="132">
        <v>5.0840000000000003E-2</v>
      </c>
      <c r="X1715" t="s">
        <v>412</v>
      </c>
      <c r="Y1715" t="s">
        <v>339</v>
      </c>
      <c r="Z1715" s="131">
        <v>650000</v>
      </c>
      <c r="AA1715" s="131">
        <v>3.718</v>
      </c>
      <c r="AB1715" s="131">
        <v>98.664000000000001</v>
      </c>
      <c r="AD1715" s="131">
        <v>2384.4140000000002</v>
      </c>
      <c r="AH1715" s="132">
        <v>1.9000000000000001E-4</v>
      </c>
      <c r="AI1715" s="132">
        <f t="shared" si="33"/>
        <v>3.0206419912978946E-3</v>
      </c>
      <c r="AJ1715" s="132">
        <v>6.6194041310043696E-4</v>
      </c>
    </row>
    <row r="1716" spans="1:36" hidden="1">
      <c r="A1716" t="s">
        <v>1213</v>
      </c>
      <c r="B1716">
        <v>9302</v>
      </c>
      <c r="C1716" t="s">
        <v>2190</v>
      </c>
      <c r="D1716" t="s">
        <v>2191</v>
      </c>
      <c r="E1716" t="s">
        <v>309</v>
      </c>
      <c r="F1716" t="s">
        <v>2192</v>
      </c>
      <c r="G1716" t="s">
        <v>2193</v>
      </c>
      <c r="H1716" t="s">
        <v>321</v>
      </c>
      <c r="I1716" t="s">
        <v>755</v>
      </c>
      <c r="J1716" t="s">
        <v>205</v>
      </c>
      <c r="K1716" t="s">
        <v>204</v>
      </c>
      <c r="L1716" t="s">
        <v>325</v>
      </c>
      <c r="M1716" t="s">
        <v>314</v>
      </c>
      <c r="N1716" t="s">
        <v>534</v>
      </c>
      <c r="O1716" t="s">
        <v>339</v>
      </c>
      <c r="P1716" t="s">
        <v>2194</v>
      </c>
      <c r="Q1716" t="s">
        <v>433</v>
      </c>
      <c r="R1716" t="s">
        <v>407</v>
      </c>
      <c r="S1716" t="s">
        <v>1216</v>
      </c>
      <c r="T1716" s="131">
        <v>4.4480000000000004</v>
      </c>
      <c r="U1716" t="s">
        <v>2195</v>
      </c>
      <c r="V1716" s="132">
        <v>4.1000000000000002E-2</v>
      </c>
      <c r="W1716" s="132">
        <v>4.274E-2</v>
      </c>
      <c r="X1716" t="s">
        <v>412</v>
      </c>
      <c r="Y1716" t="s">
        <v>339</v>
      </c>
      <c r="Z1716" s="131">
        <v>560000</v>
      </c>
      <c r="AA1716" s="131">
        <v>4.0218999999999996</v>
      </c>
      <c r="AB1716" s="131">
        <f>(AD1716-(AC1716*AA1716))*1000/AA1716/Z1716*100</f>
        <v>101.06355205251252</v>
      </c>
      <c r="AD1716" s="131">
        <v>2276.2179999999998</v>
      </c>
      <c r="AH1716" s="132">
        <v>3.6999999999999999E-4</v>
      </c>
      <c r="AI1716" s="132">
        <f t="shared" si="33"/>
        <v>2.8835762884080155E-3</v>
      </c>
      <c r="AJ1716" s="132">
        <v>6.3190397440488529E-4</v>
      </c>
    </row>
    <row r="1717" spans="1:36" hidden="1">
      <c r="A1717" t="s">
        <v>1213</v>
      </c>
      <c r="B1717">
        <v>9302</v>
      </c>
      <c r="C1717" t="s">
        <v>3328</v>
      </c>
      <c r="D1717" t="s">
        <v>3329</v>
      </c>
      <c r="E1717" t="s">
        <v>80</v>
      </c>
      <c r="F1717" t="s">
        <v>3330</v>
      </c>
      <c r="G1717" t="s">
        <v>3331</v>
      </c>
      <c r="H1717" t="s">
        <v>321</v>
      </c>
      <c r="I1717" t="s">
        <v>755</v>
      </c>
      <c r="J1717" t="s">
        <v>205</v>
      </c>
      <c r="K1717" t="s">
        <v>224</v>
      </c>
      <c r="L1717" t="s">
        <v>325</v>
      </c>
      <c r="M1717" t="s">
        <v>314</v>
      </c>
      <c r="N1717" t="s">
        <v>537</v>
      </c>
      <c r="O1717" t="s">
        <v>339</v>
      </c>
      <c r="P1717" t="s">
        <v>1889</v>
      </c>
      <c r="Q1717" t="s">
        <v>433</v>
      </c>
      <c r="R1717" t="s">
        <v>407</v>
      </c>
      <c r="S1717" t="s">
        <v>1215</v>
      </c>
      <c r="T1717" s="131">
        <v>3.327</v>
      </c>
      <c r="U1717" t="s">
        <v>2908</v>
      </c>
      <c r="V1717" s="132">
        <v>6.9000000000000006E-2</v>
      </c>
      <c r="W1717" s="132">
        <v>5.7579999999999999E-2</v>
      </c>
      <c r="X1717" t="s">
        <v>412</v>
      </c>
      <c r="Y1717" t="s">
        <v>339</v>
      </c>
      <c r="Z1717" s="131">
        <v>530000</v>
      </c>
      <c r="AA1717" s="131">
        <v>3.718</v>
      </c>
      <c r="AB1717" s="131">
        <v>106.773</v>
      </c>
      <c r="AD1717" s="131">
        <v>2104.0050000000001</v>
      </c>
      <c r="AH1717" s="132">
        <v>5.2999999999999998E-4</v>
      </c>
      <c r="AI1717" s="132">
        <f t="shared" si="33"/>
        <v>2.6654120689195444E-3</v>
      </c>
      <c r="AJ1717" s="132">
        <v>5.8409568928272733E-4</v>
      </c>
    </row>
    <row r="1718" spans="1:36" hidden="1">
      <c r="A1718" t="s">
        <v>1213</v>
      </c>
      <c r="B1718">
        <v>9302</v>
      </c>
      <c r="C1718" t="s">
        <v>1891</v>
      </c>
      <c r="D1718" t="s">
        <v>1892</v>
      </c>
      <c r="E1718" t="s">
        <v>80</v>
      </c>
      <c r="F1718" t="s">
        <v>1904</v>
      </c>
      <c r="G1718" t="s">
        <v>1905</v>
      </c>
      <c r="H1718" t="s">
        <v>321</v>
      </c>
      <c r="I1718" t="s">
        <v>755</v>
      </c>
      <c r="J1718" t="s">
        <v>205</v>
      </c>
      <c r="K1718" t="s">
        <v>204</v>
      </c>
      <c r="L1718" t="s">
        <v>325</v>
      </c>
      <c r="M1718" t="s">
        <v>314</v>
      </c>
      <c r="N1718" t="s">
        <v>486</v>
      </c>
      <c r="O1718" t="s">
        <v>339</v>
      </c>
      <c r="P1718" t="s">
        <v>1895</v>
      </c>
      <c r="Q1718" t="s">
        <v>433</v>
      </c>
      <c r="R1718" t="s">
        <v>407</v>
      </c>
      <c r="S1718" t="s">
        <v>1215</v>
      </c>
      <c r="T1718" s="131">
        <v>0.23799999999999999</v>
      </c>
      <c r="U1718" t="s">
        <v>1868</v>
      </c>
      <c r="V1718" s="132">
        <v>7.4529999999999999E-2</v>
      </c>
      <c r="W1718" s="132">
        <v>6.2420000000000003E-2</v>
      </c>
      <c r="X1718" t="s">
        <v>412</v>
      </c>
      <c r="Y1718" t="s">
        <v>339</v>
      </c>
      <c r="Z1718" s="131">
        <v>555000</v>
      </c>
      <c r="AA1718" s="131">
        <v>3.718</v>
      </c>
      <c r="AB1718" s="131">
        <f>(AD1718-(AC1718*AA1718))*1000/AA1718/Z1718*100</f>
        <v>101.23126353895586</v>
      </c>
      <c r="AD1718" s="131">
        <v>2088.8969999999999</v>
      </c>
      <c r="AH1718" s="132">
        <v>9.2000000000000003E-4</v>
      </c>
      <c r="AI1718" s="132">
        <f t="shared" si="33"/>
        <v>2.6462728342042103E-3</v>
      </c>
      <c r="AJ1718" s="132">
        <v>5.7990153685738436E-4</v>
      </c>
    </row>
    <row r="1719" spans="1:36" hidden="1">
      <c r="A1719" t="s">
        <v>1213</v>
      </c>
      <c r="B1719">
        <v>9302</v>
      </c>
      <c r="C1719" t="s">
        <v>3263</v>
      </c>
      <c r="D1719" t="s">
        <v>3264</v>
      </c>
      <c r="E1719" t="s">
        <v>80</v>
      </c>
      <c r="F1719" t="s">
        <v>3265</v>
      </c>
      <c r="G1719" t="s">
        <v>3266</v>
      </c>
      <c r="H1719" t="s">
        <v>321</v>
      </c>
      <c r="I1719" t="s">
        <v>755</v>
      </c>
      <c r="J1719" t="s">
        <v>205</v>
      </c>
      <c r="K1719" t="s">
        <v>224</v>
      </c>
      <c r="L1719" t="s">
        <v>325</v>
      </c>
      <c r="M1719" t="s">
        <v>314</v>
      </c>
      <c r="N1719" t="s">
        <v>521</v>
      </c>
      <c r="O1719" t="s">
        <v>339</v>
      </c>
      <c r="P1719" t="s">
        <v>3267</v>
      </c>
      <c r="Q1719" t="s">
        <v>421</v>
      </c>
      <c r="R1719" t="s">
        <v>407</v>
      </c>
      <c r="S1719" t="s">
        <v>1215</v>
      </c>
      <c r="T1719" s="131">
        <v>2.38</v>
      </c>
      <c r="U1719" t="s">
        <v>3268</v>
      </c>
      <c r="V1719" s="132">
        <v>4.1070000000000002E-2</v>
      </c>
      <c r="W1719" s="132">
        <v>4.0289999999999999E-2</v>
      </c>
      <c r="X1719" t="s">
        <v>412</v>
      </c>
      <c r="Y1719" t="s">
        <v>339</v>
      </c>
      <c r="Z1719" s="131">
        <v>535000</v>
      </c>
      <c r="AA1719" s="131">
        <v>3.718</v>
      </c>
      <c r="AB1719" s="131">
        <v>102.571</v>
      </c>
      <c r="AD1719" s="131">
        <v>2040.271</v>
      </c>
      <c r="AH1719" s="132">
        <v>2.7E-4</v>
      </c>
      <c r="AI1719" s="132">
        <f t="shared" si="33"/>
        <v>2.5846720645942133E-3</v>
      </c>
      <c r="AJ1719" s="132">
        <v>5.6640240687097184E-4</v>
      </c>
    </row>
    <row r="1720" spans="1:36" hidden="1">
      <c r="A1720" t="s">
        <v>1213</v>
      </c>
      <c r="B1720">
        <v>9302</v>
      </c>
      <c r="C1720" t="s">
        <v>2774</v>
      </c>
      <c r="D1720" t="s">
        <v>2775</v>
      </c>
      <c r="E1720" t="s">
        <v>80</v>
      </c>
      <c r="F1720" t="s">
        <v>3300</v>
      </c>
      <c r="G1720" t="s">
        <v>3301</v>
      </c>
      <c r="H1720" t="s">
        <v>321</v>
      </c>
      <c r="I1720" t="s">
        <v>755</v>
      </c>
      <c r="J1720" t="s">
        <v>205</v>
      </c>
      <c r="K1720" t="s">
        <v>293</v>
      </c>
      <c r="L1720" t="s">
        <v>325</v>
      </c>
      <c r="M1720" t="s">
        <v>314</v>
      </c>
      <c r="N1720" t="s">
        <v>568</v>
      </c>
      <c r="O1720" t="s">
        <v>339</v>
      </c>
      <c r="P1720" t="s">
        <v>2164</v>
      </c>
      <c r="Q1720" t="s">
        <v>433</v>
      </c>
      <c r="R1720" t="s">
        <v>407</v>
      </c>
      <c r="S1720" t="s">
        <v>1216</v>
      </c>
      <c r="T1720" s="131">
        <v>2.68</v>
      </c>
      <c r="U1720" t="s">
        <v>3302</v>
      </c>
      <c r="V1720" s="132">
        <v>6.9269999999999998E-2</v>
      </c>
      <c r="W1720" s="132">
        <v>3.3320000000000002E-2</v>
      </c>
      <c r="X1720" t="s">
        <v>412</v>
      </c>
      <c r="Y1720" t="s">
        <v>339</v>
      </c>
      <c r="Z1720" s="131">
        <v>550000</v>
      </c>
      <c r="AA1720" s="131">
        <v>4.0218999999999996</v>
      </c>
      <c r="AB1720" s="131">
        <f>(AD1720-(AC1720*AA1720))*1000/AA1720/Z1720*100</f>
        <v>91.30944442811969</v>
      </c>
      <c r="AD1720" s="131">
        <v>2019.806</v>
      </c>
      <c r="AH1720" s="132">
        <v>5.5000000000000003E-4</v>
      </c>
      <c r="AI1720" s="132">
        <f t="shared" si="33"/>
        <v>2.558746433243319E-3</v>
      </c>
      <c r="AJ1720" s="132">
        <v>5.6072109039065408E-4</v>
      </c>
    </row>
    <row r="1721" spans="1:36" hidden="1">
      <c r="A1721" t="s">
        <v>1213</v>
      </c>
      <c r="B1721">
        <v>9302</v>
      </c>
      <c r="C1721" t="s">
        <v>3348</v>
      </c>
      <c r="D1721" t="s">
        <v>3349</v>
      </c>
      <c r="E1721" t="s">
        <v>80</v>
      </c>
      <c r="F1721" t="s">
        <v>3350</v>
      </c>
      <c r="G1721" t="s">
        <v>3351</v>
      </c>
      <c r="H1721" t="s">
        <v>321</v>
      </c>
      <c r="I1721" t="s">
        <v>755</v>
      </c>
      <c r="J1721" t="s">
        <v>205</v>
      </c>
      <c r="K1721" t="s">
        <v>224</v>
      </c>
      <c r="L1721" t="s">
        <v>325</v>
      </c>
      <c r="M1721" t="s">
        <v>314</v>
      </c>
      <c r="N1721" t="s">
        <v>548</v>
      </c>
      <c r="O1721" t="s">
        <v>339</v>
      </c>
      <c r="P1721" t="s">
        <v>1889</v>
      </c>
      <c r="Q1721" t="s">
        <v>433</v>
      </c>
      <c r="R1721" t="s">
        <v>407</v>
      </c>
      <c r="S1721" t="s">
        <v>1215</v>
      </c>
      <c r="T1721" s="131">
        <v>6.6120000000000001</v>
      </c>
      <c r="U1721" t="s">
        <v>3352</v>
      </c>
      <c r="V1721" s="132">
        <v>5.5559999999999998E-2</v>
      </c>
      <c r="W1721" s="132">
        <v>5.672E-2</v>
      </c>
      <c r="X1721" t="s">
        <v>412</v>
      </c>
      <c r="Y1721" t="s">
        <v>339</v>
      </c>
      <c r="Z1721" s="131">
        <v>510000</v>
      </c>
      <c r="AA1721" s="131">
        <v>3.718</v>
      </c>
      <c r="AB1721" s="131">
        <f>(AD1721-(AC1721*AA1721))*1000/AA1721/Z1721*100</f>
        <v>103.8042801843707</v>
      </c>
      <c r="AD1721" s="131">
        <v>1968.316</v>
      </c>
      <c r="AH1721" s="132">
        <v>1.0200000000000001E-3</v>
      </c>
      <c r="AI1721" s="132">
        <f t="shared" si="33"/>
        <v>2.4935174687547995E-3</v>
      </c>
      <c r="AJ1721" s="132">
        <v>5.4642688146949302E-4</v>
      </c>
    </row>
    <row r="1722" spans="1:36" hidden="1">
      <c r="A1722" t="s">
        <v>1213</v>
      </c>
      <c r="B1722">
        <v>9302</v>
      </c>
      <c r="C1722" t="s">
        <v>3281</v>
      </c>
      <c r="D1722" t="s">
        <v>3282</v>
      </c>
      <c r="E1722" t="s">
        <v>80</v>
      </c>
      <c r="F1722" t="s">
        <v>3283</v>
      </c>
      <c r="G1722" t="s">
        <v>3284</v>
      </c>
      <c r="H1722" t="s">
        <v>321</v>
      </c>
      <c r="I1722" t="s">
        <v>755</v>
      </c>
      <c r="J1722" t="s">
        <v>205</v>
      </c>
      <c r="K1722" t="s">
        <v>224</v>
      </c>
      <c r="L1722" t="s">
        <v>325</v>
      </c>
      <c r="M1722" t="s">
        <v>314</v>
      </c>
      <c r="N1722" t="s">
        <v>537</v>
      </c>
      <c r="O1722" t="s">
        <v>339</v>
      </c>
      <c r="P1722" t="s">
        <v>1889</v>
      </c>
      <c r="Q1722" t="s">
        <v>423</v>
      </c>
      <c r="R1722" t="s">
        <v>407</v>
      </c>
      <c r="S1722" t="s">
        <v>1215</v>
      </c>
      <c r="T1722" s="131">
        <v>3.2090000000000001</v>
      </c>
      <c r="U1722" t="s">
        <v>3285</v>
      </c>
      <c r="V1722" s="132">
        <v>2.9420000000000002E-2</v>
      </c>
      <c r="W1722" s="132">
        <v>5.9080000000000001E-2</v>
      </c>
      <c r="X1722" t="s">
        <v>412</v>
      </c>
      <c r="Y1722" t="s">
        <v>339</v>
      </c>
      <c r="Z1722" s="131">
        <v>560000</v>
      </c>
      <c r="AA1722" s="131">
        <v>3.718</v>
      </c>
      <c r="AB1722" s="131">
        <f>(AD1722-(AC1722*AA1722))*1000/AA1722/Z1722*100</f>
        <v>92.328344732190885</v>
      </c>
      <c r="AD1722" s="131">
        <v>1922.35</v>
      </c>
      <c r="AH1722" s="132">
        <v>7.5000000000000002E-4</v>
      </c>
      <c r="AI1722" s="132">
        <f t="shared" si="33"/>
        <v>2.4352864611478994E-3</v>
      </c>
      <c r="AJ1722" s="132">
        <v>5.3366619770040978E-4</v>
      </c>
    </row>
    <row r="1723" spans="1:36" hidden="1">
      <c r="A1723" t="s">
        <v>1213</v>
      </c>
      <c r="B1723">
        <v>9302</v>
      </c>
      <c r="C1723" t="s">
        <v>3308</v>
      </c>
      <c r="D1723" t="s">
        <v>3309</v>
      </c>
      <c r="E1723" t="s">
        <v>80</v>
      </c>
      <c r="F1723" t="s">
        <v>3310</v>
      </c>
      <c r="G1723" t="s">
        <v>3311</v>
      </c>
      <c r="H1723" t="s">
        <v>321</v>
      </c>
      <c r="I1723" t="s">
        <v>755</v>
      </c>
      <c r="J1723" t="s">
        <v>205</v>
      </c>
      <c r="K1723" t="s">
        <v>224</v>
      </c>
      <c r="L1723" t="s">
        <v>325</v>
      </c>
      <c r="M1723" t="s">
        <v>314</v>
      </c>
      <c r="N1723" t="s">
        <v>532</v>
      </c>
      <c r="O1723" t="s">
        <v>339</v>
      </c>
      <c r="P1723" t="s">
        <v>1895</v>
      </c>
      <c r="Q1723" t="s">
        <v>433</v>
      </c>
      <c r="R1723" t="s">
        <v>407</v>
      </c>
      <c r="S1723" t="s">
        <v>1215</v>
      </c>
      <c r="T1723" s="131">
        <v>3.7370000000000001</v>
      </c>
      <c r="U1723" t="s">
        <v>3312</v>
      </c>
      <c r="V1723" s="132">
        <v>1.303E-2</v>
      </c>
      <c r="W1723" s="132">
        <v>6.6110000000000002E-2</v>
      </c>
      <c r="X1723" t="s">
        <v>412</v>
      </c>
      <c r="Y1723" t="s">
        <v>339</v>
      </c>
      <c r="Z1723" s="131">
        <v>500000</v>
      </c>
      <c r="AA1723" s="131">
        <v>3.718</v>
      </c>
      <c r="AB1723" s="131">
        <v>100.682</v>
      </c>
      <c r="AD1723" s="131">
        <v>1871.675</v>
      </c>
      <c r="AH1723" s="132">
        <v>5.0000000000000001E-4</v>
      </c>
      <c r="AI1723" s="132">
        <f t="shared" si="33"/>
        <v>2.3710899613332611E-3</v>
      </c>
      <c r="AJ1723" s="132">
        <v>5.1959824203756579E-4</v>
      </c>
    </row>
    <row r="1724" spans="1:36" hidden="1">
      <c r="A1724" t="s">
        <v>1213</v>
      </c>
      <c r="B1724">
        <v>9302</v>
      </c>
      <c r="C1724" t="s">
        <v>2129</v>
      </c>
      <c r="D1724" t="s">
        <v>2130</v>
      </c>
      <c r="E1724" t="s">
        <v>80</v>
      </c>
      <c r="F1724" t="s">
        <v>2131</v>
      </c>
      <c r="G1724" t="s">
        <v>2132</v>
      </c>
      <c r="H1724" t="s">
        <v>321</v>
      </c>
      <c r="I1724" t="s">
        <v>755</v>
      </c>
      <c r="J1724" t="s">
        <v>205</v>
      </c>
      <c r="K1724" t="s">
        <v>233</v>
      </c>
      <c r="L1724" t="s">
        <v>325</v>
      </c>
      <c r="M1724" t="s">
        <v>314</v>
      </c>
      <c r="N1724" t="s">
        <v>486</v>
      </c>
      <c r="O1724" t="s">
        <v>339</v>
      </c>
      <c r="P1724" t="s">
        <v>2133</v>
      </c>
      <c r="Q1724" t="s">
        <v>433</v>
      </c>
      <c r="R1724" t="s">
        <v>407</v>
      </c>
      <c r="S1724" t="s">
        <v>1215</v>
      </c>
      <c r="T1724" s="131">
        <v>1.857</v>
      </c>
      <c r="U1724" t="s">
        <v>2134</v>
      </c>
      <c r="V1724" s="132">
        <v>6.5839999999999996E-2</v>
      </c>
      <c r="W1724" s="132">
        <v>7.1620000000000003E-2</v>
      </c>
      <c r="X1724" t="s">
        <v>412</v>
      </c>
      <c r="Y1724" t="s">
        <v>339</v>
      </c>
      <c r="Z1724" s="131">
        <v>460000</v>
      </c>
      <c r="AA1724" s="131">
        <v>3.718</v>
      </c>
      <c r="AB1724" s="131">
        <f>(AD1724-(AC1724*AA1724))*1000/AA1724/Z1724*100</f>
        <v>100.81132913908834</v>
      </c>
      <c r="AD1724" s="131">
        <v>1724.1559999999999</v>
      </c>
      <c r="AH1724" s="132">
        <v>1.0200000000000001E-3</v>
      </c>
      <c r="AI1724" s="132">
        <f t="shared" si="33"/>
        <v>2.1842087880494798E-3</v>
      </c>
      <c r="AJ1724" s="132">
        <v>4.786452918367351E-4</v>
      </c>
    </row>
    <row r="1725" spans="1:36" hidden="1">
      <c r="A1725" t="s">
        <v>1213</v>
      </c>
      <c r="B1725">
        <v>9302</v>
      </c>
      <c r="C1725" t="s">
        <v>3295</v>
      </c>
      <c r="D1725" t="s">
        <v>3296</v>
      </c>
      <c r="E1725" t="s">
        <v>80</v>
      </c>
      <c r="F1725" t="s">
        <v>3297</v>
      </c>
      <c r="G1725" t="s">
        <v>3298</v>
      </c>
      <c r="H1725" t="s">
        <v>321</v>
      </c>
      <c r="I1725" t="s">
        <v>755</v>
      </c>
      <c r="J1725" t="s">
        <v>205</v>
      </c>
      <c r="K1725" t="s">
        <v>293</v>
      </c>
      <c r="L1725" t="s">
        <v>325</v>
      </c>
      <c r="M1725" t="s">
        <v>314</v>
      </c>
      <c r="N1725" t="s">
        <v>568</v>
      </c>
      <c r="O1725" t="s">
        <v>339</v>
      </c>
      <c r="P1725" t="s">
        <v>2773</v>
      </c>
      <c r="Q1725" t="s">
        <v>431</v>
      </c>
      <c r="R1725" t="s">
        <v>407</v>
      </c>
      <c r="S1725" t="s">
        <v>1216</v>
      </c>
      <c r="T1725" s="131">
        <v>2.2050000000000001</v>
      </c>
      <c r="U1725" t="s">
        <v>3299</v>
      </c>
      <c r="V1725" s="132">
        <v>4.6179999999999999E-2</v>
      </c>
      <c r="W1725" s="132">
        <v>6.2780000000000002E-2</v>
      </c>
      <c r="X1725" t="s">
        <v>412</v>
      </c>
      <c r="Y1725" t="s">
        <v>339</v>
      </c>
      <c r="Z1725" s="131">
        <v>440000</v>
      </c>
      <c r="AA1725" s="131">
        <v>4.0218999999999996</v>
      </c>
      <c r="AB1725" s="131">
        <v>92.674000000000007</v>
      </c>
      <c r="AD1725" s="131">
        <v>1639.989</v>
      </c>
      <c r="AH1725" s="132">
        <v>1.8400000000000001E-3</v>
      </c>
      <c r="AI1725" s="132">
        <f t="shared" si="33"/>
        <v>2.0775836908635175E-3</v>
      </c>
      <c r="AJ1725" s="132">
        <v>4.5527957650817876E-4</v>
      </c>
    </row>
    <row r="1726" spans="1:36" hidden="1">
      <c r="A1726" t="s">
        <v>1213</v>
      </c>
      <c r="B1726">
        <v>9302</v>
      </c>
      <c r="C1726" t="s">
        <v>3286</v>
      </c>
      <c r="D1726" t="s">
        <v>3287</v>
      </c>
      <c r="E1726" t="s">
        <v>80</v>
      </c>
      <c r="F1726" t="s">
        <v>3288</v>
      </c>
      <c r="G1726" t="s">
        <v>3289</v>
      </c>
      <c r="H1726" t="s">
        <v>321</v>
      </c>
      <c r="I1726" t="s">
        <v>755</v>
      </c>
      <c r="J1726" t="s">
        <v>205</v>
      </c>
      <c r="K1726" t="s">
        <v>224</v>
      </c>
      <c r="L1726" t="s">
        <v>325</v>
      </c>
      <c r="M1726" t="s">
        <v>314</v>
      </c>
      <c r="N1726" t="s">
        <v>512</v>
      </c>
      <c r="O1726" t="s">
        <v>339</v>
      </c>
      <c r="P1726" t="s">
        <v>3273</v>
      </c>
      <c r="Q1726" t="s">
        <v>431</v>
      </c>
      <c r="R1726" t="s">
        <v>407</v>
      </c>
      <c r="S1726" t="s">
        <v>1215</v>
      </c>
      <c r="T1726" s="131">
        <v>5.72</v>
      </c>
      <c r="U1726" t="s">
        <v>1467</v>
      </c>
      <c r="V1726" s="132">
        <v>4.2610000000000002E-2</v>
      </c>
      <c r="W1726" s="132">
        <v>5.8959999999999999E-2</v>
      </c>
      <c r="X1726" t="s">
        <v>412</v>
      </c>
      <c r="Y1726" t="s">
        <v>339</v>
      </c>
      <c r="Z1726" s="131">
        <v>455000</v>
      </c>
      <c r="AA1726" s="131">
        <v>3.718</v>
      </c>
      <c r="AB1726" s="131">
        <f>(AD1726-(AC1726*AA1726))*1000/AA1726/Z1726*100</f>
        <v>90.966489132169599</v>
      </c>
      <c r="AD1726" s="131">
        <v>1538.8710000000001</v>
      </c>
      <c r="AH1726" s="132">
        <v>1.2999999999999999E-3</v>
      </c>
      <c r="AI1726" s="132">
        <f t="shared" si="33"/>
        <v>1.9494845952886463E-3</v>
      </c>
      <c r="AJ1726" s="132">
        <v>4.2720807101798706E-4</v>
      </c>
    </row>
    <row r="1727" spans="1:36" hidden="1">
      <c r="A1727" t="s">
        <v>1213</v>
      </c>
      <c r="B1727">
        <v>9302</v>
      </c>
      <c r="C1727" t="s">
        <v>3332</v>
      </c>
      <c r="D1727" t="s">
        <v>3333</v>
      </c>
      <c r="E1727" t="s">
        <v>80</v>
      </c>
      <c r="F1727" t="s">
        <v>3334</v>
      </c>
      <c r="G1727" t="s">
        <v>3335</v>
      </c>
      <c r="H1727" t="s">
        <v>321</v>
      </c>
      <c r="I1727" t="s">
        <v>755</v>
      </c>
      <c r="J1727" t="s">
        <v>205</v>
      </c>
      <c r="K1727" t="s">
        <v>224</v>
      </c>
      <c r="L1727" t="s">
        <v>325</v>
      </c>
      <c r="M1727" t="s">
        <v>314</v>
      </c>
      <c r="N1727" t="s">
        <v>556</v>
      </c>
      <c r="O1727" t="s">
        <v>339</v>
      </c>
      <c r="P1727" t="s">
        <v>1883</v>
      </c>
      <c r="Q1727" t="s">
        <v>433</v>
      </c>
      <c r="R1727" t="s">
        <v>407</v>
      </c>
      <c r="S1727" t="s">
        <v>1215</v>
      </c>
      <c r="T1727" s="131">
        <v>2.7330000000000001</v>
      </c>
      <c r="U1727" t="s">
        <v>3336</v>
      </c>
      <c r="V1727" s="132">
        <v>5.0650000000000001E-2</v>
      </c>
      <c r="W1727" s="132">
        <v>4.6920000000000003E-2</v>
      </c>
      <c r="X1727" t="s">
        <v>412</v>
      </c>
      <c r="Y1727" t="s">
        <v>339</v>
      </c>
      <c r="Z1727" s="131">
        <v>370000</v>
      </c>
      <c r="AA1727" s="131">
        <v>3.718</v>
      </c>
      <c r="AB1727" s="131">
        <v>104.542</v>
      </c>
      <c r="AD1727" s="131">
        <v>1438.14</v>
      </c>
      <c r="AH1727" s="132">
        <v>3.6999999999999999E-4</v>
      </c>
      <c r="AI1727" s="132">
        <f t="shared" si="33"/>
        <v>1.8218757620803913E-3</v>
      </c>
      <c r="AJ1727" s="132">
        <v>3.9924400112407597E-4</v>
      </c>
    </row>
    <row r="1728" spans="1:36" hidden="1">
      <c r="A1728" t="s">
        <v>1213</v>
      </c>
      <c r="B1728">
        <v>9302</v>
      </c>
      <c r="C1728" t="s">
        <v>3367</v>
      </c>
      <c r="D1728" t="s">
        <v>3368</v>
      </c>
      <c r="E1728" t="s">
        <v>80</v>
      </c>
      <c r="F1728" t="s">
        <v>3369</v>
      </c>
      <c r="G1728" t="s">
        <v>3370</v>
      </c>
      <c r="H1728" t="s">
        <v>321</v>
      </c>
      <c r="I1728" t="s">
        <v>755</v>
      </c>
      <c r="J1728" t="s">
        <v>205</v>
      </c>
      <c r="K1728" t="s">
        <v>224</v>
      </c>
      <c r="L1728" t="s">
        <v>325</v>
      </c>
      <c r="M1728" t="s">
        <v>314</v>
      </c>
      <c r="N1728" t="s">
        <v>546</v>
      </c>
      <c r="O1728" t="s">
        <v>339</v>
      </c>
      <c r="P1728" t="s">
        <v>1889</v>
      </c>
      <c r="Q1728" t="s">
        <v>421</v>
      </c>
      <c r="R1728" t="s">
        <v>407</v>
      </c>
      <c r="S1728" t="s">
        <v>1215</v>
      </c>
      <c r="T1728" s="131">
        <v>3.67</v>
      </c>
      <c r="U1728" t="s">
        <v>3371</v>
      </c>
      <c r="V1728" s="132">
        <v>5.0869999999999999E-2</v>
      </c>
      <c r="W1728" s="132">
        <v>4.6489999999999997E-2</v>
      </c>
      <c r="X1728" t="s">
        <v>412</v>
      </c>
      <c r="Y1728" t="s">
        <v>339</v>
      </c>
      <c r="Z1728" s="131">
        <v>380000</v>
      </c>
      <c r="AA1728" s="131">
        <v>3.718</v>
      </c>
      <c r="AB1728" s="131">
        <v>101.10899999999999</v>
      </c>
      <c r="AD1728" s="131">
        <v>1428.5050000000001</v>
      </c>
      <c r="AH1728" s="132">
        <v>4.8000000000000001E-4</v>
      </c>
      <c r="AI1728" s="132">
        <f t="shared" si="33"/>
        <v>1.8096698760278202E-3</v>
      </c>
      <c r="AJ1728" s="132">
        <v>3.9656921567145627E-4</v>
      </c>
    </row>
    <row r="1729" spans="1:36" hidden="1">
      <c r="A1729" t="s">
        <v>1213</v>
      </c>
      <c r="B1729">
        <v>9302</v>
      </c>
      <c r="C1729" t="s">
        <v>3381</v>
      </c>
      <c r="D1729" t="s">
        <v>3382</v>
      </c>
      <c r="E1729" t="s">
        <v>80</v>
      </c>
      <c r="F1729" t="s">
        <v>3383</v>
      </c>
      <c r="G1729" t="s">
        <v>3384</v>
      </c>
      <c r="H1729" t="s">
        <v>321</v>
      </c>
      <c r="I1729" t="s">
        <v>755</v>
      </c>
      <c r="J1729" t="s">
        <v>205</v>
      </c>
      <c r="K1729" t="s">
        <v>224</v>
      </c>
      <c r="L1729" t="s">
        <v>325</v>
      </c>
      <c r="M1729" t="s">
        <v>314</v>
      </c>
      <c r="N1729" t="s">
        <v>544</v>
      </c>
      <c r="O1729" t="s">
        <v>339</v>
      </c>
      <c r="P1729" t="s">
        <v>1883</v>
      </c>
      <c r="Q1729" t="s">
        <v>433</v>
      </c>
      <c r="R1729" t="s">
        <v>407</v>
      </c>
      <c r="S1729" t="s">
        <v>1215</v>
      </c>
      <c r="T1729" s="131">
        <v>2.4449999999999998</v>
      </c>
      <c r="U1729" t="s">
        <v>3385</v>
      </c>
      <c r="V1729" s="132">
        <v>4.53E-2</v>
      </c>
      <c r="W1729" s="132">
        <v>4.4540000000000003E-2</v>
      </c>
      <c r="X1729" t="s">
        <v>412</v>
      </c>
      <c r="Y1729" t="s">
        <v>339</v>
      </c>
      <c r="Z1729" s="131">
        <v>380000</v>
      </c>
      <c r="AA1729" s="131">
        <v>3.718</v>
      </c>
      <c r="AB1729" s="131">
        <v>98.122</v>
      </c>
      <c r="AD1729" s="131">
        <v>1386.3030000000001</v>
      </c>
      <c r="AH1729" s="132">
        <v>1.3999999999999999E-4</v>
      </c>
      <c r="AI1729" s="132">
        <f t="shared" si="33"/>
        <v>1.7562072083380845E-3</v>
      </c>
      <c r="AJ1729" s="132">
        <v>3.8485346106103012E-4</v>
      </c>
    </row>
    <row r="1730" spans="1:36" hidden="1">
      <c r="A1730" t="s">
        <v>1213</v>
      </c>
      <c r="B1730">
        <v>9302</v>
      </c>
      <c r="C1730" t="s">
        <v>3386</v>
      </c>
      <c r="D1730" t="s">
        <v>3387</v>
      </c>
      <c r="E1730" t="s">
        <v>80</v>
      </c>
      <c r="F1730" t="s">
        <v>3388</v>
      </c>
      <c r="G1730" t="s">
        <v>3389</v>
      </c>
      <c r="H1730" t="s">
        <v>321</v>
      </c>
      <c r="I1730" t="s">
        <v>755</v>
      </c>
      <c r="J1730" t="s">
        <v>205</v>
      </c>
      <c r="K1730" t="s">
        <v>224</v>
      </c>
      <c r="L1730" t="s">
        <v>325</v>
      </c>
      <c r="M1730" t="s">
        <v>314</v>
      </c>
      <c r="N1730" t="s">
        <v>525</v>
      </c>
      <c r="O1730" t="s">
        <v>339</v>
      </c>
      <c r="P1730" t="s">
        <v>1883</v>
      </c>
      <c r="Q1730" t="s">
        <v>433</v>
      </c>
      <c r="R1730" t="s">
        <v>407</v>
      </c>
      <c r="S1730" t="s">
        <v>1215</v>
      </c>
      <c r="T1730" s="131">
        <v>4.4870000000000001</v>
      </c>
      <c r="U1730" t="s">
        <v>3390</v>
      </c>
      <c r="V1730" s="132">
        <v>4.6580000000000003E-2</v>
      </c>
      <c r="W1730" s="132">
        <v>4.675E-2</v>
      </c>
      <c r="X1730" t="s">
        <v>412</v>
      </c>
      <c r="Y1730" t="s">
        <v>339</v>
      </c>
      <c r="Z1730" s="131">
        <v>380000</v>
      </c>
      <c r="AA1730" s="131">
        <v>3.718</v>
      </c>
      <c r="AB1730" s="131">
        <f>(AD1730-(AC1730*AA1730))*1000/AA1730/Z1730*100</f>
        <v>95.64297797344355</v>
      </c>
      <c r="AC1730" s="131">
        <v>7.125</v>
      </c>
      <c r="AD1730" s="131">
        <v>1377.7729999999999</v>
      </c>
      <c r="AH1730" s="132">
        <v>5.1000000000000004E-4</v>
      </c>
      <c r="AI1730" s="132">
        <f t="shared" si="33"/>
        <v>1.7454011670274012E-3</v>
      </c>
      <c r="AJ1730" s="132">
        <v>3.8248543616109797E-4</v>
      </c>
    </row>
    <row r="1731" spans="1:36" hidden="1">
      <c r="A1731" t="s">
        <v>1213</v>
      </c>
      <c r="B1731">
        <v>9302</v>
      </c>
      <c r="C1731" t="s">
        <v>3313</v>
      </c>
      <c r="D1731" t="s">
        <v>3314</v>
      </c>
      <c r="E1731" t="s">
        <v>80</v>
      </c>
      <c r="F1731" t="s">
        <v>3315</v>
      </c>
      <c r="G1731" t="s">
        <v>3316</v>
      </c>
      <c r="H1731" t="s">
        <v>321</v>
      </c>
      <c r="I1731" t="s">
        <v>755</v>
      </c>
      <c r="J1731" t="s">
        <v>205</v>
      </c>
      <c r="K1731" t="s">
        <v>224</v>
      </c>
      <c r="L1731" t="s">
        <v>325</v>
      </c>
      <c r="M1731" t="s">
        <v>314</v>
      </c>
      <c r="N1731" t="s">
        <v>509</v>
      </c>
      <c r="O1731" t="s">
        <v>339</v>
      </c>
      <c r="P1731" t="s">
        <v>1883</v>
      </c>
      <c r="Q1731" t="s">
        <v>433</v>
      </c>
      <c r="R1731" t="s">
        <v>407</v>
      </c>
      <c r="S1731" t="s">
        <v>1215</v>
      </c>
      <c r="T1731" s="131">
        <v>4.468</v>
      </c>
      <c r="U1731" t="s">
        <v>3317</v>
      </c>
      <c r="V1731" s="132">
        <v>4.4589999999999998E-2</v>
      </c>
      <c r="W1731" s="132">
        <v>4.7260000000000003E-2</v>
      </c>
      <c r="X1731" t="s">
        <v>412</v>
      </c>
      <c r="Y1731" t="s">
        <v>339</v>
      </c>
      <c r="Z1731" s="131">
        <v>370000</v>
      </c>
      <c r="AA1731" s="131">
        <v>3.718</v>
      </c>
      <c r="AB1731" s="131">
        <v>99.131</v>
      </c>
      <c r="AD1731" s="131">
        <v>1363.702</v>
      </c>
      <c r="AH1731" s="132">
        <v>1.08E-3</v>
      </c>
      <c r="AI1731" s="132">
        <f t="shared" ref="AI1731:AI1794" si="35">AD1731/SUMIF(B:B,B1731,AD:AD)</f>
        <v>1.7275756327621466E-3</v>
      </c>
      <c r="AJ1731" s="132">
        <v>3.7857916671596962E-4</v>
      </c>
    </row>
    <row r="1732" spans="1:36" hidden="1">
      <c r="A1732" t="s">
        <v>1213</v>
      </c>
      <c r="B1732">
        <v>9302</v>
      </c>
      <c r="C1732" t="s">
        <v>3391</v>
      </c>
      <c r="D1732" t="s">
        <v>3392</v>
      </c>
      <c r="E1732" t="s">
        <v>80</v>
      </c>
      <c r="F1732" t="s">
        <v>3393</v>
      </c>
      <c r="G1732" t="s">
        <v>3394</v>
      </c>
      <c r="H1732" t="s">
        <v>321</v>
      </c>
      <c r="I1732" t="s">
        <v>755</v>
      </c>
      <c r="J1732" t="s">
        <v>205</v>
      </c>
      <c r="K1732" t="s">
        <v>224</v>
      </c>
      <c r="L1732" t="s">
        <v>325</v>
      </c>
      <c r="M1732" t="s">
        <v>314</v>
      </c>
      <c r="N1732" t="s">
        <v>525</v>
      </c>
      <c r="O1732" t="s">
        <v>339</v>
      </c>
      <c r="P1732" t="s">
        <v>1889</v>
      </c>
      <c r="Q1732" t="s">
        <v>421</v>
      </c>
      <c r="R1732" t="s">
        <v>407</v>
      </c>
      <c r="S1732" t="s">
        <v>1215</v>
      </c>
      <c r="T1732" s="131">
        <v>4.665</v>
      </c>
      <c r="U1732" t="s">
        <v>1972</v>
      </c>
      <c r="V1732" s="132">
        <v>4.1959999999999997E-2</v>
      </c>
      <c r="W1732" s="132">
        <v>4.5260000000000002E-2</v>
      </c>
      <c r="X1732" t="s">
        <v>412</v>
      </c>
      <c r="Y1732" t="s">
        <v>339</v>
      </c>
      <c r="Z1732" s="131">
        <v>380000</v>
      </c>
      <c r="AA1732" s="131">
        <v>3.718</v>
      </c>
      <c r="AB1732" s="131">
        <v>96.262</v>
      </c>
      <c r="AD1732" s="131">
        <v>1360.028</v>
      </c>
      <c r="AH1732" s="132">
        <v>3.8000000000000002E-4</v>
      </c>
      <c r="AI1732" s="132">
        <f t="shared" si="35"/>
        <v>1.7229213073488465E-3</v>
      </c>
      <c r="AJ1732" s="132">
        <v>3.7755922257970344E-4</v>
      </c>
    </row>
    <row r="1733" spans="1:36" hidden="1">
      <c r="A1733" t="s">
        <v>1213</v>
      </c>
      <c r="B1733">
        <v>9302</v>
      </c>
      <c r="C1733" t="s">
        <v>3318</v>
      </c>
      <c r="D1733" t="s">
        <v>3319</v>
      </c>
      <c r="E1733" t="s">
        <v>80</v>
      </c>
      <c r="F1733" t="s">
        <v>3320</v>
      </c>
      <c r="G1733" t="s">
        <v>3321</v>
      </c>
      <c r="H1733" t="s">
        <v>321</v>
      </c>
      <c r="I1733" t="s">
        <v>755</v>
      </c>
      <c r="J1733" t="s">
        <v>205</v>
      </c>
      <c r="K1733" t="s">
        <v>224</v>
      </c>
      <c r="L1733" t="s">
        <v>325</v>
      </c>
      <c r="M1733" t="s">
        <v>314</v>
      </c>
      <c r="N1733" t="s">
        <v>550</v>
      </c>
      <c r="O1733" t="s">
        <v>339</v>
      </c>
      <c r="P1733" t="s">
        <v>2164</v>
      </c>
      <c r="Q1733" t="s">
        <v>433</v>
      </c>
      <c r="R1733" t="s">
        <v>407</v>
      </c>
      <c r="S1733" t="s">
        <v>1215</v>
      </c>
      <c r="T1733" s="131">
        <v>4.1449999999999996</v>
      </c>
      <c r="U1733" t="s">
        <v>3322</v>
      </c>
      <c r="V1733" s="132">
        <v>4.4350000000000001E-2</v>
      </c>
      <c r="W1733" s="132">
        <v>4.6149999999999997E-2</v>
      </c>
      <c r="X1733" t="s">
        <v>412</v>
      </c>
      <c r="Y1733" t="s">
        <v>339</v>
      </c>
      <c r="Z1733" s="131">
        <v>370000</v>
      </c>
      <c r="AA1733" s="131">
        <v>3.718</v>
      </c>
      <c r="AB1733" s="131">
        <v>98.572000000000003</v>
      </c>
      <c r="AD1733" s="131">
        <v>1356.018</v>
      </c>
      <c r="AH1733" s="132">
        <v>9.0000000000000006E-5</v>
      </c>
      <c r="AI1733" s="132">
        <f t="shared" si="35"/>
        <v>1.717841327787787E-3</v>
      </c>
      <c r="AJ1733" s="132">
        <v>3.7644600102651146E-4</v>
      </c>
    </row>
    <row r="1734" spans="1:36" hidden="1">
      <c r="A1734" t="s">
        <v>1213</v>
      </c>
      <c r="B1734">
        <v>9302</v>
      </c>
      <c r="C1734" t="s">
        <v>3395</v>
      </c>
      <c r="D1734" t="s">
        <v>3396</v>
      </c>
      <c r="E1734" t="s">
        <v>80</v>
      </c>
      <c r="F1734" t="s">
        <v>3397</v>
      </c>
      <c r="G1734" t="s">
        <v>3398</v>
      </c>
      <c r="H1734" t="s">
        <v>321</v>
      </c>
      <c r="I1734" t="s">
        <v>755</v>
      </c>
      <c r="J1734" t="s">
        <v>205</v>
      </c>
      <c r="K1734" t="s">
        <v>224</v>
      </c>
      <c r="L1734" t="s">
        <v>325</v>
      </c>
      <c r="M1734" t="s">
        <v>314</v>
      </c>
      <c r="N1734" t="s">
        <v>521</v>
      </c>
      <c r="O1734" t="s">
        <v>339</v>
      </c>
      <c r="P1734" t="s">
        <v>2164</v>
      </c>
      <c r="Q1734" t="s">
        <v>433</v>
      </c>
      <c r="R1734" t="s">
        <v>407</v>
      </c>
      <c r="S1734" t="s">
        <v>1215</v>
      </c>
      <c r="T1734" s="131">
        <v>4.5279999999999996</v>
      </c>
      <c r="U1734" t="s">
        <v>3399</v>
      </c>
      <c r="V1734" s="132">
        <v>4.6699999999999998E-2</v>
      </c>
      <c r="W1734" s="132">
        <v>4.6949999999999999E-2</v>
      </c>
      <c r="X1734" t="s">
        <v>412</v>
      </c>
      <c r="Y1734" t="s">
        <v>339</v>
      </c>
      <c r="Z1734" s="131">
        <v>380000</v>
      </c>
      <c r="AA1734" s="131">
        <v>3.718</v>
      </c>
      <c r="AB1734" s="131">
        <f>(AD1734-(AC1734*AA1734))*1000/AA1734/Z1734*100</f>
        <v>91.197517057840955</v>
      </c>
      <c r="AD1734" s="131">
        <v>1288.4749999999999</v>
      </c>
      <c r="AH1734" s="132">
        <v>4.0000000000000002E-4</v>
      </c>
      <c r="AI1734" s="132">
        <f t="shared" si="35"/>
        <v>1.6322759762933594E-3</v>
      </c>
      <c r="AJ1734" s="132">
        <v>3.5769529694490361E-4</v>
      </c>
    </row>
    <row r="1735" spans="1:36" hidden="1">
      <c r="A1735" t="s">
        <v>1213</v>
      </c>
      <c r="B1735">
        <v>9302</v>
      </c>
      <c r="C1735" t="s">
        <v>3303</v>
      </c>
      <c r="D1735" t="s">
        <v>3304</v>
      </c>
      <c r="E1735" t="s">
        <v>80</v>
      </c>
      <c r="F1735" t="s">
        <v>3305</v>
      </c>
      <c r="G1735" t="s">
        <v>3306</v>
      </c>
      <c r="H1735" t="s">
        <v>321</v>
      </c>
      <c r="I1735" t="s">
        <v>755</v>
      </c>
      <c r="J1735" t="s">
        <v>205</v>
      </c>
      <c r="K1735" t="s">
        <v>224</v>
      </c>
      <c r="L1735" t="s">
        <v>325</v>
      </c>
      <c r="M1735" t="s">
        <v>314</v>
      </c>
      <c r="N1735" t="s">
        <v>534</v>
      </c>
      <c r="O1735" t="s">
        <v>339</v>
      </c>
      <c r="P1735" t="s">
        <v>2139</v>
      </c>
      <c r="Q1735" t="s">
        <v>433</v>
      </c>
      <c r="R1735" t="s">
        <v>407</v>
      </c>
      <c r="S1735" t="s">
        <v>1215</v>
      </c>
      <c r="T1735" s="131">
        <v>2.11</v>
      </c>
      <c r="U1735" t="s">
        <v>3307</v>
      </c>
      <c r="V1735" s="132">
        <v>6.7309999999999995E-2</v>
      </c>
      <c r="W1735" s="132">
        <v>5.0639999999999998E-2</v>
      </c>
      <c r="X1735" t="s">
        <v>412</v>
      </c>
      <c r="Y1735" t="s">
        <v>339</v>
      </c>
      <c r="Z1735" s="131">
        <v>350000</v>
      </c>
      <c r="AA1735" s="131">
        <v>3.718</v>
      </c>
      <c r="AB1735" s="131">
        <v>94.673000000000002</v>
      </c>
      <c r="AD1735" s="131">
        <v>1231.981</v>
      </c>
      <c r="AH1735" s="132">
        <v>4.6999999999999999E-4</v>
      </c>
      <c r="AI1735" s="132">
        <f t="shared" si="35"/>
        <v>1.5607078053899916E-3</v>
      </c>
      <c r="AJ1735" s="132">
        <v>3.4201192077881163E-4</v>
      </c>
    </row>
    <row r="1736" spans="1:36" hidden="1">
      <c r="A1736" t="s">
        <v>1213</v>
      </c>
      <c r="B1736">
        <v>9302</v>
      </c>
      <c r="C1736" t="s">
        <v>3290</v>
      </c>
      <c r="D1736" t="s">
        <v>3291</v>
      </c>
      <c r="E1736" t="s">
        <v>80</v>
      </c>
      <c r="F1736" t="s">
        <v>3292</v>
      </c>
      <c r="G1736" t="s">
        <v>3293</v>
      </c>
      <c r="H1736" t="s">
        <v>321</v>
      </c>
      <c r="I1736" t="s">
        <v>755</v>
      </c>
      <c r="J1736" t="s">
        <v>205</v>
      </c>
      <c r="K1736" t="s">
        <v>224</v>
      </c>
      <c r="L1736" t="s">
        <v>325</v>
      </c>
      <c r="M1736" t="s">
        <v>314</v>
      </c>
      <c r="N1736" t="s">
        <v>521</v>
      </c>
      <c r="O1736" t="s">
        <v>339</v>
      </c>
      <c r="P1736" t="s">
        <v>1883</v>
      </c>
      <c r="Q1736" t="s">
        <v>433</v>
      </c>
      <c r="R1736" t="s">
        <v>407</v>
      </c>
      <c r="S1736" t="s">
        <v>1215</v>
      </c>
      <c r="T1736" s="131">
        <v>5.9160000000000004</v>
      </c>
      <c r="U1736" t="s">
        <v>3294</v>
      </c>
      <c r="V1736" s="132">
        <v>6.7449999999999996E-2</v>
      </c>
      <c r="W1736" s="132">
        <v>5.1540000000000002E-2</v>
      </c>
      <c r="X1736" t="s">
        <v>412</v>
      </c>
      <c r="Y1736" t="s">
        <v>339</v>
      </c>
      <c r="Z1736" s="131">
        <v>355000</v>
      </c>
      <c r="AA1736" s="131">
        <v>3.718</v>
      </c>
      <c r="AB1736" s="131">
        <v>88.995999999999995</v>
      </c>
      <c r="AD1736" s="131">
        <v>1174.653</v>
      </c>
      <c r="AH1736" s="132">
        <v>4.6999999999999999E-4</v>
      </c>
      <c r="AI1736" s="132">
        <f t="shared" si="35"/>
        <v>1.4880831000841487E-3</v>
      </c>
      <c r="AJ1736" s="132">
        <v>3.2609701673856449E-4</v>
      </c>
    </row>
    <row r="1737" spans="1:36" hidden="1">
      <c r="A1737" t="s">
        <v>1213</v>
      </c>
      <c r="B1737">
        <v>9302</v>
      </c>
      <c r="C1737" t="s">
        <v>3323</v>
      </c>
      <c r="D1737" t="s">
        <v>3324</v>
      </c>
      <c r="E1737" t="s">
        <v>80</v>
      </c>
      <c r="F1737" t="s">
        <v>3325</v>
      </c>
      <c r="G1737" t="s">
        <v>3326</v>
      </c>
      <c r="H1737" t="s">
        <v>321</v>
      </c>
      <c r="I1737" t="s">
        <v>755</v>
      </c>
      <c r="J1737" t="s">
        <v>205</v>
      </c>
      <c r="K1737" t="s">
        <v>224</v>
      </c>
      <c r="L1737" t="s">
        <v>325</v>
      </c>
      <c r="M1737" t="s">
        <v>314</v>
      </c>
      <c r="N1737" t="s">
        <v>488</v>
      </c>
      <c r="O1737" t="s">
        <v>339</v>
      </c>
      <c r="P1737" t="s">
        <v>1883</v>
      </c>
      <c r="Q1737" t="s">
        <v>433</v>
      </c>
      <c r="R1737" t="s">
        <v>407</v>
      </c>
      <c r="S1737" t="s">
        <v>1215</v>
      </c>
      <c r="T1737" s="131">
        <v>5.593</v>
      </c>
      <c r="U1737" t="s">
        <v>3327</v>
      </c>
      <c r="V1737" s="132">
        <v>6.166E-2</v>
      </c>
      <c r="W1737" s="132">
        <v>5.636E-2</v>
      </c>
      <c r="X1737" t="s">
        <v>412</v>
      </c>
      <c r="Y1737" t="s">
        <v>339</v>
      </c>
      <c r="Z1737" s="131">
        <v>270000</v>
      </c>
      <c r="AA1737" s="131">
        <v>3.718</v>
      </c>
      <c r="AB1737" s="131">
        <v>112.49</v>
      </c>
      <c r="AD1737" s="131">
        <v>1129.2449999999999</v>
      </c>
      <c r="AH1737" s="132">
        <v>4.4999999999999999E-4</v>
      </c>
      <c r="AI1737" s="132">
        <f t="shared" si="35"/>
        <v>1.4305589824012066E-3</v>
      </c>
      <c r="AJ1737" s="132">
        <v>3.1349124010830455E-4</v>
      </c>
    </row>
    <row r="1738" spans="1:36" hidden="1">
      <c r="A1738" t="s">
        <v>1213</v>
      </c>
      <c r="B1738">
        <v>9302</v>
      </c>
      <c r="C1738" t="s">
        <v>3332</v>
      </c>
      <c r="D1738" t="s">
        <v>3333</v>
      </c>
      <c r="E1738" t="s">
        <v>80</v>
      </c>
      <c r="F1738" t="s">
        <v>3334</v>
      </c>
      <c r="G1738" t="s">
        <v>3337</v>
      </c>
      <c r="H1738" t="s">
        <v>321</v>
      </c>
      <c r="I1738" t="s">
        <v>755</v>
      </c>
      <c r="J1738" t="s">
        <v>205</v>
      </c>
      <c r="K1738" t="s">
        <v>224</v>
      </c>
      <c r="L1738" t="s">
        <v>325</v>
      </c>
      <c r="M1738" t="s">
        <v>314</v>
      </c>
      <c r="N1738" t="s">
        <v>556</v>
      </c>
      <c r="O1738" t="s">
        <v>339</v>
      </c>
      <c r="P1738" t="s">
        <v>1883</v>
      </c>
      <c r="Q1738" t="s">
        <v>433</v>
      </c>
      <c r="R1738" t="s">
        <v>407</v>
      </c>
      <c r="S1738" t="s">
        <v>1215</v>
      </c>
      <c r="T1738" s="131">
        <v>2.734</v>
      </c>
      <c r="U1738" t="s">
        <v>3336</v>
      </c>
      <c r="V1738" s="132">
        <v>4.8349999999999997E-2</v>
      </c>
      <c r="W1738" s="132">
        <v>4.6829999999999997E-2</v>
      </c>
      <c r="X1738" t="s">
        <v>412</v>
      </c>
      <c r="Y1738" t="s">
        <v>339</v>
      </c>
      <c r="Z1738" s="131">
        <v>280000</v>
      </c>
      <c r="AA1738" s="131">
        <v>3.718</v>
      </c>
      <c r="AB1738" s="131">
        <v>104.511</v>
      </c>
      <c r="AD1738" s="131">
        <v>1088</v>
      </c>
      <c r="AH1738" s="132">
        <v>2.7999999999999998E-4</v>
      </c>
      <c r="AI1738" s="132">
        <f t="shared" si="35"/>
        <v>1.3783086689358934E-3</v>
      </c>
      <c r="AJ1738" s="132">
        <v>3.0204115956930104E-4</v>
      </c>
    </row>
    <row r="1739" spans="1:36" hidden="1">
      <c r="A1739" t="s">
        <v>1213</v>
      </c>
      <c r="B1739">
        <v>9302</v>
      </c>
      <c r="C1739" t="s">
        <v>3358</v>
      </c>
      <c r="D1739" t="s">
        <v>3359</v>
      </c>
      <c r="E1739" t="s">
        <v>80</v>
      </c>
      <c r="F1739" t="s">
        <v>3360</v>
      </c>
      <c r="G1739" t="s">
        <v>3361</v>
      </c>
      <c r="H1739" t="s">
        <v>321</v>
      </c>
      <c r="I1739" t="s">
        <v>755</v>
      </c>
      <c r="J1739" t="s">
        <v>205</v>
      </c>
      <c r="K1739" t="s">
        <v>224</v>
      </c>
      <c r="L1739" t="s">
        <v>325</v>
      </c>
      <c r="M1739" t="s">
        <v>314</v>
      </c>
      <c r="N1739" t="s">
        <v>521</v>
      </c>
      <c r="O1739" t="s">
        <v>339</v>
      </c>
      <c r="P1739" t="s">
        <v>3362</v>
      </c>
      <c r="Q1739" t="s">
        <v>431</v>
      </c>
      <c r="R1739" t="s">
        <v>407</v>
      </c>
      <c r="S1739" t="s">
        <v>1215</v>
      </c>
      <c r="T1739" s="131">
        <v>2.867</v>
      </c>
      <c r="U1739" t="s">
        <v>3363</v>
      </c>
      <c r="V1739" s="132">
        <v>4.6780000000000002E-2</v>
      </c>
      <c r="W1739" s="132">
        <v>4.6309999999999997E-2</v>
      </c>
      <c r="X1739" t="s">
        <v>412</v>
      </c>
      <c r="Y1739" t="s">
        <v>339</v>
      </c>
      <c r="Z1739" s="131">
        <v>275000</v>
      </c>
      <c r="AA1739" s="131">
        <v>3.718</v>
      </c>
      <c r="AB1739" s="131">
        <v>102.611</v>
      </c>
      <c r="AD1739" s="131">
        <v>1049.144</v>
      </c>
      <c r="AH1739" s="132">
        <v>5.5000000000000003E-4</v>
      </c>
      <c r="AI1739" s="132">
        <f t="shared" si="35"/>
        <v>1.3290848071342636E-3</v>
      </c>
      <c r="AJ1739" s="132">
        <v>2.9125429256909445E-4</v>
      </c>
    </row>
    <row r="1740" spans="1:36" hidden="1">
      <c r="A1740" t="s">
        <v>1213</v>
      </c>
      <c r="B1740">
        <v>9302</v>
      </c>
      <c r="C1740" t="s">
        <v>3358</v>
      </c>
      <c r="D1740" t="s">
        <v>3359</v>
      </c>
      <c r="E1740" t="s">
        <v>80</v>
      </c>
      <c r="F1740" t="s">
        <v>3364</v>
      </c>
      <c r="G1740" t="s">
        <v>3365</v>
      </c>
      <c r="H1740" t="s">
        <v>321</v>
      </c>
      <c r="I1740" t="s">
        <v>755</v>
      </c>
      <c r="J1740" t="s">
        <v>205</v>
      </c>
      <c r="K1740" t="s">
        <v>224</v>
      </c>
      <c r="L1740" t="s">
        <v>325</v>
      </c>
      <c r="M1740" t="s">
        <v>314</v>
      </c>
      <c r="N1740" t="s">
        <v>521</v>
      </c>
      <c r="O1740" t="s">
        <v>339</v>
      </c>
      <c r="P1740" t="s">
        <v>3362</v>
      </c>
      <c r="Q1740" t="s">
        <v>431</v>
      </c>
      <c r="R1740" t="s">
        <v>407</v>
      </c>
      <c r="S1740" t="s">
        <v>1215</v>
      </c>
      <c r="T1740" s="131">
        <v>6.343</v>
      </c>
      <c r="U1740" t="s">
        <v>3366</v>
      </c>
      <c r="V1740" s="132">
        <v>5.185E-2</v>
      </c>
      <c r="W1740" s="132">
        <v>5.3359999999999998E-2</v>
      </c>
      <c r="X1740" t="s">
        <v>412</v>
      </c>
      <c r="Y1740" t="s">
        <v>339</v>
      </c>
      <c r="Z1740" s="131">
        <v>275000</v>
      </c>
      <c r="AA1740" s="131">
        <v>3.718</v>
      </c>
      <c r="AB1740" s="131">
        <v>101.413</v>
      </c>
      <c r="AD1740" s="131">
        <v>1036.895</v>
      </c>
      <c r="AH1740" s="132">
        <v>2.7999999999999998E-4</v>
      </c>
      <c r="AI1740" s="132">
        <f t="shared" si="35"/>
        <v>1.3135674331583485E-3</v>
      </c>
      <c r="AJ1740" s="132">
        <v>2.8785383102170075E-4</v>
      </c>
    </row>
    <row r="1741" spans="1:36" hidden="1">
      <c r="A1741" t="s">
        <v>1213</v>
      </c>
      <c r="B1741">
        <v>9302</v>
      </c>
      <c r="C1741" t="s">
        <v>3376</v>
      </c>
      <c r="D1741" t="s">
        <v>3377</v>
      </c>
      <c r="E1741" t="s">
        <v>80</v>
      </c>
      <c r="F1741" t="s">
        <v>3378</v>
      </c>
      <c r="G1741" t="s">
        <v>3379</v>
      </c>
      <c r="H1741" t="s">
        <v>321</v>
      </c>
      <c r="I1741" t="s">
        <v>755</v>
      </c>
      <c r="J1741" t="s">
        <v>205</v>
      </c>
      <c r="K1741" t="s">
        <v>224</v>
      </c>
      <c r="L1741" t="s">
        <v>325</v>
      </c>
      <c r="M1741" t="s">
        <v>314</v>
      </c>
      <c r="N1741" t="s">
        <v>548</v>
      </c>
      <c r="O1741" t="s">
        <v>339</v>
      </c>
      <c r="P1741" t="s">
        <v>1883</v>
      </c>
      <c r="Q1741" t="s">
        <v>433</v>
      </c>
      <c r="R1741" t="s">
        <v>407</v>
      </c>
      <c r="S1741" t="s">
        <v>1215</v>
      </c>
      <c r="T1741" s="131">
        <v>0.82399999999999995</v>
      </c>
      <c r="U1741" t="s">
        <v>3380</v>
      </c>
      <c r="V1741" s="132">
        <v>5.3629999999999997E-2</v>
      </c>
      <c r="W1741" s="132">
        <v>4.6010000000000002E-2</v>
      </c>
      <c r="X1741" t="s">
        <v>412</v>
      </c>
      <c r="Y1741" t="s">
        <v>339</v>
      </c>
      <c r="Z1741" s="131">
        <v>275000</v>
      </c>
      <c r="AA1741" s="131">
        <v>3.718</v>
      </c>
      <c r="AB1741" s="131">
        <v>100.764</v>
      </c>
      <c r="AD1741" s="131">
        <v>1030.2619999999999</v>
      </c>
      <c r="AH1741" s="132">
        <v>1.8000000000000001E-4</v>
      </c>
      <c r="AI1741" s="132">
        <f t="shared" si="35"/>
        <v>1.3051645642235582E-3</v>
      </c>
      <c r="AJ1741" s="132">
        <v>2.8601243487149562E-4</v>
      </c>
    </row>
    <row r="1742" spans="1:36" hidden="1">
      <c r="A1742" t="s">
        <v>1213</v>
      </c>
      <c r="B1742">
        <v>9302</v>
      </c>
      <c r="C1742" t="s">
        <v>3338</v>
      </c>
      <c r="D1742" t="s">
        <v>3339</v>
      </c>
      <c r="E1742" t="s">
        <v>80</v>
      </c>
      <c r="F1742" t="s">
        <v>3340</v>
      </c>
      <c r="G1742" t="s">
        <v>3341</v>
      </c>
      <c r="H1742" t="s">
        <v>321</v>
      </c>
      <c r="I1742" t="s">
        <v>755</v>
      </c>
      <c r="J1742" t="s">
        <v>205</v>
      </c>
      <c r="K1742" t="s">
        <v>245</v>
      </c>
      <c r="L1742" t="s">
        <v>325</v>
      </c>
      <c r="M1742" t="s">
        <v>364</v>
      </c>
      <c r="N1742" t="s">
        <v>568</v>
      </c>
      <c r="O1742" t="s">
        <v>339</v>
      </c>
      <c r="P1742" t="s">
        <v>2788</v>
      </c>
      <c r="Q1742" t="s">
        <v>431</v>
      </c>
      <c r="R1742" t="s">
        <v>407</v>
      </c>
      <c r="S1742" t="s">
        <v>1216</v>
      </c>
      <c r="T1742" s="131">
        <v>2.762</v>
      </c>
      <c r="U1742" t="s">
        <v>3342</v>
      </c>
      <c r="V1742" s="132">
        <v>3.687E-2</v>
      </c>
      <c r="W1742" s="132">
        <v>4.5740000000000003E-2</v>
      </c>
      <c r="X1742" t="s">
        <v>412</v>
      </c>
      <c r="Y1742" t="s">
        <v>339</v>
      </c>
      <c r="Z1742" s="131">
        <v>275000</v>
      </c>
      <c r="AA1742" s="131">
        <v>4.0218999999999996</v>
      </c>
      <c r="AB1742" s="131">
        <v>91.616</v>
      </c>
      <c r="AD1742" s="131">
        <v>1013.296</v>
      </c>
      <c r="AH1742" s="132">
        <v>8.0000000000000004E-4</v>
      </c>
      <c r="AI1742" s="132">
        <f t="shared" si="35"/>
        <v>1.2836715634173392E-3</v>
      </c>
      <c r="AJ1742" s="132">
        <v>2.8130248053946183E-4</v>
      </c>
    </row>
    <row r="1743" spans="1:36" hidden="1">
      <c r="A1743" t="s">
        <v>1213</v>
      </c>
      <c r="B1743">
        <v>9302</v>
      </c>
      <c r="C1743" t="s">
        <v>3343</v>
      </c>
      <c r="D1743" t="s">
        <v>3344</v>
      </c>
      <c r="E1743" t="s">
        <v>80</v>
      </c>
      <c r="F1743" t="s">
        <v>3345</v>
      </c>
      <c r="G1743" t="s">
        <v>3346</v>
      </c>
      <c r="H1743" t="s">
        <v>321</v>
      </c>
      <c r="I1743" t="s">
        <v>755</v>
      </c>
      <c r="J1743" t="s">
        <v>205</v>
      </c>
      <c r="K1743" t="s">
        <v>224</v>
      </c>
      <c r="L1743" t="s">
        <v>325</v>
      </c>
      <c r="M1743" t="s">
        <v>314</v>
      </c>
      <c r="N1743" t="s">
        <v>537</v>
      </c>
      <c r="O1743" t="s">
        <v>339</v>
      </c>
      <c r="P1743" t="s">
        <v>1889</v>
      </c>
      <c r="Q1743" t="s">
        <v>433</v>
      </c>
      <c r="R1743" t="s">
        <v>407</v>
      </c>
      <c r="S1743" t="s">
        <v>1215</v>
      </c>
      <c r="T1743" s="131">
        <v>2.6890000000000001</v>
      </c>
      <c r="U1743" t="s">
        <v>3347</v>
      </c>
      <c r="V1743" s="132">
        <v>7.9500000000000001E-2</v>
      </c>
      <c r="W1743" s="132">
        <v>5.7029999999999997E-2</v>
      </c>
      <c r="X1743" t="s">
        <v>412</v>
      </c>
      <c r="Y1743" t="s">
        <v>339</v>
      </c>
      <c r="Z1743" s="131">
        <v>225000</v>
      </c>
      <c r="AA1743" s="131">
        <v>3.718</v>
      </c>
      <c r="AB1743" s="131">
        <v>108.21899999999999</v>
      </c>
      <c r="AD1743" s="131">
        <v>905.30499999999995</v>
      </c>
      <c r="AH1743" s="132">
        <v>3.6000000000000002E-4</v>
      </c>
      <c r="AI1743" s="132">
        <f t="shared" si="35"/>
        <v>1.1468655602307066E-3</v>
      </c>
      <c r="AJ1743" s="132">
        <v>2.5132295217268939E-4</v>
      </c>
    </row>
    <row r="1744" spans="1:36" hidden="1">
      <c r="A1744" t="s">
        <v>1213</v>
      </c>
      <c r="B1744">
        <v>9302</v>
      </c>
      <c r="C1744" t="s">
        <v>1899</v>
      </c>
      <c r="D1744" t="s">
        <v>1900</v>
      </c>
      <c r="E1744" t="s">
        <v>311</v>
      </c>
      <c r="F1744" t="s">
        <v>1901</v>
      </c>
      <c r="G1744" t="s">
        <v>1902</v>
      </c>
      <c r="H1744" t="s">
        <v>321</v>
      </c>
      <c r="I1744" t="s">
        <v>755</v>
      </c>
      <c r="J1744" t="s">
        <v>205</v>
      </c>
      <c r="K1744" t="s">
        <v>233</v>
      </c>
      <c r="L1744" t="s">
        <v>325</v>
      </c>
      <c r="M1744" t="s">
        <v>314</v>
      </c>
      <c r="N1744" t="s">
        <v>486</v>
      </c>
      <c r="O1744" t="s">
        <v>339</v>
      </c>
      <c r="P1744" t="s">
        <v>1895</v>
      </c>
      <c r="Q1744" t="s">
        <v>433</v>
      </c>
      <c r="R1744" t="s">
        <v>407</v>
      </c>
      <c r="S1744" t="s">
        <v>1215</v>
      </c>
      <c r="T1744" s="131">
        <v>4.3520000000000003</v>
      </c>
      <c r="U1744" t="s">
        <v>1903</v>
      </c>
      <c r="V1744" s="132">
        <v>8.0229999999999996E-2</v>
      </c>
      <c r="W1744" s="132">
        <v>7.6069999999999999E-2</v>
      </c>
      <c r="X1744" t="s">
        <v>412</v>
      </c>
      <c r="Y1744" t="s">
        <v>339</v>
      </c>
      <c r="Z1744" s="131">
        <v>230000</v>
      </c>
      <c r="AA1744" s="131">
        <v>3.718</v>
      </c>
      <c r="AB1744" s="131">
        <v>102.812</v>
      </c>
      <c r="AD1744" s="131">
        <v>879.18700000000001</v>
      </c>
      <c r="AH1744" s="132">
        <v>3.1E-4</v>
      </c>
      <c r="AI1744" s="132">
        <f t="shared" si="35"/>
        <v>1.113778551209321E-3</v>
      </c>
      <c r="AJ1744" s="132">
        <v>2.4407229867486681E-4</v>
      </c>
    </row>
    <row r="1745" spans="1:36" hidden="1">
      <c r="A1745" t="s">
        <v>1213</v>
      </c>
      <c r="B1745">
        <v>9302</v>
      </c>
      <c r="C1745" t="s">
        <v>3471</v>
      </c>
      <c r="D1745" t="s">
        <v>3472</v>
      </c>
      <c r="E1745" t="s">
        <v>80</v>
      </c>
      <c r="F1745" t="s">
        <v>3473</v>
      </c>
      <c r="G1745" t="s">
        <v>3474</v>
      </c>
      <c r="H1745" t="s">
        <v>321</v>
      </c>
      <c r="I1745" t="s">
        <v>755</v>
      </c>
      <c r="J1745" t="s">
        <v>205</v>
      </c>
      <c r="K1745" t="s">
        <v>224</v>
      </c>
      <c r="L1745" t="s">
        <v>325</v>
      </c>
      <c r="M1745" t="s">
        <v>368</v>
      </c>
      <c r="N1745" t="s">
        <v>568</v>
      </c>
      <c r="O1745" t="s">
        <v>339</v>
      </c>
      <c r="P1745" t="s">
        <v>1889</v>
      </c>
      <c r="Q1745" t="s">
        <v>433</v>
      </c>
      <c r="R1745" t="s">
        <v>407</v>
      </c>
      <c r="S1745" t="s">
        <v>1215</v>
      </c>
      <c r="T1745" s="131">
        <v>0.26400000000000001</v>
      </c>
      <c r="U1745" t="s">
        <v>3475</v>
      </c>
      <c r="V1745" s="132">
        <v>6.6600000000000006E-2</v>
      </c>
      <c r="W1745" s="132">
        <v>0.45860000000000001</v>
      </c>
      <c r="X1745" t="s">
        <v>411</v>
      </c>
      <c r="Y1745" t="s">
        <v>338</v>
      </c>
      <c r="Z1745" s="131">
        <v>250000</v>
      </c>
      <c r="AA1745" s="131">
        <v>3.718</v>
      </c>
      <c r="AB1745" s="131">
        <v>93.608000000000004</v>
      </c>
      <c r="AD1745" s="131">
        <v>870.09</v>
      </c>
      <c r="AH1745" s="132">
        <v>3.7100000000000002E-3</v>
      </c>
      <c r="AI1745" s="132">
        <f t="shared" si="35"/>
        <v>1.1022542185242937E-3</v>
      </c>
      <c r="AJ1745" s="132">
        <v>2.4154686813387239E-4</v>
      </c>
    </row>
    <row r="1746" spans="1:36" hidden="1">
      <c r="A1746" t="s">
        <v>1213</v>
      </c>
      <c r="B1746">
        <v>9302</v>
      </c>
      <c r="C1746" t="s">
        <v>3343</v>
      </c>
      <c r="D1746" t="s">
        <v>3344</v>
      </c>
      <c r="E1746" t="s">
        <v>80</v>
      </c>
      <c r="F1746" t="s">
        <v>3436</v>
      </c>
      <c r="G1746" t="s">
        <v>3437</v>
      </c>
      <c r="H1746" t="s">
        <v>321</v>
      </c>
      <c r="I1746" t="s">
        <v>755</v>
      </c>
      <c r="J1746" t="s">
        <v>205</v>
      </c>
      <c r="K1746" t="s">
        <v>224</v>
      </c>
      <c r="L1746" t="s">
        <v>325</v>
      </c>
      <c r="M1746" t="s">
        <v>314</v>
      </c>
      <c r="N1746" t="s">
        <v>537</v>
      </c>
      <c r="O1746" t="s">
        <v>339</v>
      </c>
      <c r="P1746" t="s">
        <v>1889</v>
      </c>
      <c r="Q1746" t="s">
        <v>433</v>
      </c>
      <c r="R1746" t="s">
        <v>407</v>
      </c>
      <c r="S1746" t="s">
        <v>1215</v>
      </c>
      <c r="T1746" s="131">
        <v>4.742</v>
      </c>
      <c r="U1746" t="s">
        <v>3438</v>
      </c>
      <c r="V1746" s="132">
        <v>6.6500000000000004E-2</v>
      </c>
      <c r="W1746" s="132">
        <v>6.1210000000000001E-2</v>
      </c>
      <c r="X1746" t="s">
        <v>412</v>
      </c>
      <c r="Y1746" t="s">
        <v>339</v>
      </c>
      <c r="Z1746" s="131">
        <v>190000</v>
      </c>
      <c r="AA1746" s="131">
        <v>3.718</v>
      </c>
      <c r="AB1746" s="131">
        <v>102.039</v>
      </c>
      <c r="AD1746" s="131">
        <v>720.82399999999996</v>
      </c>
      <c r="AH1746" s="132">
        <v>2.5000000000000001E-4</v>
      </c>
      <c r="AI1746" s="132">
        <f t="shared" si="35"/>
        <v>9.1315989703772641E-4</v>
      </c>
      <c r="AJ1746" s="132">
        <v>2.0010893088729948E-4</v>
      </c>
    </row>
    <row r="1747" spans="1:36" hidden="1">
      <c r="A1747" t="s">
        <v>1213</v>
      </c>
      <c r="B1747">
        <v>9302</v>
      </c>
      <c r="C1747" t="s">
        <v>3410</v>
      </c>
      <c r="D1747" t="s">
        <v>3411</v>
      </c>
      <c r="E1747" t="s">
        <v>80</v>
      </c>
      <c r="F1747" t="s">
        <v>3412</v>
      </c>
      <c r="G1747" t="s">
        <v>3413</v>
      </c>
      <c r="H1747" t="s">
        <v>321</v>
      </c>
      <c r="I1747" t="s">
        <v>755</v>
      </c>
      <c r="J1747" t="s">
        <v>205</v>
      </c>
      <c r="K1747" t="s">
        <v>224</v>
      </c>
      <c r="L1747" t="s">
        <v>325</v>
      </c>
      <c r="M1747" t="s">
        <v>314</v>
      </c>
      <c r="N1747" t="s">
        <v>530</v>
      </c>
      <c r="O1747" t="s">
        <v>339</v>
      </c>
      <c r="P1747" t="s">
        <v>1889</v>
      </c>
      <c r="Q1747" t="s">
        <v>433</v>
      </c>
      <c r="R1747" t="s">
        <v>407</v>
      </c>
      <c r="S1747" t="s">
        <v>1215</v>
      </c>
      <c r="T1747" s="131">
        <v>2.7069999999999999</v>
      </c>
      <c r="U1747" t="s">
        <v>3357</v>
      </c>
      <c r="V1747" s="132">
        <v>5.7000000000000002E-2</v>
      </c>
      <c r="W1747" s="132">
        <v>4.9340000000000002E-2</v>
      </c>
      <c r="X1747" t="s">
        <v>412</v>
      </c>
      <c r="Y1747" t="s">
        <v>339</v>
      </c>
      <c r="Z1747" s="131">
        <v>185000</v>
      </c>
      <c r="AA1747" s="131">
        <v>3.718</v>
      </c>
      <c r="AB1747" s="131">
        <v>104.13</v>
      </c>
      <c r="AD1747" s="131">
        <v>716.23400000000004</v>
      </c>
      <c r="AH1747" s="132">
        <v>2.5000000000000001E-4</v>
      </c>
      <c r="AI1747" s="132">
        <f t="shared" si="35"/>
        <v>9.0734515734065314E-4</v>
      </c>
      <c r="AJ1747" s="132">
        <v>1.9883469474536652E-4</v>
      </c>
    </row>
    <row r="1748" spans="1:36" s="135" customFormat="1" hidden="1">
      <c r="A1748" t="s">
        <v>1213</v>
      </c>
      <c r="B1748">
        <v>9302</v>
      </c>
      <c r="C1748" t="s">
        <v>3405</v>
      </c>
      <c r="D1748" t="s">
        <v>3406</v>
      </c>
      <c r="E1748" t="s">
        <v>312</v>
      </c>
      <c r="F1748" t="s">
        <v>3407</v>
      </c>
      <c r="G1748" t="s">
        <v>3408</v>
      </c>
      <c r="H1748" t="s">
        <v>321</v>
      </c>
      <c r="I1748" t="s">
        <v>755</v>
      </c>
      <c r="J1748" t="s">
        <v>205</v>
      </c>
      <c r="K1748" t="s">
        <v>282</v>
      </c>
      <c r="L1748" t="s">
        <v>325</v>
      </c>
      <c r="M1748" t="s">
        <v>314</v>
      </c>
      <c r="N1748" t="s">
        <v>487</v>
      </c>
      <c r="O1748" t="s">
        <v>339</v>
      </c>
      <c r="P1748" t="s">
        <v>1889</v>
      </c>
      <c r="Q1748" t="s">
        <v>433</v>
      </c>
      <c r="R1748" t="s">
        <v>407</v>
      </c>
      <c r="S1748" t="s">
        <v>1215</v>
      </c>
      <c r="T1748" s="131">
        <v>3.9750000000000001</v>
      </c>
      <c r="U1748" t="s">
        <v>3409</v>
      </c>
      <c r="V1748" s="132">
        <v>4.4859999999999997E-2</v>
      </c>
      <c r="W1748" s="132">
        <v>5.1619999999999999E-2</v>
      </c>
      <c r="X1748" t="s">
        <v>412</v>
      </c>
      <c r="Y1748" t="s">
        <v>339</v>
      </c>
      <c r="Z1748" s="131">
        <v>182000</v>
      </c>
      <c r="AA1748" s="131">
        <v>3.718</v>
      </c>
      <c r="AB1748" s="131">
        <v>99.17</v>
      </c>
      <c r="AC1748" s="131">
        <v>5.4119999999999999</v>
      </c>
      <c r="AD1748" s="131">
        <v>691.18140520000009</v>
      </c>
      <c r="AH1748" s="132">
        <v>1.8000000000000001E-4</v>
      </c>
      <c r="AI1748" s="132">
        <f t="shared" si="35"/>
        <v>8.7560783326695992E-4</v>
      </c>
      <c r="AJ1748" s="132">
        <v>1.918798098339586E-4</v>
      </c>
    </row>
    <row r="1749" spans="1:36" hidden="1">
      <c r="A1749" t="s">
        <v>1213</v>
      </c>
      <c r="B1749">
        <v>9302</v>
      </c>
      <c r="C1749" t="s">
        <v>3414</v>
      </c>
      <c r="D1749" t="s">
        <v>3415</v>
      </c>
      <c r="E1749" t="s">
        <v>312</v>
      </c>
      <c r="F1749" t="s">
        <v>3418</v>
      </c>
      <c r="G1749" t="s">
        <v>3419</v>
      </c>
      <c r="H1749" t="s">
        <v>321</v>
      </c>
      <c r="I1749" t="s">
        <v>755</v>
      </c>
      <c r="J1749" t="s">
        <v>205</v>
      </c>
      <c r="K1749" t="s">
        <v>224</v>
      </c>
      <c r="L1749" t="s">
        <v>325</v>
      </c>
      <c r="M1749" t="s">
        <v>314</v>
      </c>
      <c r="N1749" t="s">
        <v>537</v>
      </c>
      <c r="O1749" t="s">
        <v>339</v>
      </c>
      <c r="P1749" t="s">
        <v>1889</v>
      </c>
      <c r="Q1749" t="s">
        <v>433</v>
      </c>
      <c r="R1749" t="s">
        <v>407</v>
      </c>
      <c r="S1749" t="s">
        <v>1215</v>
      </c>
      <c r="T1749" s="131">
        <v>3.85</v>
      </c>
      <c r="U1749" t="s">
        <v>3420</v>
      </c>
      <c r="V1749" s="132">
        <v>5.4539999999999998E-2</v>
      </c>
      <c r="W1749" s="132">
        <v>6.0170000000000001E-2</v>
      </c>
      <c r="X1749" t="s">
        <v>412</v>
      </c>
      <c r="Y1749" t="s">
        <v>339</v>
      </c>
      <c r="Z1749" s="131">
        <v>185000</v>
      </c>
      <c r="AA1749" s="131">
        <v>3.718</v>
      </c>
      <c r="AB1749" s="131">
        <v>99.033000000000001</v>
      </c>
      <c r="AD1749" s="131">
        <v>681.17899999999997</v>
      </c>
      <c r="AH1749" s="132">
        <v>3.6999999999999999E-4</v>
      </c>
      <c r="AI1749" s="132">
        <f t="shared" si="35"/>
        <v>8.6293650808555412E-4</v>
      </c>
      <c r="AJ1749" s="132">
        <v>1.8910302852413318E-4</v>
      </c>
    </row>
    <row r="1750" spans="1:36" hidden="1">
      <c r="A1750" t="s">
        <v>1213</v>
      </c>
      <c r="B1750">
        <v>9302</v>
      </c>
      <c r="C1750" t="s">
        <v>3372</v>
      </c>
      <c r="D1750" t="s">
        <v>3373</v>
      </c>
      <c r="E1750" t="s">
        <v>80</v>
      </c>
      <c r="F1750" t="s">
        <v>3374</v>
      </c>
      <c r="G1750" t="s">
        <v>3375</v>
      </c>
      <c r="H1750" t="s">
        <v>321</v>
      </c>
      <c r="I1750" t="s">
        <v>755</v>
      </c>
      <c r="J1750" t="s">
        <v>205</v>
      </c>
      <c r="K1750" t="s">
        <v>301</v>
      </c>
      <c r="L1750" t="s">
        <v>325</v>
      </c>
      <c r="M1750" t="s">
        <v>314</v>
      </c>
      <c r="N1750" t="s">
        <v>546</v>
      </c>
      <c r="O1750" t="s">
        <v>339</v>
      </c>
      <c r="P1750" t="s">
        <v>2739</v>
      </c>
      <c r="Q1750" t="s">
        <v>433</v>
      </c>
      <c r="R1750" t="s">
        <v>407</v>
      </c>
      <c r="S1750" t="s">
        <v>1215</v>
      </c>
      <c r="T1750" s="131">
        <v>2.08</v>
      </c>
      <c r="U1750" t="s">
        <v>2379</v>
      </c>
      <c r="V1750" s="132">
        <v>3.9320000000000001E-2</v>
      </c>
      <c r="W1750" s="132">
        <v>4.2880000000000001E-2</v>
      </c>
      <c r="X1750" t="s">
        <v>412</v>
      </c>
      <c r="Y1750" t="s">
        <v>339</v>
      </c>
      <c r="Z1750" s="131">
        <v>180000</v>
      </c>
      <c r="AA1750" s="131">
        <v>3.718</v>
      </c>
      <c r="AB1750" s="131">
        <v>100.76900000000001</v>
      </c>
      <c r="AD1750" s="131">
        <v>674.38900000000001</v>
      </c>
      <c r="AH1750" s="132">
        <v>4.4999999999999999E-4</v>
      </c>
      <c r="AI1750" s="132">
        <f t="shared" si="35"/>
        <v>8.5433474718291189E-4</v>
      </c>
      <c r="AJ1750" s="132">
        <v>1.8721804739042406E-4</v>
      </c>
    </row>
    <row r="1751" spans="1:36" hidden="1">
      <c r="A1751" t="s">
        <v>1213</v>
      </c>
      <c r="B1751">
        <v>9302</v>
      </c>
      <c r="C1751" t="s">
        <v>3414</v>
      </c>
      <c r="D1751" t="s">
        <v>3415</v>
      </c>
      <c r="E1751" t="s">
        <v>312</v>
      </c>
      <c r="F1751" t="s">
        <v>3416</v>
      </c>
      <c r="G1751" t="s">
        <v>3417</v>
      </c>
      <c r="H1751" t="s">
        <v>321</v>
      </c>
      <c r="I1751" t="s">
        <v>755</v>
      </c>
      <c r="J1751" t="s">
        <v>205</v>
      </c>
      <c r="K1751" t="s">
        <v>224</v>
      </c>
      <c r="L1751" t="s">
        <v>325</v>
      </c>
      <c r="M1751" t="s">
        <v>314</v>
      </c>
      <c r="N1751" t="s">
        <v>537</v>
      </c>
      <c r="O1751" t="s">
        <v>339</v>
      </c>
      <c r="P1751" t="s">
        <v>1889</v>
      </c>
      <c r="Q1751" t="s">
        <v>433</v>
      </c>
      <c r="R1751" t="s">
        <v>407</v>
      </c>
      <c r="S1751" t="s">
        <v>1215</v>
      </c>
      <c r="T1751" s="131">
        <v>4.3090000000000002</v>
      </c>
      <c r="U1751" t="s">
        <v>2208</v>
      </c>
      <c r="V1751" s="132">
        <v>5.5660000000000001E-2</v>
      </c>
      <c r="W1751" s="132">
        <v>6.019E-2</v>
      </c>
      <c r="X1751" t="s">
        <v>412</v>
      </c>
      <c r="Y1751" t="s">
        <v>339</v>
      </c>
      <c r="Z1751" s="131">
        <v>140000</v>
      </c>
      <c r="AA1751" s="131">
        <v>3.718</v>
      </c>
      <c r="AB1751" s="131">
        <v>99.427999999999997</v>
      </c>
      <c r="AD1751" s="131">
        <v>517.54200000000003</v>
      </c>
      <c r="AH1751" s="132">
        <v>2.7999999999999998E-4</v>
      </c>
      <c r="AI1751" s="132">
        <f t="shared" si="35"/>
        <v>6.5563660398751855E-4</v>
      </c>
      <c r="AJ1751" s="132">
        <v>1.4367553842446252E-4</v>
      </c>
    </row>
    <row r="1752" spans="1:36" hidden="1">
      <c r="A1752" t="s">
        <v>1213</v>
      </c>
      <c r="B1752">
        <v>9302</v>
      </c>
      <c r="C1752" t="s">
        <v>3353</v>
      </c>
      <c r="D1752" t="s">
        <v>3354</v>
      </c>
      <c r="E1752" t="s">
        <v>80</v>
      </c>
      <c r="F1752" t="s">
        <v>3355</v>
      </c>
      <c r="G1752" t="s">
        <v>3356</v>
      </c>
      <c r="H1752" t="s">
        <v>321</v>
      </c>
      <c r="I1752" t="s">
        <v>755</v>
      </c>
      <c r="J1752" t="s">
        <v>205</v>
      </c>
      <c r="K1752" t="s">
        <v>224</v>
      </c>
      <c r="L1752" t="s">
        <v>325</v>
      </c>
      <c r="M1752" t="s">
        <v>314</v>
      </c>
      <c r="N1752" t="s">
        <v>552</v>
      </c>
      <c r="O1752" t="s">
        <v>339</v>
      </c>
      <c r="P1752" t="s">
        <v>2739</v>
      </c>
      <c r="Q1752" t="s">
        <v>433</v>
      </c>
      <c r="R1752" t="s">
        <v>407</v>
      </c>
      <c r="S1752" t="s">
        <v>1215</v>
      </c>
      <c r="T1752" s="131">
        <v>2.7639999999999998</v>
      </c>
      <c r="U1752" t="s">
        <v>3357</v>
      </c>
      <c r="V1752" s="132">
        <v>4.1320000000000003E-2</v>
      </c>
      <c r="W1752" s="132">
        <v>4.0980000000000003E-2</v>
      </c>
      <c r="X1752" t="s">
        <v>412</v>
      </c>
      <c r="Y1752" t="s">
        <v>339</v>
      </c>
      <c r="Z1752" s="131">
        <v>130000</v>
      </c>
      <c r="AA1752" s="131">
        <v>3.718</v>
      </c>
      <c r="AB1752" s="131">
        <v>102.911</v>
      </c>
      <c r="AD1752" s="131">
        <v>497.41</v>
      </c>
      <c r="AH1752" s="132">
        <v>9.0000000000000006E-5</v>
      </c>
      <c r="AI1752" s="132">
        <f t="shared" si="35"/>
        <v>6.3013282630092161E-4</v>
      </c>
      <c r="AJ1752" s="132">
        <v>1.3808666652699085E-4</v>
      </c>
    </row>
    <row r="1753" spans="1:36" hidden="1">
      <c r="A1753" t="s">
        <v>1213</v>
      </c>
      <c r="B1753">
        <v>9302</v>
      </c>
      <c r="C1753" t="s">
        <v>3431</v>
      </c>
      <c r="D1753" t="s">
        <v>3432</v>
      </c>
      <c r="E1753" t="s">
        <v>80</v>
      </c>
      <c r="F1753" t="s">
        <v>3433</v>
      </c>
      <c r="G1753" t="s">
        <v>3434</v>
      </c>
      <c r="H1753" t="s">
        <v>321</v>
      </c>
      <c r="I1753" t="s">
        <v>755</v>
      </c>
      <c r="J1753" t="s">
        <v>205</v>
      </c>
      <c r="K1753" t="s">
        <v>224</v>
      </c>
      <c r="L1753" t="s">
        <v>325</v>
      </c>
      <c r="M1753" t="s">
        <v>314</v>
      </c>
      <c r="N1753" t="s">
        <v>539</v>
      </c>
      <c r="O1753" t="s">
        <v>339</v>
      </c>
      <c r="P1753" t="s">
        <v>2185</v>
      </c>
      <c r="Q1753" t="s">
        <v>433</v>
      </c>
      <c r="R1753" t="s">
        <v>407</v>
      </c>
      <c r="S1753" t="s">
        <v>1216</v>
      </c>
      <c r="T1753" s="131">
        <v>3.238</v>
      </c>
      <c r="U1753" t="s">
        <v>3435</v>
      </c>
      <c r="V1753" s="132">
        <v>3.6360000000000003E-2</v>
      </c>
      <c r="W1753" s="132">
        <v>2.8420000000000001E-2</v>
      </c>
      <c r="X1753" t="s">
        <v>412</v>
      </c>
      <c r="Y1753" t="s">
        <v>339</v>
      </c>
      <c r="Z1753" s="131">
        <v>90000</v>
      </c>
      <c r="AA1753" s="131">
        <v>4.0218999999999996</v>
      </c>
      <c r="AB1753" s="131">
        <v>103.545</v>
      </c>
      <c r="AD1753" s="131">
        <v>374.80099999999999</v>
      </c>
      <c r="AH1753" s="132">
        <v>1.8000000000000001E-4</v>
      </c>
      <c r="AI1753" s="132">
        <f t="shared" si="35"/>
        <v>4.7480833403110455E-4</v>
      </c>
      <c r="AJ1753" s="132">
        <v>1.0404901530122573E-4</v>
      </c>
    </row>
    <row r="1754" spans="1:36" hidden="1">
      <c r="A1754" t="s">
        <v>1213</v>
      </c>
      <c r="B1754">
        <v>9302</v>
      </c>
      <c r="C1754" t="s">
        <v>3400</v>
      </c>
      <c r="D1754" t="s">
        <v>3401</v>
      </c>
      <c r="E1754" t="s">
        <v>80</v>
      </c>
      <c r="F1754" t="s">
        <v>3402</v>
      </c>
      <c r="G1754" t="s">
        <v>3403</v>
      </c>
      <c r="H1754" t="s">
        <v>321</v>
      </c>
      <c r="I1754" t="s">
        <v>755</v>
      </c>
      <c r="J1754" t="s">
        <v>205</v>
      </c>
      <c r="K1754" t="s">
        <v>224</v>
      </c>
      <c r="L1754" t="s">
        <v>325</v>
      </c>
      <c r="M1754" t="s">
        <v>314</v>
      </c>
      <c r="N1754" t="s">
        <v>548</v>
      </c>
      <c r="O1754" t="s">
        <v>339</v>
      </c>
      <c r="P1754" t="s">
        <v>1883</v>
      </c>
      <c r="Q1754" t="s">
        <v>423</v>
      </c>
      <c r="R1754" t="s">
        <v>407</v>
      </c>
      <c r="S1754" t="s">
        <v>1215</v>
      </c>
      <c r="T1754" s="131">
        <v>5.3250000000000002</v>
      </c>
      <c r="U1754" t="s">
        <v>3404</v>
      </c>
      <c r="V1754" s="132">
        <v>2.334E-2</v>
      </c>
      <c r="W1754" s="132">
        <v>4.7690000000000003E-2</v>
      </c>
      <c r="X1754" t="s">
        <v>412</v>
      </c>
      <c r="Y1754" t="s">
        <v>339</v>
      </c>
      <c r="Z1754" s="131">
        <v>108000</v>
      </c>
      <c r="AA1754" s="131">
        <v>3.718</v>
      </c>
      <c r="AB1754" s="131">
        <v>88.230999999999995</v>
      </c>
      <c r="AD1754" s="131">
        <v>354.28699999999998</v>
      </c>
      <c r="AH1754" s="132">
        <v>4.0000000000000003E-5</v>
      </c>
      <c r="AI1754" s="132">
        <f t="shared" si="35"/>
        <v>4.4882062811699521E-4</v>
      </c>
      <c r="AJ1754" s="132">
        <v>9.8354095864272941E-5</v>
      </c>
    </row>
    <row r="1755" spans="1:36" hidden="1">
      <c r="A1755" t="s">
        <v>1213</v>
      </c>
      <c r="B1755">
        <v>9302</v>
      </c>
      <c r="C1755" t="s">
        <v>3421</v>
      </c>
      <c r="D1755" t="s">
        <v>3422</v>
      </c>
      <c r="E1755" t="s">
        <v>80</v>
      </c>
      <c r="F1755" t="s">
        <v>3423</v>
      </c>
      <c r="G1755" t="s">
        <v>3424</v>
      </c>
      <c r="H1755" t="s">
        <v>321</v>
      </c>
      <c r="I1755" t="s">
        <v>755</v>
      </c>
      <c r="J1755" t="s">
        <v>205</v>
      </c>
      <c r="K1755" t="s">
        <v>224</v>
      </c>
      <c r="L1755" t="s">
        <v>325</v>
      </c>
      <c r="M1755" t="s">
        <v>314</v>
      </c>
      <c r="N1755" t="s">
        <v>486</v>
      </c>
      <c r="O1755" t="s">
        <v>339</v>
      </c>
      <c r="P1755" t="s">
        <v>1889</v>
      </c>
      <c r="Q1755" t="s">
        <v>433</v>
      </c>
      <c r="R1755" t="s">
        <v>407</v>
      </c>
      <c r="S1755" t="s">
        <v>1215</v>
      </c>
      <c r="T1755" s="131">
        <v>4.7869999999999999</v>
      </c>
      <c r="U1755" t="s">
        <v>3425</v>
      </c>
      <c r="V1755" s="132">
        <v>4.4999999999999998E-2</v>
      </c>
      <c r="W1755" s="132">
        <v>5.398E-2</v>
      </c>
      <c r="X1755" t="s">
        <v>412</v>
      </c>
      <c r="Y1755" t="s">
        <v>339</v>
      </c>
      <c r="Z1755" s="131">
        <v>85000</v>
      </c>
      <c r="AA1755" s="131">
        <v>3.718</v>
      </c>
      <c r="AB1755" s="131">
        <f>(AD1755-(AC1755*AA1755))*1000/AA1755/Z1755*100</f>
        <v>95.570504698920999</v>
      </c>
      <c r="AC1755" s="131">
        <v>1.913</v>
      </c>
      <c r="AD1755" s="131">
        <v>309.14400000000001</v>
      </c>
      <c r="AH1755" s="132">
        <v>2.5999999999999998E-4</v>
      </c>
      <c r="AI1755" s="132">
        <f t="shared" si="35"/>
        <v>3.916322198065421E-4</v>
      </c>
      <c r="AJ1755" s="132">
        <v>8.5821886244386028E-5</v>
      </c>
    </row>
    <row r="1756" spans="1:36" hidden="1">
      <c r="A1756" t="s">
        <v>1213</v>
      </c>
      <c r="B1756">
        <v>9302</v>
      </c>
      <c r="C1756" t="s">
        <v>3426</v>
      </c>
      <c r="D1756" t="s">
        <v>3427</v>
      </c>
      <c r="E1756" t="s">
        <v>80</v>
      </c>
      <c r="F1756" t="s">
        <v>3428</v>
      </c>
      <c r="G1756" t="s">
        <v>3429</v>
      </c>
      <c r="H1756" t="s">
        <v>321</v>
      </c>
      <c r="I1756" t="s">
        <v>755</v>
      </c>
      <c r="J1756" t="s">
        <v>205</v>
      </c>
      <c r="K1756" t="s">
        <v>233</v>
      </c>
      <c r="L1756" t="s">
        <v>325</v>
      </c>
      <c r="M1756" t="s">
        <v>314</v>
      </c>
      <c r="N1756" t="s">
        <v>503</v>
      </c>
      <c r="O1756" t="s">
        <v>339</v>
      </c>
      <c r="P1756" t="s">
        <v>2733</v>
      </c>
      <c r="Q1756" t="s">
        <v>431</v>
      </c>
      <c r="R1756" t="s">
        <v>407</v>
      </c>
      <c r="S1756" t="s">
        <v>1215</v>
      </c>
      <c r="T1756" s="131">
        <v>4.8230000000000004</v>
      </c>
      <c r="U1756" t="s">
        <v>3430</v>
      </c>
      <c r="V1756" s="132">
        <v>2.921E-2</v>
      </c>
      <c r="W1756" s="132">
        <v>5.1150000000000001E-2</v>
      </c>
      <c r="X1756" t="s">
        <v>412</v>
      </c>
      <c r="Y1756" t="s">
        <v>339</v>
      </c>
      <c r="Z1756" s="131">
        <v>85000</v>
      </c>
      <c r="AA1756" s="131">
        <v>3.718</v>
      </c>
      <c r="AB1756" s="131">
        <v>83.741</v>
      </c>
      <c r="AD1756" s="131">
        <v>264.64600000000002</v>
      </c>
      <c r="AH1756" s="132">
        <v>2.2000000000000001E-4</v>
      </c>
      <c r="AI1756" s="132">
        <f t="shared" si="35"/>
        <v>3.3526091544044896E-4</v>
      </c>
      <c r="AJ1756" s="132">
        <v>7.3468735951633506E-5</v>
      </c>
    </row>
    <row r="1757" spans="1:36" hidden="1">
      <c r="A1757" t="s">
        <v>1213</v>
      </c>
      <c r="B1757">
        <v>9302</v>
      </c>
      <c r="C1757" t="s">
        <v>2190</v>
      </c>
      <c r="D1757" t="s">
        <v>2191</v>
      </c>
      <c r="E1757" t="s">
        <v>309</v>
      </c>
      <c r="F1757" t="s">
        <v>3439</v>
      </c>
      <c r="G1757" t="s">
        <v>3440</v>
      </c>
      <c r="H1757" t="s">
        <v>321</v>
      </c>
      <c r="I1757" t="s">
        <v>755</v>
      </c>
      <c r="J1757" t="s">
        <v>205</v>
      </c>
      <c r="K1757" t="s">
        <v>204</v>
      </c>
      <c r="L1757" t="s">
        <v>325</v>
      </c>
      <c r="M1757" t="s">
        <v>314</v>
      </c>
      <c r="N1757" t="s">
        <v>534</v>
      </c>
      <c r="O1757" t="s">
        <v>339</v>
      </c>
      <c r="P1757" t="s">
        <v>2194</v>
      </c>
      <c r="Q1757" t="s">
        <v>433</v>
      </c>
      <c r="R1757" t="s">
        <v>407</v>
      </c>
      <c r="S1757" t="s">
        <v>1216</v>
      </c>
      <c r="T1757" s="131">
        <v>4.9980000000000002</v>
      </c>
      <c r="U1757" t="s">
        <v>3441</v>
      </c>
      <c r="V1757" s="132">
        <v>7.3660000000000003E-2</v>
      </c>
      <c r="W1757" s="132">
        <v>4.4249999999999998E-2</v>
      </c>
      <c r="X1757" t="s">
        <v>412</v>
      </c>
      <c r="Y1757" t="s">
        <v>339</v>
      </c>
      <c r="Z1757" s="131">
        <v>46000</v>
      </c>
      <c r="AA1757" s="131">
        <v>4.0218999999999996</v>
      </c>
      <c r="AB1757" s="131">
        <v>117.605</v>
      </c>
      <c r="AD1757" s="131">
        <v>217.578</v>
      </c>
      <c r="AH1757" s="132">
        <v>9.0000000000000006E-5</v>
      </c>
      <c r="AI1757" s="132">
        <f t="shared" si="35"/>
        <v>2.7563386357512299E-4</v>
      </c>
      <c r="AJ1757" s="132">
        <v>6.040212446394245E-5</v>
      </c>
    </row>
    <row r="1758" spans="1:36" hidden="1">
      <c r="A1758" t="s">
        <v>1213</v>
      </c>
      <c r="B1758">
        <v>9302</v>
      </c>
      <c r="C1758" t="s">
        <v>2190</v>
      </c>
      <c r="D1758" t="s">
        <v>2191</v>
      </c>
      <c r="E1758" t="s">
        <v>309</v>
      </c>
      <c r="F1758" t="s">
        <v>3442</v>
      </c>
      <c r="G1758" t="s">
        <v>3443</v>
      </c>
      <c r="H1758" t="s">
        <v>321</v>
      </c>
      <c r="I1758" t="s">
        <v>755</v>
      </c>
      <c r="J1758" t="s">
        <v>205</v>
      </c>
      <c r="K1758" t="s">
        <v>204</v>
      </c>
      <c r="L1758" t="s">
        <v>325</v>
      </c>
      <c r="M1758" t="s">
        <v>314</v>
      </c>
      <c r="N1758" t="s">
        <v>534</v>
      </c>
      <c r="O1758" t="s">
        <v>339</v>
      </c>
      <c r="P1758" t="s">
        <v>2194</v>
      </c>
      <c r="Q1758" t="s">
        <v>433</v>
      </c>
      <c r="R1758" t="s">
        <v>407</v>
      </c>
      <c r="S1758" t="s">
        <v>1216</v>
      </c>
      <c r="T1758" s="131">
        <v>3.629</v>
      </c>
      <c r="U1758" t="s">
        <v>3444</v>
      </c>
      <c r="V1758" s="132">
        <v>6.762E-2</v>
      </c>
      <c r="W1758" s="132">
        <v>4.1329999999999999E-2</v>
      </c>
      <c r="X1758" t="s">
        <v>412</v>
      </c>
      <c r="Y1758" t="s">
        <v>339</v>
      </c>
      <c r="Z1758" s="131">
        <v>46000</v>
      </c>
      <c r="AA1758" s="131">
        <v>4.0218999999999996</v>
      </c>
      <c r="AB1758" s="131">
        <v>111.551</v>
      </c>
      <c r="AD1758" s="131">
        <v>206.37799999999999</v>
      </c>
      <c r="AH1758" s="132">
        <v>6.0000000000000002E-5</v>
      </c>
      <c r="AI1758" s="132">
        <f t="shared" si="35"/>
        <v>2.614453919831358E-4</v>
      </c>
      <c r="AJ1758" s="132">
        <v>5.7292877233081992E-5</v>
      </c>
    </row>
    <row r="1759" spans="1:36" hidden="1">
      <c r="A1759" t="s">
        <v>1213</v>
      </c>
      <c r="B1759">
        <v>9629</v>
      </c>
      <c r="C1759" t="s">
        <v>1519</v>
      </c>
      <c r="D1759" t="s">
        <v>1520</v>
      </c>
      <c r="E1759" t="s">
        <v>309</v>
      </c>
      <c r="F1759" t="s">
        <v>2401</v>
      </c>
      <c r="G1759" t="s">
        <v>2402</v>
      </c>
      <c r="H1759" t="s">
        <v>321</v>
      </c>
      <c r="I1759" t="s">
        <v>754</v>
      </c>
      <c r="J1759" t="s">
        <v>204</v>
      </c>
      <c r="K1759" t="s">
        <v>204</v>
      </c>
      <c r="L1759" t="s">
        <v>325</v>
      </c>
      <c r="M1759" t="s">
        <v>340</v>
      </c>
      <c r="N1759" t="s">
        <v>448</v>
      </c>
      <c r="O1759" t="s">
        <v>339</v>
      </c>
      <c r="P1759" t="s">
        <v>1211</v>
      </c>
      <c r="Q1759" t="s">
        <v>413</v>
      </c>
      <c r="R1759" t="s">
        <v>407</v>
      </c>
      <c r="S1759" t="s">
        <v>1212</v>
      </c>
      <c r="T1759" s="131">
        <v>2.65</v>
      </c>
      <c r="U1759" t="s">
        <v>2403</v>
      </c>
      <c r="V1759" s="132">
        <v>1.49E-2</v>
      </c>
      <c r="W1759" s="132">
        <v>2.3599999999999999E-2</v>
      </c>
      <c r="X1759" t="s">
        <v>412</v>
      </c>
      <c r="Y1759" t="s">
        <v>339</v>
      </c>
      <c r="Z1759" s="131">
        <v>744100</v>
      </c>
      <c r="AA1759" s="131">
        <v>1</v>
      </c>
      <c r="AB1759" s="131">
        <v>106.31</v>
      </c>
      <c r="AD1759" s="131">
        <v>791.053</v>
      </c>
      <c r="AH1759" s="132">
        <v>2.4000000000000001E-4</v>
      </c>
      <c r="AI1759" s="132">
        <f t="shared" si="35"/>
        <v>3.7259565905683557E-2</v>
      </c>
      <c r="AJ1759" s="132">
        <v>2.7364354925882529E-3</v>
      </c>
    </row>
    <row r="1760" spans="1:36" hidden="1">
      <c r="A1760" t="s">
        <v>1213</v>
      </c>
      <c r="B1760">
        <v>9629</v>
      </c>
      <c r="C1760" t="s">
        <v>1509</v>
      </c>
      <c r="D1760" t="s">
        <v>1510</v>
      </c>
      <c r="E1760" t="s">
        <v>309</v>
      </c>
      <c r="F1760" t="s">
        <v>2811</v>
      </c>
      <c r="G1760" t="s">
        <v>2812</v>
      </c>
      <c r="H1760" t="s">
        <v>321</v>
      </c>
      <c r="I1760" t="s">
        <v>754</v>
      </c>
      <c r="J1760" t="s">
        <v>204</v>
      </c>
      <c r="K1760" t="s">
        <v>204</v>
      </c>
      <c r="L1760" t="s">
        <v>325</v>
      </c>
      <c r="M1760" t="s">
        <v>340</v>
      </c>
      <c r="N1760" t="s">
        <v>448</v>
      </c>
      <c r="O1760" t="s">
        <v>339</v>
      </c>
      <c r="P1760" t="s">
        <v>1211</v>
      </c>
      <c r="Q1760" t="s">
        <v>413</v>
      </c>
      <c r="R1760" t="s">
        <v>407</v>
      </c>
      <c r="S1760" t="s">
        <v>1212</v>
      </c>
      <c r="T1760" s="131">
        <v>5.59</v>
      </c>
      <c r="U1760" t="s">
        <v>2813</v>
      </c>
      <c r="V1760" s="132">
        <v>2.3519999999999999E-2</v>
      </c>
      <c r="W1760" s="132">
        <v>2.5899999999999999E-2</v>
      </c>
      <c r="X1760" t="s">
        <v>412</v>
      </c>
      <c r="Y1760" t="s">
        <v>339</v>
      </c>
      <c r="Z1760" s="131">
        <v>763000</v>
      </c>
      <c r="AA1760" s="131">
        <v>1</v>
      </c>
      <c r="AB1760" s="131">
        <v>101.28</v>
      </c>
      <c r="AD1760" s="131">
        <v>772.76599999999996</v>
      </c>
      <c r="AH1760" s="132">
        <v>2.7E-4</v>
      </c>
      <c r="AI1760" s="132">
        <f t="shared" si="35"/>
        <v>3.6398225791029755E-2</v>
      </c>
      <c r="AJ1760" s="132">
        <v>2.6731765252966029E-3</v>
      </c>
    </row>
    <row r="1761" spans="1:36" hidden="1">
      <c r="A1761" t="s">
        <v>1213</v>
      </c>
      <c r="B1761">
        <v>9629</v>
      </c>
      <c r="C1761" t="s">
        <v>1584</v>
      </c>
      <c r="D1761" t="s">
        <v>1585</v>
      </c>
      <c r="E1761" t="s">
        <v>309</v>
      </c>
      <c r="F1761" t="s">
        <v>2016</v>
      </c>
      <c r="G1761" t="s">
        <v>2017</v>
      </c>
      <c r="H1761" t="s">
        <v>321</v>
      </c>
      <c r="I1761" t="s">
        <v>754</v>
      </c>
      <c r="J1761" t="s">
        <v>204</v>
      </c>
      <c r="K1761" t="s">
        <v>204</v>
      </c>
      <c r="L1761" t="s">
        <v>325</v>
      </c>
      <c r="M1761" t="s">
        <v>340</v>
      </c>
      <c r="N1761" t="s">
        <v>465</v>
      </c>
      <c r="O1761" t="s">
        <v>339</v>
      </c>
      <c r="P1761" t="s">
        <v>1577</v>
      </c>
      <c r="Q1761" t="s">
        <v>415</v>
      </c>
      <c r="R1761" t="s">
        <v>407</v>
      </c>
      <c r="S1761" t="s">
        <v>1212</v>
      </c>
      <c r="T1761" s="131">
        <v>3.57</v>
      </c>
      <c r="U1761" t="s">
        <v>2018</v>
      </c>
      <c r="V1761" s="132">
        <v>4.8500000000000001E-3</v>
      </c>
      <c r="W1761" s="132">
        <v>3.6499999999999998E-2</v>
      </c>
      <c r="X1761" t="s">
        <v>412</v>
      </c>
      <c r="Y1761" t="s">
        <v>339</v>
      </c>
      <c r="Z1761" s="131">
        <v>719000</v>
      </c>
      <c r="AA1761" s="131">
        <v>1</v>
      </c>
      <c r="AB1761" s="131">
        <v>100.67</v>
      </c>
      <c r="AD1761" s="131">
        <v>723.81700000000001</v>
      </c>
      <c r="AH1761" s="132">
        <v>1.15E-3</v>
      </c>
      <c r="AI1761" s="132">
        <f t="shared" si="35"/>
        <v>3.4092667893496589E-2</v>
      </c>
      <c r="AJ1761" s="132">
        <v>2.5038506003248221E-3</v>
      </c>
    </row>
    <row r="1762" spans="1:36" hidden="1">
      <c r="A1762" t="s">
        <v>1213</v>
      </c>
      <c r="B1762">
        <v>9629</v>
      </c>
      <c r="C1762" t="s">
        <v>455</v>
      </c>
      <c r="D1762" t="s">
        <v>2228</v>
      </c>
      <c r="E1762" t="s">
        <v>309</v>
      </c>
      <c r="F1762" t="s">
        <v>2434</v>
      </c>
      <c r="G1762" t="s">
        <v>2435</v>
      </c>
      <c r="H1762" t="s">
        <v>321</v>
      </c>
      <c r="I1762" t="s">
        <v>754</v>
      </c>
      <c r="J1762" t="s">
        <v>204</v>
      </c>
      <c r="K1762" t="s">
        <v>204</v>
      </c>
      <c r="L1762" t="s">
        <v>325</v>
      </c>
      <c r="M1762" t="s">
        <v>340</v>
      </c>
      <c r="N1762" t="s">
        <v>440</v>
      </c>
      <c r="O1762" t="s">
        <v>339</v>
      </c>
      <c r="P1762" t="s">
        <v>2027</v>
      </c>
      <c r="Q1762" t="s">
        <v>415</v>
      </c>
      <c r="R1762" t="s">
        <v>407</v>
      </c>
      <c r="S1762" t="s">
        <v>1212</v>
      </c>
      <c r="T1762" s="131">
        <v>3.02</v>
      </c>
      <c r="U1762" t="s">
        <v>2436</v>
      </c>
      <c r="V1762" s="132">
        <v>1.7399999999999999E-2</v>
      </c>
      <c r="W1762" s="132">
        <v>2.5700000000000001E-2</v>
      </c>
      <c r="X1762" t="s">
        <v>412</v>
      </c>
      <c r="Y1762" t="s">
        <v>339</v>
      </c>
      <c r="Z1762" s="131">
        <v>573355.17000000004</v>
      </c>
      <c r="AA1762" s="131">
        <v>1</v>
      </c>
      <c r="AB1762" s="131">
        <v>120.79</v>
      </c>
      <c r="AC1762" s="131">
        <v>20.315000000000001</v>
      </c>
      <c r="AD1762" s="131">
        <v>712.87099999999998</v>
      </c>
      <c r="AH1762" s="132">
        <v>2.3000000000000001E-4</v>
      </c>
      <c r="AI1762" s="132">
        <f t="shared" si="35"/>
        <v>3.3577097876818042E-2</v>
      </c>
      <c r="AJ1762" s="132">
        <v>2.4659858518163518E-3</v>
      </c>
    </row>
    <row r="1763" spans="1:36" hidden="1">
      <c r="A1763" t="s">
        <v>1213</v>
      </c>
      <c r="B1763">
        <v>9629</v>
      </c>
      <c r="C1763" t="s">
        <v>2889</v>
      </c>
      <c r="D1763" t="s">
        <v>2890</v>
      </c>
      <c r="E1763" t="s">
        <v>309</v>
      </c>
      <c r="F1763" t="s">
        <v>2891</v>
      </c>
      <c r="G1763" t="s">
        <v>2892</v>
      </c>
      <c r="H1763" t="s">
        <v>321</v>
      </c>
      <c r="I1763" t="s">
        <v>754</v>
      </c>
      <c r="J1763" t="s">
        <v>204</v>
      </c>
      <c r="K1763" t="s">
        <v>204</v>
      </c>
      <c r="L1763" t="s">
        <v>325</v>
      </c>
      <c r="M1763" t="s">
        <v>340</v>
      </c>
      <c r="N1763" t="s">
        <v>440</v>
      </c>
      <c r="O1763" t="s">
        <v>339</v>
      </c>
      <c r="P1763" t="s">
        <v>1596</v>
      </c>
      <c r="Q1763" t="s">
        <v>415</v>
      </c>
      <c r="R1763" t="s">
        <v>407</v>
      </c>
      <c r="S1763" t="s">
        <v>1212</v>
      </c>
      <c r="T1763" s="131">
        <v>3.45</v>
      </c>
      <c r="U1763" t="s">
        <v>2302</v>
      </c>
      <c r="V1763" s="132">
        <v>1.7999999999999999E-2</v>
      </c>
      <c r="W1763" s="132">
        <v>3.49E-2</v>
      </c>
      <c r="X1763" t="s">
        <v>412</v>
      </c>
      <c r="Y1763" t="s">
        <v>339</v>
      </c>
      <c r="Z1763" s="131">
        <v>632100</v>
      </c>
      <c r="AA1763" s="131">
        <v>1</v>
      </c>
      <c r="AB1763" s="131">
        <v>109.14</v>
      </c>
      <c r="AD1763" s="131">
        <v>689.87400000000002</v>
      </c>
      <c r="AH1763" s="132">
        <v>7.2000000000000005E-4</v>
      </c>
      <c r="AI1763" s="132">
        <f t="shared" si="35"/>
        <v>3.2493910989045666E-2</v>
      </c>
      <c r="AJ1763" s="132">
        <v>2.3864339039404801E-3</v>
      </c>
    </row>
    <row r="1764" spans="1:36" hidden="1">
      <c r="A1764" t="s">
        <v>1213</v>
      </c>
      <c r="B1764">
        <v>9629</v>
      </c>
      <c r="C1764" t="s">
        <v>1603</v>
      </c>
      <c r="D1764" t="s">
        <v>1604</v>
      </c>
      <c r="E1764" t="s">
        <v>309</v>
      </c>
      <c r="F1764" t="s">
        <v>2814</v>
      </c>
      <c r="G1764" t="s">
        <v>2815</v>
      </c>
      <c r="H1764" t="s">
        <v>321</v>
      </c>
      <c r="I1764" t="s">
        <v>754</v>
      </c>
      <c r="J1764" t="s">
        <v>204</v>
      </c>
      <c r="K1764" t="s">
        <v>204</v>
      </c>
      <c r="L1764" t="s">
        <v>325</v>
      </c>
      <c r="M1764" t="s">
        <v>340</v>
      </c>
      <c r="N1764" t="s">
        <v>448</v>
      </c>
      <c r="O1764" t="s">
        <v>339</v>
      </c>
      <c r="P1764" t="s">
        <v>1533</v>
      </c>
      <c r="Q1764" t="s">
        <v>413</v>
      </c>
      <c r="R1764" t="s">
        <v>407</v>
      </c>
      <c r="S1764" t="s">
        <v>1212</v>
      </c>
      <c r="T1764" s="131">
        <v>4.3499999999999996</v>
      </c>
      <c r="U1764" t="s">
        <v>2816</v>
      </c>
      <c r="V1764" s="132">
        <v>3.7100000000000001E-2</v>
      </c>
      <c r="W1764" s="132">
        <v>3.0300000000000001E-2</v>
      </c>
      <c r="X1764" t="s">
        <v>411</v>
      </c>
      <c r="Y1764" t="s">
        <v>339</v>
      </c>
      <c r="Z1764" s="131">
        <v>600000</v>
      </c>
      <c r="AA1764" s="131">
        <v>1</v>
      </c>
      <c r="AB1764" s="131">
        <v>107.64</v>
      </c>
      <c r="AD1764" s="131">
        <v>645.84</v>
      </c>
      <c r="AH1764" s="132">
        <v>1.56E-3</v>
      </c>
      <c r="AI1764" s="132">
        <f t="shared" si="35"/>
        <v>3.0419855615902689E-2</v>
      </c>
      <c r="AJ1764" s="132">
        <v>2.2341101020199624E-3</v>
      </c>
    </row>
    <row r="1765" spans="1:36" hidden="1">
      <c r="A1765" t="s">
        <v>1213</v>
      </c>
      <c r="B1765">
        <v>9629</v>
      </c>
      <c r="C1765" t="s">
        <v>2763</v>
      </c>
      <c r="D1765" t="s">
        <v>2764</v>
      </c>
      <c r="E1765" t="s">
        <v>311</v>
      </c>
      <c r="F1765" t="s">
        <v>2765</v>
      </c>
      <c r="G1765" t="s">
        <v>2766</v>
      </c>
      <c r="H1765" t="s">
        <v>321</v>
      </c>
      <c r="I1765" t="s">
        <v>755</v>
      </c>
      <c r="J1765" t="s">
        <v>204</v>
      </c>
      <c r="K1765" t="s">
        <v>204</v>
      </c>
      <c r="L1765" t="s">
        <v>325</v>
      </c>
      <c r="M1765" t="s">
        <v>340</v>
      </c>
      <c r="N1765" t="s">
        <v>465</v>
      </c>
      <c r="O1765" t="s">
        <v>339</v>
      </c>
      <c r="P1765" t="s">
        <v>2213</v>
      </c>
      <c r="Q1765" t="s">
        <v>415</v>
      </c>
      <c r="R1765" t="s">
        <v>407</v>
      </c>
      <c r="S1765" t="s">
        <v>1212</v>
      </c>
      <c r="T1765" s="131">
        <v>2.61</v>
      </c>
      <c r="U1765" t="s">
        <v>1602</v>
      </c>
      <c r="V1765" s="132">
        <v>7.0559999999999998E-2</v>
      </c>
      <c r="W1765" s="132">
        <v>8.6099999999999996E-2</v>
      </c>
      <c r="X1765" t="s">
        <v>412</v>
      </c>
      <c r="Y1765" t="s">
        <v>339</v>
      </c>
      <c r="Z1765" s="131">
        <v>627724.68000000005</v>
      </c>
      <c r="AA1765" s="131">
        <v>1</v>
      </c>
      <c r="AB1765" s="131">
        <v>91.56</v>
      </c>
      <c r="AD1765" s="131">
        <v>574.745</v>
      </c>
      <c r="AH1765" s="132">
        <v>5.9000000000000003E-4</v>
      </c>
      <c r="AI1765" s="132">
        <f t="shared" si="35"/>
        <v>2.7071193973680775E-2</v>
      </c>
      <c r="AJ1765" s="132">
        <v>1.9881760352184184E-3</v>
      </c>
    </row>
    <row r="1766" spans="1:36" hidden="1">
      <c r="A1766" t="s">
        <v>1213</v>
      </c>
      <c r="B1766">
        <v>9629</v>
      </c>
      <c r="C1766" t="s">
        <v>2528</v>
      </c>
      <c r="D1766" t="s">
        <v>2529</v>
      </c>
      <c r="E1766" t="s">
        <v>309</v>
      </c>
      <c r="F1766" t="s">
        <v>2530</v>
      </c>
      <c r="G1766" t="s">
        <v>2531</v>
      </c>
      <c r="H1766" t="s">
        <v>321</v>
      </c>
      <c r="I1766" t="s">
        <v>755</v>
      </c>
      <c r="J1766" t="s">
        <v>204</v>
      </c>
      <c r="K1766" t="s">
        <v>204</v>
      </c>
      <c r="L1766" t="s">
        <v>325</v>
      </c>
      <c r="M1766" t="s">
        <v>340</v>
      </c>
      <c r="N1766" t="s">
        <v>454</v>
      </c>
      <c r="O1766" t="s">
        <v>339</v>
      </c>
      <c r="P1766" t="s">
        <v>1545</v>
      </c>
      <c r="Q1766" t="s">
        <v>415</v>
      </c>
      <c r="R1766" t="s">
        <v>407</v>
      </c>
      <c r="S1766" t="s">
        <v>1212</v>
      </c>
      <c r="T1766" s="131">
        <v>2.67</v>
      </c>
      <c r="U1766" t="s">
        <v>2532</v>
      </c>
      <c r="V1766" s="132">
        <v>4.3470000000000002E-2</v>
      </c>
      <c r="W1766" s="132">
        <v>6.7199999999999996E-2</v>
      </c>
      <c r="X1766" t="s">
        <v>412</v>
      </c>
      <c r="Y1766" t="s">
        <v>339</v>
      </c>
      <c r="Z1766" s="131">
        <v>551787.56999999995</v>
      </c>
      <c r="AA1766" s="131">
        <v>1</v>
      </c>
      <c r="AB1766" s="131">
        <v>101</v>
      </c>
      <c r="AD1766" s="131">
        <v>557.30499999999995</v>
      </c>
      <c r="AH1766" s="132">
        <v>4.2999999999999999E-4</v>
      </c>
      <c r="AI1766" s="132">
        <f t="shared" si="35"/>
        <v>2.6249748597207738E-2</v>
      </c>
      <c r="AJ1766" s="132">
        <v>1.9278470370466911E-3</v>
      </c>
    </row>
    <row r="1767" spans="1:36" hidden="1">
      <c r="A1767" t="s">
        <v>1213</v>
      </c>
      <c r="B1767">
        <v>9629</v>
      </c>
      <c r="C1767" t="s">
        <v>2893</v>
      </c>
      <c r="D1767" t="s">
        <v>2894</v>
      </c>
      <c r="E1767" t="s">
        <v>309</v>
      </c>
      <c r="F1767" t="s">
        <v>2895</v>
      </c>
      <c r="G1767" t="s">
        <v>2896</v>
      </c>
      <c r="H1767" t="s">
        <v>321</v>
      </c>
      <c r="I1767" t="s">
        <v>951</v>
      </c>
      <c r="J1767" t="s">
        <v>204</v>
      </c>
      <c r="K1767" t="s">
        <v>204</v>
      </c>
      <c r="L1767" t="s">
        <v>325</v>
      </c>
      <c r="M1767" t="s">
        <v>340</v>
      </c>
      <c r="N1767" t="s">
        <v>440</v>
      </c>
      <c r="O1767" t="s">
        <v>339</v>
      </c>
      <c r="P1767" t="s">
        <v>1596</v>
      </c>
      <c r="Q1767" t="s">
        <v>415</v>
      </c>
      <c r="R1767" t="s">
        <v>407</v>
      </c>
      <c r="S1767" t="s">
        <v>1212</v>
      </c>
      <c r="T1767" s="131">
        <v>2.62</v>
      </c>
      <c r="U1767" t="s">
        <v>2476</v>
      </c>
      <c r="V1767" s="132">
        <v>7.2499999999999995E-2</v>
      </c>
      <c r="W1767" s="132">
        <v>5.6899999999999999E-2</v>
      </c>
      <c r="X1767" t="s">
        <v>412</v>
      </c>
      <c r="Y1767" t="s">
        <v>339</v>
      </c>
      <c r="Z1767" s="131">
        <v>516600</v>
      </c>
      <c r="AA1767" s="131">
        <v>1</v>
      </c>
      <c r="AB1767" s="131">
        <v>107.37</v>
      </c>
      <c r="AD1767" s="131">
        <v>554.673</v>
      </c>
      <c r="AH1767" s="132">
        <v>7.2000000000000005E-4</v>
      </c>
      <c r="AI1767" s="132">
        <f t="shared" si="35"/>
        <v>2.6125778171125345E-2</v>
      </c>
      <c r="AJ1767" s="132">
        <v>1.9187423396161876E-3</v>
      </c>
    </row>
    <row r="1768" spans="1:36" hidden="1">
      <c r="A1768" t="s">
        <v>1213</v>
      </c>
      <c r="B1768">
        <v>9629</v>
      </c>
      <c r="C1768" t="s">
        <v>2232</v>
      </c>
      <c r="D1768" t="s">
        <v>2233</v>
      </c>
      <c r="E1768" t="s">
        <v>309</v>
      </c>
      <c r="F1768" t="s">
        <v>2239</v>
      </c>
      <c r="G1768" t="s">
        <v>2240</v>
      </c>
      <c r="H1768" t="s">
        <v>321</v>
      </c>
      <c r="I1768" t="s">
        <v>754</v>
      </c>
      <c r="J1768" t="s">
        <v>204</v>
      </c>
      <c r="K1768" t="s">
        <v>204</v>
      </c>
      <c r="L1768" t="s">
        <v>325</v>
      </c>
      <c r="M1768" t="s">
        <v>340</v>
      </c>
      <c r="N1768" t="s">
        <v>465</v>
      </c>
      <c r="O1768" t="s">
        <v>339</v>
      </c>
      <c r="P1768" t="s">
        <v>1700</v>
      </c>
      <c r="Q1768" t="s">
        <v>413</v>
      </c>
      <c r="R1768" t="s">
        <v>407</v>
      </c>
      <c r="S1768" t="s">
        <v>1212</v>
      </c>
      <c r="T1768" s="131">
        <v>2.46</v>
      </c>
      <c r="U1768" t="s">
        <v>2241</v>
      </c>
      <c r="V1768" s="132">
        <v>8.8000000000000003E-4</v>
      </c>
      <c r="W1768" s="132">
        <v>2.9499999999999998E-2</v>
      </c>
      <c r="X1768" t="s">
        <v>412</v>
      </c>
      <c r="Y1768" t="s">
        <v>339</v>
      </c>
      <c r="Z1768" s="131">
        <v>517770</v>
      </c>
      <c r="AA1768" s="131">
        <v>1</v>
      </c>
      <c r="AB1768" s="131">
        <v>106.25</v>
      </c>
      <c r="AC1768" s="131">
        <v>1.4590000000000001</v>
      </c>
      <c r="AD1768" s="131">
        <v>551.59</v>
      </c>
      <c r="AH1768" s="132">
        <v>7.6000000000000004E-4</v>
      </c>
      <c r="AI1768" s="132">
        <f t="shared" si="35"/>
        <v>2.5980565092245392E-2</v>
      </c>
      <c r="AJ1768" s="132">
        <v>1.9080775287581926E-3</v>
      </c>
    </row>
    <row r="1769" spans="1:36" hidden="1">
      <c r="A1769" t="s">
        <v>1213</v>
      </c>
      <c r="B1769">
        <v>9629</v>
      </c>
      <c r="C1769" t="s">
        <v>1603</v>
      </c>
      <c r="D1769" t="s">
        <v>1604</v>
      </c>
      <c r="E1769" t="s">
        <v>309</v>
      </c>
      <c r="F1769" t="s">
        <v>2501</v>
      </c>
      <c r="G1769" t="s">
        <v>2502</v>
      </c>
      <c r="H1769" t="s">
        <v>321</v>
      </c>
      <c r="I1769" t="s">
        <v>754</v>
      </c>
      <c r="J1769" t="s">
        <v>204</v>
      </c>
      <c r="K1769" t="s">
        <v>204</v>
      </c>
      <c r="L1769" t="s">
        <v>325</v>
      </c>
      <c r="M1769" t="s">
        <v>340</v>
      </c>
      <c r="N1769" t="s">
        <v>448</v>
      </c>
      <c r="O1769" t="s">
        <v>339</v>
      </c>
      <c r="P1769" t="s">
        <v>1211</v>
      </c>
      <c r="Q1769" t="s">
        <v>413</v>
      </c>
      <c r="R1769" t="s">
        <v>407</v>
      </c>
      <c r="S1769" t="s">
        <v>1212</v>
      </c>
      <c r="T1769" s="131">
        <v>3.59</v>
      </c>
      <c r="U1769" t="s">
        <v>2503</v>
      </c>
      <c r="V1769" s="132">
        <v>-5.3200000000000001E-3</v>
      </c>
      <c r="W1769" s="132">
        <v>2.5600000000000001E-2</v>
      </c>
      <c r="X1769" t="s">
        <v>412</v>
      </c>
      <c r="Y1769" t="s">
        <v>339</v>
      </c>
      <c r="Z1769" s="131">
        <v>525000</v>
      </c>
      <c r="AA1769" s="131">
        <v>1</v>
      </c>
      <c r="AB1769" s="131">
        <v>103.24</v>
      </c>
      <c r="AD1769" s="131">
        <v>542.01</v>
      </c>
      <c r="AH1769" s="132">
        <v>5.2999999999999998E-4</v>
      </c>
      <c r="AI1769" s="132">
        <f t="shared" si="35"/>
        <v>2.5529335349893805E-2</v>
      </c>
      <c r="AJ1769" s="132">
        <v>1.8749380905423011E-3</v>
      </c>
    </row>
    <row r="1770" spans="1:36" hidden="1">
      <c r="A1770" t="s">
        <v>1213</v>
      </c>
      <c r="B1770">
        <v>9629</v>
      </c>
      <c r="C1770" t="s">
        <v>1509</v>
      </c>
      <c r="D1770" t="s">
        <v>1510</v>
      </c>
      <c r="E1770" t="s">
        <v>309</v>
      </c>
      <c r="F1770" t="s">
        <v>1967</v>
      </c>
      <c r="G1770" t="s">
        <v>1968</v>
      </c>
      <c r="H1770" t="s">
        <v>321</v>
      </c>
      <c r="I1770" t="s">
        <v>754</v>
      </c>
      <c r="J1770" t="s">
        <v>204</v>
      </c>
      <c r="K1770" t="s">
        <v>204</v>
      </c>
      <c r="L1770" t="s">
        <v>325</v>
      </c>
      <c r="M1770" t="s">
        <v>340</v>
      </c>
      <c r="N1770" t="s">
        <v>448</v>
      </c>
      <c r="O1770" t="s">
        <v>339</v>
      </c>
      <c r="P1770" t="s">
        <v>1211</v>
      </c>
      <c r="Q1770" t="s">
        <v>413</v>
      </c>
      <c r="R1770" t="s">
        <v>407</v>
      </c>
      <c r="S1770" t="s">
        <v>1212</v>
      </c>
      <c r="T1770" s="131">
        <v>2.93</v>
      </c>
      <c r="U1770" t="s">
        <v>1969</v>
      </c>
      <c r="V1770" s="132">
        <v>-3.5899999999999999E-3</v>
      </c>
      <c r="W1770" s="132">
        <v>2.5700000000000001E-2</v>
      </c>
      <c r="X1770" t="s">
        <v>412</v>
      </c>
      <c r="Y1770" t="s">
        <v>339</v>
      </c>
      <c r="Z1770" s="131">
        <v>504014.4</v>
      </c>
      <c r="AA1770" s="131">
        <v>1</v>
      </c>
      <c r="AB1770" s="131">
        <v>103.82</v>
      </c>
      <c r="AD1770" s="131">
        <v>523.26800000000003</v>
      </c>
      <c r="AH1770" s="132">
        <v>1.9000000000000001E-4</v>
      </c>
      <c r="AI1770" s="132">
        <f t="shared" si="35"/>
        <v>2.464656417753959E-2</v>
      </c>
      <c r="AJ1770" s="132">
        <v>1.8101051728969741E-3</v>
      </c>
    </row>
    <row r="1771" spans="1:36" hidden="1">
      <c r="A1771" t="s">
        <v>1213</v>
      </c>
      <c r="B1771">
        <v>9629</v>
      </c>
      <c r="C1771" t="s">
        <v>2854</v>
      </c>
      <c r="D1771" t="s">
        <v>2855</v>
      </c>
      <c r="E1771" t="s">
        <v>309</v>
      </c>
      <c r="F1771" t="s">
        <v>2856</v>
      </c>
      <c r="G1771" t="s">
        <v>2857</v>
      </c>
      <c r="H1771" t="s">
        <v>321</v>
      </c>
      <c r="I1771" t="s">
        <v>754</v>
      </c>
      <c r="J1771" t="s">
        <v>204</v>
      </c>
      <c r="K1771" t="s">
        <v>204</v>
      </c>
      <c r="L1771" t="s">
        <v>325</v>
      </c>
      <c r="M1771" t="s">
        <v>340</v>
      </c>
      <c r="N1771" t="s">
        <v>464</v>
      </c>
      <c r="O1771" t="s">
        <v>339</v>
      </c>
      <c r="P1771" t="s">
        <v>1551</v>
      </c>
      <c r="Q1771" t="s">
        <v>413</v>
      </c>
      <c r="R1771" t="s">
        <v>407</v>
      </c>
      <c r="S1771" t="s">
        <v>1212</v>
      </c>
      <c r="T1771" s="131">
        <v>3.95</v>
      </c>
      <c r="U1771" t="s">
        <v>1725</v>
      </c>
      <c r="V1771" s="132">
        <v>3.9379999999999998E-2</v>
      </c>
      <c r="W1771" s="132">
        <v>3.2000000000000001E-2</v>
      </c>
      <c r="X1771" t="s">
        <v>412</v>
      </c>
      <c r="Y1771" t="s">
        <v>339</v>
      </c>
      <c r="Z1771" s="131">
        <v>471037.5</v>
      </c>
      <c r="AA1771" s="131">
        <v>1</v>
      </c>
      <c r="AB1771" s="131">
        <v>109.89</v>
      </c>
      <c r="AD1771" s="131">
        <v>517.62300000000005</v>
      </c>
      <c r="AH1771" s="132">
        <v>1.14E-3</v>
      </c>
      <c r="AI1771" s="132">
        <f t="shared" si="35"/>
        <v>2.4380677758377305E-2</v>
      </c>
      <c r="AJ1771" s="132">
        <v>1.7905778108167334E-3</v>
      </c>
    </row>
    <row r="1772" spans="1:36" hidden="1">
      <c r="A1772" t="s">
        <v>1213</v>
      </c>
      <c r="B1772">
        <v>9629</v>
      </c>
      <c r="C1772" t="s">
        <v>455</v>
      </c>
      <c r="D1772" t="s">
        <v>2228</v>
      </c>
      <c r="E1772" t="s">
        <v>309</v>
      </c>
      <c r="F1772" t="s">
        <v>2408</v>
      </c>
      <c r="G1772" t="s">
        <v>2409</v>
      </c>
      <c r="H1772" t="s">
        <v>321</v>
      </c>
      <c r="I1772" t="s">
        <v>754</v>
      </c>
      <c r="J1772" t="s">
        <v>204</v>
      </c>
      <c r="K1772" t="s">
        <v>204</v>
      </c>
      <c r="L1772" t="s">
        <v>325</v>
      </c>
      <c r="M1772" t="s">
        <v>340</v>
      </c>
      <c r="N1772" t="s">
        <v>440</v>
      </c>
      <c r="O1772" t="s">
        <v>339</v>
      </c>
      <c r="P1772" t="s">
        <v>2027</v>
      </c>
      <c r="Q1772" t="s">
        <v>415</v>
      </c>
      <c r="R1772" t="s">
        <v>407</v>
      </c>
      <c r="S1772" t="s">
        <v>1212</v>
      </c>
      <c r="T1772" s="131">
        <v>5.37</v>
      </c>
      <c r="U1772" t="s">
        <v>2410</v>
      </c>
      <c r="V1772" s="132">
        <v>6.8100000000000001E-3</v>
      </c>
      <c r="W1772" s="132">
        <v>2.7199999999999998E-2</v>
      </c>
      <c r="X1772" t="s">
        <v>412</v>
      </c>
      <c r="Y1772" t="s">
        <v>339</v>
      </c>
      <c r="Z1772" s="131">
        <v>453000</v>
      </c>
      <c r="AA1772" s="131">
        <v>1</v>
      </c>
      <c r="AB1772" s="131">
        <v>113.4</v>
      </c>
      <c r="AD1772" s="131">
        <v>513.702</v>
      </c>
      <c r="AH1772" s="132">
        <v>1.2E-4</v>
      </c>
      <c r="AI1772" s="132">
        <f t="shared" si="35"/>
        <v>2.4195993852348018E-2</v>
      </c>
      <c r="AJ1772" s="132">
        <v>1.7770141639227343E-3</v>
      </c>
    </row>
    <row r="1773" spans="1:36" hidden="1">
      <c r="A1773" t="s">
        <v>1213</v>
      </c>
      <c r="B1773">
        <v>9629</v>
      </c>
      <c r="C1773" t="s">
        <v>2858</v>
      </c>
      <c r="D1773" t="s">
        <v>2859</v>
      </c>
      <c r="E1773" t="s">
        <v>309</v>
      </c>
      <c r="F1773" t="s">
        <v>2860</v>
      </c>
      <c r="G1773" t="s">
        <v>2861</v>
      </c>
      <c r="H1773" t="s">
        <v>321</v>
      </c>
      <c r="I1773" t="s">
        <v>754</v>
      </c>
      <c r="J1773" t="s">
        <v>204</v>
      </c>
      <c r="K1773" t="s">
        <v>204</v>
      </c>
      <c r="L1773" t="s">
        <v>325</v>
      </c>
      <c r="M1773" t="s">
        <v>340</v>
      </c>
      <c r="N1773" t="s">
        <v>464</v>
      </c>
      <c r="O1773" t="s">
        <v>339</v>
      </c>
      <c r="P1773" t="s">
        <v>1545</v>
      </c>
      <c r="Q1773" t="s">
        <v>415</v>
      </c>
      <c r="R1773" t="s">
        <v>407</v>
      </c>
      <c r="S1773" t="s">
        <v>1212</v>
      </c>
      <c r="T1773" s="131">
        <v>6.53</v>
      </c>
      <c r="U1773" t="s">
        <v>2862</v>
      </c>
      <c r="V1773" s="132">
        <v>1.0999999999999999E-2</v>
      </c>
      <c r="W1773" s="132">
        <v>3.3500000000000002E-2</v>
      </c>
      <c r="X1773" t="s">
        <v>412</v>
      </c>
      <c r="Y1773" t="s">
        <v>339</v>
      </c>
      <c r="Z1773" s="131">
        <v>548113.42000000004</v>
      </c>
      <c r="AA1773" s="131">
        <v>1</v>
      </c>
      <c r="AB1773" s="131">
        <v>92.83</v>
      </c>
      <c r="AD1773" s="131">
        <v>508.81400000000002</v>
      </c>
      <c r="AH1773" s="132">
        <v>2.6700000000000001E-3</v>
      </c>
      <c r="AI1773" s="132">
        <f t="shared" si="35"/>
        <v>2.3965763061052137E-2</v>
      </c>
      <c r="AJ1773" s="132">
        <v>1.7601054401232274E-3</v>
      </c>
    </row>
    <row r="1774" spans="1:36" hidden="1">
      <c r="A1774" t="s">
        <v>1213</v>
      </c>
      <c r="B1774">
        <v>9629</v>
      </c>
      <c r="C1774" t="s">
        <v>1514</v>
      </c>
      <c r="D1774" t="s">
        <v>1515</v>
      </c>
      <c r="E1774" t="s">
        <v>309</v>
      </c>
      <c r="F1774" t="s">
        <v>2001</v>
      </c>
      <c r="G1774" t="s">
        <v>2002</v>
      </c>
      <c r="H1774" t="s">
        <v>321</v>
      </c>
      <c r="I1774" t="s">
        <v>754</v>
      </c>
      <c r="J1774" t="s">
        <v>204</v>
      </c>
      <c r="K1774" t="s">
        <v>204</v>
      </c>
      <c r="L1774" t="s">
        <v>325</v>
      </c>
      <c r="M1774" t="s">
        <v>340</v>
      </c>
      <c r="N1774" t="s">
        <v>448</v>
      </c>
      <c r="O1774" t="s">
        <v>339</v>
      </c>
      <c r="P1774" t="s">
        <v>1211</v>
      </c>
      <c r="Q1774" t="s">
        <v>413</v>
      </c>
      <c r="R1774" t="s">
        <v>407</v>
      </c>
      <c r="S1774" t="s">
        <v>1212</v>
      </c>
      <c r="T1774" s="131">
        <v>3.75</v>
      </c>
      <c r="U1774" t="s">
        <v>2003</v>
      </c>
      <c r="V1774" s="132">
        <v>2.7040000000000002E-2</v>
      </c>
      <c r="W1774" s="132">
        <v>2.5999999999999999E-2</v>
      </c>
      <c r="X1774" t="s">
        <v>412</v>
      </c>
      <c r="Y1774" t="s">
        <v>339</v>
      </c>
      <c r="Z1774" s="131">
        <v>401228.32</v>
      </c>
      <c r="AA1774" s="131">
        <v>1</v>
      </c>
      <c r="AB1774" s="131">
        <v>103.06</v>
      </c>
      <c r="AD1774" s="131">
        <v>413.50599999999997</v>
      </c>
      <c r="AH1774" s="132">
        <v>1.2E-4</v>
      </c>
      <c r="AI1774" s="132">
        <f t="shared" si="35"/>
        <v>1.947663944058816E-2</v>
      </c>
      <c r="AJ1774" s="132">
        <v>1.4304129998852137E-3</v>
      </c>
    </row>
    <row r="1775" spans="1:36" hidden="1">
      <c r="A1775" t="s">
        <v>1213</v>
      </c>
      <c r="B1775">
        <v>9629</v>
      </c>
      <c r="C1775" t="s">
        <v>1603</v>
      </c>
      <c r="D1775" t="s">
        <v>1604</v>
      </c>
      <c r="E1775" t="s">
        <v>309</v>
      </c>
      <c r="F1775" t="s">
        <v>2533</v>
      </c>
      <c r="G1775" t="s">
        <v>2534</v>
      </c>
      <c r="H1775" t="s">
        <v>321</v>
      </c>
      <c r="I1775" t="s">
        <v>951</v>
      </c>
      <c r="J1775" t="s">
        <v>204</v>
      </c>
      <c r="K1775" t="s">
        <v>204</v>
      </c>
      <c r="L1775" t="s">
        <v>325</v>
      </c>
      <c r="M1775" t="s">
        <v>340</v>
      </c>
      <c r="N1775" t="s">
        <v>448</v>
      </c>
      <c r="O1775" t="s">
        <v>339</v>
      </c>
      <c r="P1775" t="s">
        <v>1211</v>
      </c>
      <c r="Q1775" t="s">
        <v>413</v>
      </c>
      <c r="R1775" t="s">
        <v>407</v>
      </c>
      <c r="S1775" t="s">
        <v>1212</v>
      </c>
      <c r="T1775" s="131">
        <v>0.16</v>
      </c>
      <c r="U1775" t="s">
        <v>2535</v>
      </c>
      <c r="V1775" s="132">
        <v>3.9210000000000002E-2</v>
      </c>
      <c r="W1775" s="132">
        <v>4.4999999999999998E-2</v>
      </c>
      <c r="X1775" t="s">
        <v>412</v>
      </c>
      <c r="Y1775" t="s">
        <v>339</v>
      </c>
      <c r="Z1775" s="131">
        <v>380000</v>
      </c>
      <c r="AA1775" s="131">
        <v>1</v>
      </c>
      <c r="AB1775" s="131">
        <v>101.17</v>
      </c>
      <c r="AD1775" s="131">
        <v>384.44600000000003</v>
      </c>
      <c r="AH1775" s="132">
        <v>3.2000000000000003E-4</v>
      </c>
      <c r="AI1775" s="132">
        <f t="shared" si="35"/>
        <v>1.8107877821304543E-2</v>
      </c>
      <c r="AJ1775" s="132">
        <v>1.3298877311426461E-3</v>
      </c>
    </row>
    <row r="1776" spans="1:36" hidden="1">
      <c r="A1776" t="s">
        <v>1213</v>
      </c>
      <c r="B1776">
        <v>9629</v>
      </c>
      <c r="C1776" t="s">
        <v>1908</v>
      </c>
      <c r="D1776" t="s">
        <v>1909</v>
      </c>
      <c r="E1776" t="s">
        <v>309</v>
      </c>
      <c r="F1776" t="s">
        <v>3476</v>
      </c>
      <c r="G1776" t="s">
        <v>3477</v>
      </c>
      <c r="H1776" t="s">
        <v>321</v>
      </c>
      <c r="I1776" t="s">
        <v>754</v>
      </c>
      <c r="J1776" t="s">
        <v>204</v>
      </c>
      <c r="K1776" t="s">
        <v>204</v>
      </c>
      <c r="L1776" t="s">
        <v>325</v>
      </c>
      <c r="M1776" t="s">
        <v>340</v>
      </c>
      <c r="N1776" t="s">
        <v>464</v>
      </c>
      <c r="O1776" t="s">
        <v>339</v>
      </c>
      <c r="P1776" t="s">
        <v>1627</v>
      </c>
      <c r="Q1776" t="s">
        <v>413</v>
      </c>
      <c r="R1776" t="s">
        <v>407</v>
      </c>
      <c r="S1776" t="s">
        <v>1212</v>
      </c>
      <c r="T1776" s="131">
        <v>5.43</v>
      </c>
      <c r="U1776" t="s">
        <v>1933</v>
      </c>
      <c r="V1776" s="132">
        <v>5.4599999999999996E-3</v>
      </c>
      <c r="W1776" s="132">
        <v>2.9600000000000001E-2</v>
      </c>
      <c r="X1776" t="s">
        <v>412</v>
      </c>
      <c r="Y1776" t="s">
        <v>339</v>
      </c>
      <c r="Z1776" s="131">
        <v>377025</v>
      </c>
      <c r="AA1776" s="131">
        <v>1</v>
      </c>
      <c r="AB1776" s="131">
        <v>99.78</v>
      </c>
      <c r="AD1776" s="131">
        <v>376.19600000000003</v>
      </c>
      <c r="AH1776" s="132">
        <v>3.5100000000000001E-3</v>
      </c>
      <c r="AI1776" s="132">
        <f t="shared" si="35"/>
        <v>1.771929270915417E-2</v>
      </c>
      <c r="AJ1776" s="132">
        <v>1.3013490708836581E-3</v>
      </c>
    </row>
    <row r="1777" spans="1:36" hidden="1">
      <c r="A1777" t="s">
        <v>1213</v>
      </c>
      <c r="B1777">
        <v>9629</v>
      </c>
      <c r="C1777" t="s">
        <v>1603</v>
      </c>
      <c r="D1777" t="s">
        <v>1604</v>
      </c>
      <c r="E1777" t="s">
        <v>309</v>
      </c>
      <c r="F1777" t="s">
        <v>2826</v>
      </c>
      <c r="G1777" t="s">
        <v>2827</v>
      </c>
      <c r="H1777" t="s">
        <v>321</v>
      </c>
      <c r="I1777" t="s">
        <v>754</v>
      </c>
      <c r="J1777" t="s">
        <v>204</v>
      </c>
      <c r="K1777" t="s">
        <v>204</v>
      </c>
      <c r="L1777" t="s">
        <v>325</v>
      </c>
      <c r="M1777" t="s">
        <v>340</v>
      </c>
      <c r="N1777" t="s">
        <v>448</v>
      </c>
      <c r="O1777" t="s">
        <v>339</v>
      </c>
      <c r="P1777" t="s">
        <v>1533</v>
      </c>
      <c r="Q1777" t="s">
        <v>413</v>
      </c>
      <c r="R1777" t="s">
        <v>407</v>
      </c>
      <c r="S1777" t="s">
        <v>1212</v>
      </c>
      <c r="T1777" s="131">
        <v>1.1000000000000001</v>
      </c>
      <c r="U1777" t="s">
        <v>2828</v>
      </c>
      <c r="V1777" s="132">
        <v>2.6519999999999998E-2</v>
      </c>
      <c r="W1777" s="132">
        <v>2.8500000000000001E-2</v>
      </c>
      <c r="X1777" t="s">
        <v>411</v>
      </c>
      <c r="Y1777" t="s">
        <v>339</v>
      </c>
      <c r="Z1777" s="131">
        <v>315223</v>
      </c>
      <c r="AA1777" s="131">
        <v>1</v>
      </c>
      <c r="AB1777" s="131">
        <v>117.6</v>
      </c>
      <c r="AD1777" s="131">
        <v>370.702</v>
      </c>
      <c r="AH1777" s="132">
        <v>2.9999999999999997E-4</v>
      </c>
      <c r="AI1777" s="132">
        <f t="shared" si="35"/>
        <v>1.7460518575074878E-2</v>
      </c>
      <c r="AJ1777" s="132">
        <v>1.2823440527669455E-3</v>
      </c>
    </row>
    <row r="1778" spans="1:36" hidden="1">
      <c r="A1778" t="s">
        <v>1213</v>
      </c>
      <c r="B1778">
        <v>9629</v>
      </c>
      <c r="C1778" t="s">
        <v>2396</v>
      </c>
      <c r="D1778" t="s">
        <v>2397</v>
      </c>
      <c r="E1778" t="s">
        <v>309</v>
      </c>
      <c r="F1778" t="s">
        <v>2820</v>
      </c>
      <c r="G1778" t="s">
        <v>2821</v>
      </c>
      <c r="H1778" t="s">
        <v>321</v>
      </c>
      <c r="I1778" t="s">
        <v>754</v>
      </c>
      <c r="J1778" t="s">
        <v>204</v>
      </c>
      <c r="K1778" t="s">
        <v>204</v>
      </c>
      <c r="L1778" t="s">
        <v>325</v>
      </c>
      <c r="M1778" t="s">
        <v>340</v>
      </c>
      <c r="N1778" t="s">
        <v>448</v>
      </c>
      <c r="O1778" t="s">
        <v>339</v>
      </c>
      <c r="P1778" t="s">
        <v>1533</v>
      </c>
      <c r="Q1778" t="s">
        <v>413</v>
      </c>
      <c r="R1778" t="s">
        <v>407</v>
      </c>
      <c r="S1778" t="s">
        <v>1212</v>
      </c>
      <c r="T1778" s="131">
        <v>2.97</v>
      </c>
      <c r="U1778" t="s">
        <v>1863</v>
      </c>
      <c r="V1778" s="132">
        <v>2.707E-2</v>
      </c>
      <c r="W1778" s="132">
        <v>2.9399999999999999E-2</v>
      </c>
      <c r="X1778" t="s">
        <v>411</v>
      </c>
      <c r="Y1778" t="s">
        <v>339</v>
      </c>
      <c r="Z1778" s="131">
        <v>349097</v>
      </c>
      <c r="AA1778" s="131">
        <v>1</v>
      </c>
      <c r="AB1778" s="131">
        <v>105.7</v>
      </c>
      <c r="AD1778" s="131">
        <v>368.99599999999998</v>
      </c>
      <c r="AH1778" s="132">
        <v>3.8000000000000002E-4</v>
      </c>
      <c r="AI1778" s="132">
        <f t="shared" si="35"/>
        <v>1.7380163884004752E-2</v>
      </c>
      <c r="AJ1778" s="132">
        <v>1.2764426037485414E-3</v>
      </c>
    </row>
    <row r="1779" spans="1:36" hidden="1">
      <c r="A1779" t="s">
        <v>1213</v>
      </c>
      <c r="B1779">
        <v>9629</v>
      </c>
      <c r="C1779" t="s">
        <v>2863</v>
      </c>
      <c r="D1779" t="s">
        <v>2864</v>
      </c>
      <c r="E1779" t="s">
        <v>309</v>
      </c>
      <c r="F1779" t="s">
        <v>2865</v>
      </c>
      <c r="G1779" t="s">
        <v>2866</v>
      </c>
      <c r="H1779" t="s">
        <v>321</v>
      </c>
      <c r="I1779" t="s">
        <v>951</v>
      </c>
      <c r="J1779" t="s">
        <v>204</v>
      </c>
      <c r="K1779" t="s">
        <v>204</v>
      </c>
      <c r="L1779" t="s">
        <v>325</v>
      </c>
      <c r="M1779" t="s">
        <v>340</v>
      </c>
      <c r="N1779" t="s">
        <v>447</v>
      </c>
      <c r="O1779" t="s">
        <v>339</v>
      </c>
      <c r="P1779" t="s">
        <v>1571</v>
      </c>
      <c r="Q1779" t="s">
        <v>415</v>
      </c>
      <c r="R1779" t="s">
        <v>407</v>
      </c>
      <c r="S1779" t="s">
        <v>1212</v>
      </c>
      <c r="T1779" s="131">
        <v>1.68</v>
      </c>
      <c r="U1779" t="s">
        <v>1597</v>
      </c>
      <c r="V1779" s="132">
        <v>5.7119999999999997E-2</v>
      </c>
      <c r="W1779" s="132">
        <v>5.8299999999999998E-2</v>
      </c>
      <c r="X1779" t="s">
        <v>412</v>
      </c>
      <c r="Y1779" t="s">
        <v>339</v>
      </c>
      <c r="Z1779" s="131">
        <v>361800</v>
      </c>
      <c r="AA1779" s="131">
        <v>1</v>
      </c>
      <c r="AB1779" s="131">
        <v>100.9</v>
      </c>
      <c r="AD1779" s="131">
        <v>365.05599999999998</v>
      </c>
      <c r="AH1779" s="132">
        <v>2.5100000000000001E-3</v>
      </c>
      <c r="AI1779" s="132">
        <f t="shared" si="35"/>
        <v>1.7194585054686875E-2</v>
      </c>
      <c r="AJ1779" s="132">
        <v>1.2628132314551582E-3</v>
      </c>
    </row>
    <row r="1780" spans="1:36" hidden="1">
      <c r="A1780" t="s">
        <v>1213</v>
      </c>
      <c r="B1780">
        <v>9629</v>
      </c>
      <c r="C1780" t="s">
        <v>1920</v>
      </c>
      <c r="D1780" t="s">
        <v>1921</v>
      </c>
      <c r="E1780" t="s">
        <v>309</v>
      </c>
      <c r="F1780" t="s">
        <v>1934</v>
      </c>
      <c r="G1780" t="s">
        <v>1935</v>
      </c>
      <c r="H1780" t="s">
        <v>321</v>
      </c>
      <c r="I1780" t="s">
        <v>754</v>
      </c>
      <c r="J1780" t="s">
        <v>204</v>
      </c>
      <c r="K1780" t="s">
        <v>204</v>
      </c>
      <c r="L1780" t="s">
        <v>325</v>
      </c>
      <c r="M1780" t="s">
        <v>340</v>
      </c>
      <c r="N1780" t="s">
        <v>464</v>
      </c>
      <c r="O1780" t="s">
        <v>339</v>
      </c>
      <c r="P1780" t="s">
        <v>1533</v>
      </c>
      <c r="Q1780" t="s">
        <v>413</v>
      </c>
      <c r="R1780" t="s">
        <v>407</v>
      </c>
      <c r="S1780" t="s">
        <v>1212</v>
      </c>
      <c r="T1780" s="131">
        <v>4.88</v>
      </c>
      <c r="U1780" t="s">
        <v>1912</v>
      </c>
      <c r="V1780" s="132">
        <v>1.8769999999999998E-2</v>
      </c>
      <c r="W1780" s="132">
        <v>3.1600000000000003E-2</v>
      </c>
      <c r="X1780" t="s">
        <v>412</v>
      </c>
      <c r="Y1780" t="s">
        <v>339</v>
      </c>
      <c r="Z1780" s="131">
        <v>343200</v>
      </c>
      <c r="AA1780" s="131">
        <v>1</v>
      </c>
      <c r="AB1780" s="131">
        <v>105.08</v>
      </c>
      <c r="AD1780" s="131">
        <v>360.63499999999999</v>
      </c>
      <c r="AH1780" s="132">
        <v>3.4000000000000002E-4</v>
      </c>
      <c r="AI1780" s="132">
        <f t="shared" si="35"/>
        <v>1.6986350535799992E-2</v>
      </c>
      <c r="AJ1780" s="132">
        <v>1.2475199687878873E-3</v>
      </c>
    </row>
    <row r="1781" spans="1:36" hidden="1">
      <c r="A1781" t="s">
        <v>1213</v>
      </c>
      <c r="B1781">
        <v>9629</v>
      </c>
      <c r="C1781" t="s">
        <v>2327</v>
      </c>
      <c r="D1781" t="s">
        <v>2328</v>
      </c>
      <c r="E1781" t="s">
        <v>309</v>
      </c>
      <c r="F1781" t="s">
        <v>2332</v>
      </c>
      <c r="G1781" t="s">
        <v>2333</v>
      </c>
      <c r="H1781" t="s">
        <v>321</v>
      </c>
      <c r="I1781" t="s">
        <v>951</v>
      </c>
      <c r="J1781" t="s">
        <v>204</v>
      </c>
      <c r="K1781" t="s">
        <v>204</v>
      </c>
      <c r="L1781" t="s">
        <v>325</v>
      </c>
      <c r="M1781" t="s">
        <v>340</v>
      </c>
      <c r="N1781" t="s">
        <v>464</v>
      </c>
      <c r="O1781" t="s">
        <v>339</v>
      </c>
      <c r="P1781" t="s">
        <v>1533</v>
      </c>
      <c r="Q1781" t="s">
        <v>413</v>
      </c>
      <c r="R1781" t="s">
        <v>407</v>
      </c>
      <c r="S1781" t="s">
        <v>1212</v>
      </c>
      <c r="T1781" s="131">
        <v>6.16</v>
      </c>
      <c r="U1781" t="s">
        <v>2331</v>
      </c>
      <c r="V1781" s="132">
        <v>4.4639999999999999E-2</v>
      </c>
      <c r="W1781" s="132">
        <v>5.5899999999999998E-2</v>
      </c>
      <c r="X1781" t="s">
        <v>412</v>
      </c>
      <c r="Y1781" t="s">
        <v>339</v>
      </c>
      <c r="Z1781" s="131">
        <v>370000</v>
      </c>
      <c r="AA1781" s="131">
        <v>1</v>
      </c>
      <c r="AB1781" s="131">
        <v>96.63</v>
      </c>
      <c r="AD1781" s="131">
        <v>357.53100000000001</v>
      </c>
      <c r="AH1781" s="132">
        <v>2.7E-4</v>
      </c>
      <c r="AI1781" s="132">
        <f t="shared" si="35"/>
        <v>1.684014833118002E-2</v>
      </c>
      <c r="AJ1781" s="132">
        <v>1.2367825140674148E-3</v>
      </c>
    </row>
    <row r="1782" spans="1:36" hidden="1">
      <c r="A1782" t="s">
        <v>1213</v>
      </c>
      <c r="B1782">
        <v>9629</v>
      </c>
      <c r="C1782" t="s">
        <v>2822</v>
      </c>
      <c r="D1782" t="s">
        <v>2823</v>
      </c>
      <c r="E1782" t="s">
        <v>309</v>
      </c>
      <c r="F1782" t="s">
        <v>2824</v>
      </c>
      <c r="G1782" t="s">
        <v>2825</v>
      </c>
      <c r="H1782" t="s">
        <v>321</v>
      </c>
      <c r="I1782" t="s">
        <v>754</v>
      </c>
      <c r="J1782" t="s">
        <v>204</v>
      </c>
      <c r="K1782" t="s">
        <v>204</v>
      </c>
      <c r="L1782" t="s">
        <v>325</v>
      </c>
      <c r="M1782" t="s">
        <v>340</v>
      </c>
      <c r="N1782" t="s">
        <v>447</v>
      </c>
      <c r="O1782" t="s">
        <v>339</v>
      </c>
      <c r="P1782" t="s">
        <v>1627</v>
      </c>
      <c r="Q1782" t="s">
        <v>413</v>
      </c>
      <c r="R1782" t="s">
        <v>407</v>
      </c>
      <c r="S1782" t="s">
        <v>1212</v>
      </c>
      <c r="T1782" s="131">
        <v>5.34</v>
      </c>
      <c r="U1782" t="s">
        <v>1940</v>
      </c>
      <c r="V1782" s="132">
        <v>2.845E-2</v>
      </c>
      <c r="W1782" s="132">
        <v>3.0800000000000001E-2</v>
      </c>
      <c r="X1782" t="s">
        <v>412</v>
      </c>
      <c r="Y1782" t="s">
        <v>339</v>
      </c>
      <c r="Z1782" s="131">
        <v>352000</v>
      </c>
      <c r="AA1782" s="131">
        <v>1</v>
      </c>
      <c r="AB1782" s="131">
        <v>99.67</v>
      </c>
      <c r="AD1782" s="131">
        <v>350.83800000000002</v>
      </c>
      <c r="AH1782" s="132">
        <v>1.41E-3</v>
      </c>
      <c r="AI1782" s="132">
        <f t="shared" si="35"/>
        <v>1.6524899827468208E-2</v>
      </c>
      <c r="AJ1782" s="132">
        <v>1.2136298773263959E-3</v>
      </c>
    </row>
    <row r="1783" spans="1:36" hidden="1">
      <c r="A1783" t="s">
        <v>1213</v>
      </c>
      <c r="B1783">
        <v>9629</v>
      </c>
      <c r="C1783" t="s">
        <v>1514</v>
      </c>
      <c r="D1783" t="s">
        <v>1515</v>
      </c>
      <c r="E1783" t="s">
        <v>309</v>
      </c>
      <c r="F1783" t="s">
        <v>2829</v>
      </c>
      <c r="G1783" t="s">
        <v>2830</v>
      </c>
      <c r="H1783" t="s">
        <v>321</v>
      </c>
      <c r="I1783" t="s">
        <v>754</v>
      </c>
      <c r="J1783" t="s">
        <v>204</v>
      </c>
      <c r="K1783" t="s">
        <v>204</v>
      </c>
      <c r="L1783" t="s">
        <v>325</v>
      </c>
      <c r="M1783" t="s">
        <v>340</v>
      </c>
      <c r="N1783" t="s">
        <v>448</v>
      </c>
      <c r="O1783" t="s">
        <v>339</v>
      </c>
      <c r="P1783" t="s">
        <v>1533</v>
      </c>
      <c r="Q1783" t="s">
        <v>413</v>
      </c>
      <c r="R1783" t="s">
        <v>407</v>
      </c>
      <c r="S1783" t="s">
        <v>1212</v>
      </c>
      <c r="T1783" s="131">
        <v>0.57999999999999996</v>
      </c>
      <c r="U1783" t="s">
        <v>2831</v>
      </c>
      <c r="V1783" s="132">
        <v>2.6120000000000001E-2</v>
      </c>
      <c r="W1783" s="132">
        <v>2.9100000000000001E-2</v>
      </c>
      <c r="X1783" t="s">
        <v>411</v>
      </c>
      <c r="Y1783" t="s">
        <v>339</v>
      </c>
      <c r="Z1783" s="131">
        <v>304428</v>
      </c>
      <c r="AA1783" s="131">
        <v>1</v>
      </c>
      <c r="AB1783" s="131">
        <v>114.63</v>
      </c>
      <c r="AD1783" s="131">
        <v>348.96600000000001</v>
      </c>
      <c r="AH1783" s="132">
        <v>5.9000000000000003E-4</v>
      </c>
      <c r="AI1783" s="132">
        <f t="shared" si="35"/>
        <v>1.643672633292936E-2</v>
      </c>
      <c r="AJ1783" s="132">
        <v>1.2071541958712656E-3</v>
      </c>
    </row>
    <row r="1784" spans="1:36" hidden="1">
      <c r="A1784" t="s">
        <v>1213</v>
      </c>
      <c r="B1784">
        <v>9629</v>
      </c>
      <c r="C1784" t="s">
        <v>2517</v>
      </c>
      <c r="D1784" t="s">
        <v>2518</v>
      </c>
      <c r="E1784" t="s">
        <v>309</v>
      </c>
      <c r="F1784" t="s">
        <v>2519</v>
      </c>
      <c r="G1784" t="s">
        <v>2520</v>
      </c>
      <c r="H1784" t="s">
        <v>321</v>
      </c>
      <c r="I1784" t="s">
        <v>754</v>
      </c>
      <c r="J1784" t="s">
        <v>204</v>
      </c>
      <c r="K1784" t="s">
        <v>204</v>
      </c>
      <c r="L1784" t="s">
        <v>325</v>
      </c>
      <c r="M1784" t="s">
        <v>340</v>
      </c>
      <c r="N1784" t="s">
        <v>447</v>
      </c>
      <c r="O1784" t="s">
        <v>339</v>
      </c>
      <c r="P1784" t="s">
        <v>1551</v>
      </c>
      <c r="Q1784" t="s">
        <v>413</v>
      </c>
      <c r="R1784" t="s">
        <v>407</v>
      </c>
      <c r="S1784" t="s">
        <v>1212</v>
      </c>
      <c r="T1784" s="131">
        <v>2.35</v>
      </c>
      <c r="U1784" t="s">
        <v>2521</v>
      </c>
      <c r="V1784" s="132">
        <v>3.0980000000000001E-2</v>
      </c>
      <c r="W1784" s="132">
        <v>3.8399999999999997E-2</v>
      </c>
      <c r="X1784" t="s">
        <v>412</v>
      </c>
      <c r="Y1784" t="s">
        <v>339</v>
      </c>
      <c r="Z1784" s="131">
        <v>294308.36</v>
      </c>
      <c r="AA1784" s="131">
        <v>1</v>
      </c>
      <c r="AB1784" s="131">
        <v>118.27</v>
      </c>
      <c r="AD1784" s="131">
        <v>348.07799999999997</v>
      </c>
      <c r="AH1784" s="132">
        <v>2.1000000000000001E-4</v>
      </c>
      <c r="AI1784" s="132">
        <f t="shared" si="35"/>
        <v>1.6394900444494265E-2</v>
      </c>
      <c r="AJ1784" s="132">
        <v>1.2040823982579344E-3</v>
      </c>
    </row>
    <row r="1785" spans="1:36" hidden="1">
      <c r="A1785" t="s">
        <v>1213</v>
      </c>
      <c r="B1785">
        <v>9629</v>
      </c>
      <c r="C1785" t="s">
        <v>1579</v>
      </c>
      <c r="D1785" t="s">
        <v>1580</v>
      </c>
      <c r="E1785" t="s">
        <v>309</v>
      </c>
      <c r="F1785" t="s">
        <v>1975</v>
      </c>
      <c r="G1785" t="s">
        <v>1976</v>
      </c>
      <c r="H1785" t="s">
        <v>321</v>
      </c>
      <c r="I1785" t="s">
        <v>754</v>
      </c>
      <c r="J1785" t="s">
        <v>204</v>
      </c>
      <c r="K1785" t="s">
        <v>204</v>
      </c>
      <c r="L1785" t="s">
        <v>325</v>
      </c>
      <c r="M1785" t="s">
        <v>340</v>
      </c>
      <c r="N1785" t="s">
        <v>464</v>
      </c>
      <c r="O1785" t="s">
        <v>339</v>
      </c>
      <c r="P1785" t="s">
        <v>1551</v>
      </c>
      <c r="Q1785" t="s">
        <v>413</v>
      </c>
      <c r="R1785" t="s">
        <v>407</v>
      </c>
      <c r="S1785" t="s">
        <v>1212</v>
      </c>
      <c r="T1785" s="131">
        <v>3.69</v>
      </c>
      <c r="U1785" t="s">
        <v>1572</v>
      </c>
      <c r="V1785" s="132">
        <v>3.5409999999999997E-2</v>
      </c>
      <c r="W1785" s="132">
        <v>3.5299999999999998E-2</v>
      </c>
      <c r="X1785" t="s">
        <v>412</v>
      </c>
      <c r="Y1785" t="s">
        <v>339</v>
      </c>
      <c r="Z1785" s="131">
        <v>312080</v>
      </c>
      <c r="AA1785" s="131">
        <v>1</v>
      </c>
      <c r="AB1785" s="131">
        <v>107.99</v>
      </c>
      <c r="AD1785" s="131">
        <v>337.01499999999999</v>
      </c>
      <c r="AH1785" s="132">
        <v>1.7000000000000001E-4</v>
      </c>
      <c r="AI1785" s="132">
        <f t="shared" si="35"/>
        <v>1.5873819584407041E-2</v>
      </c>
      <c r="AJ1785" s="132">
        <v>1.1658129196585184E-3</v>
      </c>
    </row>
    <row r="1786" spans="1:36" hidden="1">
      <c r="A1786" t="s">
        <v>1213</v>
      </c>
      <c r="B1786">
        <v>9629</v>
      </c>
      <c r="C1786" t="s">
        <v>455</v>
      </c>
      <c r="D1786" t="s">
        <v>2228</v>
      </c>
      <c r="E1786" t="s">
        <v>309</v>
      </c>
      <c r="F1786" t="s">
        <v>2393</v>
      </c>
      <c r="G1786" t="s">
        <v>2394</v>
      </c>
      <c r="H1786" t="s">
        <v>321</v>
      </c>
      <c r="I1786" t="s">
        <v>754</v>
      </c>
      <c r="J1786" t="s">
        <v>204</v>
      </c>
      <c r="K1786" t="s">
        <v>204</v>
      </c>
      <c r="L1786" t="s">
        <v>325</v>
      </c>
      <c r="M1786" t="s">
        <v>340</v>
      </c>
      <c r="N1786" t="s">
        <v>440</v>
      </c>
      <c r="O1786" t="s">
        <v>339</v>
      </c>
      <c r="P1786" t="s">
        <v>2027</v>
      </c>
      <c r="Q1786" t="s">
        <v>415</v>
      </c>
      <c r="R1786" t="s">
        <v>407</v>
      </c>
      <c r="S1786" t="s">
        <v>1212</v>
      </c>
      <c r="T1786" s="131">
        <v>0.9</v>
      </c>
      <c r="U1786" t="s">
        <v>2395</v>
      </c>
      <c r="V1786" s="132">
        <v>1.908E-2</v>
      </c>
      <c r="W1786" s="132">
        <v>2.4E-2</v>
      </c>
      <c r="X1786" t="s">
        <v>412</v>
      </c>
      <c r="Y1786" t="s">
        <v>339</v>
      </c>
      <c r="Z1786" s="131">
        <v>277027.5</v>
      </c>
      <c r="AA1786" s="131">
        <v>1</v>
      </c>
      <c r="AB1786" s="131">
        <v>119.86</v>
      </c>
      <c r="AD1786" s="131">
        <v>332.04500000000002</v>
      </c>
      <c r="AH1786" s="132">
        <v>1.9000000000000001E-4</v>
      </c>
      <c r="AI1786" s="132">
        <f t="shared" si="35"/>
        <v>1.5639726492602517E-2</v>
      </c>
      <c r="AJ1786" s="132">
        <v>1.1486205388721951E-3</v>
      </c>
    </row>
    <row r="1787" spans="1:36" hidden="1">
      <c r="A1787" t="s">
        <v>1213</v>
      </c>
      <c r="B1787">
        <v>9629</v>
      </c>
      <c r="C1787" t="s">
        <v>1977</v>
      </c>
      <c r="D1787" t="s">
        <v>1978</v>
      </c>
      <c r="E1787" t="s">
        <v>309</v>
      </c>
      <c r="F1787" t="s">
        <v>2076</v>
      </c>
      <c r="G1787" t="s">
        <v>2077</v>
      </c>
      <c r="H1787" t="s">
        <v>321</v>
      </c>
      <c r="I1787" t="s">
        <v>754</v>
      </c>
      <c r="J1787" t="s">
        <v>204</v>
      </c>
      <c r="K1787" t="s">
        <v>204</v>
      </c>
      <c r="L1787" t="s">
        <v>325</v>
      </c>
      <c r="M1787" t="s">
        <v>340</v>
      </c>
      <c r="N1787" t="s">
        <v>464</v>
      </c>
      <c r="O1787" t="s">
        <v>339</v>
      </c>
      <c r="P1787" t="s">
        <v>1700</v>
      </c>
      <c r="Q1787" t="s">
        <v>413</v>
      </c>
      <c r="R1787" t="s">
        <v>407</v>
      </c>
      <c r="S1787" t="s">
        <v>1212</v>
      </c>
      <c r="T1787" s="131">
        <v>4.67</v>
      </c>
      <c r="U1787" t="s">
        <v>2078</v>
      </c>
      <c r="V1787" s="132">
        <v>9.2300000000000004E-3</v>
      </c>
      <c r="W1787" s="132">
        <v>3.0800000000000001E-2</v>
      </c>
      <c r="X1787" t="s">
        <v>412</v>
      </c>
      <c r="Y1787" t="s">
        <v>339</v>
      </c>
      <c r="Z1787" s="131">
        <v>331331</v>
      </c>
      <c r="AA1787" s="131">
        <v>1</v>
      </c>
      <c r="AB1787" s="131">
        <v>100.11</v>
      </c>
      <c r="AD1787" s="131">
        <v>331.69499999999999</v>
      </c>
      <c r="AH1787" s="132">
        <v>2.4000000000000001E-4</v>
      </c>
      <c r="AI1787" s="132">
        <f t="shared" si="35"/>
        <v>1.5623241063602196E-2</v>
      </c>
      <c r="AJ1787" s="132">
        <v>1.1474098078309044E-3</v>
      </c>
    </row>
    <row r="1788" spans="1:36" hidden="1">
      <c r="A1788" t="s">
        <v>1213</v>
      </c>
      <c r="B1788">
        <v>9629</v>
      </c>
      <c r="C1788" t="s">
        <v>2275</v>
      </c>
      <c r="D1788" t="s">
        <v>2276</v>
      </c>
      <c r="E1788" t="s">
        <v>309</v>
      </c>
      <c r="F1788" t="s">
        <v>2676</v>
      </c>
      <c r="G1788" t="s">
        <v>2677</v>
      </c>
      <c r="H1788" t="s">
        <v>321</v>
      </c>
      <c r="I1788" t="s">
        <v>754</v>
      </c>
      <c r="J1788" t="s">
        <v>204</v>
      </c>
      <c r="K1788" t="s">
        <v>204</v>
      </c>
      <c r="L1788" t="s">
        <v>325</v>
      </c>
      <c r="M1788" t="s">
        <v>340</v>
      </c>
      <c r="N1788" t="s">
        <v>464</v>
      </c>
      <c r="O1788" t="s">
        <v>339</v>
      </c>
      <c r="P1788" t="s">
        <v>1533</v>
      </c>
      <c r="Q1788" t="s">
        <v>413</v>
      </c>
      <c r="R1788" t="s">
        <v>407</v>
      </c>
      <c r="S1788" t="s">
        <v>1212</v>
      </c>
      <c r="T1788" s="131">
        <v>1.1499999999999999</v>
      </c>
      <c r="U1788" t="s">
        <v>2678</v>
      </c>
      <c r="V1788" s="132">
        <v>6.4599999999999996E-3</v>
      </c>
      <c r="W1788" s="132">
        <v>2.8199999999999999E-2</v>
      </c>
      <c r="X1788" t="s">
        <v>412</v>
      </c>
      <c r="Y1788" t="s">
        <v>339</v>
      </c>
      <c r="Z1788" s="131">
        <v>279004.5</v>
      </c>
      <c r="AA1788" s="131">
        <v>1</v>
      </c>
      <c r="AB1788" s="131">
        <v>117.16</v>
      </c>
      <c r="AD1788" s="131">
        <v>326.88200000000001</v>
      </c>
      <c r="AH1788" s="132">
        <v>2.0000000000000001E-4</v>
      </c>
      <c r="AI1788" s="132">
        <f t="shared" si="35"/>
        <v>1.5396542864234954E-2</v>
      </c>
      <c r="AJ1788" s="132">
        <v>1.1307605263973883E-3</v>
      </c>
    </row>
    <row r="1789" spans="1:36" hidden="1">
      <c r="A1789" t="s">
        <v>1213</v>
      </c>
      <c r="B1789">
        <v>9629</v>
      </c>
      <c r="C1789" t="s">
        <v>1977</v>
      </c>
      <c r="D1789" t="s">
        <v>1978</v>
      </c>
      <c r="E1789" t="s">
        <v>309</v>
      </c>
      <c r="F1789" t="s">
        <v>2325</v>
      </c>
      <c r="G1789" t="s">
        <v>2326</v>
      </c>
      <c r="H1789" t="s">
        <v>321</v>
      </c>
      <c r="I1789" t="s">
        <v>754</v>
      </c>
      <c r="J1789" t="s">
        <v>204</v>
      </c>
      <c r="K1789" t="s">
        <v>204</v>
      </c>
      <c r="L1789" t="s">
        <v>325</v>
      </c>
      <c r="M1789" t="s">
        <v>340</v>
      </c>
      <c r="N1789" t="s">
        <v>464</v>
      </c>
      <c r="O1789" t="s">
        <v>339</v>
      </c>
      <c r="P1789" t="s">
        <v>1700</v>
      </c>
      <c r="Q1789" t="s">
        <v>413</v>
      </c>
      <c r="R1789" t="s">
        <v>407</v>
      </c>
      <c r="S1789" t="s">
        <v>1212</v>
      </c>
      <c r="T1789" s="131">
        <v>3.49</v>
      </c>
      <c r="U1789" t="s">
        <v>2284</v>
      </c>
      <c r="V1789" s="132">
        <v>3.5290000000000002E-2</v>
      </c>
      <c r="W1789" s="132">
        <v>3.0599999999999999E-2</v>
      </c>
      <c r="X1789" t="s">
        <v>412</v>
      </c>
      <c r="Y1789" t="s">
        <v>339</v>
      </c>
      <c r="Z1789" s="131">
        <v>307137.56</v>
      </c>
      <c r="AA1789" s="131">
        <v>1</v>
      </c>
      <c r="AB1789" s="131">
        <v>105.54</v>
      </c>
      <c r="AD1789" s="131">
        <v>324.15300000000002</v>
      </c>
      <c r="AH1789" s="132">
        <v>1.9000000000000001E-4</v>
      </c>
      <c r="AI1789" s="132">
        <f t="shared" si="35"/>
        <v>1.5268003619258183E-2</v>
      </c>
      <c r="AJ1789" s="132">
        <v>1.12132028350687E-3</v>
      </c>
    </row>
    <row r="1790" spans="1:36" hidden="1">
      <c r="A1790" t="s">
        <v>1213</v>
      </c>
      <c r="B1790">
        <v>9629</v>
      </c>
      <c r="C1790" t="s">
        <v>2445</v>
      </c>
      <c r="D1790" t="s">
        <v>2446</v>
      </c>
      <c r="E1790" t="s">
        <v>309</v>
      </c>
      <c r="F1790" t="s">
        <v>2832</v>
      </c>
      <c r="G1790" t="s">
        <v>2833</v>
      </c>
      <c r="H1790" t="s">
        <v>321</v>
      </c>
      <c r="I1790" t="s">
        <v>951</v>
      </c>
      <c r="J1790" t="s">
        <v>204</v>
      </c>
      <c r="K1790" t="s">
        <v>204</v>
      </c>
      <c r="L1790" t="s">
        <v>325</v>
      </c>
      <c r="M1790" t="s">
        <v>340</v>
      </c>
      <c r="N1790" t="s">
        <v>462</v>
      </c>
      <c r="O1790" t="s">
        <v>339</v>
      </c>
      <c r="P1790" t="s">
        <v>1533</v>
      </c>
      <c r="Q1790" t="s">
        <v>413</v>
      </c>
      <c r="R1790" t="s">
        <v>407</v>
      </c>
      <c r="S1790" t="s">
        <v>1212</v>
      </c>
      <c r="T1790" s="131">
        <v>2.91</v>
      </c>
      <c r="U1790" t="s">
        <v>2834</v>
      </c>
      <c r="V1790" s="132">
        <v>4.897E-2</v>
      </c>
      <c r="W1790" s="132">
        <v>5.2999999999999999E-2</v>
      </c>
      <c r="X1790" t="s">
        <v>412</v>
      </c>
      <c r="Y1790" t="s">
        <v>339</v>
      </c>
      <c r="Z1790" s="131">
        <v>319849.2</v>
      </c>
      <c r="AA1790" s="131">
        <v>1</v>
      </c>
      <c r="AB1790" s="131">
        <v>100.78</v>
      </c>
      <c r="AD1790" s="131">
        <v>322.34399999999999</v>
      </c>
      <c r="AH1790" s="132">
        <v>1.4400000000000001E-3</v>
      </c>
      <c r="AI1790" s="132">
        <f t="shared" si="35"/>
        <v>1.5182797501939391E-2</v>
      </c>
      <c r="AJ1790" s="132">
        <v>1.1150625336391719E-3</v>
      </c>
    </row>
    <row r="1791" spans="1:36" hidden="1">
      <c r="A1791" t="s">
        <v>1213</v>
      </c>
      <c r="B1791">
        <v>9629</v>
      </c>
      <c r="C1791" t="s">
        <v>2912</v>
      </c>
      <c r="D1791" t="s">
        <v>2913</v>
      </c>
      <c r="E1791" t="s">
        <v>309</v>
      </c>
      <c r="F1791" t="s">
        <v>2914</v>
      </c>
      <c r="G1791" t="s">
        <v>2915</v>
      </c>
      <c r="H1791" t="s">
        <v>321</v>
      </c>
      <c r="I1791" t="s">
        <v>951</v>
      </c>
      <c r="J1791" t="s">
        <v>204</v>
      </c>
      <c r="K1791" t="s">
        <v>204</v>
      </c>
      <c r="L1791" t="s">
        <v>325</v>
      </c>
      <c r="M1791" t="s">
        <v>340</v>
      </c>
      <c r="N1791" t="s">
        <v>447</v>
      </c>
      <c r="O1791" t="s">
        <v>339</v>
      </c>
      <c r="P1791" t="s">
        <v>1596</v>
      </c>
      <c r="Q1791" t="s">
        <v>415</v>
      </c>
      <c r="R1791" t="s">
        <v>407</v>
      </c>
      <c r="S1791" t="s">
        <v>1212</v>
      </c>
      <c r="T1791" s="131">
        <v>2.0299999999999998</v>
      </c>
      <c r="U1791" t="s">
        <v>1597</v>
      </c>
      <c r="V1791" s="132">
        <v>4.7039999999999998E-2</v>
      </c>
      <c r="W1791" s="132">
        <v>5.8599999999999999E-2</v>
      </c>
      <c r="X1791" t="s">
        <v>412</v>
      </c>
      <c r="Y1791" t="s">
        <v>339</v>
      </c>
      <c r="Z1791" s="131">
        <v>325677.59999999998</v>
      </c>
      <c r="AA1791" s="131">
        <v>1</v>
      </c>
      <c r="AB1791" s="131">
        <v>98.67</v>
      </c>
      <c r="AD1791" s="131">
        <v>321.346</v>
      </c>
      <c r="AH1791" s="132">
        <v>5.1999999999999995E-4</v>
      </c>
      <c r="AI1791" s="132">
        <f t="shared" si="35"/>
        <v>1.5135790478675625E-2</v>
      </c>
      <c r="AJ1791" s="132">
        <v>1.1116102205557209E-3</v>
      </c>
    </row>
    <row r="1792" spans="1:36" hidden="1">
      <c r="A1792" t="s">
        <v>1213</v>
      </c>
      <c r="B1792">
        <v>9629</v>
      </c>
      <c r="C1792" t="s">
        <v>1603</v>
      </c>
      <c r="D1792" t="s">
        <v>1604</v>
      </c>
      <c r="E1792" t="s">
        <v>309</v>
      </c>
      <c r="F1792" t="s">
        <v>2057</v>
      </c>
      <c r="G1792" t="s">
        <v>2058</v>
      </c>
      <c r="H1792" t="s">
        <v>321</v>
      </c>
      <c r="I1792" t="s">
        <v>754</v>
      </c>
      <c r="J1792" t="s">
        <v>204</v>
      </c>
      <c r="K1792" t="s">
        <v>204</v>
      </c>
      <c r="L1792" t="s">
        <v>325</v>
      </c>
      <c r="M1792" t="s">
        <v>340</v>
      </c>
      <c r="N1792" t="s">
        <v>448</v>
      </c>
      <c r="O1792" t="s">
        <v>339</v>
      </c>
      <c r="P1792" t="s">
        <v>1211</v>
      </c>
      <c r="Q1792" t="s">
        <v>413</v>
      </c>
      <c r="R1792" t="s">
        <v>407</v>
      </c>
      <c r="S1792" t="s">
        <v>1212</v>
      </c>
      <c r="T1792" s="131">
        <v>3.97</v>
      </c>
      <c r="U1792" t="s">
        <v>2059</v>
      </c>
      <c r="V1792" s="132">
        <v>1.242E-2</v>
      </c>
      <c r="W1792" s="132">
        <v>2.53E-2</v>
      </c>
      <c r="X1792" t="s">
        <v>412</v>
      </c>
      <c r="Y1792" t="s">
        <v>339</v>
      </c>
      <c r="Z1792" s="131">
        <v>304000</v>
      </c>
      <c r="AA1792" s="131">
        <v>1</v>
      </c>
      <c r="AB1792" s="131">
        <v>103.09</v>
      </c>
      <c r="AD1792" s="131">
        <v>313.39400000000001</v>
      </c>
      <c r="AH1792" s="132">
        <v>1.9000000000000001E-4</v>
      </c>
      <c r="AI1792" s="132">
        <f t="shared" si="35"/>
        <v>1.476124153178838E-2</v>
      </c>
      <c r="AJ1792" s="132">
        <v>1.0841024112976032E-3</v>
      </c>
    </row>
    <row r="1793" spans="1:36" hidden="1">
      <c r="A1793" t="s">
        <v>1213</v>
      </c>
      <c r="B1793">
        <v>9629</v>
      </c>
      <c r="C1793" t="s">
        <v>2517</v>
      </c>
      <c r="D1793" t="s">
        <v>2518</v>
      </c>
      <c r="E1793" t="s">
        <v>309</v>
      </c>
      <c r="F1793" t="s">
        <v>2916</v>
      </c>
      <c r="G1793" t="s">
        <v>2917</v>
      </c>
      <c r="H1793" t="s">
        <v>321</v>
      </c>
      <c r="I1793" t="s">
        <v>754</v>
      </c>
      <c r="J1793" t="s">
        <v>204</v>
      </c>
      <c r="K1793" t="s">
        <v>204</v>
      </c>
      <c r="L1793" t="s">
        <v>325</v>
      </c>
      <c r="M1793" t="s">
        <v>340</v>
      </c>
      <c r="N1793" t="s">
        <v>447</v>
      </c>
      <c r="O1793" t="s">
        <v>339</v>
      </c>
      <c r="P1793" t="s">
        <v>1551</v>
      </c>
      <c r="Q1793" t="s">
        <v>413</v>
      </c>
      <c r="R1793" t="s">
        <v>407</v>
      </c>
      <c r="S1793" t="s">
        <v>1212</v>
      </c>
      <c r="T1793" s="131">
        <v>3.99</v>
      </c>
      <c r="U1793" t="s">
        <v>2018</v>
      </c>
      <c r="V1793" s="132">
        <v>1.158E-2</v>
      </c>
      <c r="W1793" s="132">
        <v>3.7199999999999997E-2</v>
      </c>
      <c r="X1793" t="s">
        <v>412</v>
      </c>
      <c r="Y1793" t="s">
        <v>339</v>
      </c>
      <c r="Z1793" s="131">
        <v>269234.03999999998</v>
      </c>
      <c r="AA1793" s="131">
        <v>1</v>
      </c>
      <c r="AB1793" s="131">
        <v>113.73</v>
      </c>
      <c r="AD1793" s="131">
        <v>306.2</v>
      </c>
      <c r="AH1793" s="132">
        <v>7.9000000000000001E-4</v>
      </c>
      <c r="AI1793" s="132">
        <f t="shared" si="35"/>
        <v>1.4422395313993254E-2</v>
      </c>
      <c r="AJ1793" s="132">
        <v>1.0592166995517659E-3</v>
      </c>
    </row>
    <row r="1794" spans="1:36" hidden="1">
      <c r="A1794" t="s">
        <v>1213</v>
      </c>
      <c r="B1794">
        <v>9629</v>
      </c>
      <c r="C1794" t="s">
        <v>1835</v>
      </c>
      <c r="D1794" t="s">
        <v>1836</v>
      </c>
      <c r="E1794" t="s">
        <v>309</v>
      </c>
      <c r="F1794" t="s">
        <v>2900</v>
      </c>
      <c r="G1794" t="s">
        <v>2901</v>
      </c>
      <c r="H1794" t="s">
        <v>321</v>
      </c>
      <c r="I1794" t="s">
        <v>951</v>
      </c>
      <c r="J1794" t="s">
        <v>204</v>
      </c>
      <c r="K1794" t="s">
        <v>204</v>
      </c>
      <c r="L1794" t="s">
        <v>325</v>
      </c>
      <c r="M1794" t="s">
        <v>340</v>
      </c>
      <c r="N1794" t="s">
        <v>441</v>
      </c>
      <c r="O1794" t="s">
        <v>339</v>
      </c>
      <c r="Q1794" t="s">
        <v>410</v>
      </c>
      <c r="R1794" t="s">
        <v>410</v>
      </c>
      <c r="S1794" t="s">
        <v>1212</v>
      </c>
      <c r="T1794" s="131">
        <v>2.3199999999999998</v>
      </c>
      <c r="U1794" t="s">
        <v>1960</v>
      </c>
      <c r="V1794" s="132">
        <v>5.101E-2</v>
      </c>
      <c r="W1794" s="132">
        <v>6.0600000000000001E-2</v>
      </c>
      <c r="X1794" t="s">
        <v>412</v>
      </c>
      <c r="Y1794" t="s">
        <v>339</v>
      </c>
      <c r="Z1794" s="131">
        <v>305000</v>
      </c>
      <c r="AA1794" s="131">
        <v>1</v>
      </c>
      <c r="AB1794" s="131">
        <v>100.19</v>
      </c>
      <c r="AD1794" s="131">
        <v>305.58</v>
      </c>
      <c r="AH1794" s="132">
        <v>1.39E-3</v>
      </c>
      <c r="AI1794" s="132">
        <f t="shared" si="35"/>
        <v>1.4393192554049831E-2</v>
      </c>
      <c r="AJ1794" s="132">
        <v>1.0570719759929086E-3</v>
      </c>
    </row>
    <row r="1795" spans="1:36" hidden="1">
      <c r="A1795" t="s">
        <v>1213</v>
      </c>
      <c r="B1795">
        <v>9629</v>
      </c>
      <c r="C1795" t="s">
        <v>2373</v>
      </c>
      <c r="D1795" t="s">
        <v>2374</v>
      </c>
      <c r="E1795" t="s">
        <v>309</v>
      </c>
      <c r="F1795" t="s">
        <v>2574</v>
      </c>
      <c r="G1795" t="s">
        <v>2575</v>
      </c>
      <c r="H1795" t="s">
        <v>321</v>
      </c>
      <c r="I1795" t="s">
        <v>951</v>
      </c>
      <c r="J1795" t="s">
        <v>204</v>
      </c>
      <c r="K1795" t="s">
        <v>204</v>
      </c>
      <c r="L1795" t="s">
        <v>325</v>
      </c>
      <c r="M1795" t="s">
        <v>340</v>
      </c>
      <c r="N1795" t="s">
        <v>440</v>
      </c>
      <c r="O1795" t="s">
        <v>339</v>
      </c>
      <c r="P1795" t="s">
        <v>1577</v>
      </c>
      <c r="Q1795" t="s">
        <v>415</v>
      </c>
      <c r="R1795" t="s">
        <v>407</v>
      </c>
      <c r="S1795" t="s">
        <v>1212</v>
      </c>
      <c r="T1795" s="131">
        <v>1.45</v>
      </c>
      <c r="U1795" t="s">
        <v>1370</v>
      </c>
      <c r="V1795" s="132">
        <v>4.9529999999999998E-2</v>
      </c>
      <c r="W1795" s="132">
        <v>5.3999999999999999E-2</v>
      </c>
      <c r="X1795" t="s">
        <v>412</v>
      </c>
      <c r="Y1795" t="s">
        <v>339</v>
      </c>
      <c r="Z1795" s="131">
        <v>298876.99</v>
      </c>
      <c r="AA1795" s="131">
        <v>1</v>
      </c>
      <c r="AB1795" s="131">
        <v>97.14</v>
      </c>
      <c r="AD1795" s="131">
        <v>290.32900000000001</v>
      </c>
      <c r="AH1795" s="132">
        <v>4.2000000000000002E-4</v>
      </c>
      <c r="AI1795" s="132">
        <f t="shared" ref="AI1795:AI1858" si="36">AD1795/SUMIF(B:B,B1795,AD:AD)</f>
        <v>1.3674851760667366E-2</v>
      </c>
      <c r="AJ1795" s="132">
        <v>1.0043152356765664E-3</v>
      </c>
    </row>
    <row r="1796" spans="1:36" hidden="1">
      <c r="A1796" t="s">
        <v>1213</v>
      </c>
      <c r="B1796">
        <v>9629</v>
      </c>
      <c r="C1796" t="s">
        <v>2880</v>
      </c>
      <c r="D1796" t="s">
        <v>2881</v>
      </c>
      <c r="E1796" t="s">
        <v>309</v>
      </c>
      <c r="F1796" t="s">
        <v>2897</v>
      </c>
      <c r="G1796" t="s">
        <v>2898</v>
      </c>
      <c r="H1796" t="s">
        <v>321</v>
      </c>
      <c r="I1796" t="s">
        <v>951</v>
      </c>
      <c r="J1796" t="s">
        <v>204</v>
      </c>
      <c r="K1796" t="s">
        <v>204</v>
      </c>
      <c r="L1796" t="s">
        <v>325</v>
      </c>
      <c r="M1796" t="s">
        <v>340</v>
      </c>
      <c r="N1796" t="s">
        <v>440</v>
      </c>
      <c r="O1796" t="s">
        <v>339</v>
      </c>
      <c r="P1796" t="s">
        <v>1627</v>
      </c>
      <c r="Q1796" t="s">
        <v>413</v>
      </c>
      <c r="R1796" t="s">
        <v>407</v>
      </c>
      <c r="S1796" t="s">
        <v>1212</v>
      </c>
      <c r="T1796" s="131">
        <v>2.2400000000000002</v>
      </c>
      <c r="U1796" t="s">
        <v>2899</v>
      </c>
      <c r="V1796" s="132">
        <v>5.7110000000000001E-2</v>
      </c>
      <c r="W1796" s="132">
        <v>5.3999999999999999E-2</v>
      </c>
      <c r="X1796" t="s">
        <v>412</v>
      </c>
      <c r="Y1796" t="s">
        <v>339</v>
      </c>
      <c r="Z1796" s="131">
        <v>295625.2</v>
      </c>
      <c r="AA1796" s="131">
        <v>1</v>
      </c>
      <c r="AB1796" s="131">
        <v>94.31</v>
      </c>
      <c r="AD1796" s="131">
        <v>278.80399999999997</v>
      </c>
      <c r="AH1796" s="132">
        <v>5.1999999999999995E-4</v>
      </c>
      <c r="AI1796" s="132">
        <f t="shared" si="36"/>
        <v>1.3132010134299722E-2</v>
      </c>
      <c r="AJ1796" s="132">
        <v>9.6444759210264697E-4</v>
      </c>
    </row>
    <row r="1797" spans="1:36" hidden="1">
      <c r="A1797" t="s">
        <v>1213</v>
      </c>
      <c r="B1797">
        <v>9629</v>
      </c>
      <c r="C1797" t="s">
        <v>1948</v>
      </c>
      <c r="D1797" t="s">
        <v>1949</v>
      </c>
      <c r="E1797" t="s">
        <v>309</v>
      </c>
      <c r="F1797" t="s">
        <v>2028</v>
      </c>
      <c r="G1797" t="s">
        <v>2029</v>
      </c>
      <c r="H1797" t="s">
        <v>321</v>
      </c>
      <c r="I1797" t="s">
        <v>754</v>
      </c>
      <c r="J1797" t="s">
        <v>204</v>
      </c>
      <c r="K1797" t="s">
        <v>204</v>
      </c>
      <c r="L1797" t="s">
        <v>325</v>
      </c>
      <c r="M1797" t="s">
        <v>340</v>
      </c>
      <c r="N1797" t="s">
        <v>447</v>
      </c>
      <c r="O1797" t="s">
        <v>339</v>
      </c>
      <c r="P1797" t="s">
        <v>1551</v>
      </c>
      <c r="Q1797" t="s">
        <v>413</v>
      </c>
      <c r="R1797" t="s">
        <v>407</v>
      </c>
      <c r="S1797" t="s">
        <v>1212</v>
      </c>
      <c r="T1797" s="131">
        <v>3.04</v>
      </c>
      <c r="U1797" t="s">
        <v>1617</v>
      </c>
      <c r="V1797" s="132">
        <v>2.66E-3</v>
      </c>
      <c r="W1797" s="132">
        <v>3.2800000000000003E-2</v>
      </c>
      <c r="X1797" t="s">
        <v>412</v>
      </c>
      <c r="Y1797" t="s">
        <v>339</v>
      </c>
      <c r="Z1797" s="131">
        <v>260850</v>
      </c>
      <c r="AA1797" s="131">
        <v>1</v>
      </c>
      <c r="AB1797" s="131">
        <v>104.77</v>
      </c>
      <c r="AD1797" s="131">
        <v>273.29300000000001</v>
      </c>
      <c r="AH1797" s="132">
        <v>1.8000000000000001E-4</v>
      </c>
      <c r="AI1797" s="132">
        <f t="shared" si="36"/>
        <v>1.2872435279383273E-2</v>
      </c>
      <c r="AJ1797" s="132">
        <v>9.4538376704964326E-4</v>
      </c>
    </row>
    <row r="1798" spans="1:36" hidden="1">
      <c r="A1798" t="s">
        <v>1213</v>
      </c>
      <c r="B1798">
        <v>9629</v>
      </c>
      <c r="C1798" t="s">
        <v>1696</v>
      </c>
      <c r="D1798" t="s">
        <v>1697</v>
      </c>
      <c r="E1798" t="s">
        <v>309</v>
      </c>
      <c r="F1798" t="s">
        <v>1953</v>
      </c>
      <c r="G1798" t="s">
        <v>1954</v>
      </c>
      <c r="H1798" t="s">
        <v>321</v>
      </c>
      <c r="I1798" t="s">
        <v>754</v>
      </c>
      <c r="J1798" t="s">
        <v>204</v>
      </c>
      <c r="K1798" t="s">
        <v>204</v>
      </c>
      <c r="L1798" t="s">
        <v>325</v>
      </c>
      <c r="M1798" t="s">
        <v>340</v>
      </c>
      <c r="N1798" t="s">
        <v>464</v>
      </c>
      <c r="O1798" t="s">
        <v>339</v>
      </c>
      <c r="P1798" t="s">
        <v>1700</v>
      </c>
      <c r="Q1798" t="s">
        <v>413</v>
      </c>
      <c r="R1798" t="s">
        <v>407</v>
      </c>
      <c r="S1798" t="s">
        <v>1212</v>
      </c>
      <c r="T1798" s="131">
        <v>4.91</v>
      </c>
      <c r="U1798" t="s">
        <v>1955</v>
      </c>
      <c r="V1798" s="132">
        <v>2.6030000000000001E-2</v>
      </c>
      <c r="W1798" s="132">
        <v>2.9700000000000001E-2</v>
      </c>
      <c r="X1798" t="s">
        <v>412</v>
      </c>
      <c r="Y1798" t="s">
        <v>339</v>
      </c>
      <c r="Z1798" s="131">
        <v>263875.53999999998</v>
      </c>
      <c r="AA1798" s="131">
        <v>1</v>
      </c>
      <c r="AB1798" s="131">
        <v>102.5</v>
      </c>
      <c r="AD1798" s="131">
        <v>270.47199999999998</v>
      </c>
      <c r="AH1798" s="132">
        <v>1.2E-4</v>
      </c>
      <c r="AI1798" s="132">
        <f t="shared" si="36"/>
        <v>1.2739562721640703E-2</v>
      </c>
      <c r="AJ1798" s="132">
        <v>9.3562527485684251E-4</v>
      </c>
    </row>
    <row r="1799" spans="1:36" hidden="1">
      <c r="A1799" t="s">
        <v>1213</v>
      </c>
      <c r="B1799">
        <v>9629</v>
      </c>
      <c r="C1799" t="s">
        <v>1925</v>
      </c>
      <c r="D1799" t="s">
        <v>1926</v>
      </c>
      <c r="E1799" t="s">
        <v>309</v>
      </c>
      <c r="F1799" t="s">
        <v>1927</v>
      </c>
      <c r="G1799" t="s">
        <v>1928</v>
      </c>
      <c r="H1799" t="s">
        <v>321</v>
      </c>
      <c r="I1799" t="s">
        <v>754</v>
      </c>
      <c r="J1799" t="s">
        <v>204</v>
      </c>
      <c r="K1799" t="s">
        <v>204</v>
      </c>
      <c r="L1799" t="s">
        <v>325</v>
      </c>
      <c r="M1799" t="s">
        <v>340</v>
      </c>
      <c r="N1799" t="s">
        <v>464</v>
      </c>
      <c r="O1799" t="s">
        <v>339</v>
      </c>
      <c r="P1799" t="s">
        <v>1539</v>
      </c>
      <c r="Q1799" t="s">
        <v>413</v>
      </c>
      <c r="R1799" t="s">
        <v>407</v>
      </c>
      <c r="S1799" t="s">
        <v>1212</v>
      </c>
      <c r="T1799" s="131">
        <v>2.1</v>
      </c>
      <c r="U1799" t="s">
        <v>1849</v>
      </c>
      <c r="V1799" s="132">
        <v>9.6100000000000005E-3</v>
      </c>
      <c r="W1799" s="132">
        <v>3.5000000000000003E-2</v>
      </c>
      <c r="X1799" t="s">
        <v>412</v>
      </c>
      <c r="Y1799" t="s">
        <v>339</v>
      </c>
      <c r="Z1799" s="131">
        <v>227650</v>
      </c>
      <c r="AA1799" s="131">
        <v>1</v>
      </c>
      <c r="AB1799" s="131">
        <v>115.87</v>
      </c>
      <c r="AD1799" s="131">
        <v>263.77800000000002</v>
      </c>
      <c r="AH1799" s="132">
        <v>4.6000000000000001E-4</v>
      </c>
      <c r="AI1799" s="132">
        <f t="shared" si="36"/>
        <v>1.2424267116703178E-2</v>
      </c>
      <c r="AJ1799" s="132">
        <v>9.1246917888427735E-4</v>
      </c>
    </row>
    <row r="1800" spans="1:36" hidden="1">
      <c r="A1800" t="s">
        <v>1213</v>
      </c>
      <c r="B1800">
        <v>9629</v>
      </c>
      <c r="C1800" t="s">
        <v>2250</v>
      </c>
      <c r="D1800" t="s">
        <v>2251</v>
      </c>
      <c r="E1800" t="s">
        <v>309</v>
      </c>
      <c r="F1800" t="s">
        <v>2817</v>
      </c>
      <c r="G1800" t="s">
        <v>2818</v>
      </c>
      <c r="H1800" t="s">
        <v>321</v>
      </c>
      <c r="I1800" t="s">
        <v>754</v>
      </c>
      <c r="J1800" t="s">
        <v>204</v>
      </c>
      <c r="K1800" t="s">
        <v>204</v>
      </c>
      <c r="L1800" t="s">
        <v>325</v>
      </c>
      <c r="M1800" t="s">
        <v>340</v>
      </c>
      <c r="N1800" t="s">
        <v>440</v>
      </c>
      <c r="O1800" t="s">
        <v>339</v>
      </c>
      <c r="P1800" t="s">
        <v>1533</v>
      </c>
      <c r="Q1800" t="s">
        <v>413</v>
      </c>
      <c r="R1800" t="s">
        <v>407</v>
      </c>
      <c r="S1800" t="s">
        <v>1212</v>
      </c>
      <c r="T1800" s="131">
        <v>3.09</v>
      </c>
      <c r="U1800" t="s">
        <v>2819</v>
      </c>
      <c r="V1800" s="132">
        <v>3.4299999999999999E-3</v>
      </c>
      <c r="W1800" s="132">
        <v>2.76E-2</v>
      </c>
      <c r="X1800" t="s">
        <v>412</v>
      </c>
      <c r="Y1800" t="s">
        <v>339</v>
      </c>
      <c r="Z1800" s="131">
        <v>229994.05</v>
      </c>
      <c r="AA1800" s="131">
        <v>1</v>
      </c>
      <c r="AB1800" s="131">
        <v>111.43</v>
      </c>
      <c r="AD1800" s="131">
        <v>256.28199999999998</v>
      </c>
      <c r="AH1800" s="132">
        <v>2.4000000000000001E-4</v>
      </c>
      <c r="AI1800" s="132">
        <f t="shared" si="36"/>
        <v>1.2071196328742061E-2</v>
      </c>
      <c r="AJ1800" s="132">
        <v>8.8653877921138354E-4</v>
      </c>
    </row>
    <row r="1801" spans="1:36" hidden="1">
      <c r="A1801" t="s">
        <v>1213</v>
      </c>
      <c r="B1801">
        <v>9629</v>
      </c>
      <c r="C1801" t="s">
        <v>2598</v>
      </c>
      <c r="D1801" t="s">
        <v>2599</v>
      </c>
      <c r="E1801" t="s">
        <v>309</v>
      </c>
      <c r="F1801" t="s">
        <v>2600</v>
      </c>
      <c r="G1801" t="s">
        <v>2601</v>
      </c>
      <c r="H1801" t="s">
        <v>321</v>
      </c>
      <c r="I1801" t="s">
        <v>755</v>
      </c>
      <c r="J1801" t="s">
        <v>204</v>
      </c>
      <c r="K1801" t="s">
        <v>204</v>
      </c>
      <c r="L1801" t="s">
        <v>325</v>
      </c>
      <c r="M1801" t="s">
        <v>340</v>
      </c>
      <c r="N1801" t="s">
        <v>454</v>
      </c>
      <c r="O1801" t="s">
        <v>339</v>
      </c>
      <c r="P1801" t="s">
        <v>1700</v>
      </c>
      <c r="Q1801" t="s">
        <v>413</v>
      </c>
      <c r="R1801" t="s">
        <v>407</v>
      </c>
      <c r="S1801" t="s">
        <v>1212</v>
      </c>
      <c r="T1801" s="131">
        <v>0.27</v>
      </c>
      <c r="U1801" t="s">
        <v>2602</v>
      </c>
      <c r="V1801" s="132">
        <v>4.6649999999999997E-2</v>
      </c>
      <c r="W1801" s="132">
        <v>8.0799999999999997E-2</v>
      </c>
      <c r="X1801" t="s">
        <v>412</v>
      </c>
      <c r="Y1801" t="s">
        <v>339</v>
      </c>
      <c r="Z1801" s="131">
        <v>227833.17</v>
      </c>
      <c r="AA1801" s="131">
        <v>1</v>
      </c>
      <c r="AB1801" s="131">
        <v>103.71</v>
      </c>
      <c r="AD1801" s="131">
        <v>236.286</v>
      </c>
      <c r="AH1801" s="132">
        <v>6.8000000000000005E-4</v>
      </c>
      <c r="AI1801" s="132">
        <f t="shared" si="36"/>
        <v>1.1129360219340986E-2</v>
      </c>
      <c r="AJ1801" s="132">
        <v>8.1736798520669026E-4</v>
      </c>
    </row>
    <row r="1802" spans="1:36" hidden="1">
      <c r="A1802" t="s">
        <v>1213</v>
      </c>
      <c r="B1802">
        <v>9629</v>
      </c>
      <c r="C1802" t="s">
        <v>2550</v>
      </c>
      <c r="D1802" t="s">
        <v>2551</v>
      </c>
      <c r="E1802" t="s">
        <v>309</v>
      </c>
      <c r="F1802" t="s">
        <v>2700</v>
      </c>
      <c r="G1802" t="s">
        <v>2701</v>
      </c>
      <c r="H1802" t="s">
        <v>321</v>
      </c>
      <c r="I1802" t="s">
        <v>951</v>
      </c>
      <c r="J1802" t="s">
        <v>204</v>
      </c>
      <c r="K1802" t="s">
        <v>204</v>
      </c>
      <c r="L1802" t="s">
        <v>325</v>
      </c>
      <c r="M1802" t="s">
        <v>340</v>
      </c>
      <c r="N1802" t="s">
        <v>440</v>
      </c>
      <c r="O1802" t="s">
        <v>339</v>
      </c>
      <c r="P1802" t="s">
        <v>1539</v>
      </c>
      <c r="Q1802" t="s">
        <v>413</v>
      </c>
      <c r="R1802" t="s">
        <v>407</v>
      </c>
      <c r="S1802" t="s">
        <v>1212</v>
      </c>
      <c r="T1802" s="131">
        <v>3.03</v>
      </c>
      <c r="U1802" t="s">
        <v>2702</v>
      </c>
      <c r="V1802" s="132">
        <v>1.949E-2</v>
      </c>
      <c r="W1802" s="132">
        <v>5.5599999999999997E-2</v>
      </c>
      <c r="X1802" t="s">
        <v>412</v>
      </c>
      <c r="Y1802" t="s">
        <v>339</v>
      </c>
      <c r="Z1802" s="131">
        <v>249889.08</v>
      </c>
      <c r="AA1802" s="131">
        <v>1</v>
      </c>
      <c r="AB1802" s="131">
        <v>91.59</v>
      </c>
      <c r="AD1802" s="131">
        <v>228.87299999999999</v>
      </c>
      <c r="AH1802" s="132">
        <v>3.5E-4</v>
      </c>
      <c r="AI1802" s="132">
        <f t="shared" si="36"/>
        <v>1.0780198833114232E-2</v>
      </c>
      <c r="AJ1802" s="132">
        <v>7.9172470175215969E-4</v>
      </c>
    </row>
    <row r="1803" spans="1:36" hidden="1">
      <c r="A1803" t="s">
        <v>1213</v>
      </c>
      <c r="B1803">
        <v>9629</v>
      </c>
      <c r="C1803" t="s">
        <v>1519</v>
      </c>
      <c r="D1803" t="s">
        <v>1520</v>
      </c>
      <c r="E1803" t="s">
        <v>309</v>
      </c>
      <c r="F1803" t="s">
        <v>2468</v>
      </c>
      <c r="G1803" t="s">
        <v>2469</v>
      </c>
      <c r="H1803" t="s">
        <v>321</v>
      </c>
      <c r="I1803" t="s">
        <v>754</v>
      </c>
      <c r="J1803" t="s">
        <v>204</v>
      </c>
      <c r="K1803" t="s">
        <v>204</v>
      </c>
      <c r="L1803" t="s">
        <v>325</v>
      </c>
      <c r="M1803" t="s">
        <v>340</v>
      </c>
      <c r="N1803" t="s">
        <v>448</v>
      </c>
      <c r="O1803" t="s">
        <v>339</v>
      </c>
      <c r="P1803" t="s">
        <v>1211</v>
      </c>
      <c r="Q1803" t="s">
        <v>413</v>
      </c>
      <c r="R1803" t="s">
        <v>407</v>
      </c>
      <c r="S1803" t="s">
        <v>1212</v>
      </c>
      <c r="T1803" s="131">
        <v>1.24</v>
      </c>
      <c r="U1803" t="s">
        <v>1841</v>
      </c>
      <c r="V1803" s="132">
        <v>1.6250000000000001E-2</v>
      </c>
      <c r="W1803" s="132">
        <v>2.29E-2</v>
      </c>
      <c r="X1803" t="s">
        <v>412</v>
      </c>
      <c r="Y1803" t="s">
        <v>339</v>
      </c>
      <c r="Z1803" s="131">
        <v>160761</v>
      </c>
      <c r="AA1803" s="131">
        <v>1</v>
      </c>
      <c r="AB1803" s="131">
        <v>114.23</v>
      </c>
      <c r="AD1803" s="131">
        <v>183.637</v>
      </c>
      <c r="AH1803" s="132">
        <v>1.1E-4</v>
      </c>
      <c r="AI1803" s="132">
        <f t="shared" si="36"/>
        <v>8.6495277866615906E-3</v>
      </c>
      <c r="AJ1803" s="132">
        <v>6.3524290351269636E-4</v>
      </c>
    </row>
    <row r="1804" spans="1:36" hidden="1">
      <c r="A1804" t="s">
        <v>1213</v>
      </c>
      <c r="B1804">
        <v>9629</v>
      </c>
      <c r="C1804" t="s">
        <v>1948</v>
      </c>
      <c r="D1804" t="s">
        <v>1949</v>
      </c>
      <c r="E1804" t="s">
        <v>309</v>
      </c>
      <c r="F1804" t="s">
        <v>1950</v>
      </c>
      <c r="G1804" t="s">
        <v>1951</v>
      </c>
      <c r="H1804" t="s">
        <v>321</v>
      </c>
      <c r="I1804" t="s">
        <v>754</v>
      </c>
      <c r="J1804" t="s">
        <v>204</v>
      </c>
      <c r="K1804" t="s">
        <v>204</v>
      </c>
      <c r="L1804" t="s">
        <v>325</v>
      </c>
      <c r="M1804" t="s">
        <v>340</v>
      </c>
      <c r="N1804" t="s">
        <v>447</v>
      </c>
      <c r="O1804" t="s">
        <v>339</v>
      </c>
      <c r="P1804" t="s">
        <v>1551</v>
      </c>
      <c r="Q1804" t="s">
        <v>413</v>
      </c>
      <c r="R1804" t="s">
        <v>407</v>
      </c>
      <c r="S1804" t="s">
        <v>1212</v>
      </c>
      <c r="T1804" s="131">
        <v>5.0999999999999996</v>
      </c>
      <c r="U1804" t="s">
        <v>1952</v>
      </c>
      <c r="V1804" s="132">
        <v>4.0390000000000002E-2</v>
      </c>
      <c r="W1804" s="132">
        <v>3.4200000000000001E-2</v>
      </c>
      <c r="X1804" t="s">
        <v>412</v>
      </c>
      <c r="Y1804" t="s">
        <v>339</v>
      </c>
      <c r="Z1804" s="131">
        <v>163000</v>
      </c>
      <c r="AA1804" s="131">
        <v>1</v>
      </c>
      <c r="AB1804" s="131">
        <v>109.05</v>
      </c>
      <c r="AD1804" s="131">
        <v>177.75200000000001</v>
      </c>
      <c r="AH1804" s="132">
        <v>4.6999999999999999E-4</v>
      </c>
      <c r="AI1804" s="132">
        <f t="shared" si="36"/>
        <v>8.3723370733276587E-3</v>
      </c>
      <c r="AJ1804" s="132">
        <v>6.1488532586128513E-4</v>
      </c>
    </row>
    <row r="1805" spans="1:36" hidden="1">
      <c r="A1805" t="s">
        <v>1213</v>
      </c>
      <c r="B1805">
        <v>9629</v>
      </c>
      <c r="C1805" t="s">
        <v>1603</v>
      </c>
      <c r="D1805" t="s">
        <v>1604</v>
      </c>
      <c r="E1805" t="s">
        <v>309</v>
      </c>
      <c r="F1805" t="s">
        <v>2419</v>
      </c>
      <c r="G1805" t="s">
        <v>2420</v>
      </c>
      <c r="H1805" t="s">
        <v>321</v>
      </c>
      <c r="I1805" t="s">
        <v>754</v>
      </c>
      <c r="J1805" t="s">
        <v>204</v>
      </c>
      <c r="K1805" t="s">
        <v>204</v>
      </c>
      <c r="L1805" t="s">
        <v>325</v>
      </c>
      <c r="M1805" t="s">
        <v>340</v>
      </c>
      <c r="N1805" t="s">
        <v>448</v>
      </c>
      <c r="O1805" t="s">
        <v>339</v>
      </c>
      <c r="P1805" t="s">
        <v>1211</v>
      </c>
      <c r="Q1805" t="s">
        <v>413</v>
      </c>
      <c r="R1805" t="s">
        <v>407</v>
      </c>
      <c r="S1805" t="s">
        <v>1212</v>
      </c>
      <c r="T1805" s="131">
        <v>3.05</v>
      </c>
      <c r="U1805" t="s">
        <v>2421</v>
      </c>
      <c r="V1805" s="132">
        <v>1.7500000000000002E-2</v>
      </c>
      <c r="W1805" s="132">
        <v>2.5499999999999998E-2</v>
      </c>
      <c r="X1805" t="s">
        <v>412</v>
      </c>
      <c r="Y1805" t="s">
        <v>339</v>
      </c>
      <c r="Z1805" s="131">
        <v>145328.1</v>
      </c>
      <c r="AA1805" s="131">
        <v>1</v>
      </c>
      <c r="AB1805" s="131">
        <v>112.78</v>
      </c>
      <c r="AD1805" s="131">
        <v>163.90100000000001</v>
      </c>
      <c r="AH1805" s="132">
        <v>6.9999999999999994E-5</v>
      </c>
      <c r="AI1805" s="132">
        <f t="shared" si="36"/>
        <v>7.7199379959464682E-3</v>
      </c>
      <c r="AJ1805" s="132">
        <v>5.6697150971010441E-4</v>
      </c>
    </row>
    <row r="1806" spans="1:36" hidden="1">
      <c r="A1806" t="s">
        <v>1213</v>
      </c>
      <c r="B1806">
        <v>9629</v>
      </c>
      <c r="C1806" t="s">
        <v>2590</v>
      </c>
      <c r="D1806" t="s">
        <v>2591</v>
      </c>
      <c r="E1806" t="s">
        <v>309</v>
      </c>
      <c r="F1806" t="s">
        <v>2592</v>
      </c>
      <c r="G1806" t="s">
        <v>2593</v>
      </c>
      <c r="H1806" t="s">
        <v>321</v>
      </c>
      <c r="I1806" t="s">
        <v>754</v>
      </c>
      <c r="J1806" t="s">
        <v>204</v>
      </c>
      <c r="K1806" t="s">
        <v>204</v>
      </c>
      <c r="L1806" t="s">
        <v>325</v>
      </c>
      <c r="M1806" t="s">
        <v>340</v>
      </c>
      <c r="N1806" t="s">
        <v>475</v>
      </c>
      <c r="O1806" t="s">
        <v>339</v>
      </c>
      <c r="P1806" t="s">
        <v>1700</v>
      </c>
      <c r="Q1806" t="s">
        <v>413</v>
      </c>
      <c r="R1806" t="s">
        <v>407</v>
      </c>
      <c r="S1806" t="s">
        <v>1212</v>
      </c>
      <c r="T1806" s="131">
        <v>1.94</v>
      </c>
      <c r="U1806" t="s">
        <v>2594</v>
      </c>
      <c r="V1806" s="132">
        <v>2.2599999999999999E-3</v>
      </c>
      <c r="W1806" s="132">
        <v>2.5499999999999998E-2</v>
      </c>
      <c r="X1806" t="s">
        <v>412</v>
      </c>
      <c r="Y1806" t="s">
        <v>339</v>
      </c>
      <c r="Z1806" s="131">
        <v>123674.29</v>
      </c>
      <c r="AA1806" s="131">
        <v>1</v>
      </c>
      <c r="AB1806" s="131">
        <v>121.82</v>
      </c>
      <c r="AD1806" s="131">
        <v>150.66</v>
      </c>
      <c r="AH1806" s="132">
        <v>2.9999999999999997E-4</v>
      </c>
      <c r="AI1806" s="132">
        <f t="shared" si="36"/>
        <v>7.096270666251547E-3</v>
      </c>
      <c r="AJ1806" s="132">
        <v>5.2116782480231565E-4</v>
      </c>
    </row>
    <row r="1807" spans="1:36" hidden="1">
      <c r="A1807" t="s">
        <v>1213</v>
      </c>
      <c r="B1807">
        <v>9629</v>
      </c>
      <c r="C1807" t="s">
        <v>2517</v>
      </c>
      <c r="D1807" t="s">
        <v>2518</v>
      </c>
      <c r="E1807" t="s">
        <v>309</v>
      </c>
      <c r="F1807" t="s">
        <v>2839</v>
      </c>
      <c r="G1807" t="s">
        <v>2840</v>
      </c>
      <c r="H1807" t="s">
        <v>321</v>
      </c>
      <c r="I1807" t="s">
        <v>754</v>
      </c>
      <c r="J1807" t="s">
        <v>204</v>
      </c>
      <c r="K1807" t="s">
        <v>204</v>
      </c>
      <c r="L1807" t="s">
        <v>325</v>
      </c>
      <c r="M1807" t="s">
        <v>340</v>
      </c>
      <c r="N1807" t="s">
        <v>447</v>
      </c>
      <c r="O1807" t="s">
        <v>339</v>
      </c>
      <c r="P1807" t="s">
        <v>1551</v>
      </c>
      <c r="Q1807" t="s">
        <v>413</v>
      </c>
      <c r="R1807" t="s">
        <v>407</v>
      </c>
      <c r="S1807" t="s">
        <v>1212</v>
      </c>
      <c r="T1807" s="131">
        <v>0.01</v>
      </c>
      <c r="U1807" t="s">
        <v>2056</v>
      </c>
      <c r="V1807" s="132">
        <v>6.4070000000000002E-2</v>
      </c>
      <c r="W1807" s="132">
        <v>0.29880000000000001</v>
      </c>
      <c r="X1807" t="s">
        <v>412</v>
      </c>
      <c r="Y1807" t="s">
        <v>339</v>
      </c>
      <c r="Z1807" s="131">
        <v>105622.66</v>
      </c>
      <c r="AA1807" s="131">
        <v>1</v>
      </c>
      <c r="AB1807" s="131">
        <v>117.97</v>
      </c>
      <c r="AD1807" s="131">
        <v>124.60299999999999</v>
      </c>
      <c r="AH1807" s="132">
        <v>2.4000000000000001E-4</v>
      </c>
      <c r="AI1807" s="132">
        <f t="shared" si="36"/>
        <v>5.8689540277906639E-3</v>
      </c>
      <c r="AJ1807" s="132">
        <v>4.3103062839401916E-4</v>
      </c>
    </row>
    <row r="1808" spans="1:36" hidden="1">
      <c r="A1808" t="s">
        <v>1213</v>
      </c>
      <c r="B1808">
        <v>9629</v>
      </c>
      <c r="C1808" t="s">
        <v>3038</v>
      </c>
      <c r="D1808" t="s">
        <v>3039</v>
      </c>
      <c r="E1808" t="s">
        <v>311</v>
      </c>
      <c r="F1808" t="s">
        <v>3040</v>
      </c>
      <c r="G1808" t="s">
        <v>3041</v>
      </c>
      <c r="H1808" t="s">
        <v>321</v>
      </c>
      <c r="I1808" t="s">
        <v>755</v>
      </c>
      <c r="J1808" t="s">
        <v>204</v>
      </c>
      <c r="K1808" t="s">
        <v>204</v>
      </c>
      <c r="L1808" t="s">
        <v>325</v>
      </c>
      <c r="M1808" t="s">
        <v>340</v>
      </c>
      <c r="N1808" t="s">
        <v>480</v>
      </c>
      <c r="O1808" t="s">
        <v>339</v>
      </c>
      <c r="P1808" t="s">
        <v>1533</v>
      </c>
      <c r="Q1808" t="s">
        <v>413</v>
      </c>
      <c r="R1808" t="s">
        <v>407</v>
      </c>
      <c r="S1808" t="s">
        <v>1212</v>
      </c>
      <c r="T1808" s="131">
        <v>0.74</v>
      </c>
      <c r="U1808" t="s">
        <v>1798</v>
      </c>
      <c r="V1808" s="132">
        <v>6.0679999999999998E-2</v>
      </c>
      <c r="W1808" s="132">
        <v>6.9500000000000006E-2</v>
      </c>
      <c r="X1808" t="s">
        <v>412</v>
      </c>
      <c r="Y1808" t="s">
        <v>339</v>
      </c>
      <c r="Z1808" s="131">
        <v>92500</v>
      </c>
      <c r="AA1808" s="131">
        <v>1</v>
      </c>
      <c r="AB1808" s="131">
        <v>103.59</v>
      </c>
      <c r="AD1808" s="131">
        <v>95.820999999999998</v>
      </c>
      <c r="AH1808" s="132">
        <v>1.32E-3</v>
      </c>
      <c r="AI1808" s="132">
        <f t="shared" si="36"/>
        <v>4.5132865492558709E-3</v>
      </c>
      <c r="AJ1808" s="132">
        <v>3.3146702602139045E-4</v>
      </c>
    </row>
    <row r="1809" spans="1:36" hidden="1">
      <c r="A1809" t="s">
        <v>1213</v>
      </c>
      <c r="B1809">
        <v>9629</v>
      </c>
      <c r="C1809" t="s">
        <v>1584</v>
      </c>
      <c r="D1809" t="s">
        <v>1585</v>
      </c>
      <c r="E1809" t="s">
        <v>309</v>
      </c>
      <c r="F1809" t="s">
        <v>2927</v>
      </c>
      <c r="G1809" t="s">
        <v>2928</v>
      </c>
      <c r="H1809" t="s">
        <v>321</v>
      </c>
      <c r="I1809" t="s">
        <v>754</v>
      </c>
      <c r="J1809" t="s">
        <v>204</v>
      </c>
      <c r="K1809" t="s">
        <v>204</v>
      </c>
      <c r="L1809" t="s">
        <v>325</v>
      </c>
      <c r="M1809" t="s">
        <v>340</v>
      </c>
      <c r="N1809" t="s">
        <v>465</v>
      </c>
      <c r="O1809" t="s">
        <v>339</v>
      </c>
      <c r="P1809" t="s">
        <v>1577</v>
      </c>
      <c r="Q1809" t="s">
        <v>415</v>
      </c>
      <c r="R1809" t="s">
        <v>407</v>
      </c>
      <c r="S1809" t="s">
        <v>1212</v>
      </c>
      <c r="T1809" s="131">
        <v>0.25</v>
      </c>
      <c r="U1809" t="s">
        <v>2929</v>
      </c>
      <c r="V1809" s="132">
        <v>3.3579999999999999E-2</v>
      </c>
      <c r="W1809" s="132">
        <v>0.02</v>
      </c>
      <c r="X1809" t="s">
        <v>412</v>
      </c>
      <c r="Y1809" t="s">
        <v>339</v>
      </c>
      <c r="Z1809" s="131">
        <v>79841.399999999994</v>
      </c>
      <c r="AA1809" s="131">
        <v>1</v>
      </c>
      <c r="AB1809" s="131">
        <v>118.24</v>
      </c>
      <c r="AD1809" s="131">
        <v>94.403999999999996</v>
      </c>
      <c r="AH1809" s="132">
        <v>5.5999999999999995E-4</v>
      </c>
      <c r="AI1809" s="132">
        <f t="shared" si="36"/>
        <v>4.4465441124174367E-3</v>
      </c>
      <c r="AJ1809" s="132">
        <v>3.2656529491993761E-4</v>
      </c>
    </row>
    <row r="1810" spans="1:36" hidden="1">
      <c r="A1810" t="s">
        <v>1213</v>
      </c>
      <c r="B1810">
        <v>9629</v>
      </c>
      <c r="C1810" t="s">
        <v>2703</v>
      </c>
      <c r="D1810" t="s">
        <v>2704</v>
      </c>
      <c r="E1810" t="s">
        <v>309</v>
      </c>
      <c r="F1810" t="s">
        <v>2920</v>
      </c>
      <c r="G1810" t="s">
        <v>2921</v>
      </c>
      <c r="H1810" t="s">
        <v>321</v>
      </c>
      <c r="I1810" t="s">
        <v>951</v>
      </c>
      <c r="J1810" t="s">
        <v>204</v>
      </c>
      <c r="K1810" t="s">
        <v>204</v>
      </c>
      <c r="L1810" t="s">
        <v>325</v>
      </c>
      <c r="M1810" t="s">
        <v>340</v>
      </c>
      <c r="N1810" t="s">
        <v>451</v>
      </c>
      <c r="O1810" t="s">
        <v>339</v>
      </c>
      <c r="P1810" t="s">
        <v>1627</v>
      </c>
      <c r="Q1810" t="s">
        <v>413</v>
      </c>
      <c r="R1810" t="s">
        <v>407</v>
      </c>
      <c r="S1810" t="s">
        <v>1212</v>
      </c>
      <c r="T1810" s="131">
        <v>3.19</v>
      </c>
      <c r="U1810" t="s">
        <v>2922</v>
      </c>
      <c r="V1810" s="132">
        <v>4.7530000000000003E-2</v>
      </c>
      <c r="W1810" s="132">
        <v>5.1700000000000003E-2</v>
      </c>
      <c r="X1810" t="s">
        <v>412</v>
      </c>
      <c r="Y1810" t="s">
        <v>339</v>
      </c>
      <c r="Z1810" s="131">
        <v>96353</v>
      </c>
      <c r="AA1810" s="131">
        <v>1</v>
      </c>
      <c r="AB1810" s="131">
        <v>93.23</v>
      </c>
      <c r="AD1810" s="131">
        <v>89.83</v>
      </c>
      <c r="AH1810" s="132">
        <v>1.2999999999999999E-4</v>
      </c>
      <c r="AI1810" s="132">
        <f t="shared" si="36"/>
        <v>4.2311031059961268E-3</v>
      </c>
      <c r="AJ1810" s="132">
        <v>3.1074276982604549E-4</v>
      </c>
    </row>
    <row r="1811" spans="1:36" hidden="1">
      <c r="A1811" t="s">
        <v>1213</v>
      </c>
      <c r="B1811">
        <v>9629</v>
      </c>
      <c r="C1811" t="s">
        <v>2923</v>
      </c>
      <c r="D1811" t="s">
        <v>2924</v>
      </c>
      <c r="E1811" t="s">
        <v>309</v>
      </c>
      <c r="F1811" t="s">
        <v>2925</v>
      </c>
      <c r="G1811" t="s">
        <v>2926</v>
      </c>
      <c r="H1811" t="s">
        <v>321</v>
      </c>
      <c r="I1811" t="s">
        <v>951</v>
      </c>
      <c r="J1811" t="s">
        <v>204</v>
      </c>
      <c r="K1811" t="s">
        <v>204</v>
      </c>
      <c r="L1811" t="s">
        <v>325</v>
      </c>
      <c r="M1811" t="s">
        <v>340</v>
      </c>
      <c r="N1811" t="s">
        <v>447</v>
      </c>
      <c r="O1811" t="s">
        <v>339</v>
      </c>
      <c r="P1811" t="s">
        <v>1545</v>
      </c>
      <c r="Q1811" t="s">
        <v>415</v>
      </c>
      <c r="R1811" t="s">
        <v>407</v>
      </c>
      <c r="S1811" t="s">
        <v>1212</v>
      </c>
      <c r="T1811" s="131">
        <v>1.47</v>
      </c>
      <c r="U1811" t="s">
        <v>1349</v>
      </c>
      <c r="V1811" s="132">
        <v>5.3409999999999999E-2</v>
      </c>
      <c r="W1811" s="132">
        <v>5.3100000000000001E-2</v>
      </c>
      <c r="X1811" t="s">
        <v>412</v>
      </c>
      <c r="Y1811" t="s">
        <v>339</v>
      </c>
      <c r="Z1811" s="131">
        <v>90400.65</v>
      </c>
      <c r="AA1811" s="131">
        <v>1</v>
      </c>
      <c r="AB1811" s="131">
        <v>95.98</v>
      </c>
      <c r="AD1811" s="131">
        <v>86.766999999999996</v>
      </c>
      <c r="AH1811" s="132">
        <v>4.2000000000000002E-4</v>
      </c>
      <c r="AI1811" s="132">
        <f t="shared" si="36"/>
        <v>4.0868320516304789E-3</v>
      </c>
      <c r="AJ1811" s="132">
        <v>3.0014714359898124E-4</v>
      </c>
    </row>
    <row r="1812" spans="1:36" hidden="1">
      <c r="A1812" t="s">
        <v>1213</v>
      </c>
      <c r="B1812">
        <v>9629</v>
      </c>
      <c r="C1812" t="s">
        <v>2121</v>
      </c>
      <c r="D1812" t="s">
        <v>2122</v>
      </c>
      <c r="E1812" t="s">
        <v>309</v>
      </c>
      <c r="F1812" t="s">
        <v>2867</v>
      </c>
      <c r="G1812" t="s">
        <v>2868</v>
      </c>
      <c r="H1812" t="s">
        <v>321</v>
      </c>
      <c r="I1812" t="s">
        <v>754</v>
      </c>
      <c r="J1812" t="s">
        <v>204</v>
      </c>
      <c r="K1812" t="s">
        <v>204</v>
      </c>
      <c r="L1812" t="s">
        <v>325</v>
      </c>
      <c r="M1812" t="s">
        <v>340</v>
      </c>
      <c r="N1812" t="s">
        <v>445</v>
      </c>
      <c r="O1812" t="s">
        <v>339</v>
      </c>
      <c r="P1812" t="s">
        <v>1700</v>
      </c>
      <c r="Q1812" t="s">
        <v>413</v>
      </c>
      <c r="R1812" t="s">
        <v>407</v>
      </c>
      <c r="S1812" t="s">
        <v>1212</v>
      </c>
      <c r="T1812" s="131">
        <v>4.6500000000000004</v>
      </c>
      <c r="U1812" t="s">
        <v>2360</v>
      </c>
      <c r="V1812" s="132">
        <v>2.2360000000000001E-2</v>
      </c>
      <c r="W1812" s="132">
        <v>2.6599999999999999E-2</v>
      </c>
      <c r="X1812" t="s">
        <v>412</v>
      </c>
      <c r="Y1812" t="s">
        <v>339</v>
      </c>
      <c r="Z1812" s="131">
        <v>77699</v>
      </c>
      <c r="AA1812" s="131">
        <v>1</v>
      </c>
      <c r="AB1812" s="131">
        <v>102.37</v>
      </c>
      <c r="AD1812" s="131">
        <v>79.540000000000006</v>
      </c>
      <c r="AH1812" s="132">
        <v>2.5999999999999998E-4</v>
      </c>
      <c r="AI1812" s="132">
        <f t="shared" si="36"/>
        <v>3.7464314933867522E-3</v>
      </c>
      <c r="AJ1812" s="132">
        <v>2.7514727721210798E-4</v>
      </c>
    </row>
    <row r="1813" spans="1:36" hidden="1">
      <c r="A1813" t="s">
        <v>1213</v>
      </c>
      <c r="B1813">
        <v>9629</v>
      </c>
      <c r="C1813" t="s">
        <v>2880</v>
      </c>
      <c r="D1813" t="s">
        <v>2881</v>
      </c>
      <c r="E1813" t="s">
        <v>309</v>
      </c>
      <c r="F1813" t="s">
        <v>2882</v>
      </c>
      <c r="G1813" t="s">
        <v>2883</v>
      </c>
      <c r="H1813" t="s">
        <v>321</v>
      </c>
      <c r="I1813" t="s">
        <v>755</v>
      </c>
      <c r="J1813" t="s">
        <v>204</v>
      </c>
      <c r="K1813" t="s">
        <v>204</v>
      </c>
      <c r="L1813" t="s">
        <v>325</v>
      </c>
      <c r="M1813" t="s">
        <v>340</v>
      </c>
      <c r="N1813" t="s">
        <v>440</v>
      </c>
      <c r="O1813" t="s">
        <v>339</v>
      </c>
      <c r="P1813" t="s">
        <v>1627</v>
      </c>
      <c r="Q1813" t="s">
        <v>413</v>
      </c>
      <c r="R1813" t="s">
        <v>407</v>
      </c>
      <c r="S1813" t="s">
        <v>1212</v>
      </c>
      <c r="T1813" s="131">
        <v>0.5</v>
      </c>
      <c r="U1813" t="s">
        <v>2884</v>
      </c>
      <c r="V1813" s="132">
        <v>4.1950000000000001E-2</v>
      </c>
      <c r="W1813" s="132">
        <v>7.5200000000000003E-2</v>
      </c>
      <c r="X1813" t="s">
        <v>412</v>
      </c>
      <c r="Y1813" t="s">
        <v>339</v>
      </c>
      <c r="Z1813" s="131">
        <v>76200</v>
      </c>
      <c r="AA1813" s="131">
        <v>1</v>
      </c>
      <c r="AB1813" s="131">
        <v>100.8</v>
      </c>
      <c r="AD1813" s="131">
        <v>76.81</v>
      </c>
      <c r="AH1813" s="132">
        <v>6.2E-4</v>
      </c>
      <c r="AI1813" s="132">
        <f t="shared" si="36"/>
        <v>3.617845147184265E-3</v>
      </c>
      <c r="AJ1813" s="132">
        <v>2.6570357509004292E-4</v>
      </c>
    </row>
    <row r="1814" spans="1:36" hidden="1">
      <c r="A1814" t="s">
        <v>1213</v>
      </c>
      <c r="B1814">
        <v>9629</v>
      </c>
      <c r="C1814" t="s">
        <v>2703</v>
      </c>
      <c r="D1814" t="s">
        <v>2704</v>
      </c>
      <c r="E1814" t="s">
        <v>309</v>
      </c>
      <c r="F1814" t="s">
        <v>2705</v>
      </c>
      <c r="G1814" t="s">
        <v>2706</v>
      </c>
      <c r="H1814" t="s">
        <v>321</v>
      </c>
      <c r="I1814" t="s">
        <v>755</v>
      </c>
      <c r="J1814" t="s">
        <v>204</v>
      </c>
      <c r="K1814" t="s">
        <v>204</v>
      </c>
      <c r="L1814" t="s">
        <v>325</v>
      </c>
      <c r="M1814" t="s">
        <v>340</v>
      </c>
      <c r="N1814" t="s">
        <v>451</v>
      </c>
      <c r="O1814" t="s">
        <v>339</v>
      </c>
      <c r="P1814" t="s">
        <v>1627</v>
      </c>
      <c r="Q1814" t="s">
        <v>413</v>
      </c>
      <c r="R1814" t="s">
        <v>407</v>
      </c>
      <c r="S1814" t="s">
        <v>1212</v>
      </c>
      <c r="T1814" s="131">
        <v>1.01</v>
      </c>
      <c r="U1814" t="s">
        <v>1628</v>
      </c>
      <c r="V1814" s="132">
        <v>5.4469999999999998E-2</v>
      </c>
      <c r="W1814" s="132">
        <v>6.5199999999999994E-2</v>
      </c>
      <c r="X1814" t="s">
        <v>412</v>
      </c>
      <c r="Y1814" t="s">
        <v>339</v>
      </c>
      <c r="Z1814" s="131">
        <v>64622.25</v>
      </c>
      <c r="AA1814" s="131">
        <v>1</v>
      </c>
      <c r="AB1814" s="131">
        <v>106.15</v>
      </c>
      <c r="AD1814" s="131">
        <v>68.596999999999994</v>
      </c>
      <c r="AH1814" s="132">
        <v>5.9999999999999995E-4</v>
      </c>
      <c r="AI1814" s="132">
        <f t="shared" si="36"/>
        <v>3.2310027803853533E-3</v>
      </c>
      <c r="AJ1814" s="132">
        <v>2.3729290639827718E-4</v>
      </c>
    </row>
    <row r="1815" spans="1:36" hidden="1">
      <c r="A1815" t="s">
        <v>1213</v>
      </c>
      <c r="B1815">
        <v>9629</v>
      </c>
      <c r="C1815" t="s">
        <v>2321</v>
      </c>
      <c r="D1815" t="s">
        <v>2322</v>
      </c>
      <c r="E1815" t="s">
        <v>309</v>
      </c>
      <c r="F1815" t="s">
        <v>2548</v>
      </c>
      <c r="G1815" t="s">
        <v>2549</v>
      </c>
      <c r="H1815" t="s">
        <v>321</v>
      </c>
      <c r="I1815" t="s">
        <v>951</v>
      </c>
      <c r="J1815" t="s">
        <v>204</v>
      </c>
      <c r="K1815" t="s">
        <v>204</v>
      </c>
      <c r="L1815" t="s">
        <v>325</v>
      </c>
      <c r="M1815" t="s">
        <v>340</v>
      </c>
      <c r="N1815" t="s">
        <v>451</v>
      </c>
      <c r="O1815" t="s">
        <v>339</v>
      </c>
      <c r="P1815" t="s">
        <v>1627</v>
      </c>
      <c r="Q1815" t="s">
        <v>413</v>
      </c>
      <c r="R1815" t="s">
        <v>407</v>
      </c>
      <c r="S1815" t="s">
        <v>1212</v>
      </c>
      <c r="T1815" s="131">
        <v>0.98</v>
      </c>
      <c r="U1815" t="s">
        <v>1628</v>
      </c>
      <c r="V1815" s="132">
        <v>2.1659999999999999E-2</v>
      </c>
      <c r="W1815" s="132">
        <v>5.4600000000000003E-2</v>
      </c>
      <c r="X1815" t="s">
        <v>412</v>
      </c>
      <c r="Y1815" t="s">
        <v>339</v>
      </c>
      <c r="Z1815" s="131">
        <v>69240.149999999994</v>
      </c>
      <c r="AA1815" s="131">
        <v>1</v>
      </c>
      <c r="AB1815" s="131">
        <v>98.59</v>
      </c>
      <c r="AD1815" s="131">
        <v>68.263999999999996</v>
      </c>
      <c r="AH1815" s="132">
        <v>1.2E-4</v>
      </c>
      <c r="AI1815" s="132">
        <f t="shared" si="36"/>
        <v>3.2153180722221926E-3</v>
      </c>
      <c r="AJ1815" s="132">
        <v>2.3614098229327805E-4</v>
      </c>
    </row>
    <row r="1816" spans="1:36" hidden="1">
      <c r="A1816" t="s">
        <v>1213</v>
      </c>
      <c r="B1816">
        <v>9629</v>
      </c>
      <c r="C1816" t="s">
        <v>2327</v>
      </c>
      <c r="D1816" t="s">
        <v>2328</v>
      </c>
      <c r="E1816" t="s">
        <v>309</v>
      </c>
      <c r="F1816" t="s">
        <v>2877</v>
      </c>
      <c r="G1816" t="s">
        <v>2878</v>
      </c>
      <c r="H1816" t="s">
        <v>321</v>
      </c>
      <c r="I1816" t="s">
        <v>951</v>
      </c>
      <c r="J1816" t="s">
        <v>204</v>
      </c>
      <c r="K1816" t="s">
        <v>204</v>
      </c>
      <c r="L1816" t="s">
        <v>325</v>
      </c>
      <c r="M1816" t="s">
        <v>340</v>
      </c>
      <c r="N1816" t="s">
        <v>464</v>
      </c>
      <c r="O1816" t="s">
        <v>339</v>
      </c>
      <c r="P1816" t="s">
        <v>1533</v>
      </c>
      <c r="Q1816" t="s">
        <v>413</v>
      </c>
      <c r="R1816" t="s">
        <v>407</v>
      </c>
      <c r="S1816" t="s">
        <v>1212</v>
      </c>
      <c r="T1816" s="131">
        <v>1.35</v>
      </c>
      <c r="U1816" t="s">
        <v>2879</v>
      </c>
      <c r="V1816" s="132">
        <v>-9.0799999999999995E-3</v>
      </c>
      <c r="W1816" s="132">
        <v>5.6000000000000001E-2</v>
      </c>
      <c r="X1816" t="s">
        <v>412</v>
      </c>
      <c r="Y1816" t="s">
        <v>339</v>
      </c>
      <c r="Z1816" s="131">
        <v>64299.5</v>
      </c>
      <c r="AA1816" s="131">
        <v>1</v>
      </c>
      <c r="AB1816" s="131">
        <v>102.27</v>
      </c>
      <c r="AD1816" s="131">
        <v>65.759</v>
      </c>
      <c r="AH1816" s="132">
        <v>1.6000000000000001E-4</v>
      </c>
      <c r="AI1816" s="132">
        <f t="shared" si="36"/>
        <v>3.0973295018056251E-3</v>
      </c>
      <c r="AJ1816" s="132">
        <v>2.2747560726918542E-4</v>
      </c>
    </row>
    <row r="1817" spans="1:36" hidden="1">
      <c r="A1817" t="s">
        <v>1213</v>
      </c>
      <c r="B1817">
        <v>9629</v>
      </c>
      <c r="C1817" t="s">
        <v>1913</v>
      </c>
      <c r="D1817" t="s">
        <v>1914</v>
      </c>
      <c r="E1817" t="s">
        <v>309</v>
      </c>
      <c r="F1817" t="s">
        <v>1970</v>
      </c>
      <c r="G1817" t="s">
        <v>1971</v>
      </c>
      <c r="H1817" t="s">
        <v>321</v>
      </c>
      <c r="I1817" t="s">
        <v>754</v>
      </c>
      <c r="J1817" t="s">
        <v>204</v>
      </c>
      <c r="K1817" t="s">
        <v>204</v>
      </c>
      <c r="L1817" t="s">
        <v>325</v>
      </c>
      <c r="M1817" t="s">
        <v>340</v>
      </c>
      <c r="N1817" t="s">
        <v>464</v>
      </c>
      <c r="O1817" t="s">
        <v>339</v>
      </c>
      <c r="P1817" t="s">
        <v>1700</v>
      </c>
      <c r="Q1817" t="s">
        <v>413</v>
      </c>
      <c r="R1817" t="s">
        <v>407</v>
      </c>
      <c r="S1817" t="s">
        <v>1212</v>
      </c>
      <c r="T1817" s="131">
        <v>4.88</v>
      </c>
      <c r="U1817" t="s">
        <v>1972</v>
      </c>
      <c r="V1817" s="132">
        <v>3.0400000000000002E-3</v>
      </c>
      <c r="W1817" s="132">
        <v>2.7699999999999999E-2</v>
      </c>
      <c r="X1817" t="s">
        <v>412</v>
      </c>
      <c r="Y1817" t="s">
        <v>339</v>
      </c>
      <c r="Z1817" s="131">
        <v>54820.66</v>
      </c>
      <c r="AA1817" s="131">
        <v>1</v>
      </c>
      <c r="AB1817" s="131">
        <v>100.5</v>
      </c>
      <c r="AD1817" s="131">
        <v>55.094999999999999</v>
      </c>
      <c r="AH1817" s="132">
        <v>4.0000000000000003E-5</v>
      </c>
      <c r="AI1817" s="132">
        <f t="shared" si="36"/>
        <v>2.5950420307787668E-3</v>
      </c>
      <c r="AJ1817" s="132">
        <v>1.9058636205684042E-4</v>
      </c>
    </row>
    <row r="1818" spans="1:36" hidden="1">
      <c r="A1818" t="s">
        <v>1213</v>
      </c>
      <c r="B1818">
        <v>9629</v>
      </c>
      <c r="C1818" t="s">
        <v>2513</v>
      </c>
      <c r="D1818" t="s">
        <v>2514</v>
      </c>
      <c r="E1818" t="s">
        <v>309</v>
      </c>
      <c r="F1818" t="s">
        <v>2515</v>
      </c>
      <c r="G1818" t="s">
        <v>2516</v>
      </c>
      <c r="H1818" t="s">
        <v>321</v>
      </c>
      <c r="I1818" t="s">
        <v>951</v>
      </c>
      <c r="J1818" t="s">
        <v>204</v>
      </c>
      <c r="K1818" t="s">
        <v>204</v>
      </c>
      <c r="L1818" t="s">
        <v>325</v>
      </c>
      <c r="M1818" t="s">
        <v>340</v>
      </c>
      <c r="N1818" t="s">
        <v>446</v>
      </c>
      <c r="O1818" t="s">
        <v>339</v>
      </c>
      <c r="P1818" t="s">
        <v>1700</v>
      </c>
      <c r="Q1818" t="s">
        <v>413</v>
      </c>
      <c r="R1818" t="s">
        <v>407</v>
      </c>
      <c r="S1818" t="s">
        <v>1212</v>
      </c>
      <c r="T1818" s="131">
        <v>2.14</v>
      </c>
      <c r="U1818" t="s">
        <v>1572</v>
      </c>
      <c r="V1818" s="132">
        <v>4.8869999999999997E-2</v>
      </c>
      <c r="W1818" s="132">
        <v>4.7100000000000003E-2</v>
      </c>
      <c r="X1818" t="s">
        <v>412</v>
      </c>
      <c r="Y1818" t="s">
        <v>339</v>
      </c>
      <c r="Z1818" s="131">
        <v>53191.43</v>
      </c>
      <c r="AA1818" s="131">
        <v>1</v>
      </c>
      <c r="AB1818" s="131">
        <v>92.86</v>
      </c>
      <c r="AD1818" s="131">
        <v>49.393999999999998</v>
      </c>
      <c r="AH1818" s="132">
        <v>6.0000000000000002E-5</v>
      </c>
      <c r="AI1818" s="132">
        <f t="shared" si="36"/>
        <v>2.3265179429764297E-3</v>
      </c>
      <c r="AJ1818" s="132">
        <v>1.7086528300999321E-4</v>
      </c>
    </row>
    <row r="1819" spans="1:36" hidden="1">
      <c r="A1819" t="s">
        <v>1213</v>
      </c>
      <c r="B1819">
        <v>9629</v>
      </c>
      <c r="C1819" t="s">
        <v>2873</v>
      </c>
      <c r="D1819" t="s">
        <v>2874</v>
      </c>
      <c r="E1819" t="s">
        <v>309</v>
      </c>
      <c r="F1819" t="s">
        <v>2935</v>
      </c>
      <c r="G1819" t="s">
        <v>2936</v>
      </c>
      <c r="H1819" t="s">
        <v>321</v>
      </c>
      <c r="I1819" t="s">
        <v>951</v>
      </c>
      <c r="J1819" t="s">
        <v>204</v>
      </c>
      <c r="K1819" t="s">
        <v>204</v>
      </c>
      <c r="L1819" t="s">
        <v>325</v>
      </c>
      <c r="M1819" t="s">
        <v>340</v>
      </c>
      <c r="N1819" t="s">
        <v>447</v>
      </c>
      <c r="O1819" t="s">
        <v>339</v>
      </c>
      <c r="P1819" t="s">
        <v>1545</v>
      </c>
      <c r="Q1819" t="s">
        <v>415</v>
      </c>
      <c r="R1819" t="s">
        <v>407</v>
      </c>
      <c r="S1819" t="s">
        <v>1212</v>
      </c>
      <c r="T1819" s="131">
        <v>1.33</v>
      </c>
      <c r="U1819" t="s">
        <v>1706</v>
      </c>
      <c r="V1819" s="132">
        <v>2.818E-2</v>
      </c>
      <c r="W1819" s="132">
        <v>5.3900000000000003E-2</v>
      </c>
      <c r="X1819" t="s">
        <v>412</v>
      </c>
      <c r="Y1819" t="s">
        <v>339</v>
      </c>
      <c r="Z1819" s="131">
        <v>47016.480000000003</v>
      </c>
      <c r="AA1819" s="131">
        <v>1</v>
      </c>
      <c r="AB1819" s="131">
        <v>97.66</v>
      </c>
      <c r="AD1819" s="131">
        <v>45.915999999999997</v>
      </c>
      <c r="AH1819" s="132">
        <v>2.1000000000000001E-4</v>
      </c>
      <c r="AI1819" s="132">
        <f t="shared" si="36"/>
        <v>2.1626998799389751E-3</v>
      </c>
      <c r="AJ1819" s="132">
        <v>1.5883407569111324E-4</v>
      </c>
    </row>
    <row r="1820" spans="1:36" hidden="1">
      <c r="A1820" t="s">
        <v>1213</v>
      </c>
      <c r="B1820">
        <v>9629</v>
      </c>
      <c r="C1820" t="s">
        <v>2930</v>
      </c>
      <c r="D1820" t="s">
        <v>2931</v>
      </c>
      <c r="E1820" t="s">
        <v>309</v>
      </c>
      <c r="F1820" t="s">
        <v>2932</v>
      </c>
      <c r="G1820" t="s">
        <v>2933</v>
      </c>
      <c r="H1820" t="s">
        <v>321</v>
      </c>
      <c r="I1820" t="s">
        <v>951</v>
      </c>
      <c r="J1820" t="s">
        <v>204</v>
      </c>
      <c r="K1820" t="s">
        <v>204</v>
      </c>
      <c r="L1820" t="s">
        <v>325</v>
      </c>
      <c r="M1820" t="s">
        <v>340</v>
      </c>
      <c r="N1820" t="s">
        <v>463</v>
      </c>
      <c r="O1820" t="s">
        <v>339</v>
      </c>
      <c r="P1820" t="s">
        <v>1627</v>
      </c>
      <c r="Q1820" t="s">
        <v>413</v>
      </c>
      <c r="R1820" t="s">
        <v>407</v>
      </c>
      <c r="S1820" t="s">
        <v>1212</v>
      </c>
      <c r="T1820" s="131">
        <v>5.63</v>
      </c>
      <c r="U1820" t="s">
        <v>2934</v>
      </c>
      <c r="V1820" s="132">
        <v>1.9199999999999998E-2</v>
      </c>
      <c r="W1820" s="132">
        <v>5.3800000000000001E-2</v>
      </c>
      <c r="X1820" t="s">
        <v>412</v>
      </c>
      <c r="Y1820" t="s">
        <v>339</v>
      </c>
      <c r="Z1820" s="131">
        <v>46938.93</v>
      </c>
      <c r="AA1820" s="131">
        <v>1</v>
      </c>
      <c r="AB1820" s="131">
        <v>85.02</v>
      </c>
      <c r="AD1820" s="131">
        <v>39.906999999999996</v>
      </c>
      <c r="AH1820" s="132">
        <v>5.0000000000000002E-5</v>
      </c>
      <c r="AI1820" s="132">
        <f t="shared" si="36"/>
        <v>1.8796686146163577E-3</v>
      </c>
      <c r="AJ1820" s="132">
        <v>1.3804755332793049E-4</v>
      </c>
    </row>
    <row r="1821" spans="1:36" hidden="1">
      <c r="A1821" t="s">
        <v>1213</v>
      </c>
      <c r="B1821">
        <v>9629</v>
      </c>
      <c r="C1821" t="s">
        <v>2385</v>
      </c>
      <c r="D1821" t="s">
        <v>2386</v>
      </c>
      <c r="E1821" t="s">
        <v>309</v>
      </c>
      <c r="F1821" t="s">
        <v>2904</v>
      </c>
      <c r="G1821" t="s">
        <v>2905</v>
      </c>
      <c r="H1821" t="s">
        <v>321</v>
      </c>
      <c r="I1821" t="s">
        <v>951</v>
      </c>
      <c r="J1821" t="s">
        <v>204</v>
      </c>
      <c r="K1821" t="s">
        <v>204</v>
      </c>
      <c r="L1821" t="s">
        <v>325</v>
      </c>
      <c r="M1821" t="s">
        <v>340</v>
      </c>
      <c r="N1821" t="s">
        <v>447</v>
      </c>
      <c r="O1821" t="s">
        <v>339</v>
      </c>
      <c r="P1821" t="s">
        <v>1545</v>
      </c>
      <c r="Q1821" t="s">
        <v>415</v>
      </c>
      <c r="R1821" t="s">
        <v>407</v>
      </c>
      <c r="S1821" t="s">
        <v>1212</v>
      </c>
      <c r="T1821" s="131">
        <v>0.25</v>
      </c>
      <c r="U1821" t="s">
        <v>1868</v>
      </c>
      <c r="V1821" s="132">
        <v>5.2380000000000003E-2</v>
      </c>
      <c r="W1821" s="132">
        <v>5.7000000000000002E-2</v>
      </c>
      <c r="X1821" t="s">
        <v>412</v>
      </c>
      <c r="Y1821" t="s">
        <v>339</v>
      </c>
      <c r="Z1821" s="131">
        <v>36805.800000000003</v>
      </c>
      <c r="AA1821" s="131">
        <v>1</v>
      </c>
      <c r="AB1821" s="131">
        <v>100.7</v>
      </c>
      <c r="AD1821" s="131">
        <v>37.063000000000002</v>
      </c>
      <c r="AH1821" s="132">
        <v>3.5E-4</v>
      </c>
      <c r="AI1821" s="132">
        <f t="shared" si="36"/>
        <v>1.7457127286823384E-3</v>
      </c>
      <c r="AJ1821" s="132">
        <v>1.2820949880955944E-4</v>
      </c>
    </row>
    <row r="1822" spans="1:36" hidden="1">
      <c r="A1822" t="s">
        <v>1213</v>
      </c>
      <c r="B1822">
        <v>9629</v>
      </c>
      <c r="C1822" t="s">
        <v>2199</v>
      </c>
      <c r="D1822" t="s">
        <v>2200</v>
      </c>
      <c r="E1822" t="s">
        <v>309</v>
      </c>
      <c r="F1822" t="s">
        <v>2906</v>
      </c>
      <c r="G1822" t="s">
        <v>2907</v>
      </c>
      <c r="H1822" t="s">
        <v>321</v>
      </c>
      <c r="I1822" t="s">
        <v>754</v>
      </c>
      <c r="J1822" t="s">
        <v>204</v>
      </c>
      <c r="K1822" t="s">
        <v>204</v>
      </c>
      <c r="L1822" t="s">
        <v>325</v>
      </c>
      <c r="M1822" t="s">
        <v>340</v>
      </c>
      <c r="N1822" t="s">
        <v>464</v>
      </c>
      <c r="O1822" t="s">
        <v>339</v>
      </c>
      <c r="P1822" t="s">
        <v>2213</v>
      </c>
      <c r="Q1822" t="s">
        <v>415</v>
      </c>
      <c r="R1822" t="s">
        <v>407</v>
      </c>
      <c r="S1822" t="s">
        <v>1212</v>
      </c>
      <c r="T1822" s="131">
        <v>2.44</v>
      </c>
      <c r="U1822" t="s">
        <v>2908</v>
      </c>
      <c r="V1822" s="132">
        <v>6.3099999999999996E-3</v>
      </c>
      <c r="W1822" s="132">
        <v>2.8799999999999999E-2</v>
      </c>
      <c r="X1822" t="s">
        <v>412</v>
      </c>
      <c r="Y1822" t="s">
        <v>339</v>
      </c>
      <c r="Z1822" s="131">
        <v>28916</v>
      </c>
      <c r="AA1822" s="131">
        <v>1</v>
      </c>
      <c r="AB1822" s="131">
        <v>114.79</v>
      </c>
      <c r="AD1822" s="131">
        <v>33.192999999999998</v>
      </c>
      <c r="AH1822" s="132">
        <v>3.0000000000000001E-5</v>
      </c>
      <c r="AI1822" s="132">
        <f t="shared" si="36"/>
        <v>1.5634309851645265E-3</v>
      </c>
      <c r="AJ1822" s="132">
        <v>1.1482227272443423E-4</v>
      </c>
    </row>
    <row r="1823" spans="1:36" hidden="1">
      <c r="A1823" t="s">
        <v>1213</v>
      </c>
      <c r="B1823">
        <v>9629</v>
      </c>
      <c r="C1823" t="s">
        <v>2082</v>
      </c>
      <c r="D1823" t="s">
        <v>2083</v>
      </c>
      <c r="E1823" t="s">
        <v>309</v>
      </c>
      <c r="F1823" t="s">
        <v>2289</v>
      </c>
      <c r="G1823" t="s">
        <v>2290</v>
      </c>
      <c r="H1823" t="s">
        <v>321</v>
      </c>
      <c r="I1823" t="s">
        <v>754</v>
      </c>
      <c r="J1823" t="s">
        <v>204</v>
      </c>
      <c r="K1823" t="s">
        <v>204</v>
      </c>
      <c r="L1823" t="s">
        <v>325</v>
      </c>
      <c r="M1823" t="s">
        <v>340</v>
      </c>
      <c r="N1823" t="s">
        <v>464</v>
      </c>
      <c r="O1823" t="s">
        <v>339</v>
      </c>
      <c r="P1823" t="s">
        <v>1700</v>
      </c>
      <c r="Q1823" t="s">
        <v>413</v>
      </c>
      <c r="R1823" t="s">
        <v>407</v>
      </c>
      <c r="S1823" t="s">
        <v>1212</v>
      </c>
      <c r="T1823" s="131">
        <v>2.99</v>
      </c>
      <c r="U1823" t="s">
        <v>1617</v>
      </c>
      <c r="V1823" s="132">
        <v>4.4319999999999998E-2</v>
      </c>
      <c r="W1823" s="132">
        <v>2.86E-2</v>
      </c>
      <c r="X1823" t="s">
        <v>412</v>
      </c>
      <c r="Y1823" t="s">
        <v>339</v>
      </c>
      <c r="Z1823" s="131">
        <v>13917.75</v>
      </c>
      <c r="AA1823" s="131">
        <v>1</v>
      </c>
      <c r="AB1823" s="131">
        <v>117.66</v>
      </c>
      <c r="AD1823" s="131">
        <v>16.376000000000001</v>
      </c>
      <c r="AH1823" s="132">
        <v>1.0000000000000001E-5</v>
      </c>
      <c r="AI1823" s="132">
        <f t="shared" si="36"/>
        <v>7.7132967231206254E-4</v>
      </c>
      <c r="AJ1823" s="132">
        <v>5.664837580620418E-5</v>
      </c>
    </row>
    <row r="1824" spans="1:36" hidden="1">
      <c r="A1824" t="s">
        <v>1213</v>
      </c>
      <c r="B1824">
        <v>9629</v>
      </c>
      <c r="C1824" t="s">
        <v>1948</v>
      </c>
      <c r="D1824" t="s">
        <v>1949</v>
      </c>
      <c r="E1824" t="s">
        <v>309</v>
      </c>
      <c r="F1824" t="s">
        <v>2909</v>
      </c>
      <c r="G1824" t="s">
        <v>2910</v>
      </c>
      <c r="H1824" t="s">
        <v>321</v>
      </c>
      <c r="I1824" t="s">
        <v>951</v>
      </c>
      <c r="J1824" t="s">
        <v>204</v>
      </c>
      <c r="K1824" t="s">
        <v>204</v>
      </c>
      <c r="L1824" t="s">
        <v>325</v>
      </c>
      <c r="M1824" t="s">
        <v>340</v>
      </c>
      <c r="N1824" t="s">
        <v>447</v>
      </c>
      <c r="O1824" t="s">
        <v>339</v>
      </c>
      <c r="P1824" t="s">
        <v>1551</v>
      </c>
      <c r="Q1824" t="s">
        <v>413</v>
      </c>
      <c r="R1824" t="s">
        <v>407</v>
      </c>
      <c r="S1824" t="s">
        <v>1212</v>
      </c>
      <c r="T1824" s="131">
        <v>0.11</v>
      </c>
      <c r="U1824" t="s">
        <v>2911</v>
      </c>
      <c r="V1824" s="132">
        <v>5.9389999999999998E-2</v>
      </c>
      <c r="W1824" s="132">
        <v>5.7200000000000001E-2</v>
      </c>
      <c r="X1824" t="s">
        <v>412</v>
      </c>
      <c r="Y1824" t="s">
        <v>339</v>
      </c>
      <c r="Z1824" s="131">
        <v>10281.66</v>
      </c>
      <c r="AA1824" s="131">
        <v>1</v>
      </c>
      <c r="AB1824" s="131">
        <v>101.48</v>
      </c>
      <c r="AD1824" s="131">
        <v>10.433999999999999</v>
      </c>
      <c r="AH1824" s="132">
        <v>9.0000000000000006E-5</v>
      </c>
      <c r="AI1824" s="132">
        <f t="shared" si="36"/>
        <v>4.9145418911236314E-4</v>
      </c>
      <c r="AJ1824" s="132">
        <v>3.6093621956639858E-5</v>
      </c>
    </row>
    <row r="1825" spans="1:36" hidden="1">
      <c r="A1825" t="s">
        <v>1213</v>
      </c>
      <c r="B1825">
        <v>9629</v>
      </c>
      <c r="C1825" t="s">
        <v>2873</v>
      </c>
      <c r="D1825" t="s">
        <v>2874</v>
      </c>
      <c r="E1825" t="s">
        <v>309</v>
      </c>
      <c r="F1825" t="s">
        <v>2956</v>
      </c>
      <c r="G1825" t="s">
        <v>2957</v>
      </c>
      <c r="H1825" t="s">
        <v>321</v>
      </c>
      <c r="I1825" t="s">
        <v>951</v>
      </c>
      <c r="J1825" t="s">
        <v>204</v>
      </c>
      <c r="K1825" t="s">
        <v>204</v>
      </c>
      <c r="L1825" t="s">
        <v>325</v>
      </c>
      <c r="M1825" t="s">
        <v>340</v>
      </c>
      <c r="N1825" t="s">
        <v>447</v>
      </c>
      <c r="O1825" t="s">
        <v>339</v>
      </c>
      <c r="P1825" t="s">
        <v>1545</v>
      </c>
      <c r="Q1825" t="s">
        <v>415</v>
      </c>
      <c r="R1825" t="s">
        <v>407</v>
      </c>
      <c r="S1825" t="s">
        <v>1212</v>
      </c>
      <c r="T1825" s="131">
        <v>0.25</v>
      </c>
      <c r="U1825" t="s">
        <v>1868</v>
      </c>
      <c r="V1825" s="132">
        <v>3.1379999999999998E-2</v>
      </c>
      <c r="W1825" s="132">
        <v>5.6000000000000001E-2</v>
      </c>
      <c r="X1825" t="s">
        <v>412</v>
      </c>
      <c r="Y1825" t="s">
        <v>339</v>
      </c>
      <c r="Z1825" s="131">
        <v>3790.45</v>
      </c>
      <c r="AA1825" s="131">
        <v>1</v>
      </c>
      <c r="AB1825" s="131">
        <v>100.22</v>
      </c>
      <c r="AD1825" s="131">
        <v>3.7989999999999999</v>
      </c>
      <c r="AH1825" s="132">
        <v>6.9999999999999994E-5</v>
      </c>
      <c r="AI1825" s="132">
        <f t="shared" si="36"/>
        <v>1.7893755649203257E-4</v>
      </c>
      <c r="AJ1825" s="132">
        <v>1.314162064532057E-5</v>
      </c>
    </row>
    <row r="1826" spans="1:36" hidden="1">
      <c r="A1826" t="s">
        <v>1213</v>
      </c>
      <c r="B1826">
        <v>9629</v>
      </c>
      <c r="C1826" t="s">
        <v>2092</v>
      </c>
      <c r="D1826" t="s">
        <v>2093</v>
      </c>
      <c r="E1826" t="s">
        <v>309</v>
      </c>
      <c r="F1826" t="s">
        <v>2666</v>
      </c>
      <c r="G1826" t="s">
        <v>2667</v>
      </c>
      <c r="H1826" t="s">
        <v>321</v>
      </c>
      <c r="I1826" t="s">
        <v>951</v>
      </c>
      <c r="J1826" t="s">
        <v>204</v>
      </c>
      <c r="K1826" t="s">
        <v>204</v>
      </c>
      <c r="L1826" t="s">
        <v>325</v>
      </c>
      <c r="M1826" t="s">
        <v>340</v>
      </c>
      <c r="N1826" t="s">
        <v>484</v>
      </c>
      <c r="O1826" t="s">
        <v>339</v>
      </c>
      <c r="P1826" t="s">
        <v>1700</v>
      </c>
      <c r="Q1826" t="s">
        <v>413</v>
      </c>
      <c r="R1826" t="s">
        <v>407</v>
      </c>
      <c r="S1826" t="s">
        <v>1212</v>
      </c>
      <c r="T1826" s="131">
        <v>0.66</v>
      </c>
      <c r="U1826" t="s">
        <v>2597</v>
      </c>
      <c r="V1826" s="132">
        <v>4.403E-2</v>
      </c>
      <c r="W1826" s="132">
        <v>4.4699999999999997E-2</v>
      </c>
      <c r="X1826" t="s">
        <v>412</v>
      </c>
      <c r="Y1826" t="s">
        <v>339</v>
      </c>
      <c r="Z1826" s="131">
        <v>1649.87</v>
      </c>
      <c r="AA1826" s="131">
        <v>1</v>
      </c>
      <c r="AB1826" s="131">
        <v>100.7</v>
      </c>
      <c r="AD1826" s="131">
        <v>1.661</v>
      </c>
      <c r="AH1826" s="132">
        <v>0</v>
      </c>
      <c r="AI1826" s="132">
        <f t="shared" si="36"/>
        <v>7.8235135912941856E-5</v>
      </c>
      <c r="AJ1826" s="132">
        <v>5.7457835988095468E-6</v>
      </c>
    </row>
    <row r="1827" spans="1:36" hidden="1">
      <c r="A1827" t="s">
        <v>1213</v>
      </c>
      <c r="B1827">
        <v>9629</v>
      </c>
      <c r="C1827" t="s">
        <v>2885</v>
      </c>
      <c r="D1827" t="s">
        <v>2886</v>
      </c>
      <c r="E1827" t="s">
        <v>80</v>
      </c>
      <c r="F1827" t="s">
        <v>2887</v>
      </c>
      <c r="G1827" t="s">
        <v>2888</v>
      </c>
      <c r="H1827" t="s">
        <v>321</v>
      </c>
      <c r="I1827" t="s">
        <v>755</v>
      </c>
      <c r="J1827" t="s">
        <v>205</v>
      </c>
      <c r="K1827" t="s">
        <v>224</v>
      </c>
      <c r="L1827" t="s">
        <v>325</v>
      </c>
      <c r="M1827" t="s">
        <v>314</v>
      </c>
      <c r="N1827" t="s">
        <v>546</v>
      </c>
      <c r="O1827" t="s">
        <v>339</v>
      </c>
      <c r="P1827" t="s">
        <v>1883</v>
      </c>
      <c r="Q1827" t="s">
        <v>433</v>
      </c>
      <c r="R1827" t="s">
        <v>407</v>
      </c>
      <c r="S1827" t="s">
        <v>1215</v>
      </c>
      <c r="T1827" s="131">
        <v>2.5150000000000001</v>
      </c>
      <c r="U1827" t="s">
        <v>1479</v>
      </c>
      <c r="V1827" s="132">
        <v>5.373E-2</v>
      </c>
      <c r="W1827" s="132">
        <v>4.7329999999999997E-2</v>
      </c>
      <c r="X1827" t="s">
        <v>412</v>
      </c>
      <c r="Y1827" t="s">
        <v>339</v>
      </c>
      <c r="Z1827" s="131">
        <v>130000</v>
      </c>
      <c r="AA1827" s="131">
        <v>3.718</v>
      </c>
      <c r="AB1827" s="131">
        <v>105.395</v>
      </c>
      <c r="AD1827" s="131">
        <v>509.41500000000002</v>
      </c>
      <c r="AH1827" s="132">
        <v>1.2999999999999999E-4</v>
      </c>
      <c r="AI1827" s="132">
        <f t="shared" si="36"/>
        <v>2.3994070897706971E-2</v>
      </c>
      <c r="AJ1827" s="132">
        <v>1.7621844382827003E-3</v>
      </c>
    </row>
    <row r="1828" spans="1:36" hidden="1">
      <c r="A1828" t="s">
        <v>1213</v>
      </c>
      <c r="B1828">
        <v>9629</v>
      </c>
      <c r="C1828" t="s">
        <v>2937</v>
      </c>
      <c r="D1828" t="s">
        <v>2938</v>
      </c>
      <c r="E1828" t="s">
        <v>80</v>
      </c>
      <c r="F1828" t="s">
        <v>2939</v>
      </c>
      <c r="G1828" t="s">
        <v>2940</v>
      </c>
      <c r="H1828" t="s">
        <v>321</v>
      </c>
      <c r="I1828" t="s">
        <v>755</v>
      </c>
      <c r="J1828" t="s">
        <v>205</v>
      </c>
      <c r="K1828" t="s">
        <v>245</v>
      </c>
      <c r="L1828" t="s">
        <v>325</v>
      </c>
      <c r="M1828" t="s">
        <v>314</v>
      </c>
      <c r="N1828" t="s">
        <v>491</v>
      </c>
      <c r="O1828" t="s">
        <v>339</v>
      </c>
      <c r="P1828" t="s">
        <v>2194</v>
      </c>
      <c r="Q1828" t="s">
        <v>433</v>
      </c>
      <c r="R1828" t="s">
        <v>407</v>
      </c>
      <c r="S1828" t="s">
        <v>1215</v>
      </c>
      <c r="T1828" s="131">
        <v>3.601</v>
      </c>
      <c r="U1828" t="s">
        <v>2941</v>
      </c>
      <c r="V1828" s="132">
        <v>3.3059999999999999E-2</v>
      </c>
      <c r="W1828" s="132">
        <v>5.9060000000000001E-2</v>
      </c>
      <c r="X1828" t="s">
        <v>412</v>
      </c>
      <c r="Y1828" t="s">
        <v>339</v>
      </c>
      <c r="Z1828" s="131">
        <v>104000</v>
      </c>
      <c r="AA1828" s="131">
        <v>3.718</v>
      </c>
      <c r="AB1828" s="131">
        <v>92.74</v>
      </c>
      <c r="AD1828" s="131">
        <v>358.6</v>
      </c>
      <c r="AH1828" s="132">
        <v>2.1000000000000001E-4</v>
      </c>
      <c r="AI1828" s="132">
        <f t="shared" si="36"/>
        <v>1.6890499541469567E-2</v>
      </c>
      <c r="AJ1828" s="132">
        <v>1.2404804325906703E-3</v>
      </c>
    </row>
    <row r="1829" spans="1:36" hidden="1">
      <c r="A1829" t="s">
        <v>1213</v>
      </c>
      <c r="B1829">
        <v>9630</v>
      </c>
      <c r="C1829" t="s">
        <v>1509</v>
      </c>
      <c r="D1829" t="s">
        <v>1510</v>
      </c>
      <c r="E1829" t="s">
        <v>309</v>
      </c>
      <c r="F1829" t="s">
        <v>2811</v>
      </c>
      <c r="G1829" t="s">
        <v>2812</v>
      </c>
      <c r="H1829" t="s">
        <v>321</v>
      </c>
      <c r="I1829" t="s">
        <v>754</v>
      </c>
      <c r="J1829" t="s">
        <v>204</v>
      </c>
      <c r="K1829" t="s">
        <v>204</v>
      </c>
      <c r="L1829" t="s">
        <v>325</v>
      </c>
      <c r="M1829" t="s">
        <v>340</v>
      </c>
      <c r="N1829" t="s">
        <v>448</v>
      </c>
      <c r="O1829" t="s">
        <v>339</v>
      </c>
      <c r="P1829" t="s">
        <v>1211</v>
      </c>
      <c r="Q1829" t="s">
        <v>413</v>
      </c>
      <c r="R1829" t="s">
        <v>407</v>
      </c>
      <c r="S1829" t="s">
        <v>1212</v>
      </c>
      <c r="T1829" s="131">
        <v>5.59</v>
      </c>
      <c r="U1829" t="s">
        <v>2813</v>
      </c>
      <c r="V1829" s="132">
        <v>2.3519999999999999E-2</v>
      </c>
      <c r="W1829" s="132">
        <v>2.5899999999999999E-2</v>
      </c>
      <c r="X1829" t="s">
        <v>412</v>
      </c>
      <c r="Y1829" t="s">
        <v>339</v>
      </c>
      <c r="Z1829" s="131">
        <v>678000</v>
      </c>
      <c r="AA1829" s="131">
        <v>1</v>
      </c>
      <c r="AB1829" s="131">
        <v>101.28</v>
      </c>
      <c r="AD1829" s="131">
        <v>686.678</v>
      </c>
      <c r="AH1829" s="132">
        <v>2.4000000000000001E-4</v>
      </c>
      <c r="AI1829" s="132">
        <f t="shared" si="36"/>
        <v>3.9341200832522447E-2</v>
      </c>
      <c r="AJ1829" s="132">
        <v>3.1254864365224417E-3</v>
      </c>
    </row>
    <row r="1830" spans="1:36" hidden="1">
      <c r="A1830" t="s">
        <v>1213</v>
      </c>
      <c r="B1830">
        <v>9630</v>
      </c>
      <c r="C1830" t="s">
        <v>1519</v>
      </c>
      <c r="D1830" t="s">
        <v>1520</v>
      </c>
      <c r="E1830" t="s">
        <v>309</v>
      </c>
      <c r="F1830" t="s">
        <v>2401</v>
      </c>
      <c r="G1830" t="s">
        <v>2402</v>
      </c>
      <c r="H1830" t="s">
        <v>321</v>
      </c>
      <c r="I1830" t="s">
        <v>754</v>
      </c>
      <c r="J1830" t="s">
        <v>204</v>
      </c>
      <c r="K1830" t="s">
        <v>204</v>
      </c>
      <c r="L1830" t="s">
        <v>325</v>
      </c>
      <c r="M1830" t="s">
        <v>340</v>
      </c>
      <c r="N1830" t="s">
        <v>448</v>
      </c>
      <c r="O1830" t="s">
        <v>339</v>
      </c>
      <c r="P1830" t="s">
        <v>1211</v>
      </c>
      <c r="Q1830" t="s">
        <v>413</v>
      </c>
      <c r="R1830" t="s">
        <v>407</v>
      </c>
      <c r="S1830" t="s">
        <v>1212</v>
      </c>
      <c r="T1830" s="131">
        <v>2.65</v>
      </c>
      <c r="U1830" t="s">
        <v>2403</v>
      </c>
      <c r="V1830" s="132">
        <v>1.49E-2</v>
      </c>
      <c r="W1830" s="132">
        <v>2.3599999999999999E-2</v>
      </c>
      <c r="X1830" t="s">
        <v>412</v>
      </c>
      <c r="Y1830" t="s">
        <v>339</v>
      </c>
      <c r="Z1830" s="131">
        <v>544135</v>
      </c>
      <c r="AA1830" s="131">
        <v>1</v>
      </c>
      <c r="AB1830" s="131">
        <v>106.31</v>
      </c>
      <c r="AD1830" s="131">
        <v>578.47</v>
      </c>
      <c r="AH1830" s="132">
        <v>1.7000000000000001E-4</v>
      </c>
      <c r="AI1830" s="132">
        <f t="shared" si="36"/>
        <v>3.3141741027947973E-2</v>
      </c>
      <c r="AJ1830" s="132">
        <v>2.6329664543427007E-3</v>
      </c>
    </row>
    <row r="1831" spans="1:36" hidden="1">
      <c r="A1831" t="s">
        <v>1213</v>
      </c>
      <c r="B1831">
        <v>9630</v>
      </c>
      <c r="C1831" t="s">
        <v>1603</v>
      </c>
      <c r="D1831" t="s">
        <v>1604</v>
      </c>
      <c r="E1831" t="s">
        <v>309</v>
      </c>
      <c r="F1831" t="s">
        <v>2814</v>
      </c>
      <c r="G1831" t="s">
        <v>2815</v>
      </c>
      <c r="H1831" t="s">
        <v>321</v>
      </c>
      <c r="I1831" t="s">
        <v>754</v>
      </c>
      <c r="J1831" t="s">
        <v>204</v>
      </c>
      <c r="K1831" t="s">
        <v>204</v>
      </c>
      <c r="L1831" t="s">
        <v>325</v>
      </c>
      <c r="M1831" t="s">
        <v>340</v>
      </c>
      <c r="N1831" t="s">
        <v>448</v>
      </c>
      <c r="O1831" t="s">
        <v>339</v>
      </c>
      <c r="P1831" t="s">
        <v>1533</v>
      </c>
      <c r="Q1831" t="s">
        <v>413</v>
      </c>
      <c r="R1831" t="s">
        <v>407</v>
      </c>
      <c r="S1831" t="s">
        <v>1212</v>
      </c>
      <c r="T1831" s="131">
        <v>4.3499999999999996</v>
      </c>
      <c r="U1831" t="s">
        <v>2816</v>
      </c>
      <c r="V1831" s="132">
        <v>3.7100000000000001E-2</v>
      </c>
      <c r="W1831" s="132">
        <v>3.0300000000000001E-2</v>
      </c>
      <c r="X1831" t="s">
        <v>411</v>
      </c>
      <c r="Y1831" t="s">
        <v>339</v>
      </c>
      <c r="Z1831" s="131">
        <v>500000</v>
      </c>
      <c r="AA1831" s="131">
        <v>1</v>
      </c>
      <c r="AB1831" s="131">
        <v>107.64</v>
      </c>
      <c r="AD1831" s="131">
        <v>538.20000000000005</v>
      </c>
      <c r="AH1831" s="132">
        <v>1.2999999999999999E-3</v>
      </c>
      <c r="AI1831" s="132">
        <f t="shared" si="36"/>
        <v>3.0834589557352327E-2</v>
      </c>
      <c r="AJ1831" s="132">
        <v>2.4496733551043989E-3</v>
      </c>
    </row>
    <row r="1832" spans="1:36" hidden="1">
      <c r="A1832" t="s">
        <v>1213</v>
      </c>
      <c r="B1832">
        <v>9630</v>
      </c>
      <c r="C1832" t="s">
        <v>455</v>
      </c>
      <c r="D1832" t="s">
        <v>2228</v>
      </c>
      <c r="E1832" t="s">
        <v>309</v>
      </c>
      <c r="F1832" t="s">
        <v>2434</v>
      </c>
      <c r="G1832" t="s">
        <v>2435</v>
      </c>
      <c r="H1832" t="s">
        <v>321</v>
      </c>
      <c r="I1832" t="s">
        <v>754</v>
      </c>
      <c r="J1832" t="s">
        <v>204</v>
      </c>
      <c r="K1832" t="s">
        <v>204</v>
      </c>
      <c r="L1832" t="s">
        <v>325</v>
      </c>
      <c r="M1832" t="s">
        <v>340</v>
      </c>
      <c r="N1832" t="s">
        <v>440</v>
      </c>
      <c r="O1832" t="s">
        <v>339</v>
      </c>
      <c r="P1832" t="s">
        <v>2027</v>
      </c>
      <c r="Q1832" t="s">
        <v>415</v>
      </c>
      <c r="R1832" t="s">
        <v>407</v>
      </c>
      <c r="S1832" t="s">
        <v>1212</v>
      </c>
      <c r="T1832" s="131">
        <v>3.02</v>
      </c>
      <c r="U1832" t="s">
        <v>2436</v>
      </c>
      <c r="V1832" s="132">
        <v>1.6469999999999999E-2</v>
      </c>
      <c r="W1832" s="132">
        <v>2.5700000000000001E-2</v>
      </c>
      <c r="X1832" t="s">
        <v>412</v>
      </c>
      <c r="Y1832" t="s">
        <v>339</v>
      </c>
      <c r="Z1832" s="131">
        <v>427071.42</v>
      </c>
      <c r="AA1832" s="131">
        <v>1</v>
      </c>
      <c r="AB1832" s="131">
        <v>120.79</v>
      </c>
      <c r="AC1832" s="131">
        <v>15.132</v>
      </c>
      <c r="AD1832" s="131">
        <v>530.99099999999999</v>
      </c>
      <c r="AH1832" s="132">
        <v>1.7000000000000001E-4</v>
      </c>
      <c r="AI1832" s="132">
        <f t="shared" si="36"/>
        <v>3.0421571058431938E-2</v>
      </c>
      <c r="AJ1832" s="132">
        <v>2.4168608407659597E-3</v>
      </c>
    </row>
    <row r="1833" spans="1:36" hidden="1">
      <c r="A1833" t="s">
        <v>1213</v>
      </c>
      <c r="B1833">
        <v>9630</v>
      </c>
      <c r="C1833" t="s">
        <v>1584</v>
      </c>
      <c r="D1833" t="s">
        <v>1585</v>
      </c>
      <c r="E1833" t="s">
        <v>309</v>
      </c>
      <c r="F1833" t="s">
        <v>2016</v>
      </c>
      <c r="G1833" t="s">
        <v>2017</v>
      </c>
      <c r="H1833" t="s">
        <v>321</v>
      </c>
      <c r="I1833" t="s">
        <v>754</v>
      </c>
      <c r="J1833" t="s">
        <v>204</v>
      </c>
      <c r="K1833" t="s">
        <v>204</v>
      </c>
      <c r="L1833" t="s">
        <v>325</v>
      </c>
      <c r="M1833" t="s">
        <v>340</v>
      </c>
      <c r="N1833" t="s">
        <v>465</v>
      </c>
      <c r="O1833" t="s">
        <v>339</v>
      </c>
      <c r="P1833" t="s">
        <v>1577</v>
      </c>
      <c r="Q1833" t="s">
        <v>415</v>
      </c>
      <c r="R1833" t="s">
        <v>407</v>
      </c>
      <c r="S1833" t="s">
        <v>1212</v>
      </c>
      <c r="T1833" s="131">
        <v>3.57</v>
      </c>
      <c r="U1833" t="s">
        <v>2018</v>
      </c>
      <c r="V1833" s="132">
        <v>4.8500000000000001E-3</v>
      </c>
      <c r="W1833" s="132">
        <v>3.6499999999999998E-2</v>
      </c>
      <c r="X1833" t="s">
        <v>412</v>
      </c>
      <c r="Y1833" t="s">
        <v>339</v>
      </c>
      <c r="Z1833" s="131">
        <v>446000</v>
      </c>
      <c r="AA1833" s="131">
        <v>1</v>
      </c>
      <c r="AB1833" s="131">
        <v>100.67</v>
      </c>
      <c r="AD1833" s="131">
        <v>448.988</v>
      </c>
      <c r="AH1833" s="132">
        <v>7.1000000000000002E-4</v>
      </c>
      <c r="AI1833" s="132">
        <f t="shared" si="36"/>
        <v>2.5723449825671693E-2</v>
      </c>
      <c r="AJ1833" s="132">
        <v>2.0436156454136261E-3</v>
      </c>
    </row>
    <row r="1834" spans="1:36" hidden="1">
      <c r="A1834" t="s">
        <v>1213</v>
      </c>
      <c r="B1834">
        <v>9630</v>
      </c>
      <c r="C1834" t="s">
        <v>2893</v>
      </c>
      <c r="D1834" t="s">
        <v>2894</v>
      </c>
      <c r="E1834" t="s">
        <v>309</v>
      </c>
      <c r="F1834" t="s">
        <v>2895</v>
      </c>
      <c r="G1834" t="s">
        <v>2896</v>
      </c>
      <c r="H1834" t="s">
        <v>321</v>
      </c>
      <c r="I1834" t="s">
        <v>951</v>
      </c>
      <c r="J1834" t="s">
        <v>204</v>
      </c>
      <c r="K1834" t="s">
        <v>204</v>
      </c>
      <c r="L1834" t="s">
        <v>325</v>
      </c>
      <c r="M1834" t="s">
        <v>340</v>
      </c>
      <c r="N1834" t="s">
        <v>440</v>
      </c>
      <c r="O1834" t="s">
        <v>339</v>
      </c>
      <c r="P1834" t="s">
        <v>1596</v>
      </c>
      <c r="Q1834" t="s">
        <v>415</v>
      </c>
      <c r="R1834" t="s">
        <v>407</v>
      </c>
      <c r="S1834" t="s">
        <v>1212</v>
      </c>
      <c r="T1834" s="131">
        <v>2.62</v>
      </c>
      <c r="U1834" t="s">
        <v>2476</v>
      </c>
      <c r="V1834" s="132">
        <v>7.2499999999999995E-2</v>
      </c>
      <c r="W1834" s="132">
        <v>5.6899999999999999E-2</v>
      </c>
      <c r="X1834" t="s">
        <v>412</v>
      </c>
      <c r="Y1834" t="s">
        <v>339</v>
      </c>
      <c r="Z1834" s="131">
        <v>379800</v>
      </c>
      <c r="AA1834" s="131">
        <v>1</v>
      </c>
      <c r="AB1834" s="131">
        <v>107.37</v>
      </c>
      <c r="AD1834" s="131">
        <v>407.791</v>
      </c>
      <c r="AH1834" s="132">
        <v>5.2999999999999998E-4</v>
      </c>
      <c r="AI1834" s="132">
        <f t="shared" si="36"/>
        <v>2.3363188610520738E-2</v>
      </c>
      <c r="AJ1834" s="132">
        <v>1.8561032091255626E-3</v>
      </c>
    </row>
    <row r="1835" spans="1:36" hidden="1">
      <c r="A1835" t="s">
        <v>1213</v>
      </c>
      <c r="B1835">
        <v>9630</v>
      </c>
      <c r="C1835" t="s">
        <v>2854</v>
      </c>
      <c r="D1835" t="s">
        <v>2855</v>
      </c>
      <c r="E1835" t="s">
        <v>309</v>
      </c>
      <c r="F1835" t="s">
        <v>2856</v>
      </c>
      <c r="G1835" t="s">
        <v>2857</v>
      </c>
      <c r="H1835" t="s">
        <v>321</v>
      </c>
      <c r="I1835" t="s">
        <v>754</v>
      </c>
      <c r="J1835" t="s">
        <v>204</v>
      </c>
      <c r="K1835" t="s">
        <v>204</v>
      </c>
      <c r="L1835" t="s">
        <v>325</v>
      </c>
      <c r="M1835" t="s">
        <v>340</v>
      </c>
      <c r="N1835" t="s">
        <v>464</v>
      </c>
      <c r="O1835" t="s">
        <v>339</v>
      </c>
      <c r="P1835" t="s">
        <v>1551</v>
      </c>
      <c r="Q1835" t="s">
        <v>413</v>
      </c>
      <c r="R1835" t="s">
        <v>407</v>
      </c>
      <c r="S1835" t="s">
        <v>1212</v>
      </c>
      <c r="T1835" s="131">
        <v>3.95</v>
      </c>
      <c r="U1835" t="s">
        <v>1725</v>
      </c>
      <c r="V1835" s="132">
        <v>3.9379999999999998E-2</v>
      </c>
      <c r="W1835" s="132">
        <v>3.2000000000000001E-2</v>
      </c>
      <c r="X1835" t="s">
        <v>412</v>
      </c>
      <c r="Y1835" t="s">
        <v>339</v>
      </c>
      <c r="Z1835" s="131">
        <v>356487.5</v>
      </c>
      <c r="AA1835" s="131">
        <v>1</v>
      </c>
      <c r="AB1835" s="131">
        <v>109.89</v>
      </c>
      <c r="AD1835" s="131">
        <v>391.74400000000003</v>
      </c>
      <c r="AH1835" s="132">
        <v>8.5999999999999998E-4</v>
      </c>
      <c r="AI1835" s="132">
        <f t="shared" si="36"/>
        <v>2.2443822838267243E-2</v>
      </c>
      <c r="AJ1835" s="132">
        <v>1.7830636172835703E-3</v>
      </c>
    </row>
    <row r="1836" spans="1:36" hidden="1">
      <c r="A1836" t="s">
        <v>1213</v>
      </c>
      <c r="B1836">
        <v>9630</v>
      </c>
      <c r="C1836" t="s">
        <v>2822</v>
      </c>
      <c r="D1836" t="s">
        <v>2823</v>
      </c>
      <c r="E1836" t="s">
        <v>309</v>
      </c>
      <c r="F1836" t="s">
        <v>2824</v>
      </c>
      <c r="G1836" t="s">
        <v>2825</v>
      </c>
      <c r="H1836" t="s">
        <v>321</v>
      </c>
      <c r="I1836" t="s">
        <v>754</v>
      </c>
      <c r="J1836" t="s">
        <v>204</v>
      </c>
      <c r="K1836" t="s">
        <v>204</v>
      </c>
      <c r="L1836" t="s">
        <v>325</v>
      </c>
      <c r="M1836" t="s">
        <v>340</v>
      </c>
      <c r="N1836" t="s">
        <v>447</v>
      </c>
      <c r="O1836" t="s">
        <v>339</v>
      </c>
      <c r="P1836" t="s">
        <v>1627</v>
      </c>
      <c r="Q1836" t="s">
        <v>413</v>
      </c>
      <c r="R1836" t="s">
        <v>407</v>
      </c>
      <c r="S1836" t="s">
        <v>1212</v>
      </c>
      <c r="T1836" s="131">
        <v>5.34</v>
      </c>
      <c r="U1836" t="s">
        <v>1940</v>
      </c>
      <c r="V1836" s="132">
        <v>2.845E-2</v>
      </c>
      <c r="W1836" s="132">
        <v>3.0800000000000001E-2</v>
      </c>
      <c r="X1836" t="s">
        <v>412</v>
      </c>
      <c r="Y1836" t="s">
        <v>339</v>
      </c>
      <c r="Z1836" s="131">
        <v>376000</v>
      </c>
      <c r="AA1836" s="131">
        <v>1</v>
      </c>
      <c r="AB1836" s="131">
        <v>99.67</v>
      </c>
      <c r="AD1836" s="131">
        <v>374.75900000000001</v>
      </c>
      <c r="AH1836" s="132">
        <v>1.5E-3</v>
      </c>
      <c r="AI1836" s="132">
        <f t="shared" si="36"/>
        <v>2.1470717108739875E-2</v>
      </c>
      <c r="AJ1836" s="132">
        <v>1.705754620746134E-3</v>
      </c>
    </row>
    <row r="1837" spans="1:36" hidden="1">
      <c r="A1837" t="s">
        <v>1213</v>
      </c>
      <c r="B1837">
        <v>9630</v>
      </c>
      <c r="C1837" t="s">
        <v>455</v>
      </c>
      <c r="D1837" t="s">
        <v>2228</v>
      </c>
      <c r="E1837" t="s">
        <v>309</v>
      </c>
      <c r="F1837" t="s">
        <v>2408</v>
      </c>
      <c r="G1837" t="s">
        <v>2409</v>
      </c>
      <c r="H1837" t="s">
        <v>321</v>
      </c>
      <c r="I1837" t="s">
        <v>754</v>
      </c>
      <c r="J1837" t="s">
        <v>204</v>
      </c>
      <c r="K1837" t="s">
        <v>204</v>
      </c>
      <c r="L1837" t="s">
        <v>325</v>
      </c>
      <c r="M1837" t="s">
        <v>340</v>
      </c>
      <c r="N1837" t="s">
        <v>440</v>
      </c>
      <c r="O1837" t="s">
        <v>339</v>
      </c>
      <c r="P1837" t="s">
        <v>2027</v>
      </c>
      <c r="Q1837" t="s">
        <v>415</v>
      </c>
      <c r="R1837" t="s">
        <v>407</v>
      </c>
      <c r="S1837" t="s">
        <v>1212</v>
      </c>
      <c r="T1837" s="131">
        <v>5.37</v>
      </c>
      <c r="U1837" t="s">
        <v>2410</v>
      </c>
      <c r="V1837" s="132">
        <v>6.8100000000000001E-3</v>
      </c>
      <c r="W1837" s="132">
        <v>2.7199999999999998E-2</v>
      </c>
      <c r="X1837" t="s">
        <v>412</v>
      </c>
      <c r="Y1837" t="s">
        <v>339</v>
      </c>
      <c r="Z1837" s="131">
        <v>329000</v>
      </c>
      <c r="AA1837" s="131">
        <v>1</v>
      </c>
      <c r="AB1837" s="131">
        <v>113.4</v>
      </c>
      <c r="AD1837" s="131">
        <v>373.08600000000001</v>
      </c>
      <c r="AH1837" s="132">
        <v>8.0000000000000007E-5</v>
      </c>
      <c r="AI1837" s="132">
        <f t="shared" si="36"/>
        <v>2.1374867483452898E-2</v>
      </c>
      <c r="AJ1837" s="132">
        <v>1.6981397869982899E-3</v>
      </c>
    </row>
    <row r="1838" spans="1:36" hidden="1">
      <c r="A1838" t="s">
        <v>1213</v>
      </c>
      <c r="B1838">
        <v>9630</v>
      </c>
      <c r="C1838" t="s">
        <v>1603</v>
      </c>
      <c r="D1838" t="s">
        <v>1604</v>
      </c>
      <c r="E1838" t="s">
        <v>309</v>
      </c>
      <c r="F1838" t="s">
        <v>2501</v>
      </c>
      <c r="G1838" t="s">
        <v>2502</v>
      </c>
      <c r="H1838" t="s">
        <v>321</v>
      </c>
      <c r="I1838" t="s">
        <v>754</v>
      </c>
      <c r="J1838" t="s">
        <v>204</v>
      </c>
      <c r="K1838" t="s">
        <v>204</v>
      </c>
      <c r="L1838" t="s">
        <v>325</v>
      </c>
      <c r="M1838" t="s">
        <v>340</v>
      </c>
      <c r="N1838" t="s">
        <v>448</v>
      </c>
      <c r="O1838" t="s">
        <v>339</v>
      </c>
      <c r="P1838" t="s">
        <v>1211</v>
      </c>
      <c r="Q1838" t="s">
        <v>413</v>
      </c>
      <c r="R1838" t="s">
        <v>407</v>
      </c>
      <c r="S1838" t="s">
        <v>1212</v>
      </c>
      <c r="T1838" s="131">
        <v>3.59</v>
      </c>
      <c r="U1838" t="s">
        <v>2503</v>
      </c>
      <c r="V1838" s="132">
        <v>-5.3200000000000001E-3</v>
      </c>
      <c r="W1838" s="132">
        <v>2.5600000000000001E-2</v>
      </c>
      <c r="X1838" t="s">
        <v>412</v>
      </c>
      <c r="Y1838" t="s">
        <v>339</v>
      </c>
      <c r="Z1838" s="131">
        <v>348600</v>
      </c>
      <c r="AA1838" s="131">
        <v>1</v>
      </c>
      <c r="AB1838" s="131">
        <v>103.24</v>
      </c>
      <c r="AD1838" s="131">
        <v>359.89499999999998</v>
      </c>
      <c r="AH1838" s="132">
        <v>3.5E-4</v>
      </c>
      <c r="AI1838" s="132">
        <f t="shared" si="36"/>
        <v>2.0619127849764614E-2</v>
      </c>
      <c r="AJ1838" s="132">
        <v>1.6380995766170521E-3</v>
      </c>
    </row>
    <row r="1839" spans="1:36" hidden="1">
      <c r="A1839" t="s">
        <v>1213</v>
      </c>
      <c r="B1839">
        <v>9630</v>
      </c>
      <c r="C1839" t="s">
        <v>1514</v>
      </c>
      <c r="D1839" t="s">
        <v>1515</v>
      </c>
      <c r="E1839" t="s">
        <v>309</v>
      </c>
      <c r="F1839" t="s">
        <v>2001</v>
      </c>
      <c r="G1839" t="s">
        <v>2002</v>
      </c>
      <c r="H1839" t="s">
        <v>321</v>
      </c>
      <c r="I1839" t="s">
        <v>754</v>
      </c>
      <c r="J1839" t="s">
        <v>204</v>
      </c>
      <c r="K1839" t="s">
        <v>204</v>
      </c>
      <c r="L1839" t="s">
        <v>325</v>
      </c>
      <c r="M1839" t="s">
        <v>340</v>
      </c>
      <c r="N1839" t="s">
        <v>448</v>
      </c>
      <c r="O1839" t="s">
        <v>339</v>
      </c>
      <c r="P1839" t="s">
        <v>1211</v>
      </c>
      <c r="Q1839" t="s">
        <v>413</v>
      </c>
      <c r="R1839" t="s">
        <v>407</v>
      </c>
      <c r="S1839" t="s">
        <v>1212</v>
      </c>
      <c r="T1839" s="131">
        <v>3.75</v>
      </c>
      <c r="U1839" t="s">
        <v>2003</v>
      </c>
      <c r="V1839" s="132">
        <v>2.7040000000000002E-2</v>
      </c>
      <c r="W1839" s="132">
        <v>2.5999999999999999E-2</v>
      </c>
      <c r="X1839" t="s">
        <v>412</v>
      </c>
      <c r="Y1839" t="s">
        <v>339</v>
      </c>
      <c r="Z1839" s="131">
        <v>338868.34</v>
      </c>
      <c r="AA1839" s="131">
        <v>1</v>
      </c>
      <c r="AB1839" s="131">
        <v>103.06</v>
      </c>
      <c r="AD1839" s="131">
        <v>349.238</v>
      </c>
      <c r="AH1839" s="132">
        <v>1E-4</v>
      </c>
      <c r="AI1839" s="132">
        <f t="shared" si="36"/>
        <v>2.0008566309607231E-2</v>
      </c>
      <c r="AJ1839" s="132">
        <v>1.5895931311593271E-3</v>
      </c>
    </row>
    <row r="1840" spans="1:36" hidden="1">
      <c r="A1840" t="s">
        <v>1213</v>
      </c>
      <c r="B1840">
        <v>9630</v>
      </c>
      <c r="C1840" t="s">
        <v>1509</v>
      </c>
      <c r="D1840" t="s">
        <v>1510</v>
      </c>
      <c r="E1840" t="s">
        <v>309</v>
      </c>
      <c r="F1840" t="s">
        <v>1967</v>
      </c>
      <c r="G1840" t="s">
        <v>1968</v>
      </c>
      <c r="H1840" t="s">
        <v>321</v>
      </c>
      <c r="I1840" t="s">
        <v>754</v>
      </c>
      <c r="J1840" t="s">
        <v>204</v>
      </c>
      <c r="K1840" t="s">
        <v>204</v>
      </c>
      <c r="L1840" t="s">
        <v>325</v>
      </c>
      <c r="M1840" t="s">
        <v>340</v>
      </c>
      <c r="N1840" t="s">
        <v>448</v>
      </c>
      <c r="O1840" t="s">
        <v>339</v>
      </c>
      <c r="P1840" t="s">
        <v>1211</v>
      </c>
      <c r="Q1840" t="s">
        <v>413</v>
      </c>
      <c r="R1840" t="s">
        <v>407</v>
      </c>
      <c r="S1840" t="s">
        <v>1212</v>
      </c>
      <c r="T1840" s="131">
        <v>2.93</v>
      </c>
      <c r="U1840" t="s">
        <v>1969</v>
      </c>
      <c r="V1840" s="132">
        <v>-3.5899999999999999E-3</v>
      </c>
      <c r="W1840" s="132">
        <v>2.5700000000000001E-2</v>
      </c>
      <c r="X1840" t="s">
        <v>412</v>
      </c>
      <c r="Y1840" t="s">
        <v>339</v>
      </c>
      <c r="Z1840" s="131">
        <v>331342.8</v>
      </c>
      <c r="AA1840" s="131">
        <v>1</v>
      </c>
      <c r="AB1840" s="131">
        <v>103.82</v>
      </c>
      <c r="AD1840" s="131">
        <v>344</v>
      </c>
      <c r="AH1840" s="132">
        <v>1.2999999999999999E-4</v>
      </c>
      <c r="AI1840" s="132">
        <f t="shared" si="36"/>
        <v>1.9708470471440358E-2</v>
      </c>
      <c r="AJ1840" s="132">
        <v>1.5657518286063044E-3</v>
      </c>
    </row>
    <row r="1841" spans="1:36" hidden="1">
      <c r="A1841" t="s">
        <v>1213</v>
      </c>
      <c r="B1841">
        <v>9630</v>
      </c>
      <c r="C1841" t="s">
        <v>2858</v>
      </c>
      <c r="D1841" t="s">
        <v>2859</v>
      </c>
      <c r="E1841" t="s">
        <v>309</v>
      </c>
      <c r="F1841" t="s">
        <v>2860</v>
      </c>
      <c r="G1841" t="s">
        <v>2861</v>
      </c>
      <c r="H1841" t="s">
        <v>321</v>
      </c>
      <c r="I1841" t="s">
        <v>754</v>
      </c>
      <c r="J1841" t="s">
        <v>204</v>
      </c>
      <c r="K1841" t="s">
        <v>204</v>
      </c>
      <c r="L1841" t="s">
        <v>325</v>
      </c>
      <c r="M1841" t="s">
        <v>340</v>
      </c>
      <c r="N1841" t="s">
        <v>464</v>
      </c>
      <c r="O1841" t="s">
        <v>339</v>
      </c>
      <c r="P1841" t="s">
        <v>1545</v>
      </c>
      <c r="Q1841" t="s">
        <v>415</v>
      </c>
      <c r="R1841" t="s">
        <v>407</v>
      </c>
      <c r="S1841" t="s">
        <v>1212</v>
      </c>
      <c r="T1841" s="131">
        <v>6.53</v>
      </c>
      <c r="U1841" t="s">
        <v>2862</v>
      </c>
      <c r="V1841" s="132">
        <v>1.0999999999999999E-2</v>
      </c>
      <c r="W1841" s="132">
        <v>3.3500000000000002E-2</v>
      </c>
      <c r="X1841" t="s">
        <v>412</v>
      </c>
      <c r="Y1841" t="s">
        <v>339</v>
      </c>
      <c r="Z1841" s="131">
        <v>361311.68</v>
      </c>
      <c r="AA1841" s="131">
        <v>1</v>
      </c>
      <c r="AB1841" s="131">
        <v>92.83</v>
      </c>
      <c r="AD1841" s="131">
        <v>335.40600000000001</v>
      </c>
      <c r="AH1841" s="132">
        <v>1.7600000000000001E-3</v>
      </c>
      <c r="AI1841" s="132">
        <f t="shared" si="36"/>
        <v>1.9216102462046292E-2</v>
      </c>
      <c r="AJ1841" s="132">
        <v>1.5266353425160645E-3</v>
      </c>
    </row>
    <row r="1842" spans="1:36" hidden="1">
      <c r="A1842" t="s">
        <v>1213</v>
      </c>
      <c r="B1842">
        <v>9630</v>
      </c>
      <c r="C1842" t="s">
        <v>2528</v>
      </c>
      <c r="D1842" t="s">
        <v>2529</v>
      </c>
      <c r="E1842" t="s">
        <v>309</v>
      </c>
      <c r="F1842" t="s">
        <v>2530</v>
      </c>
      <c r="G1842" t="s">
        <v>2531</v>
      </c>
      <c r="H1842" t="s">
        <v>321</v>
      </c>
      <c r="I1842" t="s">
        <v>755</v>
      </c>
      <c r="J1842" t="s">
        <v>204</v>
      </c>
      <c r="K1842" t="s">
        <v>204</v>
      </c>
      <c r="L1842" t="s">
        <v>325</v>
      </c>
      <c r="M1842" t="s">
        <v>340</v>
      </c>
      <c r="N1842" t="s">
        <v>454</v>
      </c>
      <c r="O1842" t="s">
        <v>339</v>
      </c>
      <c r="P1842" t="s">
        <v>1545</v>
      </c>
      <c r="Q1842" t="s">
        <v>415</v>
      </c>
      <c r="R1842" t="s">
        <v>407</v>
      </c>
      <c r="S1842" t="s">
        <v>1212</v>
      </c>
      <c r="T1842" s="131">
        <v>2.67</v>
      </c>
      <c r="U1842" t="s">
        <v>2532</v>
      </c>
      <c r="V1842" s="132">
        <v>4.3249999999999997E-2</v>
      </c>
      <c r="W1842" s="132">
        <v>6.7199999999999996E-2</v>
      </c>
      <c r="X1842" t="s">
        <v>412</v>
      </c>
      <c r="Y1842" t="s">
        <v>339</v>
      </c>
      <c r="Z1842" s="131">
        <v>326987.71000000002</v>
      </c>
      <c r="AA1842" s="131">
        <v>1</v>
      </c>
      <c r="AB1842" s="131">
        <v>101</v>
      </c>
      <c r="AD1842" s="131">
        <v>330.25799999999998</v>
      </c>
      <c r="AH1842" s="132">
        <v>2.5000000000000001E-4</v>
      </c>
      <c r="AI1842" s="132">
        <f t="shared" si="36"/>
        <v>1.8921162909758572E-2</v>
      </c>
      <c r="AJ1842" s="132">
        <v>1.5032036843368049E-3</v>
      </c>
    </row>
    <row r="1843" spans="1:36" hidden="1">
      <c r="A1843" t="s">
        <v>1213</v>
      </c>
      <c r="B1843">
        <v>9630</v>
      </c>
      <c r="C1843" t="s">
        <v>2232</v>
      </c>
      <c r="D1843" t="s">
        <v>2233</v>
      </c>
      <c r="E1843" t="s">
        <v>309</v>
      </c>
      <c r="F1843" t="s">
        <v>2239</v>
      </c>
      <c r="G1843" t="s">
        <v>2240</v>
      </c>
      <c r="H1843" t="s">
        <v>321</v>
      </c>
      <c r="I1843" t="s">
        <v>754</v>
      </c>
      <c r="J1843" t="s">
        <v>204</v>
      </c>
      <c r="K1843" t="s">
        <v>204</v>
      </c>
      <c r="L1843" t="s">
        <v>325</v>
      </c>
      <c r="M1843" t="s">
        <v>340</v>
      </c>
      <c r="N1843" t="s">
        <v>465</v>
      </c>
      <c r="O1843" t="s">
        <v>339</v>
      </c>
      <c r="P1843" t="s">
        <v>1700</v>
      </c>
      <c r="Q1843" t="s">
        <v>413</v>
      </c>
      <c r="R1843" t="s">
        <v>407</v>
      </c>
      <c r="S1843" t="s">
        <v>1212</v>
      </c>
      <c r="T1843" s="131">
        <v>2.46</v>
      </c>
      <c r="U1843" t="s">
        <v>2241</v>
      </c>
      <c r="V1843" s="132">
        <v>8.8000000000000003E-4</v>
      </c>
      <c r="W1843" s="132">
        <v>2.9499999999999998E-2</v>
      </c>
      <c r="X1843" t="s">
        <v>412</v>
      </c>
      <c r="Y1843" t="s">
        <v>339</v>
      </c>
      <c r="Z1843" s="131">
        <v>305910</v>
      </c>
      <c r="AA1843" s="131">
        <v>1</v>
      </c>
      <c r="AB1843" s="131">
        <v>106.25</v>
      </c>
      <c r="AC1843" s="131">
        <v>0.86199999999999999</v>
      </c>
      <c r="AD1843" s="131">
        <v>325.892</v>
      </c>
      <c r="AH1843" s="132">
        <v>4.4999999999999999E-4</v>
      </c>
      <c r="AI1843" s="132">
        <f t="shared" si="36"/>
        <v>1.8671025752554186E-2</v>
      </c>
      <c r="AJ1843" s="132">
        <v>1.4833313806051332E-3</v>
      </c>
    </row>
    <row r="1844" spans="1:36" hidden="1">
      <c r="A1844" t="s">
        <v>1213</v>
      </c>
      <c r="B1844">
        <v>9630</v>
      </c>
      <c r="C1844" t="s">
        <v>2396</v>
      </c>
      <c r="D1844" t="s">
        <v>2397</v>
      </c>
      <c r="E1844" t="s">
        <v>309</v>
      </c>
      <c r="F1844" t="s">
        <v>2820</v>
      </c>
      <c r="G1844" t="s">
        <v>2821</v>
      </c>
      <c r="H1844" t="s">
        <v>321</v>
      </c>
      <c r="I1844" t="s">
        <v>754</v>
      </c>
      <c r="J1844" t="s">
        <v>204</v>
      </c>
      <c r="K1844" t="s">
        <v>204</v>
      </c>
      <c r="L1844" t="s">
        <v>325</v>
      </c>
      <c r="M1844" t="s">
        <v>340</v>
      </c>
      <c r="N1844" t="s">
        <v>448</v>
      </c>
      <c r="O1844" t="s">
        <v>339</v>
      </c>
      <c r="P1844" t="s">
        <v>1533</v>
      </c>
      <c r="Q1844" t="s">
        <v>413</v>
      </c>
      <c r="R1844" t="s">
        <v>407</v>
      </c>
      <c r="S1844" t="s">
        <v>1212</v>
      </c>
      <c r="T1844" s="131">
        <v>2.97</v>
      </c>
      <c r="U1844" t="s">
        <v>1863</v>
      </c>
      <c r="V1844" s="132">
        <v>2.707E-2</v>
      </c>
      <c r="W1844" s="132">
        <v>2.9399999999999999E-2</v>
      </c>
      <c r="X1844" t="s">
        <v>411</v>
      </c>
      <c r="Y1844" t="s">
        <v>339</v>
      </c>
      <c r="Z1844" s="131">
        <v>301791</v>
      </c>
      <c r="AA1844" s="131">
        <v>1</v>
      </c>
      <c r="AB1844" s="131">
        <v>105.7</v>
      </c>
      <c r="AD1844" s="131">
        <v>318.99299999999999</v>
      </c>
      <c r="AH1844" s="132">
        <v>3.3E-4</v>
      </c>
      <c r="AI1844" s="132">
        <f t="shared" si="36"/>
        <v>1.8275767793884224E-2</v>
      </c>
      <c r="AJ1844" s="132">
        <v>1.4519298635541015E-3</v>
      </c>
    </row>
    <row r="1845" spans="1:36" hidden="1">
      <c r="A1845" t="s">
        <v>1213</v>
      </c>
      <c r="B1845">
        <v>9630</v>
      </c>
      <c r="C1845" t="s">
        <v>1603</v>
      </c>
      <c r="D1845" t="s">
        <v>1604</v>
      </c>
      <c r="E1845" t="s">
        <v>309</v>
      </c>
      <c r="F1845" t="s">
        <v>2826</v>
      </c>
      <c r="G1845" t="s">
        <v>2827</v>
      </c>
      <c r="H1845" t="s">
        <v>321</v>
      </c>
      <c r="I1845" t="s">
        <v>754</v>
      </c>
      <c r="J1845" t="s">
        <v>204</v>
      </c>
      <c r="K1845" t="s">
        <v>204</v>
      </c>
      <c r="L1845" t="s">
        <v>325</v>
      </c>
      <c r="M1845" t="s">
        <v>340</v>
      </c>
      <c r="N1845" t="s">
        <v>448</v>
      </c>
      <c r="O1845" t="s">
        <v>339</v>
      </c>
      <c r="P1845" t="s">
        <v>1533</v>
      </c>
      <c r="Q1845" t="s">
        <v>413</v>
      </c>
      <c r="R1845" t="s">
        <v>407</v>
      </c>
      <c r="S1845" t="s">
        <v>1212</v>
      </c>
      <c r="T1845" s="131">
        <v>1.1000000000000001</v>
      </c>
      <c r="U1845" t="s">
        <v>2828</v>
      </c>
      <c r="V1845" s="132">
        <v>2.6519999999999998E-2</v>
      </c>
      <c r="W1845" s="132">
        <v>2.8500000000000001E-2</v>
      </c>
      <c r="X1845" t="s">
        <v>411</v>
      </c>
      <c r="Y1845" t="s">
        <v>339</v>
      </c>
      <c r="Z1845" s="131">
        <v>268670</v>
      </c>
      <c r="AA1845" s="131">
        <v>1</v>
      </c>
      <c r="AB1845" s="131">
        <v>117.6</v>
      </c>
      <c r="AD1845" s="131">
        <v>315.95600000000002</v>
      </c>
      <c r="AH1845" s="132">
        <v>2.5000000000000001E-4</v>
      </c>
      <c r="AI1845" s="132">
        <f t="shared" si="36"/>
        <v>1.8101771791495375E-2</v>
      </c>
      <c r="AJ1845" s="132">
        <v>1.4381066417416674E-3</v>
      </c>
    </row>
    <row r="1846" spans="1:36" hidden="1">
      <c r="A1846" t="s">
        <v>1213</v>
      </c>
      <c r="B1846">
        <v>9630</v>
      </c>
      <c r="C1846" t="s">
        <v>1646</v>
      </c>
      <c r="D1846" t="s">
        <v>1647</v>
      </c>
      <c r="E1846" t="s">
        <v>309</v>
      </c>
      <c r="F1846" t="s">
        <v>3033</v>
      </c>
      <c r="G1846" t="s">
        <v>3034</v>
      </c>
      <c r="H1846" t="s">
        <v>321</v>
      </c>
      <c r="I1846" t="s">
        <v>951</v>
      </c>
      <c r="J1846" t="s">
        <v>204</v>
      </c>
      <c r="K1846" t="s">
        <v>204</v>
      </c>
      <c r="L1846" t="s">
        <v>325</v>
      </c>
      <c r="M1846" t="s">
        <v>340</v>
      </c>
      <c r="N1846" t="s">
        <v>465</v>
      </c>
      <c r="O1846" t="s">
        <v>339</v>
      </c>
      <c r="P1846" t="s">
        <v>1627</v>
      </c>
      <c r="Q1846" t="s">
        <v>413</v>
      </c>
      <c r="R1846" t="s">
        <v>407</v>
      </c>
      <c r="S1846" t="s">
        <v>1212</v>
      </c>
      <c r="T1846" s="131">
        <v>2.25</v>
      </c>
      <c r="U1846" t="s">
        <v>2740</v>
      </c>
      <c r="V1846" s="132">
        <v>2.0389999999999998E-2</v>
      </c>
      <c r="W1846" s="132">
        <v>5.28E-2</v>
      </c>
      <c r="X1846" t="s">
        <v>412</v>
      </c>
      <c r="Y1846" t="s">
        <v>339</v>
      </c>
      <c r="Z1846" s="131">
        <v>323850</v>
      </c>
      <c r="AA1846" s="131">
        <v>1</v>
      </c>
      <c r="AB1846" s="131">
        <v>93.84</v>
      </c>
      <c r="AD1846" s="131">
        <v>303.90100000000001</v>
      </c>
      <c r="AH1846" s="132">
        <v>4.4999999999999999E-4</v>
      </c>
      <c r="AI1846" s="132">
        <f t="shared" si="36"/>
        <v>1.7411115944015104E-2</v>
      </c>
      <c r="AJ1846" s="132">
        <v>1.3832370536781529E-3</v>
      </c>
    </row>
    <row r="1847" spans="1:36" hidden="1">
      <c r="A1847" t="s">
        <v>1213</v>
      </c>
      <c r="B1847">
        <v>9630</v>
      </c>
      <c r="C1847" t="s">
        <v>2889</v>
      </c>
      <c r="D1847" t="s">
        <v>2890</v>
      </c>
      <c r="E1847" t="s">
        <v>309</v>
      </c>
      <c r="F1847" t="s">
        <v>2891</v>
      </c>
      <c r="G1847" t="s">
        <v>2892</v>
      </c>
      <c r="H1847" t="s">
        <v>321</v>
      </c>
      <c r="I1847" t="s">
        <v>754</v>
      </c>
      <c r="J1847" t="s">
        <v>204</v>
      </c>
      <c r="K1847" t="s">
        <v>204</v>
      </c>
      <c r="L1847" t="s">
        <v>325</v>
      </c>
      <c r="M1847" t="s">
        <v>340</v>
      </c>
      <c r="N1847" t="s">
        <v>440</v>
      </c>
      <c r="O1847" t="s">
        <v>339</v>
      </c>
      <c r="P1847" t="s">
        <v>1596</v>
      </c>
      <c r="Q1847" t="s">
        <v>415</v>
      </c>
      <c r="R1847" t="s">
        <v>407</v>
      </c>
      <c r="S1847" t="s">
        <v>1212</v>
      </c>
      <c r="T1847" s="131">
        <v>3.45</v>
      </c>
      <c r="U1847" t="s">
        <v>2302</v>
      </c>
      <c r="V1847" s="132">
        <v>1.7999999999999999E-2</v>
      </c>
      <c r="W1847" s="132">
        <v>3.49E-2</v>
      </c>
      <c r="X1847" t="s">
        <v>412</v>
      </c>
      <c r="Y1847" t="s">
        <v>339</v>
      </c>
      <c r="Z1847" s="131">
        <v>277200</v>
      </c>
      <c r="AA1847" s="131">
        <v>1</v>
      </c>
      <c r="AB1847" s="131">
        <v>109.14</v>
      </c>
      <c r="AD1847" s="131">
        <v>302.536</v>
      </c>
      <c r="AH1847" s="132">
        <v>3.1E-4</v>
      </c>
      <c r="AI1847" s="132">
        <f t="shared" si="36"/>
        <v>1.7332912274847907E-2</v>
      </c>
      <c r="AJ1847" s="132">
        <v>1.3770241140094097E-3</v>
      </c>
    </row>
    <row r="1848" spans="1:36" hidden="1">
      <c r="A1848" t="s">
        <v>1213</v>
      </c>
      <c r="B1848">
        <v>9630</v>
      </c>
      <c r="C1848" t="s">
        <v>3478</v>
      </c>
      <c r="D1848" t="s">
        <v>3479</v>
      </c>
      <c r="E1848" t="s">
        <v>309</v>
      </c>
      <c r="F1848" t="s">
        <v>3480</v>
      </c>
      <c r="G1848" t="s">
        <v>3481</v>
      </c>
      <c r="H1848" t="s">
        <v>321</v>
      </c>
      <c r="I1848" t="s">
        <v>754</v>
      </c>
      <c r="J1848" t="s">
        <v>204</v>
      </c>
      <c r="K1848" t="s">
        <v>204</v>
      </c>
      <c r="L1848" t="s">
        <v>325</v>
      </c>
      <c r="M1848" t="s">
        <v>340</v>
      </c>
      <c r="N1848" t="s">
        <v>465</v>
      </c>
      <c r="O1848" t="s">
        <v>339</v>
      </c>
      <c r="P1848" t="s">
        <v>1539</v>
      </c>
      <c r="Q1848" t="s">
        <v>413</v>
      </c>
      <c r="R1848" t="s">
        <v>407</v>
      </c>
      <c r="S1848" t="s">
        <v>1212</v>
      </c>
      <c r="T1848" s="131">
        <v>3.71</v>
      </c>
      <c r="U1848" t="s">
        <v>1560</v>
      </c>
      <c r="V1848" s="132">
        <v>9.9600000000000001E-3</v>
      </c>
      <c r="W1848" s="132">
        <v>3.9399999999999998E-2</v>
      </c>
      <c r="X1848" t="s">
        <v>412</v>
      </c>
      <c r="Y1848" t="s">
        <v>339</v>
      </c>
      <c r="Z1848" s="131">
        <v>294300</v>
      </c>
      <c r="AA1848" s="131">
        <v>1</v>
      </c>
      <c r="AB1848" s="131">
        <v>101.75</v>
      </c>
      <c r="AD1848" s="131">
        <v>299.45</v>
      </c>
      <c r="AH1848" s="132">
        <v>7.7999999999999999E-4</v>
      </c>
      <c r="AI1848" s="132">
        <f t="shared" si="36"/>
        <v>1.715610896125818E-2</v>
      </c>
      <c r="AJ1848" s="132">
        <v>1.3629778635934821E-3</v>
      </c>
    </row>
    <row r="1849" spans="1:36" hidden="1">
      <c r="A1849" t="s">
        <v>1213</v>
      </c>
      <c r="B1849">
        <v>9630</v>
      </c>
      <c r="C1849" t="s">
        <v>1514</v>
      </c>
      <c r="D1849" t="s">
        <v>1515</v>
      </c>
      <c r="E1849" t="s">
        <v>309</v>
      </c>
      <c r="F1849" t="s">
        <v>2829</v>
      </c>
      <c r="G1849" t="s">
        <v>2830</v>
      </c>
      <c r="H1849" t="s">
        <v>321</v>
      </c>
      <c r="I1849" t="s">
        <v>754</v>
      </c>
      <c r="J1849" t="s">
        <v>204</v>
      </c>
      <c r="K1849" t="s">
        <v>204</v>
      </c>
      <c r="L1849" t="s">
        <v>325</v>
      </c>
      <c r="M1849" t="s">
        <v>340</v>
      </c>
      <c r="N1849" t="s">
        <v>448</v>
      </c>
      <c r="O1849" t="s">
        <v>339</v>
      </c>
      <c r="P1849" t="s">
        <v>1533</v>
      </c>
      <c r="Q1849" t="s">
        <v>413</v>
      </c>
      <c r="R1849" t="s">
        <v>407</v>
      </c>
      <c r="S1849" t="s">
        <v>1212</v>
      </c>
      <c r="T1849" s="131">
        <v>0.57999999999999996</v>
      </c>
      <c r="U1849" t="s">
        <v>2831</v>
      </c>
      <c r="V1849" s="132">
        <v>2.6120000000000001E-2</v>
      </c>
      <c r="W1849" s="132">
        <v>2.9100000000000001E-2</v>
      </c>
      <c r="X1849" t="s">
        <v>411</v>
      </c>
      <c r="Y1849" t="s">
        <v>339</v>
      </c>
      <c r="Z1849" s="131">
        <v>260343</v>
      </c>
      <c r="AA1849" s="131">
        <v>1</v>
      </c>
      <c r="AB1849" s="131">
        <v>114.63</v>
      </c>
      <c r="AD1849" s="131">
        <v>298.43099999999998</v>
      </c>
      <c r="AH1849" s="132">
        <v>5.0000000000000001E-4</v>
      </c>
      <c r="AI1849" s="132">
        <f t="shared" si="36"/>
        <v>1.7097728346693073E-2</v>
      </c>
      <c r="AJ1849" s="132">
        <v>1.3583397789616513E-3</v>
      </c>
    </row>
    <row r="1850" spans="1:36" hidden="1">
      <c r="A1850" t="s">
        <v>1213</v>
      </c>
      <c r="B1850">
        <v>9630</v>
      </c>
      <c r="C1850" t="s">
        <v>1603</v>
      </c>
      <c r="D1850" t="s">
        <v>1604</v>
      </c>
      <c r="E1850" t="s">
        <v>309</v>
      </c>
      <c r="F1850" t="s">
        <v>2533</v>
      </c>
      <c r="G1850" t="s">
        <v>2534</v>
      </c>
      <c r="H1850" t="s">
        <v>321</v>
      </c>
      <c r="I1850" t="s">
        <v>951</v>
      </c>
      <c r="J1850" t="s">
        <v>204</v>
      </c>
      <c r="K1850" t="s">
        <v>204</v>
      </c>
      <c r="L1850" t="s">
        <v>325</v>
      </c>
      <c r="M1850" t="s">
        <v>340</v>
      </c>
      <c r="N1850" t="s">
        <v>448</v>
      </c>
      <c r="O1850" t="s">
        <v>339</v>
      </c>
      <c r="P1850" t="s">
        <v>1211</v>
      </c>
      <c r="Q1850" t="s">
        <v>413</v>
      </c>
      <c r="R1850" t="s">
        <v>407</v>
      </c>
      <c r="S1850" t="s">
        <v>1212</v>
      </c>
      <c r="T1850" s="131">
        <v>0.16</v>
      </c>
      <c r="U1850" t="s">
        <v>2535</v>
      </c>
      <c r="V1850" s="132">
        <v>3.9210000000000002E-2</v>
      </c>
      <c r="W1850" s="132">
        <v>4.4999999999999998E-2</v>
      </c>
      <c r="X1850" t="s">
        <v>412</v>
      </c>
      <c r="Y1850" t="s">
        <v>339</v>
      </c>
      <c r="Z1850" s="131">
        <v>274000</v>
      </c>
      <c r="AA1850" s="131">
        <v>1</v>
      </c>
      <c r="AB1850" s="131">
        <v>101.17</v>
      </c>
      <c r="AD1850" s="131">
        <v>277.20600000000002</v>
      </c>
      <c r="AH1850" s="132">
        <v>2.3000000000000001E-4</v>
      </c>
      <c r="AI1850" s="132">
        <f t="shared" si="36"/>
        <v>1.5881704260192139E-2</v>
      </c>
      <c r="AJ1850" s="132">
        <v>1.2617319808158119E-3</v>
      </c>
    </row>
    <row r="1851" spans="1:36" hidden="1">
      <c r="A1851" t="s">
        <v>1213</v>
      </c>
      <c r="B1851">
        <v>9630</v>
      </c>
      <c r="C1851" t="s">
        <v>2445</v>
      </c>
      <c r="D1851" t="s">
        <v>2446</v>
      </c>
      <c r="E1851" t="s">
        <v>309</v>
      </c>
      <c r="F1851" t="s">
        <v>2832</v>
      </c>
      <c r="G1851" t="s">
        <v>2833</v>
      </c>
      <c r="H1851" t="s">
        <v>321</v>
      </c>
      <c r="I1851" t="s">
        <v>951</v>
      </c>
      <c r="J1851" t="s">
        <v>204</v>
      </c>
      <c r="K1851" t="s">
        <v>204</v>
      </c>
      <c r="L1851" t="s">
        <v>325</v>
      </c>
      <c r="M1851" t="s">
        <v>340</v>
      </c>
      <c r="N1851" t="s">
        <v>462</v>
      </c>
      <c r="O1851" t="s">
        <v>339</v>
      </c>
      <c r="P1851" t="s">
        <v>1533</v>
      </c>
      <c r="Q1851" t="s">
        <v>413</v>
      </c>
      <c r="R1851" t="s">
        <v>407</v>
      </c>
      <c r="S1851" t="s">
        <v>1212</v>
      </c>
      <c r="T1851" s="131">
        <v>2.91</v>
      </c>
      <c r="U1851" t="s">
        <v>2834</v>
      </c>
      <c r="V1851" s="132">
        <v>4.897E-2</v>
      </c>
      <c r="W1851" s="132">
        <v>5.2999999999999999E-2</v>
      </c>
      <c r="X1851" t="s">
        <v>412</v>
      </c>
      <c r="Y1851" t="s">
        <v>339</v>
      </c>
      <c r="Z1851" s="131">
        <v>274775.59999999998</v>
      </c>
      <c r="AA1851" s="131">
        <v>1</v>
      </c>
      <c r="AB1851" s="131">
        <v>100.78</v>
      </c>
      <c r="AD1851" s="131">
        <v>276.91899999999998</v>
      </c>
      <c r="AH1851" s="132">
        <v>1.24E-3</v>
      </c>
      <c r="AI1851" s="132">
        <f t="shared" si="36"/>
        <v>1.5865261437444163E-2</v>
      </c>
      <c r="AJ1851" s="132">
        <v>1.260425670423922E-3</v>
      </c>
    </row>
    <row r="1852" spans="1:36" hidden="1">
      <c r="A1852" t="s">
        <v>1213</v>
      </c>
      <c r="B1852">
        <v>9630</v>
      </c>
      <c r="C1852" t="s">
        <v>1977</v>
      </c>
      <c r="D1852" t="s">
        <v>1978</v>
      </c>
      <c r="E1852" t="s">
        <v>309</v>
      </c>
      <c r="F1852" t="s">
        <v>2325</v>
      </c>
      <c r="G1852" t="s">
        <v>2326</v>
      </c>
      <c r="H1852" t="s">
        <v>321</v>
      </c>
      <c r="I1852" t="s">
        <v>754</v>
      </c>
      <c r="J1852" t="s">
        <v>204</v>
      </c>
      <c r="K1852" t="s">
        <v>204</v>
      </c>
      <c r="L1852" t="s">
        <v>325</v>
      </c>
      <c r="M1852" t="s">
        <v>340</v>
      </c>
      <c r="N1852" t="s">
        <v>464</v>
      </c>
      <c r="O1852" t="s">
        <v>339</v>
      </c>
      <c r="P1852" t="s">
        <v>1700</v>
      </c>
      <c r="Q1852" t="s">
        <v>413</v>
      </c>
      <c r="R1852" t="s">
        <v>407</v>
      </c>
      <c r="S1852" t="s">
        <v>1212</v>
      </c>
      <c r="T1852" s="131">
        <v>3.49</v>
      </c>
      <c r="U1852" t="s">
        <v>2284</v>
      </c>
      <c r="V1852" s="132">
        <v>3.5290000000000002E-2</v>
      </c>
      <c r="W1852" s="132">
        <v>3.0599999999999999E-2</v>
      </c>
      <c r="X1852" t="s">
        <v>412</v>
      </c>
      <c r="Y1852" t="s">
        <v>339</v>
      </c>
      <c r="Z1852" s="131">
        <v>260912.16</v>
      </c>
      <c r="AA1852" s="131">
        <v>1</v>
      </c>
      <c r="AB1852" s="131">
        <v>105.54</v>
      </c>
      <c r="AD1852" s="131">
        <v>275.36700000000002</v>
      </c>
      <c r="AH1852" s="132">
        <v>1.6000000000000001E-4</v>
      </c>
      <c r="AI1852" s="132">
        <f t="shared" si="36"/>
        <v>1.5776344152061385E-2</v>
      </c>
      <c r="AJ1852" s="132">
        <v>1.2533615807785823E-3</v>
      </c>
    </row>
    <row r="1853" spans="1:36" hidden="1">
      <c r="A1853" t="s">
        <v>1213</v>
      </c>
      <c r="B1853">
        <v>9630</v>
      </c>
      <c r="C1853" t="s">
        <v>2453</v>
      </c>
      <c r="D1853" t="s">
        <v>2454</v>
      </c>
      <c r="E1853" t="s">
        <v>309</v>
      </c>
      <c r="F1853" t="s">
        <v>2455</v>
      </c>
      <c r="G1853" t="s">
        <v>2456</v>
      </c>
      <c r="H1853" t="s">
        <v>321</v>
      </c>
      <c r="I1853" t="s">
        <v>754</v>
      </c>
      <c r="J1853" t="s">
        <v>204</v>
      </c>
      <c r="K1853" t="s">
        <v>204</v>
      </c>
      <c r="L1853" t="s">
        <v>325</v>
      </c>
      <c r="M1853" t="s">
        <v>340</v>
      </c>
      <c r="N1853" t="s">
        <v>477</v>
      </c>
      <c r="O1853" t="s">
        <v>339</v>
      </c>
      <c r="P1853" t="s">
        <v>1211</v>
      </c>
      <c r="Q1853" t="s">
        <v>413</v>
      </c>
      <c r="R1853" t="s">
        <v>407</v>
      </c>
      <c r="S1853" t="s">
        <v>1212</v>
      </c>
      <c r="T1853" s="131">
        <v>11.71</v>
      </c>
      <c r="U1853" t="s">
        <v>2457</v>
      </c>
      <c r="V1853" s="132">
        <v>6.0099999999999997E-3</v>
      </c>
      <c r="W1853" s="132">
        <v>2.9899999999999999E-2</v>
      </c>
      <c r="X1853" t="s">
        <v>412</v>
      </c>
      <c r="Y1853" t="s">
        <v>339</v>
      </c>
      <c r="Z1853" s="131">
        <v>253872.96</v>
      </c>
      <c r="AA1853" s="131">
        <v>1</v>
      </c>
      <c r="AB1853" s="131">
        <v>102.91</v>
      </c>
      <c r="AD1853" s="131">
        <v>261.26100000000002</v>
      </c>
      <c r="AH1853" s="132">
        <v>5.0000000000000002E-5</v>
      </c>
      <c r="AI1853" s="132">
        <f t="shared" si="36"/>
        <v>1.4968182278601685E-2</v>
      </c>
      <c r="AJ1853" s="132">
        <v>1.189156652597418E-3</v>
      </c>
    </row>
    <row r="1854" spans="1:36" hidden="1">
      <c r="A1854" t="s">
        <v>1213</v>
      </c>
      <c r="B1854">
        <v>9630</v>
      </c>
      <c r="C1854" t="s">
        <v>2327</v>
      </c>
      <c r="D1854" t="s">
        <v>2328</v>
      </c>
      <c r="E1854" t="s">
        <v>309</v>
      </c>
      <c r="F1854" t="s">
        <v>2332</v>
      </c>
      <c r="G1854" t="s">
        <v>2333</v>
      </c>
      <c r="H1854" t="s">
        <v>321</v>
      </c>
      <c r="I1854" t="s">
        <v>951</v>
      </c>
      <c r="J1854" t="s">
        <v>204</v>
      </c>
      <c r="K1854" t="s">
        <v>204</v>
      </c>
      <c r="L1854" t="s">
        <v>325</v>
      </c>
      <c r="M1854" t="s">
        <v>340</v>
      </c>
      <c r="N1854" t="s">
        <v>464</v>
      </c>
      <c r="O1854" t="s">
        <v>339</v>
      </c>
      <c r="P1854" t="s">
        <v>1533</v>
      </c>
      <c r="Q1854" t="s">
        <v>413</v>
      </c>
      <c r="R1854" t="s">
        <v>407</v>
      </c>
      <c r="S1854" t="s">
        <v>1212</v>
      </c>
      <c r="T1854" s="131">
        <v>6.16</v>
      </c>
      <c r="U1854" t="s">
        <v>2331</v>
      </c>
      <c r="V1854" s="132">
        <v>4.4639999999999999E-2</v>
      </c>
      <c r="W1854" s="132">
        <v>5.5899999999999998E-2</v>
      </c>
      <c r="X1854" t="s">
        <v>412</v>
      </c>
      <c r="Y1854" t="s">
        <v>339</v>
      </c>
      <c r="Z1854" s="131">
        <v>266000</v>
      </c>
      <c r="AA1854" s="131">
        <v>1</v>
      </c>
      <c r="AB1854" s="131">
        <v>96.63</v>
      </c>
      <c r="AD1854" s="131">
        <v>257.036</v>
      </c>
      <c r="AH1854" s="132">
        <v>2.0000000000000001E-4</v>
      </c>
      <c r="AI1854" s="132">
        <f t="shared" si="36"/>
        <v>1.4726123302607976E-2</v>
      </c>
      <c r="AJ1854" s="132">
        <v>1.1699261250513085E-3</v>
      </c>
    </row>
    <row r="1855" spans="1:36" hidden="1">
      <c r="A1855" t="s">
        <v>1213</v>
      </c>
      <c r="B1855">
        <v>9630</v>
      </c>
      <c r="C1855" t="s">
        <v>2763</v>
      </c>
      <c r="D1855" t="s">
        <v>2764</v>
      </c>
      <c r="E1855" t="s">
        <v>311</v>
      </c>
      <c r="F1855" t="s">
        <v>2765</v>
      </c>
      <c r="G1855" t="s">
        <v>2766</v>
      </c>
      <c r="H1855" t="s">
        <v>321</v>
      </c>
      <c r="I1855" t="s">
        <v>755</v>
      </c>
      <c r="J1855" t="s">
        <v>204</v>
      </c>
      <c r="K1855" t="s">
        <v>204</v>
      </c>
      <c r="L1855" t="s">
        <v>325</v>
      </c>
      <c r="M1855" t="s">
        <v>340</v>
      </c>
      <c r="N1855" t="s">
        <v>465</v>
      </c>
      <c r="O1855" t="s">
        <v>339</v>
      </c>
      <c r="P1855" t="s">
        <v>2213</v>
      </c>
      <c r="Q1855" t="s">
        <v>415</v>
      </c>
      <c r="R1855" t="s">
        <v>407</v>
      </c>
      <c r="S1855" t="s">
        <v>1212</v>
      </c>
      <c r="T1855" s="131">
        <v>2.61</v>
      </c>
      <c r="U1855" t="s">
        <v>1602</v>
      </c>
      <c r="V1855" s="132">
        <v>7.0559999999999998E-2</v>
      </c>
      <c r="W1855" s="132">
        <v>8.6099999999999996E-2</v>
      </c>
      <c r="X1855" t="s">
        <v>412</v>
      </c>
      <c r="Y1855" t="s">
        <v>339</v>
      </c>
      <c r="Z1855" s="131">
        <v>276143.56</v>
      </c>
      <c r="AA1855" s="131">
        <v>1</v>
      </c>
      <c r="AB1855" s="131">
        <v>91.56</v>
      </c>
      <c r="AD1855" s="131">
        <v>252.83699999999999</v>
      </c>
      <c r="AH1855" s="132">
        <v>2.5999999999999998E-4</v>
      </c>
      <c r="AI1855" s="132">
        <f t="shared" si="36"/>
        <v>1.4485553920312689E-2</v>
      </c>
      <c r="AJ1855" s="132">
        <v>1.150813939213175E-3</v>
      </c>
    </row>
    <row r="1856" spans="1:36" hidden="1">
      <c r="A1856" t="s">
        <v>1213</v>
      </c>
      <c r="B1856">
        <v>9630</v>
      </c>
      <c r="C1856" t="s">
        <v>2517</v>
      </c>
      <c r="D1856" t="s">
        <v>2518</v>
      </c>
      <c r="E1856" t="s">
        <v>309</v>
      </c>
      <c r="F1856" t="s">
        <v>2519</v>
      </c>
      <c r="G1856" t="s">
        <v>2520</v>
      </c>
      <c r="H1856" t="s">
        <v>321</v>
      </c>
      <c r="I1856" t="s">
        <v>754</v>
      </c>
      <c r="J1856" t="s">
        <v>204</v>
      </c>
      <c r="K1856" t="s">
        <v>204</v>
      </c>
      <c r="L1856" t="s">
        <v>325</v>
      </c>
      <c r="M1856" t="s">
        <v>340</v>
      </c>
      <c r="N1856" t="s">
        <v>447</v>
      </c>
      <c r="O1856" t="s">
        <v>339</v>
      </c>
      <c r="P1856" t="s">
        <v>1551</v>
      </c>
      <c r="Q1856" t="s">
        <v>413</v>
      </c>
      <c r="R1856" t="s">
        <v>407</v>
      </c>
      <c r="S1856" t="s">
        <v>1212</v>
      </c>
      <c r="T1856" s="131">
        <v>2.35</v>
      </c>
      <c r="U1856" t="s">
        <v>2521</v>
      </c>
      <c r="V1856" s="132">
        <v>3.2009999999999997E-2</v>
      </c>
      <c r="W1856" s="132">
        <v>3.8399999999999997E-2</v>
      </c>
      <c r="X1856" t="s">
        <v>412</v>
      </c>
      <c r="Y1856" t="s">
        <v>339</v>
      </c>
      <c r="Z1856" s="131">
        <v>213620.06</v>
      </c>
      <c r="AA1856" s="131">
        <v>1</v>
      </c>
      <c r="AB1856" s="131">
        <v>118.27</v>
      </c>
      <c r="AD1856" s="131">
        <v>252.648</v>
      </c>
      <c r="AH1856" s="132">
        <v>1.4999999999999999E-4</v>
      </c>
      <c r="AI1856" s="132">
        <f t="shared" si="36"/>
        <v>1.4474725719966462E-2</v>
      </c>
      <c r="AJ1856" s="132">
        <v>1.1499536860282722E-3</v>
      </c>
    </row>
    <row r="1857" spans="1:36" hidden="1">
      <c r="A1857" t="s">
        <v>1213</v>
      </c>
      <c r="B1857">
        <v>9630</v>
      </c>
      <c r="C1857" t="s">
        <v>1579</v>
      </c>
      <c r="D1857" t="s">
        <v>1580</v>
      </c>
      <c r="E1857" t="s">
        <v>309</v>
      </c>
      <c r="F1857" t="s">
        <v>1975</v>
      </c>
      <c r="G1857" t="s">
        <v>1976</v>
      </c>
      <c r="H1857" t="s">
        <v>321</v>
      </c>
      <c r="I1857" t="s">
        <v>754</v>
      </c>
      <c r="J1857" t="s">
        <v>204</v>
      </c>
      <c r="K1857" t="s">
        <v>204</v>
      </c>
      <c r="L1857" t="s">
        <v>325</v>
      </c>
      <c r="M1857" t="s">
        <v>340</v>
      </c>
      <c r="N1857" t="s">
        <v>464</v>
      </c>
      <c r="O1857" t="s">
        <v>339</v>
      </c>
      <c r="P1857" t="s">
        <v>1551</v>
      </c>
      <c r="Q1857" t="s">
        <v>413</v>
      </c>
      <c r="R1857" t="s">
        <v>407</v>
      </c>
      <c r="S1857" t="s">
        <v>1212</v>
      </c>
      <c r="T1857" s="131">
        <v>3.69</v>
      </c>
      <c r="U1857" t="s">
        <v>1572</v>
      </c>
      <c r="V1857" s="132">
        <v>3.5409999999999997E-2</v>
      </c>
      <c r="W1857" s="132">
        <v>3.5299999999999998E-2</v>
      </c>
      <c r="X1857" t="s">
        <v>412</v>
      </c>
      <c r="Y1857" t="s">
        <v>339</v>
      </c>
      <c r="Z1857" s="131">
        <v>228420</v>
      </c>
      <c r="AA1857" s="131">
        <v>1</v>
      </c>
      <c r="AB1857" s="131">
        <v>107.99</v>
      </c>
      <c r="AD1857" s="131">
        <v>246.67099999999999</v>
      </c>
      <c r="AH1857" s="132">
        <v>1.2E-4</v>
      </c>
      <c r="AI1857" s="132">
        <f t="shared" si="36"/>
        <v>1.4132291045525186E-2</v>
      </c>
      <c r="AJ1857" s="132">
        <v>1.1227487480062375E-3</v>
      </c>
    </row>
    <row r="1858" spans="1:36" hidden="1">
      <c r="A1858" t="s">
        <v>1213</v>
      </c>
      <c r="B1858">
        <v>9630</v>
      </c>
      <c r="C1858" t="s">
        <v>2863</v>
      </c>
      <c r="D1858" t="s">
        <v>2864</v>
      </c>
      <c r="E1858" t="s">
        <v>309</v>
      </c>
      <c r="F1858" t="s">
        <v>2865</v>
      </c>
      <c r="G1858" t="s">
        <v>2866</v>
      </c>
      <c r="H1858" t="s">
        <v>321</v>
      </c>
      <c r="I1858" t="s">
        <v>951</v>
      </c>
      <c r="J1858" t="s">
        <v>204</v>
      </c>
      <c r="K1858" t="s">
        <v>204</v>
      </c>
      <c r="L1858" t="s">
        <v>325</v>
      </c>
      <c r="M1858" t="s">
        <v>340</v>
      </c>
      <c r="N1858" t="s">
        <v>447</v>
      </c>
      <c r="O1858" t="s">
        <v>339</v>
      </c>
      <c r="P1858" t="s">
        <v>1571</v>
      </c>
      <c r="Q1858" t="s">
        <v>415</v>
      </c>
      <c r="R1858" t="s">
        <v>407</v>
      </c>
      <c r="S1858" t="s">
        <v>1212</v>
      </c>
      <c r="T1858" s="131">
        <v>1.68</v>
      </c>
      <c r="U1858" t="s">
        <v>1597</v>
      </c>
      <c r="V1858" s="132">
        <v>5.7119999999999997E-2</v>
      </c>
      <c r="W1858" s="132">
        <v>5.8299999999999998E-2</v>
      </c>
      <c r="X1858" t="s">
        <v>412</v>
      </c>
      <c r="Y1858" t="s">
        <v>339</v>
      </c>
      <c r="Z1858" s="131">
        <v>243000</v>
      </c>
      <c r="AA1858" s="131">
        <v>1</v>
      </c>
      <c r="AB1858" s="131">
        <v>100.9</v>
      </c>
      <c r="AD1858" s="131">
        <v>245.18700000000001</v>
      </c>
      <c r="AH1858" s="132">
        <v>1.6900000000000001E-3</v>
      </c>
      <c r="AI1858" s="132">
        <f t="shared" si="36"/>
        <v>1.4047269620584439E-2</v>
      </c>
      <c r="AJ1858" s="132">
        <v>1.1159941674432966E-3</v>
      </c>
    </row>
    <row r="1859" spans="1:36" hidden="1">
      <c r="A1859" t="s">
        <v>1213</v>
      </c>
      <c r="B1859">
        <v>9630</v>
      </c>
      <c r="C1859" t="s">
        <v>455</v>
      </c>
      <c r="D1859" t="s">
        <v>2228</v>
      </c>
      <c r="E1859" t="s">
        <v>309</v>
      </c>
      <c r="F1859" t="s">
        <v>2393</v>
      </c>
      <c r="G1859" t="s">
        <v>2394</v>
      </c>
      <c r="H1859" t="s">
        <v>321</v>
      </c>
      <c r="I1859" t="s">
        <v>754</v>
      </c>
      <c r="J1859" t="s">
        <v>204</v>
      </c>
      <c r="K1859" t="s">
        <v>204</v>
      </c>
      <c r="L1859" t="s">
        <v>325</v>
      </c>
      <c r="M1859" t="s">
        <v>340</v>
      </c>
      <c r="N1859" t="s">
        <v>440</v>
      </c>
      <c r="O1859" t="s">
        <v>339</v>
      </c>
      <c r="P1859" t="s">
        <v>2027</v>
      </c>
      <c r="Q1859" t="s">
        <v>415</v>
      </c>
      <c r="R1859" t="s">
        <v>407</v>
      </c>
      <c r="S1859" t="s">
        <v>1212</v>
      </c>
      <c r="T1859" s="131">
        <v>0.9</v>
      </c>
      <c r="U1859" t="s">
        <v>2395</v>
      </c>
      <c r="V1859" s="132">
        <v>1.908E-2</v>
      </c>
      <c r="W1859" s="132">
        <v>2.4E-2</v>
      </c>
      <c r="X1859" t="s">
        <v>412</v>
      </c>
      <c r="Y1859" t="s">
        <v>339</v>
      </c>
      <c r="Z1859" s="131">
        <v>202642.5</v>
      </c>
      <c r="AA1859" s="131">
        <v>1</v>
      </c>
      <c r="AB1859" s="131">
        <v>119.86</v>
      </c>
      <c r="AD1859" s="131">
        <v>242.887</v>
      </c>
      <c r="AH1859" s="132">
        <v>1.3999999999999999E-4</v>
      </c>
      <c r="AI1859" s="132">
        <f t="shared" ref="AI1859:AI1922" si="37">AD1859/SUMIF(B:B,B1859,AD:AD)</f>
        <v>1.3915497870339343E-2</v>
      </c>
      <c r="AJ1859" s="132">
        <v>1.1055254778915683E-3</v>
      </c>
    </row>
    <row r="1860" spans="1:36" hidden="1">
      <c r="A1860" t="s">
        <v>1213</v>
      </c>
      <c r="B1860">
        <v>9630</v>
      </c>
      <c r="C1860" t="s">
        <v>1920</v>
      </c>
      <c r="D1860" t="s">
        <v>1921</v>
      </c>
      <c r="E1860" t="s">
        <v>309</v>
      </c>
      <c r="F1860" t="s">
        <v>1934</v>
      </c>
      <c r="G1860" t="s">
        <v>1935</v>
      </c>
      <c r="H1860" t="s">
        <v>321</v>
      </c>
      <c r="I1860" t="s">
        <v>754</v>
      </c>
      <c r="J1860" t="s">
        <v>204</v>
      </c>
      <c r="K1860" t="s">
        <v>204</v>
      </c>
      <c r="L1860" t="s">
        <v>325</v>
      </c>
      <c r="M1860" t="s">
        <v>340</v>
      </c>
      <c r="N1860" t="s">
        <v>464</v>
      </c>
      <c r="O1860" t="s">
        <v>339</v>
      </c>
      <c r="P1860" t="s">
        <v>1533</v>
      </c>
      <c r="Q1860" t="s">
        <v>413</v>
      </c>
      <c r="R1860" t="s">
        <v>407</v>
      </c>
      <c r="S1860" t="s">
        <v>1212</v>
      </c>
      <c r="T1860" s="131">
        <v>4.88</v>
      </c>
      <c r="U1860" t="s">
        <v>1912</v>
      </c>
      <c r="V1860" s="132">
        <v>1.8769999999999998E-2</v>
      </c>
      <c r="W1860" s="132">
        <v>3.1600000000000003E-2</v>
      </c>
      <c r="X1860" t="s">
        <v>412</v>
      </c>
      <c r="Y1860" t="s">
        <v>339</v>
      </c>
      <c r="Z1860" s="131">
        <v>226160</v>
      </c>
      <c r="AA1860" s="131">
        <v>1</v>
      </c>
      <c r="AB1860" s="131">
        <v>105.08</v>
      </c>
      <c r="AD1860" s="131">
        <v>237.649</v>
      </c>
      <c r="AH1860" s="132">
        <v>2.2000000000000001E-4</v>
      </c>
      <c r="AI1860" s="132">
        <f t="shared" si="37"/>
        <v>1.3615402032172468E-2</v>
      </c>
      <c r="AJ1860" s="132">
        <v>1.0816841753385456E-3</v>
      </c>
    </row>
    <row r="1861" spans="1:36" hidden="1">
      <c r="A1861" t="s">
        <v>1213</v>
      </c>
      <c r="B1861">
        <v>9630</v>
      </c>
      <c r="C1861" t="s">
        <v>2912</v>
      </c>
      <c r="D1861" t="s">
        <v>2913</v>
      </c>
      <c r="E1861" t="s">
        <v>309</v>
      </c>
      <c r="F1861" t="s">
        <v>2914</v>
      </c>
      <c r="G1861" t="s">
        <v>2915</v>
      </c>
      <c r="H1861" t="s">
        <v>321</v>
      </c>
      <c r="I1861" t="s">
        <v>951</v>
      </c>
      <c r="J1861" t="s">
        <v>204</v>
      </c>
      <c r="K1861" t="s">
        <v>204</v>
      </c>
      <c r="L1861" t="s">
        <v>325</v>
      </c>
      <c r="M1861" t="s">
        <v>340</v>
      </c>
      <c r="N1861" t="s">
        <v>447</v>
      </c>
      <c r="O1861" t="s">
        <v>339</v>
      </c>
      <c r="P1861" t="s">
        <v>1596</v>
      </c>
      <c r="Q1861" t="s">
        <v>415</v>
      </c>
      <c r="R1861" t="s">
        <v>407</v>
      </c>
      <c r="S1861" t="s">
        <v>1212</v>
      </c>
      <c r="T1861" s="131">
        <v>2.0299999999999998</v>
      </c>
      <c r="U1861" t="s">
        <v>1597</v>
      </c>
      <c r="V1861" s="132">
        <v>4.7039999999999998E-2</v>
      </c>
      <c r="W1861" s="132">
        <v>5.8599999999999999E-2</v>
      </c>
      <c r="X1861" t="s">
        <v>412</v>
      </c>
      <c r="Y1861" t="s">
        <v>339</v>
      </c>
      <c r="Z1861" s="131">
        <v>230572.79999999999</v>
      </c>
      <c r="AA1861" s="131">
        <v>1</v>
      </c>
      <c r="AB1861" s="131">
        <v>98.67</v>
      </c>
      <c r="AD1861" s="131">
        <v>227.506</v>
      </c>
      <c r="AH1861" s="132">
        <v>3.6999999999999999E-4</v>
      </c>
      <c r="AI1861" s="132">
        <f t="shared" si="37"/>
        <v>1.3034288613591597E-2</v>
      </c>
      <c r="AJ1861" s="132">
        <v>1.0355172544154242E-3</v>
      </c>
    </row>
    <row r="1862" spans="1:36" hidden="1">
      <c r="A1862" t="s">
        <v>1213</v>
      </c>
      <c r="B1862">
        <v>9630</v>
      </c>
      <c r="C1862" t="s">
        <v>1913</v>
      </c>
      <c r="D1862" t="s">
        <v>1914</v>
      </c>
      <c r="E1862" t="s">
        <v>309</v>
      </c>
      <c r="F1862" t="s">
        <v>1970</v>
      </c>
      <c r="G1862" t="s">
        <v>1971</v>
      </c>
      <c r="H1862" t="s">
        <v>321</v>
      </c>
      <c r="I1862" t="s">
        <v>754</v>
      </c>
      <c r="J1862" t="s">
        <v>204</v>
      </c>
      <c r="K1862" t="s">
        <v>204</v>
      </c>
      <c r="L1862" t="s">
        <v>325</v>
      </c>
      <c r="M1862" t="s">
        <v>340</v>
      </c>
      <c r="N1862" t="s">
        <v>464</v>
      </c>
      <c r="O1862" t="s">
        <v>339</v>
      </c>
      <c r="P1862" t="s">
        <v>1700</v>
      </c>
      <c r="Q1862" t="s">
        <v>413</v>
      </c>
      <c r="R1862" t="s">
        <v>407</v>
      </c>
      <c r="S1862" t="s">
        <v>1212</v>
      </c>
      <c r="T1862" s="131">
        <v>4.88</v>
      </c>
      <c r="U1862" t="s">
        <v>1972</v>
      </c>
      <c r="V1862" s="132">
        <v>3.0400000000000002E-3</v>
      </c>
      <c r="W1862" s="132">
        <v>2.7699999999999999E-2</v>
      </c>
      <c r="X1862" t="s">
        <v>412</v>
      </c>
      <c r="Y1862" t="s">
        <v>339</v>
      </c>
      <c r="Z1862" s="131">
        <v>225330</v>
      </c>
      <c r="AA1862" s="131">
        <v>1</v>
      </c>
      <c r="AB1862" s="131">
        <v>100.5</v>
      </c>
      <c r="AD1862" s="131">
        <v>226.45699999999999</v>
      </c>
      <c r="AH1862" s="132">
        <v>1.7000000000000001E-4</v>
      </c>
      <c r="AI1862" s="132">
        <f t="shared" si="37"/>
        <v>1.297418923706677E-2</v>
      </c>
      <c r="AJ1862" s="132">
        <v>1.0307426216590056E-3</v>
      </c>
    </row>
    <row r="1863" spans="1:36" hidden="1">
      <c r="A1863" t="s">
        <v>1213</v>
      </c>
      <c r="B1863">
        <v>9630</v>
      </c>
      <c r="C1863" t="s">
        <v>2373</v>
      </c>
      <c r="D1863" t="s">
        <v>2374</v>
      </c>
      <c r="E1863" t="s">
        <v>309</v>
      </c>
      <c r="F1863" t="s">
        <v>2574</v>
      </c>
      <c r="G1863" t="s">
        <v>2575</v>
      </c>
      <c r="H1863" t="s">
        <v>321</v>
      </c>
      <c r="I1863" t="s">
        <v>951</v>
      </c>
      <c r="J1863" t="s">
        <v>204</v>
      </c>
      <c r="K1863" t="s">
        <v>204</v>
      </c>
      <c r="L1863" t="s">
        <v>325</v>
      </c>
      <c r="M1863" t="s">
        <v>340</v>
      </c>
      <c r="N1863" t="s">
        <v>440</v>
      </c>
      <c r="O1863" t="s">
        <v>339</v>
      </c>
      <c r="P1863" t="s">
        <v>1577</v>
      </c>
      <c r="Q1863" t="s">
        <v>415</v>
      </c>
      <c r="R1863" t="s">
        <v>407</v>
      </c>
      <c r="S1863" t="s">
        <v>1212</v>
      </c>
      <c r="T1863" s="131">
        <v>1.45</v>
      </c>
      <c r="U1863" t="s">
        <v>1370</v>
      </c>
      <c r="V1863" s="132">
        <v>4.9410000000000003E-2</v>
      </c>
      <c r="W1863" s="132">
        <v>5.3999999999999999E-2</v>
      </c>
      <c r="X1863" t="s">
        <v>412</v>
      </c>
      <c r="Y1863" t="s">
        <v>339</v>
      </c>
      <c r="Z1863" s="131">
        <v>232836.25</v>
      </c>
      <c r="AA1863" s="131">
        <v>1</v>
      </c>
      <c r="AB1863" s="131">
        <v>97.14</v>
      </c>
      <c r="AD1863" s="131">
        <v>226.17699999999999</v>
      </c>
      <c r="AH1863" s="132">
        <v>3.3E-4</v>
      </c>
      <c r="AI1863" s="132">
        <f t="shared" si="37"/>
        <v>1.2958147458776062E-2</v>
      </c>
      <c r="AJ1863" s="132">
        <v>1.0294681724961864E-3</v>
      </c>
    </row>
    <row r="1864" spans="1:36" hidden="1">
      <c r="A1864" t="s">
        <v>1213</v>
      </c>
      <c r="B1864">
        <v>9630</v>
      </c>
      <c r="C1864" t="s">
        <v>1603</v>
      </c>
      <c r="D1864" t="s">
        <v>1604</v>
      </c>
      <c r="E1864" t="s">
        <v>309</v>
      </c>
      <c r="F1864" t="s">
        <v>2057</v>
      </c>
      <c r="G1864" t="s">
        <v>2058</v>
      </c>
      <c r="H1864" t="s">
        <v>321</v>
      </c>
      <c r="I1864" t="s">
        <v>754</v>
      </c>
      <c r="J1864" t="s">
        <v>204</v>
      </c>
      <c r="K1864" t="s">
        <v>204</v>
      </c>
      <c r="L1864" t="s">
        <v>325</v>
      </c>
      <c r="M1864" t="s">
        <v>340</v>
      </c>
      <c r="N1864" t="s">
        <v>448</v>
      </c>
      <c r="O1864" t="s">
        <v>339</v>
      </c>
      <c r="P1864" t="s">
        <v>1211</v>
      </c>
      <c r="Q1864" t="s">
        <v>413</v>
      </c>
      <c r="R1864" t="s">
        <v>407</v>
      </c>
      <c r="S1864" t="s">
        <v>1212</v>
      </c>
      <c r="T1864" s="131">
        <v>3.97</v>
      </c>
      <c r="U1864" t="s">
        <v>2059</v>
      </c>
      <c r="V1864" s="132">
        <v>1.242E-2</v>
      </c>
      <c r="W1864" s="132">
        <v>2.53E-2</v>
      </c>
      <c r="X1864" t="s">
        <v>412</v>
      </c>
      <c r="Y1864" t="s">
        <v>339</v>
      </c>
      <c r="Z1864" s="131">
        <v>219200</v>
      </c>
      <c r="AA1864" s="131">
        <v>1</v>
      </c>
      <c r="AB1864" s="131">
        <v>103.09</v>
      </c>
      <c r="AD1864" s="131">
        <v>225.97300000000001</v>
      </c>
      <c r="AH1864" s="132">
        <v>1.3999999999999999E-4</v>
      </c>
      <c r="AI1864" s="132">
        <f t="shared" si="37"/>
        <v>1.2946459877449976E-2</v>
      </c>
      <c r="AJ1864" s="132">
        <v>1.0285396452489896E-3</v>
      </c>
    </row>
    <row r="1865" spans="1:36" hidden="1">
      <c r="A1865" t="s">
        <v>1213</v>
      </c>
      <c r="B1865">
        <v>9630</v>
      </c>
      <c r="C1865" t="s">
        <v>1908</v>
      </c>
      <c r="D1865" t="s">
        <v>1909</v>
      </c>
      <c r="E1865" t="s">
        <v>309</v>
      </c>
      <c r="F1865" t="s">
        <v>3476</v>
      </c>
      <c r="G1865" t="s">
        <v>3477</v>
      </c>
      <c r="H1865" t="s">
        <v>321</v>
      </c>
      <c r="I1865" t="s">
        <v>754</v>
      </c>
      <c r="J1865" t="s">
        <v>204</v>
      </c>
      <c r="K1865" t="s">
        <v>204</v>
      </c>
      <c r="L1865" t="s">
        <v>325</v>
      </c>
      <c r="M1865" t="s">
        <v>340</v>
      </c>
      <c r="N1865" t="s">
        <v>464</v>
      </c>
      <c r="O1865" t="s">
        <v>339</v>
      </c>
      <c r="P1865" t="s">
        <v>1627</v>
      </c>
      <c r="Q1865" t="s">
        <v>413</v>
      </c>
      <c r="R1865" t="s">
        <v>407</v>
      </c>
      <c r="S1865" t="s">
        <v>1212</v>
      </c>
      <c r="T1865" s="131">
        <v>5.43</v>
      </c>
      <c r="U1865" t="s">
        <v>1933</v>
      </c>
      <c r="V1865" s="132">
        <v>5.4599999999999996E-3</v>
      </c>
      <c r="W1865" s="132">
        <v>2.9600000000000001E-2</v>
      </c>
      <c r="X1865" t="s">
        <v>412</v>
      </c>
      <c r="Y1865" t="s">
        <v>339</v>
      </c>
      <c r="Z1865" s="131">
        <v>224400</v>
      </c>
      <c r="AA1865" s="131">
        <v>1</v>
      </c>
      <c r="AB1865" s="131">
        <v>99.78</v>
      </c>
      <c r="AD1865" s="131">
        <v>223.90600000000001</v>
      </c>
      <c r="AH1865" s="132">
        <v>2.0899999999999998E-3</v>
      </c>
      <c r="AI1865" s="132">
        <f t="shared" si="37"/>
        <v>1.2828037178425362E-2</v>
      </c>
      <c r="AJ1865" s="132">
        <v>1.0191314794648931E-3</v>
      </c>
    </row>
    <row r="1866" spans="1:36" hidden="1">
      <c r="A1866" t="s">
        <v>1213</v>
      </c>
      <c r="B1866">
        <v>9630</v>
      </c>
      <c r="C1866" t="s">
        <v>1835</v>
      </c>
      <c r="D1866" t="s">
        <v>1836</v>
      </c>
      <c r="E1866" t="s">
        <v>309</v>
      </c>
      <c r="F1866" t="s">
        <v>2900</v>
      </c>
      <c r="G1866" t="s">
        <v>2901</v>
      </c>
      <c r="H1866" t="s">
        <v>321</v>
      </c>
      <c r="I1866" t="s">
        <v>951</v>
      </c>
      <c r="J1866" t="s">
        <v>204</v>
      </c>
      <c r="K1866" t="s">
        <v>204</v>
      </c>
      <c r="L1866" t="s">
        <v>325</v>
      </c>
      <c r="M1866" t="s">
        <v>340</v>
      </c>
      <c r="N1866" t="s">
        <v>441</v>
      </c>
      <c r="O1866" t="s">
        <v>339</v>
      </c>
      <c r="Q1866" t="s">
        <v>410</v>
      </c>
      <c r="R1866" t="s">
        <v>410</v>
      </c>
      <c r="S1866" t="s">
        <v>1212</v>
      </c>
      <c r="T1866" s="131">
        <v>2.3199999999999998</v>
      </c>
      <c r="U1866" t="s">
        <v>1960</v>
      </c>
      <c r="V1866" s="132">
        <v>5.0999999999999997E-2</v>
      </c>
      <c r="W1866" s="132">
        <v>6.0600000000000001E-2</v>
      </c>
      <c r="X1866" t="s">
        <v>412</v>
      </c>
      <c r="Y1866" t="s">
        <v>339</v>
      </c>
      <c r="Z1866" s="131">
        <v>222000</v>
      </c>
      <c r="AA1866" s="131">
        <v>1</v>
      </c>
      <c r="AB1866" s="131">
        <v>100.19</v>
      </c>
      <c r="AD1866" s="131">
        <v>222.422</v>
      </c>
      <c r="AH1866" s="132">
        <v>1.01E-3</v>
      </c>
      <c r="AI1866" s="132">
        <f t="shared" si="37"/>
        <v>1.2743015753484613E-2</v>
      </c>
      <c r="AJ1866" s="132">
        <v>1.0123768989019519E-3</v>
      </c>
    </row>
    <row r="1867" spans="1:36" hidden="1">
      <c r="A1867" t="s">
        <v>1213</v>
      </c>
      <c r="B1867">
        <v>9630</v>
      </c>
      <c r="C1867" t="s">
        <v>1977</v>
      </c>
      <c r="D1867" t="s">
        <v>1978</v>
      </c>
      <c r="E1867" t="s">
        <v>309</v>
      </c>
      <c r="F1867" t="s">
        <v>2076</v>
      </c>
      <c r="G1867" t="s">
        <v>2077</v>
      </c>
      <c r="H1867" t="s">
        <v>321</v>
      </c>
      <c r="I1867" t="s">
        <v>754</v>
      </c>
      <c r="J1867" t="s">
        <v>204</v>
      </c>
      <c r="K1867" t="s">
        <v>204</v>
      </c>
      <c r="L1867" t="s">
        <v>325</v>
      </c>
      <c r="M1867" t="s">
        <v>340</v>
      </c>
      <c r="N1867" t="s">
        <v>464</v>
      </c>
      <c r="O1867" t="s">
        <v>339</v>
      </c>
      <c r="P1867" t="s">
        <v>1700</v>
      </c>
      <c r="Q1867" t="s">
        <v>413</v>
      </c>
      <c r="R1867" t="s">
        <v>407</v>
      </c>
      <c r="S1867" t="s">
        <v>1212</v>
      </c>
      <c r="T1867" s="131">
        <v>4.67</v>
      </c>
      <c r="U1867" t="s">
        <v>2078</v>
      </c>
      <c r="V1867" s="132">
        <v>9.2300000000000004E-3</v>
      </c>
      <c r="W1867" s="132">
        <v>3.0800000000000001E-2</v>
      </c>
      <c r="X1867" t="s">
        <v>412</v>
      </c>
      <c r="Y1867" t="s">
        <v>339</v>
      </c>
      <c r="Z1867" s="131">
        <v>218149</v>
      </c>
      <c r="AA1867" s="131">
        <v>1</v>
      </c>
      <c r="AB1867" s="131">
        <v>100.11</v>
      </c>
      <c r="AD1867" s="131">
        <v>218.38900000000001</v>
      </c>
      <c r="AH1867" s="132">
        <v>1.6000000000000001E-4</v>
      </c>
      <c r="AI1867" s="132">
        <f t="shared" si="37"/>
        <v>1.2511956854033106E-2</v>
      </c>
      <c r="AJ1867" s="132">
        <v>9.9402027935320417E-4</v>
      </c>
    </row>
    <row r="1868" spans="1:36" hidden="1">
      <c r="A1868" t="s">
        <v>1213</v>
      </c>
      <c r="B1868">
        <v>9630</v>
      </c>
      <c r="C1868" t="s">
        <v>1696</v>
      </c>
      <c r="D1868" t="s">
        <v>1697</v>
      </c>
      <c r="E1868" t="s">
        <v>309</v>
      </c>
      <c r="F1868" t="s">
        <v>1953</v>
      </c>
      <c r="G1868" t="s">
        <v>1954</v>
      </c>
      <c r="H1868" t="s">
        <v>321</v>
      </c>
      <c r="I1868" t="s">
        <v>754</v>
      </c>
      <c r="J1868" t="s">
        <v>204</v>
      </c>
      <c r="K1868" t="s">
        <v>204</v>
      </c>
      <c r="L1868" t="s">
        <v>325</v>
      </c>
      <c r="M1868" t="s">
        <v>340</v>
      </c>
      <c r="N1868" t="s">
        <v>464</v>
      </c>
      <c r="O1868" t="s">
        <v>339</v>
      </c>
      <c r="P1868" t="s">
        <v>1700</v>
      </c>
      <c r="Q1868" t="s">
        <v>413</v>
      </c>
      <c r="R1868" t="s">
        <v>407</v>
      </c>
      <c r="S1868" t="s">
        <v>1212</v>
      </c>
      <c r="T1868" s="131">
        <v>4.91</v>
      </c>
      <c r="U1868" t="s">
        <v>1955</v>
      </c>
      <c r="V1868" s="132">
        <v>2.6030000000000001E-2</v>
      </c>
      <c r="W1868" s="132">
        <v>2.9700000000000001E-2</v>
      </c>
      <c r="X1868" t="s">
        <v>412</v>
      </c>
      <c r="Y1868" t="s">
        <v>339</v>
      </c>
      <c r="Z1868" s="131">
        <v>200008.8</v>
      </c>
      <c r="AA1868" s="131">
        <v>1</v>
      </c>
      <c r="AB1868" s="131">
        <v>102.5</v>
      </c>
      <c r="AD1868" s="131">
        <v>205.00899999999999</v>
      </c>
      <c r="AH1868" s="132">
        <v>9.0000000000000006E-5</v>
      </c>
      <c r="AI1868" s="132">
        <f t="shared" si="37"/>
        <v>1.1745389019998593E-2</v>
      </c>
      <c r="AJ1868" s="132">
        <v>9.3311981578706349E-4</v>
      </c>
    </row>
    <row r="1869" spans="1:36" hidden="1">
      <c r="A1869" t="s">
        <v>1213</v>
      </c>
      <c r="B1869">
        <v>9630</v>
      </c>
      <c r="C1869" t="s">
        <v>2517</v>
      </c>
      <c r="D1869" t="s">
        <v>2518</v>
      </c>
      <c r="E1869" t="s">
        <v>309</v>
      </c>
      <c r="F1869" t="s">
        <v>2916</v>
      </c>
      <c r="G1869" t="s">
        <v>2917</v>
      </c>
      <c r="H1869" t="s">
        <v>321</v>
      </c>
      <c r="I1869" t="s">
        <v>754</v>
      </c>
      <c r="J1869" t="s">
        <v>204</v>
      </c>
      <c r="K1869" t="s">
        <v>204</v>
      </c>
      <c r="L1869" t="s">
        <v>325</v>
      </c>
      <c r="M1869" t="s">
        <v>340</v>
      </c>
      <c r="N1869" t="s">
        <v>447</v>
      </c>
      <c r="O1869" t="s">
        <v>339</v>
      </c>
      <c r="P1869" t="s">
        <v>1551</v>
      </c>
      <c r="Q1869" t="s">
        <v>413</v>
      </c>
      <c r="R1869" t="s">
        <v>407</v>
      </c>
      <c r="S1869" t="s">
        <v>1212</v>
      </c>
      <c r="T1869" s="131">
        <v>3.99</v>
      </c>
      <c r="U1869" t="s">
        <v>2018</v>
      </c>
      <c r="V1869" s="132">
        <v>1.158E-2</v>
      </c>
      <c r="W1869" s="132">
        <v>3.7199999999999997E-2</v>
      </c>
      <c r="X1869" t="s">
        <v>412</v>
      </c>
      <c r="Y1869" t="s">
        <v>339</v>
      </c>
      <c r="Z1869" s="131">
        <v>177063.84</v>
      </c>
      <c r="AA1869" s="131">
        <v>1</v>
      </c>
      <c r="AB1869" s="131">
        <v>113.73</v>
      </c>
      <c r="AD1869" s="131">
        <v>201.375</v>
      </c>
      <c r="AH1869" s="132">
        <v>5.1999999999999995E-4</v>
      </c>
      <c r="AI1869" s="132">
        <f t="shared" si="37"/>
        <v>1.1537189654611342E-2</v>
      </c>
      <c r="AJ1869" s="132">
        <v>9.1657928629533308E-4</v>
      </c>
    </row>
    <row r="1870" spans="1:36" hidden="1">
      <c r="A1870" t="s">
        <v>1213</v>
      </c>
      <c r="B1870">
        <v>9630</v>
      </c>
      <c r="C1870" t="s">
        <v>2557</v>
      </c>
      <c r="D1870" t="s">
        <v>2558</v>
      </c>
      <c r="E1870" t="s">
        <v>309</v>
      </c>
      <c r="F1870" t="s">
        <v>2559</v>
      </c>
      <c r="G1870" t="s">
        <v>2560</v>
      </c>
      <c r="H1870" t="s">
        <v>321</v>
      </c>
      <c r="I1870" t="s">
        <v>754</v>
      </c>
      <c r="J1870" t="s">
        <v>204</v>
      </c>
      <c r="K1870" t="s">
        <v>204</v>
      </c>
      <c r="L1870" t="s">
        <v>325</v>
      </c>
      <c r="M1870" t="s">
        <v>340</v>
      </c>
      <c r="N1870" t="s">
        <v>477</v>
      </c>
      <c r="O1870" t="s">
        <v>339</v>
      </c>
      <c r="P1870" t="s">
        <v>2027</v>
      </c>
      <c r="Q1870" t="s">
        <v>415</v>
      </c>
      <c r="R1870" t="s">
        <v>407</v>
      </c>
      <c r="S1870" t="s">
        <v>1212</v>
      </c>
      <c r="T1870" s="131">
        <v>5.09</v>
      </c>
      <c r="U1870" t="s">
        <v>2284</v>
      </c>
      <c r="V1870" s="132">
        <v>1.273E-2</v>
      </c>
      <c r="W1870" s="132">
        <v>2.5499999999999998E-2</v>
      </c>
      <c r="X1870" t="s">
        <v>412</v>
      </c>
      <c r="Y1870" t="s">
        <v>339</v>
      </c>
      <c r="Z1870" s="131">
        <v>164062.20000000001</v>
      </c>
      <c r="AA1870" s="131">
        <v>1</v>
      </c>
      <c r="AB1870" s="131">
        <v>117.66</v>
      </c>
      <c r="AD1870" s="131">
        <v>193.036</v>
      </c>
      <c r="AH1870" s="132">
        <v>1.1E-4</v>
      </c>
      <c r="AI1870" s="132">
        <f t="shared" si="37"/>
        <v>1.1059431121874885E-2</v>
      </c>
      <c r="AJ1870" s="132">
        <v>8.7862345926408892E-4</v>
      </c>
    </row>
    <row r="1871" spans="1:36" hidden="1">
      <c r="A1871" t="s">
        <v>1213</v>
      </c>
      <c r="B1871">
        <v>9630</v>
      </c>
      <c r="C1871" t="s">
        <v>1509</v>
      </c>
      <c r="D1871" t="s">
        <v>1510</v>
      </c>
      <c r="E1871" t="s">
        <v>309</v>
      </c>
      <c r="F1871" t="s">
        <v>2334</v>
      </c>
      <c r="G1871" t="s">
        <v>2335</v>
      </c>
      <c r="H1871" t="s">
        <v>321</v>
      </c>
      <c r="I1871" t="s">
        <v>754</v>
      </c>
      <c r="J1871" t="s">
        <v>204</v>
      </c>
      <c r="K1871" t="s">
        <v>204</v>
      </c>
      <c r="L1871" t="s">
        <v>325</v>
      </c>
      <c r="M1871" t="s">
        <v>340</v>
      </c>
      <c r="N1871" t="s">
        <v>448</v>
      </c>
      <c r="O1871" t="s">
        <v>339</v>
      </c>
      <c r="P1871" t="s">
        <v>1211</v>
      </c>
      <c r="Q1871" t="s">
        <v>413</v>
      </c>
      <c r="R1871" t="s">
        <v>407</v>
      </c>
      <c r="S1871" t="s">
        <v>1212</v>
      </c>
      <c r="T1871" s="131">
        <v>1.22</v>
      </c>
      <c r="U1871" t="s">
        <v>2336</v>
      </c>
      <c r="V1871" s="132">
        <v>5.0000000000000002E-5</v>
      </c>
      <c r="W1871" s="132">
        <v>2.3900000000000001E-2</v>
      </c>
      <c r="X1871" t="s">
        <v>412</v>
      </c>
      <c r="Y1871" t="s">
        <v>339</v>
      </c>
      <c r="Z1871" s="131">
        <v>164357</v>
      </c>
      <c r="AA1871" s="131">
        <v>1</v>
      </c>
      <c r="AB1871" s="131">
        <v>111.45</v>
      </c>
      <c r="AD1871" s="131">
        <v>183.17599999999999</v>
      </c>
      <c r="AH1871" s="132">
        <v>5.0000000000000002E-5</v>
      </c>
      <c r="AI1871" s="132">
        <f t="shared" si="37"/>
        <v>1.0494531357780694E-2</v>
      </c>
      <c r="AJ1871" s="132">
        <v>8.3374464231624542E-4</v>
      </c>
    </row>
    <row r="1872" spans="1:36" hidden="1">
      <c r="A1872" t="s">
        <v>1213</v>
      </c>
      <c r="B1872">
        <v>9630</v>
      </c>
      <c r="C1872" t="s">
        <v>1920</v>
      </c>
      <c r="D1872" t="s">
        <v>1921</v>
      </c>
      <c r="E1872" t="s">
        <v>309</v>
      </c>
      <c r="F1872" t="s">
        <v>2404</v>
      </c>
      <c r="G1872" t="s">
        <v>2405</v>
      </c>
      <c r="H1872" t="s">
        <v>321</v>
      </c>
      <c r="I1872" t="s">
        <v>754</v>
      </c>
      <c r="J1872" t="s">
        <v>204</v>
      </c>
      <c r="K1872" t="s">
        <v>204</v>
      </c>
      <c r="L1872" t="s">
        <v>325</v>
      </c>
      <c r="M1872" t="s">
        <v>340</v>
      </c>
      <c r="N1872" t="s">
        <v>464</v>
      </c>
      <c r="O1872" t="s">
        <v>339</v>
      </c>
      <c r="P1872" t="s">
        <v>2213</v>
      </c>
      <c r="Q1872" t="s">
        <v>415</v>
      </c>
      <c r="R1872" t="s">
        <v>407</v>
      </c>
      <c r="S1872" t="s">
        <v>1212</v>
      </c>
      <c r="T1872" s="131">
        <v>4.01</v>
      </c>
      <c r="U1872" t="s">
        <v>1820</v>
      </c>
      <c r="V1872" s="132">
        <v>1.7799999999999999E-3</v>
      </c>
      <c r="W1872" s="132">
        <v>3.0499999999999999E-2</v>
      </c>
      <c r="X1872" t="s">
        <v>412</v>
      </c>
      <c r="Y1872" t="s">
        <v>339</v>
      </c>
      <c r="Z1872" s="131">
        <v>165600</v>
      </c>
      <c r="AA1872" s="131">
        <v>1</v>
      </c>
      <c r="AB1872" s="131">
        <v>107.88</v>
      </c>
      <c r="AD1872" s="131">
        <v>178.649</v>
      </c>
      <c r="AH1872" s="132">
        <v>1.4999999999999999E-4</v>
      </c>
      <c r="AI1872" s="132">
        <f t="shared" si="37"/>
        <v>1.0235170178059153E-2</v>
      </c>
      <c r="AJ1872" s="132">
        <v>8.1313953031595255E-4</v>
      </c>
    </row>
    <row r="1873" spans="1:36" hidden="1">
      <c r="A1873" t="s">
        <v>1213</v>
      </c>
      <c r="B1873">
        <v>9630</v>
      </c>
      <c r="C1873" t="s">
        <v>2598</v>
      </c>
      <c r="D1873" t="s">
        <v>2599</v>
      </c>
      <c r="E1873" t="s">
        <v>309</v>
      </c>
      <c r="F1873" t="s">
        <v>2600</v>
      </c>
      <c r="G1873" t="s">
        <v>2601</v>
      </c>
      <c r="H1873" t="s">
        <v>321</v>
      </c>
      <c r="I1873" t="s">
        <v>755</v>
      </c>
      <c r="J1873" t="s">
        <v>204</v>
      </c>
      <c r="K1873" t="s">
        <v>204</v>
      </c>
      <c r="L1873" t="s">
        <v>325</v>
      </c>
      <c r="M1873" t="s">
        <v>340</v>
      </c>
      <c r="N1873" t="s">
        <v>454</v>
      </c>
      <c r="O1873" t="s">
        <v>339</v>
      </c>
      <c r="P1873" t="s">
        <v>1700</v>
      </c>
      <c r="Q1873" t="s">
        <v>413</v>
      </c>
      <c r="R1873" t="s">
        <v>407</v>
      </c>
      <c r="S1873" t="s">
        <v>1212</v>
      </c>
      <c r="T1873" s="131">
        <v>0.27</v>
      </c>
      <c r="U1873" t="s">
        <v>2602</v>
      </c>
      <c r="V1873" s="132">
        <v>4.845E-2</v>
      </c>
      <c r="W1873" s="132">
        <v>8.0799999999999997E-2</v>
      </c>
      <c r="X1873" t="s">
        <v>412</v>
      </c>
      <c r="Y1873" t="s">
        <v>339</v>
      </c>
      <c r="Z1873" s="131">
        <v>164911.71</v>
      </c>
      <c r="AA1873" s="131">
        <v>1</v>
      </c>
      <c r="AB1873" s="131">
        <v>103.71</v>
      </c>
      <c r="AD1873" s="131">
        <v>171.03</v>
      </c>
      <c r="AH1873" s="132">
        <v>4.8999999999999998E-4</v>
      </c>
      <c r="AI1873" s="132">
        <f t="shared" si="37"/>
        <v>9.7986619323559426E-3</v>
      </c>
      <c r="AJ1873" s="132">
        <v>7.7846085827481474E-4</v>
      </c>
    </row>
    <row r="1874" spans="1:36" hidden="1">
      <c r="A1874" t="s">
        <v>1213</v>
      </c>
      <c r="B1874">
        <v>9630</v>
      </c>
      <c r="C1874" t="s">
        <v>1573</v>
      </c>
      <c r="D1874" t="s">
        <v>1574</v>
      </c>
      <c r="E1874" t="s">
        <v>309</v>
      </c>
      <c r="F1874" t="s">
        <v>2008</v>
      </c>
      <c r="G1874" t="s">
        <v>2009</v>
      </c>
      <c r="H1874" t="s">
        <v>321</v>
      </c>
      <c r="I1874" t="s">
        <v>951</v>
      </c>
      <c r="J1874" t="s">
        <v>204</v>
      </c>
      <c r="K1874" t="s">
        <v>204</v>
      </c>
      <c r="L1874" t="s">
        <v>325</v>
      </c>
      <c r="M1874" t="s">
        <v>340</v>
      </c>
      <c r="N1874" t="s">
        <v>441</v>
      </c>
      <c r="O1874" t="s">
        <v>339</v>
      </c>
      <c r="P1874" t="s">
        <v>1577</v>
      </c>
      <c r="Q1874" t="s">
        <v>415</v>
      </c>
      <c r="R1874" t="s">
        <v>407</v>
      </c>
      <c r="S1874" t="s">
        <v>1212</v>
      </c>
      <c r="T1874" s="131">
        <v>3.29</v>
      </c>
      <c r="U1874" t="s">
        <v>2010</v>
      </c>
      <c r="V1874" s="132">
        <v>2.9409999999999999E-2</v>
      </c>
      <c r="W1874" s="132">
        <v>5.5899999999999998E-2</v>
      </c>
      <c r="X1874" t="s">
        <v>412</v>
      </c>
      <c r="Y1874" t="s">
        <v>339</v>
      </c>
      <c r="Z1874" s="131">
        <v>191000</v>
      </c>
      <c r="AA1874" s="131">
        <v>1</v>
      </c>
      <c r="AB1874" s="131">
        <v>87.84</v>
      </c>
      <c r="AD1874" s="131">
        <v>167.774</v>
      </c>
      <c r="AH1874" s="132">
        <v>1.6000000000000001E-4</v>
      </c>
      <c r="AI1874" s="132">
        <f t="shared" si="37"/>
        <v>9.6121189676611467E-3</v>
      </c>
      <c r="AJ1874" s="132">
        <v>7.6364083515288988E-4</v>
      </c>
    </row>
    <row r="1875" spans="1:36" hidden="1">
      <c r="A1875" t="s">
        <v>1213</v>
      </c>
      <c r="B1875">
        <v>9630</v>
      </c>
      <c r="C1875" t="s">
        <v>1948</v>
      </c>
      <c r="D1875" t="s">
        <v>1949</v>
      </c>
      <c r="E1875" t="s">
        <v>309</v>
      </c>
      <c r="F1875" t="s">
        <v>2028</v>
      </c>
      <c r="G1875" t="s">
        <v>2029</v>
      </c>
      <c r="H1875" t="s">
        <v>321</v>
      </c>
      <c r="I1875" t="s">
        <v>754</v>
      </c>
      <c r="J1875" t="s">
        <v>204</v>
      </c>
      <c r="K1875" t="s">
        <v>204</v>
      </c>
      <c r="L1875" t="s">
        <v>325</v>
      </c>
      <c r="M1875" t="s">
        <v>340</v>
      </c>
      <c r="N1875" t="s">
        <v>447</v>
      </c>
      <c r="O1875" t="s">
        <v>339</v>
      </c>
      <c r="P1875" t="s">
        <v>1551</v>
      </c>
      <c r="Q1875" t="s">
        <v>413</v>
      </c>
      <c r="R1875" t="s">
        <v>407</v>
      </c>
      <c r="S1875" t="s">
        <v>1212</v>
      </c>
      <c r="T1875" s="131">
        <v>3.04</v>
      </c>
      <c r="U1875" t="s">
        <v>1617</v>
      </c>
      <c r="V1875" s="132">
        <v>2.66E-3</v>
      </c>
      <c r="W1875" s="132">
        <v>3.2800000000000003E-2</v>
      </c>
      <c r="X1875" t="s">
        <v>412</v>
      </c>
      <c r="Y1875" t="s">
        <v>339</v>
      </c>
      <c r="Z1875" s="131">
        <v>153550</v>
      </c>
      <c r="AA1875" s="131">
        <v>1</v>
      </c>
      <c r="AB1875" s="131">
        <v>104.77</v>
      </c>
      <c r="AD1875" s="131">
        <v>160.874</v>
      </c>
      <c r="AH1875" s="132">
        <v>1.1E-4</v>
      </c>
      <c r="AI1875" s="132">
        <f t="shared" si="37"/>
        <v>9.2168037169258598E-3</v>
      </c>
      <c r="AJ1875" s="132">
        <v>7.3223476649770527E-4</v>
      </c>
    </row>
    <row r="1876" spans="1:36" hidden="1">
      <c r="A1876" t="s">
        <v>1213</v>
      </c>
      <c r="B1876">
        <v>9630</v>
      </c>
      <c r="C1876" t="s">
        <v>2023</v>
      </c>
      <c r="D1876" t="s">
        <v>2024</v>
      </c>
      <c r="E1876" t="s">
        <v>309</v>
      </c>
      <c r="F1876" t="s">
        <v>2450</v>
      </c>
      <c r="G1876" t="s">
        <v>2451</v>
      </c>
      <c r="H1876" t="s">
        <v>321</v>
      </c>
      <c r="I1876" t="s">
        <v>754</v>
      </c>
      <c r="J1876" t="s">
        <v>204</v>
      </c>
      <c r="K1876" t="s">
        <v>204</v>
      </c>
      <c r="L1876" t="s">
        <v>325</v>
      </c>
      <c r="M1876" t="s">
        <v>340</v>
      </c>
      <c r="N1876" t="s">
        <v>464</v>
      </c>
      <c r="O1876" t="s">
        <v>339</v>
      </c>
      <c r="P1876" t="s">
        <v>2027</v>
      </c>
      <c r="Q1876" t="s">
        <v>415</v>
      </c>
      <c r="R1876" t="s">
        <v>407</v>
      </c>
      <c r="S1876" t="s">
        <v>1212</v>
      </c>
      <c r="T1876" s="131">
        <v>2.66</v>
      </c>
      <c r="U1876" t="s">
        <v>2452</v>
      </c>
      <c r="V1876" s="132">
        <v>1.5499999999999999E-3</v>
      </c>
      <c r="W1876" s="132">
        <v>2.81E-2</v>
      </c>
      <c r="X1876" t="s">
        <v>412</v>
      </c>
      <c r="Y1876" t="s">
        <v>339</v>
      </c>
      <c r="Z1876" s="131">
        <v>132616</v>
      </c>
      <c r="AA1876" s="131">
        <v>1</v>
      </c>
      <c r="AB1876" s="131">
        <v>113.01</v>
      </c>
      <c r="AD1876" s="131">
        <v>149.869</v>
      </c>
      <c r="AH1876" s="132">
        <v>5.0000000000000002E-5</v>
      </c>
      <c r="AI1876" s="132">
        <f t="shared" si="37"/>
        <v>8.5863045380357404E-3</v>
      </c>
      <c r="AJ1876" s="132">
        <v>6.8214436279476231E-4</v>
      </c>
    </row>
    <row r="1877" spans="1:36" hidden="1">
      <c r="A1877" t="s">
        <v>1213</v>
      </c>
      <c r="B1877">
        <v>9630</v>
      </c>
      <c r="C1877" t="s">
        <v>1948</v>
      </c>
      <c r="D1877" t="s">
        <v>1949</v>
      </c>
      <c r="E1877" t="s">
        <v>309</v>
      </c>
      <c r="F1877" t="s">
        <v>1950</v>
      </c>
      <c r="G1877" t="s">
        <v>1951</v>
      </c>
      <c r="H1877" t="s">
        <v>321</v>
      </c>
      <c r="I1877" t="s">
        <v>754</v>
      </c>
      <c r="J1877" t="s">
        <v>204</v>
      </c>
      <c r="K1877" t="s">
        <v>204</v>
      </c>
      <c r="L1877" t="s">
        <v>325</v>
      </c>
      <c r="M1877" t="s">
        <v>340</v>
      </c>
      <c r="N1877" t="s">
        <v>447</v>
      </c>
      <c r="O1877" t="s">
        <v>339</v>
      </c>
      <c r="P1877" t="s">
        <v>1551</v>
      </c>
      <c r="Q1877" t="s">
        <v>413</v>
      </c>
      <c r="R1877" t="s">
        <v>407</v>
      </c>
      <c r="S1877" t="s">
        <v>1212</v>
      </c>
      <c r="T1877" s="131">
        <v>5.0999999999999996</v>
      </c>
      <c r="U1877" t="s">
        <v>1952</v>
      </c>
      <c r="V1877" s="132">
        <v>4.0390000000000002E-2</v>
      </c>
      <c r="W1877" s="132">
        <v>3.4200000000000001E-2</v>
      </c>
      <c r="X1877" t="s">
        <v>412</v>
      </c>
      <c r="Y1877" t="s">
        <v>339</v>
      </c>
      <c r="Z1877" s="131">
        <v>137000</v>
      </c>
      <c r="AA1877" s="131">
        <v>1</v>
      </c>
      <c r="AB1877" s="131">
        <v>109.05</v>
      </c>
      <c r="AD1877" s="131">
        <v>149.399</v>
      </c>
      <c r="AH1877" s="132">
        <v>3.8999999999999999E-4</v>
      </c>
      <c r="AI1877" s="132">
        <f t="shared" si="37"/>
        <v>8.5593772673334817E-3</v>
      </c>
      <c r="AJ1877" s="132">
        <v>6.8000510884288741E-4</v>
      </c>
    </row>
    <row r="1878" spans="1:36" hidden="1">
      <c r="A1878" t="s">
        <v>1213</v>
      </c>
      <c r="B1878">
        <v>9630</v>
      </c>
      <c r="C1878" t="s">
        <v>1925</v>
      </c>
      <c r="D1878" t="s">
        <v>1926</v>
      </c>
      <c r="E1878" t="s">
        <v>309</v>
      </c>
      <c r="F1878" t="s">
        <v>1927</v>
      </c>
      <c r="G1878" t="s">
        <v>1928</v>
      </c>
      <c r="H1878" t="s">
        <v>321</v>
      </c>
      <c r="I1878" t="s">
        <v>754</v>
      </c>
      <c r="J1878" t="s">
        <v>204</v>
      </c>
      <c r="K1878" t="s">
        <v>204</v>
      </c>
      <c r="L1878" t="s">
        <v>325</v>
      </c>
      <c r="M1878" t="s">
        <v>340</v>
      </c>
      <c r="N1878" t="s">
        <v>464</v>
      </c>
      <c r="O1878" t="s">
        <v>339</v>
      </c>
      <c r="P1878" t="s">
        <v>1539</v>
      </c>
      <c r="Q1878" t="s">
        <v>413</v>
      </c>
      <c r="R1878" t="s">
        <v>407</v>
      </c>
      <c r="S1878" t="s">
        <v>1212</v>
      </c>
      <c r="T1878" s="131">
        <v>2.1</v>
      </c>
      <c r="U1878" t="s">
        <v>1849</v>
      </c>
      <c r="V1878" s="132">
        <v>9.6100000000000005E-3</v>
      </c>
      <c r="W1878" s="132">
        <v>3.5000000000000003E-2</v>
      </c>
      <c r="X1878" t="s">
        <v>412</v>
      </c>
      <c r="Y1878" t="s">
        <v>339</v>
      </c>
      <c r="Z1878" s="131">
        <v>128325</v>
      </c>
      <c r="AA1878" s="131">
        <v>1</v>
      </c>
      <c r="AB1878" s="131">
        <v>115.87</v>
      </c>
      <c r="AD1878" s="131">
        <v>148.69</v>
      </c>
      <c r="AH1878" s="132">
        <v>2.5999999999999998E-4</v>
      </c>
      <c r="AI1878" s="132">
        <f t="shared" si="37"/>
        <v>8.5187571930187989E-3</v>
      </c>
      <c r="AJ1878" s="132">
        <v>6.7677802149846344E-4</v>
      </c>
    </row>
    <row r="1879" spans="1:36" hidden="1">
      <c r="A1879" t="s">
        <v>1213</v>
      </c>
      <c r="B1879">
        <v>9630</v>
      </c>
      <c r="C1879" t="s">
        <v>2275</v>
      </c>
      <c r="D1879" t="s">
        <v>2276</v>
      </c>
      <c r="E1879" t="s">
        <v>309</v>
      </c>
      <c r="F1879" t="s">
        <v>2676</v>
      </c>
      <c r="G1879" t="s">
        <v>2677</v>
      </c>
      <c r="H1879" t="s">
        <v>321</v>
      </c>
      <c r="I1879" t="s">
        <v>754</v>
      </c>
      <c r="J1879" t="s">
        <v>204</v>
      </c>
      <c r="K1879" t="s">
        <v>204</v>
      </c>
      <c r="L1879" t="s">
        <v>325</v>
      </c>
      <c r="M1879" t="s">
        <v>340</v>
      </c>
      <c r="N1879" t="s">
        <v>464</v>
      </c>
      <c r="O1879" t="s">
        <v>339</v>
      </c>
      <c r="P1879" t="s">
        <v>1533</v>
      </c>
      <c r="Q1879" t="s">
        <v>413</v>
      </c>
      <c r="R1879" t="s">
        <v>407</v>
      </c>
      <c r="S1879" t="s">
        <v>1212</v>
      </c>
      <c r="T1879" s="131">
        <v>1.1499999999999999</v>
      </c>
      <c r="U1879" t="s">
        <v>2678</v>
      </c>
      <c r="V1879" s="132">
        <v>6.3899999999999998E-3</v>
      </c>
      <c r="W1879" s="132">
        <v>2.8199999999999999E-2</v>
      </c>
      <c r="X1879" t="s">
        <v>412</v>
      </c>
      <c r="Y1879" t="s">
        <v>339</v>
      </c>
      <c r="Z1879" s="131">
        <v>120546.5</v>
      </c>
      <c r="AA1879" s="131">
        <v>1</v>
      </c>
      <c r="AB1879" s="131">
        <v>117.16</v>
      </c>
      <c r="AD1879" s="131">
        <v>141.232</v>
      </c>
      <c r="AH1879" s="132">
        <v>9.0000000000000006E-5</v>
      </c>
      <c r="AI1879" s="132">
        <f t="shared" si="37"/>
        <v>8.091472969832746E-3</v>
      </c>
      <c r="AJ1879" s="132">
        <v>6.4283215772594654E-4</v>
      </c>
    </row>
    <row r="1880" spans="1:36" hidden="1">
      <c r="A1880" t="s">
        <v>1213</v>
      </c>
      <c r="B1880">
        <v>9630</v>
      </c>
      <c r="C1880" t="s">
        <v>2550</v>
      </c>
      <c r="D1880" t="s">
        <v>2551</v>
      </c>
      <c r="E1880" t="s">
        <v>309</v>
      </c>
      <c r="F1880" t="s">
        <v>2700</v>
      </c>
      <c r="G1880" t="s">
        <v>2701</v>
      </c>
      <c r="H1880" t="s">
        <v>321</v>
      </c>
      <c r="I1880" t="s">
        <v>951</v>
      </c>
      <c r="J1880" t="s">
        <v>204</v>
      </c>
      <c r="K1880" t="s">
        <v>204</v>
      </c>
      <c r="L1880" t="s">
        <v>325</v>
      </c>
      <c r="M1880" t="s">
        <v>340</v>
      </c>
      <c r="N1880" t="s">
        <v>440</v>
      </c>
      <c r="O1880" t="s">
        <v>339</v>
      </c>
      <c r="P1880" t="s">
        <v>1539</v>
      </c>
      <c r="Q1880" t="s">
        <v>413</v>
      </c>
      <c r="R1880" t="s">
        <v>407</v>
      </c>
      <c r="S1880" t="s">
        <v>1212</v>
      </c>
      <c r="T1880" s="131">
        <v>3.03</v>
      </c>
      <c r="U1880" t="s">
        <v>2702</v>
      </c>
      <c r="V1880" s="132">
        <v>1.949E-2</v>
      </c>
      <c r="W1880" s="132">
        <v>5.5599999999999997E-2</v>
      </c>
      <c r="X1880" t="s">
        <v>412</v>
      </c>
      <c r="Y1880" t="s">
        <v>339</v>
      </c>
      <c r="Z1880" s="131">
        <v>149043.72</v>
      </c>
      <c r="AA1880" s="131">
        <v>1</v>
      </c>
      <c r="AB1880" s="131">
        <v>91.59</v>
      </c>
      <c r="AD1880" s="131">
        <v>136.50899999999999</v>
      </c>
      <c r="AH1880" s="132">
        <v>2.1000000000000001E-4</v>
      </c>
      <c r="AI1880" s="132">
        <f t="shared" si="37"/>
        <v>7.8208825453077082E-3</v>
      </c>
      <c r="AJ1880" s="132">
        <v>6.213349313116802E-4</v>
      </c>
    </row>
    <row r="1881" spans="1:36" hidden="1">
      <c r="A1881" t="s">
        <v>1213</v>
      </c>
      <c r="B1881">
        <v>9630</v>
      </c>
      <c r="C1881" t="s">
        <v>1519</v>
      </c>
      <c r="D1881" t="s">
        <v>1520</v>
      </c>
      <c r="E1881" t="s">
        <v>309</v>
      </c>
      <c r="F1881" t="s">
        <v>2468</v>
      </c>
      <c r="G1881" t="s">
        <v>2469</v>
      </c>
      <c r="H1881" t="s">
        <v>321</v>
      </c>
      <c r="I1881" t="s">
        <v>754</v>
      </c>
      <c r="J1881" t="s">
        <v>204</v>
      </c>
      <c r="K1881" t="s">
        <v>204</v>
      </c>
      <c r="L1881" t="s">
        <v>325</v>
      </c>
      <c r="M1881" t="s">
        <v>340</v>
      </c>
      <c r="N1881" t="s">
        <v>448</v>
      </c>
      <c r="O1881" t="s">
        <v>339</v>
      </c>
      <c r="P1881" t="s">
        <v>1211</v>
      </c>
      <c r="Q1881" t="s">
        <v>413</v>
      </c>
      <c r="R1881" t="s">
        <v>407</v>
      </c>
      <c r="S1881" t="s">
        <v>1212</v>
      </c>
      <c r="T1881" s="131">
        <v>1.24</v>
      </c>
      <c r="U1881" t="s">
        <v>1841</v>
      </c>
      <c r="V1881" s="132">
        <v>1.6250000000000001E-2</v>
      </c>
      <c r="W1881" s="132">
        <v>2.29E-2</v>
      </c>
      <c r="X1881" t="s">
        <v>412</v>
      </c>
      <c r="Y1881" t="s">
        <v>339</v>
      </c>
      <c r="Z1881" s="131">
        <v>117985</v>
      </c>
      <c r="AA1881" s="131">
        <v>1</v>
      </c>
      <c r="AB1881" s="131">
        <v>114.23</v>
      </c>
      <c r="AD1881" s="131">
        <v>134.774</v>
      </c>
      <c r="AH1881" s="132">
        <v>8.0000000000000007E-5</v>
      </c>
      <c r="AI1881" s="132">
        <f t="shared" si="37"/>
        <v>7.7214808119706472E-3</v>
      </c>
      <c r="AJ1881" s="132">
        <v>6.134378981063549E-4</v>
      </c>
    </row>
    <row r="1882" spans="1:36" hidden="1">
      <c r="A1882" t="s">
        <v>1213</v>
      </c>
      <c r="B1882">
        <v>9630</v>
      </c>
      <c r="C1882" t="s">
        <v>2873</v>
      </c>
      <c r="D1882" t="s">
        <v>2874</v>
      </c>
      <c r="E1882" t="s">
        <v>309</v>
      </c>
      <c r="F1882" t="s">
        <v>2875</v>
      </c>
      <c r="G1882" t="s">
        <v>2876</v>
      </c>
      <c r="H1882" t="s">
        <v>321</v>
      </c>
      <c r="I1882" t="s">
        <v>754</v>
      </c>
      <c r="J1882" t="s">
        <v>204</v>
      </c>
      <c r="K1882" t="s">
        <v>204</v>
      </c>
      <c r="L1882" t="s">
        <v>325</v>
      </c>
      <c r="M1882" t="s">
        <v>340</v>
      </c>
      <c r="N1882" t="s">
        <v>447</v>
      </c>
      <c r="O1882" t="s">
        <v>339</v>
      </c>
      <c r="P1882" t="s">
        <v>2213</v>
      </c>
      <c r="Q1882" t="s">
        <v>415</v>
      </c>
      <c r="R1882" t="s">
        <v>407</v>
      </c>
      <c r="S1882" t="s">
        <v>1212</v>
      </c>
      <c r="T1882" s="131">
        <v>3.61</v>
      </c>
      <c r="U1882" t="s">
        <v>1572</v>
      </c>
      <c r="V1882" s="132">
        <v>1.4630000000000001E-2</v>
      </c>
      <c r="W1882" s="132">
        <v>2.9899999999999999E-2</v>
      </c>
      <c r="X1882" t="s">
        <v>412</v>
      </c>
      <c r="Y1882" t="s">
        <v>339</v>
      </c>
      <c r="Z1882" s="131">
        <v>127849.35</v>
      </c>
      <c r="AA1882" s="131">
        <v>1</v>
      </c>
      <c r="AB1882" s="131">
        <v>103.21</v>
      </c>
      <c r="AD1882" s="131">
        <v>131.953</v>
      </c>
      <c r="AH1882" s="132">
        <v>7.7999999999999999E-4</v>
      </c>
      <c r="AI1882" s="132">
        <f t="shared" si="37"/>
        <v>7.559859895691772E-3</v>
      </c>
      <c r="AJ1882" s="132">
        <v>6.0059782279095258E-4</v>
      </c>
    </row>
    <row r="1883" spans="1:36" hidden="1">
      <c r="A1883" t="s">
        <v>1213</v>
      </c>
      <c r="B1883">
        <v>9630</v>
      </c>
      <c r="C1883" t="s">
        <v>2880</v>
      </c>
      <c r="D1883" t="s">
        <v>2881</v>
      </c>
      <c r="E1883" t="s">
        <v>309</v>
      </c>
      <c r="F1883" t="s">
        <v>2897</v>
      </c>
      <c r="G1883" t="s">
        <v>2898</v>
      </c>
      <c r="H1883" t="s">
        <v>321</v>
      </c>
      <c r="I1883" t="s">
        <v>951</v>
      </c>
      <c r="J1883" t="s">
        <v>204</v>
      </c>
      <c r="K1883" t="s">
        <v>204</v>
      </c>
      <c r="L1883" t="s">
        <v>325</v>
      </c>
      <c r="M1883" t="s">
        <v>340</v>
      </c>
      <c r="N1883" t="s">
        <v>440</v>
      </c>
      <c r="O1883" t="s">
        <v>339</v>
      </c>
      <c r="P1883" t="s">
        <v>1627</v>
      </c>
      <c r="Q1883" t="s">
        <v>413</v>
      </c>
      <c r="R1883" t="s">
        <v>407</v>
      </c>
      <c r="S1883" t="s">
        <v>1212</v>
      </c>
      <c r="T1883" s="131">
        <v>2.2400000000000002</v>
      </c>
      <c r="U1883" t="s">
        <v>2899</v>
      </c>
      <c r="V1883" s="132">
        <v>5.7110000000000001E-2</v>
      </c>
      <c r="W1883" s="132">
        <v>5.3999999999999999E-2</v>
      </c>
      <c r="X1883" t="s">
        <v>412</v>
      </c>
      <c r="Y1883" t="s">
        <v>339</v>
      </c>
      <c r="Z1883" s="131">
        <v>123063.2</v>
      </c>
      <c r="AA1883" s="131">
        <v>1</v>
      </c>
      <c r="AB1883" s="131">
        <v>94.31</v>
      </c>
      <c r="AD1883" s="131">
        <v>116.06100000000001</v>
      </c>
      <c r="AH1883" s="132">
        <v>2.2000000000000001E-4</v>
      </c>
      <c r="AI1883" s="132">
        <f t="shared" si="37"/>
        <v>6.6493743935634869E-3</v>
      </c>
      <c r="AJ1883" s="132">
        <v>5.2826372959266369E-4</v>
      </c>
    </row>
    <row r="1884" spans="1:36" hidden="1">
      <c r="A1884" t="s">
        <v>1213</v>
      </c>
      <c r="B1884">
        <v>9630</v>
      </c>
      <c r="C1884" t="s">
        <v>2250</v>
      </c>
      <c r="D1884" t="s">
        <v>2251</v>
      </c>
      <c r="E1884" t="s">
        <v>309</v>
      </c>
      <c r="F1884" t="s">
        <v>2817</v>
      </c>
      <c r="G1884" t="s">
        <v>2818</v>
      </c>
      <c r="H1884" t="s">
        <v>321</v>
      </c>
      <c r="I1884" t="s">
        <v>754</v>
      </c>
      <c r="J1884" t="s">
        <v>204</v>
      </c>
      <c r="K1884" t="s">
        <v>204</v>
      </c>
      <c r="L1884" t="s">
        <v>325</v>
      </c>
      <c r="M1884" t="s">
        <v>340</v>
      </c>
      <c r="N1884" t="s">
        <v>440</v>
      </c>
      <c r="O1884" t="s">
        <v>339</v>
      </c>
      <c r="P1884" t="s">
        <v>1533</v>
      </c>
      <c r="Q1884" t="s">
        <v>413</v>
      </c>
      <c r="R1884" t="s">
        <v>407</v>
      </c>
      <c r="S1884" t="s">
        <v>1212</v>
      </c>
      <c r="T1884" s="131">
        <v>3.09</v>
      </c>
      <c r="U1884" t="s">
        <v>2819</v>
      </c>
      <c r="V1884" s="132">
        <v>6.8199999999999997E-3</v>
      </c>
      <c r="W1884" s="132">
        <v>2.76E-2</v>
      </c>
      <c r="X1884" t="s">
        <v>412</v>
      </c>
      <c r="Y1884" t="s">
        <v>339</v>
      </c>
      <c r="Z1884" s="131">
        <v>100370.05</v>
      </c>
      <c r="AA1884" s="131">
        <v>1</v>
      </c>
      <c r="AB1884" s="131">
        <v>111.43</v>
      </c>
      <c r="AD1884" s="131">
        <v>111.842</v>
      </c>
      <c r="AH1884" s="132">
        <v>1E-4</v>
      </c>
      <c r="AI1884" s="132">
        <f t="shared" si="37"/>
        <v>6.4076591699617222E-3</v>
      </c>
      <c r="AJ1884" s="132">
        <v>5.0906051167147178E-4</v>
      </c>
    </row>
    <row r="1885" spans="1:36" hidden="1">
      <c r="A1885" t="s">
        <v>1213</v>
      </c>
      <c r="B1885">
        <v>9630</v>
      </c>
      <c r="C1885" t="s">
        <v>2351</v>
      </c>
      <c r="D1885" t="s">
        <v>2352</v>
      </c>
      <c r="E1885" t="s">
        <v>309</v>
      </c>
      <c r="F1885" t="s">
        <v>2841</v>
      </c>
      <c r="G1885" t="s">
        <v>2842</v>
      </c>
      <c r="H1885" t="s">
        <v>321</v>
      </c>
      <c r="I1885" t="s">
        <v>951</v>
      </c>
      <c r="J1885" t="s">
        <v>204</v>
      </c>
      <c r="K1885" t="s">
        <v>204</v>
      </c>
      <c r="L1885" t="s">
        <v>325</v>
      </c>
      <c r="M1885" t="s">
        <v>340</v>
      </c>
      <c r="N1885" t="s">
        <v>459</v>
      </c>
      <c r="O1885" t="s">
        <v>339</v>
      </c>
      <c r="P1885" t="s">
        <v>2088</v>
      </c>
      <c r="Q1885" t="s">
        <v>413</v>
      </c>
      <c r="R1885" t="s">
        <v>407</v>
      </c>
      <c r="S1885" t="s">
        <v>1212</v>
      </c>
      <c r="T1885" s="131">
        <v>1.21</v>
      </c>
      <c r="U1885" t="s">
        <v>1735</v>
      </c>
      <c r="V1885" s="132">
        <v>2.478E-2</v>
      </c>
      <c r="W1885" s="132">
        <v>4.58E-2</v>
      </c>
      <c r="X1885" t="s">
        <v>412</v>
      </c>
      <c r="Y1885" t="s">
        <v>339</v>
      </c>
      <c r="Z1885" s="131">
        <v>111611.34</v>
      </c>
      <c r="AA1885" s="131">
        <v>1</v>
      </c>
      <c r="AB1885" s="131">
        <v>98.38</v>
      </c>
      <c r="AD1885" s="131">
        <v>109.803</v>
      </c>
      <c r="AH1885" s="132">
        <v>3.1E-4</v>
      </c>
      <c r="AI1885" s="132">
        <f t="shared" si="37"/>
        <v>6.2908406487661786E-3</v>
      </c>
      <c r="AJ1885" s="132">
        <v>4.9977979080365715E-4</v>
      </c>
    </row>
    <row r="1886" spans="1:36" hidden="1">
      <c r="A1886" t="s">
        <v>1213</v>
      </c>
      <c r="B1886">
        <v>9630</v>
      </c>
      <c r="C1886" t="s">
        <v>2385</v>
      </c>
      <c r="D1886" t="s">
        <v>2386</v>
      </c>
      <c r="E1886" t="s">
        <v>309</v>
      </c>
      <c r="F1886" t="s">
        <v>2918</v>
      </c>
      <c r="G1886" t="s">
        <v>2919</v>
      </c>
      <c r="H1886" t="s">
        <v>321</v>
      </c>
      <c r="I1886" t="s">
        <v>951</v>
      </c>
      <c r="J1886" t="s">
        <v>204</v>
      </c>
      <c r="K1886" t="s">
        <v>204</v>
      </c>
      <c r="L1886" t="s">
        <v>325</v>
      </c>
      <c r="M1886" t="s">
        <v>340</v>
      </c>
      <c r="N1886" t="s">
        <v>447</v>
      </c>
      <c r="O1886" t="s">
        <v>339</v>
      </c>
      <c r="P1886" t="s">
        <v>1545</v>
      </c>
      <c r="Q1886" t="s">
        <v>415</v>
      </c>
      <c r="R1886" t="s">
        <v>407</v>
      </c>
      <c r="S1886" t="s">
        <v>1212</v>
      </c>
      <c r="T1886" s="131">
        <v>1.92</v>
      </c>
      <c r="U1886" t="s">
        <v>1597</v>
      </c>
      <c r="V1886" s="132">
        <v>2.572E-2</v>
      </c>
      <c r="W1886" s="132">
        <v>5.1700000000000003E-2</v>
      </c>
      <c r="X1886" t="s">
        <v>412</v>
      </c>
      <c r="Y1886" t="s">
        <v>339</v>
      </c>
      <c r="Z1886" s="131">
        <v>113827.89</v>
      </c>
      <c r="AA1886" s="131">
        <v>1</v>
      </c>
      <c r="AB1886" s="131">
        <v>95.97</v>
      </c>
      <c r="AD1886" s="131">
        <v>109.241</v>
      </c>
      <c r="AH1886" s="132">
        <v>4.8999999999999998E-4</v>
      </c>
      <c r="AI1886" s="132">
        <f t="shared" si="37"/>
        <v>6.2586425080541162E-3</v>
      </c>
      <c r="AJ1886" s="132">
        <v>4.9722178926971312E-4</v>
      </c>
    </row>
    <row r="1887" spans="1:36" hidden="1">
      <c r="A1887" t="s">
        <v>1213</v>
      </c>
      <c r="B1887">
        <v>9630</v>
      </c>
      <c r="C1887" t="s">
        <v>2590</v>
      </c>
      <c r="D1887" t="s">
        <v>2591</v>
      </c>
      <c r="E1887" t="s">
        <v>309</v>
      </c>
      <c r="F1887" t="s">
        <v>2592</v>
      </c>
      <c r="G1887" t="s">
        <v>2593</v>
      </c>
      <c r="H1887" t="s">
        <v>321</v>
      </c>
      <c r="I1887" t="s">
        <v>754</v>
      </c>
      <c r="J1887" t="s">
        <v>204</v>
      </c>
      <c r="K1887" t="s">
        <v>204</v>
      </c>
      <c r="L1887" t="s">
        <v>325</v>
      </c>
      <c r="M1887" t="s">
        <v>340</v>
      </c>
      <c r="N1887" t="s">
        <v>475</v>
      </c>
      <c r="O1887" t="s">
        <v>339</v>
      </c>
      <c r="P1887" t="s">
        <v>1700</v>
      </c>
      <c r="Q1887" t="s">
        <v>413</v>
      </c>
      <c r="R1887" t="s">
        <v>407</v>
      </c>
      <c r="S1887" t="s">
        <v>1212</v>
      </c>
      <c r="T1887" s="131">
        <v>1.94</v>
      </c>
      <c r="U1887" t="s">
        <v>2594</v>
      </c>
      <c r="V1887" s="132">
        <v>2.2599999999999999E-3</v>
      </c>
      <c r="W1887" s="132">
        <v>2.5499999999999998E-2</v>
      </c>
      <c r="X1887" t="s">
        <v>412</v>
      </c>
      <c r="Y1887" t="s">
        <v>339</v>
      </c>
      <c r="Z1887" s="131">
        <v>83751.44</v>
      </c>
      <c r="AA1887" s="131">
        <v>1</v>
      </c>
      <c r="AB1887" s="131">
        <v>121.82</v>
      </c>
      <c r="AD1887" s="131">
        <v>102.026</v>
      </c>
      <c r="AH1887" s="132">
        <v>2.1000000000000001E-4</v>
      </c>
      <c r="AI1887" s="132">
        <f t="shared" si="37"/>
        <v>5.8452802567417845E-3</v>
      </c>
      <c r="AJ1887" s="132">
        <v>4.6438196530635702E-4</v>
      </c>
    </row>
    <row r="1888" spans="1:36" hidden="1">
      <c r="A1888" t="s">
        <v>1213</v>
      </c>
      <c r="B1888">
        <v>9630</v>
      </c>
      <c r="C1888" t="s">
        <v>1579</v>
      </c>
      <c r="D1888" t="s">
        <v>1580</v>
      </c>
      <c r="E1888" t="s">
        <v>309</v>
      </c>
      <c r="F1888" t="s">
        <v>1918</v>
      </c>
      <c r="G1888" t="s">
        <v>1919</v>
      </c>
      <c r="H1888" t="s">
        <v>321</v>
      </c>
      <c r="I1888" t="s">
        <v>951</v>
      </c>
      <c r="J1888" t="s">
        <v>204</v>
      </c>
      <c r="K1888" t="s">
        <v>204</v>
      </c>
      <c r="L1888" t="s">
        <v>325</v>
      </c>
      <c r="M1888" t="s">
        <v>340</v>
      </c>
      <c r="N1888" t="s">
        <v>464</v>
      </c>
      <c r="O1888" t="s">
        <v>339</v>
      </c>
      <c r="P1888" t="s">
        <v>1551</v>
      </c>
      <c r="Q1888" t="s">
        <v>413</v>
      </c>
      <c r="R1888" t="s">
        <v>407</v>
      </c>
      <c r="S1888" t="s">
        <v>1212</v>
      </c>
      <c r="T1888" s="131">
        <v>2.4700000000000002</v>
      </c>
      <c r="U1888" t="s">
        <v>1572</v>
      </c>
      <c r="V1888" s="132">
        <v>4.9799999999999997E-2</v>
      </c>
      <c r="W1888" s="132">
        <v>6.0600000000000001E-2</v>
      </c>
      <c r="X1888" t="s">
        <v>412</v>
      </c>
      <c r="Y1888" t="s">
        <v>339</v>
      </c>
      <c r="Z1888" s="131">
        <v>101711.36</v>
      </c>
      <c r="AA1888" s="131">
        <v>1</v>
      </c>
      <c r="AB1888" s="131">
        <v>96.15</v>
      </c>
      <c r="AD1888" s="131">
        <v>97.795000000000002</v>
      </c>
      <c r="AH1888" s="132">
        <v>8.0000000000000007E-5</v>
      </c>
      <c r="AI1888" s="132">
        <f t="shared" si="37"/>
        <v>5.6028775283561332E-3</v>
      </c>
      <c r="AJ1888" s="132">
        <v>4.4512412813533007E-4</v>
      </c>
    </row>
    <row r="1889" spans="1:36" hidden="1">
      <c r="A1889" t="s">
        <v>1213</v>
      </c>
      <c r="B1889">
        <v>9630</v>
      </c>
      <c r="C1889" t="s">
        <v>2262</v>
      </c>
      <c r="D1889" t="s">
        <v>2263</v>
      </c>
      <c r="E1889" t="s">
        <v>309</v>
      </c>
      <c r="F1889" t="s">
        <v>2264</v>
      </c>
      <c r="G1889" t="s">
        <v>2265</v>
      </c>
      <c r="H1889" t="s">
        <v>321</v>
      </c>
      <c r="I1889" t="s">
        <v>951</v>
      </c>
      <c r="J1889" t="s">
        <v>204</v>
      </c>
      <c r="K1889" t="s">
        <v>204</v>
      </c>
      <c r="L1889" t="s">
        <v>325</v>
      </c>
      <c r="M1889" t="s">
        <v>340</v>
      </c>
      <c r="N1889" t="s">
        <v>441</v>
      </c>
      <c r="O1889" t="s">
        <v>339</v>
      </c>
      <c r="P1889" t="s">
        <v>1551</v>
      </c>
      <c r="Q1889" t="s">
        <v>413</v>
      </c>
      <c r="R1889" t="s">
        <v>407</v>
      </c>
      <c r="S1889" t="s">
        <v>1212</v>
      </c>
      <c r="T1889" s="131">
        <v>2.66</v>
      </c>
      <c r="U1889" t="s">
        <v>2266</v>
      </c>
      <c r="V1889" s="132">
        <v>1.3950000000000001E-2</v>
      </c>
      <c r="W1889" s="132">
        <v>5.4899999999999997E-2</v>
      </c>
      <c r="X1889" t="s">
        <v>412</v>
      </c>
      <c r="Y1889" t="s">
        <v>339</v>
      </c>
      <c r="Z1889" s="131">
        <v>102803.03</v>
      </c>
      <c r="AA1889" s="131">
        <v>1</v>
      </c>
      <c r="AB1889" s="131">
        <v>91.77</v>
      </c>
      <c r="AD1889" s="131">
        <v>94.341999999999999</v>
      </c>
      <c r="AH1889" s="132">
        <v>1.1E-4</v>
      </c>
      <c r="AI1889" s="132">
        <f t="shared" si="37"/>
        <v>5.4050480267925178E-3</v>
      </c>
      <c r="AJ1889" s="132">
        <v>4.2940743899527902E-4</v>
      </c>
    </row>
    <row r="1890" spans="1:36" hidden="1">
      <c r="A1890" t="s">
        <v>1213</v>
      </c>
      <c r="B1890">
        <v>9630</v>
      </c>
      <c r="C1890" t="s">
        <v>2517</v>
      </c>
      <c r="D1890" t="s">
        <v>2518</v>
      </c>
      <c r="E1890" t="s">
        <v>309</v>
      </c>
      <c r="F1890" t="s">
        <v>2839</v>
      </c>
      <c r="G1890" t="s">
        <v>2840</v>
      </c>
      <c r="H1890" t="s">
        <v>321</v>
      </c>
      <c r="I1890" t="s">
        <v>754</v>
      </c>
      <c r="J1890" t="s">
        <v>204</v>
      </c>
      <c r="K1890" t="s">
        <v>204</v>
      </c>
      <c r="L1890" t="s">
        <v>325</v>
      </c>
      <c r="M1890" t="s">
        <v>340</v>
      </c>
      <c r="N1890" t="s">
        <v>447</v>
      </c>
      <c r="O1890" t="s">
        <v>339</v>
      </c>
      <c r="P1890" t="s">
        <v>1551</v>
      </c>
      <c r="Q1890" t="s">
        <v>413</v>
      </c>
      <c r="R1890" t="s">
        <v>407</v>
      </c>
      <c r="S1890" t="s">
        <v>1212</v>
      </c>
      <c r="T1890" s="131">
        <v>0.01</v>
      </c>
      <c r="U1890" t="s">
        <v>2056</v>
      </c>
      <c r="V1890" s="132">
        <v>6.4060000000000006E-2</v>
      </c>
      <c r="W1890" s="132">
        <v>0.29880000000000001</v>
      </c>
      <c r="X1890" t="s">
        <v>412</v>
      </c>
      <c r="Y1890" t="s">
        <v>339</v>
      </c>
      <c r="Z1890" s="131">
        <v>77434</v>
      </c>
      <c r="AA1890" s="131">
        <v>1</v>
      </c>
      <c r="AB1890" s="131">
        <v>117.97</v>
      </c>
      <c r="AD1890" s="131">
        <v>91.349000000000004</v>
      </c>
      <c r="AH1890" s="132">
        <v>1.8000000000000001E-4</v>
      </c>
      <c r="AI1890" s="132">
        <f t="shared" si="37"/>
        <v>5.2335728752779219E-3</v>
      </c>
      <c r="AJ1890" s="132">
        <v>4.1578448776557358E-4</v>
      </c>
    </row>
    <row r="1891" spans="1:36" hidden="1">
      <c r="A1891" t="s">
        <v>1213</v>
      </c>
      <c r="B1891">
        <v>9630</v>
      </c>
      <c r="C1891" t="s">
        <v>1696</v>
      </c>
      <c r="D1891" t="s">
        <v>1697</v>
      </c>
      <c r="E1891" t="s">
        <v>309</v>
      </c>
      <c r="F1891" t="s">
        <v>2060</v>
      </c>
      <c r="G1891" t="s">
        <v>2061</v>
      </c>
      <c r="H1891" t="s">
        <v>321</v>
      </c>
      <c r="I1891" t="s">
        <v>754</v>
      </c>
      <c r="J1891" t="s">
        <v>204</v>
      </c>
      <c r="K1891" t="s">
        <v>204</v>
      </c>
      <c r="L1891" t="s">
        <v>325</v>
      </c>
      <c r="M1891" t="s">
        <v>340</v>
      </c>
      <c r="N1891" t="s">
        <v>464</v>
      </c>
      <c r="O1891" t="s">
        <v>339</v>
      </c>
      <c r="P1891" t="s">
        <v>1700</v>
      </c>
      <c r="Q1891" t="s">
        <v>413</v>
      </c>
      <c r="R1891" t="s">
        <v>407</v>
      </c>
      <c r="S1891" t="s">
        <v>1212</v>
      </c>
      <c r="T1891" s="131">
        <v>2.27</v>
      </c>
      <c r="U1891" t="s">
        <v>1343</v>
      </c>
      <c r="V1891" s="132">
        <v>4.4900000000000001E-3</v>
      </c>
      <c r="W1891" s="132">
        <v>2.8000000000000001E-2</v>
      </c>
      <c r="X1891" t="s">
        <v>412</v>
      </c>
      <c r="Y1891" t="s">
        <v>339</v>
      </c>
      <c r="Z1891" s="131">
        <v>66660.009999999995</v>
      </c>
      <c r="AA1891" s="131">
        <v>1</v>
      </c>
      <c r="AB1891" s="131">
        <v>114.39</v>
      </c>
      <c r="AD1891" s="131">
        <v>76.251999999999995</v>
      </c>
      <c r="AH1891" s="132">
        <v>4.0000000000000003E-5</v>
      </c>
      <c r="AI1891" s="132">
        <f t="shared" si="37"/>
        <v>4.3686345650821804E-3</v>
      </c>
      <c r="AJ1891" s="132">
        <v>3.4706891986886025E-4</v>
      </c>
    </row>
    <row r="1892" spans="1:36" hidden="1">
      <c r="A1892" t="s">
        <v>1213</v>
      </c>
      <c r="B1892">
        <v>9630</v>
      </c>
      <c r="C1892" t="s">
        <v>1603</v>
      </c>
      <c r="D1892" t="s">
        <v>1604</v>
      </c>
      <c r="E1892" t="s">
        <v>309</v>
      </c>
      <c r="F1892" t="s">
        <v>2419</v>
      </c>
      <c r="G1892" t="s">
        <v>2420</v>
      </c>
      <c r="H1892" t="s">
        <v>321</v>
      </c>
      <c r="I1892" t="s">
        <v>754</v>
      </c>
      <c r="J1892" t="s">
        <v>204</v>
      </c>
      <c r="K1892" t="s">
        <v>204</v>
      </c>
      <c r="L1892" t="s">
        <v>325</v>
      </c>
      <c r="M1892" t="s">
        <v>340</v>
      </c>
      <c r="N1892" t="s">
        <v>448</v>
      </c>
      <c r="O1892" t="s">
        <v>339</v>
      </c>
      <c r="P1892" t="s">
        <v>1211</v>
      </c>
      <c r="Q1892" t="s">
        <v>413</v>
      </c>
      <c r="R1892" t="s">
        <v>407</v>
      </c>
      <c r="S1892" t="s">
        <v>1212</v>
      </c>
      <c r="T1892" s="131">
        <v>3.05</v>
      </c>
      <c r="U1892" t="s">
        <v>2421</v>
      </c>
      <c r="V1892" s="132">
        <v>1.7500000000000002E-2</v>
      </c>
      <c r="W1892" s="132">
        <v>2.5499999999999998E-2</v>
      </c>
      <c r="X1892" t="s">
        <v>412</v>
      </c>
      <c r="Y1892" t="s">
        <v>339</v>
      </c>
      <c r="Z1892" s="131">
        <v>63251</v>
      </c>
      <c r="AA1892" s="131">
        <v>1</v>
      </c>
      <c r="AB1892" s="131">
        <v>112.78</v>
      </c>
      <c r="AD1892" s="131">
        <v>71.334000000000003</v>
      </c>
      <c r="AH1892" s="132">
        <v>3.0000000000000001E-5</v>
      </c>
      <c r="AI1892" s="132">
        <f t="shared" si="37"/>
        <v>4.0868721878189723E-3</v>
      </c>
      <c r="AJ1892" s="132">
        <v>3.2468413064477364E-4</v>
      </c>
    </row>
    <row r="1893" spans="1:36" hidden="1">
      <c r="A1893" t="s">
        <v>1213</v>
      </c>
      <c r="B1893">
        <v>9630</v>
      </c>
      <c r="C1893" t="s">
        <v>1850</v>
      </c>
      <c r="D1893" t="s">
        <v>1851</v>
      </c>
      <c r="E1893" t="s">
        <v>309</v>
      </c>
      <c r="F1893" t="s">
        <v>2645</v>
      </c>
      <c r="G1893" t="s">
        <v>2646</v>
      </c>
      <c r="H1893" t="s">
        <v>321</v>
      </c>
      <c r="I1893" t="s">
        <v>754</v>
      </c>
      <c r="J1893" t="s">
        <v>204</v>
      </c>
      <c r="K1893" t="s">
        <v>204</v>
      </c>
      <c r="L1893" t="s">
        <v>325</v>
      </c>
      <c r="M1893" t="s">
        <v>340</v>
      </c>
      <c r="N1893" t="s">
        <v>443</v>
      </c>
      <c r="O1893" t="s">
        <v>339</v>
      </c>
      <c r="P1893" t="s">
        <v>1545</v>
      </c>
      <c r="Q1893" t="s">
        <v>415</v>
      </c>
      <c r="R1893" t="s">
        <v>407</v>
      </c>
      <c r="S1893" t="s">
        <v>1212</v>
      </c>
      <c r="T1893" s="131">
        <v>0.53</v>
      </c>
      <c r="U1893" t="s">
        <v>1583</v>
      </c>
      <c r="V1893" s="132">
        <v>5.1799999999999997E-3</v>
      </c>
      <c r="W1893" s="132">
        <v>2.9600000000000001E-2</v>
      </c>
      <c r="X1893" t="s">
        <v>412</v>
      </c>
      <c r="Y1893" t="s">
        <v>339</v>
      </c>
      <c r="Z1893" s="131">
        <v>61479.88</v>
      </c>
      <c r="AA1893" s="131">
        <v>1</v>
      </c>
      <c r="AB1893" s="131">
        <v>115.43</v>
      </c>
      <c r="AD1893" s="131">
        <v>70.965999999999994</v>
      </c>
      <c r="AH1893" s="132">
        <v>2.4000000000000001E-4</v>
      </c>
      <c r="AI1893" s="132">
        <f t="shared" si="37"/>
        <v>4.0657887077797565E-3</v>
      </c>
      <c r="AJ1893" s="132">
        <v>3.2300914031649711E-4</v>
      </c>
    </row>
    <row r="1894" spans="1:36" hidden="1">
      <c r="A1894" t="s">
        <v>1213</v>
      </c>
      <c r="B1894">
        <v>9630</v>
      </c>
      <c r="C1894" t="s">
        <v>2121</v>
      </c>
      <c r="D1894" t="s">
        <v>2122</v>
      </c>
      <c r="E1894" t="s">
        <v>309</v>
      </c>
      <c r="F1894" t="s">
        <v>2867</v>
      </c>
      <c r="G1894" t="s">
        <v>2868</v>
      </c>
      <c r="H1894" t="s">
        <v>321</v>
      </c>
      <c r="I1894" t="s">
        <v>754</v>
      </c>
      <c r="J1894" t="s">
        <v>204</v>
      </c>
      <c r="K1894" t="s">
        <v>204</v>
      </c>
      <c r="L1894" t="s">
        <v>325</v>
      </c>
      <c r="M1894" t="s">
        <v>340</v>
      </c>
      <c r="N1894" t="s">
        <v>445</v>
      </c>
      <c r="O1894" t="s">
        <v>339</v>
      </c>
      <c r="P1894" t="s">
        <v>1700</v>
      </c>
      <c r="Q1894" t="s">
        <v>413</v>
      </c>
      <c r="R1894" t="s">
        <v>407</v>
      </c>
      <c r="S1894" t="s">
        <v>1212</v>
      </c>
      <c r="T1894" s="131">
        <v>4.6500000000000004</v>
      </c>
      <c r="U1894" t="s">
        <v>2360</v>
      </c>
      <c r="V1894" s="132">
        <v>2.2360000000000001E-2</v>
      </c>
      <c r="W1894" s="132">
        <v>2.6599999999999999E-2</v>
      </c>
      <c r="X1894" t="s">
        <v>412</v>
      </c>
      <c r="Y1894" t="s">
        <v>339</v>
      </c>
      <c r="Z1894" s="131">
        <v>66483</v>
      </c>
      <c r="AA1894" s="131">
        <v>1</v>
      </c>
      <c r="AB1894" s="131">
        <v>102.37</v>
      </c>
      <c r="AD1894" s="131">
        <v>68.058999999999997</v>
      </c>
      <c r="AH1894" s="132">
        <v>2.2000000000000001E-4</v>
      </c>
      <c r="AI1894" s="132">
        <f t="shared" si="37"/>
        <v>3.899240673883021E-3</v>
      </c>
      <c r="AJ1894" s="132">
        <v>3.0977762704394326E-4</v>
      </c>
    </row>
    <row r="1895" spans="1:36" hidden="1">
      <c r="A1895" t="s">
        <v>1213</v>
      </c>
      <c r="B1895">
        <v>9630</v>
      </c>
      <c r="C1895" t="s">
        <v>2050</v>
      </c>
      <c r="D1895" t="s">
        <v>2051</v>
      </c>
      <c r="E1895" t="s">
        <v>309</v>
      </c>
      <c r="F1895" t="s">
        <v>3482</v>
      </c>
      <c r="G1895" t="s">
        <v>3483</v>
      </c>
      <c r="H1895" t="s">
        <v>321</v>
      </c>
      <c r="I1895" t="s">
        <v>754</v>
      </c>
      <c r="J1895" t="s">
        <v>204</v>
      </c>
      <c r="K1895" t="s">
        <v>204</v>
      </c>
      <c r="L1895" t="s">
        <v>325</v>
      </c>
      <c r="M1895" t="s">
        <v>340</v>
      </c>
      <c r="N1895" t="s">
        <v>464</v>
      </c>
      <c r="O1895" t="s">
        <v>339</v>
      </c>
      <c r="P1895" t="s">
        <v>1700</v>
      </c>
      <c r="Q1895" t="s">
        <v>413</v>
      </c>
      <c r="R1895" t="s">
        <v>407</v>
      </c>
      <c r="S1895" t="s">
        <v>1212</v>
      </c>
      <c r="T1895" s="131">
        <v>1.68</v>
      </c>
      <c r="U1895" t="s">
        <v>1566</v>
      </c>
      <c r="V1895" s="132">
        <v>6.0299999999999998E-3</v>
      </c>
      <c r="W1895" s="132">
        <v>2.75E-2</v>
      </c>
      <c r="X1895" t="s">
        <v>412</v>
      </c>
      <c r="Y1895" t="s">
        <v>339</v>
      </c>
      <c r="Z1895" s="131">
        <v>52267.199999999997</v>
      </c>
      <c r="AA1895" s="131">
        <v>1</v>
      </c>
      <c r="AB1895" s="131">
        <v>118.93</v>
      </c>
      <c r="AD1895" s="131">
        <v>62.161000000000001</v>
      </c>
      <c r="AH1895" s="132">
        <v>9.0000000000000006E-5</v>
      </c>
      <c r="AI1895" s="132">
        <f t="shared" si="37"/>
        <v>3.5613320726023373E-3</v>
      </c>
      <c r="AJ1895" s="132">
        <v>2.8293226574998984E-4</v>
      </c>
    </row>
    <row r="1896" spans="1:36" hidden="1">
      <c r="A1896" t="s">
        <v>1213</v>
      </c>
      <c r="B1896">
        <v>9630</v>
      </c>
      <c r="C1896" t="s">
        <v>2923</v>
      </c>
      <c r="D1896" t="s">
        <v>2924</v>
      </c>
      <c r="E1896" t="s">
        <v>309</v>
      </c>
      <c r="F1896" t="s">
        <v>2925</v>
      </c>
      <c r="G1896" t="s">
        <v>2926</v>
      </c>
      <c r="H1896" t="s">
        <v>321</v>
      </c>
      <c r="I1896" t="s">
        <v>951</v>
      </c>
      <c r="J1896" t="s">
        <v>204</v>
      </c>
      <c r="K1896" t="s">
        <v>204</v>
      </c>
      <c r="L1896" t="s">
        <v>325</v>
      </c>
      <c r="M1896" t="s">
        <v>340</v>
      </c>
      <c r="N1896" t="s">
        <v>447</v>
      </c>
      <c r="O1896" t="s">
        <v>339</v>
      </c>
      <c r="P1896" t="s">
        <v>1545</v>
      </c>
      <c r="Q1896" t="s">
        <v>415</v>
      </c>
      <c r="R1896" t="s">
        <v>407</v>
      </c>
      <c r="S1896" t="s">
        <v>1212</v>
      </c>
      <c r="T1896" s="131">
        <v>1.47</v>
      </c>
      <c r="U1896" t="s">
        <v>1349</v>
      </c>
      <c r="V1896" s="132">
        <v>5.3269999999999998E-2</v>
      </c>
      <c r="W1896" s="132">
        <v>5.3100000000000001E-2</v>
      </c>
      <c r="X1896" t="s">
        <v>412</v>
      </c>
      <c r="Y1896" t="s">
        <v>339</v>
      </c>
      <c r="Z1896" s="131">
        <v>62344.19</v>
      </c>
      <c r="AA1896" s="131">
        <v>1</v>
      </c>
      <c r="AB1896" s="131">
        <v>95.98</v>
      </c>
      <c r="AD1896" s="131">
        <v>59.838000000000001</v>
      </c>
      <c r="AH1896" s="132">
        <v>2.9E-4</v>
      </c>
      <c r="AI1896" s="132">
        <f t="shared" si="37"/>
        <v>3.428242604854791E-3</v>
      </c>
      <c r="AJ1896" s="132">
        <v>2.7235888930274434E-4</v>
      </c>
    </row>
    <row r="1897" spans="1:36" hidden="1">
      <c r="A1897" t="s">
        <v>1213</v>
      </c>
      <c r="B1897">
        <v>9630</v>
      </c>
      <c r="C1897" t="s">
        <v>1671</v>
      </c>
      <c r="D1897" t="s">
        <v>1672</v>
      </c>
      <c r="E1897" t="s">
        <v>309</v>
      </c>
      <c r="F1897" t="s">
        <v>2902</v>
      </c>
      <c r="G1897" t="s">
        <v>2903</v>
      </c>
      <c r="H1897" t="s">
        <v>321</v>
      </c>
      <c r="I1897" t="s">
        <v>754</v>
      </c>
      <c r="J1897" t="s">
        <v>204</v>
      </c>
      <c r="K1897" t="s">
        <v>204</v>
      </c>
      <c r="L1897" t="s">
        <v>325</v>
      </c>
      <c r="M1897" t="s">
        <v>340</v>
      </c>
      <c r="N1897" t="s">
        <v>464</v>
      </c>
      <c r="O1897" t="s">
        <v>339</v>
      </c>
      <c r="P1897" t="s">
        <v>1551</v>
      </c>
      <c r="Q1897" t="s">
        <v>413</v>
      </c>
      <c r="R1897" t="s">
        <v>407</v>
      </c>
      <c r="S1897" t="s">
        <v>1212</v>
      </c>
      <c r="T1897" s="131">
        <v>1.46</v>
      </c>
      <c r="U1897" t="s">
        <v>1622</v>
      </c>
      <c r="V1897" s="132">
        <v>9.7699999999999992E-3</v>
      </c>
      <c r="W1897" s="132">
        <v>3.0300000000000001E-2</v>
      </c>
      <c r="X1897" t="s">
        <v>412</v>
      </c>
      <c r="Y1897" t="s">
        <v>339</v>
      </c>
      <c r="Z1897" s="131">
        <v>50461.2</v>
      </c>
      <c r="AA1897" s="131">
        <v>1</v>
      </c>
      <c r="AB1897" s="131">
        <v>118.35</v>
      </c>
      <c r="AD1897" s="131">
        <v>59.720999999999997</v>
      </c>
      <c r="AH1897" s="132">
        <v>2.0000000000000001E-4</v>
      </c>
      <c r="AI1897" s="132">
        <f t="shared" si="37"/>
        <v>3.4215394332118882E-3</v>
      </c>
      <c r="AJ1897" s="132">
        <v>2.7182635161685203E-4</v>
      </c>
    </row>
    <row r="1898" spans="1:36" hidden="1">
      <c r="A1898" t="s">
        <v>1213</v>
      </c>
      <c r="B1898">
        <v>9630</v>
      </c>
      <c r="C1898" t="s">
        <v>1529</v>
      </c>
      <c r="D1898" t="s">
        <v>1530</v>
      </c>
      <c r="E1898" t="s">
        <v>309</v>
      </c>
      <c r="F1898" t="s">
        <v>1531</v>
      </c>
      <c r="G1898" t="s">
        <v>1532</v>
      </c>
      <c r="H1898" t="s">
        <v>321</v>
      </c>
      <c r="I1898" t="s">
        <v>754</v>
      </c>
      <c r="J1898" t="s">
        <v>204</v>
      </c>
      <c r="K1898" t="s">
        <v>204</v>
      </c>
      <c r="L1898" t="s">
        <v>325</v>
      </c>
      <c r="M1898" t="s">
        <v>340</v>
      </c>
      <c r="N1898" t="s">
        <v>456</v>
      </c>
      <c r="O1898" t="s">
        <v>339</v>
      </c>
      <c r="P1898" t="s">
        <v>1533</v>
      </c>
      <c r="Q1898" t="s">
        <v>413</v>
      </c>
      <c r="R1898" t="s">
        <v>407</v>
      </c>
      <c r="S1898" t="s">
        <v>1212</v>
      </c>
      <c r="T1898" s="131">
        <v>5.13</v>
      </c>
      <c r="U1898" t="s">
        <v>1534</v>
      </c>
      <c r="V1898" s="132">
        <v>2.298E-2</v>
      </c>
      <c r="W1898" s="132">
        <v>4.5199999999999997E-2</v>
      </c>
      <c r="X1898" t="s">
        <v>412</v>
      </c>
      <c r="Y1898" t="s">
        <v>339</v>
      </c>
      <c r="Z1898" s="131">
        <v>40444.949999999997</v>
      </c>
      <c r="AA1898" s="131">
        <v>1</v>
      </c>
      <c r="AB1898" s="131">
        <v>146.6</v>
      </c>
      <c r="AD1898" s="131">
        <v>59.292000000000002</v>
      </c>
      <c r="AH1898" s="132">
        <v>2.0000000000000002E-5</v>
      </c>
      <c r="AI1898" s="132">
        <f t="shared" si="37"/>
        <v>3.3969611371879116E-3</v>
      </c>
      <c r="AJ1898" s="132">
        <v>2.6987371343524714E-4</v>
      </c>
    </row>
    <row r="1899" spans="1:36" hidden="1">
      <c r="A1899" t="s">
        <v>1213</v>
      </c>
      <c r="B1899">
        <v>9630</v>
      </c>
      <c r="C1899" t="s">
        <v>2327</v>
      </c>
      <c r="D1899" t="s">
        <v>2328</v>
      </c>
      <c r="E1899" t="s">
        <v>309</v>
      </c>
      <c r="F1899" t="s">
        <v>2877</v>
      </c>
      <c r="G1899" t="s">
        <v>2878</v>
      </c>
      <c r="H1899" t="s">
        <v>321</v>
      </c>
      <c r="I1899" t="s">
        <v>951</v>
      </c>
      <c r="J1899" t="s">
        <v>204</v>
      </c>
      <c r="K1899" t="s">
        <v>204</v>
      </c>
      <c r="L1899" t="s">
        <v>325</v>
      </c>
      <c r="M1899" t="s">
        <v>340</v>
      </c>
      <c r="N1899" t="s">
        <v>464</v>
      </c>
      <c r="O1899" t="s">
        <v>339</v>
      </c>
      <c r="P1899" t="s">
        <v>1533</v>
      </c>
      <c r="Q1899" t="s">
        <v>413</v>
      </c>
      <c r="R1899" t="s">
        <v>407</v>
      </c>
      <c r="S1899" t="s">
        <v>1212</v>
      </c>
      <c r="T1899" s="131">
        <v>1.35</v>
      </c>
      <c r="U1899" t="s">
        <v>2879</v>
      </c>
      <c r="V1899" s="132">
        <v>-9.0799999999999995E-3</v>
      </c>
      <c r="W1899" s="132">
        <v>5.6000000000000001E-2</v>
      </c>
      <c r="X1899" t="s">
        <v>412</v>
      </c>
      <c r="Y1899" t="s">
        <v>339</v>
      </c>
      <c r="Z1899" s="131">
        <v>54825</v>
      </c>
      <c r="AA1899" s="131">
        <v>1</v>
      </c>
      <c r="AB1899" s="131">
        <v>102.27</v>
      </c>
      <c r="AD1899" s="131">
        <v>56.07</v>
      </c>
      <c r="AH1899" s="132">
        <v>1.3999999999999999E-4</v>
      </c>
      <c r="AI1899" s="132">
        <f t="shared" si="37"/>
        <v>3.2123661027141301E-3</v>
      </c>
      <c r="AJ1899" s="132">
        <v>2.552084448545218E-4</v>
      </c>
    </row>
    <row r="1900" spans="1:36" hidden="1">
      <c r="A1900" t="s">
        <v>1213</v>
      </c>
      <c r="B1900">
        <v>9630</v>
      </c>
      <c r="C1900" t="s">
        <v>2385</v>
      </c>
      <c r="D1900" t="s">
        <v>2386</v>
      </c>
      <c r="E1900" t="s">
        <v>309</v>
      </c>
      <c r="F1900" t="s">
        <v>2904</v>
      </c>
      <c r="G1900" t="s">
        <v>2905</v>
      </c>
      <c r="H1900" t="s">
        <v>321</v>
      </c>
      <c r="I1900" t="s">
        <v>951</v>
      </c>
      <c r="J1900" t="s">
        <v>204</v>
      </c>
      <c r="K1900" t="s">
        <v>204</v>
      </c>
      <c r="L1900" t="s">
        <v>325</v>
      </c>
      <c r="M1900" t="s">
        <v>340</v>
      </c>
      <c r="N1900" t="s">
        <v>447</v>
      </c>
      <c r="O1900" t="s">
        <v>339</v>
      </c>
      <c r="P1900" t="s">
        <v>1545</v>
      </c>
      <c r="Q1900" t="s">
        <v>415</v>
      </c>
      <c r="R1900" t="s">
        <v>407</v>
      </c>
      <c r="S1900" t="s">
        <v>1212</v>
      </c>
      <c r="T1900" s="131">
        <v>0.25</v>
      </c>
      <c r="U1900" t="s">
        <v>1868</v>
      </c>
      <c r="V1900" s="132">
        <v>5.2380000000000003E-2</v>
      </c>
      <c r="W1900" s="132">
        <v>5.7000000000000002E-2</v>
      </c>
      <c r="X1900" t="s">
        <v>412</v>
      </c>
      <c r="Y1900" t="s">
        <v>339</v>
      </c>
      <c r="Z1900" s="131">
        <v>45666</v>
      </c>
      <c r="AA1900" s="131">
        <v>1</v>
      </c>
      <c r="AB1900" s="131">
        <v>100.7</v>
      </c>
      <c r="AD1900" s="131">
        <v>45.985999999999997</v>
      </c>
      <c r="AH1900" s="132">
        <v>4.4000000000000002E-4</v>
      </c>
      <c r="AI1900" s="132">
        <f t="shared" si="37"/>
        <v>2.6346329159873728E-3</v>
      </c>
      <c r="AJ1900" s="132">
        <v>2.0931006857642301E-4</v>
      </c>
    </row>
    <row r="1901" spans="1:36" hidden="1">
      <c r="A1901" t="s">
        <v>1213</v>
      </c>
      <c r="B1901">
        <v>9630</v>
      </c>
      <c r="C1901" t="s">
        <v>1584</v>
      </c>
      <c r="D1901" t="s">
        <v>1585</v>
      </c>
      <c r="E1901" t="s">
        <v>309</v>
      </c>
      <c r="F1901" t="s">
        <v>2927</v>
      </c>
      <c r="G1901" t="s">
        <v>2928</v>
      </c>
      <c r="H1901" t="s">
        <v>321</v>
      </c>
      <c r="I1901" t="s">
        <v>754</v>
      </c>
      <c r="J1901" t="s">
        <v>204</v>
      </c>
      <c r="K1901" t="s">
        <v>204</v>
      </c>
      <c r="L1901" t="s">
        <v>325</v>
      </c>
      <c r="M1901" t="s">
        <v>340</v>
      </c>
      <c r="N1901" t="s">
        <v>465</v>
      </c>
      <c r="O1901" t="s">
        <v>339</v>
      </c>
      <c r="P1901" t="s">
        <v>1577</v>
      </c>
      <c r="Q1901" t="s">
        <v>415</v>
      </c>
      <c r="R1901" t="s">
        <v>407</v>
      </c>
      <c r="S1901" t="s">
        <v>1212</v>
      </c>
      <c r="T1901" s="131">
        <v>0.25</v>
      </c>
      <c r="U1901" t="s">
        <v>2929</v>
      </c>
      <c r="V1901" s="132">
        <v>3.3579999999999999E-2</v>
      </c>
      <c r="W1901" s="132">
        <v>0.02</v>
      </c>
      <c r="X1901" t="s">
        <v>412</v>
      </c>
      <c r="Y1901" t="s">
        <v>339</v>
      </c>
      <c r="Z1901" s="131">
        <v>34749.199999999997</v>
      </c>
      <c r="AA1901" s="131">
        <v>1</v>
      </c>
      <c r="AB1901" s="131">
        <v>118.24</v>
      </c>
      <c r="AD1901" s="131">
        <v>41.087000000000003</v>
      </c>
      <c r="AH1901" s="132">
        <v>2.4000000000000001E-4</v>
      </c>
      <c r="AI1901" s="132">
        <f t="shared" si="37"/>
        <v>2.3539590879653196E-3</v>
      </c>
      <c r="AJ1901" s="132">
        <v>1.8701175983124198E-4</v>
      </c>
    </row>
    <row r="1902" spans="1:36" hidden="1">
      <c r="A1902" t="s">
        <v>1213</v>
      </c>
      <c r="B1902">
        <v>9630</v>
      </c>
      <c r="C1902" t="s">
        <v>2863</v>
      </c>
      <c r="D1902" t="s">
        <v>2864</v>
      </c>
      <c r="E1902" t="s">
        <v>309</v>
      </c>
      <c r="F1902" t="s">
        <v>2950</v>
      </c>
      <c r="G1902" t="s">
        <v>2951</v>
      </c>
      <c r="H1902" t="s">
        <v>321</v>
      </c>
      <c r="I1902" t="s">
        <v>951</v>
      </c>
      <c r="J1902" t="s">
        <v>204</v>
      </c>
      <c r="K1902" t="s">
        <v>204</v>
      </c>
      <c r="L1902" t="s">
        <v>325</v>
      </c>
      <c r="M1902" t="s">
        <v>340</v>
      </c>
      <c r="N1902" t="s">
        <v>447</v>
      </c>
      <c r="O1902" t="s">
        <v>339</v>
      </c>
      <c r="P1902" t="s">
        <v>1571</v>
      </c>
      <c r="Q1902" t="s">
        <v>415</v>
      </c>
      <c r="R1902" t="s">
        <v>407</v>
      </c>
      <c r="S1902" t="s">
        <v>1212</v>
      </c>
      <c r="T1902" s="131">
        <v>0.25</v>
      </c>
      <c r="U1902" t="s">
        <v>1868</v>
      </c>
      <c r="V1902" s="132">
        <v>3.5860000000000003E-2</v>
      </c>
      <c r="W1902" s="132">
        <v>6.8199999999999997E-2</v>
      </c>
      <c r="X1902" t="s">
        <v>412</v>
      </c>
      <c r="Y1902" t="s">
        <v>339</v>
      </c>
      <c r="Z1902" s="131">
        <v>38476.5</v>
      </c>
      <c r="AA1902" s="131">
        <v>1</v>
      </c>
      <c r="AB1902" s="131">
        <v>100.55</v>
      </c>
      <c r="AD1902" s="131">
        <v>38.688000000000002</v>
      </c>
      <c r="AH1902" s="132">
        <v>5.8E-4</v>
      </c>
      <c r="AI1902" s="132">
        <f t="shared" si="37"/>
        <v>2.2165154232531526E-3</v>
      </c>
      <c r="AJ1902" s="132">
        <v>1.7609246146837415E-4</v>
      </c>
    </row>
    <row r="1903" spans="1:36" hidden="1">
      <c r="A1903" t="s">
        <v>1213</v>
      </c>
      <c r="B1903">
        <v>9630</v>
      </c>
      <c r="C1903" t="s">
        <v>2321</v>
      </c>
      <c r="D1903" t="s">
        <v>2322</v>
      </c>
      <c r="E1903" t="s">
        <v>309</v>
      </c>
      <c r="F1903" t="s">
        <v>2548</v>
      </c>
      <c r="G1903" t="s">
        <v>2549</v>
      </c>
      <c r="H1903" t="s">
        <v>321</v>
      </c>
      <c r="I1903" t="s">
        <v>951</v>
      </c>
      <c r="J1903" t="s">
        <v>204</v>
      </c>
      <c r="K1903" t="s">
        <v>204</v>
      </c>
      <c r="L1903" t="s">
        <v>325</v>
      </c>
      <c r="M1903" t="s">
        <v>340</v>
      </c>
      <c r="N1903" t="s">
        <v>451</v>
      </c>
      <c r="O1903" t="s">
        <v>339</v>
      </c>
      <c r="P1903" t="s">
        <v>1627</v>
      </c>
      <c r="Q1903" t="s">
        <v>413</v>
      </c>
      <c r="R1903" t="s">
        <v>407</v>
      </c>
      <c r="S1903" t="s">
        <v>1212</v>
      </c>
      <c r="T1903" s="131">
        <v>0.98</v>
      </c>
      <c r="U1903" t="s">
        <v>1628</v>
      </c>
      <c r="V1903" s="132">
        <v>2.1659999999999999E-2</v>
      </c>
      <c r="W1903" s="132">
        <v>5.4600000000000003E-2</v>
      </c>
      <c r="X1903" t="s">
        <v>412</v>
      </c>
      <c r="Y1903" t="s">
        <v>339</v>
      </c>
      <c r="Z1903" s="131">
        <v>39090.6</v>
      </c>
      <c r="AA1903" s="131">
        <v>1</v>
      </c>
      <c r="AB1903" s="131">
        <v>98.59</v>
      </c>
      <c r="AD1903" s="131">
        <v>38.539000000000001</v>
      </c>
      <c r="AH1903" s="132">
        <v>6.9999999999999994E-5</v>
      </c>
      <c r="AI1903" s="132">
        <f t="shared" si="37"/>
        <v>2.2079789055198837E-3</v>
      </c>
      <c r="AJ1903" s="132">
        <v>1.7541427244958829E-4</v>
      </c>
    </row>
    <row r="1904" spans="1:36" hidden="1">
      <c r="A1904" t="s">
        <v>1213</v>
      </c>
      <c r="B1904">
        <v>9630</v>
      </c>
      <c r="C1904" t="s">
        <v>2513</v>
      </c>
      <c r="D1904" t="s">
        <v>2514</v>
      </c>
      <c r="E1904" t="s">
        <v>309</v>
      </c>
      <c r="F1904" t="s">
        <v>2515</v>
      </c>
      <c r="G1904" t="s">
        <v>2516</v>
      </c>
      <c r="H1904" t="s">
        <v>321</v>
      </c>
      <c r="I1904" t="s">
        <v>951</v>
      </c>
      <c r="J1904" t="s">
        <v>204</v>
      </c>
      <c r="K1904" t="s">
        <v>204</v>
      </c>
      <c r="L1904" t="s">
        <v>325</v>
      </c>
      <c r="M1904" t="s">
        <v>340</v>
      </c>
      <c r="N1904" t="s">
        <v>446</v>
      </c>
      <c r="O1904" t="s">
        <v>339</v>
      </c>
      <c r="P1904" t="s">
        <v>1700</v>
      </c>
      <c r="Q1904" t="s">
        <v>413</v>
      </c>
      <c r="R1904" t="s">
        <v>407</v>
      </c>
      <c r="S1904" t="s">
        <v>1212</v>
      </c>
      <c r="T1904" s="131">
        <v>2.14</v>
      </c>
      <c r="U1904" t="s">
        <v>1572</v>
      </c>
      <c r="V1904" s="132">
        <v>4.8869999999999997E-2</v>
      </c>
      <c r="W1904" s="132">
        <v>4.7100000000000003E-2</v>
      </c>
      <c r="X1904" t="s">
        <v>412</v>
      </c>
      <c r="Y1904" t="s">
        <v>339</v>
      </c>
      <c r="Z1904" s="131">
        <v>39037.86</v>
      </c>
      <c r="AA1904" s="131">
        <v>1</v>
      </c>
      <c r="AB1904" s="131">
        <v>92.86</v>
      </c>
      <c r="AD1904" s="131">
        <v>36.250999999999998</v>
      </c>
      <c r="AH1904" s="132">
        <v>4.0000000000000003E-5</v>
      </c>
      <c r="AI1904" s="132">
        <f t="shared" si="37"/>
        <v>2.0768946600586754E-3</v>
      </c>
      <c r="AJ1904" s="132">
        <v>1.6500020214769517E-4</v>
      </c>
    </row>
    <row r="1905" spans="1:36" hidden="1">
      <c r="A1905" t="s">
        <v>1213</v>
      </c>
      <c r="B1905">
        <v>9630</v>
      </c>
      <c r="C1905" t="s">
        <v>3038</v>
      </c>
      <c r="D1905" t="s">
        <v>3039</v>
      </c>
      <c r="E1905" t="s">
        <v>311</v>
      </c>
      <c r="F1905" t="s">
        <v>3040</v>
      </c>
      <c r="G1905" t="s">
        <v>3041</v>
      </c>
      <c r="H1905" t="s">
        <v>321</v>
      </c>
      <c r="I1905" t="s">
        <v>755</v>
      </c>
      <c r="J1905" t="s">
        <v>204</v>
      </c>
      <c r="K1905" t="s">
        <v>204</v>
      </c>
      <c r="L1905" t="s">
        <v>325</v>
      </c>
      <c r="M1905" t="s">
        <v>340</v>
      </c>
      <c r="N1905" t="s">
        <v>480</v>
      </c>
      <c r="O1905" t="s">
        <v>339</v>
      </c>
      <c r="P1905" t="s">
        <v>1533</v>
      </c>
      <c r="Q1905" t="s">
        <v>413</v>
      </c>
      <c r="R1905" t="s">
        <v>407</v>
      </c>
      <c r="S1905" t="s">
        <v>1212</v>
      </c>
      <c r="T1905" s="131">
        <v>0.74</v>
      </c>
      <c r="U1905" t="s">
        <v>1798</v>
      </c>
      <c r="V1905" s="132">
        <v>6.0679999999999998E-2</v>
      </c>
      <c r="W1905" s="132">
        <v>6.9500000000000006E-2</v>
      </c>
      <c r="X1905" t="s">
        <v>412</v>
      </c>
      <c r="Y1905" t="s">
        <v>339</v>
      </c>
      <c r="Z1905" s="131">
        <v>30000</v>
      </c>
      <c r="AA1905" s="131">
        <v>1</v>
      </c>
      <c r="AB1905" s="131">
        <v>103.59</v>
      </c>
      <c r="AD1905" s="131">
        <v>31.077000000000002</v>
      </c>
      <c r="AH1905" s="132">
        <v>4.2999999999999999E-4</v>
      </c>
      <c r="AI1905" s="132">
        <f t="shared" si="37"/>
        <v>1.7804655140725349E-3</v>
      </c>
      <c r="AJ1905" s="132">
        <v>1.4145020226045968E-4</v>
      </c>
    </row>
    <row r="1906" spans="1:36" hidden="1">
      <c r="A1906" t="s">
        <v>1213</v>
      </c>
      <c r="B1906">
        <v>9630</v>
      </c>
      <c r="C1906" t="s">
        <v>2703</v>
      </c>
      <c r="D1906" t="s">
        <v>2704</v>
      </c>
      <c r="E1906" t="s">
        <v>309</v>
      </c>
      <c r="F1906" t="s">
        <v>2705</v>
      </c>
      <c r="G1906" t="s">
        <v>2706</v>
      </c>
      <c r="H1906" t="s">
        <v>321</v>
      </c>
      <c r="I1906" t="s">
        <v>755</v>
      </c>
      <c r="J1906" t="s">
        <v>204</v>
      </c>
      <c r="K1906" t="s">
        <v>204</v>
      </c>
      <c r="L1906" t="s">
        <v>325</v>
      </c>
      <c r="M1906" t="s">
        <v>340</v>
      </c>
      <c r="N1906" t="s">
        <v>451</v>
      </c>
      <c r="O1906" t="s">
        <v>339</v>
      </c>
      <c r="P1906" t="s">
        <v>1627</v>
      </c>
      <c r="Q1906" t="s">
        <v>413</v>
      </c>
      <c r="R1906" t="s">
        <v>407</v>
      </c>
      <c r="S1906" t="s">
        <v>1212</v>
      </c>
      <c r="T1906" s="131">
        <v>1.01</v>
      </c>
      <c r="U1906" t="s">
        <v>1628</v>
      </c>
      <c r="V1906" s="132">
        <v>5.4469999999999998E-2</v>
      </c>
      <c r="W1906" s="132">
        <v>6.5199999999999994E-2</v>
      </c>
      <c r="X1906" t="s">
        <v>412</v>
      </c>
      <c r="Y1906" t="s">
        <v>339</v>
      </c>
      <c r="Z1906" s="131">
        <v>25207.13</v>
      </c>
      <c r="AA1906" s="131">
        <v>1</v>
      </c>
      <c r="AB1906" s="131">
        <v>106.15</v>
      </c>
      <c r="AD1906" s="131">
        <v>26.757000000000001</v>
      </c>
      <c r="AH1906" s="132">
        <v>2.3000000000000001E-4</v>
      </c>
      <c r="AI1906" s="132">
        <f t="shared" si="37"/>
        <v>1.5329637918730513E-3</v>
      </c>
      <c r="AJ1906" s="132">
        <v>1.2178727231982236E-4</v>
      </c>
    </row>
    <row r="1907" spans="1:36" hidden="1">
      <c r="A1907" t="s">
        <v>1213</v>
      </c>
      <c r="B1907">
        <v>9630</v>
      </c>
      <c r="C1907" t="s">
        <v>2930</v>
      </c>
      <c r="D1907" t="s">
        <v>2931</v>
      </c>
      <c r="E1907" t="s">
        <v>309</v>
      </c>
      <c r="F1907" t="s">
        <v>2932</v>
      </c>
      <c r="G1907" t="s">
        <v>2933</v>
      </c>
      <c r="H1907" t="s">
        <v>321</v>
      </c>
      <c r="I1907" t="s">
        <v>951</v>
      </c>
      <c r="J1907" t="s">
        <v>204</v>
      </c>
      <c r="K1907" t="s">
        <v>204</v>
      </c>
      <c r="L1907" t="s">
        <v>325</v>
      </c>
      <c r="M1907" t="s">
        <v>340</v>
      </c>
      <c r="N1907" t="s">
        <v>463</v>
      </c>
      <c r="O1907" t="s">
        <v>339</v>
      </c>
      <c r="P1907" t="s">
        <v>1627</v>
      </c>
      <c r="Q1907" t="s">
        <v>413</v>
      </c>
      <c r="R1907" t="s">
        <v>407</v>
      </c>
      <c r="S1907" t="s">
        <v>1212</v>
      </c>
      <c r="T1907" s="131">
        <v>5.63</v>
      </c>
      <c r="U1907" t="s">
        <v>2934</v>
      </c>
      <c r="V1907" s="132">
        <v>1.9199999999999998E-2</v>
      </c>
      <c r="W1907" s="132">
        <v>5.3800000000000001E-2</v>
      </c>
      <c r="X1907" t="s">
        <v>412</v>
      </c>
      <c r="Y1907" t="s">
        <v>339</v>
      </c>
      <c r="Z1907" s="131">
        <v>28166.93</v>
      </c>
      <c r="AA1907" s="131">
        <v>1</v>
      </c>
      <c r="AB1907" s="131">
        <v>85.02</v>
      </c>
      <c r="AD1907" s="131">
        <v>23.948</v>
      </c>
      <c r="AH1907" s="132">
        <v>3.0000000000000001E-5</v>
      </c>
      <c r="AI1907" s="132">
        <f t="shared" si="37"/>
        <v>1.372030380378063E-3</v>
      </c>
      <c r="AJ1907" s="132">
        <v>1.0900181625425518E-4</v>
      </c>
    </row>
    <row r="1908" spans="1:36" hidden="1">
      <c r="A1908" t="s">
        <v>1213</v>
      </c>
      <c r="B1908">
        <v>9630</v>
      </c>
      <c r="C1908" t="s">
        <v>2873</v>
      </c>
      <c r="D1908" t="s">
        <v>2874</v>
      </c>
      <c r="E1908" t="s">
        <v>309</v>
      </c>
      <c r="F1908" t="s">
        <v>2935</v>
      </c>
      <c r="G1908" t="s">
        <v>2936</v>
      </c>
      <c r="H1908" t="s">
        <v>321</v>
      </c>
      <c r="I1908" t="s">
        <v>951</v>
      </c>
      <c r="J1908" t="s">
        <v>204</v>
      </c>
      <c r="K1908" t="s">
        <v>204</v>
      </c>
      <c r="L1908" t="s">
        <v>325</v>
      </c>
      <c r="M1908" t="s">
        <v>340</v>
      </c>
      <c r="N1908" t="s">
        <v>447</v>
      </c>
      <c r="O1908" t="s">
        <v>339</v>
      </c>
      <c r="P1908" t="s">
        <v>1545</v>
      </c>
      <c r="Q1908" t="s">
        <v>415</v>
      </c>
      <c r="R1908" t="s">
        <v>407</v>
      </c>
      <c r="S1908" t="s">
        <v>1212</v>
      </c>
      <c r="T1908" s="131">
        <v>1.33</v>
      </c>
      <c r="U1908" t="s">
        <v>1706</v>
      </c>
      <c r="V1908" s="132">
        <v>2.818E-2</v>
      </c>
      <c r="W1908" s="132">
        <v>5.3900000000000003E-2</v>
      </c>
      <c r="X1908" t="s">
        <v>412</v>
      </c>
      <c r="Y1908" t="s">
        <v>339</v>
      </c>
      <c r="Z1908" s="131">
        <v>16983.96</v>
      </c>
      <c r="AA1908" s="131">
        <v>1</v>
      </c>
      <c r="AB1908" s="131">
        <v>97.66</v>
      </c>
      <c r="AD1908" s="131">
        <v>16.587</v>
      </c>
      <c r="AH1908" s="132">
        <v>8.0000000000000007E-5</v>
      </c>
      <c r="AI1908" s="132">
        <f t="shared" si="37"/>
        <v>9.5030348752843375E-4</v>
      </c>
      <c r="AJ1908" s="132">
        <v>7.549745808457201E-5</v>
      </c>
    </row>
    <row r="1909" spans="1:36" hidden="1">
      <c r="A1909" t="s">
        <v>1213</v>
      </c>
      <c r="B1909">
        <v>9630</v>
      </c>
      <c r="C1909" t="s">
        <v>2199</v>
      </c>
      <c r="D1909" t="s">
        <v>2200</v>
      </c>
      <c r="E1909" t="s">
        <v>309</v>
      </c>
      <c r="F1909" t="s">
        <v>2906</v>
      </c>
      <c r="G1909" t="s">
        <v>2907</v>
      </c>
      <c r="H1909" t="s">
        <v>321</v>
      </c>
      <c r="I1909" t="s">
        <v>754</v>
      </c>
      <c r="J1909" t="s">
        <v>204</v>
      </c>
      <c r="K1909" t="s">
        <v>204</v>
      </c>
      <c r="L1909" t="s">
        <v>325</v>
      </c>
      <c r="M1909" t="s">
        <v>340</v>
      </c>
      <c r="N1909" t="s">
        <v>464</v>
      </c>
      <c r="O1909" t="s">
        <v>339</v>
      </c>
      <c r="P1909" t="s">
        <v>2213</v>
      </c>
      <c r="Q1909" t="s">
        <v>415</v>
      </c>
      <c r="R1909" t="s">
        <v>407</v>
      </c>
      <c r="S1909" t="s">
        <v>1212</v>
      </c>
      <c r="T1909" s="131">
        <v>2.44</v>
      </c>
      <c r="U1909" t="s">
        <v>2908</v>
      </c>
      <c r="V1909" s="132">
        <v>6.3099999999999996E-3</v>
      </c>
      <c r="W1909" s="132">
        <v>2.8799999999999999E-2</v>
      </c>
      <c r="X1909" t="s">
        <v>412</v>
      </c>
      <c r="Y1909" t="s">
        <v>339</v>
      </c>
      <c r="Z1909" s="131">
        <v>12597</v>
      </c>
      <c r="AA1909" s="131">
        <v>1</v>
      </c>
      <c r="AB1909" s="131">
        <v>114.79</v>
      </c>
      <c r="AD1909" s="131">
        <v>14.46</v>
      </c>
      <c r="AH1909" s="132">
        <v>1.0000000000000001E-5</v>
      </c>
      <c r="AI1909" s="132">
        <f t="shared" si="37"/>
        <v>8.284432645843825E-4</v>
      </c>
      <c r="AJ1909" s="132">
        <v>6.5816196051299891E-5</v>
      </c>
    </row>
    <row r="1910" spans="1:36" hidden="1">
      <c r="A1910" t="s">
        <v>1213</v>
      </c>
      <c r="B1910">
        <v>9630</v>
      </c>
      <c r="C1910" t="s">
        <v>2880</v>
      </c>
      <c r="D1910" t="s">
        <v>2881</v>
      </c>
      <c r="E1910" t="s">
        <v>309</v>
      </c>
      <c r="F1910" t="s">
        <v>2882</v>
      </c>
      <c r="G1910" t="s">
        <v>2883</v>
      </c>
      <c r="H1910" t="s">
        <v>321</v>
      </c>
      <c r="I1910" t="s">
        <v>755</v>
      </c>
      <c r="J1910" t="s">
        <v>204</v>
      </c>
      <c r="K1910" t="s">
        <v>204</v>
      </c>
      <c r="L1910" t="s">
        <v>325</v>
      </c>
      <c r="M1910" t="s">
        <v>340</v>
      </c>
      <c r="N1910" t="s">
        <v>440</v>
      </c>
      <c r="O1910" t="s">
        <v>339</v>
      </c>
      <c r="P1910" t="s">
        <v>1627</v>
      </c>
      <c r="Q1910" t="s">
        <v>413</v>
      </c>
      <c r="R1910" t="s">
        <v>407</v>
      </c>
      <c r="S1910" t="s">
        <v>1212</v>
      </c>
      <c r="T1910" s="131">
        <v>0.5</v>
      </c>
      <c r="U1910" t="s">
        <v>2884</v>
      </c>
      <c r="V1910" s="132">
        <v>4.249E-2</v>
      </c>
      <c r="W1910" s="132">
        <v>7.5200000000000003E-2</v>
      </c>
      <c r="X1910" t="s">
        <v>412</v>
      </c>
      <c r="Y1910" t="s">
        <v>339</v>
      </c>
      <c r="Z1910" s="131">
        <v>8400</v>
      </c>
      <c r="AA1910" s="131">
        <v>1</v>
      </c>
      <c r="AB1910" s="131">
        <v>100.8</v>
      </c>
      <c r="AD1910" s="131">
        <v>8.4670000000000005</v>
      </c>
      <c r="AH1910" s="132">
        <v>6.9999999999999994E-5</v>
      </c>
      <c r="AI1910" s="132">
        <f t="shared" si="37"/>
        <v>4.8509191709792299E-4</v>
      </c>
      <c r="AJ1910" s="132">
        <v>3.8538432362818551E-5</v>
      </c>
    </row>
    <row r="1911" spans="1:36" hidden="1">
      <c r="A1911" t="s">
        <v>1213</v>
      </c>
      <c r="B1911">
        <v>9630</v>
      </c>
      <c r="C1911" t="s">
        <v>2082</v>
      </c>
      <c r="D1911" t="s">
        <v>2083</v>
      </c>
      <c r="E1911" t="s">
        <v>309</v>
      </c>
      <c r="F1911" t="s">
        <v>2289</v>
      </c>
      <c r="G1911" t="s">
        <v>2290</v>
      </c>
      <c r="H1911" t="s">
        <v>321</v>
      </c>
      <c r="I1911" t="s">
        <v>754</v>
      </c>
      <c r="J1911" t="s">
        <v>204</v>
      </c>
      <c r="K1911" t="s">
        <v>204</v>
      </c>
      <c r="L1911" t="s">
        <v>325</v>
      </c>
      <c r="M1911" t="s">
        <v>340</v>
      </c>
      <c r="N1911" t="s">
        <v>464</v>
      </c>
      <c r="O1911" t="s">
        <v>339</v>
      </c>
      <c r="P1911" t="s">
        <v>1700</v>
      </c>
      <c r="Q1911" t="s">
        <v>413</v>
      </c>
      <c r="R1911" t="s">
        <v>407</v>
      </c>
      <c r="S1911" t="s">
        <v>1212</v>
      </c>
      <c r="T1911" s="131">
        <v>2.99</v>
      </c>
      <c r="U1911" t="s">
        <v>1617</v>
      </c>
      <c r="V1911" s="132">
        <v>4.4319999999999998E-2</v>
      </c>
      <c r="W1911" s="132">
        <v>2.86E-2</v>
      </c>
      <c r="X1911" t="s">
        <v>412</v>
      </c>
      <c r="Y1911" t="s">
        <v>339</v>
      </c>
      <c r="Z1911" s="131">
        <v>5438.25</v>
      </c>
      <c r="AA1911" s="131">
        <v>1</v>
      </c>
      <c r="AB1911" s="131">
        <v>117.66</v>
      </c>
      <c r="AD1911" s="131">
        <v>6.399</v>
      </c>
      <c r="AH1911" s="132">
        <v>0</v>
      </c>
      <c r="AI1911" s="132">
        <f t="shared" si="37"/>
        <v>3.66611926007985E-4</v>
      </c>
      <c r="AJ1911" s="132">
        <v>2.9125714974569021E-5</v>
      </c>
    </row>
    <row r="1912" spans="1:36" hidden="1">
      <c r="A1912" t="s">
        <v>1213</v>
      </c>
      <c r="B1912">
        <v>9630</v>
      </c>
      <c r="C1912" t="s">
        <v>1948</v>
      </c>
      <c r="D1912" t="s">
        <v>1949</v>
      </c>
      <c r="E1912" t="s">
        <v>309</v>
      </c>
      <c r="F1912" t="s">
        <v>2909</v>
      </c>
      <c r="G1912" t="s">
        <v>2910</v>
      </c>
      <c r="H1912" t="s">
        <v>321</v>
      </c>
      <c r="I1912" t="s">
        <v>951</v>
      </c>
      <c r="J1912" t="s">
        <v>204</v>
      </c>
      <c r="K1912" t="s">
        <v>204</v>
      </c>
      <c r="L1912" t="s">
        <v>325</v>
      </c>
      <c r="M1912" t="s">
        <v>340</v>
      </c>
      <c r="N1912" t="s">
        <v>447</v>
      </c>
      <c r="O1912" t="s">
        <v>339</v>
      </c>
      <c r="P1912" t="s">
        <v>1551</v>
      </c>
      <c r="Q1912" t="s">
        <v>413</v>
      </c>
      <c r="R1912" t="s">
        <v>407</v>
      </c>
      <c r="S1912" t="s">
        <v>1212</v>
      </c>
      <c r="T1912" s="131">
        <v>0.11</v>
      </c>
      <c r="U1912" t="s">
        <v>2911</v>
      </c>
      <c r="V1912" s="132">
        <v>5.9389999999999998E-2</v>
      </c>
      <c r="W1912" s="132">
        <v>5.7200000000000001E-2</v>
      </c>
      <c r="X1912" t="s">
        <v>412</v>
      </c>
      <c r="Y1912" t="s">
        <v>339</v>
      </c>
      <c r="Z1912" s="131">
        <v>4283</v>
      </c>
      <c r="AA1912" s="131">
        <v>1</v>
      </c>
      <c r="AB1912" s="131">
        <v>101.48</v>
      </c>
      <c r="AD1912" s="131">
        <v>4.3460000000000001</v>
      </c>
      <c r="AH1912" s="132">
        <v>4.0000000000000003E-5</v>
      </c>
      <c r="AI1912" s="132">
        <f t="shared" si="37"/>
        <v>2.4899131589790636E-4</v>
      </c>
      <c r="AJ1912" s="132">
        <v>1.9781271648613369E-5</v>
      </c>
    </row>
    <row r="1913" spans="1:36" hidden="1">
      <c r="A1913" t="s">
        <v>1213</v>
      </c>
      <c r="B1913">
        <v>9630</v>
      </c>
      <c r="C1913" t="s">
        <v>2445</v>
      </c>
      <c r="D1913" t="s">
        <v>2446</v>
      </c>
      <c r="E1913" t="s">
        <v>309</v>
      </c>
      <c r="F1913" t="s">
        <v>2696</v>
      </c>
      <c r="G1913" t="s">
        <v>2697</v>
      </c>
      <c r="H1913" t="s">
        <v>321</v>
      </c>
      <c r="I1913" t="s">
        <v>951</v>
      </c>
      <c r="J1913" t="s">
        <v>204</v>
      </c>
      <c r="K1913" t="s">
        <v>204</v>
      </c>
      <c r="L1913" t="s">
        <v>325</v>
      </c>
      <c r="M1913" t="s">
        <v>340</v>
      </c>
      <c r="N1913" t="s">
        <v>462</v>
      </c>
      <c r="O1913" t="s">
        <v>339</v>
      </c>
      <c r="P1913" t="s">
        <v>1533</v>
      </c>
      <c r="Q1913" t="s">
        <v>413</v>
      </c>
      <c r="R1913" t="s">
        <v>407</v>
      </c>
      <c r="S1913" t="s">
        <v>1212</v>
      </c>
      <c r="T1913" s="131">
        <v>0.91</v>
      </c>
      <c r="U1913" t="s">
        <v>2382</v>
      </c>
      <c r="V1913" s="132">
        <v>6.1900000000000002E-3</v>
      </c>
      <c r="W1913" s="132">
        <v>5.1900000000000002E-2</v>
      </c>
      <c r="X1913" t="s">
        <v>412</v>
      </c>
      <c r="Y1913" t="s">
        <v>339</v>
      </c>
      <c r="Z1913" s="131">
        <v>2115.6999999999998</v>
      </c>
      <c r="AA1913" s="131">
        <v>1</v>
      </c>
      <c r="AB1913" s="131">
        <v>98.12</v>
      </c>
      <c r="AD1913" s="131">
        <v>2.0760000000000001</v>
      </c>
      <c r="AH1913" s="132">
        <v>2.0000000000000002E-5</v>
      </c>
      <c r="AI1913" s="132">
        <f t="shared" si="37"/>
        <v>1.189383276125296E-4</v>
      </c>
      <c r="AJ1913" s="132">
        <v>9.4491302214729317E-6</v>
      </c>
    </row>
    <row r="1914" spans="1:36" hidden="1">
      <c r="A1914" t="s">
        <v>1213</v>
      </c>
      <c r="B1914">
        <v>9630</v>
      </c>
      <c r="C1914" t="s">
        <v>2092</v>
      </c>
      <c r="D1914" t="s">
        <v>2093</v>
      </c>
      <c r="E1914" t="s">
        <v>309</v>
      </c>
      <c r="F1914" t="s">
        <v>2666</v>
      </c>
      <c r="G1914" t="s">
        <v>2667</v>
      </c>
      <c r="H1914" t="s">
        <v>321</v>
      </c>
      <c r="I1914" t="s">
        <v>951</v>
      </c>
      <c r="J1914" t="s">
        <v>204</v>
      </c>
      <c r="K1914" t="s">
        <v>204</v>
      </c>
      <c r="L1914" t="s">
        <v>325</v>
      </c>
      <c r="M1914" t="s">
        <v>340</v>
      </c>
      <c r="N1914" t="s">
        <v>484</v>
      </c>
      <c r="O1914" t="s">
        <v>339</v>
      </c>
      <c r="P1914" t="s">
        <v>1700</v>
      </c>
      <c r="Q1914" t="s">
        <v>413</v>
      </c>
      <c r="R1914" t="s">
        <v>407</v>
      </c>
      <c r="S1914" t="s">
        <v>1212</v>
      </c>
      <c r="T1914" s="131">
        <v>0.66</v>
      </c>
      <c r="U1914" t="s">
        <v>2597</v>
      </c>
      <c r="V1914" s="132">
        <v>4.4019999999999997E-2</v>
      </c>
      <c r="W1914" s="132">
        <v>4.4699999999999997E-2</v>
      </c>
      <c r="X1914" t="s">
        <v>412</v>
      </c>
      <c r="Y1914" t="s">
        <v>339</v>
      </c>
      <c r="Z1914" s="131">
        <v>691.13</v>
      </c>
      <c r="AA1914" s="131">
        <v>1</v>
      </c>
      <c r="AB1914" s="131">
        <v>100.7</v>
      </c>
      <c r="AD1914" s="131">
        <v>0.69599999999999995</v>
      </c>
      <c r="AH1914" s="132">
        <v>0</v>
      </c>
      <c r="AI1914" s="132">
        <f t="shared" si="37"/>
        <v>3.9875277465472344E-5</v>
      </c>
      <c r="AJ1914" s="132">
        <v>3.1679164904360111E-6</v>
      </c>
    </row>
    <row r="1915" spans="1:36" hidden="1">
      <c r="A1915" t="s">
        <v>1213</v>
      </c>
      <c r="B1915">
        <v>9630</v>
      </c>
      <c r="C1915" t="s">
        <v>2885</v>
      </c>
      <c r="D1915" t="s">
        <v>2886</v>
      </c>
      <c r="E1915" t="s">
        <v>80</v>
      </c>
      <c r="F1915" t="s">
        <v>2887</v>
      </c>
      <c r="G1915" t="s">
        <v>2888</v>
      </c>
      <c r="H1915" t="s">
        <v>321</v>
      </c>
      <c r="I1915" t="s">
        <v>755</v>
      </c>
      <c r="J1915" t="s">
        <v>205</v>
      </c>
      <c r="K1915" t="s">
        <v>224</v>
      </c>
      <c r="L1915" t="s">
        <v>325</v>
      </c>
      <c r="M1915" t="s">
        <v>314</v>
      </c>
      <c r="N1915" t="s">
        <v>546</v>
      </c>
      <c r="O1915" t="s">
        <v>339</v>
      </c>
      <c r="P1915" t="s">
        <v>1883</v>
      </c>
      <c r="Q1915" t="s">
        <v>433</v>
      </c>
      <c r="R1915" t="s">
        <v>407</v>
      </c>
      <c r="S1915" t="s">
        <v>1215</v>
      </c>
      <c r="T1915" s="131">
        <v>2.5150000000000001</v>
      </c>
      <c r="U1915" t="s">
        <v>1479</v>
      </c>
      <c r="V1915" s="132">
        <v>5.373E-2</v>
      </c>
      <c r="W1915" s="132">
        <v>4.7329999999999997E-2</v>
      </c>
      <c r="X1915" t="s">
        <v>412</v>
      </c>
      <c r="Y1915" t="s">
        <v>339</v>
      </c>
      <c r="Z1915" s="131">
        <v>111000</v>
      </c>
      <c r="AA1915" s="131">
        <v>3.718</v>
      </c>
      <c r="AB1915" s="131">
        <v>105.395</v>
      </c>
      <c r="AD1915" s="131">
        <v>434.96199999999999</v>
      </c>
      <c r="AH1915" s="132">
        <v>1.1E-4</v>
      </c>
      <c r="AI1915" s="132">
        <f t="shared" si="37"/>
        <v>2.4919871317437909E-2</v>
      </c>
      <c r="AJ1915" s="132">
        <v>1.9797748455646961E-3</v>
      </c>
    </row>
    <row r="1916" spans="1:36" hidden="1">
      <c r="A1916" t="s">
        <v>1213</v>
      </c>
      <c r="B1916">
        <v>9630</v>
      </c>
      <c r="C1916" t="s">
        <v>2937</v>
      </c>
      <c r="D1916" t="s">
        <v>2938</v>
      </c>
      <c r="E1916" t="s">
        <v>80</v>
      </c>
      <c r="F1916" t="s">
        <v>2939</v>
      </c>
      <c r="G1916" t="s">
        <v>2940</v>
      </c>
      <c r="H1916" t="s">
        <v>321</v>
      </c>
      <c r="I1916" t="s">
        <v>755</v>
      </c>
      <c r="J1916" t="s">
        <v>205</v>
      </c>
      <c r="K1916" t="s">
        <v>245</v>
      </c>
      <c r="L1916" t="s">
        <v>325</v>
      </c>
      <c r="M1916" t="s">
        <v>314</v>
      </c>
      <c r="N1916" t="s">
        <v>491</v>
      </c>
      <c r="O1916" t="s">
        <v>339</v>
      </c>
      <c r="P1916" t="s">
        <v>2194</v>
      </c>
      <c r="Q1916" t="s">
        <v>433</v>
      </c>
      <c r="R1916" t="s">
        <v>407</v>
      </c>
      <c r="S1916" t="s">
        <v>1215</v>
      </c>
      <c r="T1916" s="131">
        <v>3.601</v>
      </c>
      <c r="U1916" t="s">
        <v>2941</v>
      </c>
      <c r="V1916" s="132">
        <v>3.3059999999999999E-2</v>
      </c>
      <c r="W1916" s="132">
        <v>5.9060000000000001E-2</v>
      </c>
      <c r="X1916" t="s">
        <v>412</v>
      </c>
      <c r="Y1916" t="s">
        <v>339</v>
      </c>
      <c r="Z1916" s="131">
        <v>59000</v>
      </c>
      <c r="AA1916" s="131">
        <v>3.718</v>
      </c>
      <c r="AB1916" s="131">
        <v>92.74</v>
      </c>
      <c r="AD1916" s="131">
        <v>203.43600000000001</v>
      </c>
      <c r="AH1916" s="132">
        <v>1.2E-4</v>
      </c>
      <c r="AI1916" s="132">
        <f t="shared" si="37"/>
        <v>1.1655268601244013E-2</v>
      </c>
      <c r="AJ1916" s="132">
        <v>9.2596014245451214E-4</v>
      </c>
    </row>
    <row r="1917" spans="1:36" hidden="1">
      <c r="A1917" t="s">
        <v>1213</v>
      </c>
      <c r="B1917">
        <v>9631</v>
      </c>
      <c r="C1917" t="s">
        <v>1509</v>
      </c>
      <c r="D1917" t="s">
        <v>1510</v>
      </c>
      <c r="E1917" t="s">
        <v>309</v>
      </c>
      <c r="F1917" t="s">
        <v>2811</v>
      </c>
      <c r="G1917" t="s">
        <v>2812</v>
      </c>
      <c r="H1917" t="s">
        <v>321</v>
      </c>
      <c r="I1917" t="s">
        <v>754</v>
      </c>
      <c r="J1917" t="s">
        <v>204</v>
      </c>
      <c r="K1917" t="s">
        <v>204</v>
      </c>
      <c r="L1917" t="s">
        <v>325</v>
      </c>
      <c r="M1917" t="s">
        <v>340</v>
      </c>
      <c r="N1917" t="s">
        <v>448</v>
      </c>
      <c r="O1917" t="s">
        <v>339</v>
      </c>
      <c r="P1917" t="s">
        <v>1211</v>
      </c>
      <c r="Q1917" t="s">
        <v>413</v>
      </c>
      <c r="R1917" t="s">
        <v>407</v>
      </c>
      <c r="S1917" t="s">
        <v>1212</v>
      </c>
      <c r="T1917" s="131">
        <v>5.59</v>
      </c>
      <c r="U1917" t="s">
        <v>2813</v>
      </c>
      <c r="V1917" s="132">
        <v>2.3519999999999999E-2</v>
      </c>
      <c r="W1917" s="132">
        <v>2.5899999999999999E-2</v>
      </c>
      <c r="X1917" t="s">
        <v>412</v>
      </c>
      <c r="Y1917" t="s">
        <v>339</v>
      </c>
      <c r="Z1917" s="131">
        <v>628000</v>
      </c>
      <c r="AA1917" s="131">
        <v>1</v>
      </c>
      <c r="AB1917" s="131">
        <v>101.28</v>
      </c>
      <c r="AD1917" s="131">
        <v>636.03800000000001</v>
      </c>
      <c r="AH1917" s="132">
        <v>2.2000000000000001E-4</v>
      </c>
      <c r="AI1917" s="132">
        <f t="shared" si="37"/>
        <v>4.5256199177425259E-2</v>
      </c>
      <c r="AJ1917" s="132">
        <v>3.5785266646036419E-3</v>
      </c>
    </row>
    <row r="1918" spans="1:36" hidden="1">
      <c r="A1918" t="s">
        <v>1213</v>
      </c>
      <c r="B1918">
        <v>9631</v>
      </c>
      <c r="C1918" t="s">
        <v>1519</v>
      </c>
      <c r="D1918" t="s">
        <v>1520</v>
      </c>
      <c r="E1918" t="s">
        <v>309</v>
      </c>
      <c r="F1918" t="s">
        <v>2401</v>
      </c>
      <c r="G1918" t="s">
        <v>2402</v>
      </c>
      <c r="H1918" t="s">
        <v>321</v>
      </c>
      <c r="I1918" t="s">
        <v>754</v>
      </c>
      <c r="J1918" t="s">
        <v>204</v>
      </c>
      <c r="K1918" t="s">
        <v>204</v>
      </c>
      <c r="L1918" t="s">
        <v>325</v>
      </c>
      <c r="M1918" t="s">
        <v>340</v>
      </c>
      <c r="N1918" t="s">
        <v>448</v>
      </c>
      <c r="O1918" t="s">
        <v>339</v>
      </c>
      <c r="P1918" t="s">
        <v>1211</v>
      </c>
      <c r="Q1918" t="s">
        <v>413</v>
      </c>
      <c r="R1918" t="s">
        <v>407</v>
      </c>
      <c r="S1918" t="s">
        <v>1212</v>
      </c>
      <c r="T1918" s="131">
        <v>2.65</v>
      </c>
      <c r="U1918" t="s">
        <v>2403</v>
      </c>
      <c r="V1918" s="132">
        <v>1.49E-2</v>
      </c>
      <c r="W1918" s="132">
        <v>2.3599999999999999E-2</v>
      </c>
      <c r="X1918" t="s">
        <v>412</v>
      </c>
      <c r="Y1918" t="s">
        <v>339</v>
      </c>
      <c r="Z1918" s="131">
        <v>454245</v>
      </c>
      <c r="AA1918" s="131">
        <v>1</v>
      </c>
      <c r="AB1918" s="131">
        <v>106.31</v>
      </c>
      <c r="AD1918" s="131">
        <v>482.90800000000002</v>
      </c>
      <c r="AH1918" s="132">
        <v>1.3999999999999999E-4</v>
      </c>
      <c r="AI1918" s="132">
        <f t="shared" si="37"/>
        <v>3.4360495178546058E-2</v>
      </c>
      <c r="AJ1918" s="132">
        <v>2.7169747004902466E-3</v>
      </c>
    </row>
    <row r="1919" spans="1:36" hidden="1">
      <c r="A1919" t="s">
        <v>1213</v>
      </c>
      <c r="B1919">
        <v>9631</v>
      </c>
      <c r="C1919" t="s">
        <v>455</v>
      </c>
      <c r="D1919" t="s">
        <v>2228</v>
      </c>
      <c r="E1919" t="s">
        <v>309</v>
      </c>
      <c r="F1919" t="s">
        <v>2434</v>
      </c>
      <c r="G1919" t="s">
        <v>2435</v>
      </c>
      <c r="H1919" t="s">
        <v>321</v>
      </c>
      <c r="I1919" t="s">
        <v>754</v>
      </c>
      <c r="J1919" t="s">
        <v>204</v>
      </c>
      <c r="K1919" t="s">
        <v>204</v>
      </c>
      <c r="L1919" t="s">
        <v>325</v>
      </c>
      <c r="M1919" t="s">
        <v>340</v>
      </c>
      <c r="N1919" t="s">
        <v>440</v>
      </c>
      <c r="O1919" t="s">
        <v>339</v>
      </c>
      <c r="P1919" t="s">
        <v>2027</v>
      </c>
      <c r="Q1919" t="s">
        <v>415</v>
      </c>
      <c r="R1919" t="s">
        <v>407</v>
      </c>
      <c r="S1919" t="s">
        <v>1212</v>
      </c>
      <c r="T1919" s="131">
        <v>3.02</v>
      </c>
      <c r="U1919" t="s">
        <v>2436</v>
      </c>
      <c r="V1919" s="132">
        <v>1.6410000000000001E-2</v>
      </c>
      <c r="W1919" s="132">
        <v>2.5700000000000001E-2</v>
      </c>
      <c r="X1919" t="s">
        <v>412</v>
      </c>
      <c r="Y1919" t="s">
        <v>339</v>
      </c>
      <c r="Z1919" s="131">
        <v>356929.97</v>
      </c>
      <c r="AA1919" s="131">
        <v>1</v>
      </c>
      <c r="AB1919" s="131">
        <v>120.79</v>
      </c>
      <c r="AC1919" s="131">
        <v>12.647</v>
      </c>
      <c r="AD1919" s="131">
        <v>443.78199999999998</v>
      </c>
      <c r="AH1919" s="132">
        <v>1.3999999999999999E-4</v>
      </c>
      <c r="AI1919" s="132">
        <f t="shared" si="37"/>
        <v>3.1576551374848882E-2</v>
      </c>
      <c r="AJ1919" s="132">
        <v>2.4968409438919266E-3</v>
      </c>
    </row>
    <row r="1920" spans="1:36" hidden="1">
      <c r="A1920" t="s">
        <v>1213</v>
      </c>
      <c r="B1920">
        <v>9631</v>
      </c>
      <c r="C1920" t="s">
        <v>1603</v>
      </c>
      <c r="D1920" t="s">
        <v>1604</v>
      </c>
      <c r="E1920" t="s">
        <v>309</v>
      </c>
      <c r="F1920" t="s">
        <v>2814</v>
      </c>
      <c r="G1920" t="s">
        <v>2815</v>
      </c>
      <c r="H1920" t="s">
        <v>321</v>
      </c>
      <c r="I1920" t="s">
        <v>754</v>
      </c>
      <c r="J1920" t="s">
        <v>204</v>
      </c>
      <c r="K1920" t="s">
        <v>204</v>
      </c>
      <c r="L1920" t="s">
        <v>325</v>
      </c>
      <c r="M1920" t="s">
        <v>340</v>
      </c>
      <c r="N1920" t="s">
        <v>448</v>
      </c>
      <c r="O1920" t="s">
        <v>339</v>
      </c>
      <c r="P1920" t="s">
        <v>1533</v>
      </c>
      <c r="Q1920" t="s">
        <v>413</v>
      </c>
      <c r="R1920" t="s">
        <v>407</v>
      </c>
      <c r="S1920" t="s">
        <v>1212</v>
      </c>
      <c r="T1920" s="131">
        <v>4.3499999999999996</v>
      </c>
      <c r="U1920" t="s">
        <v>2816</v>
      </c>
      <c r="V1920" s="132">
        <v>3.7100000000000001E-2</v>
      </c>
      <c r="W1920" s="132">
        <v>3.0300000000000001E-2</v>
      </c>
      <c r="X1920" t="s">
        <v>411</v>
      </c>
      <c r="Y1920" t="s">
        <v>339</v>
      </c>
      <c r="Z1920" s="131">
        <v>400000</v>
      </c>
      <c r="AA1920" s="131">
        <v>1</v>
      </c>
      <c r="AB1920" s="131">
        <v>107.64</v>
      </c>
      <c r="AD1920" s="131">
        <v>430.56</v>
      </c>
      <c r="AH1920" s="132">
        <v>1.0399999999999999E-3</v>
      </c>
      <c r="AI1920" s="132">
        <f t="shared" si="37"/>
        <v>3.0635762513925611E-2</v>
      </c>
      <c r="AJ1920" s="132">
        <v>2.4224502949693949E-3</v>
      </c>
    </row>
    <row r="1921" spans="1:36" hidden="1">
      <c r="A1921" t="s">
        <v>1213</v>
      </c>
      <c r="B1921">
        <v>9631</v>
      </c>
      <c r="C1921" t="s">
        <v>2822</v>
      </c>
      <c r="D1921" t="s">
        <v>2823</v>
      </c>
      <c r="E1921" t="s">
        <v>309</v>
      </c>
      <c r="F1921" t="s">
        <v>2824</v>
      </c>
      <c r="G1921" t="s">
        <v>2825</v>
      </c>
      <c r="H1921" t="s">
        <v>321</v>
      </c>
      <c r="I1921" t="s">
        <v>754</v>
      </c>
      <c r="J1921" t="s">
        <v>204</v>
      </c>
      <c r="K1921" t="s">
        <v>204</v>
      </c>
      <c r="L1921" t="s">
        <v>325</v>
      </c>
      <c r="M1921" t="s">
        <v>340</v>
      </c>
      <c r="N1921" t="s">
        <v>447</v>
      </c>
      <c r="O1921" t="s">
        <v>339</v>
      </c>
      <c r="P1921" t="s">
        <v>1627</v>
      </c>
      <c r="Q1921" t="s">
        <v>413</v>
      </c>
      <c r="R1921" t="s">
        <v>407</v>
      </c>
      <c r="S1921" t="s">
        <v>1212</v>
      </c>
      <c r="T1921" s="131">
        <v>5.34</v>
      </c>
      <c r="U1921" t="s">
        <v>1940</v>
      </c>
      <c r="V1921" s="132">
        <v>2.845E-2</v>
      </c>
      <c r="W1921" s="132">
        <v>3.0800000000000001E-2</v>
      </c>
      <c r="X1921" t="s">
        <v>412</v>
      </c>
      <c r="Y1921" t="s">
        <v>339</v>
      </c>
      <c r="Z1921" s="131">
        <v>411000</v>
      </c>
      <c r="AA1921" s="131">
        <v>1</v>
      </c>
      <c r="AB1921" s="131">
        <v>99.67</v>
      </c>
      <c r="AD1921" s="131">
        <v>409.64400000000001</v>
      </c>
      <c r="AH1921" s="132">
        <v>1.64E-3</v>
      </c>
      <c r="AI1921" s="132">
        <f t="shared" si="37"/>
        <v>2.9147520204511668E-2</v>
      </c>
      <c r="AJ1921" s="132">
        <v>2.3047710624127713E-3</v>
      </c>
    </row>
    <row r="1922" spans="1:36" hidden="1">
      <c r="A1922" t="s">
        <v>1213</v>
      </c>
      <c r="B1922">
        <v>9631</v>
      </c>
      <c r="C1922" t="s">
        <v>2893</v>
      </c>
      <c r="D1922" t="s">
        <v>2894</v>
      </c>
      <c r="E1922" t="s">
        <v>309</v>
      </c>
      <c r="F1922" t="s">
        <v>2895</v>
      </c>
      <c r="G1922" t="s">
        <v>2896</v>
      </c>
      <c r="H1922" t="s">
        <v>321</v>
      </c>
      <c r="I1922" t="s">
        <v>951</v>
      </c>
      <c r="J1922" t="s">
        <v>204</v>
      </c>
      <c r="K1922" t="s">
        <v>204</v>
      </c>
      <c r="L1922" t="s">
        <v>325</v>
      </c>
      <c r="M1922" t="s">
        <v>340</v>
      </c>
      <c r="N1922" t="s">
        <v>440</v>
      </c>
      <c r="O1922" t="s">
        <v>339</v>
      </c>
      <c r="P1922" t="s">
        <v>1596</v>
      </c>
      <c r="Q1922" t="s">
        <v>415</v>
      </c>
      <c r="R1922" t="s">
        <v>407</v>
      </c>
      <c r="S1922" t="s">
        <v>1212</v>
      </c>
      <c r="T1922" s="131">
        <v>2.62</v>
      </c>
      <c r="U1922" t="s">
        <v>2476</v>
      </c>
      <c r="V1922" s="132">
        <v>7.2499999999999995E-2</v>
      </c>
      <c r="W1922" s="132">
        <v>5.6899999999999999E-2</v>
      </c>
      <c r="X1922" t="s">
        <v>412</v>
      </c>
      <c r="Y1922" t="s">
        <v>339</v>
      </c>
      <c r="Z1922" s="131">
        <v>315000</v>
      </c>
      <c r="AA1922" s="131">
        <v>1</v>
      </c>
      <c r="AB1922" s="131">
        <v>107.37</v>
      </c>
      <c r="AD1922" s="131">
        <v>338.21600000000001</v>
      </c>
      <c r="AH1922" s="132">
        <v>4.4000000000000002E-4</v>
      </c>
      <c r="AI1922" s="132">
        <f t="shared" si="37"/>
        <v>2.4065182679324289E-2</v>
      </c>
      <c r="AJ1922" s="132">
        <v>1.9028972709108345E-3</v>
      </c>
    </row>
    <row r="1923" spans="1:36" hidden="1">
      <c r="A1923" t="s">
        <v>1213</v>
      </c>
      <c r="B1923">
        <v>9631</v>
      </c>
      <c r="C1923" t="s">
        <v>1584</v>
      </c>
      <c r="D1923" t="s">
        <v>1585</v>
      </c>
      <c r="E1923" t="s">
        <v>309</v>
      </c>
      <c r="F1923" t="s">
        <v>2016</v>
      </c>
      <c r="G1923" t="s">
        <v>2017</v>
      </c>
      <c r="H1923" t="s">
        <v>321</v>
      </c>
      <c r="I1923" t="s">
        <v>754</v>
      </c>
      <c r="J1923" t="s">
        <v>204</v>
      </c>
      <c r="K1923" t="s">
        <v>204</v>
      </c>
      <c r="L1923" t="s">
        <v>325</v>
      </c>
      <c r="M1923" t="s">
        <v>340</v>
      </c>
      <c r="N1923" t="s">
        <v>465</v>
      </c>
      <c r="O1923" t="s">
        <v>339</v>
      </c>
      <c r="P1923" t="s">
        <v>1577</v>
      </c>
      <c r="Q1923" t="s">
        <v>415</v>
      </c>
      <c r="R1923" t="s">
        <v>407</v>
      </c>
      <c r="S1923" t="s">
        <v>1212</v>
      </c>
      <c r="T1923" s="131">
        <v>3.57</v>
      </c>
      <c r="U1923" t="s">
        <v>2018</v>
      </c>
      <c r="V1923" s="132">
        <v>4.8500000000000001E-3</v>
      </c>
      <c r="W1923" s="132">
        <v>3.6499999999999998E-2</v>
      </c>
      <c r="X1923" t="s">
        <v>412</v>
      </c>
      <c r="Y1923" t="s">
        <v>339</v>
      </c>
      <c r="Z1923" s="131">
        <v>326000</v>
      </c>
      <c r="AA1923" s="131">
        <v>1</v>
      </c>
      <c r="AB1923" s="131">
        <v>100.67</v>
      </c>
      <c r="AD1923" s="131">
        <v>328.18400000000003</v>
      </c>
      <c r="AH1923" s="132">
        <v>5.1999999999999995E-4</v>
      </c>
      <c r="AI1923" s="132">
        <f t="shared" ref="AI1923:AI1986" si="38">AD1923/SUMIF(B:B,B1923,AD:AD)</f>
        <v>2.3351372828107963E-2</v>
      </c>
      <c r="AJ1923" s="132">
        <v>1.8464544490993961E-3</v>
      </c>
    </row>
    <row r="1924" spans="1:36" hidden="1">
      <c r="A1924" t="s">
        <v>1213</v>
      </c>
      <c r="B1924">
        <v>9631</v>
      </c>
      <c r="C1924" t="s">
        <v>2854</v>
      </c>
      <c r="D1924" t="s">
        <v>2855</v>
      </c>
      <c r="E1924" t="s">
        <v>309</v>
      </c>
      <c r="F1924" t="s">
        <v>2856</v>
      </c>
      <c r="G1924" t="s">
        <v>2857</v>
      </c>
      <c r="H1924" t="s">
        <v>321</v>
      </c>
      <c r="I1924" t="s">
        <v>754</v>
      </c>
      <c r="J1924" t="s">
        <v>204</v>
      </c>
      <c r="K1924" t="s">
        <v>204</v>
      </c>
      <c r="L1924" t="s">
        <v>325</v>
      </c>
      <c r="M1924" t="s">
        <v>340</v>
      </c>
      <c r="N1924" t="s">
        <v>464</v>
      </c>
      <c r="O1924" t="s">
        <v>339</v>
      </c>
      <c r="P1924" t="s">
        <v>1551</v>
      </c>
      <c r="Q1924" t="s">
        <v>413</v>
      </c>
      <c r="R1924" t="s">
        <v>407</v>
      </c>
      <c r="S1924" t="s">
        <v>1212</v>
      </c>
      <c r="T1924" s="131">
        <v>3.95</v>
      </c>
      <c r="U1924" t="s">
        <v>1725</v>
      </c>
      <c r="V1924" s="132">
        <v>3.9379999999999998E-2</v>
      </c>
      <c r="W1924" s="132">
        <v>3.2000000000000001E-2</v>
      </c>
      <c r="X1924" t="s">
        <v>412</v>
      </c>
      <c r="Y1924" t="s">
        <v>339</v>
      </c>
      <c r="Z1924" s="131">
        <v>292300</v>
      </c>
      <c r="AA1924" s="131">
        <v>1</v>
      </c>
      <c r="AB1924" s="131">
        <v>109.89</v>
      </c>
      <c r="AD1924" s="131">
        <v>321.20800000000003</v>
      </c>
      <c r="AH1924" s="132">
        <v>7.1000000000000002E-4</v>
      </c>
      <c r="AI1924" s="132">
        <f t="shared" si="38"/>
        <v>2.2855007445124996E-2</v>
      </c>
      <c r="AJ1924" s="132">
        <v>1.8072055331348231E-3</v>
      </c>
    </row>
    <row r="1925" spans="1:36" hidden="1">
      <c r="A1925" t="s">
        <v>1213</v>
      </c>
      <c r="B1925">
        <v>9631</v>
      </c>
      <c r="C1925" t="s">
        <v>455</v>
      </c>
      <c r="D1925" t="s">
        <v>2228</v>
      </c>
      <c r="E1925" t="s">
        <v>309</v>
      </c>
      <c r="F1925" t="s">
        <v>2408</v>
      </c>
      <c r="G1925" t="s">
        <v>2409</v>
      </c>
      <c r="H1925" t="s">
        <v>321</v>
      </c>
      <c r="I1925" t="s">
        <v>754</v>
      </c>
      <c r="J1925" t="s">
        <v>204</v>
      </c>
      <c r="K1925" t="s">
        <v>204</v>
      </c>
      <c r="L1925" t="s">
        <v>325</v>
      </c>
      <c r="M1925" t="s">
        <v>340</v>
      </c>
      <c r="N1925" t="s">
        <v>440</v>
      </c>
      <c r="O1925" t="s">
        <v>339</v>
      </c>
      <c r="P1925" t="s">
        <v>2027</v>
      </c>
      <c r="Q1925" t="s">
        <v>415</v>
      </c>
      <c r="R1925" t="s">
        <v>407</v>
      </c>
      <c r="S1925" t="s">
        <v>1212</v>
      </c>
      <c r="T1925" s="131">
        <v>5.37</v>
      </c>
      <c r="U1925" t="s">
        <v>2410</v>
      </c>
      <c r="V1925" s="132">
        <v>6.8100000000000001E-3</v>
      </c>
      <c r="W1925" s="132">
        <v>2.7199999999999998E-2</v>
      </c>
      <c r="X1925" t="s">
        <v>412</v>
      </c>
      <c r="Y1925" t="s">
        <v>339</v>
      </c>
      <c r="Z1925" s="131">
        <v>263000</v>
      </c>
      <c r="AA1925" s="131">
        <v>1</v>
      </c>
      <c r="AB1925" s="131">
        <v>113.4</v>
      </c>
      <c r="AD1925" s="131">
        <v>298.24200000000002</v>
      </c>
      <c r="AH1925" s="132">
        <v>6.9999999999999994E-5</v>
      </c>
      <c r="AI1925" s="132">
        <f t="shared" si="38"/>
        <v>2.1220900881824142E-2</v>
      </c>
      <c r="AJ1925" s="132">
        <v>1.6779924304911333E-3</v>
      </c>
    </row>
    <row r="1926" spans="1:36" hidden="1">
      <c r="A1926" t="s">
        <v>1213</v>
      </c>
      <c r="B1926">
        <v>9631</v>
      </c>
      <c r="C1926" t="s">
        <v>1646</v>
      </c>
      <c r="D1926" t="s">
        <v>1647</v>
      </c>
      <c r="E1926" t="s">
        <v>309</v>
      </c>
      <c r="F1926" t="s">
        <v>3033</v>
      </c>
      <c r="G1926" t="s">
        <v>3034</v>
      </c>
      <c r="H1926" t="s">
        <v>321</v>
      </c>
      <c r="I1926" t="s">
        <v>951</v>
      </c>
      <c r="J1926" t="s">
        <v>204</v>
      </c>
      <c r="K1926" t="s">
        <v>204</v>
      </c>
      <c r="L1926" t="s">
        <v>325</v>
      </c>
      <c r="M1926" t="s">
        <v>340</v>
      </c>
      <c r="N1926" t="s">
        <v>465</v>
      </c>
      <c r="O1926" t="s">
        <v>339</v>
      </c>
      <c r="P1926" t="s">
        <v>1627</v>
      </c>
      <c r="Q1926" t="s">
        <v>413</v>
      </c>
      <c r="R1926" t="s">
        <v>407</v>
      </c>
      <c r="S1926" t="s">
        <v>1212</v>
      </c>
      <c r="T1926" s="131">
        <v>2.25</v>
      </c>
      <c r="U1926" t="s">
        <v>2740</v>
      </c>
      <c r="V1926" s="132">
        <v>2.0389999999999998E-2</v>
      </c>
      <c r="W1926" s="132">
        <v>5.28E-2</v>
      </c>
      <c r="X1926" t="s">
        <v>412</v>
      </c>
      <c r="Y1926" t="s">
        <v>339</v>
      </c>
      <c r="Z1926" s="131">
        <v>302600</v>
      </c>
      <c r="AA1926" s="131">
        <v>1</v>
      </c>
      <c r="AB1926" s="131">
        <v>93.84</v>
      </c>
      <c r="AD1926" s="131">
        <v>283.95999999999998</v>
      </c>
      <c r="AH1926" s="132">
        <v>4.2000000000000002E-4</v>
      </c>
      <c r="AI1926" s="132">
        <f t="shared" si="38"/>
        <v>2.0204689528647148E-2</v>
      </c>
      <c r="AJ1926" s="132">
        <v>1.5976379267918742E-3</v>
      </c>
    </row>
    <row r="1927" spans="1:36" hidden="1">
      <c r="A1927" t="s">
        <v>1213</v>
      </c>
      <c r="B1927">
        <v>9631</v>
      </c>
      <c r="C1927" t="s">
        <v>1603</v>
      </c>
      <c r="D1927" t="s">
        <v>1604</v>
      </c>
      <c r="E1927" t="s">
        <v>309</v>
      </c>
      <c r="F1927" t="s">
        <v>2501</v>
      </c>
      <c r="G1927" t="s">
        <v>2502</v>
      </c>
      <c r="H1927" t="s">
        <v>321</v>
      </c>
      <c r="I1927" t="s">
        <v>754</v>
      </c>
      <c r="J1927" t="s">
        <v>204</v>
      </c>
      <c r="K1927" t="s">
        <v>204</v>
      </c>
      <c r="L1927" t="s">
        <v>325</v>
      </c>
      <c r="M1927" t="s">
        <v>340</v>
      </c>
      <c r="N1927" t="s">
        <v>448</v>
      </c>
      <c r="O1927" t="s">
        <v>339</v>
      </c>
      <c r="P1927" t="s">
        <v>1211</v>
      </c>
      <c r="Q1927" t="s">
        <v>413</v>
      </c>
      <c r="R1927" t="s">
        <v>407</v>
      </c>
      <c r="S1927" t="s">
        <v>1212</v>
      </c>
      <c r="T1927" s="131">
        <v>3.59</v>
      </c>
      <c r="U1927" t="s">
        <v>2503</v>
      </c>
      <c r="V1927" s="132">
        <v>-5.3200000000000001E-3</v>
      </c>
      <c r="W1927" s="132">
        <v>2.5600000000000001E-2</v>
      </c>
      <c r="X1927" t="s">
        <v>412</v>
      </c>
      <c r="Y1927" t="s">
        <v>339</v>
      </c>
      <c r="Z1927" s="131">
        <v>259000</v>
      </c>
      <c r="AA1927" s="131">
        <v>1</v>
      </c>
      <c r="AB1927" s="131">
        <v>103.24</v>
      </c>
      <c r="AD1927" s="131">
        <v>267.392</v>
      </c>
      <c r="AH1927" s="132">
        <v>2.5999999999999998E-4</v>
      </c>
      <c r="AI1927" s="132">
        <f t="shared" si="38"/>
        <v>1.9025821744062608E-2</v>
      </c>
      <c r="AJ1927" s="132">
        <v>1.5044217513760136E-3</v>
      </c>
    </row>
    <row r="1928" spans="1:36" hidden="1">
      <c r="A1928" t="s">
        <v>1213</v>
      </c>
      <c r="B1928">
        <v>9631</v>
      </c>
      <c r="C1928" t="s">
        <v>1514</v>
      </c>
      <c r="D1928" t="s">
        <v>1515</v>
      </c>
      <c r="E1928" t="s">
        <v>309</v>
      </c>
      <c r="F1928" t="s">
        <v>2001</v>
      </c>
      <c r="G1928" t="s">
        <v>2002</v>
      </c>
      <c r="H1928" t="s">
        <v>321</v>
      </c>
      <c r="I1928" t="s">
        <v>754</v>
      </c>
      <c r="J1928" t="s">
        <v>204</v>
      </c>
      <c r="K1928" t="s">
        <v>204</v>
      </c>
      <c r="L1928" t="s">
        <v>325</v>
      </c>
      <c r="M1928" t="s">
        <v>340</v>
      </c>
      <c r="N1928" t="s">
        <v>448</v>
      </c>
      <c r="O1928" t="s">
        <v>339</v>
      </c>
      <c r="P1928" t="s">
        <v>1211</v>
      </c>
      <c r="Q1928" t="s">
        <v>413</v>
      </c>
      <c r="R1928" t="s">
        <v>407</v>
      </c>
      <c r="S1928" t="s">
        <v>1212</v>
      </c>
      <c r="T1928" s="131">
        <v>3.75</v>
      </c>
      <c r="U1928" t="s">
        <v>2003</v>
      </c>
      <c r="V1928" s="132">
        <v>2.7040000000000002E-2</v>
      </c>
      <c r="W1928" s="132">
        <v>2.5999999999999999E-2</v>
      </c>
      <c r="X1928" t="s">
        <v>412</v>
      </c>
      <c r="Y1928" t="s">
        <v>339</v>
      </c>
      <c r="Z1928" s="131">
        <v>255729.99</v>
      </c>
      <c r="AA1928" s="131">
        <v>1</v>
      </c>
      <c r="AB1928" s="131">
        <v>103.06</v>
      </c>
      <c r="AD1928" s="131">
        <v>263.55500000000001</v>
      </c>
      <c r="AH1928" s="132">
        <v>8.0000000000000007E-5</v>
      </c>
      <c r="AI1928" s="132">
        <f t="shared" si="38"/>
        <v>1.8752806552763065E-2</v>
      </c>
      <c r="AJ1928" s="132">
        <v>1.4828337223398804E-3</v>
      </c>
    </row>
    <row r="1929" spans="1:36" hidden="1">
      <c r="A1929" t="s">
        <v>1213</v>
      </c>
      <c r="B1929">
        <v>9631</v>
      </c>
      <c r="C1929" t="s">
        <v>1509</v>
      </c>
      <c r="D1929" t="s">
        <v>1510</v>
      </c>
      <c r="E1929" t="s">
        <v>309</v>
      </c>
      <c r="F1929" t="s">
        <v>1967</v>
      </c>
      <c r="G1929" t="s">
        <v>1968</v>
      </c>
      <c r="H1929" t="s">
        <v>321</v>
      </c>
      <c r="I1929" t="s">
        <v>754</v>
      </c>
      <c r="J1929" t="s">
        <v>204</v>
      </c>
      <c r="K1929" t="s">
        <v>204</v>
      </c>
      <c r="L1929" t="s">
        <v>325</v>
      </c>
      <c r="M1929" t="s">
        <v>340</v>
      </c>
      <c r="N1929" t="s">
        <v>448</v>
      </c>
      <c r="O1929" t="s">
        <v>339</v>
      </c>
      <c r="P1929" t="s">
        <v>1211</v>
      </c>
      <c r="Q1929" t="s">
        <v>413</v>
      </c>
      <c r="R1929" t="s">
        <v>407</v>
      </c>
      <c r="S1929" t="s">
        <v>1212</v>
      </c>
      <c r="T1929" s="131">
        <v>2.93</v>
      </c>
      <c r="U1929" t="s">
        <v>1969</v>
      </c>
      <c r="V1929" s="132">
        <v>-3.5899999999999999E-3</v>
      </c>
      <c r="W1929" s="132">
        <v>2.5700000000000001E-2</v>
      </c>
      <c r="X1929" t="s">
        <v>412</v>
      </c>
      <c r="Y1929" t="s">
        <v>339</v>
      </c>
      <c r="Z1929" s="131">
        <v>248896</v>
      </c>
      <c r="AA1929" s="131">
        <v>1</v>
      </c>
      <c r="AB1929" s="131">
        <v>103.82</v>
      </c>
      <c r="AD1929" s="131">
        <v>258.404</v>
      </c>
      <c r="AH1929" s="132">
        <v>1E-4</v>
      </c>
      <c r="AI1929" s="132">
        <f t="shared" si="38"/>
        <v>1.8386295932386738E-2</v>
      </c>
      <c r="AJ1929" s="132">
        <v>1.453852763891842E-3</v>
      </c>
    </row>
    <row r="1930" spans="1:36" hidden="1">
      <c r="A1930" t="s">
        <v>1213</v>
      </c>
      <c r="B1930">
        <v>9631</v>
      </c>
      <c r="C1930" t="s">
        <v>2889</v>
      </c>
      <c r="D1930" t="s">
        <v>2890</v>
      </c>
      <c r="E1930" t="s">
        <v>309</v>
      </c>
      <c r="F1930" t="s">
        <v>2891</v>
      </c>
      <c r="G1930" t="s">
        <v>2892</v>
      </c>
      <c r="H1930" t="s">
        <v>321</v>
      </c>
      <c r="I1930" t="s">
        <v>754</v>
      </c>
      <c r="J1930" t="s">
        <v>204</v>
      </c>
      <c r="K1930" t="s">
        <v>204</v>
      </c>
      <c r="L1930" t="s">
        <v>325</v>
      </c>
      <c r="M1930" t="s">
        <v>340</v>
      </c>
      <c r="N1930" t="s">
        <v>440</v>
      </c>
      <c r="O1930" t="s">
        <v>339</v>
      </c>
      <c r="P1930" t="s">
        <v>1596</v>
      </c>
      <c r="Q1930" t="s">
        <v>415</v>
      </c>
      <c r="R1930" t="s">
        <v>407</v>
      </c>
      <c r="S1930" t="s">
        <v>1212</v>
      </c>
      <c r="T1930" s="131">
        <v>3.45</v>
      </c>
      <c r="U1930" t="s">
        <v>2302</v>
      </c>
      <c r="V1930" s="132">
        <v>1.7999999999999999E-2</v>
      </c>
      <c r="W1930" s="132">
        <v>3.49E-2</v>
      </c>
      <c r="X1930" t="s">
        <v>412</v>
      </c>
      <c r="Y1930" t="s">
        <v>339</v>
      </c>
      <c r="Z1930" s="131">
        <v>236600</v>
      </c>
      <c r="AA1930" s="131">
        <v>1</v>
      </c>
      <c r="AB1930" s="131">
        <v>109.14</v>
      </c>
      <c r="AD1930" s="131">
        <v>258.22500000000002</v>
      </c>
      <c r="AH1930" s="132">
        <v>2.7E-4</v>
      </c>
      <c r="AI1930" s="132">
        <f t="shared" si="38"/>
        <v>1.8373559492657104E-2</v>
      </c>
      <c r="AJ1930" s="132">
        <v>1.452845660113508E-3</v>
      </c>
    </row>
    <row r="1931" spans="1:36" hidden="1">
      <c r="A1931" t="s">
        <v>1213</v>
      </c>
      <c r="B1931">
        <v>9631</v>
      </c>
      <c r="C1931" t="s">
        <v>2858</v>
      </c>
      <c r="D1931" t="s">
        <v>2859</v>
      </c>
      <c r="E1931" t="s">
        <v>309</v>
      </c>
      <c r="F1931" t="s">
        <v>2860</v>
      </c>
      <c r="G1931" t="s">
        <v>2861</v>
      </c>
      <c r="H1931" t="s">
        <v>321</v>
      </c>
      <c r="I1931" t="s">
        <v>754</v>
      </c>
      <c r="J1931" t="s">
        <v>204</v>
      </c>
      <c r="K1931" t="s">
        <v>204</v>
      </c>
      <c r="L1931" t="s">
        <v>325</v>
      </c>
      <c r="M1931" t="s">
        <v>340</v>
      </c>
      <c r="N1931" t="s">
        <v>464</v>
      </c>
      <c r="O1931" t="s">
        <v>339</v>
      </c>
      <c r="P1931" t="s">
        <v>1545</v>
      </c>
      <c r="Q1931" t="s">
        <v>415</v>
      </c>
      <c r="R1931" t="s">
        <v>407</v>
      </c>
      <c r="S1931" t="s">
        <v>1212</v>
      </c>
      <c r="T1931" s="131">
        <v>6.53</v>
      </c>
      <c r="U1931" t="s">
        <v>2862</v>
      </c>
      <c r="V1931" s="132">
        <v>1.0999999999999999E-2</v>
      </c>
      <c r="W1931" s="132">
        <v>3.3500000000000002E-2</v>
      </c>
      <c r="X1931" t="s">
        <v>412</v>
      </c>
      <c r="Y1931" t="s">
        <v>339</v>
      </c>
      <c r="Z1931" s="131">
        <v>266103.94</v>
      </c>
      <c r="AA1931" s="131">
        <v>1</v>
      </c>
      <c r="AB1931" s="131">
        <v>92.83</v>
      </c>
      <c r="AD1931" s="131">
        <v>247.024</v>
      </c>
      <c r="AH1931" s="132">
        <v>1.2999999999999999E-3</v>
      </c>
      <c r="AI1931" s="132">
        <f t="shared" si="38"/>
        <v>1.7576571440077945E-2</v>
      </c>
      <c r="AJ1931" s="132">
        <v>1.389825719213396E-3</v>
      </c>
    </row>
    <row r="1932" spans="1:36" hidden="1">
      <c r="A1932" t="s">
        <v>1213</v>
      </c>
      <c r="B1932">
        <v>9631</v>
      </c>
      <c r="C1932" t="s">
        <v>2232</v>
      </c>
      <c r="D1932" t="s">
        <v>2233</v>
      </c>
      <c r="E1932" t="s">
        <v>309</v>
      </c>
      <c r="F1932" t="s">
        <v>2239</v>
      </c>
      <c r="G1932" t="s">
        <v>2240</v>
      </c>
      <c r="H1932" t="s">
        <v>321</v>
      </c>
      <c r="I1932" t="s">
        <v>754</v>
      </c>
      <c r="J1932" t="s">
        <v>204</v>
      </c>
      <c r="K1932" t="s">
        <v>204</v>
      </c>
      <c r="L1932" t="s">
        <v>325</v>
      </c>
      <c r="M1932" t="s">
        <v>340</v>
      </c>
      <c r="N1932" t="s">
        <v>465</v>
      </c>
      <c r="O1932" t="s">
        <v>339</v>
      </c>
      <c r="P1932" t="s">
        <v>1700</v>
      </c>
      <c r="Q1932" t="s">
        <v>413</v>
      </c>
      <c r="R1932" t="s">
        <v>407</v>
      </c>
      <c r="S1932" t="s">
        <v>1212</v>
      </c>
      <c r="T1932" s="131">
        <v>2.46</v>
      </c>
      <c r="U1932" t="s">
        <v>2241</v>
      </c>
      <c r="V1932" s="132">
        <v>8.8000000000000003E-4</v>
      </c>
      <c r="W1932" s="132">
        <v>2.9499999999999998E-2</v>
      </c>
      <c r="X1932" t="s">
        <v>412</v>
      </c>
      <c r="Y1932" t="s">
        <v>339</v>
      </c>
      <c r="Z1932" s="131">
        <v>223740</v>
      </c>
      <c r="AA1932" s="131">
        <v>1</v>
      </c>
      <c r="AB1932" s="131">
        <v>106.25</v>
      </c>
      <c r="AC1932" s="131">
        <v>0.63100000000000001</v>
      </c>
      <c r="AD1932" s="131">
        <v>238.35400000000001</v>
      </c>
      <c r="AH1932" s="132">
        <v>3.3E-4</v>
      </c>
      <c r="AI1932" s="132">
        <f t="shared" si="38"/>
        <v>1.6959672376078191E-2</v>
      </c>
      <c r="AJ1932" s="132">
        <v>1.3410458881622427E-3</v>
      </c>
    </row>
    <row r="1933" spans="1:36" hidden="1">
      <c r="A1933" t="s">
        <v>1213</v>
      </c>
      <c r="B1933">
        <v>9631</v>
      </c>
      <c r="C1933" t="s">
        <v>2528</v>
      </c>
      <c r="D1933" t="s">
        <v>2529</v>
      </c>
      <c r="E1933" t="s">
        <v>309</v>
      </c>
      <c r="F1933" t="s">
        <v>2530</v>
      </c>
      <c r="G1933" t="s">
        <v>2531</v>
      </c>
      <c r="H1933" t="s">
        <v>321</v>
      </c>
      <c r="I1933" t="s">
        <v>755</v>
      </c>
      <c r="J1933" t="s">
        <v>204</v>
      </c>
      <c r="K1933" t="s">
        <v>204</v>
      </c>
      <c r="L1933" t="s">
        <v>325</v>
      </c>
      <c r="M1933" t="s">
        <v>340</v>
      </c>
      <c r="N1933" t="s">
        <v>454</v>
      </c>
      <c r="O1933" t="s">
        <v>339</v>
      </c>
      <c r="P1933" t="s">
        <v>1545</v>
      </c>
      <c r="Q1933" t="s">
        <v>415</v>
      </c>
      <c r="R1933" t="s">
        <v>407</v>
      </c>
      <c r="S1933" t="s">
        <v>1212</v>
      </c>
      <c r="T1933" s="131">
        <v>2.67</v>
      </c>
      <c r="U1933" t="s">
        <v>2532</v>
      </c>
      <c r="V1933" s="132">
        <v>4.3299999999999998E-2</v>
      </c>
      <c r="W1933" s="132">
        <v>6.7199999999999996E-2</v>
      </c>
      <c r="X1933" t="s">
        <v>412</v>
      </c>
      <c r="Y1933" t="s">
        <v>339</v>
      </c>
      <c r="Z1933" s="131">
        <v>234018.88</v>
      </c>
      <c r="AA1933" s="131">
        <v>1</v>
      </c>
      <c r="AB1933" s="131">
        <v>101</v>
      </c>
      <c r="AD1933" s="131">
        <v>236.35900000000001</v>
      </c>
      <c r="AH1933" s="132">
        <v>1.8000000000000001E-4</v>
      </c>
      <c r="AI1933" s="132">
        <f t="shared" si="38"/>
        <v>1.6817721553393124E-2</v>
      </c>
      <c r="AJ1933" s="132">
        <v>1.3298214633701952E-3</v>
      </c>
    </row>
    <row r="1934" spans="1:36" hidden="1">
      <c r="A1934" t="s">
        <v>1213</v>
      </c>
      <c r="B1934">
        <v>9631</v>
      </c>
      <c r="C1934" t="s">
        <v>1603</v>
      </c>
      <c r="D1934" t="s">
        <v>1604</v>
      </c>
      <c r="E1934" t="s">
        <v>309</v>
      </c>
      <c r="F1934" t="s">
        <v>2826</v>
      </c>
      <c r="G1934" t="s">
        <v>2827</v>
      </c>
      <c r="H1934" t="s">
        <v>321</v>
      </c>
      <c r="I1934" t="s">
        <v>754</v>
      </c>
      <c r="J1934" t="s">
        <v>204</v>
      </c>
      <c r="K1934" t="s">
        <v>204</v>
      </c>
      <c r="L1934" t="s">
        <v>325</v>
      </c>
      <c r="M1934" t="s">
        <v>340</v>
      </c>
      <c r="N1934" t="s">
        <v>448</v>
      </c>
      <c r="O1934" t="s">
        <v>339</v>
      </c>
      <c r="P1934" t="s">
        <v>1533</v>
      </c>
      <c r="Q1934" t="s">
        <v>413</v>
      </c>
      <c r="R1934" t="s">
        <v>407</v>
      </c>
      <c r="S1934" t="s">
        <v>1212</v>
      </c>
      <c r="T1934" s="131">
        <v>1.1000000000000001</v>
      </c>
      <c r="U1934" t="s">
        <v>2828</v>
      </c>
      <c r="V1934" s="132">
        <v>2.6519999999999998E-2</v>
      </c>
      <c r="W1934" s="132">
        <v>2.8500000000000001E-2</v>
      </c>
      <c r="X1934" t="s">
        <v>411</v>
      </c>
      <c r="Y1934" t="s">
        <v>339</v>
      </c>
      <c r="Z1934" s="131">
        <v>198333</v>
      </c>
      <c r="AA1934" s="131">
        <v>1</v>
      </c>
      <c r="AB1934" s="131">
        <v>117.6</v>
      </c>
      <c r="AD1934" s="131">
        <v>233.24</v>
      </c>
      <c r="AH1934" s="132">
        <v>1.9000000000000001E-4</v>
      </c>
      <c r="AI1934" s="132">
        <f t="shared" si="38"/>
        <v>1.6595794427601288E-2</v>
      </c>
      <c r="AJ1934" s="132">
        <v>1.3122731020035806E-3</v>
      </c>
    </row>
    <row r="1935" spans="1:36" hidden="1">
      <c r="A1935" t="s">
        <v>1213</v>
      </c>
      <c r="B1935">
        <v>9631</v>
      </c>
      <c r="C1935" t="s">
        <v>2453</v>
      </c>
      <c r="D1935" t="s">
        <v>2454</v>
      </c>
      <c r="E1935" t="s">
        <v>309</v>
      </c>
      <c r="F1935" t="s">
        <v>2455</v>
      </c>
      <c r="G1935" t="s">
        <v>2456</v>
      </c>
      <c r="H1935" t="s">
        <v>321</v>
      </c>
      <c r="I1935" t="s">
        <v>754</v>
      </c>
      <c r="J1935" t="s">
        <v>204</v>
      </c>
      <c r="K1935" t="s">
        <v>204</v>
      </c>
      <c r="L1935" t="s">
        <v>325</v>
      </c>
      <c r="M1935" t="s">
        <v>340</v>
      </c>
      <c r="N1935" t="s">
        <v>477</v>
      </c>
      <c r="O1935" t="s">
        <v>339</v>
      </c>
      <c r="P1935" t="s">
        <v>1211</v>
      </c>
      <c r="Q1935" t="s">
        <v>413</v>
      </c>
      <c r="R1935" t="s">
        <v>407</v>
      </c>
      <c r="S1935" t="s">
        <v>1212</v>
      </c>
      <c r="T1935" s="131">
        <v>11.71</v>
      </c>
      <c r="U1935" t="s">
        <v>2457</v>
      </c>
      <c r="V1935" s="132">
        <v>6.0099999999999997E-3</v>
      </c>
      <c r="W1935" s="132">
        <v>2.9899999999999999E-2</v>
      </c>
      <c r="X1935" t="s">
        <v>412</v>
      </c>
      <c r="Y1935" t="s">
        <v>339</v>
      </c>
      <c r="Z1935" s="131">
        <v>222779.92</v>
      </c>
      <c r="AA1935" s="131">
        <v>1</v>
      </c>
      <c r="AB1935" s="131">
        <v>102.91</v>
      </c>
      <c r="AD1935" s="131">
        <v>229.26300000000001</v>
      </c>
      <c r="AH1935" s="132">
        <v>4.0000000000000003E-5</v>
      </c>
      <c r="AI1935" s="132">
        <f t="shared" si="38"/>
        <v>1.6312817775060683E-2</v>
      </c>
      <c r="AJ1935" s="132">
        <v>1.289897394034672E-3</v>
      </c>
    </row>
    <row r="1936" spans="1:36" hidden="1">
      <c r="A1936" t="s">
        <v>1213</v>
      </c>
      <c r="B1936">
        <v>9631</v>
      </c>
      <c r="C1936" t="s">
        <v>2396</v>
      </c>
      <c r="D1936" t="s">
        <v>2397</v>
      </c>
      <c r="E1936" t="s">
        <v>309</v>
      </c>
      <c r="F1936" t="s">
        <v>2820</v>
      </c>
      <c r="G1936" t="s">
        <v>2821</v>
      </c>
      <c r="H1936" t="s">
        <v>321</v>
      </c>
      <c r="I1936" t="s">
        <v>754</v>
      </c>
      <c r="J1936" t="s">
        <v>204</v>
      </c>
      <c r="K1936" t="s">
        <v>204</v>
      </c>
      <c r="L1936" t="s">
        <v>325</v>
      </c>
      <c r="M1936" t="s">
        <v>340</v>
      </c>
      <c r="N1936" t="s">
        <v>448</v>
      </c>
      <c r="O1936" t="s">
        <v>339</v>
      </c>
      <c r="P1936" t="s">
        <v>1533</v>
      </c>
      <c r="Q1936" t="s">
        <v>413</v>
      </c>
      <c r="R1936" t="s">
        <v>407</v>
      </c>
      <c r="S1936" t="s">
        <v>1212</v>
      </c>
      <c r="T1936" s="131">
        <v>2.97</v>
      </c>
      <c r="U1936" t="s">
        <v>1863</v>
      </c>
      <c r="V1936" s="132">
        <v>2.707E-2</v>
      </c>
      <c r="W1936" s="132">
        <v>2.9399999999999999E-2</v>
      </c>
      <c r="X1936" t="s">
        <v>411</v>
      </c>
      <c r="Y1936" t="s">
        <v>339</v>
      </c>
      <c r="Z1936" s="131">
        <v>216627</v>
      </c>
      <c r="AA1936" s="131">
        <v>1</v>
      </c>
      <c r="AB1936" s="131">
        <v>105.7</v>
      </c>
      <c r="AD1936" s="131">
        <v>228.97499999999999</v>
      </c>
      <c r="AH1936" s="132">
        <v>2.4000000000000001E-4</v>
      </c>
      <c r="AI1936" s="132">
        <f t="shared" si="38"/>
        <v>1.6292325626221935E-2</v>
      </c>
      <c r="AJ1936" s="132">
        <v>1.2882770259443914E-3</v>
      </c>
    </row>
    <row r="1937" spans="1:36" hidden="1">
      <c r="A1937" t="s">
        <v>1213</v>
      </c>
      <c r="B1937">
        <v>9631</v>
      </c>
      <c r="C1937" t="s">
        <v>1603</v>
      </c>
      <c r="D1937" t="s">
        <v>1604</v>
      </c>
      <c r="E1937" t="s">
        <v>309</v>
      </c>
      <c r="F1937" t="s">
        <v>2533</v>
      </c>
      <c r="G1937" t="s">
        <v>2534</v>
      </c>
      <c r="H1937" t="s">
        <v>321</v>
      </c>
      <c r="I1937" t="s">
        <v>951</v>
      </c>
      <c r="J1937" t="s">
        <v>204</v>
      </c>
      <c r="K1937" t="s">
        <v>204</v>
      </c>
      <c r="L1937" t="s">
        <v>325</v>
      </c>
      <c r="M1937" t="s">
        <v>340</v>
      </c>
      <c r="N1937" t="s">
        <v>448</v>
      </c>
      <c r="O1937" t="s">
        <v>339</v>
      </c>
      <c r="P1937" t="s">
        <v>1211</v>
      </c>
      <c r="Q1937" t="s">
        <v>413</v>
      </c>
      <c r="R1937" t="s">
        <v>407</v>
      </c>
      <c r="S1937" t="s">
        <v>1212</v>
      </c>
      <c r="T1937" s="131">
        <v>0.16</v>
      </c>
      <c r="U1937" t="s">
        <v>2535</v>
      </c>
      <c r="V1937" s="132">
        <v>3.9210000000000002E-2</v>
      </c>
      <c r="W1937" s="132">
        <v>4.4999999999999998E-2</v>
      </c>
      <c r="X1937" t="s">
        <v>412</v>
      </c>
      <c r="Y1937" t="s">
        <v>339</v>
      </c>
      <c r="Z1937" s="131">
        <v>220000</v>
      </c>
      <c r="AA1937" s="131">
        <v>1</v>
      </c>
      <c r="AB1937" s="131">
        <v>101.17</v>
      </c>
      <c r="AD1937" s="131">
        <v>222.57400000000001</v>
      </c>
      <c r="AH1937" s="132">
        <v>1.8000000000000001E-4</v>
      </c>
      <c r="AI1937" s="132">
        <f t="shared" si="38"/>
        <v>1.5836873387621887E-2</v>
      </c>
      <c r="AJ1937" s="132">
        <v>1.2522632198822886E-3</v>
      </c>
    </row>
    <row r="1938" spans="1:36" hidden="1">
      <c r="A1938" t="s">
        <v>1213</v>
      </c>
      <c r="B1938">
        <v>9631</v>
      </c>
      <c r="C1938" t="s">
        <v>1514</v>
      </c>
      <c r="D1938" t="s">
        <v>1515</v>
      </c>
      <c r="E1938" t="s">
        <v>309</v>
      </c>
      <c r="F1938" t="s">
        <v>2829</v>
      </c>
      <c r="G1938" t="s">
        <v>2830</v>
      </c>
      <c r="H1938" t="s">
        <v>321</v>
      </c>
      <c r="I1938" t="s">
        <v>754</v>
      </c>
      <c r="J1938" t="s">
        <v>204</v>
      </c>
      <c r="K1938" t="s">
        <v>204</v>
      </c>
      <c r="L1938" t="s">
        <v>325</v>
      </c>
      <c r="M1938" t="s">
        <v>340</v>
      </c>
      <c r="N1938" t="s">
        <v>448</v>
      </c>
      <c r="O1938" t="s">
        <v>339</v>
      </c>
      <c r="P1938" t="s">
        <v>1533</v>
      </c>
      <c r="Q1938" t="s">
        <v>413</v>
      </c>
      <c r="R1938" t="s">
        <v>407</v>
      </c>
      <c r="S1938" t="s">
        <v>1212</v>
      </c>
      <c r="T1938" s="131">
        <v>0.57999999999999996</v>
      </c>
      <c r="U1938" t="s">
        <v>2831</v>
      </c>
      <c r="V1938" s="132">
        <v>2.6120000000000001E-2</v>
      </c>
      <c r="W1938" s="132">
        <v>2.9100000000000001E-2</v>
      </c>
      <c r="X1938" t="s">
        <v>411</v>
      </c>
      <c r="Y1938" t="s">
        <v>339</v>
      </c>
      <c r="Z1938" s="131">
        <v>193162</v>
      </c>
      <c r="AA1938" s="131">
        <v>1</v>
      </c>
      <c r="AB1938" s="131">
        <v>114.63</v>
      </c>
      <c r="AD1938" s="131">
        <v>221.422</v>
      </c>
      <c r="AH1938" s="132">
        <v>3.6999999999999999E-4</v>
      </c>
      <c r="AI1938" s="132">
        <f t="shared" si="38"/>
        <v>1.5754904792266902E-2</v>
      </c>
      <c r="AJ1938" s="132">
        <v>1.2457817475211663E-3</v>
      </c>
    </row>
    <row r="1939" spans="1:36" hidden="1">
      <c r="A1939" t="s">
        <v>1213</v>
      </c>
      <c r="B1939">
        <v>9631</v>
      </c>
      <c r="C1939" t="s">
        <v>2590</v>
      </c>
      <c r="D1939" t="s">
        <v>2591</v>
      </c>
      <c r="E1939" t="s">
        <v>309</v>
      </c>
      <c r="F1939" t="s">
        <v>2592</v>
      </c>
      <c r="G1939" t="s">
        <v>2593</v>
      </c>
      <c r="H1939" t="s">
        <v>321</v>
      </c>
      <c r="I1939" t="s">
        <v>754</v>
      </c>
      <c r="J1939" t="s">
        <v>204</v>
      </c>
      <c r="K1939" t="s">
        <v>204</v>
      </c>
      <c r="L1939" t="s">
        <v>325</v>
      </c>
      <c r="M1939" t="s">
        <v>340</v>
      </c>
      <c r="N1939" t="s">
        <v>475</v>
      </c>
      <c r="O1939" t="s">
        <v>339</v>
      </c>
      <c r="P1939" t="s">
        <v>1700</v>
      </c>
      <c r="Q1939" t="s">
        <v>413</v>
      </c>
      <c r="R1939" t="s">
        <v>407</v>
      </c>
      <c r="S1939" t="s">
        <v>1212</v>
      </c>
      <c r="T1939" s="131">
        <v>1.94</v>
      </c>
      <c r="U1939" t="s">
        <v>2594</v>
      </c>
      <c r="V1939" s="132">
        <v>5.2100000000000002E-3</v>
      </c>
      <c r="W1939" s="132">
        <v>2.5499999999999998E-2</v>
      </c>
      <c r="X1939" t="s">
        <v>412</v>
      </c>
      <c r="Y1939" t="s">
        <v>339</v>
      </c>
      <c r="Z1939" s="131">
        <v>178759.58</v>
      </c>
      <c r="AA1939" s="131">
        <v>1</v>
      </c>
      <c r="AB1939" s="131">
        <v>121.82</v>
      </c>
      <c r="AD1939" s="131">
        <v>217.76499999999999</v>
      </c>
      <c r="AH1939" s="132">
        <v>4.4000000000000002E-4</v>
      </c>
      <c r="AI1939" s="132">
        <f t="shared" si="38"/>
        <v>1.5494697193991571E-2</v>
      </c>
      <c r="AJ1939" s="132">
        <v>1.2252064485414583E-3</v>
      </c>
    </row>
    <row r="1940" spans="1:36" hidden="1">
      <c r="A1940" t="s">
        <v>1213</v>
      </c>
      <c r="B1940">
        <v>9631</v>
      </c>
      <c r="C1940" t="s">
        <v>3478</v>
      </c>
      <c r="D1940" t="s">
        <v>3479</v>
      </c>
      <c r="E1940" t="s">
        <v>309</v>
      </c>
      <c r="F1940" t="s">
        <v>3480</v>
      </c>
      <c r="G1940" t="s">
        <v>3481</v>
      </c>
      <c r="H1940" t="s">
        <v>321</v>
      </c>
      <c r="I1940" t="s">
        <v>754</v>
      </c>
      <c r="J1940" t="s">
        <v>204</v>
      </c>
      <c r="K1940" t="s">
        <v>204</v>
      </c>
      <c r="L1940" t="s">
        <v>325</v>
      </c>
      <c r="M1940" t="s">
        <v>340</v>
      </c>
      <c r="N1940" t="s">
        <v>465</v>
      </c>
      <c r="O1940" t="s">
        <v>339</v>
      </c>
      <c r="P1940" t="s">
        <v>1539</v>
      </c>
      <c r="Q1940" t="s">
        <v>413</v>
      </c>
      <c r="R1940" t="s">
        <v>407</v>
      </c>
      <c r="S1940" t="s">
        <v>1212</v>
      </c>
      <c r="T1940" s="131">
        <v>3.71</v>
      </c>
      <c r="U1940" t="s">
        <v>1560</v>
      </c>
      <c r="V1940" s="132">
        <v>9.9600000000000001E-3</v>
      </c>
      <c r="W1940" s="132">
        <v>3.9399999999999998E-2</v>
      </c>
      <c r="X1940" t="s">
        <v>412</v>
      </c>
      <c r="Y1940" t="s">
        <v>339</v>
      </c>
      <c r="Z1940" s="131">
        <v>210600</v>
      </c>
      <c r="AA1940" s="131">
        <v>1</v>
      </c>
      <c r="AB1940" s="131">
        <v>101.75</v>
      </c>
      <c r="AD1940" s="131">
        <v>214.286</v>
      </c>
      <c r="AH1940" s="132">
        <v>5.5999999999999995E-4</v>
      </c>
      <c r="AI1940" s="132">
        <f t="shared" si="38"/>
        <v>1.5247154882151301E-2</v>
      </c>
      <c r="AJ1940" s="132">
        <v>1.2056326270619931E-3</v>
      </c>
    </row>
    <row r="1941" spans="1:36" hidden="1">
      <c r="A1941" t="s">
        <v>1213</v>
      </c>
      <c r="B1941">
        <v>9631</v>
      </c>
      <c r="C1941" t="s">
        <v>2763</v>
      </c>
      <c r="D1941" t="s">
        <v>2764</v>
      </c>
      <c r="E1941" t="s">
        <v>311</v>
      </c>
      <c r="F1941" t="s">
        <v>2765</v>
      </c>
      <c r="G1941" t="s">
        <v>2766</v>
      </c>
      <c r="H1941" t="s">
        <v>321</v>
      </c>
      <c r="I1941" t="s">
        <v>755</v>
      </c>
      <c r="J1941" t="s">
        <v>204</v>
      </c>
      <c r="K1941" t="s">
        <v>204</v>
      </c>
      <c r="L1941" t="s">
        <v>325</v>
      </c>
      <c r="M1941" t="s">
        <v>340</v>
      </c>
      <c r="N1941" t="s">
        <v>465</v>
      </c>
      <c r="O1941" t="s">
        <v>339</v>
      </c>
      <c r="P1941" t="s">
        <v>2213</v>
      </c>
      <c r="Q1941" t="s">
        <v>415</v>
      </c>
      <c r="R1941" t="s">
        <v>407</v>
      </c>
      <c r="S1941" t="s">
        <v>1212</v>
      </c>
      <c r="T1941" s="131">
        <v>2.61</v>
      </c>
      <c r="U1941" t="s">
        <v>1602</v>
      </c>
      <c r="V1941" s="132">
        <v>7.0559999999999998E-2</v>
      </c>
      <c r="W1941" s="132">
        <v>8.6099999999999996E-2</v>
      </c>
      <c r="X1941" t="s">
        <v>412</v>
      </c>
      <c r="Y1941" t="s">
        <v>339</v>
      </c>
      <c r="Z1941" s="131">
        <v>232175.6</v>
      </c>
      <c r="AA1941" s="131">
        <v>1</v>
      </c>
      <c r="AB1941" s="131">
        <v>91.56</v>
      </c>
      <c r="AD1941" s="131">
        <v>212.58</v>
      </c>
      <c r="AH1941" s="132">
        <v>2.2000000000000001E-4</v>
      </c>
      <c r="AI1941" s="132">
        <f t="shared" si="38"/>
        <v>1.5125767361599561E-2</v>
      </c>
      <c r="AJ1941" s="132">
        <v>1.1960341966383175E-3</v>
      </c>
    </row>
    <row r="1942" spans="1:36" hidden="1">
      <c r="A1942" t="s">
        <v>1213</v>
      </c>
      <c r="B1942">
        <v>9631</v>
      </c>
      <c r="C1942" t="s">
        <v>2445</v>
      </c>
      <c r="D1942" t="s">
        <v>2446</v>
      </c>
      <c r="E1942" t="s">
        <v>309</v>
      </c>
      <c r="F1942" t="s">
        <v>2832</v>
      </c>
      <c r="G1942" t="s">
        <v>2833</v>
      </c>
      <c r="H1942" t="s">
        <v>321</v>
      </c>
      <c r="I1942" t="s">
        <v>951</v>
      </c>
      <c r="J1942" t="s">
        <v>204</v>
      </c>
      <c r="K1942" t="s">
        <v>204</v>
      </c>
      <c r="L1942" t="s">
        <v>325</v>
      </c>
      <c r="M1942" t="s">
        <v>340</v>
      </c>
      <c r="N1942" t="s">
        <v>462</v>
      </c>
      <c r="O1942" t="s">
        <v>339</v>
      </c>
      <c r="P1942" t="s">
        <v>1533</v>
      </c>
      <c r="Q1942" t="s">
        <v>413</v>
      </c>
      <c r="R1942" t="s">
        <v>407</v>
      </c>
      <c r="S1942" t="s">
        <v>1212</v>
      </c>
      <c r="T1942" s="131">
        <v>2.91</v>
      </c>
      <c r="U1942" t="s">
        <v>2834</v>
      </c>
      <c r="V1942" s="132">
        <v>4.897E-2</v>
      </c>
      <c r="W1942" s="132">
        <v>5.2999999999999999E-2</v>
      </c>
      <c r="X1942" t="s">
        <v>412</v>
      </c>
      <c r="Y1942" t="s">
        <v>339</v>
      </c>
      <c r="Z1942" s="131">
        <v>205431.6</v>
      </c>
      <c r="AA1942" s="131">
        <v>1</v>
      </c>
      <c r="AB1942" s="131">
        <v>100.78</v>
      </c>
      <c r="AD1942" s="131">
        <v>207.03399999999999</v>
      </c>
      <c r="AH1942" s="132">
        <v>9.3000000000000005E-4</v>
      </c>
      <c r="AI1942" s="132">
        <f t="shared" si="38"/>
        <v>1.4731151189864537E-2</v>
      </c>
      <c r="AJ1942" s="132">
        <v>1.1648308583442346E-3</v>
      </c>
    </row>
    <row r="1943" spans="1:36" hidden="1">
      <c r="A1943" t="s">
        <v>1213</v>
      </c>
      <c r="B1943">
        <v>9631</v>
      </c>
      <c r="C1943" t="s">
        <v>1977</v>
      </c>
      <c r="D1943" t="s">
        <v>1978</v>
      </c>
      <c r="E1943" t="s">
        <v>309</v>
      </c>
      <c r="F1943" t="s">
        <v>2325</v>
      </c>
      <c r="G1943" t="s">
        <v>2326</v>
      </c>
      <c r="H1943" t="s">
        <v>321</v>
      </c>
      <c r="I1943" t="s">
        <v>754</v>
      </c>
      <c r="J1943" t="s">
        <v>204</v>
      </c>
      <c r="K1943" t="s">
        <v>204</v>
      </c>
      <c r="L1943" t="s">
        <v>325</v>
      </c>
      <c r="M1943" t="s">
        <v>340</v>
      </c>
      <c r="N1943" t="s">
        <v>464</v>
      </c>
      <c r="O1943" t="s">
        <v>339</v>
      </c>
      <c r="P1943" t="s">
        <v>1700</v>
      </c>
      <c r="Q1943" t="s">
        <v>413</v>
      </c>
      <c r="R1943" t="s">
        <v>407</v>
      </c>
      <c r="S1943" t="s">
        <v>1212</v>
      </c>
      <c r="T1943" s="131">
        <v>3.49</v>
      </c>
      <c r="U1943" t="s">
        <v>2284</v>
      </c>
      <c r="V1943" s="132">
        <v>3.5290000000000002E-2</v>
      </c>
      <c r="W1943" s="132">
        <v>3.0599999999999999E-2</v>
      </c>
      <c r="X1943" t="s">
        <v>412</v>
      </c>
      <c r="Y1943" t="s">
        <v>339</v>
      </c>
      <c r="Z1943" s="131">
        <v>194649.34</v>
      </c>
      <c r="AA1943" s="131">
        <v>1</v>
      </c>
      <c r="AB1943" s="131">
        <v>105.54</v>
      </c>
      <c r="AD1943" s="131">
        <v>205.43299999999999</v>
      </c>
      <c r="AH1943" s="132">
        <v>1.2E-4</v>
      </c>
      <c r="AI1943" s="132">
        <f t="shared" si="38"/>
        <v>1.461723476524359E-2</v>
      </c>
      <c r="AJ1943" s="132">
        <v>1.1558231871201404E-3</v>
      </c>
    </row>
    <row r="1944" spans="1:36" hidden="1">
      <c r="A1944" t="s">
        <v>1213</v>
      </c>
      <c r="B1944">
        <v>9631</v>
      </c>
      <c r="C1944" t="s">
        <v>1579</v>
      </c>
      <c r="D1944" t="s">
        <v>1580</v>
      </c>
      <c r="E1944" t="s">
        <v>309</v>
      </c>
      <c r="F1944" t="s">
        <v>1975</v>
      </c>
      <c r="G1944" t="s">
        <v>1976</v>
      </c>
      <c r="H1944" t="s">
        <v>321</v>
      </c>
      <c r="I1944" t="s">
        <v>754</v>
      </c>
      <c r="J1944" t="s">
        <v>204</v>
      </c>
      <c r="K1944" t="s">
        <v>204</v>
      </c>
      <c r="L1944" t="s">
        <v>325</v>
      </c>
      <c r="M1944" t="s">
        <v>340</v>
      </c>
      <c r="N1944" t="s">
        <v>464</v>
      </c>
      <c r="O1944" t="s">
        <v>339</v>
      </c>
      <c r="P1944" t="s">
        <v>1551</v>
      </c>
      <c r="Q1944" t="s">
        <v>413</v>
      </c>
      <c r="R1944" t="s">
        <v>407</v>
      </c>
      <c r="S1944" t="s">
        <v>1212</v>
      </c>
      <c r="T1944" s="131">
        <v>3.69</v>
      </c>
      <c r="U1944" t="s">
        <v>1572</v>
      </c>
      <c r="V1944" s="132">
        <v>3.5409999999999997E-2</v>
      </c>
      <c r="W1944" s="132">
        <v>3.5299999999999998E-2</v>
      </c>
      <c r="X1944" t="s">
        <v>412</v>
      </c>
      <c r="Y1944" t="s">
        <v>339</v>
      </c>
      <c r="Z1944" s="131">
        <v>189880</v>
      </c>
      <c r="AA1944" s="131">
        <v>1</v>
      </c>
      <c r="AB1944" s="131">
        <v>107.99</v>
      </c>
      <c r="AD1944" s="131">
        <v>205.05099999999999</v>
      </c>
      <c r="AH1944" s="132">
        <v>1E-4</v>
      </c>
      <c r="AI1944" s="132">
        <f t="shared" si="38"/>
        <v>1.459005420671442E-2</v>
      </c>
      <c r="AJ1944" s="132">
        <v>1.1536739488892823E-3</v>
      </c>
    </row>
    <row r="1945" spans="1:36" hidden="1">
      <c r="A1945" t="s">
        <v>1213</v>
      </c>
      <c r="B1945">
        <v>9631</v>
      </c>
      <c r="C1945" t="s">
        <v>2517</v>
      </c>
      <c r="D1945" t="s">
        <v>2518</v>
      </c>
      <c r="E1945" t="s">
        <v>309</v>
      </c>
      <c r="F1945" t="s">
        <v>2519</v>
      </c>
      <c r="G1945" t="s">
        <v>2520</v>
      </c>
      <c r="H1945" t="s">
        <v>321</v>
      </c>
      <c r="I1945" t="s">
        <v>754</v>
      </c>
      <c r="J1945" t="s">
        <v>204</v>
      </c>
      <c r="K1945" t="s">
        <v>204</v>
      </c>
      <c r="L1945" t="s">
        <v>325</v>
      </c>
      <c r="M1945" t="s">
        <v>340</v>
      </c>
      <c r="N1945" t="s">
        <v>447</v>
      </c>
      <c r="O1945" t="s">
        <v>339</v>
      </c>
      <c r="P1945" t="s">
        <v>1551</v>
      </c>
      <c r="Q1945" t="s">
        <v>413</v>
      </c>
      <c r="R1945" t="s">
        <v>407</v>
      </c>
      <c r="S1945" t="s">
        <v>1212</v>
      </c>
      <c r="T1945" s="131">
        <v>2.35</v>
      </c>
      <c r="U1945" t="s">
        <v>2521</v>
      </c>
      <c r="V1945" s="132">
        <v>3.1969999999999998E-2</v>
      </c>
      <c r="W1945" s="132">
        <v>3.8399999999999997E-2</v>
      </c>
      <c r="X1945" t="s">
        <v>412</v>
      </c>
      <c r="Y1945" t="s">
        <v>339</v>
      </c>
      <c r="Z1945" s="131">
        <v>172854.12</v>
      </c>
      <c r="AA1945" s="131">
        <v>1</v>
      </c>
      <c r="AB1945" s="131">
        <v>118.27</v>
      </c>
      <c r="AD1945" s="131">
        <v>204.435</v>
      </c>
      <c r="AH1945" s="132">
        <v>1.2E-4</v>
      </c>
      <c r="AI1945" s="132">
        <f t="shared" si="38"/>
        <v>1.4546223777253769E-2</v>
      </c>
      <c r="AJ1945" s="132">
        <v>1.1502081615850713E-3</v>
      </c>
    </row>
    <row r="1946" spans="1:36" hidden="1">
      <c r="A1946" t="s">
        <v>1213</v>
      </c>
      <c r="B1946">
        <v>9631</v>
      </c>
      <c r="C1946" t="s">
        <v>2327</v>
      </c>
      <c r="D1946" t="s">
        <v>2328</v>
      </c>
      <c r="E1946" t="s">
        <v>309</v>
      </c>
      <c r="F1946" t="s">
        <v>2332</v>
      </c>
      <c r="G1946" t="s">
        <v>2333</v>
      </c>
      <c r="H1946" t="s">
        <v>321</v>
      </c>
      <c r="I1946" t="s">
        <v>951</v>
      </c>
      <c r="J1946" t="s">
        <v>204</v>
      </c>
      <c r="K1946" t="s">
        <v>204</v>
      </c>
      <c r="L1946" t="s">
        <v>325</v>
      </c>
      <c r="M1946" t="s">
        <v>340</v>
      </c>
      <c r="N1946" t="s">
        <v>464</v>
      </c>
      <c r="O1946" t="s">
        <v>339</v>
      </c>
      <c r="P1946" t="s">
        <v>1533</v>
      </c>
      <c r="Q1946" t="s">
        <v>413</v>
      </c>
      <c r="R1946" t="s">
        <v>407</v>
      </c>
      <c r="S1946" t="s">
        <v>1212</v>
      </c>
      <c r="T1946" s="131">
        <v>6.16</v>
      </c>
      <c r="U1946" t="s">
        <v>2331</v>
      </c>
      <c r="V1946" s="132">
        <v>4.4639999999999999E-2</v>
      </c>
      <c r="W1946" s="132">
        <v>5.5899999999999998E-2</v>
      </c>
      <c r="X1946" t="s">
        <v>412</v>
      </c>
      <c r="Y1946" t="s">
        <v>339</v>
      </c>
      <c r="Z1946" s="131">
        <v>208000</v>
      </c>
      <c r="AA1946" s="131">
        <v>1</v>
      </c>
      <c r="AB1946" s="131">
        <v>96.63</v>
      </c>
      <c r="AD1946" s="131">
        <v>200.99</v>
      </c>
      <c r="AH1946" s="132">
        <v>1.4999999999999999E-4</v>
      </c>
      <c r="AI1946" s="132">
        <f t="shared" si="38"/>
        <v>1.4301100677429183E-2</v>
      </c>
      <c r="AJ1946" s="132">
        <v>1.1308256335607087E-3</v>
      </c>
    </row>
    <row r="1947" spans="1:36" hidden="1">
      <c r="A1947" t="s">
        <v>1213</v>
      </c>
      <c r="B1947">
        <v>9631</v>
      </c>
      <c r="C1947" t="s">
        <v>455</v>
      </c>
      <c r="D1947" t="s">
        <v>2228</v>
      </c>
      <c r="E1947" t="s">
        <v>309</v>
      </c>
      <c r="F1947" t="s">
        <v>2393</v>
      </c>
      <c r="G1947" t="s">
        <v>2394</v>
      </c>
      <c r="H1947" t="s">
        <v>321</v>
      </c>
      <c r="I1947" t="s">
        <v>754</v>
      </c>
      <c r="J1947" t="s">
        <v>204</v>
      </c>
      <c r="K1947" t="s">
        <v>204</v>
      </c>
      <c r="L1947" t="s">
        <v>325</v>
      </c>
      <c r="M1947" t="s">
        <v>340</v>
      </c>
      <c r="N1947" t="s">
        <v>440</v>
      </c>
      <c r="O1947" t="s">
        <v>339</v>
      </c>
      <c r="P1947" t="s">
        <v>2027</v>
      </c>
      <c r="Q1947" t="s">
        <v>415</v>
      </c>
      <c r="R1947" t="s">
        <v>407</v>
      </c>
      <c r="S1947" t="s">
        <v>1212</v>
      </c>
      <c r="T1947" s="131">
        <v>0.9</v>
      </c>
      <c r="U1947" t="s">
        <v>2395</v>
      </c>
      <c r="V1947" s="132">
        <v>1.908E-2</v>
      </c>
      <c r="W1947" s="132">
        <v>2.4E-2</v>
      </c>
      <c r="X1947" t="s">
        <v>412</v>
      </c>
      <c r="Y1947" t="s">
        <v>339</v>
      </c>
      <c r="Z1947" s="131">
        <v>166336</v>
      </c>
      <c r="AA1947" s="131">
        <v>1</v>
      </c>
      <c r="AB1947" s="131">
        <v>119.86</v>
      </c>
      <c r="AD1947" s="131">
        <v>199.37</v>
      </c>
      <c r="AH1947" s="132">
        <v>1.1E-4</v>
      </c>
      <c r="AI1947" s="132">
        <f t="shared" si="38"/>
        <v>1.4185832340211235E-2</v>
      </c>
      <c r="AJ1947" s="132">
        <v>1.1217110630528807E-3</v>
      </c>
    </row>
    <row r="1948" spans="1:36" hidden="1">
      <c r="A1948" t="s">
        <v>1213</v>
      </c>
      <c r="B1948">
        <v>9631</v>
      </c>
      <c r="C1948" t="s">
        <v>2863</v>
      </c>
      <c r="D1948" t="s">
        <v>2864</v>
      </c>
      <c r="E1948" t="s">
        <v>309</v>
      </c>
      <c r="F1948" t="s">
        <v>2865</v>
      </c>
      <c r="G1948" t="s">
        <v>2866</v>
      </c>
      <c r="H1948" t="s">
        <v>321</v>
      </c>
      <c r="I1948" t="s">
        <v>951</v>
      </c>
      <c r="J1948" t="s">
        <v>204</v>
      </c>
      <c r="K1948" t="s">
        <v>204</v>
      </c>
      <c r="L1948" t="s">
        <v>325</v>
      </c>
      <c r="M1948" t="s">
        <v>340</v>
      </c>
      <c r="N1948" t="s">
        <v>447</v>
      </c>
      <c r="O1948" t="s">
        <v>339</v>
      </c>
      <c r="P1948" t="s">
        <v>1571</v>
      </c>
      <c r="Q1948" t="s">
        <v>415</v>
      </c>
      <c r="R1948" t="s">
        <v>407</v>
      </c>
      <c r="S1948" t="s">
        <v>1212</v>
      </c>
      <c r="T1948" s="131">
        <v>1.68</v>
      </c>
      <c r="U1948" t="s">
        <v>1597</v>
      </c>
      <c r="V1948" s="132">
        <v>5.7119999999999997E-2</v>
      </c>
      <c r="W1948" s="132">
        <v>5.8299999999999998E-2</v>
      </c>
      <c r="X1948" t="s">
        <v>412</v>
      </c>
      <c r="Y1948" t="s">
        <v>339</v>
      </c>
      <c r="Z1948" s="131">
        <v>186300</v>
      </c>
      <c r="AA1948" s="131">
        <v>1</v>
      </c>
      <c r="AB1948" s="131">
        <v>100.9</v>
      </c>
      <c r="AD1948" s="131">
        <v>187.977</v>
      </c>
      <c r="AH1948" s="132">
        <v>1.2899999999999999E-3</v>
      </c>
      <c r="AI1948" s="132">
        <f t="shared" si="38"/>
        <v>1.3375182855072916E-2</v>
      </c>
      <c r="AJ1948" s="132">
        <v>1.0576108767592484E-3</v>
      </c>
    </row>
    <row r="1949" spans="1:36" hidden="1">
      <c r="A1949" t="s">
        <v>1213</v>
      </c>
      <c r="B1949">
        <v>9631</v>
      </c>
      <c r="C1949" t="s">
        <v>1835</v>
      </c>
      <c r="D1949" t="s">
        <v>1836</v>
      </c>
      <c r="E1949" t="s">
        <v>309</v>
      </c>
      <c r="F1949" t="s">
        <v>2900</v>
      </c>
      <c r="G1949" t="s">
        <v>2901</v>
      </c>
      <c r="H1949" t="s">
        <v>321</v>
      </c>
      <c r="I1949" t="s">
        <v>951</v>
      </c>
      <c r="J1949" t="s">
        <v>204</v>
      </c>
      <c r="K1949" t="s">
        <v>204</v>
      </c>
      <c r="L1949" t="s">
        <v>325</v>
      </c>
      <c r="M1949" t="s">
        <v>340</v>
      </c>
      <c r="N1949" t="s">
        <v>441</v>
      </c>
      <c r="O1949" t="s">
        <v>339</v>
      </c>
      <c r="Q1949" t="s">
        <v>410</v>
      </c>
      <c r="R1949" t="s">
        <v>410</v>
      </c>
      <c r="S1949" t="s">
        <v>1212</v>
      </c>
      <c r="T1949" s="131">
        <v>2.3199999999999998</v>
      </c>
      <c r="U1949" t="s">
        <v>1960</v>
      </c>
      <c r="V1949" s="132">
        <v>5.101E-2</v>
      </c>
      <c r="W1949" s="132">
        <v>6.0600000000000001E-2</v>
      </c>
      <c r="X1949" t="s">
        <v>412</v>
      </c>
      <c r="Y1949" t="s">
        <v>339</v>
      </c>
      <c r="Z1949" s="131">
        <v>183000</v>
      </c>
      <c r="AA1949" s="131">
        <v>1</v>
      </c>
      <c r="AB1949" s="131">
        <v>100.19</v>
      </c>
      <c r="AD1949" s="131">
        <v>183.34800000000001</v>
      </c>
      <c r="AH1949" s="132">
        <v>8.3000000000000001E-4</v>
      </c>
      <c r="AI1949" s="132">
        <f t="shared" si="38"/>
        <v>1.3045814254466818E-2</v>
      </c>
      <c r="AJ1949" s="132">
        <v>1.0315668354748436E-3</v>
      </c>
    </row>
    <row r="1950" spans="1:36" hidden="1">
      <c r="A1950" t="s">
        <v>1213</v>
      </c>
      <c r="B1950">
        <v>9631</v>
      </c>
      <c r="C1950" t="s">
        <v>1920</v>
      </c>
      <c r="D1950" t="s">
        <v>1921</v>
      </c>
      <c r="E1950" t="s">
        <v>309</v>
      </c>
      <c r="F1950" t="s">
        <v>1934</v>
      </c>
      <c r="G1950" t="s">
        <v>1935</v>
      </c>
      <c r="H1950" t="s">
        <v>321</v>
      </c>
      <c r="I1950" t="s">
        <v>754</v>
      </c>
      <c r="J1950" t="s">
        <v>204</v>
      </c>
      <c r="K1950" t="s">
        <v>204</v>
      </c>
      <c r="L1950" t="s">
        <v>325</v>
      </c>
      <c r="M1950" t="s">
        <v>340</v>
      </c>
      <c r="N1950" t="s">
        <v>464</v>
      </c>
      <c r="O1950" t="s">
        <v>339</v>
      </c>
      <c r="P1950" t="s">
        <v>1533</v>
      </c>
      <c r="Q1950" t="s">
        <v>413</v>
      </c>
      <c r="R1950" t="s">
        <v>407</v>
      </c>
      <c r="S1950" t="s">
        <v>1212</v>
      </c>
      <c r="T1950" s="131">
        <v>4.88</v>
      </c>
      <c r="U1950" t="s">
        <v>1912</v>
      </c>
      <c r="V1950" s="132">
        <v>1.8769999999999998E-2</v>
      </c>
      <c r="W1950" s="132">
        <v>3.1600000000000003E-2</v>
      </c>
      <c r="X1950" t="s">
        <v>412</v>
      </c>
      <c r="Y1950" t="s">
        <v>339</v>
      </c>
      <c r="Z1950" s="131">
        <v>174240</v>
      </c>
      <c r="AA1950" s="131">
        <v>1</v>
      </c>
      <c r="AB1950" s="131">
        <v>105.08</v>
      </c>
      <c r="AD1950" s="131">
        <v>183.09100000000001</v>
      </c>
      <c r="AH1950" s="132">
        <v>1.7000000000000001E-4</v>
      </c>
      <c r="AI1950" s="132">
        <f t="shared" si="38"/>
        <v>1.302752785776002E-2</v>
      </c>
      <c r="AJ1950" s="132">
        <v>1.0301208820053917E-3</v>
      </c>
    </row>
    <row r="1951" spans="1:36" hidden="1">
      <c r="A1951" t="s">
        <v>1213</v>
      </c>
      <c r="B1951">
        <v>9631</v>
      </c>
      <c r="C1951" t="s">
        <v>1603</v>
      </c>
      <c r="D1951" t="s">
        <v>1604</v>
      </c>
      <c r="E1951" t="s">
        <v>309</v>
      </c>
      <c r="F1951" t="s">
        <v>2057</v>
      </c>
      <c r="G1951" t="s">
        <v>2058</v>
      </c>
      <c r="H1951" t="s">
        <v>321</v>
      </c>
      <c r="I1951" t="s">
        <v>754</v>
      </c>
      <c r="J1951" t="s">
        <v>204</v>
      </c>
      <c r="K1951" t="s">
        <v>204</v>
      </c>
      <c r="L1951" t="s">
        <v>325</v>
      </c>
      <c r="M1951" t="s">
        <v>340</v>
      </c>
      <c r="N1951" t="s">
        <v>448</v>
      </c>
      <c r="O1951" t="s">
        <v>339</v>
      </c>
      <c r="P1951" t="s">
        <v>1211</v>
      </c>
      <c r="Q1951" t="s">
        <v>413</v>
      </c>
      <c r="R1951" t="s">
        <v>407</v>
      </c>
      <c r="S1951" t="s">
        <v>1212</v>
      </c>
      <c r="T1951" s="131">
        <v>3.97</v>
      </c>
      <c r="U1951" t="s">
        <v>2059</v>
      </c>
      <c r="V1951" s="132">
        <v>1.242E-2</v>
      </c>
      <c r="W1951" s="132">
        <v>2.53E-2</v>
      </c>
      <c r="X1951" t="s">
        <v>412</v>
      </c>
      <c r="Y1951" t="s">
        <v>339</v>
      </c>
      <c r="Z1951" s="131">
        <v>176000</v>
      </c>
      <c r="AA1951" s="131">
        <v>1</v>
      </c>
      <c r="AB1951" s="131">
        <v>103.09</v>
      </c>
      <c r="AD1951" s="131">
        <v>181.43799999999999</v>
      </c>
      <c r="AH1951" s="132">
        <v>1.1E-4</v>
      </c>
      <c r="AI1951" s="132">
        <f t="shared" si="38"/>
        <v>1.2909911461820965E-2</v>
      </c>
      <c r="AJ1951" s="132">
        <v>1.0208206443205524E-3</v>
      </c>
    </row>
    <row r="1952" spans="1:36" hidden="1">
      <c r="A1952" t="s">
        <v>1213</v>
      </c>
      <c r="B1952">
        <v>9631</v>
      </c>
      <c r="C1952" t="s">
        <v>2912</v>
      </c>
      <c r="D1952" t="s">
        <v>2913</v>
      </c>
      <c r="E1952" t="s">
        <v>309</v>
      </c>
      <c r="F1952" t="s">
        <v>2914</v>
      </c>
      <c r="G1952" t="s">
        <v>2915</v>
      </c>
      <c r="H1952" t="s">
        <v>321</v>
      </c>
      <c r="I1952" t="s">
        <v>951</v>
      </c>
      <c r="J1952" t="s">
        <v>204</v>
      </c>
      <c r="K1952" t="s">
        <v>204</v>
      </c>
      <c r="L1952" t="s">
        <v>325</v>
      </c>
      <c r="M1952" t="s">
        <v>340</v>
      </c>
      <c r="N1952" t="s">
        <v>447</v>
      </c>
      <c r="O1952" t="s">
        <v>339</v>
      </c>
      <c r="P1952" t="s">
        <v>1596</v>
      </c>
      <c r="Q1952" t="s">
        <v>415</v>
      </c>
      <c r="R1952" t="s">
        <v>407</v>
      </c>
      <c r="S1952" t="s">
        <v>1212</v>
      </c>
      <c r="T1952" s="131">
        <v>2.0299999999999998</v>
      </c>
      <c r="U1952" t="s">
        <v>1597</v>
      </c>
      <c r="V1952" s="132">
        <v>4.7039999999999998E-2</v>
      </c>
      <c r="W1952" s="132">
        <v>5.8599999999999999E-2</v>
      </c>
      <c r="X1952" t="s">
        <v>412</v>
      </c>
      <c r="Y1952" t="s">
        <v>339</v>
      </c>
      <c r="Z1952" s="131">
        <v>179363.7</v>
      </c>
      <c r="AA1952" s="131">
        <v>1</v>
      </c>
      <c r="AB1952" s="131">
        <v>98.67</v>
      </c>
      <c r="AD1952" s="131">
        <v>176.97800000000001</v>
      </c>
      <c r="AH1952" s="132">
        <v>2.7999999999999998E-4</v>
      </c>
      <c r="AI1952" s="132">
        <f t="shared" si="38"/>
        <v>1.2592567767998716E-2</v>
      </c>
      <c r="AJ1952" s="132">
        <v>9.9572744403356932E-4</v>
      </c>
    </row>
    <row r="1953" spans="1:36" hidden="1">
      <c r="A1953" t="s">
        <v>1213</v>
      </c>
      <c r="B1953">
        <v>9631</v>
      </c>
      <c r="C1953" t="s">
        <v>2373</v>
      </c>
      <c r="D1953" t="s">
        <v>2374</v>
      </c>
      <c r="E1953" t="s">
        <v>309</v>
      </c>
      <c r="F1953" t="s">
        <v>2574</v>
      </c>
      <c r="G1953" t="s">
        <v>2575</v>
      </c>
      <c r="H1953" t="s">
        <v>321</v>
      </c>
      <c r="I1953" t="s">
        <v>951</v>
      </c>
      <c r="J1953" t="s">
        <v>204</v>
      </c>
      <c r="K1953" t="s">
        <v>204</v>
      </c>
      <c r="L1953" t="s">
        <v>325</v>
      </c>
      <c r="M1953" t="s">
        <v>340</v>
      </c>
      <c r="N1953" t="s">
        <v>440</v>
      </c>
      <c r="O1953" t="s">
        <v>339</v>
      </c>
      <c r="P1953" t="s">
        <v>1577</v>
      </c>
      <c r="Q1953" t="s">
        <v>415</v>
      </c>
      <c r="R1953" t="s">
        <v>407</v>
      </c>
      <c r="S1953" t="s">
        <v>1212</v>
      </c>
      <c r="T1953" s="131">
        <v>1.45</v>
      </c>
      <c r="U1953" t="s">
        <v>1370</v>
      </c>
      <c r="V1953" s="132">
        <v>4.947E-2</v>
      </c>
      <c r="W1953" s="132">
        <v>5.3999999999999999E-2</v>
      </c>
      <c r="X1953" t="s">
        <v>412</v>
      </c>
      <c r="Y1953" t="s">
        <v>339</v>
      </c>
      <c r="Z1953" s="131">
        <v>177264.25</v>
      </c>
      <c r="AA1953" s="131">
        <v>1</v>
      </c>
      <c r="AB1953" s="131">
        <v>97.14</v>
      </c>
      <c r="AD1953" s="131">
        <v>172.19399999999999</v>
      </c>
      <c r="AH1953" s="132">
        <v>2.5000000000000001E-4</v>
      </c>
      <c r="AI1953" s="132">
        <f t="shared" si="38"/>
        <v>1.2252170406732875E-2</v>
      </c>
      <c r="AJ1953" s="132">
        <v>9.6881132964502035E-4</v>
      </c>
    </row>
    <row r="1954" spans="1:36" hidden="1">
      <c r="A1954" t="s">
        <v>1213</v>
      </c>
      <c r="B1954">
        <v>9631</v>
      </c>
      <c r="C1954" t="s">
        <v>1696</v>
      </c>
      <c r="D1954" t="s">
        <v>1697</v>
      </c>
      <c r="E1954" t="s">
        <v>309</v>
      </c>
      <c r="F1954" t="s">
        <v>1953</v>
      </c>
      <c r="G1954" t="s">
        <v>1954</v>
      </c>
      <c r="H1954" t="s">
        <v>321</v>
      </c>
      <c r="I1954" t="s">
        <v>754</v>
      </c>
      <c r="J1954" t="s">
        <v>204</v>
      </c>
      <c r="K1954" t="s">
        <v>204</v>
      </c>
      <c r="L1954" t="s">
        <v>325</v>
      </c>
      <c r="M1954" t="s">
        <v>340</v>
      </c>
      <c r="N1954" t="s">
        <v>464</v>
      </c>
      <c r="O1954" t="s">
        <v>339</v>
      </c>
      <c r="P1954" t="s">
        <v>1700</v>
      </c>
      <c r="Q1954" t="s">
        <v>413</v>
      </c>
      <c r="R1954" t="s">
        <v>407</v>
      </c>
      <c r="S1954" t="s">
        <v>1212</v>
      </c>
      <c r="T1954" s="131">
        <v>4.91</v>
      </c>
      <c r="U1954" t="s">
        <v>1955</v>
      </c>
      <c r="V1954" s="132">
        <v>2.6030000000000001E-2</v>
      </c>
      <c r="W1954" s="132">
        <v>2.9700000000000001E-2</v>
      </c>
      <c r="X1954" t="s">
        <v>412</v>
      </c>
      <c r="Y1954" t="s">
        <v>339</v>
      </c>
      <c r="Z1954" s="131">
        <v>163377.56</v>
      </c>
      <c r="AA1954" s="131">
        <v>1</v>
      </c>
      <c r="AB1954" s="131">
        <v>102.5</v>
      </c>
      <c r="AD1954" s="131">
        <v>167.46199999999999</v>
      </c>
      <c r="AH1954" s="132">
        <v>6.9999999999999994E-5</v>
      </c>
      <c r="AI1954" s="132">
        <f t="shared" si="38"/>
        <v>1.1915473016785142E-2</v>
      </c>
      <c r="AJ1954" s="132">
        <v>9.421877817172166E-4</v>
      </c>
    </row>
    <row r="1955" spans="1:36" hidden="1">
      <c r="A1955" t="s">
        <v>1213</v>
      </c>
      <c r="B1955">
        <v>9631</v>
      </c>
      <c r="C1955" t="s">
        <v>1977</v>
      </c>
      <c r="D1955" t="s">
        <v>1978</v>
      </c>
      <c r="E1955" t="s">
        <v>309</v>
      </c>
      <c r="F1955" t="s">
        <v>2076</v>
      </c>
      <c r="G1955" t="s">
        <v>2077</v>
      </c>
      <c r="H1955" t="s">
        <v>321</v>
      </c>
      <c r="I1955" t="s">
        <v>754</v>
      </c>
      <c r="J1955" t="s">
        <v>204</v>
      </c>
      <c r="K1955" t="s">
        <v>204</v>
      </c>
      <c r="L1955" t="s">
        <v>325</v>
      </c>
      <c r="M1955" t="s">
        <v>340</v>
      </c>
      <c r="N1955" t="s">
        <v>464</v>
      </c>
      <c r="O1955" t="s">
        <v>339</v>
      </c>
      <c r="P1955" t="s">
        <v>1700</v>
      </c>
      <c r="Q1955" t="s">
        <v>413</v>
      </c>
      <c r="R1955" t="s">
        <v>407</v>
      </c>
      <c r="S1955" t="s">
        <v>1212</v>
      </c>
      <c r="T1955" s="131">
        <v>4.67</v>
      </c>
      <c r="U1955" t="s">
        <v>2078</v>
      </c>
      <c r="V1955" s="132">
        <v>9.2300000000000004E-3</v>
      </c>
      <c r="W1955" s="132">
        <v>3.0800000000000001E-2</v>
      </c>
      <c r="X1955" t="s">
        <v>412</v>
      </c>
      <c r="Y1955" t="s">
        <v>339</v>
      </c>
      <c r="Z1955" s="131">
        <v>163785</v>
      </c>
      <c r="AA1955" s="131">
        <v>1</v>
      </c>
      <c r="AB1955" s="131">
        <v>100.11</v>
      </c>
      <c r="AD1955" s="131">
        <v>163.965</v>
      </c>
      <c r="AH1955" s="132">
        <v>1.2E-4</v>
      </c>
      <c r="AI1955" s="132">
        <f t="shared" si="38"/>
        <v>1.1666649945642449E-2</v>
      </c>
      <c r="AJ1955" s="132">
        <v>9.2251268723210901E-4</v>
      </c>
    </row>
    <row r="1956" spans="1:36" hidden="1">
      <c r="A1956" t="s">
        <v>1213</v>
      </c>
      <c r="B1956">
        <v>9631</v>
      </c>
      <c r="C1956" t="s">
        <v>1913</v>
      </c>
      <c r="D1956" t="s">
        <v>1914</v>
      </c>
      <c r="E1956" t="s">
        <v>309</v>
      </c>
      <c r="F1956" t="s">
        <v>1970</v>
      </c>
      <c r="G1956" t="s">
        <v>1971</v>
      </c>
      <c r="H1956" t="s">
        <v>321</v>
      </c>
      <c r="I1956" t="s">
        <v>754</v>
      </c>
      <c r="J1956" t="s">
        <v>204</v>
      </c>
      <c r="K1956" t="s">
        <v>204</v>
      </c>
      <c r="L1956" t="s">
        <v>325</v>
      </c>
      <c r="M1956" t="s">
        <v>340</v>
      </c>
      <c r="N1956" t="s">
        <v>464</v>
      </c>
      <c r="O1956" t="s">
        <v>339</v>
      </c>
      <c r="P1956" t="s">
        <v>1700</v>
      </c>
      <c r="Q1956" t="s">
        <v>413</v>
      </c>
      <c r="R1956" t="s">
        <v>407</v>
      </c>
      <c r="S1956" t="s">
        <v>1212</v>
      </c>
      <c r="T1956" s="131">
        <v>4.88</v>
      </c>
      <c r="U1956" t="s">
        <v>1972</v>
      </c>
      <c r="V1956" s="132">
        <v>3.0400000000000002E-3</v>
      </c>
      <c r="W1956" s="132">
        <v>2.7699999999999999E-2</v>
      </c>
      <c r="X1956" t="s">
        <v>412</v>
      </c>
      <c r="Y1956" t="s">
        <v>339</v>
      </c>
      <c r="Z1956" s="131">
        <v>160950</v>
      </c>
      <c r="AA1956" s="131">
        <v>1</v>
      </c>
      <c r="AB1956" s="131">
        <v>100.5</v>
      </c>
      <c r="AD1956" s="131">
        <v>161.755</v>
      </c>
      <c r="AH1956" s="132">
        <v>1.2E-4</v>
      </c>
      <c r="AI1956" s="132">
        <f t="shared" si="38"/>
        <v>1.1509401164622903E-2</v>
      </c>
      <c r="AJ1956" s="132">
        <v>9.1007861265044235E-4</v>
      </c>
    </row>
    <row r="1957" spans="1:36" hidden="1">
      <c r="A1957" t="s">
        <v>1213</v>
      </c>
      <c r="B1957">
        <v>9631</v>
      </c>
      <c r="C1957" t="s">
        <v>1908</v>
      </c>
      <c r="D1957" t="s">
        <v>1909</v>
      </c>
      <c r="E1957" t="s">
        <v>309</v>
      </c>
      <c r="F1957" t="s">
        <v>3476</v>
      </c>
      <c r="G1957" t="s">
        <v>3477</v>
      </c>
      <c r="H1957" t="s">
        <v>321</v>
      </c>
      <c r="I1957" t="s">
        <v>754</v>
      </c>
      <c r="J1957" t="s">
        <v>204</v>
      </c>
      <c r="K1957" t="s">
        <v>204</v>
      </c>
      <c r="L1957" t="s">
        <v>325</v>
      </c>
      <c r="M1957" t="s">
        <v>340</v>
      </c>
      <c r="N1957" t="s">
        <v>464</v>
      </c>
      <c r="O1957" t="s">
        <v>339</v>
      </c>
      <c r="P1957" t="s">
        <v>1627</v>
      </c>
      <c r="Q1957" t="s">
        <v>413</v>
      </c>
      <c r="R1957" t="s">
        <v>407</v>
      </c>
      <c r="S1957" t="s">
        <v>1212</v>
      </c>
      <c r="T1957" s="131">
        <v>5.43</v>
      </c>
      <c r="U1957" t="s">
        <v>1933</v>
      </c>
      <c r="V1957" s="132">
        <v>5.4599999999999996E-3</v>
      </c>
      <c r="W1957" s="132">
        <v>2.9600000000000001E-2</v>
      </c>
      <c r="X1957" t="s">
        <v>412</v>
      </c>
      <c r="Y1957" t="s">
        <v>339</v>
      </c>
      <c r="Z1957" s="131">
        <v>159225</v>
      </c>
      <c r="AA1957" s="131">
        <v>1</v>
      </c>
      <c r="AB1957" s="131">
        <v>99.78</v>
      </c>
      <c r="AD1957" s="131">
        <v>158.875</v>
      </c>
      <c r="AH1957" s="132">
        <v>1.48E-3</v>
      </c>
      <c r="AI1957" s="132">
        <f t="shared" si="38"/>
        <v>1.1304479676235442E-2</v>
      </c>
      <c r="AJ1957" s="132">
        <v>8.9387493174763707E-4</v>
      </c>
    </row>
    <row r="1958" spans="1:36" hidden="1">
      <c r="A1958" t="s">
        <v>1213</v>
      </c>
      <c r="B1958">
        <v>9631</v>
      </c>
      <c r="C1958" t="s">
        <v>1509</v>
      </c>
      <c r="D1958" t="s">
        <v>1510</v>
      </c>
      <c r="E1958" t="s">
        <v>309</v>
      </c>
      <c r="F1958" t="s">
        <v>2334</v>
      </c>
      <c r="G1958" t="s">
        <v>2335</v>
      </c>
      <c r="H1958" t="s">
        <v>321</v>
      </c>
      <c r="I1958" t="s">
        <v>754</v>
      </c>
      <c r="J1958" t="s">
        <v>204</v>
      </c>
      <c r="K1958" t="s">
        <v>204</v>
      </c>
      <c r="L1958" t="s">
        <v>325</v>
      </c>
      <c r="M1958" t="s">
        <v>340</v>
      </c>
      <c r="N1958" t="s">
        <v>448</v>
      </c>
      <c r="O1958" t="s">
        <v>339</v>
      </c>
      <c r="P1958" t="s">
        <v>1211</v>
      </c>
      <c r="Q1958" t="s">
        <v>413</v>
      </c>
      <c r="R1958" t="s">
        <v>407</v>
      </c>
      <c r="S1958" t="s">
        <v>1212</v>
      </c>
      <c r="T1958" s="131">
        <v>1.22</v>
      </c>
      <c r="U1958" t="s">
        <v>2336</v>
      </c>
      <c r="V1958" s="132">
        <v>5.0000000000000002E-5</v>
      </c>
      <c r="W1958" s="132">
        <v>2.3900000000000001E-2</v>
      </c>
      <c r="X1958" t="s">
        <v>412</v>
      </c>
      <c r="Y1958" t="s">
        <v>339</v>
      </c>
      <c r="Z1958" s="131">
        <v>140571</v>
      </c>
      <c r="AA1958" s="131">
        <v>1</v>
      </c>
      <c r="AB1958" s="131">
        <v>111.45</v>
      </c>
      <c r="AD1958" s="131">
        <v>156.666</v>
      </c>
      <c r="AH1958" s="132">
        <v>5.0000000000000002E-5</v>
      </c>
      <c r="AI1958" s="132">
        <f t="shared" si="38"/>
        <v>1.1147302048510475E-2</v>
      </c>
      <c r="AJ1958" s="132">
        <v>8.8144648344406172E-4</v>
      </c>
    </row>
    <row r="1959" spans="1:36" hidden="1">
      <c r="A1959" t="s">
        <v>1213</v>
      </c>
      <c r="B1959">
        <v>9631</v>
      </c>
      <c r="C1959" t="s">
        <v>2517</v>
      </c>
      <c r="D1959" t="s">
        <v>2518</v>
      </c>
      <c r="E1959" t="s">
        <v>309</v>
      </c>
      <c r="F1959" t="s">
        <v>2916</v>
      </c>
      <c r="G1959" t="s">
        <v>2917</v>
      </c>
      <c r="H1959" t="s">
        <v>321</v>
      </c>
      <c r="I1959" t="s">
        <v>754</v>
      </c>
      <c r="J1959" t="s">
        <v>204</v>
      </c>
      <c r="K1959" t="s">
        <v>204</v>
      </c>
      <c r="L1959" t="s">
        <v>325</v>
      </c>
      <c r="M1959" t="s">
        <v>340</v>
      </c>
      <c r="N1959" t="s">
        <v>447</v>
      </c>
      <c r="O1959" t="s">
        <v>339</v>
      </c>
      <c r="P1959" t="s">
        <v>1551</v>
      </c>
      <c r="Q1959" t="s">
        <v>413</v>
      </c>
      <c r="R1959" t="s">
        <v>407</v>
      </c>
      <c r="S1959" t="s">
        <v>1212</v>
      </c>
      <c r="T1959" s="131">
        <v>3.99</v>
      </c>
      <c r="U1959" t="s">
        <v>2018</v>
      </c>
      <c r="V1959" s="132">
        <v>1.158E-2</v>
      </c>
      <c r="W1959" s="132">
        <v>3.7199999999999997E-2</v>
      </c>
      <c r="X1959" t="s">
        <v>412</v>
      </c>
      <c r="Y1959" t="s">
        <v>339</v>
      </c>
      <c r="Z1959" s="131">
        <v>133404.26</v>
      </c>
      <c r="AA1959" s="131">
        <v>1</v>
      </c>
      <c r="AB1959" s="131">
        <v>113.73</v>
      </c>
      <c r="AD1959" s="131">
        <v>151.721</v>
      </c>
      <c r="AH1959" s="132">
        <v>3.8999999999999999E-4</v>
      </c>
      <c r="AI1959" s="132">
        <f t="shared" si="38"/>
        <v>1.0795449006817419E-2</v>
      </c>
      <c r="AJ1959" s="132">
        <v>8.536245382828214E-4</v>
      </c>
    </row>
    <row r="1960" spans="1:36" hidden="1">
      <c r="A1960" t="s">
        <v>1213</v>
      </c>
      <c r="B1960">
        <v>9631</v>
      </c>
      <c r="C1960" t="s">
        <v>2557</v>
      </c>
      <c r="D1960" t="s">
        <v>2558</v>
      </c>
      <c r="E1960" t="s">
        <v>309</v>
      </c>
      <c r="F1960" t="s">
        <v>2559</v>
      </c>
      <c r="G1960" t="s">
        <v>2560</v>
      </c>
      <c r="H1960" t="s">
        <v>321</v>
      </c>
      <c r="I1960" t="s">
        <v>754</v>
      </c>
      <c r="J1960" t="s">
        <v>204</v>
      </c>
      <c r="K1960" t="s">
        <v>204</v>
      </c>
      <c r="L1960" t="s">
        <v>325</v>
      </c>
      <c r="M1960" t="s">
        <v>340</v>
      </c>
      <c r="N1960" t="s">
        <v>477</v>
      </c>
      <c r="O1960" t="s">
        <v>339</v>
      </c>
      <c r="P1960" t="s">
        <v>2027</v>
      </c>
      <c r="Q1960" t="s">
        <v>415</v>
      </c>
      <c r="R1960" t="s">
        <v>407</v>
      </c>
      <c r="S1960" t="s">
        <v>1212</v>
      </c>
      <c r="T1960" s="131">
        <v>5.09</v>
      </c>
      <c r="U1960" t="s">
        <v>2284</v>
      </c>
      <c r="V1960" s="132">
        <v>1.273E-2</v>
      </c>
      <c r="W1960" s="132">
        <v>2.5499999999999998E-2</v>
      </c>
      <c r="X1960" t="s">
        <v>412</v>
      </c>
      <c r="Y1960" t="s">
        <v>339</v>
      </c>
      <c r="Z1960" s="131">
        <v>123794.52</v>
      </c>
      <c r="AA1960" s="131">
        <v>1</v>
      </c>
      <c r="AB1960" s="131">
        <v>117.66</v>
      </c>
      <c r="AD1960" s="131">
        <v>145.65700000000001</v>
      </c>
      <c r="AH1960" s="132">
        <v>8.0000000000000007E-5</v>
      </c>
      <c r="AI1960" s="132">
        <f t="shared" si="38"/>
        <v>1.0363975428490485E-2</v>
      </c>
      <c r="AJ1960" s="132">
        <v>8.1950678793747027E-4</v>
      </c>
    </row>
    <row r="1961" spans="1:36" hidden="1">
      <c r="A1961" t="s">
        <v>1213</v>
      </c>
      <c r="B1961">
        <v>9631</v>
      </c>
      <c r="C1961" t="s">
        <v>2598</v>
      </c>
      <c r="D1961" t="s">
        <v>2599</v>
      </c>
      <c r="E1961" t="s">
        <v>309</v>
      </c>
      <c r="F1961" t="s">
        <v>2600</v>
      </c>
      <c r="G1961" t="s">
        <v>2601</v>
      </c>
      <c r="H1961" t="s">
        <v>321</v>
      </c>
      <c r="I1961" t="s">
        <v>755</v>
      </c>
      <c r="J1961" t="s">
        <v>204</v>
      </c>
      <c r="K1961" t="s">
        <v>204</v>
      </c>
      <c r="L1961" t="s">
        <v>325</v>
      </c>
      <c r="M1961" t="s">
        <v>340</v>
      </c>
      <c r="N1961" t="s">
        <v>454</v>
      </c>
      <c r="O1961" t="s">
        <v>339</v>
      </c>
      <c r="P1961" t="s">
        <v>1700</v>
      </c>
      <c r="Q1961" t="s">
        <v>413</v>
      </c>
      <c r="R1961" t="s">
        <v>407</v>
      </c>
      <c r="S1961" t="s">
        <v>1212</v>
      </c>
      <c r="T1961" s="131">
        <v>0.27</v>
      </c>
      <c r="U1961" t="s">
        <v>2602</v>
      </c>
      <c r="V1961" s="132">
        <v>4.8349999999999997E-2</v>
      </c>
      <c r="W1961" s="132">
        <v>8.0799999999999997E-2</v>
      </c>
      <c r="X1961" t="s">
        <v>412</v>
      </c>
      <c r="Y1961" t="s">
        <v>339</v>
      </c>
      <c r="Z1961" s="131">
        <v>129497.8</v>
      </c>
      <c r="AA1961" s="131">
        <v>1</v>
      </c>
      <c r="AB1961" s="131">
        <v>103.71</v>
      </c>
      <c r="AD1961" s="131">
        <v>134.30199999999999</v>
      </c>
      <c r="AH1961" s="132">
        <v>3.8999999999999999E-4</v>
      </c>
      <c r="AI1961" s="132">
        <f t="shared" si="38"/>
        <v>9.5560297685461666E-3</v>
      </c>
      <c r="AJ1961" s="132">
        <v>7.5562040021130543E-4</v>
      </c>
    </row>
    <row r="1962" spans="1:36" hidden="1">
      <c r="A1962" t="s">
        <v>1213</v>
      </c>
      <c r="B1962">
        <v>9631</v>
      </c>
      <c r="C1962" t="s">
        <v>2023</v>
      </c>
      <c r="D1962" t="s">
        <v>2024</v>
      </c>
      <c r="E1962" t="s">
        <v>309</v>
      </c>
      <c r="F1962" t="s">
        <v>2450</v>
      </c>
      <c r="G1962" t="s">
        <v>2451</v>
      </c>
      <c r="H1962" t="s">
        <v>321</v>
      </c>
      <c r="I1962" t="s">
        <v>754</v>
      </c>
      <c r="J1962" t="s">
        <v>204</v>
      </c>
      <c r="K1962" t="s">
        <v>204</v>
      </c>
      <c r="L1962" t="s">
        <v>325</v>
      </c>
      <c r="M1962" t="s">
        <v>340</v>
      </c>
      <c r="N1962" t="s">
        <v>464</v>
      </c>
      <c r="O1962" t="s">
        <v>339</v>
      </c>
      <c r="P1962" t="s">
        <v>2027</v>
      </c>
      <c r="Q1962" t="s">
        <v>415</v>
      </c>
      <c r="R1962" t="s">
        <v>407</v>
      </c>
      <c r="S1962" t="s">
        <v>1212</v>
      </c>
      <c r="T1962" s="131">
        <v>2.66</v>
      </c>
      <c r="U1962" t="s">
        <v>2452</v>
      </c>
      <c r="V1962" s="132">
        <v>1.5499999999999999E-3</v>
      </c>
      <c r="W1962" s="132">
        <v>2.81E-2</v>
      </c>
      <c r="X1962" t="s">
        <v>412</v>
      </c>
      <c r="Y1962" t="s">
        <v>339</v>
      </c>
      <c r="Z1962" s="131">
        <v>112996.95</v>
      </c>
      <c r="AA1962" s="131">
        <v>1</v>
      </c>
      <c r="AB1962" s="131">
        <v>113.01</v>
      </c>
      <c r="AD1962" s="131">
        <v>127.69799999999999</v>
      </c>
      <c r="AH1962" s="132">
        <v>5.0000000000000002E-5</v>
      </c>
      <c r="AI1962" s="132">
        <f t="shared" si="38"/>
        <v>9.0861334111465818E-3</v>
      </c>
      <c r="AJ1962" s="132">
        <v>7.1846445969667822E-4</v>
      </c>
    </row>
    <row r="1963" spans="1:36" hidden="1">
      <c r="A1963" t="s">
        <v>1213</v>
      </c>
      <c r="B1963">
        <v>9631</v>
      </c>
      <c r="C1963" t="s">
        <v>1920</v>
      </c>
      <c r="D1963" t="s">
        <v>1921</v>
      </c>
      <c r="E1963" t="s">
        <v>309</v>
      </c>
      <c r="F1963" t="s">
        <v>2404</v>
      </c>
      <c r="G1963" t="s">
        <v>2405</v>
      </c>
      <c r="H1963" t="s">
        <v>321</v>
      </c>
      <c r="I1963" t="s">
        <v>754</v>
      </c>
      <c r="J1963" t="s">
        <v>204</v>
      </c>
      <c r="K1963" t="s">
        <v>204</v>
      </c>
      <c r="L1963" t="s">
        <v>325</v>
      </c>
      <c r="M1963" t="s">
        <v>340</v>
      </c>
      <c r="N1963" t="s">
        <v>464</v>
      </c>
      <c r="O1963" t="s">
        <v>339</v>
      </c>
      <c r="P1963" t="s">
        <v>2213</v>
      </c>
      <c r="Q1963" t="s">
        <v>415</v>
      </c>
      <c r="R1963" t="s">
        <v>407</v>
      </c>
      <c r="S1963" t="s">
        <v>1212</v>
      </c>
      <c r="T1963" s="131">
        <v>4.01</v>
      </c>
      <c r="U1963" t="s">
        <v>1820</v>
      </c>
      <c r="V1963" s="132">
        <v>1.7799999999999999E-3</v>
      </c>
      <c r="W1963" s="132">
        <v>3.0499999999999999E-2</v>
      </c>
      <c r="X1963" t="s">
        <v>412</v>
      </c>
      <c r="Y1963" t="s">
        <v>339</v>
      </c>
      <c r="Z1963" s="131">
        <v>117000</v>
      </c>
      <c r="AA1963" s="131">
        <v>1</v>
      </c>
      <c r="AB1963" s="131">
        <v>107.88</v>
      </c>
      <c r="AD1963" s="131">
        <v>126.22</v>
      </c>
      <c r="AH1963" s="132">
        <v>1E-4</v>
      </c>
      <c r="AI1963" s="132">
        <f t="shared" si="38"/>
        <v>8.9809688417588508E-3</v>
      </c>
      <c r="AJ1963" s="132">
        <v>7.1014882067780801E-4</v>
      </c>
    </row>
    <row r="1964" spans="1:36" hidden="1">
      <c r="A1964" t="s">
        <v>1213</v>
      </c>
      <c r="B1964">
        <v>9631</v>
      </c>
      <c r="C1964" t="s">
        <v>1948</v>
      </c>
      <c r="D1964" t="s">
        <v>1949</v>
      </c>
      <c r="E1964" t="s">
        <v>309</v>
      </c>
      <c r="F1964" t="s">
        <v>2028</v>
      </c>
      <c r="G1964" t="s">
        <v>2029</v>
      </c>
      <c r="H1964" t="s">
        <v>321</v>
      </c>
      <c r="I1964" t="s">
        <v>754</v>
      </c>
      <c r="J1964" t="s">
        <v>204</v>
      </c>
      <c r="K1964" t="s">
        <v>204</v>
      </c>
      <c r="L1964" t="s">
        <v>325</v>
      </c>
      <c r="M1964" t="s">
        <v>340</v>
      </c>
      <c r="N1964" t="s">
        <v>447</v>
      </c>
      <c r="O1964" t="s">
        <v>339</v>
      </c>
      <c r="P1964" t="s">
        <v>1551</v>
      </c>
      <c r="Q1964" t="s">
        <v>413</v>
      </c>
      <c r="R1964" t="s">
        <v>407</v>
      </c>
      <c r="S1964" t="s">
        <v>1212</v>
      </c>
      <c r="T1964" s="131">
        <v>3.04</v>
      </c>
      <c r="U1964" t="s">
        <v>1617</v>
      </c>
      <c r="V1964" s="132">
        <v>2.65E-3</v>
      </c>
      <c r="W1964" s="132">
        <v>3.2800000000000003E-2</v>
      </c>
      <c r="X1964" t="s">
        <v>412</v>
      </c>
      <c r="Y1964" t="s">
        <v>339</v>
      </c>
      <c r="Z1964" s="131">
        <v>115625</v>
      </c>
      <c r="AA1964" s="131">
        <v>1</v>
      </c>
      <c r="AB1964" s="131">
        <v>104.77</v>
      </c>
      <c r="AD1964" s="131">
        <v>121.14</v>
      </c>
      <c r="AH1964" s="132">
        <v>8.0000000000000007E-5</v>
      </c>
      <c r="AI1964" s="132">
        <f t="shared" si="38"/>
        <v>8.6195101052976321E-3</v>
      </c>
      <c r="AJ1964" s="132">
        <v>6.8156732797424867E-4</v>
      </c>
    </row>
    <row r="1965" spans="1:36" hidden="1">
      <c r="A1965" t="s">
        <v>1213</v>
      </c>
      <c r="B1965">
        <v>9631</v>
      </c>
      <c r="C1965" t="s">
        <v>2275</v>
      </c>
      <c r="D1965" t="s">
        <v>2276</v>
      </c>
      <c r="E1965" t="s">
        <v>309</v>
      </c>
      <c r="F1965" t="s">
        <v>2676</v>
      </c>
      <c r="G1965" t="s">
        <v>2677</v>
      </c>
      <c r="H1965" t="s">
        <v>321</v>
      </c>
      <c r="I1965" t="s">
        <v>754</v>
      </c>
      <c r="J1965" t="s">
        <v>204</v>
      </c>
      <c r="K1965" t="s">
        <v>204</v>
      </c>
      <c r="L1965" t="s">
        <v>325</v>
      </c>
      <c r="M1965" t="s">
        <v>340</v>
      </c>
      <c r="N1965" t="s">
        <v>464</v>
      </c>
      <c r="O1965" t="s">
        <v>339</v>
      </c>
      <c r="P1965" t="s">
        <v>1533</v>
      </c>
      <c r="Q1965" t="s">
        <v>413</v>
      </c>
      <c r="R1965" t="s">
        <v>407</v>
      </c>
      <c r="S1965" t="s">
        <v>1212</v>
      </c>
      <c r="T1965" s="131">
        <v>1.1499999999999999</v>
      </c>
      <c r="U1965" t="s">
        <v>2678</v>
      </c>
      <c r="V1965" s="132">
        <v>6.4700000000000001E-3</v>
      </c>
      <c r="W1965" s="132">
        <v>2.8199999999999999E-2</v>
      </c>
      <c r="X1965" t="s">
        <v>412</v>
      </c>
      <c r="Y1965" t="s">
        <v>339</v>
      </c>
      <c r="Z1965" s="131">
        <v>102469</v>
      </c>
      <c r="AA1965" s="131">
        <v>1</v>
      </c>
      <c r="AB1965" s="131">
        <v>117.16</v>
      </c>
      <c r="AD1965" s="131">
        <v>120.053</v>
      </c>
      <c r="AH1965" s="132">
        <v>6.9999999999999994E-5</v>
      </c>
      <c r="AI1965" s="132">
        <f t="shared" si="38"/>
        <v>8.5421664740902813E-3</v>
      </c>
      <c r="AJ1965" s="132">
        <v>6.7545156368905787E-4</v>
      </c>
    </row>
    <row r="1966" spans="1:36" hidden="1">
      <c r="A1966" t="s">
        <v>1213</v>
      </c>
      <c r="B1966">
        <v>9631</v>
      </c>
      <c r="C1966" t="s">
        <v>1573</v>
      </c>
      <c r="D1966" t="s">
        <v>1574</v>
      </c>
      <c r="E1966" t="s">
        <v>309</v>
      </c>
      <c r="F1966" t="s">
        <v>2008</v>
      </c>
      <c r="G1966" t="s">
        <v>2009</v>
      </c>
      <c r="H1966" t="s">
        <v>321</v>
      </c>
      <c r="I1966" t="s">
        <v>951</v>
      </c>
      <c r="J1966" t="s">
        <v>204</v>
      </c>
      <c r="K1966" t="s">
        <v>204</v>
      </c>
      <c r="L1966" t="s">
        <v>325</v>
      </c>
      <c r="M1966" t="s">
        <v>340</v>
      </c>
      <c r="N1966" t="s">
        <v>441</v>
      </c>
      <c r="O1966" t="s">
        <v>339</v>
      </c>
      <c r="P1966" t="s">
        <v>1577</v>
      </c>
      <c r="Q1966" t="s">
        <v>415</v>
      </c>
      <c r="R1966" t="s">
        <v>407</v>
      </c>
      <c r="S1966" t="s">
        <v>1212</v>
      </c>
      <c r="T1966" s="131">
        <v>3.29</v>
      </c>
      <c r="U1966" t="s">
        <v>2010</v>
      </c>
      <c r="V1966" s="132">
        <v>2.9420000000000002E-2</v>
      </c>
      <c r="W1966" s="132">
        <v>5.5899999999999998E-2</v>
      </c>
      <c r="X1966" t="s">
        <v>412</v>
      </c>
      <c r="Y1966" t="s">
        <v>339</v>
      </c>
      <c r="Z1966" s="131">
        <v>133000</v>
      </c>
      <c r="AA1966" s="131">
        <v>1</v>
      </c>
      <c r="AB1966" s="131">
        <v>87.84</v>
      </c>
      <c r="AD1966" s="131">
        <v>116.827</v>
      </c>
      <c r="AH1966" s="132">
        <v>1.1E-4</v>
      </c>
      <c r="AI1966" s="132">
        <f t="shared" si="38"/>
        <v>8.3126259457784926E-3</v>
      </c>
      <c r="AJ1966" s="132">
        <v>6.5730119056667941E-4</v>
      </c>
    </row>
    <row r="1967" spans="1:36" hidden="1">
      <c r="A1967" t="s">
        <v>1213</v>
      </c>
      <c r="B1967">
        <v>9631</v>
      </c>
      <c r="C1967" t="s">
        <v>1948</v>
      </c>
      <c r="D1967" t="s">
        <v>1949</v>
      </c>
      <c r="E1967" t="s">
        <v>309</v>
      </c>
      <c r="F1967" t="s">
        <v>1950</v>
      </c>
      <c r="G1967" t="s">
        <v>1951</v>
      </c>
      <c r="H1967" t="s">
        <v>321</v>
      </c>
      <c r="I1967" t="s">
        <v>754</v>
      </c>
      <c r="J1967" t="s">
        <v>204</v>
      </c>
      <c r="K1967" t="s">
        <v>204</v>
      </c>
      <c r="L1967" t="s">
        <v>325</v>
      </c>
      <c r="M1967" t="s">
        <v>340</v>
      </c>
      <c r="N1967" t="s">
        <v>447</v>
      </c>
      <c r="O1967" t="s">
        <v>339</v>
      </c>
      <c r="P1967" t="s">
        <v>1551</v>
      </c>
      <c r="Q1967" t="s">
        <v>413</v>
      </c>
      <c r="R1967" t="s">
        <v>407</v>
      </c>
      <c r="S1967" t="s">
        <v>1212</v>
      </c>
      <c r="T1967" s="131">
        <v>5.0999999999999996</v>
      </c>
      <c r="U1967" t="s">
        <v>1952</v>
      </c>
      <c r="V1967" s="132">
        <v>4.0390000000000002E-2</v>
      </c>
      <c r="W1967" s="132">
        <v>3.4200000000000001E-2</v>
      </c>
      <c r="X1967" t="s">
        <v>412</v>
      </c>
      <c r="Y1967" t="s">
        <v>339</v>
      </c>
      <c r="Z1967" s="131">
        <v>103000</v>
      </c>
      <c r="AA1967" s="131">
        <v>1</v>
      </c>
      <c r="AB1967" s="131">
        <v>109.05</v>
      </c>
      <c r="AD1967" s="131">
        <v>112.322</v>
      </c>
      <c r="AH1967" s="132">
        <v>2.9E-4</v>
      </c>
      <c r="AI1967" s="132">
        <f t="shared" si="38"/>
        <v>7.9920803537001876E-3</v>
      </c>
      <c r="AJ1967" s="132">
        <v>6.3195480776558988E-4</v>
      </c>
    </row>
    <row r="1968" spans="1:36" hidden="1">
      <c r="A1968" t="s">
        <v>1213</v>
      </c>
      <c r="B1968">
        <v>9631</v>
      </c>
      <c r="C1968" t="s">
        <v>1519</v>
      </c>
      <c r="D1968" t="s">
        <v>1520</v>
      </c>
      <c r="E1968" t="s">
        <v>309</v>
      </c>
      <c r="F1968" t="s">
        <v>2468</v>
      </c>
      <c r="G1968" t="s">
        <v>2469</v>
      </c>
      <c r="H1968" t="s">
        <v>321</v>
      </c>
      <c r="I1968" t="s">
        <v>754</v>
      </c>
      <c r="J1968" t="s">
        <v>204</v>
      </c>
      <c r="K1968" t="s">
        <v>204</v>
      </c>
      <c r="L1968" t="s">
        <v>325</v>
      </c>
      <c r="M1968" t="s">
        <v>340</v>
      </c>
      <c r="N1968" t="s">
        <v>448</v>
      </c>
      <c r="O1968" t="s">
        <v>339</v>
      </c>
      <c r="P1968" t="s">
        <v>1211</v>
      </c>
      <c r="Q1968" t="s">
        <v>413</v>
      </c>
      <c r="R1968" t="s">
        <v>407</v>
      </c>
      <c r="S1968" t="s">
        <v>1212</v>
      </c>
      <c r="T1968" s="131">
        <v>1.24</v>
      </c>
      <c r="U1968" t="s">
        <v>1841</v>
      </c>
      <c r="V1968" s="132">
        <v>1.6250000000000001E-2</v>
      </c>
      <c r="W1968" s="132">
        <v>2.29E-2</v>
      </c>
      <c r="X1968" t="s">
        <v>412</v>
      </c>
      <c r="Y1968" t="s">
        <v>339</v>
      </c>
      <c r="Z1968" s="131">
        <v>96379.5</v>
      </c>
      <c r="AA1968" s="131">
        <v>1</v>
      </c>
      <c r="AB1968" s="131">
        <v>114.23</v>
      </c>
      <c r="AD1968" s="131">
        <v>110.09399999999999</v>
      </c>
      <c r="AH1968" s="132">
        <v>6.0000000000000002E-5</v>
      </c>
      <c r="AI1968" s="132">
        <f t="shared" si="38"/>
        <v>7.8335508133782188E-3</v>
      </c>
      <c r="AJ1968" s="132">
        <v>6.1941946017828075E-4</v>
      </c>
    </row>
    <row r="1969" spans="1:36" hidden="1">
      <c r="A1969" t="s">
        <v>1213</v>
      </c>
      <c r="B1969">
        <v>9631</v>
      </c>
      <c r="C1969" t="s">
        <v>1925</v>
      </c>
      <c r="D1969" t="s">
        <v>1926</v>
      </c>
      <c r="E1969" t="s">
        <v>309</v>
      </c>
      <c r="F1969" t="s">
        <v>1927</v>
      </c>
      <c r="G1969" t="s">
        <v>1928</v>
      </c>
      <c r="H1969" t="s">
        <v>321</v>
      </c>
      <c r="I1969" t="s">
        <v>754</v>
      </c>
      <c r="J1969" t="s">
        <v>204</v>
      </c>
      <c r="K1969" t="s">
        <v>204</v>
      </c>
      <c r="L1969" t="s">
        <v>325</v>
      </c>
      <c r="M1969" t="s">
        <v>340</v>
      </c>
      <c r="N1969" t="s">
        <v>464</v>
      </c>
      <c r="O1969" t="s">
        <v>339</v>
      </c>
      <c r="P1969" t="s">
        <v>1539</v>
      </c>
      <c r="Q1969" t="s">
        <v>413</v>
      </c>
      <c r="R1969" t="s">
        <v>407</v>
      </c>
      <c r="S1969" t="s">
        <v>1212</v>
      </c>
      <c r="T1969" s="131">
        <v>2.1</v>
      </c>
      <c r="U1969" t="s">
        <v>1849</v>
      </c>
      <c r="V1969" s="132">
        <v>9.6100000000000005E-3</v>
      </c>
      <c r="W1969" s="132">
        <v>3.5000000000000003E-2</v>
      </c>
      <c r="X1969" t="s">
        <v>412</v>
      </c>
      <c r="Y1969" t="s">
        <v>339</v>
      </c>
      <c r="Z1969" s="131">
        <v>89175</v>
      </c>
      <c r="AA1969" s="131">
        <v>1</v>
      </c>
      <c r="AB1969" s="131">
        <v>115.87</v>
      </c>
      <c r="AD1969" s="131">
        <v>103.327</v>
      </c>
      <c r="AH1969" s="132">
        <v>1.8000000000000001E-4</v>
      </c>
      <c r="AI1969" s="132">
        <f t="shared" si="38"/>
        <v>7.3520564689622623E-3</v>
      </c>
      <c r="AJ1969" s="132">
        <v>5.8134643633477945E-4</v>
      </c>
    </row>
    <row r="1970" spans="1:36" hidden="1">
      <c r="A1970" t="s">
        <v>1213</v>
      </c>
      <c r="B1970">
        <v>9631</v>
      </c>
      <c r="C1970" t="s">
        <v>2880</v>
      </c>
      <c r="D1970" t="s">
        <v>2881</v>
      </c>
      <c r="E1970" t="s">
        <v>309</v>
      </c>
      <c r="F1970" t="s">
        <v>2897</v>
      </c>
      <c r="G1970" t="s">
        <v>2898</v>
      </c>
      <c r="H1970" t="s">
        <v>321</v>
      </c>
      <c r="I1970" t="s">
        <v>951</v>
      </c>
      <c r="J1970" t="s">
        <v>204</v>
      </c>
      <c r="K1970" t="s">
        <v>204</v>
      </c>
      <c r="L1970" t="s">
        <v>325</v>
      </c>
      <c r="M1970" t="s">
        <v>340</v>
      </c>
      <c r="N1970" t="s">
        <v>440</v>
      </c>
      <c r="O1970" t="s">
        <v>339</v>
      </c>
      <c r="P1970" t="s">
        <v>1627</v>
      </c>
      <c r="Q1970" t="s">
        <v>413</v>
      </c>
      <c r="R1970" t="s">
        <v>407</v>
      </c>
      <c r="S1970" t="s">
        <v>1212</v>
      </c>
      <c r="T1970" s="131">
        <v>2.2400000000000002</v>
      </c>
      <c r="U1970" t="s">
        <v>2899</v>
      </c>
      <c r="V1970" s="132">
        <v>5.713E-2</v>
      </c>
      <c r="W1970" s="132">
        <v>5.3999999999999999E-2</v>
      </c>
      <c r="X1970" t="s">
        <v>412</v>
      </c>
      <c r="Y1970" t="s">
        <v>339</v>
      </c>
      <c r="Z1970" s="131">
        <v>108395.3</v>
      </c>
      <c r="AA1970" s="131">
        <v>1</v>
      </c>
      <c r="AB1970" s="131">
        <v>94.31</v>
      </c>
      <c r="AD1970" s="131">
        <v>102.22799999999999</v>
      </c>
      <c r="AH1970" s="132">
        <v>1.9000000000000001E-4</v>
      </c>
      <c r="AI1970" s="132">
        <f t="shared" si="38"/>
        <v>7.2738589982199627E-3</v>
      </c>
      <c r="AJ1970" s="132">
        <v>5.7516315671249374E-4</v>
      </c>
    </row>
    <row r="1971" spans="1:36" hidden="1">
      <c r="A1971" t="s">
        <v>1213</v>
      </c>
      <c r="B1971">
        <v>9631</v>
      </c>
      <c r="C1971" t="s">
        <v>2873</v>
      </c>
      <c r="D1971" t="s">
        <v>2874</v>
      </c>
      <c r="E1971" t="s">
        <v>309</v>
      </c>
      <c r="F1971" t="s">
        <v>2875</v>
      </c>
      <c r="G1971" t="s">
        <v>2876</v>
      </c>
      <c r="H1971" t="s">
        <v>321</v>
      </c>
      <c r="I1971" t="s">
        <v>754</v>
      </c>
      <c r="J1971" t="s">
        <v>204</v>
      </c>
      <c r="K1971" t="s">
        <v>204</v>
      </c>
      <c r="L1971" t="s">
        <v>325</v>
      </c>
      <c r="M1971" t="s">
        <v>340</v>
      </c>
      <c r="N1971" t="s">
        <v>447</v>
      </c>
      <c r="O1971" t="s">
        <v>339</v>
      </c>
      <c r="P1971" t="s">
        <v>2213</v>
      </c>
      <c r="Q1971" t="s">
        <v>415</v>
      </c>
      <c r="R1971" t="s">
        <v>407</v>
      </c>
      <c r="S1971" t="s">
        <v>1212</v>
      </c>
      <c r="T1971" s="131">
        <v>3.61</v>
      </c>
      <c r="U1971" t="s">
        <v>1572</v>
      </c>
      <c r="V1971" s="132">
        <v>1.4630000000000001E-2</v>
      </c>
      <c r="W1971" s="132">
        <v>2.9899999999999999E-2</v>
      </c>
      <c r="X1971" t="s">
        <v>412</v>
      </c>
      <c r="Y1971" t="s">
        <v>339</v>
      </c>
      <c r="Z1971" s="131">
        <v>96471.6</v>
      </c>
      <c r="AA1971" s="131">
        <v>1</v>
      </c>
      <c r="AB1971" s="131">
        <v>103.21</v>
      </c>
      <c r="AD1971" s="131">
        <v>99.567999999999998</v>
      </c>
      <c r="AH1971" s="132">
        <v>5.9000000000000003E-4</v>
      </c>
      <c r="AI1971" s="132">
        <f t="shared" si="38"/>
        <v>7.0845912346398764E-3</v>
      </c>
      <c r="AJ1971" s="132">
        <v>5.601972569897638E-4</v>
      </c>
    </row>
    <row r="1972" spans="1:36" hidden="1">
      <c r="A1972" t="s">
        <v>1213</v>
      </c>
      <c r="B1972">
        <v>9631</v>
      </c>
      <c r="C1972" t="s">
        <v>2550</v>
      </c>
      <c r="D1972" t="s">
        <v>2551</v>
      </c>
      <c r="E1972" t="s">
        <v>309</v>
      </c>
      <c r="F1972" t="s">
        <v>2700</v>
      </c>
      <c r="G1972" t="s">
        <v>2701</v>
      </c>
      <c r="H1972" t="s">
        <v>321</v>
      </c>
      <c r="I1972" t="s">
        <v>951</v>
      </c>
      <c r="J1972" t="s">
        <v>204</v>
      </c>
      <c r="K1972" t="s">
        <v>204</v>
      </c>
      <c r="L1972" t="s">
        <v>325</v>
      </c>
      <c r="M1972" t="s">
        <v>340</v>
      </c>
      <c r="N1972" t="s">
        <v>440</v>
      </c>
      <c r="O1972" t="s">
        <v>339</v>
      </c>
      <c r="P1972" t="s">
        <v>1539</v>
      </c>
      <c r="Q1972" t="s">
        <v>413</v>
      </c>
      <c r="R1972" t="s">
        <v>407</v>
      </c>
      <c r="S1972" t="s">
        <v>1212</v>
      </c>
      <c r="T1972" s="131">
        <v>3.03</v>
      </c>
      <c r="U1972" t="s">
        <v>2702</v>
      </c>
      <c r="V1972" s="132">
        <v>1.949E-2</v>
      </c>
      <c r="W1972" s="132">
        <v>5.5599999999999997E-2</v>
      </c>
      <c r="X1972" t="s">
        <v>412</v>
      </c>
      <c r="Y1972" t="s">
        <v>339</v>
      </c>
      <c r="Z1972" s="131">
        <v>106035.72</v>
      </c>
      <c r="AA1972" s="131">
        <v>1</v>
      </c>
      <c r="AB1972" s="131">
        <v>91.59</v>
      </c>
      <c r="AD1972" s="131">
        <v>97.117999999999995</v>
      </c>
      <c r="AH1972" s="132">
        <v>1.4999999999999999E-4</v>
      </c>
      <c r="AI1972" s="132">
        <f t="shared" si="38"/>
        <v>6.9102656629213754E-3</v>
      </c>
      <c r="AJ1972" s="132">
        <v>5.4641287566619681E-4</v>
      </c>
    </row>
    <row r="1973" spans="1:36" hidden="1">
      <c r="A1973" t="s">
        <v>1213</v>
      </c>
      <c r="B1973">
        <v>9631</v>
      </c>
      <c r="C1973" t="s">
        <v>2250</v>
      </c>
      <c r="D1973" t="s">
        <v>2251</v>
      </c>
      <c r="E1973" t="s">
        <v>309</v>
      </c>
      <c r="F1973" t="s">
        <v>2817</v>
      </c>
      <c r="G1973" t="s">
        <v>2818</v>
      </c>
      <c r="H1973" t="s">
        <v>321</v>
      </c>
      <c r="I1973" t="s">
        <v>754</v>
      </c>
      <c r="J1973" t="s">
        <v>204</v>
      </c>
      <c r="K1973" t="s">
        <v>204</v>
      </c>
      <c r="L1973" t="s">
        <v>325</v>
      </c>
      <c r="M1973" t="s">
        <v>340</v>
      </c>
      <c r="N1973" t="s">
        <v>440</v>
      </c>
      <c r="O1973" t="s">
        <v>339</v>
      </c>
      <c r="P1973" t="s">
        <v>1533</v>
      </c>
      <c r="Q1973" t="s">
        <v>413</v>
      </c>
      <c r="R1973" t="s">
        <v>407</v>
      </c>
      <c r="S1973" t="s">
        <v>1212</v>
      </c>
      <c r="T1973" s="131">
        <v>3.09</v>
      </c>
      <c r="U1973" t="s">
        <v>2819</v>
      </c>
      <c r="V1973" s="132">
        <v>6.94E-3</v>
      </c>
      <c r="W1973" s="132">
        <v>2.76E-2</v>
      </c>
      <c r="X1973" t="s">
        <v>412</v>
      </c>
      <c r="Y1973" t="s">
        <v>339</v>
      </c>
      <c r="Z1973" s="131">
        <v>85851.7</v>
      </c>
      <c r="AA1973" s="131">
        <v>1</v>
      </c>
      <c r="AB1973" s="131">
        <v>111.43</v>
      </c>
      <c r="AD1973" s="131">
        <v>95.665000000000006</v>
      </c>
      <c r="AH1973" s="132">
        <v>9.0000000000000006E-5</v>
      </c>
      <c r="AI1973" s="132">
        <f t="shared" si="38"/>
        <v>6.8068799258981186E-3</v>
      </c>
      <c r="AJ1973" s="132">
        <v>5.3823789359960794E-4</v>
      </c>
    </row>
    <row r="1974" spans="1:36" hidden="1">
      <c r="A1974" t="s">
        <v>1213</v>
      </c>
      <c r="B1974">
        <v>9631</v>
      </c>
      <c r="C1974" t="s">
        <v>2385</v>
      </c>
      <c r="D1974" t="s">
        <v>2386</v>
      </c>
      <c r="E1974" t="s">
        <v>309</v>
      </c>
      <c r="F1974" t="s">
        <v>2918</v>
      </c>
      <c r="G1974" t="s">
        <v>2919</v>
      </c>
      <c r="H1974" t="s">
        <v>321</v>
      </c>
      <c r="I1974" t="s">
        <v>951</v>
      </c>
      <c r="J1974" t="s">
        <v>204</v>
      </c>
      <c r="K1974" t="s">
        <v>204</v>
      </c>
      <c r="L1974" t="s">
        <v>325</v>
      </c>
      <c r="M1974" t="s">
        <v>340</v>
      </c>
      <c r="N1974" t="s">
        <v>447</v>
      </c>
      <c r="O1974" t="s">
        <v>339</v>
      </c>
      <c r="P1974" t="s">
        <v>1545</v>
      </c>
      <c r="Q1974" t="s">
        <v>415</v>
      </c>
      <c r="R1974" t="s">
        <v>407</v>
      </c>
      <c r="S1974" t="s">
        <v>1212</v>
      </c>
      <c r="T1974" s="131">
        <v>1.92</v>
      </c>
      <c r="U1974" t="s">
        <v>1597</v>
      </c>
      <c r="V1974" s="132">
        <v>2.572E-2</v>
      </c>
      <c r="W1974" s="132">
        <v>5.1700000000000003E-2</v>
      </c>
      <c r="X1974" t="s">
        <v>412</v>
      </c>
      <c r="Y1974" t="s">
        <v>339</v>
      </c>
      <c r="Z1974" s="131">
        <v>94653.3</v>
      </c>
      <c r="AA1974" s="131">
        <v>1</v>
      </c>
      <c r="AB1974" s="131">
        <v>95.97</v>
      </c>
      <c r="AD1974" s="131">
        <v>90.838999999999999</v>
      </c>
      <c r="AH1974" s="132">
        <v>4.0999999999999999E-4</v>
      </c>
      <c r="AI1974" s="132">
        <f t="shared" si="38"/>
        <v>6.4634941262599601E-3</v>
      </c>
      <c r="AJ1974" s="132">
        <v>5.1108547553122647E-4</v>
      </c>
    </row>
    <row r="1975" spans="1:36" hidden="1">
      <c r="A1975" t="s">
        <v>1213</v>
      </c>
      <c r="B1975">
        <v>9631</v>
      </c>
      <c r="C1975" t="s">
        <v>2351</v>
      </c>
      <c r="D1975" t="s">
        <v>2352</v>
      </c>
      <c r="E1975" t="s">
        <v>309</v>
      </c>
      <c r="F1975" t="s">
        <v>2841</v>
      </c>
      <c r="G1975" t="s">
        <v>2842</v>
      </c>
      <c r="H1975" t="s">
        <v>321</v>
      </c>
      <c r="I1975" t="s">
        <v>951</v>
      </c>
      <c r="J1975" t="s">
        <v>204</v>
      </c>
      <c r="K1975" t="s">
        <v>204</v>
      </c>
      <c r="L1975" t="s">
        <v>325</v>
      </c>
      <c r="M1975" t="s">
        <v>340</v>
      </c>
      <c r="N1975" t="s">
        <v>459</v>
      </c>
      <c r="O1975" t="s">
        <v>339</v>
      </c>
      <c r="P1975" t="s">
        <v>2088</v>
      </c>
      <c r="Q1975" t="s">
        <v>413</v>
      </c>
      <c r="R1975" t="s">
        <v>407</v>
      </c>
      <c r="S1975" t="s">
        <v>1212</v>
      </c>
      <c r="T1975" s="131">
        <v>1.21</v>
      </c>
      <c r="U1975" t="s">
        <v>1735</v>
      </c>
      <c r="V1975" s="132">
        <v>2.478E-2</v>
      </c>
      <c r="W1975" s="132">
        <v>4.58E-2</v>
      </c>
      <c r="X1975" t="s">
        <v>412</v>
      </c>
      <c r="Y1975" t="s">
        <v>339</v>
      </c>
      <c r="Z1975" s="131">
        <v>84234</v>
      </c>
      <c r="AA1975" s="131">
        <v>1</v>
      </c>
      <c r="AB1975" s="131">
        <v>98.38</v>
      </c>
      <c r="AD1975" s="131">
        <v>82.869</v>
      </c>
      <c r="AH1975" s="132">
        <v>2.3000000000000001E-4</v>
      </c>
      <c r="AI1975" s="132">
        <f t="shared" si="38"/>
        <v>5.8964023684654901E-3</v>
      </c>
      <c r="AJ1975" s="132">
        <v>4.6624403914394925E-4</v>
      </c>
    </row>
    <row r="1976" spans="1:36" hidden="1">
      <c r="A1976" t="s">
        <v>1213</v>
      </c>
      <c r="B1976">
        <v>9631</v>
      </c>
      <c r="C1976" t="s">
        <v>2262</v>
      </c>
      <c r="D1976" t="s">
        <v>2263</v>
      </c>
      <c r="E1976" t="s">
        <v>309</v>
      </c>
      <c r="F1976" t="s">
        <v>2264</v>
      </c>
      <c r="G1976" t="s">
        <v>2265</v>
      </c>
      <c r="H1976" t="s">
        <v>321</v>
      </c>
      <c r="I1976" t="s">
        <v>951</v>
      </c>
      <c r="J1976" t="s">
        <v>204</v>
      </c>
      <c r="K1976" t="s">
        <v>204</v>
      </c>
      <c r="L1976" t="s">
        <v>325</v>
      </c>
      <c r="M1976" t="s">
        <v>340</v>
      </c>
      <c r="N1976" t="s">
        <v>441</v>
      </c>
      <c r="O1976" t="s">
        <v>339</v>
      </c>
      <c r="P1976" t="s">
        <v>1551</v>
      </c>
      <c r="Q1976" t="s">
        <v>413</v>
      </c>
      <c r="R1976" t="s">
        <v>407</v>
      </c>
      <c r="S1976" t="s">
        <v>1212</v>
      </c>
      <c r="T1976" s="131">
        <v>2.66</v>
      </c>
      <c r="U1976" t="s">
        <v>2266</v>
      </c>
      <c r="V1976" s="132">
        <v>1.3950000000000001E-2</v>
      </c>
      <c r="W1976" s="132">
        <v>5.4899999999999997E-2</v>
      </c>
      <c r="X1976" t="s">
        <v>412</v>
      </c>
      <c r="Y1976" t="s">
        <v>339</v>
      </c>
      <c r="Z1976" s="131">
        <v>82011.149999999994</v>
      </c>
      <c r="AA1976" s="131">
        <v>1</v>
      </c>
      <c r="AB1976" s="131">
        <v>91.77</v>
      </c>
      <c r="AD1976" s="131">
        <v>75.262</v>
      </c>
      <c r="AH1976" s="132">
        <v>9.0000000000000006E-5</v>
      </c>
      <c r="AI1976" s="132">
        <f t="shared" si="38"/>
        <v>5.3551392566031902E-3</v>
      </c>
      <c r="AJ1976" s="132">
        <v>4.2344494170379646E-4</v>
      </c>
    </row>
    <row r="1977" spans="1:36" hidden="1">
      <c r="A1977" t="s">
        <v>1213</v>
      </c>
      <c r="B1977">
        <v>9631</v>
      </c>
      <c r="C1977" t="s">
        <v>2517</v>
      </c>
      <c r="D1977" t="s">
        <v>2518</v>
      </c>
      <c r="E1977" t="s">
        <v>309</v>
      </c>
      <c r="F1977" t="s">
        <v>2839</v>
      </c>
      <c r="G1977" t="s">
        <v>2840</v>
      </c>
      <c r="H1977" t="s">
        <v>321</v>
      </c>
      <c r="I1977" t="s">
        <v>754</v>
      </c>
      <c r="J1977" t="s">
        <v>204</v>
      </c>
      <c r="K1977" t="s">
        <v>204</v>
      </c>
      <c r="L1977" t="s">
        <v>325</v>
      </c>
      <c r="M1977" t="s">
        <v>340</v>
      </c>
      <c r="N1977" t="s">
        <v>447</v>
      </c>
      <c r="O1977" t="s">
        <v>339</v>
      </c>
      <c r="P1977" t="s">
        <v>1551</v>
      </c>
      <c r="Q1977" t="s">
        <v>413</v>
      </c>
      <c r="R1977" t="s">
        <v>407</v>
      </c>
      <c r="S1977" t="s">
        <v>1212</v>
      </c>
      <c r="T1977" s="131">
        <v>0.01</v>
      </c>
      <c r="U1977" t="s">
        <v>2056</v>
      </c>
      <c r="V1977" s="132">
        <v>6.4079999999999998E-2</v>
      </c>
      <c r="W1977" s="132">
        <v>0.29880000000000001</v>
      </c>
      <c r="X1977" t="s">
        <v>412</v>
      </c>
      <c r="Y1977" t="s">
        <v>339</v>
      </c>
      <c r="Z1977" s="131">
        <v>63585.33</v>
      </c>
      <c r="AA1977" s="131">
        <v>1</v>
      </c>
      <c r="AB1977" s="131">
        <v>117.97</v>
      </c>
      <c r="AD1977" s="131">
        <v>75.012</v>
      </c>
      <c r="AH1977" s="132">
        <v>1.4999999999999999E-4</v>
      </c>
      <c r="AI1977" s="132">
        <f t="shared" si="38"/>
        <v>5.3373509329584451E-3</v>
      </c>
      <c r="AJ1977" s="132">
        <v>4.2203837218098347E-4</v>
      </c>
    </row>
    <row r="1978" spans="1:36" hidden="1">
      <c r="A1978" t="s">
        <v>1213</v>
      </c>
      <c r="B1978">
        <v>9631</v>
      </c>
      <c r="C1978" t="s">
        <v>1579</v>
      </c>
      <c r="D1978" t="s">
        <v>1580</v>
      </c>
      <c r="E1978" t="s">
        <v>309</v>
      </c>
      <c r="F1978" t="s">
        <v>1918</v>
      </c>
      <c r="G1978" t="s">
        <v>1919</v>
      </c>
      <c r="H1978" t="s">
        <v>321</v>
      </c>
      <c r="I1978" t="s">
        <v>951</v>
      </c>
      <c r="J1978" t="s">
        <v>204</v>
      </c>
      <c r="K1978" t="s">
        <v>204</v>
      </c>
      <c r="L1978" t="s">
        <v>325</v>
      </c>
      <c r="M1978" t="s">
        <v>340</v>
      </c>
      <c r="N1978" t="s">
        <v>464</v>
      </c>
      <c r="O1978" t="s">
        <v>339</v>
      </c>
      <c r="P1978" t="s">
        <v>1551</v>
      </c>
      <c r="Q1978" t="s">
        <v>413</v>
      </c>
      <c r="R1978" t="s">
        <v>407</v>
      </c>
      <c r="S1978" t="s">
        <v>1212</v>
      </c>
      <c r="T1978" s="131">
        <v>2.4700000000000002</v>
      </c>
      <c r="U1978" t="s">
        <v>1572</v>
      </c>
      <c r="V1978" s="132">
        <v>4.9369999999999997E-2</v>
      </c>
      <c r="W1978" s="132">
        <v>6.0600000000000001E-2</v>
      </c>
      <c r="X1978" t="s">
        <v>412</v>
      </c>
      <c r="Y1978" t="s">
        <v>339</v>
      </c>
      <c r="Z1978" s="131">
        <v>76759.839999999997</v>
      </c>
      <c r="AA1978" s="131">
        <v>1</v>
      </c>
      <c r="AB1978" s="131">
        <v>96.15</v>
      </c>
      <c r="AD1978" s="131">
        <v>73.805000000000007</v>
      </c>
      <c r="AH1978" s="132">
        <v>6.0000000000000002E-5</v>
      </c>
      <c r="AI1978" s="132">
        <f t="shared" si="38"/>
        <v>5.2514689064016165E-3</v>
      </c>
      <c r="AJ1978" s="132">
        <v>4.1524745452484256E-4</v>
      </c>
    </row>
    <row r="1979" spans="1:36" hidden="1">
      <c r="A1979" t="s">
        <v>1213</v>
      </c>
      <c r="B1979">
        <v>9631</v>
      </c>
      <c r="C1979" t="s">
        <v>1671</v>
      </c>
      <c r="D1979" t="s">
        <v>1672</v>
      </c>
      <c r="E1979" t="s">
        <v>309</v>
      </c>
      <c r="F1979" t="s">
        <v>2902</v>
      </c>
      <c r="G1979" t="s">
        <v>2903</v>
      </c>
      <c r="H1979" t="s">
        <v>321</v>
      </c>
      <c r="I1979" t="s">
        <v>754</v>
      </c>
      <c r="J1979" t="s">
        <v>204</v>
      </c>
      <c r="K1979" t="s">
        <v>204</v>
      </c>
      <c r="L1979" t="s">
        <v>325</v>
      </c>
      <c r="M1979" t="s">
        <v>340</v>
      </c>
      <c r="N1979" t="s">
        <v>464</v>
      </c>
      <c r="O1979" t="s">
        <v>339</v>
      </c>
      <c r="P1979" t="s">
        <v>1551</v>
      </c>
      <c r="Q1979" t="s">
        <v>413</v>
      </c>
      <c r="R1979" t="s">
        <v>407</v>
      </c>
      <c r="S1979" t="s">
        <v>1212</v>
      </c>
      <c r="T1979" s="131">
        <v>1.46</v>
      </c>
      <c r="U1979" t="s">
        <v>1622</v>
      </c>
      <c r="V1979" s="132">
        <v>9.5200000000000007E-3</v>
      </c>
      <c r="W1979" s="132">
        <v>3.0300000000000001E-2</v>
      </c>
      <c r="X1979" t="s">
        <v>412</v>
      </c>
      <c r="Y1979" t="s">
        <v>339</v>
      </c>
      <c r="Z1979" s="131">
        <v>56246.76</v>
      </c>
      <c r="AA1979" s="131">
        <v>1</v>
      </c>
      <c r="AB1979" s="131">
        <v>118.35</v>
      </c>
      <c r="AD1979" s="131">
        <v>66.567999999999998</v>
      </c>
      <c r="AH1979" s="132">
        <v>2.3000000000000001E-4</v>
      </c>
      <c r="AI1979" s="132">
        <f t="shared" si="38"/>
        <v>4.7365325135335376E-3</v>
      </c>
      <c r="AJ1979" s="132">
        <v>3.7453007997845288E-4</v>
      </c>
    </row>
    <row r="1980" spans="1:36" hidden="1">
      <c r="A1980" t="s">
        <v>1213</v>
      </c>
      <c r="B1980">
        <v>9631</v>
      </c>
      <c r="C1980" t="s">
        <v>1696</v>
      </c>
      <c r="D1980" t="s">
        <v>1697</v>
      </c>
      <c r="E1980" t="s">
        <v>309</v>
      </c>
      <c r="F1980" t="s">
        <v>2060</v>
      </c>
      <c r="G1980" t="s">
        <v>2061</v>
      </c>
      <c r="H1980" t="s">
        <v>321</v>
      </c>
      <c r="I1980" t="s">
        <v>754</v>
      </c>
      <c r="J1980" t="s">
        <v>204</v>
      </c>
      <c r="K1980" t="s">
        <v>204</v>
      </c>
      <c r="L1980" t="s">
        <v>325</v>
      </c>
      <c r="M1980" t="s">
        <v>340</v>
      </c>
      <c r="N1980" t="s">
        <v>464</v>
      </c>
      <c r="O1980" t="s">
        <v>339</v>
      </c>
      <c r="P1980" t="s">
        <v>1700</v>
      </c>
      <c r="Q1980" t="s">
        <v>413</v>
      </c>
      <c r="R1980" t="s">
        <v>407</v>
      </c>
      <c r="S1980" t="s">
        <v>1212</v>
      </c>
      <c r="T1980" s="131">
        <v>2.27</v>
      </c>
      <c r="U1980" t="s">
        <v>1343</v>
      </c>
      <c r="V1980" s="132">
        <v>4.4900000000000001E-3</v>
      </c>
      <c r="W1980" s="132">
        <v>2.8000000000000001E-2</v>
      </c>
      <c r="X1980" t="s">
        <v>412</v>
      </c>
      <c r="Y1980" t="s">
        <v>339</v>
      </c>
      <c r="Z1980" s="131">
        <v>56728</v>
      </c>
      <c r="AA1980" s="131">
        <v>1</v>
      </c>
      <c r="AB1980" s="131">
        <v>114.39</v>
      </c>
      <c r="AD1980" s="131">
        <v>64.891000000000005</v>
      </c>
      <c r="AH1980" s="132">
        <v>3.0000000000000001E-5</v>
      </c>
      <c r="AI1980" s="132">
        <f t="shared" si="38"/>
        <v>4.6172084385245893E-3</v>
      </c>
      <c r="AJ1980" s="132">
        <v>3.6509481161942358E-4</v>
      </c>
    </row>
    <row r="1981" spans="1:36" hidden="1">
      <c r="A1981" t="s">
        <v>1213</v>
      </c>
      <c r="B1981">
        <v>9631</v>
      </c>
      <c r="C1981" t="s">
        <v>1529</v>
      </c>
      <c r="D1981" t="s">
        <v>1530</v>
      </c>
      <c r="E1981" t="s">
        <v>309</v>
      </c>
      <c r="F1981" t="s">
        <v>1531</v>
      </c>
      <c r="G1981" t="s">
        <v>1532</v>
      </c>
      <c r="H1981" t="s">
        <v>321</v>
      </c>
      <c r="I1981" t="s">
        <v>754</v>
      </c>
      <c r="J1981" t="s">
        <v>204</v>
      </c>
      <c r="K1981" t="s">
        <v>204</v>
      </c>
      <c r="L1981" t="s">
        <v>325</v>
      </c>
      <c r="M1981" t="s">
        <v>340</v>
      </c>
      <c r="N1981" t="s">
        <v>456</v>
      </c>
      <c r="O1981" t="s">
        <v>339</v>
      </c>
      <c r="P1981" t="s">
        <v>1533</v>
      </c>
      <c r="Q1981" t="s">
        <v>413</v>
      </c>
      <c r="R1981" t="s">
        <v>407</v>
      </c>
      <c r="S1981" t="s">
        <v>1212</v>
      </c>
      <c r="T1981" s="131">
        <v>5.13</v>
      </c>
      <c r="U1981" t="s">
        <v>1534</v>
      </c>
      <c r="V1981" s="132">
        <v>2.298E-2</v>
      </c>
      <c r="W1981" s="132">
        <v>4.5199999999999997E-2</v>
      </c>
      <c r="X1981" t="s">
        <v>412</v>
      </c>
      <c r="Y1981" t="s">
        <v>339</v>
      </c>
      <c r="Z1981" s="131">
        <v>42291.55</v>
      </c>
      <c r="AA1981" s="131">
        <v>1</v>
      </c>
      <c r="AB1981" s="131">
        <v>146.6</v>
      </c>
      <c r="AD1981" s="131">
        <v>61.999000000000002</v>
      </c>
      <c r="AH1981" s="132">
        <v>2.0000000000000002E-5</v>
      </c>
      <c r="AI1981" s="132">
        <f t="shared" si="38"/>
        <v>4.4114331106021787E-3</v>
      </c>
      <c r="AJ1981" s="132">
        <v>3.4882361537952322E-4</v>
      </c>
    </row>
    <row r="1982" spans="1:36" hidden="1">
      <c r="A1982" t="s">
        <v>1213</v>
      </c>
      <c r="B1982">
        <v>9631</v>
      </c>
      <c r="C1982" t="s">
        <v>1603</v>
      </c>
      <c r="D1982" t="s">
        <v>1604</v>
      </c>
      <c r="E1982" t="s">
        <v>309</v>
      </c>
      <c r="F1982" t="s">
        <v>2419</v>
      </c>
      <c r="G1982" t="s">
        <v>2420</v>
      </c>
      <c r="H1982" t="s">
        <v>321</v>
      </c>
      <c r="I1982" t="s">
        <v>754</v>
      </c>
      <c r="J1982" t="s">
        <v>204</v>
      </c>
      <c r="K1982" t="s">
        <v>204</v>
      </c>
      <c r="L1982" t="s">
        <v>325</v>
      </c>
      <c r="M1982" t="s">
        <v>340</v>
      </c>
      <c r="N1982" t="s">
        <v>448</v>
      </c>
      <c r="O1982" t="s">
        <v>339</v>
      </c>
      <c r="P1982" t="s">
        <v>1211</v>
      </c>
      <c r="Q1982" t="s">
        <v>413</v>
      </c>
      <c r="R1982" t="s">
        <v>407</v>
      </c>
      <c r="S1982" t="s">
        <v>1212</v>
      </c>
      <c r="T1982" s="131">
        <v>3.05</v>
      </c>
      <c r="U1982" t="s">
        <v>2421</v>
      </c>
      <c r="V1982" s="132">
        <v>1.7500000000000002E-2</v>
      </c>
      <c r="W1982" s="132">
        <v>2.5499999999999998E-2</v>
      </c>
      <c r="X1982" t="s">
        <v>412</v>
      </c>
      <c r="Y1982" t="s">
        <v>339</v>
      </c>
      <c r="Z1982" s="131">
        <v>54104.75</v>
      </c>
      <c r="AA1982" s="131">
        <v>1</v>
      </c>
      <c r="AB1982" s="131">
        <v>112.78</v>
      </c>
      <c r="AD1982" s="131">
        <v>61.018999999999998</v>
      </c>
      <c r="AH1982" s="132">
        <v>2.0000000000000002E-5</v>
      </c>
      <c r="AI1982" s="132">
        <f t="shared" si="38"/>
        <v>4.3417028819147784E-3</v>
      </c>
      <c r="AJ1982" s="132">
        <v>3.4330986285009642E-4</v>
      </c>
    </row>
    <row r="1983" spans="1:36" hidden="1">
      <c r="A1983" t="s">
        <v>1213</v>
      </c>
      <c r="B1983">
        <v>9631</v>
      </c>
      <c r="C1983" t="s">
        <v>1850</v>
      </c>
      <c r="D1983" t="s">
        <v>1851</v>
      </c>
      <c r="E1983" t="s">
        <v>309</v>
      </c>
      <c r="F1983" t="s">
        <v>2645</v>
      </c>
      <c r="G1983" t="s">
        <v>2646</v>
      </c>
      <c r="H1983" t="s">
        <v>321</v>
      </c>
      <c r="I1983" t="s">
        <v>754</v>
      </c>
      <c r="J1983" t="s">
        <v>204</v>
      </c>
      <c r="K1983" t="s">
        <v>204</v>
      </c>
      <c r="L1983" t="s">
        <v>325</v>
      </c>
      <c r="M1983" t="s">
        <v>340</v>
      </c>
      <c r="N1983" t="s">
        <v>443</v>
      </c>
      <c r="O1983" t="s">
        <v>339</v>
      </c>
      <c r="P1983" t="s">
        <v>1545</v>
      </c>
      <c r="Q1983" t="s">
        <v>415</v>
      </c>
      <c r="R1983" t="s">
        <v>407</v>
      </c>
      <c r="S1983" t="s">
        <v>1212</v>
      </c>
      <c r="T1983" s="131">
        <v>0.53</v>
      </c>
      <c r="U1983" t="s">
        <v>1583</v>
      </c>
      <c r="V1983" s="132">
        <v>5.1799999999999997E-3</v>
      </c>
      <c r="W1983" s="132">
        <v>2.9600000000000001E-2</v>
      </c>
      <c r="X1983" t="s">
        <v>412</v>
      </c>
      <c r="Y1983" t="s">
        <v>339</v>
      </c>
      <c r="Z1983" s="131">
        <v>46400.2</v>
      </c>
      <c r="AA1983" s="131">
        <v>1</v>
      </c>
      <c r="AB1983" s="131">
        <v>115.43</v>
      </c>
      <c r="AD1983" s="131">
        <v>53.56</v>
      </c>
      <c r="AH1983" s="132">
        <v>1.8000000000000001E-4</v>
      </c>
      <c r="AI1983" s="132">
        <f t="shared" si="38"/>
        <v>3.8109704576501668E-3</v>
      </c>
      <c r="AJ1983" s="132">
        <v>3.0134345456744887E-4</v>
      </c>
    </row>
    <row r="1984" spans="1:36" hidden="1">
      <c r="A1984" t="s">
        <v>1213</v>
      </c>
      <c r="B1984">
        <v>9631</v>
      </c>
      <c r="C1984" t="s">
        <v>2703</v>
      </c>
      <c r="D1984" t="s">
        <v>2704</v>
      </c>
      <c r="E1984" t="s">
        <v>309</v>
      </c>
      <c r="F1984" t="s">
        <v>2920</v>
      </c>
      <c r="G1984" t="s">
        <v>2921</v>
      </c>
      <c r="H1984" t="s">
        <v>321</v>
      </c>
      <c r="I1984" t="s">
        <v>951</v>
      </c>
      <c r="J1984" t="s">
        <v>204</v>
      </c>
      <c r="K1984" t="s">
        <v>204</v>
      </c>
      <c r="L1984" t="s">
        <v>325</v>
      </c>
      <c r="M1984" t="s">
        <v>340</v>
      </c>
      <c r="N1984" t="s">
        <v>451</v>
      </c>
      <c r="O1984" t="s">
        <v>339</v>
      </c>
      <c r="P1984" t="s">
        <v>1627</v>
      </c>
      <c r="Q1984" t="s">
        <v>413</v>
      </c>
      <c r="R1984" t="s">
        <v>407</v>
      </c>
      <c r="S1984" t="s">
        <v>1212</v>
      </c>
      <c r="T1984" s="131">
        <v>3.19</v>
      </c>
      <c r="U1984" t="s">
        <v>2922</v>
      </c>
      <c r="V1984" s="132">
        <v>4.7530000000000003E-2</v>
      </c>
      <c r="W1984" s="132">
        <v>5.1700000000000003E-2</v>
      </c>
      <c r="X1984" t="s">
        <v>412</v>
      </c>
      <c r="Y1984" t="s">
        <v>339</v>
      </c>
      <c r="Z1984" s="131">
        <v>56238</v>
      </c>
      <c r="AA1984" s="131">
        <v>1</v>
      </c>
      <c r="AB1984" s="131">
        <v>93.23</v>
      </c>
      <c r="AD1984" s="131">
        <v>52.430999999999997</v>
      </c>
      <c r="AH1984" s="132">
        <v>6.9999999999999994E-5</v>
      </c>
      <c r="AI1984" s="132">
        <f t="shared" si="38"/>
        <v>3.7306383880704981E-3</v>
      </c>
      <c r="AJ1984" s="132">
        <v>2.9499138660242551E-4</v>
      </c>
    </row>
    <row r="1985" spans="1:36" hidden="1">
      <c r="A1985" t="s">
        <v>1213</v>
      </c>
      <c r="B1985">
        <v>9631</v>
      </c>
      <c r="C1985" t="s">
        <v>2923</v>
      </c>
      <c r="D1985" t="s">
        <v>2924</v>
      </c>
      <c r="E1985" t="s">
        <v>309</v>
      </c>
      <c r="F1985" t="s">
        <v>2925</v>
      </c>
      <c r="G1985" t="s">
        <v>2926</v>
      </c>
      <c r="H1985" t="s">
        <v>321</v>
      </c>
      <c r="I1985" t="s">
        <v>951</v>
      </c>
      <c r="J1985" t="s">
        <v>204</v>
      </c>
      <c r="K1985" t="s">
        <v>204</v>
      </c>
      <c r="L1985" t="s">
        <v>325</v>
      </c>
      <c r="M1985" t="s">
        <v>340</v>
      </c>
      <c r="N1985" t="s">
        <v>447</v>
      </c>
      <c r="O1985" t="s">
        <v>339</v>
      </c>
      <c r="P1985" t="s">
        <v>1545</v>
      </c>
      <c r="Q1985" t="s">
        <v>415</v>
      </c>
      <c r="R1985" t="s">
        <v>407</v>
      </c>
      <c r="S1985" t="s">
        <v>1212</v>
      </c>
      <c r="T1985" s="131">
        <v>1.47</v>
      </c>
      <c r="U1985" t="s">
        <v>1349</v>
      </c>
      <c r="V1985" s="132">
        <v>5.3409999999999999E-2</v>
      </c>
      <c r="W1985" s="132">
        <v>5.3100000000000001E-2</v>
      </c>
      <c r="X1985" t="s">
        <v>412</v>
      </c>
      <c r="Y1985" t="s">
        <v>339</v>
      </c>
      <c r="Z1985" s="131">
        <v>52883.46</v>
      </c>
      <c r="AA1985" s="131">
        <v>1</v>
      </c>
      <c r="AB1985" s="131">
        <v>95.98</v>
      </c>
      <c r="AD1985" s="131">
        <v>50.758000000000003</v>
      </c>
      <c r="AH1985" s="132">
        <v>2.5000000000000001E-4</v>
      </c>
      <c r="AI1985" s="132">
        <f t="shared" si="38"/>
        <v>3.6115989262398649E-3</v>
      </c>
      <c r="AJ1985" s="132">
        <v>2.855786233557612E-4</v>
      </c>
    </row>
    <row r="1986" spans="1:36" hidden="1">
      <c r="A1986" t="s">
        <v>1213</v>
      </c>
      <c r="B1986">
        <v>9631</v>
      </c>
      <c r="C1986" t="s">
        <v>2121</v>
      </c>
      <c r="D1986" t="s">
        <v>2122</v>
      </c>
      <c r="E1986" t="s">
        <v>309</v>
      </c>
      <c r="F1986" t="s">
        <v>2867</v>
      </c>
      <c r="G1986" t="s">
        <v>2868</v>
      </c>
      <c r="H1986" t="s">
        <v>321</v>
      </c>
      <c r="I1986" t="s">
        <v>754</v>
      </c>
      <c r="J1986" t="s">
        <v>204</v>
      </c>
      <c r="K1986" t="s">
        <v>204</v>
      </c>
      <c r="L1986" t="s">
        <v>325</v>
      </c>
      <c r="M1986" t="s">
        <v>340</v>
      </c>
      <c r="N1986" t="s">
        <v>445</v>
      </c>
      <c r="O1986" t="s">
        <v>339</v>
      </c>
      <c r="P1986" t="s">
        <v>1700</v>
      </c>
      <c r="Q1986" t="s">
        <v>413</v>
      </c>
      <c r="R1986" t="s">
        <v>407</v>
      </c>
      <c r="S1986" t="s">
        <v>1212</v>
      </c>
      <c r="T1986" s="131">
        <v>4.6500000000000004</v>
      </c>
      <c r="U1986" t="s">
        <v>2360</v>
      </c>
      <c r="V1986" s="132">
        <v>2.2360000000000001E-2</v>
      </c>
      <c r="W1986" s="132">
        <v>2.6599999999999999E-2</v>
      </c>
      <c r="X1986" t="s">
        <v>412</v>
      </c>
      <c r="Y1986" t="s">
        <v>339</v>
      </c>
      <c r="Z1986" s="131">
        <v>49415</v>
      </c>
      <c r="AA1986" s="131">
        <v>1</v>
      </c>
      <c r="AB1986" s="131">
        <v>102.37</v>
      </c>
      <c r="AD1986" s="131">
        <v>50.585999999999999</v>
      </c>
      <c r="AH1986" s="132">
        <v>1.6000000000000001E-4</v>
      </c>
      <c r="AI1986" s="132">
        <f t="shared" si="38"/>
        <v>3.5993605595722802E-3</v>
      </c>
      <c r="AJ1986" s="132">
        <v>2.8461090352406587E-4</v>
      </c>
    </row>
    <row r="1987" spans="1:36" hidden="1">
      <c r="A1987" t="s">
        <v>1213</v>
      </c>
      <c r="B1987">
        <v>9631</v>
      </c>
      <c r="C1987" t="s">
        <v>2327</v>
      </c>
      <c r="D1987" t="s">
        <v>2328</v>
      </c>
      <c r="E1987" t="s">
        <v>309</v>
      </c>
      <c r="F1987" t="s">
        <v>2877</v>
      </c>
      <c r="G1987" t="s">
        <v>2878</v>
      </c>
      <c r="H1987" t="s">
        <v>321</v>
      </c>
      <c r="I1987" t="s">
        <v>951</v>
      </c>
      <c r="J1987" t="s">
        <v>204</v>
      </c>
      <c r="K1987" t="s">
        <v>204</v>
      </c>
      <c r="L1987" t="s">
        <v>325</v>
      </c>
      <c r="M1987" t="s">
        <v>340</v>
      </c>
      <c r="N1987" t="s">
        <v>464</v>
      </c>
      <c r="O1987" t="s">
        <v>339</v>
      </c>
      <c r="P1987" t="s">
        <v>1533</v>
      </c>
      <c r="Q1987" t="s">
        <v>413</v>
      </c>
      <c r="R1987" t="s">
        <v>407</v>
      </c>
      <c r="S1987" t="s">
        <v>1212</v>
      </c>
      <c r="T1987" s="131">
        <v>1.35</v>
      </c>
      <c r="U1987" t="s">
        <v>2879</v>
      </c>
      <c r="V1987" s="132">
        <v>-9.0799999999999995E-3</v>
      </c>
      <c r="W1987" s="132">
        <v>5.6000000000000001E-2</v>
      </c>
      <c r="X1987" t="s">
        <v>412</v>
      </c>
      <c r="Y1987" t="s">
        <v>339</v>
      </c>
      <c r="Z1987" s="131">
        <v>40929</v>
      </c>
      <c r="AA1987" s="131">
        <v>1</v>
      </c>
      <c r="AB1987" s="131">
        <v>102.27</v>
      </c>
      <c r="AD1987" s="131">
        <v>41.857999999999997</v>
      </c>
      <c r="AH1987" s="132">
        <v>1E-4</v>
      </c>
      <c r="AI1987" s="132">
        <f t="shared" ref="AI1987:AI2050" si="39">AD1987/SUMIF(B:B,B1987,AD:AD)</f>
        <v>2.9783346044869432E-3</v>
      </c>
      <c r="AJ1987" s="132">
        <v>2.3550474834361975E-4</v>
      </c>
    </row>
    <row r="1988" spans="1:36" hidden="1">
      <c r="A1988" t="s">
        <v>1213</v>
      </c>
      <c r="B1988">
        <v>9631</v>
      </c>
      <c r="C1988" t="s">
        <v>2385</v>
      </c>
      <c r="D1988" t="s">
        <v>2386</v>
      </c>
      <c r="E1988" t="s">
        <v>309</v>
      </c>
      <c r="F1988" t="s">
        <v>2904</v>
      </c>
      <c r="G1988" t="s">
        <v>2905</v>
      </c>
      <c r="H1988" t="s">
        <v>321</v>
      </c>
      <c r="I1988" t="s">
        <v>951</v>
      </c>
      <c r="J1988" t="s">
        <v>204</v>
      </c>
      <c r="K1988" t="s">
        <v>204</v>
      </c>
      <c r="L1988" t="s">
        <v>325</v>
      </c>
      <c r="M1988" t="s">
        <v>340</v>
      </c>
      <c r="N1988" t="s">
        <v>447</v>
      </c>
      <c r="O1988" t="s">
        <v>339</v>
      </c>
      <c r="P1988" t="s">
        <v>1545</v>
      </c>
      <c r="Q1988" t="s">
        <v>415</v>
      </c>
      <c r="R1988" t="s">
        <v>407</v>
      </c>
      <c r="S1988" t="s">
        <v>1212</v>
      </c>
      <c r="T1988" s="131">
        <v>0.25</v>
      </c>
      <c r="U1988" t="s">
        <v>1868</v>
      </c>
      <c r="V1988" s="132">
        <v>5.2380000000000003E-2</v>
      </c>
      <c r="W1988" s="132">
        <v>5.7000000000000002E-2</v>
      </c>
      <c r="X1988" t="s">
        <v>412</v>
      </c>
      <c r="Y1988" t="s">
        <v>339</v>
      </c>
      <c r="Z1988" s="131">
        <v>40342.800000000003</v>
      </c>
      <c r="AA1988" s="131">
        <v>1</v>
      </c>
      <c r="AB1988" s="131">
        <v>100.7</v>
      </c>
      <c r="AD1988" s="131">
        <v>40.625</v>
      </c>
      <c r="AH1988" s="132">
        <v>3.8999999999999999E-4</v>
      </c>
      <c r="AI1988" s="132">
        <f t="shared" si="39"/>
        <v>2.8906025922710611E-3</v>
      </c>
      <c r="AJ1988" s="132">
        <v>2.2856754745710625E-4</v>
      </c>
    </row>
    <row r="1989" spans="1:36" hidden="1">
      <c r="A1989" t="s">
        <v>1213</v>
      </c>
      <c r="B1989">
        <v>9631</v>
      </c>
      <c r="C1989" t="s">
        <v>1584</v>
      </c>
      <c r="D1989" t="s">
        <v>1585</v>
      </c>
      <c r="E1989" t="s">
        <v>309</v>
      </c>
      <c r="F1989" t="s">
        <v>2927</v>
      </c>
      <c r="G1989" t="s">
        <v>2928</v>
      </c>
      <c r="H1989" t="s">
        <v>321</v>
      </c>
      <c r="I1989" t="s">
        <v>754</v>
      </c>
      <c r="J1989" t="s">
        <v>204</v>
      </c>
      <c r="K1989" t="s">
        <v>204</v>
      </c>
      <c r="L1989" t="s">
        <v>325</v>
      </c>
      <c r="M1989" t="s">
        <v>340</v>
      </c>
      <c r="N1989" t="s">
        <v>465</v>
      </c>
      <c r="O1989" t="s">
        <v>339</v>
      </c>
      <c r="P1989" t="s">
        <v>1577</v>
      </c>
      <c r="Q1989" t="s">
        <v>415</v>
      </c>
      <c r="R1989" t="s">
        <v>407</v>
      </c>
      <c r="S1989" t="s">
        <v>1212</v>
      </c>
      <c r="T1989" s="131">
        <v>0.25</v>
      </c>
      <c r="U1989" t="s">
        <v>2929</v>
      </c>
      <c r="V1989" s="132">
        <v>3.3579999999999999E-2</v>
      </c>
      <c r="W1989" s="132">
        <v>0.02</v>
      </c>
      <c r="X1989" t="s">
        <v>412</v>
      </c>
      <c r="Y1989" t="s">
        <v>339</v>
      </c>
      <c r="Z1989" s="131">
        <v>29719.599999999999</v>
      </c>
      <c r="AA1989" s="131">
        <v>1</v>
      </c>
      <c r="AB1989" s="131">
        <v>118.24</v>
      </c>
      <c r="AD1989" s="131">
        <v>35.14</v>
      </c>
      <c r="AH1989" s="132">
        <v>2.1000000000000001E-4</v>
      </c>
      <c r="AI1989" s="132">
        <f t="shared" si="39"/>
        <v>2.5003267715053559E-3</v>
      </c>
      <c r="AJ1989" s="132">
        <v>1.9770741212658989E-4</v>
      </c>
    </row>
    <row r="1990" spans="1:36" hidden="1">
      <c r="A1990" t="s">
        <v>1213</v>
      </c>
      <c r="B1990">
        <v>9631</v>
      </c>
      <c r="C1990" t="s">
        <v>2863</v>
      </c>
      <c r="D1990" t="s">
        <v>2864</v>
      </c>
      <c r="E1990" t="s">
        <v>309</v>
      </c>
      <c r="F1990" t="s">
        <v>2950</v>
      </c>
      <c r="G1990" t="s">
        <v>2951</v>
      </c>
      <c r="H1990" t="s">
        <v>321</v>
      </c>
      <c r="I1990" t="s">
        <v>951</v>
      </c>
      <c r="J1990" t="s">
        <v>204</v>
      </c>
      <c r="K1990" t="s">
        <v>204</v>
      </c>
      <c r="L1990" t="s">
        <v>325</v>
      </c>
      <c r="M1990" t="s">
        <v>340</v>
      </c>
      <c r="N1990" t="s">
        <v>447</v>
      </c>
      <c r="O1990" t="s">
        <v>339</v>
      </c>
      <c r="P1990" t="s">
        <v>1571</v>
      </c>
      <c r="Q1990" t="s">
        <v>415</v>
      </c>
      <c r="R1990" t="s">
        <v>407</v>
      </c>
      <c r="S1990" t="s">
        <v>1212</v>
      </c>
      <c r="T1990" s="131">
        <v>0.25</v>
      </c>
      <c r="U1990" t="s">
        <v>1868</v>
      </c>
      <c r="V1990" s="132">
        <v>3.5860000000000003E-2</v>
      </c>
      <c r="W1990" s="132">
        <v>6.8199999999999997E-2</v>
      </c>
      <c r="X1990" t="s">
        <v>412</v>
      </c>
      <c r="Y1990" t="s">
        <v>339</v>
      </c>
      <c r="Z1990" s="131">
        <v>32846.1</v>
      </c>
      <c r="AA1990" s="131">
        <v>1</v>
      </c>
      <c r="AB1990" s="131">
        <v>100.55</v>
      </c>
      <c r="AD1990" s="131">
        <v>33.027000000000001</v>
      </c>
      <c r="AH1990" s="132">
        <v>5.0000000000000001E-4</v>
      </c>
      <c r="AI1990" s="132">
        <f t="shared" si="39"/>
        <v>2.349979860059971E-3</v>
      </c>
      <c r="AJ1990" s="132">
        <v>1.8581908651977473E-4</v>
      </c>
    </row>
    <row r="1991" spans="1:36" hidden="1">
      <c r="A1991" t="s">
        <v>1213</v>
      </c>
      <c r="B1991">
        <v>9631</v>
      </c>
      <c r="C1991" t="s">
        <v>2513</v>
      </c>
      <c r="D1991" t="s">
        <v>2514</v>
      </c>
      <c r="E1991" t="s">
        <v>309</v>
      </c>
      <c r="F1991" t="s">
        <v>2515</v>
      </c>
      <c r="G1991" t="s">
        <v>2516</v>
      </c>
      <c r="H1991" t="s">
        <v>321</v>
      </c>
      <c r="I1991" t="s">
        <v>951</v>
      </c>
      <c r="J1991" t="s">
        <v>204</v>
      </c>
      <c r="K1991" t="s">
        <v>204</v>
      </c>
      <c r="L1991" t="s">
        <v>325</v>
      </c>
      <c r="M1991" t="s">
        <v>340</v>
      </c>
      <c r="N1991" t="s">
        <v>446</v>
      </c>
      <c r="O1991" t="s">
        <v>339</v>
      </c>
      <c r="P1991" t="s">
        <v>1700</v>
      </c>
      <c r="Q1991" t="s">
        <v>413</v>
      </c>
      <c r="R1991" t="s">
        <v>407</v>
      </c>
      <c r="S1991" t="s">
        <v>1212</v>
      </c>
      <c r="T1991" s="131">
        <v>2.14</v>
      </c>
      <c r="U1991" t="s">
        <v>1572</v>
      </c>
      <c r="V1991" s="132">
        <v>4.8869999999999997E-2</v>
      </c>
      <c r="W1991" s="132">
        <v>4.7100000000000003E-2</v>
      </c>
      <c r="X1991" t="s">
        <v>412</v>
      </c>
      <c r="Y1991" t="s">
        <v>339</v>
      </c>
      <c r="Z1991" s="131">
        <v>31889.279999999999</v>
      </c>
      <c r="AA1991" s="131">
        <v>1</v>
      </c>
      <c r="AB1991" s="131">
        <v>92.86</v>
      </c>
      <c r="AD1991" s="131">
        <v>29.611999999999998</v>
      </c>
      <c r="AH1991" s="132">
        <v>3.0000000000000001E-5</v>
      </c>
      <c r="AI1991" s="132">
        <f t="shared" si="39"/>
        <v>2.1069913590727545E-3</v>
      </c>
      <c r="AJ1991" s="132">
        <v>1.6660534683814965E-4</v>
      </c>
    </row>
    <row r="1992" spans="1:36" hidden="1">
      <c r="A1992" t="s">
        <v>1213</v>
      </c>
      <c r="B1992">
        <v>9631</v>
      </c>
      <c r="C1992" t="s">
        <v>3038</v>
      </c>
      <c r="D1992" t="s">
        <v>3039</v>
      </c>
      <c r="E1992" t="s">
        <v>311</v>
      </c>
      <c r="F1992" t="s">
        <v>3040</v>
      </c>
      <c r="G1992" t="s">
        <v>3041</v>
      </c>
      <c r="H1992" t="s">
        <v>321</v>
      </c>
      <c r="I1992" t="s">
        <v>755</v>
      </c>
      <c r="J1992" t="s">
        <v>204</v>
      </c>
      <c r="K1992" t="s">
        <v>204</v>
      </c>
      <c r="L1992" t="s">
        <v>325</v>
      </c>
      <c r="M1992" t="s">
        <v>340</v>
      </c>
      <c r="N1992" t="s">
        <v>480</v>
      </c>
      <c r="O1992" t="s">
        <v>339</v>
      </c>
      <c r="P1992" t="s">
        <v>1533</v>
      </c>
      <c r="Q1992" t="s">
        <v>413</v>
      </c>
      <c r="R1992" t="s">
        <v>407</v>
      </c>
      <c r="S1992" t="s">
        <v>1212</v>
      </c>
      <c r="T1992" s="131">
        <v>0.74</v>
      </c>
      <c r="U1992" t="s">
        <v>1798</v>
      </c>
      <c r="V1992" s="132">
        <v>6.0679999999999998E-2</v>
      </c>
      <c r="W1992" s="132">
        <v>6.9500000000000006E-2</v>
      </c>
      <c r="X1992" t="s">
        <v>412</v>
      </c>
      <c r="Y1992" t="s">
        <v>339</v>
      </c>
      <c r="Z1992" s="131">
        <v>27000</v>
      </c>
      <c r="AA1992" s="131">
        <v>1</v>
      </c>
      <c r="AB1992" s="131">
        <v>103.59</v>
      </c>
      <c r="AD1992" s="131">
        <v>27.969000000000001</v>
      </c>
      <c r="AH1992" s="132">
        <v>3.8999999999999999E-4</v>
      </c>
      <c r="AI1992" s="132">
        <f t="shared" si="39"/>
        <v>1.9900864960794907E-3</v>
      </c>
      <c r="AJ1992" s="132">
        <v>1.5736137193422288E-4</v>
      </c>
    </row>
    <row r="1993" spans="1:36" hidden="1">
      <c r="A1993" t="s">
        <v>1213</v>
      </c>
      <c r="B1993">
        <v>9631</v>
      </c>
      <c r="C1993" t="s">
        <v>2321</v>
      </c>
      <c r="D1993" t="s">
        <v>2322</v>
      </c>
      <c r="E1993" t="s">
        <v>309</v>
      </c>
      <c r="F1993" t="s">
        <v>2548</v>
      </c>
      <c r="G1993" t="s">
        <v>2549</v>
      </c>
      <c r="H1993" t="s">
        <v>321</v>
      </c>
      <c r="I1993" t="s">
        <v>951</v>
      </c>
      <c r="J1993" t="s">
        <v>204</v>
      </c>
      <c r="K1993" t="s">
        <v>204</v>
      </c>
      <c r="L1993" t="s">
        <v>325</v>
      </c>
      <c r="M1993" t="s">
        <v>340</v>
      </c>
      <c r="N1993" t="s">
        <v>451</v>
      </c>
      <c r="O1993" t="s">
        <v>339</v>
      </c>
      <c r="P1993" t="s">
        <v>1627</v>
      </c>
      <c r="Q1993" t="s">
        <v>413</v>
      </c>
      <c r="R1993" t="s">
        <v>407</v>
      </c>
      <c r="S1993" t="s">
        <v>1212</v>
      </c>
      <c r="T1993" s="131">
        <v>0.98</v>
      </c>
      <c r="U1993" t="s">
        <v>1628</v>
      </c>
      <c r="V1993" s="132">
        <v>2.1659999999999999E-2</v>
      </c>
      <c r="W1993" s="132">
        <v>5.4600000000000003E-2</v>
      </c>
      <c r="X1993" t="s">
        <v>412</v>
      </c>
      <c r="Y1993" t="s">
        <v>339</v>
      </c>
      <c r="Z1993" s="131">
        <v>27446.400000000001</v>
      </c>
      <c r="AA1993" s="131">
        <v>1</v>
      </c>
      <c r="AB1993" s="131">
        <v>98.59</v>
      </c>
      <c r="AD1993" s="131">
        <v>27.059000000000001</v>
      </c>
      <c r="AH1993" s="132">
        <v>5.0000000000000002E-5</v>
      </c>
      <c r="AI1993" s="132">
        <f t="shared" si="39"/>
        <v>1.9253369980126189E-3</v>
      </c>
      <c r="AJ1993" s="132">
        <v>1.5224145887118371E-4</v>
      </c>
    </row>
    <row r="1994" spans="1:36" hidden="1">
      <c r="A1994" t="s">
        <v>1213</v>
      </c>
      <c r="B1994">
        <v>9631</v>
      </c>
      <c r="C1994" t="s">
        <v>2703</v>
      </c>
      <c r="D1994" t="s">
        <v>2704</v>
      </c>
      <c r="E1994" t="s">
        <v>309</v>
      </c>
      <c r="F1994" t="s">
        <v>2705</v>
      </c>
      <c r="G1994" t="s">
        <v>2706</v>
      </c>
      <c r="H1994" t="s">
        <v>321</v>
      </c>
      <c r="I1994" t="s">
        <v>755</v>
      </c>
      <c r="J1994" t="s">
        <v>204</v>
      </c>
      <c r="K1994" t="s">
        <v>204</v>
      </c>
      <c r="L1994" t="s">
        <v>325</v>
      </c>
      <c r="M1994" t="s">
        <v>340</v>
      </c>
      <c r="N1994" t="s">
        <v>451</v>
      </c>
      <c r="O1994" t="s">
        <v>339</v>
      </c>
      <c r="P1994" t="s">
        <v>1627</v>
      </c>
      <c r="Q1994" t="s">
        <v>413</v>
      </c>
      <c r="R1994" t="s">
        <v>407</v>
      </c>
      <c r="S1994" t="s">
        <v>1212</v>
      </c>
      <c r="T1994" s="131">
        <v>1.01</v>
      </c>
      <c r="U1994" t="s">
        <v>1628</v>
      </c>
      <c r="V1994" s="132">
        <v>5.4469999999999998E-2</v>
      </c>
      <c r="W1994" s="132">
        <v>6.5199999999999994E-2</v>
      </c>
      <c r="X1994" t="s">
        <v>412</v>
      </c>
      <c r="Y1994" t="s">
        <v>339</v>
      </c>
      <c r="Z1994" s="131">
        <v>20083.13</v>
      </c>
      <c r="AA1994" s="131">
        <v>1</v>
      </c>
      <c r="AB1994" s="131">
        <v>106.15</v>
      </c>
      <c r="AD1994" s="131">
        <v>21.318000000000001</v>
      </c>
      <c r="AH1994" s="132">
        <v>1.9000000000000001E-4</v>
      </c>
      <c r="AI1994" s="132">
        <f t="shared" si="39"/>
        <v>1.5168459338346949E-3</v>
      </c>
      <c r="AJ1994" s="132">
        <v>1.1994099634930686E-4</v>
      </c>
    </row>
    <row r="1995" spans="1:36" hidden="1">
      <c r="A1995" t="s">
        <v>1213</v>
      </c>
      <c r="B1995">
        <v>9631</v>
      </c>
      <c r="C1995" t="s">
        <v>2930</v>
      </c>
      <c r="D1995" t="s">
        <v>2931</v>
      </c>
      <c r="E1995" t="s">
        <v>309</v>
      </c>
      <c r="F1995" t="s">
        <v>2932</v>
      </c>
      <c r="G1995" t="s">
        <v>2933</v>
      </c>
      <c r="H1995" t="s">
        <v>321</v>
      </c>
      <c r="I1995" t="s">
        <v>951</v>
      </c>
      <c r="J1995" t="s">
        <v>204</v>
      </c>
      <c r="K1995" t="s">
        <v>204</v>
      </c>
      <c r="L1995" t="s">
        <v>325</v>
      </c>
      <c r="M1995" t="s">
        <v>340</v>
      </c>
      <c r="N1995" t="s">
        <v>463</v>
      </c>
      <c r="O1995" t="s">
        <v>339</v>
      </c>
      <c r="P1995" t="s">
        <v>1627</v>
      </c>
      <c r="Q1995" t="s">
        <v>413</v>
      </c>
      <c r="R1995" t="s">
        <v>407</v>
      </c>
      <c r="S1995" t="s">
        <v>1212</v>
      </c>
      <c r="T1995" s="131">
        <v>5.63</v>
      </c>
      <c r="U1995" t="s">
        <v>2934</v>
      </c>
      <c r="V1995" s="132">
        <v>1.9199999999999998E-2</v>
      </c>
      <c r="W1995" s="132">
        <v>5.3800000000000001E-2</v>
      </c>
      <c r="X1995" t="s">
        <v>412</v>
      </c>
      <c r="Y1995" t="s">
        <v>339</v>
      </c>
      <c r="Z1995" s="131">
        <v>20026.5</v>
      </c>
      <c r="AA1995" s="131">
        <v>1</v>
      </c>
      <c r="AB1995" s="131">
        <v>85.02</v>
      </c>
      <c r="AD1995" s="131">
        <v>17.027000000000001</v>
      </c>
      <c r="AH1995" s="132">
        <v>2.0000000000000002E-5</v>
      </c>
      <c r="AI1995" s="132">
        <f t="shared" si="39"/>
        <v>1.2115271467962919E-3</v>
      </c>
      <c r="AJ1995" s="132">
        <v>9.5798637059745187E-5</v>
      </c>
    </row>
    <row r="1996" spans="1:36" hidden="1">
      <c r="A1996" t="s">
        <v>1213</v>
      </c>
      <c r="B1996">
        <v>9631</v>
      </c>
      <c r="C1996" t="s">
        <v>2873</v>
      </c>
      <c r="D1996" t="s">
        <v>2874</v>
      </c>
      <c r="E1996" t="s">
        <v>309</v>
      </c>
      <c r="F1996" t="s">
        <v>2935</v>
      </c>
      <c r="G1996" t="s">
        <v>2936</v>
      </c>
      <c r="H1996" t="s">
        <v>321</v>
      </c>
      <c r="I1996" t="s">
        <v>951</v>
      </c>
      <c r="J1996" t="s">
        <v>204</v>
      </c>
      <c r="K1996" t="s">
        <v>204</v>
      </c>
      <c r="L1996" t="s">
        <v>325</v>
      </c>
      <c r="M1996" t="s">
        <v>340</v>
      </c>
      <c r="N1996" t="s">
        <v>447</v>
      </c>
      <c r="O1996" t="s">
        <v>339</v>
      </c>
      <c r="P1996" t="s">
        <v>1545</v>
      </c>
      <c r="Q1996" t="s">
        <v>415</v>
      </c>
      <c r="R1996" t="s">
        <v>407</v>
      </c>
      <c r="S1996" t="s">
        <v>1212</v>
      </c>
      <c r="T1996" s="131">
        <v>1.33</v>
      </c>
      <c r="U1996" t="s">
        <v>1706</v>
      </c>
      <c r="V1996" s="132">
        <v>2.818E-2</v>
      </c>
      <c r="W1996" s="132">
        <v>5.3900000000000003E-2</v>
      </c>
      <c r="X1996" t="s">
        <v>412</v>
      </c>
      <c r="Y1996" t="s">
        <v>339</v>
      </c>
      <c r="Z1996" s="131">
        <v>14187.6</v>
      </c>
      <c r="AA1996" s="131">
        <v>1</v>
      </c>
      <c r="AB1996" s="131">
        <v>97.66</v>
      </c>
      <c r="AD1996" s="131">
        <v>13.856</v>
      </c>
      <c r="AH1996" s="132">
        <v>6.0000000000000002E-5</v>
      </c>
      <c r="AI1996" s="132">
        <f t="shared" si="39"/>
        <v>9.8590004968634624E-4</v>
      </c>
      <c r="AJ1996" s="132">
        <v>7.7957709232385575E-5</v>
      </c>
    </row>
    <row r="1997" spans="1:36" hidden="1">
      <c r="A1997" t="s">
        <v>1213</v>
      </c>
      <c r="B1997">
        <v>9631</v>
      </c>
      <c r="C1997" t="s">
        <v>2199</v>
      </c>
      <c r="D1997" t="s">
        <v>2200</v>
      </c>
      <c r="E1997" t="s">
        <v>309</v>
      </c>
      <c r="F1997" t="s">
        <v>2906</v>
      </c>
      <c r="G1997" t="s">
        <v>2907</v>
      </c>
      <c r="H1997" t="s">
        <v>321</v>
      </c>
      <c r="I1997" t="s">
        <v>754</v>
      </c>
      <c r="J1997" t="s">
        <v>204</v>
      </c>
      <c r="K1997" t="s">
        <v>204</v>
      </c>
      <c r="L1997" t="s">
        <v>325</v>
      </c>
      <c r="M1997" t="s">
        <v>340</v>
      </c>
      <c r="N1997" t="s">
        <v>464</v>
      </c>
      <c r="O1997" t="s">
        <v>339</v>
      </c>
      <c r="P1997" t="s">
        <v>2213</v>
      </c>
      <c r="Q1997" t="s">
        <v>415</v>
      </c>
      <c r="R1997" t="s">
        <v>407</v>
      </c>
      <c r="S1997" t="s">
        <v>1212</v>
      </c>
      <c r="T1997" s="131">
        <v>2.44</v>
      </c>
      <c r="U1997" t="s">
        <v>2908</v>
      </c>
      <c r="V1997" s="132">
        <v>6.3099999999999996E-3</v>
      </c>
      <c r="W1997" s="132">
        <v>2.8799999999999999E-2</v>
      </c>
      <c r="X1997" t="s">
        <v>412</v>
      </c>
      <c r="Y1997" t="s">
        <v>339</v>
      </c>
      <c r="Z1997" s="131">
        <v>10730</v>
      </c>
      <c r="AA1997" s="131">
        <v>1</v>
      </c>
      <c r="AB1997" s="131">
        <v>114.79</v>
      </c>
      <c r="AD1997" s="131">
        <v>12.317</v>
      </c>
      <c r="AH1997" s="132">
        <v>1.0000000000000001E-5</v>
      </c>
      <c r="AI1997" s="132">
        <f t="shared" si="39"/>
        <v>8.7639512932929616E-4</v>
      </c>
      <c r="AJ1997" s="132">
        <v>6.9298867249948992E-5</v>
      </c>
    </row>
    <row r="1998" spans="1:36" hidden="1">
      <c r="A1998" t="s">
        <v>1213</v>
      </c>
      <c r="B1998">
        <v>9631</v>
      </c>
      <c r="C1998" t="s">
        <v>2880</v>
      </c>
      <c r="D1998" t="s">
        <v>2881</v>
      </c>
      <c r="E1998" t="s">
        <v>309</v>
      </c>
      <c r="F1998" t="s">
        <v>2882</v>
      </c>
      <c r="G1998" t="s">
        <v>2883</v>
      </c>
      <c r="H1998" t="s">
        <v>321</v>
      </c>
      <c r="I1998" t="s">
        <v>755</v>
      </c>
      <c r="J1998" t="s">
        <v>204</v>
      </c>
      <c r="K1998" t="s">
        <v>204</v>
      </c>
      <c r="L1998" t="s">
        <v>325</v>
      </c>
      <c r="M1998" t="s">
        <v>340</v>
      </c>
      <c r="N1998" t="s">
        <v>440</v>
      </c>
      <c r="O1998" t="s">
        <v>339</v>
      </c>
      <c r="P1998" t="s">
        <v>1627</v>
      </c>
      <c r="Q1998" t="s">
        <v>413</v>
      </c>
      <c r="R1998" t="s">
        <v>407</v>
      </c>
      <c r="S1998" t="s">
        <v>1212</v>
      </c>
      <c r="T1998" s="131">
        <v>0.5</v>
      </c>
      <c r="U1998" t="s">
        <v>2884</v>
      </c>
      <c r="V1998" s="132">
        <v>4.249E-2</v>
      </c>
      <c r="W1998" s="132">
        <v>7.5200000000000003E-2</v>
      </c>
      <c r="X1998" t="s">
        <v>412</v>
      </c>
      <c r="Y1998" t="s">
        <v>339</v>
      </c>
      <c r="Z1998" s="131">
        <v>11400</v>
      </c>
      <c r="AA1998" s="131">
        <v>1</v>
      </c>
      <c r="AB1998" s="131">
        <v>100.8</v>
      </c>
      <c r="AD1998" s="131">
        <v>11.491</v>
      </c>
      <c r="AH1998" s="132">
        <v>9.0000000000000006E-5</v>
      </c>
      <c r="AI1998" s="132">
        <f t="shared" si="39"/>
        <v>8.1762250800705867E-4</v>
      </c>
      <c r="AJ1998" s="132">
        <v>6.4651561546574961E-5</v>
      </c>
    </row>
    <row r="1999" spans="1:36" hidden="1">
      <c r="A1999" t="s">
        <v>1213</v>
      </c>
      <c r="B1999">
        <v>9631</v>
      </c>
      <c r="C1999" t="s">
        <v>2082</v>
      </c>
      <c r="D1999" t="s">
        <v>2083</v>
      </c>
      <c r="E1999" t="s">
        <v>309</v>
      </c>
      <c r="F1999" t="s">
        <v>2289</v>
      </c>
      <c r="G1999" t="s">
        <v>2290</v>
      </c>
      <c r="H1999" t="s">
        <v>321</v>
      </c>
      <c r="I1999" t="s">
        <v>754</v>
      </c>
      <c r="J1999" t="s">
        <v>204</v>
      </c>
      <c r="K1999" t="s">
        <v>204</v>
      </c>
      <c r="L1999" t="s">
        <v>325</v>
      </c>
      <c r="M1999" t="s">
        <v>340</v>
      </c>
      <c r="N1999" t="s">
        <v>464</v>
      </c>
      <c r="O1999" t="s">
        <v>339</v>
      </c>
      <c r="P1999" t="s">
        <v>1700</v>
      </c>
      <c r="Q1999" t="s">
        <v>413</v>
      </c>
      <c r="R1999" t="s">
        <v>407</v>
      </c>
      <c r="S1999" t="s">
        <v>1212</v>
      </c>
      <c r="T1999" s="131">
        <v>2.99</v>
      </c>
      <c r="U1999" t="s">
        <v>1617</v>
      </c>
      <c r="V1999" s="132">
        <v>4.4319999999999998E-2</v>
      </c>
      <c r="W1999" s="132">
        <v>2.86E-2</v>
      </c>
      <c r="X1999" t="s">
        <v>412</v>
      </c>
      <c r="Y1999" t="s">
        <v>339</v>
      </c>
      <c r="Z1999" s="131">
        <v>4348.5</v>
      </c>
      <c r="AA1999" s="131">
        <v>1</v>
      </c>
      <c r="AB1999" s="131">
        <v>117.66</v>
      </c>
      <c r="AD1999" s="131">
        <v>5.1159999999999997</v>
      </c>
      <c r="AH1999" s="132">
        <v>0</v>
      </c>
      <c r="AI1999" s="132">
        <f t="shared" si="39"/>
        <v>3.6402025506606148E-4</v>
      </c>
      <c r="AJ1999" s="132">
        <v>2.8784038714844442E-5</v>
      </c>
    </row>
    <row r="2000" spans="1:36" hidden="1">
      <c r="A2000" t="s">
        <v>1213</v>
      </c>
      <c r="B2000">
        <v>9631</v>
      </c>
      <c r="C2000" t="s">
        <v>2445</v>
      </c>
      <c r="D2000" t="s">
        <v>2446</v>
      </c>
      <c r="E2000" t="s">
        <v>309</v>
      </c>
      <c r="F2000" t="s">
        <v>2696</v>
      </c>
      <c r="G2000" t="s">
        <v>2697</v>
      </c>
      <c r="H2000" t="s">
        <v>321</v>
      </c>
      <c r="I2000" t="s">
        <v>951</v>
      </c>
      <c r="J2000" t="s">
        <v>204</v>
      </c>
      <c r="K2000" t="s">
        <v>204</v>
      </c>
      <c r="L2000" t="s">
        <v>325</v>
      </c>
      <c r="M2000" t="s">
        <v>340</v>
      </c>
      <c r="N2000" t="s">
        <v>462</v>
      </c>
      <c r="O2000" t="s">
        <v>339</v>
      </c>
      <c r="P2000" t="s">
        <v>1533</v>
      </c>
      <c r="Q2000" t="s">
        <v>413</v>
      </c>
      <c r="R2000" t="s">
        <v>407</v>
      </c>
      <c r="S2000" t="s">
        <v>1212</v>
      </c>
      <c r="T2000" s="131">
        <v>0.91</v>
      </c>
      <c r="U2000" t="s">
        <v>2382</v>
      </c>
      <c r="V2000" s="132">
        <v>6.1900000000000002E-3</v>
      </c>
      <c r="W2000" s="132">
        <v>5.1900000000000002E-2</v>
      </c>
      <c r="X2000" t="s">
        <v>412</v>
      </c>
      <c r="Y2000" t="s">
        <v>339</v>
      </c>
      <c r="Z2000" s="131">
        <v>5138.1400000000003</v>
      </c>
      <c r="AA2000" s="131">
        <v>1</v>
      </c>
      <c r="AB2000" s="131">
        <v>98.12</v>
      </c>
      <c r="AD2000" s="131">
        <v>5.0419999999999998</v>
      </c>
      <c r="AH2000" s="132">
        <v>4.0000000000000003E-5</v>
      </c>
      <c r="AI2000" s="132">
        <f t="shared" si="39"/>
        <v>3.5875491126721693E-4</v>
      </c>
      <c r="AJ2000" s="132">
        <v>2.8367694136091808E-5</v>
      </c>
    </row>
    <row r="2001" spans="1:36" hidden="1">
      <c r="A2001" t="s">
        <v>1213</v>
      </c>
      <c r="B2001">
        <v>9631</v>
      </c>
      <c r="C2001" t="s">
        <v>1948</v>
      </c>
      <c r="D2001" t="s">
        <v>1949</v>
      </c>
      <c r="E2001" t="s">
        <v>309</v>
      </c>
      <c r="F2001" t="s">
        <v>2909</v>
      </c>
      <c r="G2001" t="s">
        <v>2910</v>
      </c>
      <c r="H2001" t="s">
        <v>321</v>
      </c>
      <c r="I2001" t="s">
        <v>951</v>
      </c>
      <c r="J2001" t="s">
        <v>204</v>
      </c>
      <c r="K2001" t="s">
        <v>204</v>
      </c>
      <c r="L2001" t="s">
        <v>325</v>
      </c>
      <c r="M2001" t="s">
        <v>340</v>
      </c>
      <c r="N2001" t="s">
        <v>447</v>
      </c>
      <c r="O2001" t="s">
        <v>339</v>
      </c>
      <c r="P2001" t="s">
        <v>1551</v>
      </c>
      <c r="Q2001" t="s">
        <v>413</v>
      </c>
      <c r="R2001" t="s">
        <v>407</v>
      </c>
      <c r="S2001" t="s">
        <v>1212</v>
      </c>
      <c r="T2001" s="131">
        <v>0.11</v>
      </c>
      <c r="U2001" t="s">
        <v>2911</v>
      </c>
      <c r="V2001" s="132">
        <v>5.9389999999999998E-2</v>
      </c>
      <c r="W2001" s="132">
        <v>5.7200000000000001E-2</v>
      </c>
      <c r="X2001" t="s">
        <v>412</v>
      </c>
      <c r="Y2001" t="s">
        <v>339</v>
      </c>
      <c r="Z2001" s="131">
        <v>3783.66</v>
      </c>
      <c r="AA2001" s="131">
        <v>1</v>
      </c>
      <c r="AB2001" s="131">
        <v>101.48</v>
      </c>
      <c r="AD2001" s="131">
        <v>3.84</v>
      </c>
      <c r="AH2001" s="132">
        <v>3.0000000000000001E-5</v>
      </c>
      <c r="AI2001" s="132">
        <f t="shared" si="39"/>
        <v>2.7322865118328306E-4</v>
      </c>
      <c r="AJ2001" s="132">
        <v>2.1604907870407089E-5</v>
      </c>
    </row>
    <row r="2002" spans="1:36" hidden="1">
      <c r="A2002" t="s">
        <v>1213</v>
      </c>
      <c r="B2002">
        <v>9631</v>
      </c>
      <c r="C2002" t="s">
        <v>2873</v>
      </c>
      <c r="D2002" t="s">
        <v>2874</v>
      </c>
      <c r="E2002" t="s">
        <v>309</v>
      </c>
      <c r="F2002" t="s">
        <v>2956</v>
      </c>
      <c r="G2002" t="s">
        <v>2957</v>
      </c>
      <c r="H2002" t="s">
        <v>321</v>
      </c>
      <c r="I2002" t="s">
        <v>951</v>
      </c>
      <c r="J2002" t="s">
        <v>204</v>
      </c>
      <c r="K2002" t="s">
        <v>204</v>
      </c>
      <c r="L2002" t="s">
        <v>325</v>
      </c>
      <c r="M2002" t="s">
        <v>340</v>
      </c>
      <c r="N2002" t="s">
        <v>447</v>
      </c>
      <c r="O2002" t="s">
        <v>339</v>
      </c>
      <c r="P2002" t="s">
        <v>1545</v>
      </c>
      <c r="Q2002" t="s">
        <v>415</v>
      </c>
      <c r="R2002" t="s">
        <v>407</v>
      </c>
      <c r="S2002" t="s">
        <v>1212</v>
      </c>
      <c r="T2002" s="131">
        <v>0.25</v>
      </c>
      <c r="U2002" t="s">
        <v>1868</v>
      </c>
      <c r="V2002" s="132">
        <v>3.1379999999999998E-2</v>
      </c>
      <c r="W2002" s="132">
        <v>5.6000000000000001E-2</v>
      </c>
      <c r="X2002" t="s">
        <v>412</v>
      </c>
      <c r="Y2002" t="s">
        <v>339</v>
      </c>
      <c r="Z2002" s="131">
        <v>3790.45</v>
      </c>
      <c r="AA2002" s="131">
        <v>1</v>
      </c>
      <c r="AB2002" s="131">
        <v>100.22</v>
      </c>
      <c r="AD2002" s="131">
        <v>3.7989999999999999</v>
      </c>
      <c r="AH2002" s="132">
        <v>6.9999999999999994E-5</v>
      </c>
      <c r="AI2002" s="132">
        <f t="shared" si="39"/>
        <v>2.7031136610554488E-4</v>
      </c>
      <c r="AJ2002" s="132">
        <v>2.1374230468665764E-5</v>
      </c>
    </row>
    <row r="2003" spans="1:36" hidden="1">
      <c r="A2003" t="s">
        <v>1213</v>
      </c>
      <c r="B2003">
        <v>9631</v>
      </c>
      <c r="C2003" t="s">
        <v>2092</v>
      </c>
      <c r="D2003" t="s">
        <v>2093</v>
      </c>
      <c r="E2003" t="s">
        <v>309</v>
      </c>
      <c r="F2003" t="s">
        <v>2666</v>
      </c>
      <c r="G2003" t="s">
        <v>2667</v>
      </c>
      <c r="H2003" t="s">
        <v>321</v>
      </c>
      <c r="I2003" t="s">
        <v>951</v>
      </c>
      <c r="J2003" t="s">
        <v>204</v>
      </c>
      <c r="K2003" t="s">
        <v>204</v>
      </c>
      <c r="L2003" t="s">
        <v>325</v>
      </c>
      <c r="M2003" t="s">
        <v>340</v>
      </c>
      <c r="N2003" t="s">
        <v>484</v>
      </c>
      <c r="O2003" t="s">
        <v>339</v>
      </c>
      <c r="P2003" t="s">
        <v>1700</v>
      </c>
      <c r="Q2003" t="s">
        <v>413</v>
      </c>
      <c r="R2003" t="s">
        <v>407</v>
      </c>
      <c r="S2003" t="s">
        <v>1212</v>
      </c>
      <c r="T2003" s="131">
        <v>0.66</v>
      </c>
      <c r="U2003" t="s">
        <v>2597</v>
      </c>
      <c r="V2003" s="132">
        <v>4.4019999999999997E-2</v>
      </c>
      <c r="W2003" s="132">
        <v>4.4699999999999997E-2</v>
      </c>
      <c r="X2003" t="s">
        <v>412</v>
      </c>
      <c r="Y2003" t="s">
        <v>339</v>
      </c>
      <c r="Z2003" s="131">
        <v>608.21</v>
      </c>
      <c r="AA2003" s="131">
        <v>1</v>
      </c>
      <c r="AB2003" s="131">
        <v>100.7</v>
      </c>
      <c r="AD2003" s="131">
        <v>0.61199999999999999</v>
      </c>
      <c r="AH2003" s="132">
        <v>0</v>
      </c>
      <c r="AI2003" s="132">
        <f t="shared" si="39"/>
        <v>4.3545816282335735E-5</v>
      </c>
      <c r="AJ2003" s="132">
        <v>3.4432821918461296E-6</v>
      </c>
    </row>
    <row r="2004" spans="1:36" hidden="1">
      <c r="A2004" t="s">
        <v>1213</v>
      </c>
      <c r="B2004">
        <v>9631</v>
      </c>
      <c r="C2004" t="s">
        <v>2885</v>
      </c>
      <c r="D2004" t="s">
        <v>2886</v>
      </c>
      <c r="E2004" t="s">
        <v>80</v>
      </c>
      <c r="F2004" t="s">
        <v>2887</v>
      </c>
      <c r="G2004" t="s">
        <v>2888</v>
      </c>
      <c r="H2004" t="s">
        <v>321</v>
      </c>
      <c r="I2004" t="s">
        <v>755</v>
      </c>
      <c r="J2004" t="s">
        <v>205</v>
      </c>
      <c r="K2004" t="s">
        <v>224</v>
      </c>
      <c r="L2004" t="s">
        <v>325</v>
      </c>
      <c r="M2004" t="s">
        <v>314</v>
      </c>
      <c r="N2004" t="s">
        <v>546</v>
      </c>
      <c r="O2004" t="s">
        <v>339</v>
      </c>
      <c r="P2004" t="s">
        <v>1883</v>
      </c>
      <c r="Q2004" t="s">
        <v>433</v>
      </c>
      <c r="R2004" t="s">
        <v>407</v>
      </c>
      <c r="S2004" t="s">
        <v>1215</v>
      </c>
      <c r="T2004" s="131">
        <v>2.5150000000000001</v>
      </c>
      <c r="U2004" t="s">
        <v>1479</v>
      </c>
      <c r="V2004" s="132">
        <v>5.373E-2</v>
      </c>
      <c r="W2004" s="132">
        <v>4.7329999999999997E-2</v>
      </c>
      <c r="X2004" t="s">
        <v>412</v>
      </c>
      <c r="Y2004" t="s">
        <v>339</v>
      </c>
      <c r="Z2004" s="131">
        <v>82000</v>
      </c>
      <c r="AA2004" s="131">
        <v>3.718</v>
      </c>
      <c r="AB2004" s="131">
        <v>105.395</v>
      </c>
      <c r="AD2004" s="131">
        <v>321.32299999999998</v>
      </c>
      <c r="AH2004" s="132">
        <v>8.0000000000000007E-5</v>
      </c>
      <c r="AI2004" s="132">
        <f t="shared" si="39"/>
        <v>2.2863190074001578E-2</v>
      </c>
      <c r="AJ2004" s="132">
        <v>1.8078525551153168E-3</v>
      </c>
    </row>
    <row r="2005" spans="1:36" hidden="1">
      <c r="A2005" t="s">
        <v>1213</v>
      </c>
      <c r="B2005">
        <v>9631</v>
      </c>
      <c r="C2005" t="s">
        <v>2937</v>
      </c>
      <c r="D2005" t="s">
        <v>2938</v>
      </c>
      <c r="E2005" t="s">
        <v>80</v>
      </c>
      <c r="F2005" t="s">
        <v>2939</v>
      </c>
      <c r="G2005" t="s">
        <v>2940</v>
      </c>
      <c r="H2005" t="s">
        <v>321</v>
      </c>
      <c r="I2005" t="s">
        <v>755</v>
      </c>
      <c r="J2005" t="s">
        <v>205</v>
      </c>
      <c r="K2005" t="s">
        <v>245</v>
      </c>
      <c r="L2005" t="s">
        <v>325</v>
      </c>
      <c r="M2005" t="s">
        <v>314</v>
      </c>
      <c r="N2005" t="s">
        <v>491</v>
      </c>
      <c r="O2005" t="s">
        <v>339</v>
      </c>
      <c r="P2005" t="s">
        <v>2194</v>
      </c>
      <c r="Q2005" t="s">
        <v>433</v>
      </c>
      <c r="R2005" t="s">
        <v>407</v>
      </c>
      <c r="S2005" t="s">
        <v>1215</v>
      </c>
      <c r="T2005" s="131">
        <v>3.601</v>
      </c>
      <c r="U2005" t="s">
        <v>2941</v>
      </c>
      <c r="V2005" s="132">
        <v>3.3059999999999999E-2</v>
      </c>
      <c r="W2005" s="132">
        <v>5.9060000000000001E-2</v>
      </c>
      <c r="X2005" t="s">
        <v>412</v>
      </c>
      <c r="Y2005" t="s">
        <v>339</v>
      </c>
      <c r="Z2005" s="131">
        <v>41000</v>
      </c>
      <c r="AA2005" s="131">
        <v>3.718</v>
      </c>
      <c r="AB2005" s="131">
        <v>92.74</v>
      </c>
      <c r="AD2005" s="131">
        <v>141.37100000000001</v>
      </c>
      <c r="AH2005" s="132">
        <v>8.0000000000000007E-5</v>
      </c>
      <c r="AI2005" s="132">
        <f t="shared" si="39"/>
        <v>1.0059012407924976E-2</v>
      </c>
      <c r="AJ2005" s="132">
        <v>7.9539256003836477E-4</v>
      </c>
    </row>
    <row r="2006" spans="1:36" hidden="1">
      <c r="A2006" t="s">
        <v>1213</v>
      </c>
      <c r="B2006">
        <v>9719</v>
      </c>
      <c r="C2006" t="s">
        <v>1603</v>
      </c>
      <c r="D2006" t="s">
        <v>1604</v>
      </c>
      <c r="E2006" t="s">
        <v>309</v>
      </c>
      <c r="F2006" t="s">
        <v>1961</v>
      </c>
      <c r="G2006" t="s">
        <v>1962</v>
      </c>
      <c r="H2006" t="s">
        <v>321</v>
      </c>
      <c r="I2006" t="s">
        <v>754</v>
      </c>
      <c r="J2006" t="s">
        <v>204</v>
      </c>
      <c r="K2006" t="s">
        <v>204</v>
      </c>
      <c r="L2006" t="s">
        <v>325</v>
      </c>
      <c r="M2006" t="s">
        <v>340</v>
      </c>
      <c r="N2006" t="s">
        <v>448</v>
      </c>
      <c r="O2006" t="s">
        <v>339</v>
      </c>
      <c r="P2006" t="s">
        <v>1533</v>
      </c>
      <c r="Q2006" t="s">
        <v>413</v>
      </c>
      <c r="R2006" t="s">
        <v>407</v>
      </c>
      <c r="S2006" t="s">
        <v>1212</v>
      </c>
      <c r="T2006" s="131">
        <v>6.8</v>
      </c>
      <c r="U2006" t="s">
        <v>1963</v>
      </c>
      <c r="V2006" s="132">
        <v>2.8670000000000001E-2</v>
      </c>
      <c r="W2006" s="132">
        <v>3.1899999999999998E-2</v>
      </c>
      <c r="X2006" t="s">
        <v>411</v>
      </c>
      <c r="Y2006" t="s">
        <v>339</v>
      </c>
      <c r="Z2006" s="131">
        <v>22400000</v>
      </c>
      <c r="AA2006" s="131">
        <v>1</v>
      </c>
      <c r="AB2006" s="131">
        <v>102.77</v>
      </c>
      <c r="AD2006" s="131">
        <v>23020.48</v>
      </c>
      <c r="AH2006" s="132">
        <v>2.435E-2</v>
      </c>
      <c r="AI2006" s="132">
        <f t="shared" si="39"/>
        <v>6.1571350809129351E-2</v>
      </c>
      <c r="AJ2006" s="132">
        <v>6.5846395935964357E-3</v>
      </c>
    </row>
    <row r="2007" spans="1:36" hidden="1">
      <c r="A2007" t="s">
        <v>1213</v>
      </c>
      <c r="B2007">
        <v>9719</v>
      </c>
      <c r="C2007" t="s">
        <v>3484</v>
      </c>
      <c r="D2007" t="s">
        <v>3485</v>
      </c>
      <c r="E2007" t="s">
        <v>309</v>
      </c>
      <c r="F2007" t="s">
        <v>3486</v>
      </c>
      <c r="G2007" t="s">
        <v>3487</v>
      </c>
      <c r="H2007" t="s">
        <v>321</v>
      </c>
      <c r="I2007" t="s">
        <v>951</v>
      </c>
      <c r="J2007" t="s">
        <v>204</v>
      </c>
      <c r="K2007" t="s">
        <v>204</v>
      </c>
      <c r="L2007" t="s">
        <v>325</v>
      </c>
      <c r="M2007" t="s">
        <v>340</v>
      </c>
      <c r="N2007" t="s">
        <v>436</v>
      </c>
      <c r="O2007" t="s">
        <v>339</v>
      </c>
      <c r="P2007" t="s">
        <v>1211</v>
      </c>
      <c r="Q2007" t="s">
        <v>413</v>
      </c>
      <c r="R2007" t="s">
        <v>407</v>
      </c>
      <c r="S2007" t="s">
        <v>1212</v>
      </c>
      <c r="T2007" s="131">
        <v>0.17</v>
      </c>
      <c r="U2007" t="s">
        <v>3488</v>
      </c>
      <c r="V2007" s="132">
        <v>-1.7899999999999999E-3</v>
      </c>
      <c r="W2007" s="132">
        <v>4.6100000000000002E-2</v>
      </c>
      <c r="X2007" t="s">
        <v>412</v>
      </c>
      <c r="Y2007" t="s">
        <v>339</v>
      </c>
      <c r="Z2007" s="131">
        <v>18764000</v>
      </c>
      <c r="AA2007" s="131">
        <v>1</v>
      </c>
      <c r="AB2007" s="131">
        <v>108.61</v>
      </c>
      <c r="AD2007" s="131">
        <v>20379.580000000002</v>
      </c>
      <c r="AH2007" s="132">
        <v>8.0599999999999995E-3</v>
      </c>
      <c r="AI2007" s="132">
        <f t="shared" si="39"/>
        <v>5.4507910761318466E-2</v>
      </c>
      <c r="AJ2007" s="132">
        <v>5.8292524469023268E-3</v>
      </c>
    </row>
    <row r="2008" spans="1:36" hidden="1">
      <c r="A2008" t="s">
        <v>1213</v>
      </c>
      <c r="B2008">
        <v>9719</v>
      </c>
      <c r="C2008" t="s">
        <v>2023</v>
      </c>
      <c r="D2008" t="s">
        <v>2024</v>
      </c>
      <c r="E2008" t="s">
        <v>309</v>
      </c>
      <c r="F2008" t="s">
        <v>2348</v>
      </c>
      <c r="G2008" t="s">
        <v>2349</v>
      </c>
      <c r="H2008" t="s">
        <v>321</v>
      </c>
      <c r="I2008" t="s">
        <v>754</v>
      </c>
      <c r="J2008" t="s">
        <v>204</v>
      </c>
      <c r="K2008" t="s">
        <v>204</v>
      </c>
      <c r="L2008" t="s">
        <v>325</v>
      </c>
      <c r="M2008" t="s">
        <v>340</v>
      </c>
      <c r="N2008" t="s">
        <v>464</v>
      </c>
      <c r="O2008" t="s">
        <v>339</v>
      </c>
      <c r="P2008" t="s">
        <v>2088</v>
      </c>
      <c r="Q2008" t="s">
        <v>413</v>
      </c>
      <c r="R2008" t="s">
        <v>407</v>
      </c>
      <c r="S2008" t="s">
        <v>1212</v>
      </c>
      <c r="T2008" s="131">
        <v>9.99</v>
      </c>
      <c r="U2008" t="s">
        <v>2350</v>
      </c>
      <c r="V2008" s="132">
        <v>3.1370000000000002E-2</v>
      </c>
      <c r="W2008" s="132">
        <v>3.2899999999999999E-2</v>
      </c>
      <c r="X2008" t="s">
        <v>412</v>
      </c>
      <c r="Y2008" t="s">
        <v>339</v>
      </c>
      <c r="Z2008" s="131">
        <v>18632046</v>
      </c>
      <c r="AA2008" s="131">
        <v>1</v>
      </c>
      <c r="AB2008" s="131">
        <v>97.7</v>
      </c>
      <c r="AD2008" s="131">
        <v>18203.508999999998</v>
      </c>
      <c r="AH2008" s="132">
        <v>4.2700000000000004E-3</v>
      </c>
      <c r="AI2008" s="132">
        <f t="shared" si="39"/>
        <v>4.8687718005712449E-2</v>
      </c>
      <c r="AJ2008" s="132">
        <v>5.2068221906662699E-3</v>
      </c>
    </row>
    <row r="2009" spans="1:36" hidden="1">
      <c r="A2009" t="s">
        <v>1213</v>
      </c>
      <c r="B2009">
        <v>9719</v>
      </c>
      <c r="C2009" t="s">
        <v>1908</v>
      </c>
      <c r="D2009" t="s">
        <v>1909</v>
      </c>
      <c r="E2009" t="s">
        <v>309</v>
      </c>
      <c r="F2009" t="s">
        <v>2358</v>
      </c>
      <c r="G2009" t="s">
        <v>2359</v>
      </c>
      <c r="H2009" t="s">
        <v>321</v>
      </c>
      <c r="I2009" t="s">
        <v>754</v>
      </c>
      <c r="J2009" t="s">
        <v>204</v>
      </c>
      <c r="K2009" t="s">
        <v>204</v>
      </c>
      <c r="L2009" t="s">
        <v>325</v>
      </c>
      <c r="M2009" t="s">
        <v>340</v>
      </c>
      <c r="N2009" t="s">
        <v>464</v>
      </c>
      <c r="O2009" t="s">
        <v>339</v>
      </c>
      <c r="P2009" t="s">
        <v>1627</v>
      </c>
      <c r="Q2009" t="s">
        <v>413</v>
      </c>
      <c r="R2009" t="s">
        <v>407</v>
      </c>
      <c r="S2009" t="s">
        <v>1212</v>
      </c>
      <c r="T2009" s="131">
        <v>3.84</v>
      </c>
      <c r="U2009" t="s">
        <v>2360</v>
      </c>
      <c r="V2009" s="132">
        <v>3.091E-2</v>
      </c>
      <c r="W2009" s="132">
        <v>3.15E-2</v>
      </c>
      <c r="X2009" t="s">
        <v>412</v>
      </c>
      <c r="Y2009" t="s">
        <v>339</v>
      </c>
      <c r="Z2009" s="131">
        <v>14539182</v>
      </c>
      <c r="AA2009" s="131">
        <v>1</v>
      </c>
      <c r="AB2009" s="131">
        <v>105.8</v>
      </c>
      <c r="AD2009" s="131">
        <v>15382.455</v>
      </c>
      <c r="AH2009" s="132">
        <v>1.7659999999999999E-2</v>
      </c>
      <c r="AI2009" s="132">
        <f t="shared" si="39"/>
        <v>4.1142432004486695E-2</v>
      </c>
      <c r="AJ2009" s="132">
        <v>4.399904877731284E-3</v>
      </c>
    </row>
    <row r="2010" spans="1:36" hidden="1">
      <c r="A2010" t="s">
        <v>1213</v>
      </c>
      <c r="B2010">
        <v>9719</v>
      </c>
      <c r="C2010" t="s">
        <v>2023</v>
      </c>
      <c r="D2010" t="s">
        <v>2024</v>
      </c>
      <c r="E2010" t="s">
        <v>309</v>
      </c>
      <c r="F2010" t="s">
        <v>2086</v>
      </c>
      <c r="G2010" t="s">
        <v>2087</v>
      </c>
      <c r="H2010" t="s">
        <v>321</v>
      </c>
      <c r="I2010" t="s">
        <v>754</v>
      </c>
      <c r="J2010" t="s">
        <v>204</v>
      </c>
      <c r="K2010" t="s">
        <v>204</v>
      </c>
      <c r="L2010" t="s">
        <v>325</v>
      </c>
      <c r="M2010" t="s">
        <v>340</v>
      </c>
      <c r="N2010" t="s">
        <v>464</v>
      </c>
      <c r="O2010" t="s">
        <v>339</v>
      </c>
      <c r="P2010" t="s">
        <v>2088</v>
      </c>
      <c r="Q2010" t="s">
        <v>413</v>
      </c>
      <c r="R2010" t="s">
        <v>407</v>
      </c>
      <c r="S2010" t="s">
        <v>1212</v>
      </c>
      <c r="T2010" s="131">
        <v>6.47</v>
      </c>
      <c r="U2010" t="s">
        <v>2089</v>
      </c>
      <c r="V2010" s="132">
        <v>2.9909999999999999E-2</v>
      </c>
      <c r="W2010" s="132">
        <v>3.0700000000000002E-2</v>
      </c>
      <c r="X2010" t="s">
        <v>412</v>
      </c>
      <c r="Y2010" t="s">
        <v>339</v>
      </c>
      <c r="Z2010" s="131">
        <v>15496344.52</v>
      </c>
      <c r="AA2010" s="131">
        <v>1</v>
      </c>
      <c r="AB2010" s="131">
        <v>99.26</v>
      </c>
      <c r="AD2010" s="131">
        <v>15381.672</v>
      </c>
      <c r="AH2010" s="132">
        <v>5.6299999999999996E-3</v>
      </c>
      <c r="AI2010" s="132">
        <f t="shared" si="39"/>
        <v>4.1140337766326432E-2</v>
      </c>
      <c r="AJ2010" s="132">
        <v>4.3996809131223013E-3</v>
      </c>
    </row>
    <row r="2011" spans="1:36" hidden="1">
      <c r="A2011" t="s">
        <v>1213</v>
      </c>
      <c r="B2011">
        <v>9719</v>
      </c>
      <c r="C2011" t="s">
        <v>2550</v>
      </c>
      <c r="D2011" t="s">
        <v>2551</v>
      </c>
      <c r="E2011" t="s">
        <v>309</v>
      </c>
      <c r="F2011" t="s">
        <v>2552</v>
      </c>
      <c r="G2011" t="s">
        <v>2553</v>
      </c>
      <c r="H2011" t="s">
        <v>321</v>
      </c>
      <c r="I2011" t="s">
        <v>754</v>
      </c>
      <c r="J2011" t="s">
        <v>204</v>
      </c>
      <c r="K2011" t="s">
        <v>204</v>
      </c>
      <c r="L2011" t="s">
        <v>325</v>
      </c>
      <c r="M2011" t="s">
        <v>340</v>
      </c>
      <c r="N2011" t="s">
        <v>440</v>
      </c>
      <c r="O2011" t="s">
        <v>339</v>
      </c>
      <c r="P2011" t="s">
        <v>1539</v>
      </c>
      <c r="Q2011" t="s">
        <v>413</v>
      </c>
      <c r="R2011" t="s">
        <v>407</v>
      </c>
      <c r="S2011" t="s">
        <v>1212</v>
      </c>
      <c r="T2011" s="131">
        <v>2.72</v>
      </c>
      <c r="U2011" t="s">
        <v>1780</v>
      </c>
      <c r="V2011" s="132">
        <v>2.5520000000000001E-2</v>
      </c>
      <c r="W2011" s="132">
        <v>3.0800000000000001E-2</v>
      </c>
      <c r="X2011" t="s">
        <v>412</v>
      </c>
      <c r="Y2011" t="s">
        <v>339</v>
      </c>
      <c r="Z2011" s="131">
        <v>12326310.029999999</v>
      </c>
      <c r="AA2011" s="131">
        <v>1</v>
      </c>
      <c r="AB2011" s="131">
        <v>114.05</v>
      </c>
      <c r="AD2011" s="131">
        <v>14058.156999999999</v>
      </c>
      <c r="AH2011" s="132">
        <v>1.6539999999999999E-2</v>
      </c>
      <c r="AI2011" s="132">
        <f t="shared" si="39"/>
        <v>3.7600419990235542E-2</v>
      </c>
      <c r="AJ2011" s="132">
        <v>4.0211106456162033E-3</v>
      </c>
    </row>
    <row r="2012" spans="1:36" hidden="1">
      <c r="A2012" t="s">
        <v>1213</v>
      </c>
      <c r="B2012">
        <v>9719</v>
      </c>
      <c r="C2012" t="s">
        <v>2121</v>
      </c>
      <c r="D2012" t="s">
        <v>2122</v>
      </c>
      <c r="E2012" t="s">
        <v>309</v>
      </c>
      <c r="F2012" t="s">
        <v>2867</v>
      </c>
      <c r="G2012" t="s">
        <v>2868</v>
      </c>
      <c r="H2012" t="s">
        <v>321</v>
      </c>
      <c r="I2012" t="s">
        <v>754</v>
      </c>
      <c r="J2012" t="s">
        <v>204</v>
      </c>
      <c r="K2012" t="s">
        <v>204</v>
      </c>
      <c r="L2012" t="s">
        <v>325</v>
      </c>
      <c r="M2012" t="s">
        <v>340</v>
      </c>
      <c r="N2012" t="s">
        <v>445</v>
      </c>
      <c r="O2012" t="s">
        <v>339</v>
      </c>
      <c r="P2012" t="s">
        <v>1700</v>
      </c>
      <c r="Q2012" t="s">
        <v>413</v>
      </c>
      <c r="R2012" t="s">
        <v>407</v>
      </c>
      <c r="S2012" t="s">
        <v>1212</v>
      </c>
      <c r="T2012" s="131">
        <v>4.6500000000000004</v>
      </c>
      <c r="U2012" t="s">
        <v>2360</v>
      </c>
      <c r="V2012" s="132">
        <v>2.0480000000000002E-2</v>
      </c>
      <c r="W2012" s="132">
        <v>2.6599999999999999E-2</v>
      </c>
      <c r="X2012" t="s">
        <v>412</v>
      </c>
      <c r="Y2012" t="s">
        <v>339</v>
      </c>
      <c r="Z2012" s="131">
        <v>10746921</v>
      </c>
      <c r="AA2012" s="131">
        <v>1</v>
      </c>
      <c r="AB2012" s="131">
        <v>102.37</v>
      </c>
      <c r="AD2012" s="131">
        <v>11001.623</v>
      </c>
      <c r="AH2012" s="132">
        <v>3.5819999999999998E-2</v>
      </c>
      <c r="AI2012" s="132">
        <f t="shared" si="39"/>
        <v>2.942531125340506E-2</v>
      </c>
      <c r="AJ2012" s="132">
        <v>3.1468380502761542E-3</v>
      </c>
    </row>
    <row r="2013" spans="1:36" hidden="1">
      <c r="A2013" t="s">
        <v>1213</v>
      </c>
      <c r="B2013">
        <v>9719</v>
      </c>
      <c r="C2013" t="s">
        <v>2121</v>
      </c>
      <c r="D2013" t="s">
        <v>2122</v>
      </c>
      <c r="E2013" t="s">
        <v>309</v>
      </c>
      <c r="F2013" t="s">
        <v>2337</v>
      </c>
      <c r="G2013" t="s">
        <v>2338</v>
      </c>
      <c r="H2013" t="s">
        <v>321</v>
      </c>
      <c r="I2013" t="s">
        <v>951</v>
      </c>
      <c r="J2013" t="s">
        <v>204</v>
      </c>
      <c r="K2013" t="s">
        <v>204</v>
      </c>
      <c r="L2013" t="s">
        <v>325</v>
      </c>
      <c r="M2013" t="s">
        <v>340</v>
      </c>
      <c r="N2013" t="s">
        <v>445</v>
      </c>
      <c r="O2013" t="s">
        <v>339</v>
      </c>
      <c r="P2013" t="s">
        <v>1700</v>
      </c>
      <c r="Q2013" t="s">
        <v>413</v>
      </c>
      <c r="R2013" t="s">
        <v>407</v>
      </c>
      <c r="S2013" t="s">
        <v>1212</v>
      </c>
      <c r="T2013" s="131">
        <v>4.68</v>
      </c>
      <c r="U2013" t="s">
        <v>1670</v>
      </c>
      <c r="V2013" s="132">
        <v>4.1590000000000002E-2</v>
      </c>
      <c r="W2013" s="132">
        <v>5.0299999999999997E-2</v>
      </c>
      <c r="X2013" t="s">
        <v>412</v>
      </c>
      <c r="Y2013" t="s">
        <v>339</v>
      </c>
      <c r="Z2013" s="131">
        <v>10896000</v>
      </c>
      <c r="AA2013" s="131">
        <v>1</v>
      </c>
      <c r="AB2013" s="131">
        <v>98.85</v>
      </c>
      <c r="AD2013" s="131">
        <v>10770.696</v>
      </c>
      <c r="AH2013" s="132">
        <v>2.179E-2</v>
      </c>
      <c r="AI2013" s="132">
        <f t="shared" si="39"/>
        <v>2.8807666124880379E-2</v>
      </c>
      <c r="AJ2013" s="132">
        <v>3.0807850805973968E-3</v>
      </c>
    </row>
    <row r="2014" spans="1:36" hidden="1">
      <c r="A2014" t="s">
        <v>1213</v>
      </c>
      <c r="B2014">
        <v>9719</v>
      </c>
      <c r="C2014" t="s">
        <v>1519</v>
      </c>
      <c r="D2014" t="s">
        <v>1520</v>
      </c>
      <c r="E2014" t="s">
        <v>309</v>
      </c>
      <c r="F2014" t="s">
        <v>2196</v>
      </c>
      <c r="G2014" t="s">
        <v>2197</v>
      </c>
      <c r="H2014" t="s">
        <v>321</v>
      </c>
      <c r="I2014" t="s">
        <v>754</v>
      </c>
      <c r="J2014" t="s">
        <v>204</v>
      </c>
      <c r="K2014" t="s">
        <v>204</v>
      </c>
      <c r="L2014" t="s">
        <v>325</v>
      </c>
      <c r="M2014" t="s">
        <v>340</v>
      </c>
      <c r="N2014" t="s">
        <v>448</v>
      </c>
      <c r="O2014" t="s">
        <v>339</v>
      </c>
      <c r="P2014" t="s">
        <v>1211</v>
      </c>
      <c r="Q2014" t="s">
        <v>413</v>
      </c>
      <c r="R2014" t="s">
        <v>407</v>
      </c>
      <c r="S2014" t="s">
        <v>1212</v>
      </c>
      <c r="T2014" s="131">
        <v>4.5999999999999996</v>
      </c>
      <c r="U2014" t="s">
        <v>2198</v>
      </c>
      <c r="V2014" s="132">
        <v>1.7510000000000001E-2</v>
      </c>
      <c r="W2014" s="132">
        <v>2.58E-2</v>
      </c>
      <c r="X2014" t="s">
        <v>412</v>
      </c>
      <c r="Y2014" t="s">
        <v>339</v>
      </c>
      <c r="Z2014" s="131">
        <v>10404305</v>
      </c>
      <c r="AA2014" s="131">
        <v>1</v>
      </c>
      <c r="AB2014" s="131">
        <v>101.85</v>
      </c>
      <c r="AD2014" s="131">
        <v>10596.785</v>
      </c>
      <c r="AH2014" s="132">
        <v>2.9199999999999999E-3</v>
      </c>
      <c r="AI2014" s="132">
        <f t="shared" si="39"/>
        <v>2.8342517909440628E-2</v>
      </c>
      <c r="AJ2014" s="132">
        <v>3.0310406245147282E-3</v>
      </c>
    </row>
    <row r="2015" spans="1:36" hidden="1">
      <c r="A2015" t="s">
        <v>1213</v>
      </c>
      <c r="B2015">
        <v>9719</v>
      </c>
      <c r="C2015" t="s">
        <v>1509</v>
      </c>
      <c r="D2015" t="s">
        <v>1510</v>
      </c>
      <c r="E2015" t="s">
        <v>309</v>
      </c>
      <c r="F2015" t="s">
        <v>2222</v>
      </c>
      <c r="G2015" t="s">
        <v>2223</v>
      </c>
      <c r="H2015" t="s">
        <v>321</v>
      </c>
      <c r="I2015" t="s">
        <v>754</v>
      </c>
      <c r="J2015" t="s">
        <v>204</v>
      </c>
      <c r="K2015" t="s">
        <v>204</v>
      </c>
      <c r="L2015" t="s">
        <v>325</v>
      </c>
      <c r="M2015" t="s">
        <v>340</v>
      </c>
      <c r="N2015" t="s">
        <v>448</v>
      </c>
      <c r="O2015" t="s">
        <v>339</v>
      </c>
      <c r="P2015" t="s">
        <v>1211</v>
      </c>
      <c r="Q2015" t="s">
        <v>413</v>
      </c>
      <c r="R2015" t="s">
        <v>407</v>
      </c>
      <c r="S2015" t="s">
        <v>1212</v>
      </c>
      <c r="T2015" s="131">
        <v>4.45</v>
      </c>
      <c r="U2015" t="s">
        <v>2224</v>
      </c>
      <c r="V2015" s="132">
        <v>1.7569999999999999E-2</v>
      </c>
      <c r="W2015" s="132">
        <v>2.53E-2</v>
      </c>
      <c r="X2015" t="s">
        <v>412</v>
      </c>
      <c r="Y2015" t="s">
        <v>339</v>
      </c>
      <c r="Z2015" s="131">
        <v>9456139.8000000007</v>
      </c>
      <c r="AA2015" s="131">
        <v>1</v>
      </c>
      <c r="AB2015" s="131">
        <v>101.81</v>
      </c>
      <c r="AD2015" s="131">
        <v>9627.2960000000003</v>
      </c>
      <c r="AH2015" s="132">
        <v>3.8899999999999998E-3</v>
      </c>
      <c r="AI2015" s="132">
        <f t="shared" si="39"/>
        <v>2.5749489991491393E-2</v>
      </c>
      <c r="AJ2015" s="132">
        <v>2.7537338240068232E-3</v>
      </c>
    </row>
    <row r="2016" spans="1:36" hidden="1">
      <c r="A2016" t="s">
        <v>1213</v>
      </c>
      <c r="B2016">
        <v>9719</v>
      </c>
      <c r="C2016" t="s">
        <v>1641</v>
      </c>
      <c r="D2016" t="s">
        <v>1642</v>
      </c>
      <c r="E2016" t="s">
        <v>311</v>
      </c>
      <c r="F2016" t="s">
        <v>1643</v>
      </c>
      <c r="G2016" t="s">
        <v>1644</v>
      </c>
      <c r="H2016" t="s">
        <v>321</v>
      </c>
      <c r="I2016" t="s">
        <v>951</v>
      </c>
      <c r="J2016" t="s">
        <v>204</v>
      </c>
      <c r="K2016" t="s">
        <v>224</v>
      </c>
      <c r="L2016" t="s">
        <v>325</v>
      </c>
      <c r="M2016" t="s">
        <v>340</v>
      </c>
      <c r="N2016" t="s">
        <v>465</v>
      </c>
      <c r="O2016" t="s">
        <v>339</v>
      </c>
      <c r="P2016" t="s">
        <v>1533</v>
      </c>
      <c r="Q2016" t="s">
        <v>413</v>
      </c>
      <c r="R2016" t="s">
        <v>407</v>
      </c>
      <c r="S2016" t="s">
        <v>1212</v>
      </c>
      <c r="T2016" s="131">
        <v>3.28</v>
      </c>
      <c r="U2016" t="s">
        <v>1645</v>
      </c>
      <c r="V2016" s="132">
        <v>6.0729999999999999E-2</v>
      </c>
      <c r="W2016" s="132">
        <v>6.0100000000000001E-2</v>
      </c>
      <c r="X2016" t="s">
        <v>412</v>
      </c>
      <c r="Y2016" t="s">
        <v>339</v>
      </c>
      <c r="Z2016" s="131">
        <v>9505998.0700000003</v>
      </c>
      <c r="AA2016" s="131">
        <v>1</v>
      </c>
      <c r="AB2016" s="131">
        <v>97.47</v>
      </c>
      <c r="AD2016" s="131">
        <v>9265.4959999999992</v>
      </c>
      <c r="AH2016" s="132">
        <v>1.1010000000000001E-2</v>
      </c>
      <c r="AI2016" s="132">
        <f t="shared" si="39"/>
        <v>2.4781807531232394E-2</v>
      </c>
      <c r="AJ2016" s="132">
        <v>2.650246728821875E-3</v>
      </c>
    </row>
    <row r="2017" spans="1:36" hidden="1">
      <c r="A2017" t="s">
        <v>1213</v>
      </c>
      <c r="B2017">
        <v>9719</v>
      </c>
      <c r="C2017" t="s">
        <v>2275</v>
      </c>
      <c r="D2017" t="s">
        <v>2276</v>
      </c>
      <c r="E2017" t="s">
        <v>309</v>
      </c>
      <c r="F2017" t="s">
        <v>2676</v>
      </c>
      <c r="G2017" t="s">
        <v>2677</v>
      </c>
      <c r="H2017" t="s">
        <v>321</v>
      </c>
      <c r="I2017" t="s">
        <v>754</v>
      </c>
      <c r="J2017" t="s">
        <v>204</v>
      </c>
      <c r="K2017" t="s">
        <v>204</v>
      </c>
      <c r="L2017" t="s">
        <v>325</v>
      </c>
      <c r="M2017" t="s">
        <v>340</v>
      </c>
      <c r="N2017" t="s">
        <v>464</v>
      </c>
      <c r="O2017" t="s">
        <v>339</v>
      </c>
      <c r="P2017" t="s">
        <v>1533</v>
      </c>
      <c r="Q2017" t="s">
        <v>413</v>
      </c>
      <c r="R2017" t="s">
        <v>407</v>
      </c>
      <c r="S2017" t="s">
        <v>1212</v>
      </c>
      <c r="T2017" s="131">
        <v>1.1499999999999999</v>
      </c>
      <c r="U2017" t="s">
        <v>2678</v>
      </c>
      <c r="V2017" s="132">
        <v>5.5399999999999998E-3</v>
      </c>
      <c r="W2017" s="132">
        <v>2.8199999999999999E-2</v>
      </c>
      <c r="X2017" t="s">
        <v>412</v>
      </c>
      <c r="Y2017" t="s">
        <v>339</v>
      </c>
      <c r="Z2017" s="131">
        <v>6170054.0800000001</v>
      </c>
      <c r="AA2017" s="131">
        <v>1</v>
      </c>
      <c r="AB2017" s="131">
        <v>117.16</v>
      </c>
      <c r="AD2017" s="131">
        <v>7228.835</v>
      </c>
      <c r="AH2017" s="132">
        <v>4.4000000000000003E-3</v>
      </c>
      <c r="AI2017" s="132">
        <f t="shared" si="39"/>
        <v>1.9334485454964995E-2</v>
      </c>
      <c r="AJ2017" s="132">
        <v>2.0676924702080798E-3</v>
      </c>
    </row>
    <row r="2018" spans="1:36" hidden="1">
      <c r="A2018" t="s">
        <v>1213</v>
      </c>
      <c r="B2018">
        <v>9719</v>
      </c>
      <c r="C2018" t="s">
        <v>2291</v>
      </c>
      <c r="D2018" t="s">
        <v>2292</v>
      </c>
      <c r="E2018" t="s">
        <v>309</v>
      </c>
      <c r="F2018" t="s">
        <v>2603</v>
      </c>
      <c r="G2018" t="s">
        <v>2604</v>
      </c>
      <c r="H2018" t="s">
        <v>321</v>
      </c>
      <c r="I2018" t="s">
        <v>754</v>
      </c>
      <c r="J2018" t="s">
        <v>204</v>
      </c>
      <c r="K2018" t="s">
        <v>204</v>
      </c>
      <c r="L2018" t="s">
        <v>325</v>
      </c>
      <c r="M2018" t="s">
        <v>340</v>
      </c>
      <c r="N2018" t="s">
        <v>465</v>
      </c>
      <c r="O2018" t="s">
        <v>339</v>
      </c>
      <c r="P2018" t="s">
        <v>1539</v>
      </c>
      <c r="Q2018" t="s">
        <v>413</v>
      </c>
      <c r="R2018" t="s">
        <v>407</v>
      </c>
      <c r="S2018" t="s">
        <v>1212</v>
      </c>
      <c r="T2018" s="131">
        <v>1.76</v>
      </c>
      <c r="U2018" t="s">
        <v>1730</v>
      </c>
      <c r="V2018" s="132">
        <v>2.7949999999999999E-2</v>
      </c>
      <c r="W2018" s="132">
        <v>4.9500000000000002E-2</v>
      </c>
      <c r="X2018" t="s">
        <v>412</v>
      </c>
      <c r="Y2018" t="s">
        <v>339</v>
      </c>
      <c r="Z2018" s="131">
        <v>5797196.9800000004</v>
      </c>
      <c r="AA2018" s="131">
        <v>1</v>
      </c>
      <c r="AB2018" s="131">
        <v>114.78</v>
      </c>
      <c r="AD2018" s="131">
        <v>6654.0230000000001</v>
      </c>
      <c r="AH2018" s="132">
        <v>3.3800000000000002E-3</v>
      </c>
      <c r="AI2018" s="132">
        <f t="shared" si="39"/>
        <v>1.7797073928302768E-2</v>
      </c>
      <c r="AJ2018" s="132">
        <v>1.903276704156531E-3</v>
      </c>
    </row>
    <row r="2019" spans="1:36" hidden="1">
      <c r="A2019" t="s">
        <v>1213</v>
      </c>
      <c r="B2019">
        <v>9719</v>
      </c>
      <c r="C2019" t="s">
        <v>1509</v>
      </c>
      <c r="D2019" t="s">
        <v>1510</v>
      </c>
      <c r="E2019" t="s">
        <v>309</v>
      </c>
      <c r="F2019" t="s">
        <v>2480</v>
      </c>
      <c r="G2019" t="s">
        <v>2481</v>
      </c>
      <c r="H2019" t="s">
        <v>321</v>
      </c>
      <c r="I2019" t="s">
        <v>754</v>
      </c>
      <c r="J2019" t="s">
        <v>204</v>
      </c>
      <c r="K2019" t="s">
        <v>204</v>
      </c>
      <c r="L2019" t="s">
        <v>325</v>
      </c>
      <c r="M2019" t="s">
        <v>340</v>
      </c>
      <c r="N2019" t="s">
        <v>448</v>
      </c>
      <c r="O2019" t="s">
        <v>339</v>
      </c>
      <c r="P2019" t="s">
        <v>1211</v>
      </c>
      <c r="Q2019" t="s">
        <v>413</v>
      </c>
      <c r="R2019" t="s">
        <v>407</v>
      </c>
      <c r="S2019" t="s">
        <v>1212</v>
      </c>
      <c r="T2019" s="131">
        <v>5.22</v>
      </c>
      <c r="U2019" t="s">
        <v>1972</v>
      </c>
      <c r="V2019" s="132">
        <v>2.3869999999999999E-2</v>
      </c>
      <c r="W2019" s="132">
        <v>2.6100000000000002E-2</v>
      </c>
      <c r="X2019" t="s">
        <v>412</v>
      </c>
      <c r="Y2019" t="s">
        <v>339</v>
      </c>
      <c r="Z2019" s="131">
        <v>6203423</v>
      </c>
      <c r="AA2019" s="131">
        <v>1</v>
      </c>
      <c r="AB2019" s="131">
        <v>102.35</v>
      </c>
      <c r="AD2019" s="131">
        <v>6349.2030000000004</v>
      </c>
      <c r="AH2019" s="132">
        <v>1.7899999999999999E-3</v>
      </c>
      <c r="AI2019" s="132">
        <f t="shared" si="39"/>
        <v>1.6981792094316737E-2</v>
      </c>
      <c r="AJ2019" s="132">
        <v>1.8160878253442707E-3</v>
      </c>
    </row>
    <row r="2020" spans="1:36" hidden="1">
      <c r="A2020" t="s">
        <v>1213</v>
      </c>
      <c r="B2020">
        <v>9719</v>
      </c>
      <c r="C2020" t="s">
        <v>3022</v>
      </c>
      <c r="D2020" t="s">
        <v>3023</v>
      </c>
      <c r="E2020" t="s">
        <v>309</v>
      </c>
      <c r="F2020" t="s">
        <v>3024</v>
      </c>
      <c r="G2020" t="s">
        <v>3025</v>
      </c>
      <c r="H2020" t="s">
        <v>321</v>
      </c>
      <c r="I2020" t="s">
        <v>951</v>
      </c>
      <c r="J2020" t="s">
        <v>204</v>
      </c>
      <c r="K2020" t="s">
        <v>204</v>
      </c>
      <c r="L2020" t="s">
        <v>325</v>
      </c>
      <c r="M2020" t="s">
        <v>340</v>
      </c>
      <c r="N2020" t="s">
        <v>445</v>
      </c>
      <c r="O2020" t="s">
        <v>339</v>
      </c>
      <c r="P2020" t="s">
        <v>1577</v>
      </c>
      <c r="Q2020" t="s">
        <v>415</v>
      </c>
      <c r="R2020" t="s">
        <v>407</v>
      </c>
      <c r="S2020" t="s">
        <v>1212</v>
      </c>
      <c r="T2020" s="131">
        <v>0.62</v>
      </c>
      <c r="U2020" t="s">
        <v>3026</v>
      </c>
      <c r="V2020" s="132">
        <v>4.4650000000000002E-2</v>
      </c>
      <c r="W2020" s="132">
        <v>5.45E-2</v>
      </c>
      <c r="X2020" t="s">
        <v>412</v>
      </c>
      <c r="Y2020" t="s">
        <v>339</v>
      </c>
      <c r="Z2020" s="131">
        <v>6200000</v>
      </c>
      <c r="AA2020" s="131">
        <v>1</v>
      </c>
      <c r="AB2020" s="131">
        <v>99.93</v>
      </c>
      <c r="AD2020" s="131">
        <v>6195.66</v>
      </c>
      <c r="AH2020" s="132">
        <v>1.9650000000000001E-2</v>
      </c>
      <c r="AI2020" s="132">
        <f t="shared" si="39"/>
        <v>1.6571120817380453E-2</v>
      </c>
      <c r="AJ2020" s="132">
        <v>1.7721693094349769E-3</v>
      </c>
    </row>
    <row r="2021" spans="1:36" hidden="1">
      <c r="A2021" t="s">
        <v>1213</v>
      </c>
      <c r="B2021">
        <v>9719</v>
      </c>
      <c r="C2021" t="s">
        <v>455</v>
      </c>
      <c r="D2021" t="s">
        <v>2228</v>
      </c>
      <c r="E2021" t="s">
        <v>309</v>
      </c>
      <c r="F2021" t="s">
        <v>2434</v>
      </c>
      <c r="G2021" t="s">
        <v>2435</v>
      </c>
      <c r="H2021" t="s">
        <v>321</v>
      </c>
      <c r="I2021" t="s">
        <v>754</v>
      </c>
      <c r="J2021" t="s">
        <v>204</v>
      </c>
      <c r="K2021" t="s">
        <v>204</v>
      </c>
      <c r="L2021" t="s">
        <v>325</v>
      </c>
      <c r="M2021" t="s">
        <v>340</v>
      </c>
      <c r="N2021" t="s">
        <v>440</v>
      </c>
      <c r="O2021" t="s">
        <v>339</v>
      </c>
      <c r="P2021" t="s">
        <v>2027</v>
      </c>
      <c r="Q2021" t="s">
        <v>415</v>
      </c>
      <c r="R2021" t="s">
        <v>407</v>
      </c>
      <c r="S2021" t="s">
        <v>1212</v>
      </c>
      <c r="T2021" s="131">
        <v>3.02</v>
      </c>
      <c r="U2021" t="s">
        <v>2436</v>
      </c>
      <c r="V2021" s="132">
        <v>-1.83E-3</v>
      </c>
      <c r="W2021" s="132">
        <v>2.5700000000000001E-2</v>
      </c>
      <c r="X2021" t="s">
        <v>412</v>
      </c>
      <c r="Y2021" t="s">
        <v>339</v>
      </c>
      <c r="Z2021" s="131">
        <v>4871588.25</v>
      </c>
      <c r="AA2021" s="131">
        <v>1</v>
      </c>
      <c r="AB2021" s="131">
        <v>120.79</v>
      </c>
      <c r="AC2021" s="131">
        <v>172.60900000000001</v>
      </c>
      <c r="AD2021" s="131">
        <v>6057.0010000000002</v>
      </c>
      <c r="AH2021" s="132">
        <v>1.9300000000000001E-3</v>
      </c>
      <c r="AI2021" s="132">
        <f t="shared" si="39"/>
        <v>1.6200258787924811E-2</v>
      </c>
      <c r="AJ2021" s="132">
        <v>1.7325081233342315E-3</v>
      </c>
    </row>
    <row r="2022" spans="1:36" hidden="1">
      <c r="A2022" t="s">
        <v>1213</v>
      </c>
      <c r="B2022">
        <v>9719</v>
      </c>
      <c r="C2022" t="s">
        <v>2460</v>
      </c>
      <c r="D2022" t="s">
        <v>2461</v>
      </c>
      <c r="E2022" t="s">
        <v>309</v>
      </c>
      <c r="F2022" t="s">
        <v>3445</v>
      </c>
      <c r="G2022" t="s">
        <v>3446</v>
      </c>
      <c r="H2022" t="s">
        <v>321</v>
      </c>
      <c r="I2022" t="s">
        <v>951</v>
      </c>
      <c r="J2022" t="s">
        <v>204</v>
      </c>
      <c r="K2022" t="s">
        <v>204</v>
      </c>
      <c r="L2022" t="s">
        <v>325</v>
      </c>
      <c r="M2022" t="s">
        <v>340</v>
      </c>
      <c r="N2022" t="s">
        <v>484</v>
      </c>
      <c r="O2022" t="s">
        <v>339</v>
      </c>
      <c r="P2022" t="s">
        <v>1596</v>
      </c>
      <c r="Q2022" t="s">
        <v>415</v>
      </c>
      <c r="R2022" t="s">
        <v>407</v>
      </c>
      <c r="S2022" t="s">
        <v>1212</v>
      </c>
      <c r="T2022" s="131">
        <v>0.17</v>
      </c>
      <c r="U2022" t="s">
        <v>2678</v>
      </c>
      <c r="V2022" s="132">
        <v>4.9340000000000002E-2</v>
      </c>
      <c r="W2022" s="132">
        <v>6.2399999999999997E-2</v>
      </c>
      <c r="X2022" t="s">
        <v>412</v>
      </c>
      <c r="Y2022" t="s">
        <v>339</v>
      </c>
      <c r="Z2022" s="131">
        <v>6000000</v>
      </c>
      <c r="AA2022" s="131">
        <v>1</v>
      </c>
      <c r="AB2022" s="131">
        <v>100.8</v>
      </c>
      <c r="AD2022" s="131">
        <v>6048</v>
      </c>
      <c r="AH2022" s="132">
        <v>5.94E-3</v>
      </c>
      <c r="AI2022" s="132">
        <f t="shared" si="39"/>
        <v>1.6176184410299627E-2</v>
      </c>
      <c r="AJ2022" s="132">
        <v>1.7299335314498762E-3</v>
      </c>
    </row>
    <row r="2023" spans="1:36" hidden="1">
      <c r="A2023" t="s">
        <v>1213</v>
      </c>
      <c r="B2023">
        <v>9719</v>
      </c>
      <c r="C2023" t="s">
        <v>1977</v>
      </c>
      <c r="D2023" t="s">
        <v>1978</v>
      </c>
      <c r="E2023" t="s">
        <v>309</v>
      </c>
      <c r="F2023" t="s">
        <v>1979</v>
      </c>
      <c r="G2023" t="s">
        <v>1980</v>
      </c>
      <c r="H2023" t="s">
        <v>321</v>
      </c>
      <c r="I2023" t="s">
        <v>754</v>
      </c>
      <c r="J2023" t="s">
        <v>204</v>
      </c>
      <c r="K2023" t="s">
        <v>204</v>
      </c>
      <c r="L2023" t="s">
        <v>325</v>
      </c>
      <c r="M2023" t="s">
        <v>340</v>
      </c>
      <c r="N2023" t="s">
        <v>464</v>
      </c>
      <c r="O2023" t="s">
        <v>339</v>
      </c>
      <c r="P2023" t="s">
        <v>1700</v>
      </c>
      <c r="Q2023" t="s">
        <v>413</v>
      </c>
      <c r="R2023" t="s">
        <v>407</v>
      </c>
      <c r="S2023" t="s">
        <v>1212</v>
      </c>
      <c r="T2023" s="131">
        <v>3.32</v>
      </c>
      <c r="U2023" t="s">
        <v>1308</v>
      </c>
      <c r="V2023" s="132">
        <v>2.5739999999999999E-2</v>
      </c>
      <c r="W2023" s="132">
        <v>3.0499999999999999E-2</v>
      </c>
      <c r="X2023" t="s">
        <v>412</v>
      </c>
      <c r="Y2023" t="s">
        <v>339</v>
      </c>
      <c r="Z2023" s="131">
        <v>5700000</v>
      </c>
      <c r="AA2023" s="131">
        <v>1</v>
      </c>
      <c r="AB2023" s="131">
        <v>102.84</v>
      </c>
      <c r="AD2023" s="131">
        <v>5861.88</v>
      </c>
      <c r="AH2023" s="132">
        <v>5.3E-3</v>
      </c>
      <c r="AI2023" s="132">
        <f t="shared" si="39"/>
        <v>1.5678381592435047E-2</v>
      </c>
      <c r="AJ2023" s="132">
        <v>1.6766968864641867E-3</v>
      </c>
    </row>
    <row r="2024" spans="1:36" hidden="1">
      <c r="A2024" t="s">
        <v>1213</v>
      </c>
      <c r="B2024">
        <v>9719</v>
      </c>
      <c r="C2024" t="s">
        <v>1920</v>
      </c>
      <c r="D2024" t="s">
        <v>1921</v>
      </c>
      <c r="E2024" t="s">
        <v>309</v>
      </c>
      <c r="F2024" t="s">
        <v>2673</v>
      </c>
      <c r="G2024" t="s">
        <v>2674</v>
      </c>
      <c r="H2024" t="s">
        <v>321</v>
      </c>
      <c r="I2024" t="s">
        <v>754</v>
      </c>
      <c r="J2024" t="s">
        <v>204</v>
      </c>
      <c r="K2024" t="s">
        <v>204</v>
      </c>
      <c r="L2024" t="s">
        <v>325</v>
      </c>
      <c r="M2024" t="s">
        <v>340</v>
      </c>
      <c r="N2024" t="s">
        <v>464</v>
      </c>
      <c r="O2024" t="s">
        <v>339</v>
      </c>
      <c r="P2024" t="s">
        <v>1533</v>
      </c>
      <c r="Q2024" t="s">
        <v>413</v>
      </c>
      <c r="R2024" t="s">
        <v>407</v>
      </c>
      <c r="S2024" t="s">
        <v>1212</v>
      </c>
      <c r="T2024" s="131">
        <v>2.42</v>
      </c>
      <c r="U2024" t="s">
        <v>2675</v>
      </c>
      <c r="V2024" s="132">
        <v>2.7040000000000002E-2</v>
      </c>
      <c r="W2024" s="132">
        <v>2.7900000000000001E-2</v>
      </c>
      <c r="X2024" t="s">
        <v>412</v>
      </c>
      <c r="Y2024" t="s">
        <v>339</v>
      </c>
      <c r="Z2024" s="131">
        <v>4980471.9000000004</v>
      </c>
      <c r="AA2024" s="131">
        <v>1</v>
      </c>
      <c r="AB2024" s="131">
        <v>117.2</v>
      </c>
      <c r="AD2024" s="131">
        <v>5837.1130000000003</v>
      </c>
      <c r="AH2024" s="132">
        <v>8.26E-3</v>
      </c>
      <c r="AI2024" s="132">
        <f t="shared" si="39"/>
        <v>1.561213894043606E-2</v>
      </c>
      <c r="AJ2024" s="132">
        <v>1.6696126827979467E-3</v>
      </c>
    </row>
    <row r="2025" spans="1:36" hidden="1">
      <c r="A2025" t="s">
        <v>1213</v>
      </c>
      <c r="B2025">
        <v>9719</v>
      </c>
      <c r="C2025" t="s">
        <v>2453</v>
      </c>
      <c r="D2025" t="s">
        <v>2454</v>
      </c>
      <c r="E2025" t="s">
        <v>309</v>
      </c>
      <c r="F2025" t="s">
        <v>2458</v>
      </c>
      <c r="G2025" t="s">
        <v>2459</v>
      </c>
      <c r="H2025" t="s">
        <v>321</v>
      </c>
      <c r="I2025" t="s">
        <v>754</v>
      </c>
      <c r="J2025" t="s">
        <v>204</v>
      </c>
      <c r="K2025" t="s">
        <v>204</v>
      </c>
      <c r="L2025" t="s">
        <v>325</v>
      </c>
      <c r="M2025" t="s">
        <v>340</v>
      </c>
      <c r="N2025" t="s">
        <v>477</v>
      </c>
      <c r="O2025" t="s">
        <v>339</v>
      </c>
      <c r="P2025" t="s">
        <v>1211</v>
      </c>
      <c r="Q2025" t="s">
        <v>413</v>
      </c>
      <c r="R2025" t="s">
        <v>407</v>
      </c>
      <c r="S2025" t="s">
        <v>1212</v>
      </c>
      <c r="T2025" s="131">
        <v>1.73</v>
      </c>
      <c r="U2025" t="s">
        <v>1597</v>
      </c>
      <c r="V2025" s="132">
        <v>-4.4099999999999999E-3</v>
      </c>
      <c r="W2025" s="132">
        <v>2.4299999999999999E-2</v>
      </c>
      <c r="X2025" t="s">
        <v>412</v>
      </c>
      <c r="Y2025" t="s">
        <v>339</v>
      </c>
      <c r="Z2025" s="131">
        <v>5327262</v>
      </c>
      <c r="AA2025" s="131">
        <v>1</v>
      </c>
      <c r="AB2025" s="131">
        <v>109.41</v>
      </c>
      <c r="AD2025" s="131">
        <v>5828.5569999999998</v>
      </c>
      <c r="AH2025" s="132">
        <v>8.2900000000000005E-3</v>
      </c>
      <c r="AI2025" s="132">
        <f t="shared" si="39"/>
        <v>1.5589254774792121E-2</v>
      </c>
      <c r="AJ2025" s="132">
        <v>1.667165376036193E-3</v>
      </c>
    </row>
    <row r="2026" spans="1:36" hidden="1">
      <c r="A2026" t="s">
        <v>1213</v>
      </c>
      <c r="B2026">
        <v>9719</v>
      </c>
      <c r="C2026" t="s">
        <v>3489</v>
      </c>
      <c r="D2026" t="s">
        <v>3490</v>
      </c>
      <c r="E2026" t="s">
        <v>309</v>
      </c>
      <c r="F2026" t="s">
        <v>3491</v>
      </c>
      <c r="G2026" t="s">
        <v>3492</v>
      </c>
      <c r="H2026" t="s">
        <v>321</v>
      </c>
      <c r="I2026" t="s">
        <v>951</v>
      </c>
      <c r="J2026" t="s">
        <v>204</v>
      </c>
      <c r="K2026" t="s">
        <v>204</v>
      </c>
      <c r="L2026" t="s">
        <v>325</v>
      </c>
      <c r="M2026" t="s">
        <v>340</v>
      </c>
      <c r="N2026" t="s">
        <v>475</v>
      </c>
      <c r="O2026" t="s">
        <v>339</v>
      </c>
      <c r="P2026" t="s">
        <v>1545</v>
      </c>
      <c r="Q2026" t="s">
        <v>415</v>
      </c>
      <c r="R2026" t="s">
        <v>407</v>
      </c>
      <c r="S2026" t="s">
        <v>1212</v>
      </c>
      <c r="T2026" s="131">
        <v>3.36</v>
      </c>
      <c r="U2026" t="s">
        <v>3493</v>
      </c>
      <c r="V2026" s="132">
        <v>4.4080000000000001E-2</v>
      </c>
      <c r="W2026" s="132">
        <v>5.1799999999999999E-2</v>
      </c>
      <c r="X2026" t="s">
        <v>412</v>
      </c>
      <c r="Y2026" t="s">
        <v>339</v>
      </c>
      <c r="Z2026" s="131">
        <v>5641834.6900000004</v>
      </c>
      <c r="AA2026" s="131">
        <v>1</v>
      </c>
      <c r="AB2026" s="131">
        <v>97.11</v>
      </c>
      <c r="AD2026" s="131">
        <v>5478.7860000000001</v>
      </c>
      <c r="AH2026" s="132">
        <v>3.687E-2</v>
      </c>
      <c r="AI2026" s="132">
        <f t="shared" si="39"/>
        <v>1.4653745482898124E-2</v>
      </c>
      <c r="AJ2026" s="132">
        <v>1.5671189836372588E-3</v>
      </c>
    </row>
    <row r="2027" spans="1:36" hidden="1">
      <c r="A2027" t="s">
        <v>1213</v>
      </c>
      <c r="B2027">
        <v>9719</v>
      </c>
      <c r="C2027" t="s">
        <v>1509</v>
      </c>
      <c r="D2027" t="s">
        <v>1510</v>
      </c>
      <c r="E2027" t="s">
        <v>309</v>
      </c>
      <c r="F2027" t="s">
        <v>2363</v>
      </c>
      <c r="G2027" t="s">
        <v>2364</v>
      </c>
      <c r="H2027" t="s">
        <v>321</v>
      </c>
      <c r="I2027" t="s">
        <v>951</v>
      </c>
      <c r="J2027" t="s">
        <v>204</v>
      </c>
      <c r="K2027" t="s">
        <v>204</v>
      </c>
      <c r="L2027" t="s">
        <v>325</v>
      </c>
      <c r="M2027" t="s">
        <v>340</v>
      </c>
      <c r="N2027" t="s">
        <v>448</v>
      </c>
      <c r="O2027" t="s">
        <v>339</v>
      </c>
      <c r="P2027" t="s">
        <v>1211</v>
      </c>
      <c r="Q2027" t="s">
        <v>413</v>
      </c>
      <c r="R2027" t="s">
        <v>407</v>
      </c>
      <c r="S2027" t="s">
        <v>1212</v>
      </c>
      <c r="T2027" s="131">
        <v>0.19</v>
      </c>
      <c r="U2027" t="s">
        <v>2365</v>
      </c>
      <c r="V2027" s="132">
        <v>1.8100000000000002E-2</v>
      </c>
      <c r="W2027" s="132">
        <v>4.4900000000000002E-2</v>
      </c>
      <c r="X2027" t="s">
        <v>412</v>
      </c>
      <c r="Y2027" t="s">
        <v>339</v>
      </c>
      <c r="Z2027" s="131">
        <v>5274374</v>
      </c>
      <c r="AA2027" s="131">
        <v>1</v>
      </c>
      <c r="AB2027" s="131">
        <v>102.14</v>
      </c>
      <c r="AD2027" s="131">
        <v>5387.2460000000001</v>
      </c>
      <c r="AH2027" s="132">
        <v>2.0699999999999998E-3</v>
      </c>
      <c r="AI2027" s="132">
        <f t="shared" si="39"/>
        <v>1.4408909517137735E-2</v>
      </c>
      <c r="AJ2027" s="132">
        <v>1.5409354327991435E-3</v>
      </c>
    </row>
    <row r="2028" spans="1:36" hidden="1">
      <c r="A2028" t="s">
        <v>1213</v>
      </c>
      <c r="B2028">
        <v>9719</v>
      </c>
      <c r="C2028" t="s">
        <v>2245</v>
      </c>
      <c r="D2028" t="s">
        <v>2246</v>
      </c>
      <c r="E2028" t="s">
        <v>309</v>
      </c>
      <c r="F2028" t="s">
        <v>3494</v>
      </c>
      <c r="G2028" t="s">
        <v>3495</v>
      </c>
      <c r="H2028" t="s">
        <v>321</v>
      </c>
      <c r="I2028" t="s">
        <v>951</v>
      </c>
      <c r="J2028" t="s">
        <v>204</v>
      </c>
      <c r="K2028" t="s">
        <v>204</v>
      </c>
      <c r="L2028" t="s">
        <v>325</v>
      </c>
      <c r="M2028" t="s">
        <v>340</v>
      </c>
      <c r="N2028" t="s">
        <v>445</v>
      </c>
      <c r="O2028" t="s">
        <v>339</v>
      </c>
      <c r="P2028" t="s">
        <v>1533</v>
      </c>
      <c r="Q2028" t="s">
        <v>413</v>
      </c>
      <c r="R2028" t="s">
        <v>407</v>
      </c>
      <c r="S2028" t="s">
        <v>1212</v>
      </c>
      <c r="T2028" s="131">
        <v>4.7</v>
      </c>
      <c r="U2028" t="s">
        <v>1308</v>
      </c>
      <c r="V2028" s="132">
        <v>2.3480000000000001E-2</v>
      </c>
      <c r="W2028" s="132">
        <v>5.0200000000000002E-2</v>
      </c>
      <c r="X2028" t="s">
        <v>412</v>
      </c>
      <c r="Y2028" t="s">
        <v>339</v>
      </c>
      <c r="Z2028" s="131">
        <v>5830487</v>
      </c>
      <c r="AA2028" s="131">
        <v>1</v>
      </c>
      <c r="AB2028" s="131">
        <v>89.86</v>
      </c>
      <c r="AD2028" s="131">
        <v>5239.2759999999998</v>
      </c>
      <c r="AH2028" s="132">
        <v>3.5599999999999998E-3</v>
      </c>
      <c r="AI2028" s="132">
        <f t="shared" si="39"/>
        <v>1.4013143973620532E-2</v>
      </c>
      <c r="AJ2028" s="132">
        <v>1.4986109842791966E-3</v>
      </c>
    </row>
    <row r="2029" spans="1:36" hidden="1">
      <c r="A2029" t="s">
        <v>1213</v>
      </c>
      <c r="B2029">
        <v>9719</v>
      </c>
      <c r="C2029" t="s">
        <v>2280</v>
      </c>
      <c r="D2029" t="s">
        <v>2281</v>
      </c>
      <c r="E2029" t="s">
        <v>309</v>
      </c>
      <c r="F2029" t="s">
        <v>2540</v>
      </c>
      <c r="G2029" t="s">
        <v>2541</v>
      </c>
      <c r="H2029" t="s">
        <v>321</v>
      </c>
      <c r="I2029" t="s">
        <v>951</v>
      </c>
      <c r="J2029" t="s">
        <v>204</v>
      </c>
      <c r="K2029" t="s">
        <v>204</v>
      </c>
      <c r="L2029" t="s">
        <v>325</v>
      </c>
      <c r="M2029" t="s">
        <v>340</v>
      </c>
      <c r="N2029" t="s">
        <v>454</v>
      </c>
      <c r="O2029" t="s">
        <v>339</v>
      </c>
      <c r="P2029" t="s">
        <v>1539</v>
      </c>
      <c r="Q2029" t="s">
        <v>413</v>
      </c>
      <c r="R2029" t="s">
        <v>407</v>
      </c>
      <c r="S2029" t="s">
        <v>1212</v>
      </c>
      <c r="T2029" s="131">
        <v>2.58</v>
      </c>
      <c r="U2029" t="s">
        <v>1777</v>
      </c>
      <c r="V2029" s="132">
        <v>4.8239999999999998E-2</v>
      </c>
      <c r="W2029" s="132">
        <v>5.6399999999999999E-2</v>
      </c>
      <c r="X2029" t="s">
        <v>412</v>
      </c>
      <c r="Y2029" t="s">
        <v>339</v>
      </c>
      <c r="Z2029" s="131">
        <v>4957088.4000000004</v>
      </c>
      <c r="AA2029" s="131">
        <v>1</v>
      </c>
      <c r="AB2029" s="131">
        <v>104.13</v>
      </c>
      <c r="AD2029" s="131">
        <v>5161.8159999999998</v>
      </c>
      <c r="AH2029" s="132">
        <v>3.15E-3</v>
      </c>
      <c r="AI2029" s="132">
        <f t="shared" si="39"/>
        <v>1.3805966849873541E-2</v>
      </c>
      <c r="AJ2029" s="132">
        <v>1.4764547919269963E-3</v>
      </c>
    </row>
    <row r="2030" spans="1:36" hidden="1">
      <c r="A2030" t="s">
        <v>1213</v>
      </c>
      <c r="B2030">
        <v>9719</v>
      </c>
      <c r="C2030" t="s">
        <v>2023</v>
      </c>
      <c r="D2030" t="s">
        <v>2024</v>
      </c>
      <c r="E2030" t="s">
        <v>309</v>
      </c>
      <c r="F2030" t="s">
        <v>2450</v>
      </c>
      <c r="G2030" t="s">
        <v>2451</v>
      </c>
      <c r="H2030" t="s">
        <v>321</v>
      </c>
      <c r="I2030" t="s">
        <v>754</v>
      </c>
      <c r="J2030" t="s">
        <v>204</v>
      </c>
      <c r="K2030" t="s">
        <v>204</v>
      </c>
      <c r="L2030" t="s">
        <v>325</v>
      </c>
      <c r="M2030" t="s">
        <v>340</v>
      </c>
      <c r="N2030" t="s">
        <v>464</v>
      </c>
      <c r="O2030" t="s">
        <v>339</v>
      </c>
      <c r="P2030" t="s">
        <v>2027</v>
      </c>
      <c r="Q2030" t="s">
        <v>415</v>
      </c>
      <c r="R2030" t="s">
        <v>407</v>
      </c>
      <c r="S2030" t="s">
        <v>1212</v>
      </c>
      <c r="T2030" s="131">
        <v>2.66</v>
      </c>
      <c r="U2030" t="s">
        <v>2452</v>
      </c>
      <c r="V2030" s="132">
        <v>2.2270000000000002E-2</v>
      </c>
      <c r="W2030" s="132">
        <v>2.81E-2</v>
      </c>
      <c r="X2030" t="s">
        <v>412</v>
      </c>
      <c r="Y2030" t="s">
        <v>339</v>
      </c>
      <c r="Z2030" s="131">
        <v>4484611.08</v>
      </c>
      <c r="AA2030" s="131">
        <v>1</v>
      </c>
      <c r="AB2030" s="131">
        <v>113.01</v>
      </c>
      <c r="AD2030" s="131">
        <v>5068.0590000000002</v>
      </c>
      <c r="AH2030" s="132">
        <v>1.8500000000000001E-3</v>
      </c>
      <c r="AI2030" s="132">
        <f t="shared" si="39"/>
        <v>1.3555201221276243E-2</v>
      </c>
      <c r="AJ2030" s="132">
        <v>1.4496371037477395E-3</v>
      </c>
    </row>
    <row r="2031" spans="1:36" hidden="1">
      <c r="A2031" t="s">
        <v>1213</v>
      </c>
      <c r="B2031">
        <v>9719</v>
      </c>
      <c r="C2031" t="s">
        <v>1646</v>
      </c>
      <c r="D2031" t="s">
        <v>1647</v>
      </c>
      <c r="E2031" t="s">
        <v>309</v>
      </c>
      <c r="F2031" t="s">
        <v>3496</v>
      </c>
      <c r="G2031" t="s">
        <v>3497</v>
      </c>
      <c r="H2031" t="s">
        <v>321</v>
      </c>
      <c r="I2031" t="s">
        <v>951</v>
      </c>
      <c r="J2031" t="s">
        <v>204</v>
      </c>
      <c r="K2031" t="s">
        <v>204</v>
      </c>
      <c r="L2031" t="s">
        <v>325</v>
      </c>
      <c r="M2031" t="s">
        <v>340</v>
      </c>
      <c r="N2031" t="s">
        <v>465</v>
      </c>
      <c r="O2031" t="s">
        <v>339</v>
      </c>
      <c r="P2031" t="s">
        <v>1627</v>
      </c>
      <c r="Q2031" t="s">
        <v>413</v>
      </c>
      <c r="R2031" t="s">
        <v>407</v>
      </c>
      <c r="S2031" t="s">
        <v>1212</v>
      </c>
      <c r="T2031" s="131">
        <v>2.98</v>
      </c>
      <c r="U2031" t="s">
        <v>3498</v>
      </c>
      <c r="V2031" s="132">
        <v>5.985E-2</v>
      </c>
      <c r="W2031" s="132">
        <v>5.57E-2</v>
      </c>
      <c r="X2031" t="s">
        <v>412</v>
      </c>
      <c r="Y2031" t="s">
        <v>339</v>
      </c>
      <c r="Z2031" s="131">
        <v>5136810</v>
      </c>
      <c r="AA2031" s="131">
        <v>1</v>
      </c>
      <c r="AB2031" s="131">
        <v>93.66</v>
      </c>
      <c r="AD2031" s="131">
        <v>4811.1360000000004</v>
      </c>
      <c r="AH2031" s="132">
        <v>2.138E-2</v>
      </c>
      <c r="AI2031" s="132">
        <f t="shared" si="39"/>
        <v>1.2868026315977398E-2</v>
      </c>
      <c r="AJ2031" s="132">
        <v>1.3761483946371747E-3</v>
      </c>
    </row>
    <row r="2032" spans="1:36" hidden="1">
      <c r="A2032" t="s">
        <v>1213</v>
      </c>
      <c r="B2032">
        <v>9719</v>
      </c>
      <c r="C2032" t="s">
        <v>2590</v>
      </c>
      <c r="D2032" t="s">
        <v>2591</v>
      </c>
      <c r="E2032" t="s">
        <v>309</v>
      </c>
      <c r="F2032" t="s">
        <v>2717</v>
      </c>
      <c r="G2032" t="s">
        <v>2718</v>
      </c>
      <c r="H2032" t="s">
        <v>321</v>
      </c>
      <c r="I2032" t="s">
        <v>951</v>
      </c>
      <c r="J2032" t="s">
        <v>204</v>
      </c>
      <c r="K2032" t="s">
        <v>204</v>
      </c>
      <c r="L2032" t="s">
        <v>325</v>
      </c>
      <c r="M2032" t="s">
        <v>340</v>
      </c>
      <c r="N2032" t="s">
        <v>475</v>
      </c>
      <c r="O2032" t="s">
        <v>339</v>
      </c>
      <c r="P2032" t="s">
        <v>1700</v>
      </c>
      <c r="Q2032" t="s">
        <v>413</v>
      </c>
      <c r="R2032" t="s">
        <v>407</v>
      </c>
      <c r="S2032" t="s">
        <v>1212</v>
      </c>
      <c r="T2032" s="131">
        <v>2.34</v>
      </c>
      <c r="U2032" t="s">
        <v>2719</v>
      </c>
      <c r="V2032" s="132">
        <v>1.485E-2</v>
      </c>
      <c r="W2032" s="132">
        <v>4.7500000000000001E-2</v>
      </c>
      <c r="X2032" t="s">
        <v>412</v>
      </c>
      <c r="Y2032" t="s">
        <v>339</v>
      </c>
      <c r="Z2032" s="131">
        <v>4662735.1900000004</v>
      </c>
      <c r="AA2032" s="131">
        <v>1</v>
      </c>
      <c r="AB2032" s="131">
        <v>103.18</v>
      </c>
      <c r="AD2032" s="131">
        <v>4811.01</v>
      </c>
      <c r="AH2032" s="132">
        <v>9.0299999999999998E-3</v>
      </c>
      <c r="AI2032" s="132">
        <f t="shared" si="39"/>
        <v>1.2867689312135517E-2</v>
      </c>
      <c r="AJ2032" s="132">
        <v>1.3761123543552694E-3</v>
      </c>
    </row>
    <row r="2033" spans="1:36" hidden="1">
      <c r="A2033" t="s">
        <v>1213</v>
      </c>
      <c r="B2033">
        <v>9719</v>
      </c>
      <c r="C2033" t="s">
        <v>2396</v>
      </c>
      <c r="D2033" t="s">
        <v>2397</v>
      </c>
      <c r="E2033" t="s">
        <v>309</v>
      </c>
      <c r="F2033" t="s">
        <v>2398</v>
      </c>
      <c r="G2033" t="s">
        <v>2399</v>
      </c>
      <c r="H2033" t="s">
        <v>321</v>
      </c>
      <c r="I2033" t="s">
        <v>754</v>
      </c>
      <c r="J2033" t="s">
        <v>204</v>
      </c>
      <c r="K2033" t="s">
        <v>204</v>
      </c>
      <c r="L2033" t="s">
        <v>325</v>
      </c>
      <c r="M2033" t="s">
        <v>340</v>
      </c>
      <c r="N2033" t="s">
        <v>448</v>
      </c>
      <c r="O2033" t="s">
        <v>339</v>
      </c>
      <c r="P2033" t="s">
        <v>1211</v>
      </c>
      <c r="Q2033" t="s">
        <v>413</v>
      </c>
      <c r="R2033" t="s">
        <v>407</v>
      </c>
      <c r="S2033" t="s">
        <v>1212</v>
      </c>
      <c r="T2033" s="131">
        <v>0.44</v>
      </c>
      <c r="U2033" t="s">
        <v>2400</v>
      </c>
      <c r="V2033" s="132">
        <v>-3.6700000000000001E-3</v>
      </c>
      <c r="W2033" s="132">
        <v>2.2599999999999999E-2</v>
      </c>
      <c r="X2033" t="s">
        <v>412</v>
      </c>
      <c r="Y2033" t="s">
        <v>339</v>
      </c>
      <c r="Z2033" s="131">
        <v>4179361</v>
      </c>
      <c r="AA2033" s="131">
        <v>1</v>
      </c>
      <c r="AB2033" s="131">
        <v>113.85</v>
      </c>
      <c r="AD2033" s="131">
        <v>4758.2020000000002</v>
      </c>
      <c r="AH2033" s="132">
        <v>2.7899999999999999E-3</v>
      </c>
      <c r="AI2033" s="132">
        <f t="shared" si="39"/>
        <v>1.2726447257515957E-2</v>
      </c>
      <c r="AJ2033" s="132">
        <v>1.3610074717612208E-3</v>
      </c>
    </row>
    <row r="2034" spans="1:36" hidden="1">
      <c r="A2034" t="s">
        <v>1213</v>
      </c>
      <c r="B2034">
        <v>9719</v>
      </c>
      <c r="C2034" t="s">
        <v>1519</v>
      </c>
      <c r="D2034" t="s">
        <v>1520</v>
      </c>
      <c r="E2034" t="s">
        <v>309</v>
      </c>
      <c r="F2034" t="s">
        <v>2622</v>
      </c>
      <c r="G2034" t="s">
        <v>2623</v>
      </c>
      <c r="H2034" t="s">
        <v>321</v>
      </c>
      <c r="I2034" t="s">
        <v>951</v>
      </c>
      <c r="J2034" t="s">
        <v>204</v>
      </c>
      <c r="K2034" t="s">
        <v>204</v>
      </c>
      <c r="L2034" t="s">
        <v>325</v>
      </c>
      <c r="M2034" t="s">
        <v>340</v>
      </c>
      <c r="N2034" t="s">
        <v>448</v>
      </c>
      <c r="O2034" t="s">
        <v>339</v>
      </c>
      <c r="P2034" t="s">
        <v>1211</v>
      </c>
      <c r="Q2034" t="s">
        <v>413</v>
      </c>
      <c r="R2034" t="s">
        <v>407</v>
      </c>
      <c r="S2034" t="s">
        <v>1212</v>
      </c>
      <c r="T2034" s="131">
        <v>2.66</v>
      </c>
      <c r="U2034" t="s">
        <v>2624</v>
      </c>
      <c r="V2034" s="132">
        <v>3.8609999999999998E-2</v>
      </c>
      <c r="W2034" s="132">
        <v>4.6699999999999998E-2</v>
      </c>
      <c r="X2034" t="s">
        <v>412</v>
      </c>
      <c r="Y2034" t="s">
        <v>339</v>
      </c>
      <c r="Z2034" s="131">
        <v>4676398</v>
      </c>
      <c r="AA2034" s="131">
        <v>1</v>
      </c>
      <c r="AB2034" s="131">
        <v>96.29</v>
      </c>
      <c r="AD2034" s="131">
        <v>4502.9040000000005</v>
      </c>
      <c r="AH2034" s="132">
        <v>3.5000000000000001E-3</v>
      </c>
      <c r="AI2034" s="132">
        <f t="shared" si="39"/>
        <v>1.2043618631923915E-2</v>
      </c>
      <c r="AJ2034" s="132">
        <v>1.28798356787364E-3</v>
      </c>
    </row>
    <row r="2035" spans="1:36" hidden="1">
      <c r="A2035" t="s">
        <v>1213</v>
      </c>
      <c r="B2035">
        <v>9719</v>
      </c>
      <c r="C2035" t="s">
        <v>2542</v>
      </c>
      <c r="D2035" t="s">
        <v>2543</v>
      </c>
      <c r="E2035" t="s">
        <v>309</v>
      </c>
      <c r="F2035" t="s">
        <v>2544</v>
      </c>
      <c r="G2035" t="s">
        <v>2545</v>
      </c>
      <c r="H2035" t="s">
        <v>321</v>
      </c>
      <c r="I2035" t="s">
        <v>754</v>
      </c>
      <c r="J2035" t="s">
        <v>204</v>
      </c>
      <c r="K2035" t="s">
        <v>204</v>
      </c>
      <c r="L2035" t="s">
        <v>325</v>
      </c>
      <c r="M2035" t="s">
        <v>340</v>
      </c>
      <c r="N2035" t="s">
        <v>464</v>
      </c>
      <c r="O2035" t="s">
        <v>339</v>
      </c>
      <c r="P2035" t="s">
        <v>1211</v>
      </c>
      <c r="Q2035" t="s">
        <v>413</v>
      </c>
      <c r="R2035" t="s">
        <v>407</v>
      </c>
      <c r="S2035" t="s">
        <v>1212</v>
      </c>
      <c r="T2035" s="131">
        <v>4.54</v>
      </c>
      <c r="U2035" t="s">
        <v>2370</v>
      </c>
      <c r="V2035" s="132">
        <v>4.4999999999999999E-4</v>
      </c>
      <c r="W2035" s="132">
        <v>2.58E-2</v>
      </c>
      <c r="X2035" t="s">
        <v>412</v>
      </c>
      <c r="Y2035" t="s">
        <v>339</v>
      </c>
      <c r="Z2035" s="131">
        <v>3698660</v>
      </c>
      <c r="AA2035" s="131">
        <v>1</v>
      </c>
      <c r="AB2035" s="131">
        <v>112.36</v>
      </c>
      <c r="AD2035" s="131">
        <v>4155.8140000000003</v>
      </c>
      <c r="AH2035" s="132">
        <v>1.75E-3</v>
      </c>
      <c r="AI2035" s="132">
        <f t="shared" si="39"/>
        <v>1.111528003288772E-2</v>
      </c>
      <c r="AJ2035" s="132">
        <v>1.1887040325841329E-3</v>
      </c>
    </row>
    <row r="2036" spans="1:36" hidden="1">
      <c r="A2036" t="s">
        <v>1213</v>
      </c>
      <c r="B2036">
        <v>9719</v>
      </c>
      <c r="C2036" t="s">
        <v>2082</v>
      </c>
      <c r="D2036" t="s">
        <v>2083</v>
      </c>
      <c r="E2036" t="s">
        <v>309</v>
      </c>
      <c r="F2036" t="s">
        <v>2090</v>
      </c>
      <c r="G2036" t="s">
        <v>2091</v>
      </c>
      <c r="H2036" t="s">
        <v>321</v>
      </c>
      <c r="I2036" t="s">
        <v>754</v>
      </c>
      <c r="J2036" t="s">
        <v>204</v>
      </c>
      <c r="K2036" t="s">
        <v>204</v>
      </c>
      <c r="L2036" t="s">
        <v>325</v>
      </c>
      <c r="M2036" t="s">
        <v>340</v>
      </c>
      <c r="N2036" t="s">
        <v>464</v>
      </c>
      <c r="O2036" t="s">
        <v>339</v>
      </c>
      <c r="P2036" t="s">
        <v>1700</v>
      </c>
      <c r="Q2036" t="s">
        <v>413</v>
      </c>
      <c r="R2036" t="s">
        <v>407</v>
      </c>
      <c r="S2036" t="s">
        <v>1212</v>
      </c>
      <c r="T2036" s="131">
        <v>1.41</v>
      </c>
      <c r="U2036" t="s">
        <v>1628</v>
      </c>
      <c r="V2036" s="132">
        <v>-1.176E-2</v>
      </c>
      <c r="W2036" s="132">
        <v>2.5999999999999999E-2</v>
      </c>
      <c r="X2036" t="s">
        <v>412</v>
      </c>
      <c r="Y2036" t="s">
        <v>339</v>
      </c>
      <c r="Z2036" s="131">
        <v>3565194.95</v>
      </c>
      <c r="AA2036" s="131">
        <v>1</v>
      </c>
      <c r="AB2036" s="131">
        <v>115.95</v>
      </c>
      <c r="AD2036" s="131">
        <v>4133.8440000000001</v>
      </c>
      <c r="AH2036" s="132">
        <v>6.6299999999999996E-3</v>
      </c>
      <c r="AI2036" s="132">
        <f t="shared" si="39"/>
        <v>1.105651833125176E-2</v>
      </c>
      <c r="AJ2036" s="132">
        <v>1.1824198659693918E-3</v>
      </c>
    </row>
    <row r="2037" spans="1:36" hidden="1">
      <c r="A2037" t="s">
        <v>1213</v>
      </c>
      <c r="B2037">
        <v>9719</v>
      </c>
      <c r="C2037" t="s">
        <v>455</v>
      </c>
      <c r="D2037" t="s">
        <v>2228</v>
      </c>
      <c r="E2037" t="s">
        <v>309</v>
      </c>
      <c r="F2037" t="s">
        <v>2229</v>
      </c>
      <c r="G2037" t="s">
        <v>2230</v>
      </c>
      <c r="H2037" t="s">
        <v>321</v>
      </c>
      <c r="I2037" t="s">
        <v>754</v>
      </c>
      <c r="J2037" t="s">
        <v>204</v>
      </c>
      <c r="K2037" t="s">
        <v>204</v>
      </c>
      <c r="L2037" t="s">
        <v>325</v>
      </c>
      <c r="M2037" t="s">
        <v>340</v>
      </c>
      <c r="N2037" t="s">
        <v>440</v>
      </c>
      <c r="O2037" t="s">
        <v>339</v>
      </c>
      <c r="P2037" t="s">
        <v>2027</v>
      </c>
      <c r="Q2037" t="s">
        <v>415</v>
      </c>
      <c r="R2037" t="s">
        <v>407</v>
      </c>
      <c r="S2037" t="s">
        <v>1212</v>
      </c>
      <c r="T2037" s="131">
        <v>10.119999999999999</v>
      </c>
      <c r="U2037" t="s">
        <v>2231</v>
      </c>
      <c r="V2037" s="132">
        <v>2.8230000000000002E-2</v>
      </c>
      <c r="W2037" s="132">
        <v>3.1E-2</v>
      </c>
      <c r="X2037" t="s">
        <v>412</v>
      </c>
      <c r="Y2037" t="s">
        <v>339</v>
      </c>
      <c r="Z2037" s="131">
        <v>3720993</v>
      </c>
      <c r="AA2037" s="131">
        <v>1</v>
      </c>
      <c r="AB2037" s="131">
        <v>107.1</v>
      </c>
      <c r="AD2037" s="131">
        <v>3985.1840000000002</v>
      </c>
      <c r="AH2037" s="132">
        <v>7.6000000000000004E-4</v>
      </c>
      <c r="AI2037" s="132">
        <f t="shared" si="39"/>
        <v>1.0658907290505209E-2</v>
      </c>
      <c r="AJ2037" s="132">
        <v>1.1398980540009167E-3</v>
      </c>
    </row>
    <row r="2038" spans="1:36" hidden="1">
      <c r="A2038" t="s">
        <v>1213</v>
      </c>
      <c r="B2038">
        <v>9719</v>
      </c>
      <c r="C2038" t="s">
        <v>2464</v>
      </c>
      <c r="D2038" t="s">
        <v>2465</v>
      </c>
      <c r="E2038" t="s">
        <v>309</v>
      </c>
      <c r="F2038" t="s">
        <v>2640</v>
      </c>
      <c r="G2038" t="s">
        <v>2641</v>
      </c>
      <c r="H2038" t="s">
        <v>321</v>
      </c>
      <c r="I2038" t="s">
        <v>951</v>
      </c>
      <c r="J2038" t="s">
        <v>204</v>
      </c>
      <c r="K2038" t="s">
        <v>204</v>
      </c>
      <c r="L2038" t="s">
        <v>325</v>
      </c>
      <c r="M2038" t="s">
        <v>340</v>
      </c>
      <c r="N2038" t="s">
        <v>445</v>
      </c>
      <c r="O2038" t="s">
        <v>339</v>
      </c>
      <c r="P2038" t="s">
        <v>1545</v>
      </c>
      <c r="Q2038" t="s">
        <v>415</v>
      </c>
      <c r="R2038" t="s">
        <v>407</v>
      </c>
      <c r="S2038" t="s">
        <v>1212</v>
      </c>
      <c r="T2038" s="131">
        <v>1.71</v>
      </c>
      <c r="U2038" t="s">
        <v>1706</v>
      </c>
      <c r="V2038" s="132">
        <v>2.342E-2</v>
      </c>
      <c r="W2038" s="132">
        <v>5.16E-2</v>
      </c>
      <c r="X2038" t="s">
        <v>412</v>
      </c>
      <c r="Y2038" t="s">
        <v>339</v>
      </c>
      <c r="Z2038" s="131">
        <v>3836577</v>
      </c>
      <c r="AA2038" s="131">
        <v>1</v>
      </c>
      <c r="AB2038" s="131">
        <v>99.27</v>
      </c>
      <c r="AD2038" s="131">
        <v>3808.57</v>
      </c>
      <c r="AH2038" s="132">
        <v>5.3800000000000002E-3</v>
      </c>
      <c r="AI2038" s="132">
        <f t="shared" si="39"/>
        <v>1.0186529540267006E-2</v>
      </c>
      <c r="AJ2038" s="132">
        <v>1.0893804480611863E-3</v>
      </c>
    </row>
    <row r="2039" spans="1:36" hidden="1">
      <c r="A2039" t="s">
        <v>1213</v>
      </c>
      <c r="B2039">
        <v>9719</v>
      </c>
      <c r="C2039" t="s">
        <v>1696</v>
      </c>
      <c r="D2039" t="s">
        <v>1697</v>
      </c>
      <c r="E2039" t="s">
        <v>309</v>
      </c>
      <c r="F2039" t="s">
        <v>2060</v>
      </c>
      <c r="G2039" t="s">
        <v>2061</v>
      </c>
      <c r="H2039" t="s">
        <v>321</v>
      </c>
      <c r="I2039" t="s">
        <v>754</v>
      </c>
      <c r="J2039" t="s">
        <v>204</v>
      </c>
      <c r="K2039" t="s">
        <v>204</v>
      </c>
      <c r="L2039" t="s">
        <v>325</v>
      </c>
      <c r="M2039" t="s">
        <v>340</v>
      </c>
      <c r="N2039" t="s">
        <v>464</v>
      </c>
      <c r="O2039" t="s">
        <v>339</v>
      </c>
      <c r="P2039" t="s">
        <v>1700</v>
      </c>
      <c r="Q2039" t="s">
        <v>413</v>
      </c>
      <c r="R2039" t="s">
        <v>407</v>
      </c>
      <c r="S2039" t="s">
        <v>1212</v>
      </c>
      <c r="T2039" s="131">
        <v>2.27</v>
      </c>
      <c r="U2039" t="s">
        <v>1343</v>
      </c>
      <c r="V2039" s="132">
        <v>-1.4499999999999999E-3</v>
      </c>
      <c r="W2039" s="132">
        <v>2.8000000000000001E-2</v>
      </c>
      <c r="X2039" t="s">
        <v>412</v>
      </c>
      <c r="Y2039" t="s">
        <v>339</v>
      </c>
      <c r="Z2039" s="131">
        <v>3261011.76</v>
      </c>
      <c r="AA2039" s="131">
        <v>1</v>
      </c>
      <c r="AB2039" s="131">
        <v>114.39</v>
      </c>
      <c r="AD2039" s="131">
        <v>3730.2710000000002</v>
      </c>
      <c r="AH2039" s="132">
        <v>2E-3</v>
      </c>
      <c r="AI2039" s="132">
        <f t="shared" si="39"/>
        <v>9.9771083988744701E-3</v>
      </c>
      <c r="AJ2039" s="132">
        <v>1.0669842731969347E-3</v>
      </c>
    </row>
    <row r="2040" spans="1:36" hidden="1">
      <c r="A2040" t="s">
        <v>1213</v>
      </c>
      <c r="B2040">
        <v>9719</v>
      </c>
      <c r="C2040" t="s">
        <v>2567</v>
      </c>
      <c r="D2040" t="s">
        <v>2568</v>
      </c>
      <c r="E2040" t="s">
        <v>309</v>
      </c>
      <c r="F2040" t="s">
        <v>2698</v>
      </c>
      <c r="G2040" t="s">
        <v>2699</v>
      </c>
      <c r="H2040" t="s">
        <v>321</v>
      </c>
      <c r="I2040" t="s">
        <v>951</v>
      </c>
      <c r="J2040" t="s">
        <v>204</v>
      </c>
      <c r="K2040" t="s">
        <v>204</v>
      </c>
      <c r="L2040" t="s">
        <v>325</v>
      </c>
      <c r="M2040" t="s">
        <v>340</v>
      </c>
      <c r="N2040" t="s">
        <v>445</v>
      </c>
      <c r="O2040" t="s">
        <v>339</v>
      </c>
      <c r="P2040" t="s">
        <v>1533</v>
      </c>
      <c r="Q2040" t="s">
        <v>413</v>
      </c>
      <c r="R2040" t="s">
        <v>407</v>
      </c>
      <c r="S2040" t="s">
        <v>1212</v>
      </c>
      <c r="T2040" s="131">
        <v>1.22</v>
      </c>
      <c r="U2040" t="s">
        <v>1841</v>
      </c>
      <c r="V2040" s="132">
        <v>1.831E-2</v>
      </c>
      <c r="W2040" s="132">
        <v>4.8599999999999997E-2</v>
      </c>
      <c r="X2040" t="s">
        <v>412</v>
      </c>
      <c r="Y2040" t="s">
        <v>339</v>
      </c>
      <c r="Z2040" s="131">
        <v>3559429</v>
      </c>
      <c r="AA2040" s="131">
        <v>1</v>
      </c>
      <c r="AB2040" s="131">
        <v>98.47</v>
      </c>
      <c r="AD2040" s="131">
        <v>3504.97</v>
      </c>
      <c r="AH2040" s="132">
        <v>5.9300000000000004E-3</v>
      </c>
      <c r="AI2040" s="132">
        <f t="shared" si="39"/>
        <v>9.3745107593531541E-3</v>
      </c>
      <c r="AJ2040" s="132">
        <v>1.0025405307086429E-3</v>
      </c>
    </row>
    <row r="2041" spans="1:36" hidden="1">
      <c r="A2041" t="s">
        <v>1213</v>
      </c>
      <c r="B2041">
        <v>9719</v>
      </c>
      <c r="C2041" t="s">
        <v>2199</v>
      </c>
      <c r="D2041" t="s">
        <v>2200</v>
      </c>
      <c r="E2041" t="s">
        <v>309</v>
      </c>
      <c r="F2041" t="s">
        <v>2906</v>
      </c>
      <c r="G2041" t="s">
        <v>2907</v>
      </c>
      <c r="H2041" t="s">
        <v>321</v>
      </c>
      <c r="I2041" t="s">
        <v>754</v>
      </c>
      <c r="J2041" t="s">
        <v>204</v>
      </c>
      <c r="K2041" t="s">
        <v>204</v>
      </c>
      <c r="L2041" t="s">
        <v>325</v>
      </c>
      <c r="M2041" t="s">
        <v>340</v>
      </c>
      <c r="N2041" t="s">
        <v>464</v>
      </c>
      <c r="O2041" t="s">
        <v>339</v>
      </c>
      <c r="P2041" t="s">
        <v>2213</v>
      </c>
      <c r="Q2041" t="s">
        <v>415</v>
      </c>
      <c r="R2041" t="s">
        <v>407</v>
      </c>
      <c r="S2041" t="s">
        <v>1212</v>
      </c>
      <c r="T2041" s="131">
        <v>2.44</v>
      </c>
      <c r="U2041" t="s">
        <v>2908</v>
      </c>
      <c r="V2041" s="132">
        <v>1.97E-3</v>
      </c>
      <c r="W2041" s="132">
        <v>2.8799999999999999E-2</v>
      </c>
      <c r="X2041" t="s">
        <v>412</v>
      </c>
      <c r="Y2041" t="s">
        <v>339</v>
      </c>
      <c r="Z2041" s="131">
        <v>2660419</v>
      </c>
      <c r="AA2041" s="131">
        <v>1</v>
      </c>
      <c r="AB2041" s="131">
        <v>114.79</v>
      </c>
      <c r="AD2041" s="131">
        <v>3053.895</v>
      </c>
      <c r="AH2041" s="132">
        <v>2.32E-3</v>
      </c>
      <c r="AI2041" s="132">
        <f t="shared" si="39"/>
        <v>8.1680503785866356E-3</v>
      </c>
      <c r="AJ2041" s="132">
        <v>8.7351775165792317E-4</v>
      </c>
    </row>
    <row r="2042" spans="1:36" hidden="1">
      <c r="A2042" t="s">
        <v>1213</v>
      </c>
      <c r="B2042">
        <v>9719</v>
      </c>
      <c r="C2042" t="s">
        <v>1977</v>
      </c>
      <c r="D2042" t="s">
        <v>1978</v>
      </c>
      <c r="E2042" t="s">
        <v>309</v>
      </c>
      <c r="F2042" t="s">
        <v>2611</v>
      </c>
      <c r="G2042" t="s">
        <v>2612</v>
      </c>
      <c r="H2042" t="s">
        <v>321</v>
      </c>
      <c r="I2042" t="s">
        <v>951</v>
      </c>
      <c r="J2042" t="s">
        <v>204</v>
      </c>
      <c r="K2042" t="s">
        <v>204</v>
      </c>
      <c r="L2042" t="s">
        <v>325</v>
      </c>
      <c r="M2042" t="s">
        <v>340</v>
      </c>
      <c r="N2042" t="s">
        <v>464</v>
      </c>
      <c r="O2042" t="s">
        <v>339</v>
      </c>
      <c r="P2042" t="s">
        <v>1700</v>
      </c>
      <c r="Q2042" t="s">
        <v>413</v>
      </c>
      <c r="R2042" t="s">
        <v>407</v>
      </c>
      <c r="S2042" t="s">
        <v>1212</v>
      </c>
      <c r="T2042" s="131">
        <v>4.76</v>
      </c>
      <c r="U2042" t="s">
        <v>2613</v>
      </c>
      <c r="V2042" s="132">
        <v>2.3259999999999999E-2</v>
      </c>
      <c r="W2042" s="132">
        <v>5.2699999999999997E-2</v>
      </c>
      <c r="X2042" t="s">
        <v>412</v>
      </c>
      <c r="Y2042" t="s">
        <v>339</v>
      </c>
      <c r="Z2042" s="131">
        <v>3427438.98</v>
      </c>
      <c r="AA2042" s="131">
        <v>1</v>
      </c>
      <c r="AB2042" s="131">
        <v>88.7</v>
      </c>
      <c r="AD2042" s="131">
        <v>3040.1379999999999</v>
      </c>
      <c r="AH2042" s="132">
        <v>1.4599999999999999E-3</v>
      </c>
      <c r="AI2042" s="132">
        <f t="shared" si="39"/>
        <v>8.1312554432472692E-3</v>
      </c>
      <c r="AJ2042" s="132">
        <v>8.695827821486381E-4</v>
      </c>
    </row>
    <row r="2043" spans="1:36" hidden="1">
      <c r="A2043" t="s">
        <v>1213</v>
      </c>
      <c r="B2043">
        <v>9719</v>
      </c>
      <c r="C2043" t="s">
        <v>1509</v>
      </c>
      <c r="D2043" t="s">
        <v>1510</v>
      </c>
      <c r="E2043" t="s">
        <v>309</v>
      </c>
      <c r="F2043" t="s">
        <v>2638</v>
      </c>
      <c r="G2043" t="s">
        <v>2639</v>
      </c>
      <c r="H2043" t="s">
        <v>321</v>
      </c>
      <c r="I2043" t="s">
        <v>951</v>
      </c>
      <c r="J2043" t="s">
        <v>204</v>
      </c>
      <c r="K2043" t="s">
        <v>204</v>
      </c>
      <c r="L2043" t="s">
        <v>325</v>
      </c>
      <c r="M2043" t="s">
        <v>340</v>
      </c>
      <c r="N2043" t="s">
        <v>448</v>
      </c>
      <c r="O2043" t="s">
        <v>339</v>
      </c>
      <c r="P2043" t="s">
        <v>1211</v>
      </c>
      <c r="Q2043" t="s">
        <v>413</v>
      </c>
      <c r="R2043" t="s">
        <v>407</v>
      </c>
      <c r="S2043" t="s">
        <v>1212</v>
      </c>
      <c r="T2043" s="131">
        <v>2.75</v>
      </c>
      <c r="U2043" t="s">
        <v>1969</v>
      </c>
      <c r="V2043" s="132">
        <v>2.7799999999999998E-2</v>
      </c>
      <c r="W2043" s="132">
        <v>4.6600000000000003E-2</v>
      </c>
      <c r="X2043" t="s">
        <v>412</v>
      </c>
      <c r="Y2043" t="s">
        <v>339</v>
      </c>
      <c r="Z2043" s="131">
        <v>3095556.11</v>
      </c>
      <c r="AA2043" s="131">
        <v>1</v>
      </c>
      <c r="AB2043" s="131">
        <v>97.47</v>
      </c>
      <c r="AD2043" s="131">
        <v>3017.239</v>
      </c>
      <c r="AH2043" s="132">
        <v>2.0699999999999998E-3</v>
      </c>
      <c r="AI2043" s="132">
        <f t="shared" si="39"/>
        <v>8.0700090069358524E-3</v>
      </c>
      <c r="AJ2043" s="132">
        <v>8.6303288996334208E-4</v>
      </c>
    </row>
    <row r="2044" spans="1:36" hidden="1">
      <c r="A2044" t="s">
        <v>1213</v>
      </c>
      <c r="B2044">
        <v>9719</v>
      </c>
      <c r="C2044" t="s">
        <v>1603</v>
      </c>
      <c r="D2044" t="s">
        <v>1604</v>
      </c>
      <c r="E2044" t="s">
        <v>309</v>
      </c>
      <c r="F2044" t="s">
        <v>2580</v>
      </c>
      <c r="G2044" t="s">
        <v>2581</v>
      </c>
      <c r="H2044" t="s">
        <v>321</v>
      </c>
      <c r="I2044" t="s">
        <v>951</v>
      </c>
      <c r="J2044" t="s">
        <v>204</v>
      </c>
      <c r="K2044" t="s">
        <v>204</v>
      </c>
      <c r="L2044" t="s">
        <v>325</v>
      </c>
      <c r="M2044" t="s">
        <v>340</v>
      </c>
      <c r="N2044" t="s">
        <v>448</v>
      </c>
      <c r="O2044" t="s">
        <v>339</v>
      </c>
      <c r="P2044" t="s">
        <v>1211</v>
      </c>
      <c r="Q2044" t="s">
        <v>413</v>
      </c>
      <c r="R2044" t="s">
        <v>407</v>
      </c>
      <c r="S2044" t="s">
        <v>1212</v>
      </c>
      <c r="T2044" s="131">
        <v>3.42</v>
      </c>
      <c r="U2044" t="s">
        <v>2503</v>
      </c>
      <c r="V2044" s="132">
        <v>3.2059999999999998E-2</v>
      </c>
      <c r="W2044" s="132">
        <v>4.6800000000000001E-2</v>
      </c>
      <c r="X2044" t="s">
        <v>412</v>
      </c>
      <c r="Y2044" t="s">
        <v>339</v>
      </c>
      <c r="Z2044" s="131">
        <v>3204243</v>
      </c>
      <c r="AA2044" s="131">
        <v>1</v>
      </c>
      <c r="AB2044" s="131">
        <v>93.67</v>
      </c>
      <c r="AD2044" s="131">
        <v>3001.4140000000002</v>
      </c>
      <c r="AH2044" s="132">
        <v>1.58E-3</v>
      </c>
      <c r="AI2044" s="132">
        <f t="shared" si="39"/>
        <v>8.0276829291757688E-3</v>
      </c>
      <c r="AJ2044" s="132">
        <v>8.5850640217643829E-4</v>
      </c>
    </row>
    <row r="2045" spans="1:36" hidden="1">
      <c r="A2045" t="s">
        <v>1213</v>
      </c>
      <c r="B2045">
        <v>9719</v>
      </c>
      <c r="C2045" t="s">
        <v>1913</v>
      </c>
      <c r="D2045" t="s">
        <v>1914</v>
      </c>
      <c r="E2045" t="s">
        <v>309</v>
      </c>
      <c r="F2045" t="s">
        <v>2683</v>
      </c>
      <c r="G2045" t="s">
        <v>2684</v>
      </c>
      <c r="H2045" t="s">
        <v>321</v>
      </c>
      <c r="I2045" t="s">
        <v>754</v>
      </c>
      <c r="J2045" t="s">
        <v>204</v>
      </c>
      <c r="K2045" t="s">
        <v>204</v>
      </c>
      <c r="L2045" t="s">
        <v>325</v>
      </c>
      <c r="M2045" t="s">
        <v>340</v>
      </c>
      <c r="N2045" t="s">
        <v>464</v>
      </c>
      <c r="O2045" t="s">
        <v>339</v>
      </c>
      <c r="P2045" t="s">
        <v>1700</v>
      </c>
      <c r="Q2045" t="s">
        <v>413</v>
      </c>
      <c r="R2045" t="s">
        <v>407</v>
      </c>
      <c r="S2045" t="s">
        <v>1212</v>
      </c>
      <c r="T2045" s="131">
        <v>0.27</v>
      </c>
      <c r="U2045" t="s">
        <v>2685</v>
      </c>
      <c r="V2045" s="132">
        <v>5.77E-3</v>
      </c>
      <c r="W2045" s="132">
        <v>2.12E-2</v>
      </c>
      <c r="X2045" t="s">
        <v>412</v>
      </c>
      <c r="Y2045" t="s">
        <v>339</v>
      </c>
      <c r="Z2045" s="131">
        <v>2438173.73</v>
      </c>
      <c r="AA2045" s="131">
        <v>1</v>
      </c>
      <c r="AB2045" s="131">
        <v>118.09</v>
      </c>
      <c r="AD2045" s="131">
        <v>2879.239</v>
      </c>
      <c r="AH2045" s="132">
        <v>3.0599999999999998E-3</v>
      </c>
      <c r="AI2045" s="132">
        <f t="shared" si="39"/>
        <v>7.70090956106592E-3</v>
      </c>
      <c r="AJ2045" s="132">
        <v>8.2356020025764053E-4</v>
      </c>
    </row>
    <row r="2046" spans="1:36" hidden="1">
      <c r="A2046" t="s">
        <v>1213</v>
      </c>
      <c r="B2046">
        <v>9719</v>
      </c>
      <c r="C2046" t="s">
        <v>2050</v>
      </c>
      <c r="D2046" t="s">
        <v>2051</v>
      </c>
      <c r="E2046" t="s">
        <v>309</v>
      </c>
      <c r="F2046" t="s">
        <v>2526</v>
      </c>
      <c r="G2046" t="s">
        <v>2527</v>
      </c>
      <c r="H2046" t="s">
        <v>321</v>
      </c>
      <c r="I2046" t="s">
        <v>951</v>
      </c>
      <c r="J2046" t="s">
        <v>204</v>
      </c>
      <c r="K2046" t="s">
        <v>204</v>
      </c>
      <c r="L2046" t="s">
        <v>325</v>
      </c>
      <c r="M2046" t="s">
        <v>340</v>
      </c>
      <c r="N2046" t="s">
        <v>464</v>
      </c>
      <c r="O2046" t="s">
        <v>339</v>
      </c>
      <c r="P2046" t="s">
        <v>1700</v>
      </c>
      <c r="Q2046" t="s">
        <v>413</v>
      </c>
      <c r="R2046" t="s">
        <v>407</v>
      </c>
      <c r="S2046" t="s">
        <v>1212</v>
      </c>
      <c r="T2046" s="131">
        <v>4.92</v>
      </c>
      <c r="U2046" t="s">
        <v>2104</v>
      </c>
      <c r="V2046" s="132">
        <v>4.4790000000000003E-2</v>
      </c>
      <c r="W2046" s="132">
        <v>5.1499999999999997E-2</v>
      </c>
      <c r="X2046" t="s">
        <v>412</v>
      </c>
      <c r="Y2046" t="s">
        <v>339</v>
      </c>
      <c r="Z2046" s="131">
        <v>3147309</v>
      </c>
      <c r="AA2046" s="131">
        <v>1</v>
      </c>
      <c r="AB2046" s="131">
        <v>88.38</v>
      </c>
      <c r="AD2046" s="131">
        <v>2781.5920000000001</v>
      </c>
      <c r="AH2046" s="132">
        <v>2.5899999999999999E-3</v>
      </c>
      <c r="AI2046" s="132">
        <f t="shared" si="39"/>
        <v>7.4397396075089545E-3</v>
      </c>
      <c r="AJ2046" s="132">
        <v>7.9562983988305629E-4</v>
      </c>
    </row>
    <row r="2047" spans="1:36" hidden="1">
      <c r="A2047" t="s">
        <v>1213</v>
      </c>
      <c r="B2047">
        <v>9719</v>
      </c>
      <c r="C2047" t="s">
        <v>2204</v>
      </c>
      <c r="D2047" t="s">
        <v>2205</v>
      </c>
      <c r="E2047" t="s">
        <v>309</v>
      </c>
      <c r="F2047" t="s">
        <v>2618</v>
      </c>
      <c r="G2047" t="s">
        <v>2619</v>
      </c>
      <c r="H2047" t="s">
        <v>321</v>
      </c>
      <c r="I2047" t="s">
        <v>951</v>
      </c>
      <c r="J2047" t="s">
        <v>204</v>
      </c>
      <c r="K2047" t="s">
        <v>204</v>
      </c>
      <c r="L2047" t="s">
        <v>325</v>
      </c>
      <c r="M2047" t="s">
        <v>340</v>
      </c>
      <c r="N2047" t="s">
        <v>445</v>
      </c>
      <c r="O2047" t="s">
        <v>339</v>
      </c>
      <c r="P2047" t="s">
        <v>1700</v>
      </c>
      <c r="Q2047" t="s">
        <v>413</v>
      </c>
      <c r="R2047" t="s">
        <v>407</v>
      </c>
      <c r="S2047" t="s">
        <v>1212</v>
      </c>
      <c r="T2047" s="131">
        <v>1.71</v>
      </c>
      <c r="U2047" t="s">
        <v>1384</v>
      </c>
      <c r="V2047" s="132">
        <v>-2.1000000000000001E-4</v>
      </c>
      <c r="W2047" s="132">
        <v>5.4100000000000002E-2</v>
      </c>
      <c r="X2047" t="s">
        <v>412</v>
      </c>
      <c r="Y2047" t="s">
        <v>339</v>
      </c>
      <c r="Z2047" s="131">
        <v>2560467</v>
      </c>
      <c r="AA2047" s="131">
        <v>1</v>
      </c>
      <c r="AB2047" s="131">
        <v>101.76</v>
      </c>
      <c r="AD2047" s="131">
        <v>2605.5309999999999</v>
      </c>
      <c r="AH2047" s="132">
        <v>6.43E-3</v>
      </c>
      <c r="AI2047" s="132">
        <f t="shared" si="39"/>
        <v>6.9688409296878957E-3</v>
      </c>
      <c r="AJ2047" s="132">
        <v>7.452704107361322E-4</v>
      </c>
    </row>
    <row r="2048" spans="1:36" hidden="1">
      <c r="A2048" t="s">
        <v>1213</v>
      </c>
      <c r="B2048">
        <v>9719</v>
      </c>
      <c r="C2048" t="s">
        <v>1913</v>
      </c>
      <c r="D2048" t="s">
        <v>1914</v>
      </c>
      <c r="E2048" t="s">
        <v>309</v>
      </c>
      <c r="F2048" t="s">
        <v>2971</v>
      </c>
      <c r="G2048" t="s">
        <v>2972</v>
      </c>
      <c r="H2048" t="s">
        <v>321</v>
      </c>
      <c r="I2048" t="s">
        <v>754</v>
      </c>
      <c r="J2048" t="s">
        <v>204</v>
      </c>
      <c r="K2048" t="s">
        <v>204</v>
      </c>
      <c r="L2048" t="s">
        <v>325</v>
      </c>
      <c r="M2048" t="s">
        <v>340</v>
      </c>
      <c r="N2048" t="s">
        <v>464</v>
      </c>
      <c r="O2048" t="s">
        <v>339</v>
      </c>
      <c r="P2048" t="s">
        <v>1700</v>
      </c>
      <c r="Q2048" t="s">
        <v>413</v>
      </c>
      <c r="R2048" t="s">
        <v>407</v>
      </c>
      <c r="S2048" t="s">
        <v>1212</v>
      </c>
      <c r="T2048" s="131">
        <v>0.27</v>
      </c>
      <c r="U2048" t="s">
        <v>2685</v>
      </c>
      <c r="V2048" s="132">
        <v>-4.3099999999999996E-3</v>
      </c>
      <c r="W2048" s="132">
        <v>2.3E-2</v>
      </c>
      <c r="X2048" t="s">
        <v>412</v>
      </c>
      <c r="Y2048" t="s">
        <v>339</v>
      </c>
      <c r="Z2048" s="131">
        <v>2208092.52</v>
      </c>
      <c r="AA2048" s="131">
        <v>1</v>
      </c>
      <c r="AB2048" s="131">
        <v>117.72</v>
      </c>
      <c r="AD2048" s="131">
        <v>2599.3670000000002</v>
      </c>
      <c r="AH2048" s="132">
        <v>8.2000000000000007E-3</v>
      </c>
      <c r="AI2048" s="132">
        <f t="shared" si="39"/>
        <v>6.9523544877723728E-3</v>
      </c>
      <c r="AJ2048" s="132">
        <v>7.4350729726261092E-4</v>
      </c>
    </row>
    <row r="2049" spans="1:36" hidden="1">
      <c r="A2049" t="s">
        <v>1213</v>
      </c>
      <c r="B2049">
        <v>9719</v>
      </c>
      <c r="C2049" t="s">
        <v>1908</v>
      </c>
      <c r="D2049" t="s">
        <v>1909</v>
      </c>
      <c r="E2049" t="s">
        <v>309</v>
      </c>
      <c r="F2049" t="s">
        <v>3499</v>
      </c>
      <c r="G2049" t="s">
        <v>3500</v>
      </c>
      <c r="H2049" t="s">
        <v>321</v>
      </c>
      <c r="I2049" t="s">
        <v>754</v>
      </c>
      <c r="J2049" t="s">
        <v>204</v>
      </c>
      <c r="K2049" t="s">
        <v>204</v>
      </c>
      <c r="L2049" t="s">
        <v>325</v>
      </c>
      <c r="M2049" t="s">
        <v>340</v>
      </c>
      <c r="N2049" t="s">
        <v>464</v>
      </c>
      <c r="O2049" t="s">
        <v>339</v>
      </c>
      <c r="P2049" t="s">
        <v>1627</v>
      </c>
      <c r="Q2049" t="s">
        <v>413</v>
      </c>
      <c r="R2049" t="s">
        <v>407</v>
      </c>
      <c r="S2049" t="s">
        <v>1212</v>
      </c>
      <c r="T2049" s="131">
        <v>0.74</v>
      </c>
      <c r="U2049" t="s">
        <v>1841</v>
      </c>
      <c r="V2049" s="132">
        <v>-1.15E-3</v>
      </c>
      <c r="W2049" s="132">
        <v>2.7699999999999999E-2</v>
      </c>
      <c r="X2049" t="s">
        <v>412</v>
      </c>
      <c r="Y2049" t="s">
        <v>339</v>
      </c>
      <c r="Z2049" s="131">
        <v>2164187.5299999998</v>
      </c>
      <c r="AA2049" s="131">
        <v>1</v>
      </c>
      <c r="AB2049" s="131">
        <v>117.07</v>
      </c>
      <c r="AD2049" s="131">
        <v>2533.614</v>
      </c>
      <c r="AH2049" s="132">
        <v>8.77E-3</v>
      </c>
      <c r="AI2049" s="132">
        <f t="shared" si="39"/>
        <v>6.7764893003500132E-3</v>
      </c>
      <c r="AJ2049" s="132">
        <v>7.2469970475377756E-4</v>
      </c>
    </row>
    <row r="2050" spans="1:36" hidden="1">
      <c r="A2050" t="s">
        <v>1213</v>
      </c>
      <c r="B2050">
        <v>9719</v>
      </c>
      <c r="C2050" t="s">
        <v>2092</v>
      </c>
      <c r="D2050" t="s">
        <v>2093</v>
      </c>
      <c r="E2050" t="s">
        <v>309</v>
      </c>
      <c r="F2050" t="s">
        <v>2094</v>
      </c>
      <c r="G2050" t="s">
        <v>2095</v>
      </c>
      <c r="H2050" t="s">
        <v>321</v>
      </c>
      <c r="I2050" t="s">
        <v>754</v>
      </c>
      <c r="J2050" t="s">
        <v>204</v>
      </c>
      <c r="K2050" t="s">
        <v>204</v>
      </c>
      <c r="L2050" t="s">
        <v>325</v>
      </c>
      <c r="M2050" t="s">
        <v>340</v>
      </c>
      <c r="N2050" t="s">
        <v>484</v>
      </c>
      <c r="O2050" t="s">
        <v>339</v>
      </c>
      <c r="P2050" t="s">
        <v>1700</v>
      </c>
      <c r="Q2050" t="s">
        <v>413</v>
      </c>
      <c r="R2050" t="s">
        <v>407</v>
      </c>
      <c r="S2050" t="s">
        <v>1212</v>
      </c>
      <c r="T2050" s="131">
        <v>7.9</v>
      </c>
      <c r="U2050" t="s">
        <v>2096</v>
      </c>
      <c r="V2050" s="132">
        <v>2.7390000000000001E-2</v>
      </c>
      <c r="W2050" s="132">
        <v>2.9600000000000001E-2</v>
      </c>
      <c r="X2050" t="s">
        <v>412</v>
      </c>
      <c r="Y2050" t="s">
        <v>339</v>
      </c>
      <c r="Z2050" s="131">
        <v>2644449</v>
      </c>
      <c r="AA2050" s="131">
        <v>1</v>
      </c>
      <c r="AB2050" s="131">
        <v>93.89</v>
      </c>
      <c r="AD2050" s="131">
        <v>2482.873</v>
      </c>
      <c r="AH2050" s="132">
        <v>4.3400000000000001E-3</v>
      </c>
      <c r="AI2050" s="132">
        <f t="shared" si="39"/>
        <v>6.6407757135175044E-3</v>
      </c>
      <c r="AJ2050" s="132">
        <v>7.1018605440336454E-4</v>
      </c>
    </row>
    <row r="2051" spans="1:36" hidden="1">
      <c r="A2051" t="s">
        <v>1213</v>
      </c>
      <c r="B2051">
        <v>9719</v>
      </c>
      <c r="C2051" t="s">
        <v>455</v>
      </c>
      <c r="D2051" t="s">
        <v>2228</v>
      </c>
      <c r="E2051" t="s">
        <v>309</v>
      </c>
      <c r="F2051" t="s">
        <v>2413</v>
      </c>
      <c r="G2051" t="s">
        <v>2414</v>
      </c>
      <c r="H2051" t="s">
        <v>321</v>
      </c>
      <c r="I2051" t="s">
        <v>754</v>
      </c>
      <c r="J2051" t="s">
        <v>204</v>
      </c>
      <c r="K2051" t="s">
        <v>204</v>
      </c>
      <c r="L2051" t="s">
        <v>325</v>
      </c>
      <c r="M2051" t="s">
        <v>340</v>
      </c>
      <c r="N2051" t="s">
        <v>440</v>
      </c>
      <c r="O2051" t="s">
        <v>339</v>
      </c>
      <c r="P2051" t="s">
        <v>2027</v>
      </c>
      <c r="Q2051" t="s">
        <v>415</v>
      </c>
      <c r="R2051" t="s">
        <v>407</v>
      </c>
      <c r="S2051" t="s">
        <v>1212</v>
      </c>
      <c r="T2051" s="131">
        <v>10.28</v>
      </c>
      <c r="U2051" t="s">
        <v>1367</v>
      </c>
      <c r="V2051" s="132">
        <v>3.107E-2</v>
      </c>
      <c r="W2051" s="132">
        <v>3.1099999999999999E-2</v>
      </c>
      <c r="X2051" t="s">
        <v>412</v>
      </c>
      <c r="Y2051" t="s">
        <v>339</v>
      </c>
      <c r="Z2051" s="131">
        <v>2501603</v>
      </c>
      <c r="AA2051" s="131">
        <v>1</v>
      </c>
      <c r="AB2051" s="131">
        <v>95.3</v>
      </c>
      <c r="AD2051" s="131">
        <v>2384.0279999999998</v>
      </c>
      <c r="AH2051" s="132">
        <v>5.8E-4</v>
      </c>
      <c r="AI2051" s="132">
        <f t="shared" ref="AI2051:AI2114" si="40">AD2051/SUMIF(B:B,B2051,AD:AD)</f>
        <v>6.3764015488289999E-3</v>
      </c>
      <c r="AJ2051" s="132">
        <v>6.8191302531669723E-4</v>
      </c>
    </row>
    <row r="2052" spans="1:36" hidden="1">
      <c r="A2052" t="s">
        <v>1213</v>
      </c>
      <c r="B2052">
        <v>9719</v>
      </c>
      <c r="C2052" t="s">
        <v>2121</v>
      </c>
      <c r="D2052" t="s">
        <v>2122</v>
      </c>
      <c r="E2052" t="s">
        <v>309</v>
      </c>
      <c r="F2052" t="s">
        <v>3136</v>
      </c>
      <c r="G2052" t="s">
        <v>3137</v>
      </c>
      <c r="H2052" t="s">
        <v>321</v>
      </c>
      <c r="I2052" t="s">
        <v>951</v>
      </c>
      <c r="J2052" t="s">
        <v>204</v>
      </c>
      <c r="K2052" t="s">
        <v>204</v>
      </c>
      <c r="L2052" t="s">
        <v>325</v>
      </c>
      <c r="M2052" t="s">
        <v>340</v>
      </c>
      <c r="N2052" t="s">
        <v>445</v>
      </c>
      <c r="O2052" t="s">
        <v>339</v>
      </c>
      <c r="P2052" t="s">
        <v>1700</v>
      </c>
      <c r="Q2052" t="s">
        <v>413</v>
      </c>
      <c r="R2052" t="s">
        <v>407</v>
      </c>
      <c r="S2052" t="s">
        <v>1212</v>
      </c>
      <c r="T2052" s="131">
        <v>0.33</v>
      </c>
      <c r="U2052" t="s">
        <v>2556</v>
      </c>
      <c r="V2052" s="132">
        <v>2.6960000000000001E-2</v>
      </c>
      <c r="W2052" s="132">
        <v>5.0700000000000002E-2</v>
      </c>
      <c r="X2052" t="s">
        <v>412</v>
      </c>
      <c r="Y2052" t="s">
        <v>339</v>
      </c>
      <c r="Z2052" s="131">
        <v>2374786</v>
      </c>
      <c r="AA2052" s="131">
        <v>1</v>
      </c>
      <c r="AB2052" s="131">
        <v>100.15</v>
      </c>
      <c r="AD2052" s="131">
        <v>2378.348</v>
      </c>
      <c r="AH2052" s="132">
        <v>3.0899999999999999E-3</v>
      </c>
      <c r="AI2052" s="132">
        <f t="shared" si="40"/>
        <v>6.3612096296076876E-3</v>
      </c>
      <c r="AJ2052" s="132">
        <v>6.8028835229112935E-4</v>
      </c>
    </row>
    <row r="2053" spans="1:36" hidden="1">
      <c r="A2053" t="s">
        <v>1213</v>
      </c>
      <c r="B2053">
        <v>9719</v>
      </c>
      <c r="C2053" t="s">
        <v>1514</v>
      </c>
      <c r="D2053" t="s">
        <v>1515</v>
      </c>
      <c r="E2053" t="s">
        <v>309</v>
      </c>
      <c r="F2053" t="s">
        <v>2442</v>
      </c>
      <c r="G2053" t="s">
        <v>2443</v>
      </c>
      <c r="H2053" t="s">
        <v>321</v>
      </c>
      <c r="I2053" t="s">
        <v>951</v>
      </c>
      <c r="J2053" t="s">
        <v>204</v>
      </c>
      <c r="K2053" t="s">
        <v>204</v>
      </c>
      <c r="L2053" t="s">
        <v>325</v>
      </c>
      <c r="M2053" t="s">
        <v>340</v>
      </c>
      <c r="N2053" t="s">
        <v>448</v>
      </c>
      <c r="O2053" t="s">
        <v>339</v>
      </c>
      <c r="P2053" t="s">
        <v>1211</v>
      </c>
      <c r="Q2053" t="s">
        <v>413</v>
      </c>
      <c r="R2053" t="s">
        <v>407</v>
      </c>
      <c r="S2053" t="s">
        <v>1212</v>
      </c>
      <c r="T2053" s="131">
        <v>2.98</v>
      </c>
      <c r="U2053" t="s">
        <v>2444</v>
      </c>
      <c r="V2053" s="132">
        <v>2.835E-2</v>
      </c>
      <c r="W2053" s="132">
        <v>4.7100000000000003E-2</v>
      </c>
      <c r="X2053" t="s">
        <v>412</v>
      </c>
      <c r="Y2053" t="s">
        <v>339</v>
      </c>
      <c r="Z2053" s="131">
        <v>2450387.38</v>
      </c>
      <c r="AA2053" s="131">
        <v>1</v>
      </c>
      <c r="AB2053" s="131">
        <v>95.08</v>
      </c>
      <c r="AD2053" s="131">
        <v>2329.828</v>
      </c>
      <c r="AH2053" s="132">
        <v>1.25E-3</v>
      </c>
      <c r="AI2053" s="132">
        <f t="shared" si="40"/>
        <v>6.2314364041467524E-3</v>
      </c>
      <c r="AJ2053" s="132">
        <v>6.664099834177914E-4</v>
      </c>
    </row>
    <row r="2054" spans="1:36" hidden="1">
      <c r="A2054" t="s">
        <v>1213</v>
      </c>
      <c r="B2054">
        <v>9719</v>
      </c>
      <c r="C2054" t="s">
        <v>2590</v>
      </c>
      <c r="D2054" t="s">
        <v>2591</v>
      </c>
      <c r="E2054" t="s">
        <v>309</v>
      </c>
      <c r="F2054" t="s">
        <v>2592</v>
      </c>
      <c r="G2054" t="s">
        <v>2593</v>
      </c>
      <c r="H2054" t="s">
        <v>321</v>
      </c>
      <c r="I2054" t="s">
        <v>754</v>
      </c>
      <c r="J2054" t="s">
        <v>204</v>
      </c>
      <c r="K2054" t="s">
        <v>204</v>
      </c>
      <c r="L2054" t="s">
        <v>325</v>
      </c>
      <c r="M2054" t="s">
        <v>340</v>
      </c>
      <c r="N2054" t="s">
        <v>475</v>
      </c>
      <c r="O2054" t="s">
        <v>339</v>
      </c>
      <c r="P2054" t="s">
        <v>1700</v>
      </c>
      <c r="Q2054" t="s">
        <v>413</v>
      </c>
      <c r="R2054" t="s">
        <v>407</v>
      </c>
      <c r="S2054" t="s">
        <v>1212</v>
      </c>
      <c r="T2054" s="131">
        <v>1.94</v>
      </c>
      <c r="U2054" t="s">
        <v>2594</v>
      </c>
      <c r="V2054" s="132">
        <v>-6.8999999999999997E-4</v>
      </c>
      <c r="W2054" s="132">
        <v>2.5499999999999998E-2</v>
      </c>
      <c r="X2054" t="s">
        <v>412</v>
      </c>
      <c r="Y2054" t="s">
        <v>339</v>
      </c>
      <c r="Z2054" s="131">
        <v>1810961.89</v>
      </c>
      <c r="AA2054" s="131">
        <v>1</v>
      </c>
      <c r="AB2054" s="131">
        <v>121.82</v>
      </c>
      <c r="AD2054" s="131">
        <v>2206.114</v>
      </c>
      <c r="AH2054" s="132">
        <v>4.4400000000000004E-3</v>
      </c>
      <c r="AI2054" s="132">
        <f t="shared" si="40"/>
        <v>5.9005467748253554E-3</v>
      </c>
      <c r="AJ2054" s="132">
        <v>6.3102357519858004E-4</v>
      </c>
    </row>
    <row r="2055" spans="1:36" hidden="1">
      <c r="A2055" t="s">
        <v>1213</v>
      </c>
      <c r="B2055">
        <v>9719</v>
      </c>
      <c r="C2055" t="s">
        <v>2567</v>
      </c>
      <c r="D2055" t="s">
        <v>2568</v>
      </c>
      <c r="E2055" t="s">
        <v>309</v>
      </c>
      <c r="F2055" t="s">
        <v>3501</v>
      </c>
      <c r="G2055" t="s">
        <v>3502</v>
      </c>
      <c r="H2055" t="s">
        <v>321</v>
      </c>
      <c r="I2055" t="s">
        <v>951</v>
      </c>
      <c r="J2055" t="s">
        <v>204</v>
      </c>
      <c r="K2055" t="s">
        <v>204</v>
      </c>
      <c r="L2055" t="s">
        <v>325</v>
      </c>
      <c r="M2055" t="s">
        <v>340</v>
      </c>
      <c r="N2055" t="s">
        <v>445</v>
      </c>
      <c r="O2055" t="s">
        <v>339</v>
      </c>
      <c r="P2055" t="s">
        <v>1533</v>
      </c>
      <c r="Q2055" t="s">
        <v>413</v>
      </c>
      <c r="R2055" t="s">
        <v>407</v>
      </c>
      <c r="S2055" t="s">
        <v>1212</v>
      </c>
      <c r="T2055" s="131">
        <v>2.59</v>
      </c>
      <c r="U2055" t="s">
        <v>1597</v>
      </c>
      <c r="V2055" s="132">
        <v>3.8850000000000003E-2</v>
      </c>
      <c r="W2055" s="132">
        <v>4.65E-2</v>
      </c>
      <c r="X2055" t="s">
        <v>412</v>
      </c>
      <c r="Y2055" t="s">
        <v>339</v>
      </c>
      <c r="Z2055" s="131">
        <v>2182068</v>
      </c>
      <c r="AA2055" s="131">
        <v>1</v>
      </c>
      <c r="AB2055" s="131">
        <v>100.47</v>
      </c>
      <c r="AD2055" s="131">
        <v>2192.3240000000001</v>
      </c>
      <c r="AH2055" s="132">
        <v>7.2700000000000004E-3</v>
      </c>
      <c r="AI2055" s="132">
        <f t="shared" si="40"/>
        <v>5.8636635765750194E-3</v>
      </c>
      <c r="AJ2055" s="132">
        <v>6.2707916656784362E-4</v>
      </c>
    </row>
    <row r="2056" spans="1:36" hidden="1">
      <c r="A2056" t="s">
        <v>1213</v>
      </c>
      <c r="B2056">
        <v>9719</v>
      </c>
      <c r="C2056" t="s">
        <v>2011</v>
      </c>
      <c r="D2056" t="s">
        <v>2012</v>
      </c>
      <c r="E2056" t="s">
        <v>309</v>
      </c>
      <c r="F2056" t="s">
        <v>3503</v>
      </c>
      <c r="G2056" t="s">
        <v>3504</v>
      </c>
      <c r="H2056" t="s">
        <v>321</v>
      </c>
      <c r="I2056" t="s">
        <v>754</v>
      </c>
      <c r="J2056" t="s">
        <v>204</v>
      </c>
      <c r="K2056" t="s">
        <v>204</v>
      </c>
      <c r="L2056" t="s">
        <v>325</v>
      </c>
      <c r="M2056" t="s">
        <v>340</v>
      </c>
      <c r="N2056" t="s">
        <v>464</v>
      </c>
      <c r="O2056" t="s">
        <v>339</v>
      </c>
      <c r="P2056" t="s">
        <v>2213</v>
      </c>
      <c r="Q2056" t="s">
        <v>415</v>
      </c>
      <c r="R2056" t="s">
        <v>407</v>
      </c>
      <c r="S2056" t="s">
        <v>1212</v>
      </c>
      <c r="T2056" s="131">
        <v>3.23</v>
      </c>
      <c r="U2056" t="s">
        <v>3505</v>
      </c>
      <c r="V2056" s="132">
        <v>7.6000000000000004E-4</v>
      </c>
      <c r="W2056" s="132">
        <v>2.9700000000000001E-2</v>
      </c>
      <c r="X2056" t="s">
        <v>412</v>
      </c>
      <c r="Y2056" t="s">
        <v>339</v>
      </c>
      <c r="Z2056" s="131">
        <v>1900153.61</v>
      </c>
      <c r="AA2056" s="131">
        <v>1</v>
      </c>
      <c r="AB2056" s="131">
        <v>115.05</v>
      </c>
      <c r="AD2056" s="131">
        <v>2186.127</v>
      </c>
      <c r="AH2056" s="132">
        <v>1.6000000000000001E-3</v>
      </c>
      <c r="AI2056" s="132">
        <f t="shared" si="40"/>
        <v>5.8470888717485269E-3</v>
      </c>
      <c r="AJ2056" s="132">
        <v>6.2530661397287098E-4</v>
      </c>
    </row>
    <row r="2057" spans="1:36" hidden="1">
      <c r="A2057" t="s">
        <v>1213</v>
      </c>
      <c r="B2057">
        <v>9719</v>
      </c>
      <c r="C2057" t="s">
        <v>2262</v>
      </c>
      <c r="D2057" t="s">
        <v>2263</v>
      </c>
      <c r="E2057" t="s">
        <v>309</v>
      </c>
      <c r="F2057" t="s">
        <v>3506</v>
      </c>
      <c r="G2057" t="s">
        <v>3507</v>
      </c>
      <c r="H2057" t="s">
        <v>321</v>
      </c>
      <c r="I2057" t="s">
        <v>952</v>
      </c>
      <c r="J2057" t="s">
        <v>204</v>
      </c>
      <c r="K2057" t="s">
        <v>204</v>
      </c>
      <c r="L2057" t="s">
        <v>325</v>
      </c>
      <c r="M2057" t="s">
        <v>340</v>
      </c>
      <c r="N2057" t="s">
        <v>441</v>
      </c>
      <c r="O2057" t="s">
        <v>339</v>
      </c>
      <c r="P2057" t="s">
        <v>1551</v>
      </c>
      <c r="Q2057" t="s">
        <v>413</v>
      </c>
      <c r="R2057" t="s">
        <v>407</v>
      </c>
      <c r="S2057" t="s">
        <v>1212</v>
      </c>
      <c r="T2057" s="131">
        <v>2.33</v>
      </c>
      <c r="U2057" t="s">
        <v>3210</v>
      </c>
      <c r="V2057" s="132">
        <v>3.0999999999999999E-3</v>
      </c>
      <c r="W2057" s="132">
        <v>5.5199999999999999E-2</v>
      </c>
      <c r="X2057" t="s">
        <v>412</v>
      </c>
      <c r="Y2057" t="s">
        <v>339</v>
      </c>
      <c r="Z2057" s="131">
        <v>2429535</v>
      </c>
      <c r="AA2057" s="131">
        <v>1</v>
      </c>
      <c r="AB2057" s="131">
        <v>88.8</v>
      </c>
      <c r="AD2057" s="131">
        <v>2157.4270000000001</v>
      </c>
      <c r="AH2057" s="132">
        <v>4.2900000000000004E-3</v>
      </c>
      <c r="AI2057" s="132">
        <f t="shared" si="40"/>
        <v>5.7703268855422447E-3</v>
      </c>
      <c r="AJ2057" s="132">
        <v>6.1709743865001859E-4</v>
      </c>
    </row>
    <row r="2058" spans="1:36" hidden="1">
      <c r="A2058" t="s">
        <v>1213</v>
      </c>
      <c r="B2058">
        <v>9719</v>
      </c>
      <c r="C2058" t="s">
        <v>1646</v>
      </c>
      <c r="D2058" t="s">
        <v>1647</v>
      </c>
      <c r="E2058" t="s">
        <v>309</v>
      </c>
      <c r="F2058" t="s">
        <v>2642</v>
      </c>
      <c r="G2058" t="s">
        <v>2643</v>
      </c>
      <c r="H2058" t="s">
        <v>321</v>
      </c>
      <c r="I2058" t="s">
        <v>754</v>
      </c>
      <c r="J2058" t="s">
        <v>204</v>
      </c>
      <c r="K2058" t="s">
        <v>204</v>
      </c>
      <c r="L2058" t="s">
        <v>325</v>
      </c>
      <c r="M2058" t="s">
        <v>340</v>
      </c>
      <c r="N2058" t="s">
        <v>465</v>
      </c>
      <c r="O2058" t="s">
        <v>339</v>
      </c>
      <c r="P2058" t="s">
        <v>1627</v>
      </c>
      <c r="Q2058" t="s">
        <v>413</v>
      </c>
      <c r="R2058" t="s">
        <v>407</v>
      </c>
      <c r="S2058" t="s">
        <v>1212</v>
      </c>
      <c r="T2058" s="131">
        <v>1.29</v>
      </c>
      <c r="U2058" t="s">
        <v>2644</v>
      </c>
      <c r="V2058" s="132">
        <v>5.8399999999999997E-3</v>
      </c>
      <c r="W2058" s="132">
        <v>3.1399999999999997E-2</v>
      </c>
      <c r="X2058" t="s">
        <v>412</v>
      </c>
      <c r="Y2058" t="s">
        <v>339</v>
      </c>
      <c r="Z2058" s="131">
        <v>1790754.82</v>
      </c>
      <c r="AA2058" s="131">
        <v>1</v>
      </c>
      <c r="AB2058" s="131">
        <v>117.15</v>
      </c>
      <c r="AD2058" s="131">
        <v>2097.8690000000001</v>
      </c>
      <c r="AH2058" s="132">
        <v>1.6999999999999999E-3</v>
      </c>
      <c r="AI2058" s="132">
        <f t="shared" si="40"/>
        <v>5.6110310536790454E-3</v>
      </c>
      <c r="AJ2058" s="132">
        <v>6.0006182666819119E-4</v>
      </c>
    </row>
    <row r="2059" spans="1:36" hidden="1">
      <c r="A2059" t="s">
        <v>1213</v>
      </c>
      <c r="B2059">
        <v>9719</v>
      </c>
      <c r="C2059" t="s">
        <v>2050</v>
      </c>
      <c r="D2059" t="s">
        <v>2051</v>
      </c>
      <c r="E2059" t="s">
        <v>309</v>
      </c>
      <c r="F2059" t="s">
        <v>3082</v>
      </c>
      <c r="G2059" t="s">
        <v>3083</v>
      </c>
      <c r="H2059" t="s">
        <v>321</v>
      </c>
      <c r="I2059" t="s">
        <v>951</v>
      </c>
      <c r="J2059" t="s">
        <v>204</v>
      </c>
      <c r="K2059" t="s">
        <v>204</v>
      </c>
      <c r="L2059" t="s">
        <v>325</v>
      </c>
      <c r="M2059" t="s">
        <v>340</v>
      </c>
      <c r="N2059" t="s">
        <v>464</v>
      </c>
      <c r="O2059" t="s">
        <v>339</v>
      </c>
      <c r="P2059" t="s">
        <v>1700</v>
      </c>
      <c r="Q2059" t="s">
        <v>413</v>
      </c>
      <c r="R2059" t="s">
        <v>407</v>
      </c>
      <c r="S2059" t="s">
        <v>1212</v>
      </c>
      <c r="T2059" s="131">
        <v>0.76</v>
      </c>
      <c r="U2059" t="s">
        <v>3084</v>
      </c>
      <c r="V2059" s="132">
        <v>4.4450000000000003E-2</v>
      </c>
      <c r="W2059" s="132">
        <v>4.4600000000000001E-2</v>
      </c>
      <c r="X2059" t="s">
        <v>412</v>
      </c>
      <c r="Y2059" t="s">
        <v>339</v>
      </c>
      <c r="Z2059" s="131">
        <v>2066666.67</v>
      </c>
      <c r="AA2059" s="131">
        <v>1</v>
      </c>
      <c r="AB2059" s="131">
        <v>100.01</v>
      </c>
      <c r="AD2059" s="131">
        <v>2066.873</v>
      </c>
      <c r="AH2059" s="132">
        <v>1.265E-2</v>
      </c>
      <c r="AI2059" s="132">
        <f t="shared" si="40"/>
        <v>5.5281281085762602E-3</v>
      </c>
      <c r="AJ2059" s="132">
        <v>5.9119591731951059E-4</v>
      </c>
    </row>
    <row r="2060" spans="1:36" hidden="1">
      <c r="A2060" t="s">
        <v>1213</v>
      </c>
      <c r="B2060">
        <v>9719</v>
      </c>
      <c r="C2060" t="s">
        <v>2590</v>
      </c>
      <c r="D2060" t="s">
        <v>2591</v>
      </c>
      <c r="E2060" t="s">
        <v>309</v>
      </c>
      <c r="F2060" t="s">
        <v>2806</v>
      </c>
      <c r="G2060" t="s">
        <v>2807</v>
      </c>
      <c r="H2060" t="s">
        <v>321</v>
      </c>
      <c r="I2060" t="s">
        <v>951</v>
      </c>
      <c r="J2060" t="s">
        <v>204</v>
      </c>
      <c r="K2060" t="s">
        <v>204</v>
      </c>
      <c r="L2060" t="s">
        <v>325</v>
      </c>
      <c r="M2060" t="s">
        <v>340</v>
      </c>
      <c r="N2060" t="s">
        <v>475</v>
      </c>
      <c r="O2060" t="s">
        <v>339</v>
      </c>
      <c r="P2060" t="s">
        <v>1700</v>
      </c>
      <c r="Q2060" t="s">
        <v>413</v>
      </c>
      <c r="R2060" t="s">
        <v>407</v>
      </c>
      <c r="S2060" t="s">
        <v>1212</v>
      </c>
      <c r="T2060" s="131">
        <v>3.05</v>
      </c>
      <c r="U2060" t="s">
        <v>2808</v>
      </c>
      <c r="V2060" s="132">
        <v>4.1430000000000002E-2</v>
      </c>
      <c r="W2060" s="132">
        <v>4.8099999999999997E-2</v>
      </c>
      <c r="X2060" t="s">
        <v>412</v>
      </c>
      <c r="Y2060" t="s">
        <v>339</v>
      </c>
      <c r="Z2060" s="131">
        <v>2132834.1800000002</v>
      </c>
      <c r="AA2060" s="131">
        <v>1</v>
      </c>
      <c r="AB2060" s="131">
        <v>96.74</v>
      </c>
      <c r="AD2060" s="131">
        <v>2063.3040000000001</v>
      </c>
      <c r="AH2060" s="132">
        <v>2.9299999999999999E-3</v>
      </c>
      <c r="AI2060" s="132">
        <f t="shared" si="40"/>
        <v>5.5185823410232905E-3</v>
      </c>
      <c r="AJ2060" s="132">
        <v>5.9017506203284649E-4</v>
      </c>
    </row>
    <row r="2061" spans="1:36" hidden="1">
      <c r="A2061" t="s">
        <v>1213</v>
      </c>
      <c r="B2061">
        <v>9719</v>
      </c>
      <c r="C2061" t="s">
        <v>2209</v>
      </c>
      <c r="D2061" t="s">
        <v>2210</v>
      </c>
      <c r="E2061" t="s">
        <v>309</v>
      </c>
      <c r="F2061" t="s">
        <v>2715</v>
      </c>
      <c r="G2061" t="s">
        <v>2716</v>
      </c>
      <c r="H2061" t="s">
        <v>321</v>
      </c>
      <c r="I2061" t="s">
        <v>951</v>
      </c>
      <c r="J2061" t="s">
        <v>204</v>
      </c>
      <c r="K2061" t="s">
        <v>204</v>
      </c>
      <c r="L2061" t="s">
        <v>325</v>
      </c>
      <c r="M2061" t="s">
        <v>340</v>
      </c>
      <c r="N2061" t="s">
        <v>445</v>
      </c>
      <c r="O2061" t="s">
        <v>339</v>
      </c>
      <c r="P2061" t="s">
        <v>2213</v>
      </c>
      <c r="Q2061" t="s">
        <v>415</v>
      </c>
      <c r="R2061" t="s">
        <v>407</v>
      </c>
      <c r="S2061" t="s">
        <v>1212</v>
      </c>
      <c r="T2061" s="131">
        <v>1.48</v>
      </c>
      <c r="U2061" t="s">
        <v>1628</v>
      </c>
      <c r="V2061" s="132">
        <v>4.9570000000000003E-2</v>
      </c>
      <c r="W2061" s="132">
        <v>0.05</v>
      </c>
      <c r="X2061" t="s">
        <v>412</v>
      </c>
      <c r="Y2061" t="s">
        <v>339</v>
      </c>
      <c r="Z2061" s="131">
        <v>2149266</v>
      </c>
      <c r="AA2061" s="131">
        <v>1</v>
      </c>
      <c r="AB2061" s="131">
        <v>95.58</v>
      </c>
      <c r="AD2061" s="131">
        <v>2054.268</v>
      </c>
      <c r="AH2061" s="132">
        <v>7.1599999999999997E-3</v>
      </c>
      <c r="AI2061" s="132">
        <f t="shared" si="40"/>
        <v>5.4944143512198071E-3</v>
      </c>
      <c r="AJ2061" s="132">
        <v>5.8759045895907314E-4</v>
      </c>
    </row>
    <row r="2062" spans="1:36" hidden="1">
      <c r="A2062" t="s">
        <v>1213</v>
      </c>
      <c r="B2062">
        <v>9719</v>
      </c>
      <c r="C2062" t="s">
        <v>2482</v>
      </c>
      <c r="D2062" t="s">
        <v>2483</v>
      </c>
      <c r="E2062" t="s">
        <v>309</v>
      </c>
      <c r="F2062" t="s">
        <v>3508</v>
      </c>
      <c r="G2062" t="s">
        <v>3509</v>
      </c>
      <c r="H2062" t="s">
        <v>321</v>
      </c>
      <c r="I2062" t="s">
        <v>951</v>
      </c>
      <c r="J2062" t="s">
        <v>204</v>
      </c>
      <c r="K2062" t="s">
        <v>204</v>
      </c>
      <c r="L2062" t="s">
        <v>325</v>
      </c>
      <c r="M2062" t="s">
        <v>340</v>
      </c>
      <c r="N2062" t="s">
        <v>465</v>
      </c>
      <c r="O2062" t="s">
        <v>339</v>
      </c>
      <c r="P2062" t="s">
        <v>2343</v>
      </c>
      <c r="Q2062" t="s">
        <v>415</v>
      </c>
      <c r="R2062" t="s">
        <v>407</v>
      </c>
      <c r="S2062" t="s">
        <v>1212</v>
      </c>
      <c r="T2062" s="131">
        <v>3.93</v>
      </c>
      <c r="U2062" t="s">
        <v>3510</v>
      </c>
      <c r="V2062" s="132">
        <v>4.4740000000000002E-2</v>
      </c>
      <c r="W2062" s="132">
        <v>5.2499999999999998E-2</v>
      </c>
      <c r="X2062" t="s">
        <v>412</v>
      </c>
      <c r="Y2062" t="s">
        <v>339</v>
      </c>
      <c r="Z2062" s="131">
        <v>2097822</v>
      </c>
      <c r="AA2062" s="131">
        <v>1</v>
      </c>
      <c r="AB2062" s="131">
        <v>94.97</v>
      </c>
      <c r="AD2062" s="131">
        <v>1992.3019999999999</v>
      </c>
      <c r="AH2062" s="132">
        <v>8.3199999999999993E-3</v>
      </c>
      <c r="AI2062" s="132">
        <f t="shared" si="40"/>
        <v>5.3286780014895445E-3</v>
      </c>
      <c r="AJ2062" s="132">
        <v>5.6986607714527957E-4</v>
      </c>
    </row>
    <row r="2063" spans="1:36" hidden="1">
      <c r="A2063" t="s">
        <v>1213</v>
      </c>
      <c r="B2063">
        <v>9719</v>
      </c>
      <c r="C2063" t="s">
        <v>2977</v>
      </c>
      <c r="D2063" t="s">
        <v>2978</v>
      </c>
      <c r="E2063" t="s">
        <v>309</v>
      </c>
      <c r="F2063" t="s">
        <v>2979</v>
      </c>
      <c r="G2063" t="s">
        <v>2980</v>
      </c>
      <c r="H2063" t="s">
        <v>321</v>
      </c>
      <c r="I2063" t="s">
        <v>754</v>
      </c>
      <c r="J2063" t="s">
        <v>204</v>
      </c>
      <c r="K2063" t="s">
        <v>204</v>
      </c>
      <c r="L2063" t="s">
        <v>325</v>
      </c>
      <c r="M2063" t="s">
        <v>340</v>
      </c>
      <c r="N2063" t="s">
        <v>464</v>
      </c>
      <c r="O2063" t="s">
        <v>339</v>
      </c>
      <c r="Q2063" t="s">
        <v>410</v>
      </c>
      <c r="R2063" t="s">
        <v>410</v>
      </c>
      <c r="S2063" t="s">
        <v>1212</v>
      </c>
      <c r="T2063" s="131">
        <v>2.4700000000000002</v>
      </c>
      <c r="U2063" t="s">
        <v>1597</v>
      </c>
      <c r="V2063" s="132">
        <v>2.5069999999999999E-2</v>
      </c>
      <c r="W2063" s="132">
        <v>2.7300000000000001E-2</v>
      </c>
      <c r="X2063" t="s">
        <v>412</v>
      </c>
      <c r="Y2063" t="s">
        <v>339</v>
      </c>
      <c r="Z2063" s="131">
        <v>1708000</v>
      </c>
      <c r="AA2063" s="131">
        <v>1</v>
      </c>
      <c r="AB2063" s="131">
        <v>115.76</v>
      </c>
      <c r="AD2063" s="131">
        <v>1977.181</v>
      </c>
      <c r="AH2063" s="132">
        <v>3.3500000000000001E-3</v>
      </c>
      <c r="AI2063" s="132">
        <f t="shared" si="40"/>
        <v>5.28823486583013E-3</v>
      </c>
      <c r="AJ2063" s="132">
        <v>5.6554095728267154E-4</v>
      </c>
    </row>
    <row r="2064" spans="1:36" hidden="1">
      <c r="A2064" t="s">
        <v>1213</v>
      </c>
      <c r="B2064">
        <v>9719</v>
      </c>
      <c r="C2064" t="s">
        <v>2245</v>
      </c>
      <c r="D2064" t="s">
        <v>2246</v>
      </c>
      <c r="E2064" t="s">
        <v>309</v>
      </c>
      <c r="F2064" t="s">
        <v>2727</v>
      </c>
      <c r="G2064" t="s">
        <v>2728</v>
      </c>
      <c r="H2064" t="s">
        <v>321</v>
      </c>
      <c r="I2064" t="s">
        <v>754</v>
      </c>
      <c r="J2064" t="s">
        <v>204</v>
      </c>
      <c r="K2064" t="s">
        <v>204</v>
      </c>
      <c r="L2064" t="s">
        <v>325</v>
      </c>
      <c r="M2064" t="s">
        <v>340</v>
      </c>
      <c r="N2064" t="s">
        <v>445</v>
      </c>
      <c r="O2064" t="s">
        <v>339</v>
      </c>
      <c r="P2064" t="s">
        <v>1533</v>
      </c>
      <c r="Q2064" t="s">
        <v>413</v>
      </c>
      <c r="R2064" t="s">
        <v>407</v>
      </c>
      <c r="S2064" t="s">
        <v>1212</v>
      </c>
      <c r="T2064" s="131">
        <v>0.33</v>
      </c>
      <c r="U2064" t="s">
        <v>2556</v>
      </c>
      <c r="V2064" s="132">
        <v>-6.7499999999999999E-3</v>
      </c>
      <c r="W2064" s="132">
        <v>2.5999999999999999E-2</v>
      </c>
      <c r="X2064" t="s">
        <v>412</v>
      </c>
      <c r="Y2064" t="s">
        <v>339</v>
      </c>
      <c r="Z2064" s="131">
        <v>1647484</v>
      </c>
      <c r="AA2064" s="131">
        <v>1</v>
      </c>
      <c r="AB2064" s="131">
        <v>116.22</v>
      </c>
      <c r="AD2064" s="131">
        <v>1914.7059999999999</v>
      </c>
      <c r="AH2064" s="132">
        <v>3.8899999999999998E-3</v>
      </c>
      <c r="AI2064" s="132">
        <f t="shared" si="40"/>
        <v>5.1211371275640136E-3</v>
      </c>
      <c r="AJ2064" s="132">
        <v>5.4767098417134034E-4</v>
      </c>
    </row>
    <row r="2065" spans="1:36" hidden="1">
      <c r="A2065" t="s">
        <v>1213</v>
      </c>
      <c r="B2065">
        <v>9719</v>
      </c>
      <c r="C2065" t="s">
        <v>2121</v>
      </c>
      <c r="D2065" t="s">
        <v>2122</v>
      </c>
      <c r="E2065" t="s">
        <v>309</v>
      </c>
      <c r="F2065" t="s">
        <v>3511</v>
      </c>
      <c r="G2065" t="s">
        <v>3512</v>
      </c>
      <c r="H2065" t="s">
        <v>321</v>
      </c>
      <c r="I2065" t="s">
        <v>754</v>
      </c>
      <c r="J2065" t="s">
        <v>204</v>
      </c>
      <c r="K2065" t="s">
        <v>204</v>
      </c>
      <c r="L2065" t="s">
        <v>325</v>
      </c>
      <c r="M2065" t="s">
        <v>340</v>
      </c>
      <c r="N2065" t="s">
        <v>445</v>
      </c>
      <c r="O2065" t="s">
        <v>339</v>
      </c>
      <c r="P2065" t="s">
        <v>1700</v>
      </c>
      <c r="Q2065" t="s">
        <v>413</v>
      </c>
      <c r="R2065" t="s">
        <v>407</v>
      </c>
      <c r="S2065" t="s">
        <v>1212</v>
      </c>
      <c r="T2065" s="131">
        <v>1.55</v>
      </c>
      <c r="U2065" t="s">
        <v>3513</v>
      </c>
      <c r="V2065" s="132">
        <v>-1.9400000000000001E-3</v>
      </c>
      <c r="W2065" s="132">
        <v>2.6200000000000001E-2</v>
      </c>
      <c r="X2065" t="s">
        <v>412</v>
      </c>
      <c r="Y2065" t="s">
        <v>339</v>
      </c>
      <c r="Z2065" s="131">
        <v>1561366</v>
      </c>
      <c r="AA2065" s="131">
        <v>1</v>
      </c>
      <c r="AB2065" s="131">
        <v>117.51</v>
      </c>
      <c r="AD2065" s="131">
        <v>1834.761</v>
      </c>
      <c r="AH2065" s="132">
        <v>3.82E-3</v>
      </c>
      <c r="AI2065" s="132">
        <f t="shared" si="40"/>
        <v>4.9073135391576967E-3</v>
      </c>
      <c r="AJ2065" s="132">
        <v>5.2480399737045403E-4</v>
      </c>
    </row>
    <row r="2066" spans="1:36" hidden="1">
      <c r="A2066" t="s">
        <v>1213</v>
      </c>
      <c r="B2066">
        <v>9719</v>
      </c>
      <c r="C2066" t="s">
        <v>2092</v>
      </c>
      <c r="D2066" t="s">
        <v>2093</v>
      </c>
      <c r="E2066" t="s">
        <v>309</v>
      </c>
      <c r="F2066" t="s">
        <v>2666</v>
      </c>
      <c r="G2066" t="s">
        <v>2667</v>
      </c>
      <c r="H2066" t="s">
        <v>321</v>
      </c>
      <c r="I2066" t="s">
        <v>951</v>
      </c>
      <c r="J2066" t="s">
        <v>204</v>
      </c>
      <c r="K2066" t="s">
        <v>204</v>
      </c>
      <c r="L2066" t="s">
        <v>325</v>
      </c>
      <c r="M2066" t="s">
        <v>340</v>
      </c>
      <c r="N2066" t="s">
        <v>484</v>
      </c>
      <c r="O2066" t="s">
        <v>339</v>
      </c>
      <c r="P2066" t="s">
        <v>1700</v>
      </c>
      <c r="Q2066" t="s">
        <v>413</v>
      </c>
      <c r="R2066" t="s">
        <v>407</v>
      </c>
      <c r="S2066" t="s">
        <v>1212</v>
      </c>
      <c r="T2066" s="131">
        <v>0.66</v>
      </c>
      <c r="U2066" t="s">
        <v>2597</v>
      </c>
      <c r="V2066" s="132">
        <v>4.403E-2</v>
      </c>
      <c r="W2066" s="132">
        <v>4.4699999999999997E-2</v>
      </c>
      <c r="X2066" t="s">
        <v>412</v>
      </c>
      <c r="Y2066" t="s">
        <v>339</v>
      </c>
      <c r="Z2066" s="131">
        <v>1782370.58</v>
      </c>
      <c r="AA2066" s="131">
        <v>1</v>
      </c>
      <c r="AB2066" s="131">
        <v>100.7</v>
      </c>
      <c r="AD2066" s="131">
        <v>1794.847</v>
      </c>
      <c r="AH2066" s="132">
        <v>3.3500000000000001E-3</v>
      </c>
      <c r="AI2066" s="132">
        <f t="shared" si="40"/>
        <v>4.8005582110239838E-3</v>
      </c>
      <c r="AJ2066" s="132">
        <v>5.1338723695803828E-4</v>
      </c>
    </row>
    <row r="2067" spans="1:36" hidden="1">
      <c r="A2067" t="s">
        <v>1213</v>
      </c>
      <c r="B2067">
        <v>9719</v>
      </c>
      <c r="C2067" t="s">
        <v>1573</v>
      </c>
      <c r="D2067" t="s">
        <v>1574</v>
      </c>
      <c r="E2067" t="s">
        <v>309</v>
      </c>
      <c r="F2067" t="s">
        <v>2380</v>
      </c>
      <c r="G2067" t="s">
        <v>2381</v>
      </c>
      <c r="H2067" t="s">
        <v>321</v>
      </c>
      <c r="I2067" t="s">
        <v>951</v>
      </c>
      <c r="J2067" t="s">
        <v>204</v>
      </c>
      <c r="K2067" t="s">
        <v>204</v>
      </c>
      <c r="L2067" t="s">
        <v>325</v>
      </c>
      <c r="M2067" t="s">
        <v>340</v>
      </c>
      <c r="N2067" t="s">
        <v>441</v>
      </c>
      <c r="O2067" t="s">
        <v>339</v>
      </c>
      <c r="P2067" t="s">
        <v>1577</v>
      </c>
      <c r="Q2067" t="s">
        <v>415</v>
      </c>
      <c r="R2067" t="s">
        <v>407</v>
      </c>
      <c r="S2067" t="s">
        <v>1212</v>
      </c>
      <c r="T2067" s="131">
        <v>1.26</v>
      </c>
      <c r="U2067" t="s">
        <v>2382</v>
      </c>
      <c r="V2067" s="132">
        <v>1.3259999999999999E-2</v>
      </c>
      <c r="W2067" s="132">
        <v>5.5E-2</v>
      </c>
      <c r="X2067" t="s">
        <v>412</v>
      </c>
      <c r="Y2067" t="s">
        <v>339</v>
      </c>
      <c r="Z2067" s="131">
        <v>1825363.04</v>
      </c>
      <c r="AA2067" s="131">
        <v>1</v>
      </c>
      <c r="AB2067" s="131">
        <v>97.86</v>
      </c>
      <c r="AD2067" s="131">
        <v>1786.3</v>
      </c>
      <c r="AH2067" s="132">
        <v>2.8400000000000001E-3</v>
      </c>
      <c r="AI2067" s="132">
        <f t="shared" si="40"/>
        <v>4.7776981170830389E-3</v>
      </c>
      <c r="AJ2067" s="132">
        <v>5.1094250450213518E-4</v>
      </c>
    </row>
    <row r="2068" spans="1:36" hidden="1">
      <c r="A2068" t="s">
        <v>1213</v>
      </c>
      <c r="B2068">
        <v>9719</v>
      </c>
      <c r="C2068" t="s">
        <v>2303</v>
      </c>
      <c r="D2068" t="s">
        <v>2304</v>
      </c>
      <c r="E2068" t="s">
        <v>309</v>
      </c>
      <c r="F2068" t="s">
        <v>2753</v>
      </c>
      <c r="G2068" t="s">
        <v>2754</v>
      </c>
      <c r="H2068" t="s">
        <v>321</v>
      </c>
      <c r="I2068" t="s">
        <v>951</v>
      </c>
      <c r="J2068" t="s">
        <v>204</v>
      </c>
      <c r="K2068" t="s">
        <v>204</v>
      </c>
      <c r="L2068" t="s">
        <v>325</v>
      </c>
      <c r="M2068" t="s">
        <v>340</v>
      </c>
      <c r="N2068" t="s">
        <v>451</v>
      </c>
      <c r="O2068" t="s">
        <v>339</v>
      </c>
      <c r="P2068" t="s">
        <v>1627</v>
      </c>
      <c r="Q2068" t="s">
        <v>413</v>
      </c>
      <c r="R2068" t="s">
        <v>407</v>
      </c>
      <c r="S2068" t="s">
        <v>1212</v>
      </c>
      <c r="T2068" s="131">
        <v>3</v>
      </c>
      <c r="U2068" t="s">
        <v>2755</v>
      </c>
      <c r="V2068" s="132">
        <v>4.6460000000000001E-2</v>
      </c>
      <c r="W2068" s="132">
        <v>5.2400000000000002E-2</v>
      </c>
      <c r="X2068" t="s">
        <v>412</v>
      </c>
      <c r="Y2068" t="s">
        <v>339</v>
      </c>
      <c r="Z2068" s="131">
        <v>1776833.52</v>
      </c>
      <c r="AA2068" s="131">
        <v>1</v>
      </c>
      <c r="AB2068" s="131">
        <v>97.45</v>
      </c>
      <c r="AD2068" s="131">
        <v>1731.5239999999999</v>
      </c>
      <c r="AH2068" s="132">
        <v>3.0599999999999998E-3</v>
      </c>
      <c r="AI2068" s="132">
        <f t="shared" si="40"/>
        <v>4.631192383409333E-3</v>
      </c>
      <c r="AJ2068" s="132">
        <v>4.9527470702880538E-4</v>
      </c>
    </row>
    <row r="2069" spans="1:36" hidden="1">
      <c r="A2069" t="s">
        <v>1213</v>
      </c>
      <c r="B2069">
        <v>9719</v>
      </c>
      <c r="C2069" t="s">
        <v>2513</v>
      </c>
      <c r="D2069" t="s">
        <v>2514</v>
      </c>
      <c r="E2069" t="s">
        <v>309</v>
      </c>
      <c r="F2069" t="s">
        <v>2515</v>
      </c>
      <c r="G2069" t="s">
        <v>2516</v>
      </c>
      <c r="H2069" t="s">
        <v>321</v>
      </c>
      <c r="I2069" t="s">
        <v>951</v>
      </c>
      <c r="J2069" t="s">
        <v>204</v>
      </c>
      <c r="K2069" t="s">
        <v>204</v>
      </c>
      <c r="L2069" t="s">
        <v>325</v>
      </c>
      <c r="M2069" t="s">
        <v>340</v>
      </c>
      <c r="N2069" t="s">
        <v>446</v>
      </c>
      <c r="O2069" t="s">
        <v>339</v>
      </c>
      <c r="P2069" t="s">
        <v>1700</v>
      </c>
      <c r="Q2069" t="s">
        <v>413</v>
      </c>
      <c r="R2069" t="s">
        <v>407</v>
      </c>
      <c r="S2069" t="s">
        <v>1212</v>
      </c>
      <c r="T2069" s="131">
        <v>2.14</v>
      </c>
      <c r="U2069" t="s">
        <v>1572</v>
      </c>
      <c r="V2069" s="132">
        <v>4.7829999999999998E-2</v>
      </c>
      <c r="W2069" s="132">
        <v>4.7100000000000003E-2</v>
      </c>
      <c r="X2069" t="s">
        <v>412</v>
      </c>
      <c r="Y2069" t="s">
        <v>339</v>
      </c>
      <c r="Z2069" s="131">
        <v>1825595.83</v>
      </c>
      <c r="AA2069" s="131">
        <v>1</v>
      </c>
      <c r="AB2069" s="131">
        <v>92.86</v>
      </c>
      <c r="AD2069" s="131">
        <v>1695.248</v>
      </c>
      <c r="AH2069" s="132">
        <v>1.9499999999999999E-3</v>
      </c>
      <c r="AI2069" s="132">
        <f t="shared" si="40"/>
        <v>4.5341673725515248E-3</v>
      </c>
      <c r="AJ2069" s="132">
        <v>4.8489853824790669E-4</v>
      </c>
    </row>
    <row r="2070" spans="1:36" hidden="1">
      <c r="A2070" t="s">
        <v>1213</v>
      </c>
      <c r="B2070">
        <v>9719</v>
      </c>
      <c r="C2070" t="s">
        <v>2092</v>
      </c>
      <c r="D2070" t="s">
        <v>2093</v>
      </c>
      <c r="E2070" t="s">
        <v>309</v>
      </c>
      <c r="F2070" t="s">
        <v>2595</v>
      </c>
      <c r="G2070" t="s">
        <v>2596</v>
      </c>
      <c r="H2070" t="s">
        <v>321</v>
      </c>
      <c r="I2070" t="s">
        <v>754</v>
      </c>
      <c r="J2070" t="s">
        <v>204</v>
      </c>
      <c r="K2070" t="s">
        <v>204</v>
      </c>
      <c r="L2070" t="s">
        <v>325</v>
      </c>
      <c r="M2070" t="s">
        <v>340</v>
      </c>
      <c r="N2070" t="s">
        <v>484</v>
      </c>
      <c r="O2070" t="s">
        <v>339</v>
      </c>
      <c r="P2070" t="s">
        <v>1700</v>
      </c>
      <c r="Q2070" t="s">
        <v>413</v>
      </c>
      <c r="R2070" t="s">
        <v>407</v>
      </c>
      <c r="S2070" t="s">
        <v>1212</v>
      </c>
      <c r="T2070" s="131">
        <v>0.66</v>
      </c>
      <c r="U2070" t="s">
        <v>2597</v>
      </c>
      <c r="V2070" s="132">
        <v>2.3470000000000001E-2</v>
      </c>
      <c r="W2070" s="132">
        <v>2.69E-2</v>
      </c>
      <c r="X2070" t="s">
        <v>412</v>
      </c>
      <c r="Y2070" t="s">
        <v>339</v>
      </c>
      <c r="Z2070" s="131">
        <v>1366869.6</v>
      </c>
      <c r="AA2070" s="131">
        <v>1</v>
      </c>
      <c r="AB2070" s="131">
        <v>116.26</v>
      </c>
      <c r="AD2070" s="131">
        <v>1589.123</v>
      </c>
      <c r="AH2070" s="132">
        <v>5.1700000000000001E-3</v>
      </c>
      <c r="AI2070" s="132">
        <f t="shared" si="40"/>
        <v>4.2503218747765494E-3</v>
      </c>
      <c r="AJ2070" s="132">
        <v>4.5454318176227208E-4</v>
      </c>
    </row>
    <row r="2071" spans="1:36" hidden="1">
      <c r="A2071" t="s">
        <v>1213</v>
      </c>
      <c r="B2071">
        <v>9719</v>
      </c>
      <c r="C2071" t="s">
        <v>2082</v>
      </c>
      <c r="D2071" t="s">
        <v>2083</v>
      </c>
      <c r="E2071" t="s">
        <v>309</v>
      </c>
      <c r="F2071" t="s">
        <v>2084</v>
      </c>
      <c r="G2071" t="s">
        <v>2085</v>
      </c>
      <c r="H2071" t="s">
        <v>321</v>
      </c>
      <c r="I2071" t="s">
        <v>754</v>
      </c>
      <c r="J2071" t="s">
        <v>204</v>
      </c>
      <c r="K2071" t="s">
        <v>204</v>
      </c>
      <c r="L2071" t="s">
        <v>325</v>
      </c>
      <c r="M2071" t="s">
        <v>340</v>
      </c>
      <c r="N2071" t="s">
        <v>464</v>
      </c>
      <c r="O2071" t="s">
        <v>339</v>
      </c>
      <c r="P2071" t="s">
        <v>1700</v>
      </c>
      <c r="Q2071" t="s">
        <v>413</v>
      </c>
      <c r="R2071" t="s">
        <v>407</v>
      </c>
      <c r="S2071" t="s">
        <v>1212</v>
      </c>
      <c r="T2071" s="131">
        <v>1.89</v>
      </c>
      <c r="U2071" t="s">
        <v>1349</v>
      </c>
      <c r="V2071" s="132">
        <v>2.8500000000000001E-3</v>
      </c>
      <c r="W2071" s="132">
        <v>2.7300000000000001E-2</v>
      </c>
      <c r="X2071" t="s">
        <v>412</v>
      </c>
      <c r="Y2071" t="s">
        <v>339</v>
      </c>
      <c r="Z2071" s="131">
        <v>1274440.33</v>
      </c>
      <c r="AA2071" s="131">
        <v>1</v>
      </c>
      <c r="AB2071" s="131">
        <v>116.35</v>
      </c>
      <c r="AD2071" s="131">
        <v>1482.8109999999999</v>
      </c>
      <c r="AH2071" s="132">
        <v>3.7699999999999999E-3</v>
      </c>
      <c r="AI2071" s="132">
        <f t="shared" si="40"/>
        <v>3.9659762205060843E-3</v>
      </c>
      <c r="AJ2071" s="132">
        <v>4.2413433692174642E-4</v>
      </c>
    </row>
    <row r="2072" spans="1:36" hidden="1">
      <c r="A2072" t="s">
        <v>1213</v>
      </c>
      <c r="B2072">
        <v>9719</v>
      </c>
      <c r="C2072" t="s">
        <v>2250</v>
      </c>
      <c r="D2072" t="s">
        <v>2251</v>
      </c>
      <c r="E2072" t="s">
        <v>309</v>
      </c>
      <c r="F2072" t="s">
        <v>2614</v>
      </c>
      <c r="G2072" t="s">
        <v>2615</v>
      </c>
      <c r="H2072" t="s">
        <v>321</v>
      </c>
      <c r="I2072" t="s">
        <v>754</v>
      </c>
      <c r="J2072" t="s">
        <v>204</v>
      </c>
      <c r="K2072" t="s">
        <v>204</v>
      </c>
      <c r="L2072" t="s">
        <v>325</v>
      </c>
      <c r="M2072" t="s">
        <v>340</v>
      </c>
      <c r="N2072" t="s">
        <v>440</v>
      </c>
      <c r="O2072" t="s">
        <v>339</v>
      </c>
      <c r="P2072" t="s">
        <v>1533</v>
      </c>
      <c r="Q2072" t="s">
        <v>413</v>
      </c>
      <c r="R2072" t="s">
        <v>407</v>
      </c>
      <c r="S2072" t="s">
        <v>1212</v>
      </c>
      <c r="T2072" s="131">
        <v>2.1</v>
      </c>
      <c r="U2072" t="s">
        <v>2107</v>
      </c>
      <c r="V2072" s="132">
        <v>-7.9000000000000001E-4</v>
      </c>
      <c r="W2072" s="132">
        <v>2.5600000000000001E-2</v>
      </c>
      <c r="X2072" t="s">
        <v>412</v>
      </c>
      <c r="Y2072" t="s">
        <v>339</v>
      </c>
      <c r="Z2072" s="131">
        <v>1262281.23</v>
      </c>
      <c r="AA2072" s="131">
        <v>1</v>
      </c>
      <c r="AB2072" s="131">
        <v>115.77</v>
      </c>
      <c r="AD2072" s="131">
        <v>1461.3430000000001</v>
      </c>
      <c r="AH2072" s="132">
        <v>5.2399999999999999E-3</v>
      </c>
      <c r="AI2072" s="132">
        <f t="shared" si="40"/>
        <v>3.9085571849703186E-3</v>
      </c>
      <c r="AJ2072" s="132">
        <v>4.1799375936665947E-4</v>
      </c>
    </row>
    <row r="2073" spans="1:36" hidden="1">
      <c r="A2073" t="s">
        <v>1213</v>
      </c>
      <c r="B2073">
        <v>9719</v>
      </c>
      <c r="C2073" t="s">
        <v>1920</v>
      </c>
      <c r="D2073" t="s">
        <v>1921</v>
      </c>
      <c r="E2073" t="s">
        <v>309</v>
      </c>
      <c r="F2073" t="s">
        <v>2079</v>
      </c>
      <c r="G2073" t="s">
        <v>2080</v>
      </c>
      <c r="H2073" t="s">
        <v>321</v>
      </c>
      <c r="I2073" t="s">
        <v>754</v>
      </c>
      <c r="J2073" t="s">
        <v>204</v>
      </c>
      <c r="K2073" t="s">
        <v>204</v>
      </c>
      <c r="L2073" t="s">
        <v>325</v>
      </c>
      <c r="M2073" t="s">
        <v>340</v>
      </c>
      <c r="N2073" t="s">
        <v>464</v>
      </c>
      <c r="O2073" t="s">
        <v>339</v>
      </c>
      <c r="P2073" t="s">
        <v>1533</v>
      </c>
      <c r="Q2073" t="s">
        <v>413</v>
      </c>
      <c r="R2073" t="s">
        <v>407</v>
      </c>
      <c r="S2073" t="s">
        <v>1212</v>
      </c>
      <c r="T2073" s="131">
        <v>0.11</v>
      </c>
      <c r="U2073" t="s">
        <v>2081</v>
      </c>
      <c r="V2073" s="132">
        <v>-9.2000000000000003E-4</v>
      </c>
      <c r="W2073" s="132">
        <v>3.7600000000000001E-2</v>
      </c>
      <c r="X2073" t="s">
        <v>412</v>
      </c>
      <c r="Y2073" t="s">
        <v>339</v>
      </c>
      <c r="Z2073" s="131">
        <v>1189277.1200000001</v>
      </c>
      <c r="AA2073" s="131">
        <v>1</v>
      </c>
      <c r="AB2073" s="131">
        <v>116.75</v>
      </c>
      <c r="AD2073" s="131">
        <v>1388.481</v>
      </c>
      <c r="AH2073" s="132">
        <v>5.0499999999999998E-3</v>
      </c>
      <c r="AI2073" s="132">
        <f t="shared" si="40"/>
        <v>3.713678026818326E-3</v>
      </c>
      <c r="AJ2073" s="132">
        <v>3.9715275127001577E-4</v>
      </c>
    </row>
    <row r="2074" spans="1:36" hidden="1">
      <c r="A2074" t="s">
        <v>1213</v>
      </c>
      <c r="B2074">
        <v>9719</v>
      </c>
      <c r="C2074" t="s">
        <v>2453</v>
      </c>
      <c r="D2074" t="s">
        <v>2454</v>
      </c>
      <c r="E2074" t="s">
        <v>309</v>
      </c>
      <c r="F2074" t="s">
        <v>2455</v>
      </c>
      <c r="G2074" t="s">
        <v>2456</v>
      </c>
      <c r="H2074" t="s">
        <v>321</v>
      </c>
      <c r="I2074" t="s">
        <v>754</v>
      </c>
      <c r="J2074" t="s">
        <v>204</v>
      </c>
      <c r="K2074" t="s">
        <v>204</v>
      </c>
      <c r="L2074" t="s">
        <v>325</v>
      </c>
      <c r="M2074" t="s">
        <v>340</v>
      </c>
      <c r="N2074" t="s">
        <v>477</v>
      </c>
      <c r="O2074" t="s">
        <v>339</v>
      </c>
      <c r="P2074" t="s">
        <v>1211</v>
      </c>
      <c r="Q2074" t="s">
        <v>413</v>
      </c>
      <c r="R2074" t="s">
        <v>407</v>
      </c>
      <c r="S2074" t="s">
        <v>1212</v>
      </c>
      <c r="T2074" s="131">
        <v>11.71</v>
      </c>
      <c r="U2074" t="s">
        <v>2457</v>
      </c>
      <c r="V2074" s="132">
        <v>2.6939999999999999E-2</v>
      </c>
      <c r="W2074" s="132">
        <v>2.9899999999999999E-2</v>
      </c>
      <c r="X2074" t="s">
        <v>412</v>
      </c>
      <c r="Y2074" t="s">
        <v>339</v>
      </c>
      <c r="Z2074" s="131">
        <v>1265473.8500000001</v>
      </c>
      <c r="AA2074" s="131">
        <v>1</v>
      </c>
      <c r="AB2074" s="131">
        <v>102.91</v>
      </c>
      <c r="AD2074" s="131">
        <v>1302.299</v>
      </c>
      <c r="AH2074" s="132">
        <v>2.3000000000000001E-4</v>
      </c>
      <c r="AI2074" s="132">
        <f t="shared" si="40"/>
        <v>3.4831727482388876E-3</v>
      </c>
      <c r="AJ2074" s="132">
        <v>3.7250177051482178E-4</v>
      </c>
    </row>
    <row r="2075" spans="1:36" hidden="1">
      <c r="A2075" t="s">
        <v>1213</v>
      </c>
      <c r="B2075">
        <v>9719</v>
      </c>
      <c r="C2075" t="s">
        <v>2858</v>
      </c>
      <c r="D2075" t="s">
        <v>2859</v>
      </c>
      <c r="E2075" t="s">
        <v>309</v>
      </c>
      <c r="F2075" t="s">
        <v>3143</v>
      </c>
      <c r="G2075" t="s">
        <v>3144</v>
      </c>
      <c r="H2075" t="s">
        <v>321</v>
      </c>
      <c r="I2075" t="s">
        <v>754</v>
      </c>
      <c r="J2075" t="s">
        <v>204</v>
      </c>
      <c r="K2075" t="s">
        <v>204</v>
      </c>
      <c r="L2075" t="s">
        <v>325</v>
      </c>
      <c r="M2075" t="s">
        <v>340</v>
      </c>
      <c r="N2075" t="s">
        <v>464</v>
      </c>
      <c r="O2075" t="s">
        <v>339</v>
      </c>
      <c r="P2075" t="s">
        <v>1545</v>
      </c>
      <c r="Q2075" t="s">
        <v>415</v>
      </c>
      <c r="R2075" t="s">
        <v>407</v>
      </c>
      <c r="S2075" t="s">
        <v>1212</v>
      </c>
      <c r="T2075" s="131">
        <v>0.74</v>
      </c>
      <c r="U2075" t="s">
        <v>1583</v>
      </c>
      <c r="V2075" s="132">
        <v>1.5890000000000001E-2</v>
      </c>
      <c r="W2075" s="132">
        <v>3.4299999999999997E-2</v>
      </c>
      <c r="X2075" t="s">
        <v>412</v>
      </c>
      <c r="Y2075" t="s">
        <v>339</v>
      </c>
      <c r="Z2075" s="131">
        <v>1085427.55</v>
      </c>
      <c r="AA2075" s="131">
        <v>1</v>
      </c>
      <c r="AB2075" s="131">
        <v>116.9</v>
      </c>
      <c r="AD2075" s="131">
        <v>1268.865</v>
      </c>
      <c r="AH2075" s="132">
        <v>3.5599999999999998E-3</v>
      </c>
      <c r="AI2075" s="132">
        <f t="shared" si="40"/>
        <v>3.3937490462590666E-3</v>
      </c>
      <c r="AJ2075" s="132">
        <v>3.6293851031467381E-4</v>
      </c>
    </row>
    <row r="2076" spans="1:36" hidden="1">
      <c r="A2076" t="s">
        <v>1213</v>
      </c>
      <c r="B2076">
        <v>9719</v>
      </c>
      <c r="C2076" t="s">
        <v>2703</v>
      </c>
      <c r="D2076" t="s">
        <v>2704</v>
      </c>
      <c r="E2076" t="s">
        <v>309</v>
      </c>
      <c r="F2076" t="s">
        <v>2713</v>
      </c>
      <c r="G2076" t="s">
        <v>2714</v>
      </c>
      <c r="H2076" t="s">
        <v>321</v>
      </c>
      <c r="I2076" t="s">
        <v>951</v>
      </c>
      <c r="J2076" t="s">
        <v>204</v>
      </c>
      <c r="K2076" t="s">
        <v>204</v>
      </c>
      <c r="L2076" t="s">
        <v>325</v>
      </c>
      <c r="M2076" t="s">
        <v>340</v>
      </c>
      <c r="N2076" t="s">
        <v>451</v>
      </c>
      <c r="O2076" t="s">
        <v>339</v>
      </c>
      <c r="P2076" t="s">
        <v>1627</v>
      </c>
      <c r="Q2076" t="s">
        <v>413</v>
      </c>
      <c r="R2076" t="s">
        <v>407</v>
      </c>
      <c r="S2076" t="s">
        <v>1212</v>
      </c>
      <c r="T2076" s="131">
        <v>1.01</v>
      </c>
      <c r="U2076" t="s">
        <v>1628</v>
      </c>
      <c r="V2076" s="132">
        <v>2.1000000000000001E-2</v>
      </c>
      <c r="W2076" s="132">
        <v>5.0599999999999999E-2</v>
      </c>
      <c r="X2076" t="s">
        <v>412</v>
      </c>
      <c r="Y2076" t="s">
        <v>339</v>
      </c>
      <c r="Z2076" s="131">
        <v>1245538.17</v>
      </c>
      <c r="AA2076" s="131">
        <v>1</v>
      </c>
      <c r="AB2076" s="131">
        <v>98.62</v>
      </c>
      <c r="AD2076" s="131">
        <v>1228.3499999999999</v>
      </c>
      <c r="AH2076" s="132">
        <v>6.0000000000000001E-3</v>
      </c>
      <c r="AI2076" s="132">
        <f t="shared" si="40"/>
        <v>3.2853862632922525E-3</v>
      </c>
      <c r="AJ2076" s="132">
        <v>3.5134984347824985E-4</v>
      </c>
    </row>
    <row r="2077" spans="1:36" hidden="1">
      <c r="A2077" t="s">
        <v>1213</v>
      </c>
      <c r="B2077">
        <v>9719</v>
      </c>
      <c r="C2077" t="s">
        <v>1671</v>
      </c>
      <c r="D2077" t="s">
        <v>1672</v>
      </c>
      <c r="E2077" t="s">
        <v>309</v>
      </c>
      <c r="F2077" t="s">
        <v>3147</v>
      </c>
      <c r="G2077" t="s">
        <v>3148</v>
      </c>
      <c r="H2077" t="s">
        <v>321</v>
      </c>
      <c r="I2077" t="s">
        <v>754</v>
      </c>
      <c r="J2077" t="s">
        <v>204</v>
      </c>
      <c r="K2077" t="s">
        <v>204</v>
      </c>
      <c r="L2077" t="s">
        <v>325</v>
      </c>
      <c r="M2077" t="s">
        <v>340</v>
      </c>
      <c r="N2077" t="s">
        <v>464</v>
      </c>
      <c r="O2077" t="s">
        <v>339</v>
      </c>
      <c r="P2077" t="s">
        <v>1627</v>
      </c>
      <c r="Q2077" t="s">
        <v>413</v>
      </c>
      <c r="R2077" t="s">
        <v>407</v>
      </c>
      <c r="S2077" t="s">
        <v>1212</v>
      </c>
      <c r="T2077" s="131">
        <v>2.97</v>
      </c>
      <c r="U2077" t="s">
        <v>1266</v>
      </c>
      <c r="V2077" s="132">
        <v>1.653E-2</v>
      </c>
      <c r="W2077" s="132">
        <v>2.81E-2</v>
      </c>
      <c r="X2077" t="s">
        <v>412</v>
      </c>
      <c r="Y2077" t="s">
        <v>339</v>
      </c>
      <c r="Z2077" s="131">
        <v>1084037.3600000001</v>
      </c>
      <c r="AA2077" s="131">
        <v>1</v>
      </c>
      <c r="AB2077" s="131">
        <v>113.09</v>
      </c>
      <c r="AD2077" s="131">
        <v>1225.9380000000001</v>
      </c>
      <c r="AH2077" s="132">
        <v>5.5599999999999998E-3</v>
      </c>
      <c r="AI2077" s="132">
        <f t="shared" si="40"/>
        <v>3.2789350468905264E-3</v>
      </c>
      <c r="AJ2077" s="132">
        <v>3.5065992951035027E-4</v>
      </c>
    </row>
    <row r="2078" spans="1:36" hidden="1">
      <c r="A2078" t="s">
        <v>1213</v>
      </c>
      <c r="B2078">
        <v>9719</v>
      </c>
      <c r="C2078" t="s">
        <v>2023</v>
      </c>
      <c r="D2078" t="s">
        <v>2024</v>
      </c>
      <c r="E2078" t="s">
        <v>309</v>
      </c>
      <c r="F2078" t="s">
        <v>2100</v>
      </c>
      <c r="G2078" t="s">
        <v>2101</v>
      </c>
      <c r="H2078" t="s">
        <v>321</v>
      </c>
      <c r="I2078" t="s">
        <v>754</v>
      </c>
      <c r="J2078" t="s">
        <v>204</v>
      </c>
      <c r="K2078" t="s">
        <v>204</v>
      </c>
      <c r="L2078" t="s">
        <v>325</v>
      </c>
      <c r="M2078" t="s">
        <v>340</v>
      </c>
      <c r="N2078" t="s">
        <v>464</v>
      </c>
      <c r="O2078" t="s">
        <v>339</v>
      </c>
      <c r="P2078" t="s">
        <v>2088</v>
      </c>
      <c r="Q2078" t="s">
        <v>413</v>
      </c>
      <c r="R2078" t="s">
        <v>407</v>
      </c>
      <c r="S2078" t="s">
        <v>1212</v>
      </c>
      <c r="T2078" s="131">
        <v>0.01</v>
      </c>
      <c r="U2078" t="s">
        <v>2056</v>
      </c>
      <c r="V2078" s="132">
        <v>2.7779999999999999E-2</v>
      </c>
      <c r="W2078" s="132">
        <v>0.25729999999999997</v>
      </c>
      <c r="X2078" t="s">
        <v>412</v>
      </c>
      <c r="Y2078" t="s">
        <v>339</v>
      </c>
      <c r="Z2078" s="131">
        <v>1016680</v>
      </c>
      <c r="AA2078" s="131">
        <v>1</v>
      </c>
      <c r="AB2078" s="131">
        <v>115.85</v>
      </c>
      <c r="AD2078" s="131">
        <v>1177.8240000000001</v>
      </c>
      <c r="AH2078" s="132">
        <v>1.8600000000000001E-3</v>
      </c>
      <c r="AI2078" s="132">
        <f t="shared" si="40"/>
        <v>3.1502477226978752E-3</v>
      </c>
      <c r="AJ2078" s="132">
        <v>3.368976904342624E-4</v>
      </c>
    </row>
    <row r="2079" spans="1:36" hidden="1">
      <c r="A2079" t="s">
        <v>1213</v>
      </c>
      <c r="B2079">
        <v>9719</v>
      </c>
      <c r="C2079" t="s">
        <v>2482</v>
      </c>
      <c r="D2079" t="s">
        <v>2483</v>
      </c>
      <c r="E2079" t="s">
        <v>309</v>
      </c>
      <c r="F2079" t="s">
        <v>3103</v>
      </c>
      <c r="G2079" t="s">
        <v>3104</v>
      </c>
      <c r="H2079" t="s">
        <v>321</v>
      </c>
      <c r="I2079" t="s">
        <v>951</v>
      </c>
      <c r="J2079" t="s">
        <v>204</v>
      </c>
      <c r="K2079" t="s">
        <v>204</v>
      </c>
      <c r="L2079" t="s">
        <v>325</v>
      </c>
      <c r="M2079" t="s">
        <v>340</v>
      </c>
      <c r="N2079" t="s">
        <v>465</v>
      </c>
      <c r="O2079" t="s">
        <v>339</v>
      </c>
      <c r="P2079" t="s">
        <v>2027</v>
      </c>
      <c r="Q2079" t="s">
        <v>415</v>
      </c>
      <c r="R2079" t="s">
        <v>407</v>
      </c>
      <c r="S2079" t="s">
        <v>1212</v>
      </c>
      <c r="T2079" s="131">
        <v>1.6</v>
      </c>
      <c r="U2079" t="s">
        <v>1706</v>
      </c>
      <c r="V2079" s="132">
        <v>2.7730000000000001E-2</v>
      </c>
      <c r="W2079" s="132">
        <v>5.0500000000000003E-2</v>
      </c>
      <c r="X2079" t="s">
        <v>412</v>
      </c>
      <c r="Y2079" t="s">
        <v>339</v>
      </c>
      <c r="Z2079" s="131">
        <v>1179547.96</v>
      </c>
      <c r="AA2079" s="131">
        <v>1</v>
      </c>
      <c r="AB2079" s="131">
        <v>97.21</v>
      </c>
      <c r="AD2079" s="131">
        <v>1146.6389999999999</v>
      </c>
      <c r="AH2079" s="132">
        <v>1.533E-2</v>
      </c>
      <c r="AI2079" s="132">
        <f t="shared" si="40"/>
        <v>3.0668392718322672E-3</v>
      </c>
      <c r="AJ2079" s="132">
        <v>3.2797772066272396E-4</v>
      </c>
    </row>
    <row r="2080" spans="1:36" hidden="1">
      <c r="A2080" t="s">
        <v>1213</v>
      </c>
      <c r="B2080">
        <v>9719</v>
      </c>
      <c r="C2080" t="s">
        <v>2482</v>
      </c>
      <c r="D2080" t="s">
        <v>2483</v>
      </c>
      <c r="E2080" t="s">
        <v>309</v>
      </c>
      <c r="F2080" t="s">
        <v>2554</v>
      </c>
      <c r="G2080" t="s">
        <v>2555</v>
      </c>
      <c r="H2080" t="s">
        <v>321</v>
      </c>
      <c r="I2080" t="s">
        <v>951</v>
      </c>
      <c r="J2080" t="s">
        <v>204</v>
      </c>
      <c r="K2080" t="s">
        <v>204</v>
      </c>
      <c r="L2080" t="s">
        <v>325</v>
      </c>
      <c r="M2080" t="s">
        <v>340</v>
      </c>
      <c r="N2080" t="s">
        <v>465</v>
      </c>
      <c r="O2080" t="s">
        <v>339</v>
      </c>
      <c r="P2080" t="s">
        <v>2343</v>
      </c>
      <c r="Q2080" t="s">
        <v>415</v>
      </c>
      <c r="R2080" t="s">
        <v>407</v>
      </c>
      <c r="S2080" t="s">
        <v>1212</v>
      </c>
      <c r="T2080" s="131">
        <v>0.33</v>
      </c>
      <c r="U2080" t="s">
        <v>2556</v>
      </c>
      <c r="V2080" s="132">
        <v>2.7119999999999998E-2</v>
      </c>
      <c r="W2080" s="132">
        <v>4.6699999999999998E-2</v>
      </c>
      <c r="X2080" t="s">
        <v>412</v>
      </c>
      <c r="Y2080" t="s">
        <v>339</v>
      </c>
      <c r="Z2080" s="131">
        <v>1104001.6200000001</v>
      </c>
      <c r="AA2080" s="131">
        <v>1</v>
      </c>
      <c r="AB2080" s="131">
        <v>101.01</v>
      </c>
      <c r="AD2080" s="131">
        <v>1115.152</v>
      </c>
      <c r="AH2080" s="132">
        <v>5.8399999999999997E-3</v>
      </c>
      <c r="AI2080" s="132">
        <f t="shared" si="40"/>
        <v>2.9826230815996114E-3</v>
      </c>
      <c r="AJ2080" s="132">
        <v>3.1897136862820639E-4</v>
      </c>
    </row>
    <row r="2081" spans="1:36" hidden="1">
      <c r="A2081" t="s">
        <v>1213</v>
      </c>
      <c r="B2081">
        <v>9719</v>
      </c>
      <c r="C2081" t="s">
        <v>1603</v>
      </c>
      <c r="D2081" t="s">
        <v>1604</v>
      </c>
      <c r="E2081" t="s">
        <v>309</v>
      </c>
      <c r="F2081" t="s">
        <v>2510</v>
      </c>
      <c r="G2081" t="s">
        <v>2511</v>
      </c>
      <c r="H2081" t="s">
        <v>321</v>
      </c>
      <c r="I2081" t="s">
        <v>754</v>
      </c>
      <c r="J2081" t="s">
        <v>204</v>
      </c>
      <c r="K2081" t="s">
        <v>204</v>
      </c>
      <c r="L2081" t="s">
        <v>325</v>
      </c>
      <c r="M2081" t="s">
        <v>340</v>
      </c>
      <c r="N2081" t="s">
        <v>448</v>
      </c>
      <c r="O2081" t="s">
        <v>339</v>
      </c>
      <c r="P2081" t="s">
        <v>1211</v>
      </c>
      <c r="Q2081" t="s">
        <v>413</v>
      </c>
      <c r="R2081" t="s">
        <v>407</v>
      </c>
      <c r="S2081" t="s">
        <v>1212</v>
      </c>
      <c r="T2081" s="131">
        <v>1.54</v>
      </c>
      <c r="U2081" t="s">
        <v>2512</v>
      </c>
      <c r="V2081" s="132">
        <v>6.0000000000000001E-3</v>
      </c>
      <c r="W2081" s="132">
        <v>2.4500000000000001E-2</v>
      </c>
      <c r="X2081" t="s">
        <v>412</v>
      </c>
      <c r="Y2081" t="s">
        <v>339</v>
      </c>
      <c r="Z2081" s="131">
        <v>929978</v>
      </c>
      <c r="AA2081" s="131">
        <v>1</v>
      </c>
      <c r="AB2081" s="131">
        <v>113.98</v>
      </c>
      <c r="AD2081" s="131">
        <v>1059.989</v>
      </c>
      <c r="AH2081" s="132">
        <v>1.0499999999999999E-3</v>
      </c>
      <c r="AI2081" s="132">
        <f t="shared" si="40"/>
        <v>2.8350822646972702E-3</v>
      </c>
      <c r="AJ2081" s="132">
        <v>3.0319287600331067E-4</v>
      </c>
    </row>
    <row r="2082" spans="1:36" hidden="1">
      <c r="A2082" t="s">
        <v>1213</v>
      </c>
      <c r="B2082">
        <v>9719</v>
      </c>
      <c r="C2082" t="s">
        <v>2567</v>
      </c>
      <c r="D2082" t="s">
        <v>2568</v>
      </c>
      <c r="E2082" t="s">
        <v>309</v>
      </c>
      <c r="F2082" t="s">
        <v>3514</v>
      </c>
      <c r="G2082" t="s">
        <v>3515</v>
      </c>
      <c r="H2082" t="s">
        <v>321</v>
      </c>
      <c r="I2082" t="s">
        <v>754</v>
      </c>
      <c r="J2082" t="s">
        <v>204</v>
      </c>
      <c r="K2082" t="s">
        <v>204</v>
      </c>
      <c r="L2082" t="s">
        <v>325</v>
      </c>
      <c r="M2082" t="s">
        <v>340</v>
      </c>
      <c r="N2082" t="s">
        <v>445</v>
      </c>
      <c r="O2082" t="s">
        <v>339</v>
      </c>
      <c r="P2082" t="s">
        <v>1533</v>
      </c>
      <c r="Q2082" t="s">
        <v>413</v>
      </c>
      <c r="R2082" t="s">
        <v>407</v>
      </c>
      <c r="S2082" t="s">
        <v>1212</v>
      </c>
      <c r="T2082" s="131">
        <v>1.72</v>
      </c>
      <c r="U2082" t="s">
        <v>1706</v>
      </c>
      <c r="V2082" s="132">
        <v>1.7999999999999999E-2</v>
      </c>
      <c r="W2082" s="132">
        <v>2.53E-2</v>
      </c>
      <c r="X2082" t="s">
        <v>412</v>
      </c>
      <c r="Y2082" t="s">
        <v>339</v>
      </c>
      <c r="Z2082" s="131">
        <v>874890</v>
      </c>
      <c r="AA2082" s="131">
        <v>1</v>
      </c>
      <c r="AB2082" s="131">
        <v>116.02</v>
      </c>
      <c r="AD2082" s="131">
        <v>1015.047</v>
      </c>
      <c r="AH2082" s="132">
        <v>2.96E-3</v>
      </c>
      <c r="AI2082" s="132">
        <f t="shared" si="40"/>
        <v>2.7148788784922958E-3</v>
      </c>
      <c r="AJ2082" s="132">
        <v>2.9033793672248717E-4</v>
      </c>
    </row>
    <row r="2083" spans="1:36" hidden="1">
      <c r="A2083" t="s">
        <v>1213</v>
      </c>
      <c r="B2083">
        <v>9719</v>
      </c>
      <c r="C2083" t="s">
        <v>2270</v>
      </c>
      <c r="D2083" t="s">
        <v>2271</v>
      </c>
      <c r="E2083" t="s">
        <v>309</v>
      </c>
      <c r="F2083" t="s">
        <v>2272</v>
      </c>
      <c r="G2083" t="s">
        <v>2273</v>
      </c>
      <c r="H2083" t="s">
        <v>321</v>
      </c>
      <c r="I2083" t="s">
        <v>951</v>
      </c>
      <c r="J2083" t="s">
        <v>204</v>
      </c>
      <c r="K2083" t="s">
        <v>204</v>
      </c>
      <c r="L2083" t="s">
        <v>325</v>
      </c>
      <c r="M2083" t="s">
        <v>340</v>
      </c>
      <c r="N2083" t="s">
        <v>445</v>
      </c>
      <c r="O2083" t="s">
        <v>339</v>
      </c>
      <c r="P2083" t="s">
        <v>1533</v>
      </c>
      <c r="Q2083" t="s">
        <v>413</v>
      </c>
      <c r="R2083" t="s">
        <v>407</v>
      </c>
      <c r="S2083" t="s">
        <v>1212</v>
      </c>
      <c r="T2083" s="131">
        <v>2.78</v>
      </c>
      <c r="U2083" t="s">
        <v>2274</v>
      </c>
      <c r="V2083" s="132">
        <v>3.9289999999999999E-2</v>
      </c>
      <c r="W2083" s="132">
        <v>4.9200000000000001E-2</v>
      </c>
      <c r="X2083" t="s">
        <v>412</v>
      </c>
      <c r="Y2083" t="s">
        <v>339</v>
      </c>
      <c r="Z2083" s="131">
        <v>1010815</v>
      </c>
      <c r="AA2083" s="131">
        <v>1</v>
      </c>
      <c r="AB2083" s="131">
        <v>99.82</v>
      </c>
      <c r="AD2083" s="131">
        <v>1008.996</v>
      </c>
      <c r="AH2083" s="132">
        <v>1.1199999999999999E-3</v>
      </c>
      <c r="AI2083" s="132">
        <f t="shared" si="40"/>
        <v>2.698694670180999E-3</v>
      </c>
      <c r="AJ2083" s="132">
        <v>2.886071450890872E-4</v>
      </c>
    </row>
    <row r="2084" spans="1:36" hidden="1">
      <c r="A2084" t="s">
        <v>1213</v>
      </c>
      <c r="B2084">
        <v>9719</v>
      </c>
      <c r="C2084" t="s">
        <v>1948</v>
      </c>
      <c r="D2084" t="s">
        <v>1949</v>
      </c>
      <c r="E2084" t="s">
        <v>309</v>
      </c>
      <c r="F2084" t="s">
        <v>3516</v>
      </c>
      <c r="G2084" t="s">
        <v>3517</v>
      </c>
      <c r="H2084" t="s">
        <v>321</v>
      </c>
      <c r="I2084" t="s">
        <v>951</v>
      </c>
      <c r="J2084" t="s">
        <v>204</v>
      </c>
      <c r="K2084" t="s">
        <v>204</v>
      </c>
      <c r="L2084" t="s">
        <v>325</v>
      </c>
      <c r="M2084" t="s">
        <v>340</v>
      </c>
      <c r="N2084" t="s">
        <v>447</v>
      </c>
      <c r="O2084" t="s">
        <v>339</v>
      </c>
      <c r="P2084" t="s">
        <v>1551</v>
      </c>
      <c r="Q2084" t="s">
        <v>413</v>
      </c>
      <c r="R2084" t="s">
        <v>407</v>
      </c>
      <c r="S2084" t="s">
        <v>1212</v>
      </c>
      <c r="T2084" s="131">
        <v>1.92</v>
      </c>
      <c r="U2084" t="s">
        <v>3518</v>
      </c>
      <c r="V2084" s="132">
        <v>3.1940000000000003E-2</v>
      </c>
      <c r="W2084" s="132">
        <v>5.5199999999999999E-2</v>
      </c>
      <c r="X2084" t="s">
        <v>412</v>
      </c>
      <c r="Y2084" t="s">
        <v>339</v>
      </c>
      <c r="Z2084" s="131">
        <v>970856.36</v>
      </c>
      <c r="AA2084" s="131">
        <v>1</v>
      </c>
      <c r="AB2084" s="131">
        <v>98.75</v>
      </c>
      <c r="AD2084" s="131">
        <v>958.721</v>
      </c>
      <c r="AH2084" s="132">
        <v>1.1999999999999999E-3</v>
      </c>
      <c r="AI2084" s="132">
        <f t="shared" si="40"/>
        <v>2.5642274626367176E-3</v>
      </c>
      <c r="AJ2084" s="132">
        <v>2.7422678657492669E-4</v>
      </c>
    </row>
    <row r="2085" spans="1:36" hidden="1">
      <c r="A2085" t="s">
        <v>1213</v>
      </c>
      <c r="B2085">
        <v>9719</v>
      </c>
      <c r="C2085" t="s">
        <v>2250</v>
      </c>
      <c r="D2085" t="s">
        <v>2251</v>
      </c>
      <c r="E2085" t="s">
        <v>309</v>
      </c>
      <c r="F2085" t="s">
        <v>2817</v>
      </c>
      <c r="G2085" t="s">
        <v>2818</v>
      </c>
      <c r="H2085" t="s">
        <v>321</v>
      </c>
      <c r="I2085" t="s">
        <v>754</v>
      </c>
      <c r="J2085" t="s">
        <v>204</v>
      </c>
      <c r="K2085" t="s">
        <v>204</v>
      </c>
      <c r="L2085" t="s">
        <v>325</v>
      </c>
      <c r="M2085" t="s">
        <v>340</v>
      </c>
      <c r="N2085" t="s">
        <v>440</v>
      </c>
      <c r="O2085" t="s">
        <v>339</v>
      </c>
      <c r="P2085" t="s">
        <v>1533</v>
      </c>
      <c r="Q2085" t="s">
        <v>413</v>
      </c>
      <c r="R2085" t="s">
        <v>407</v>
      </c>
      <c r="S2085" t="s">
        <v>1212</v>
      </c>
      <c r="T2085" s="131">
        <v>3.09</v>
      </c>
      <c r="U2085" t="s">
        <v>2819</v>
      </c>
      <c r="V2085" s="132">
        <v>1.5740000000000001E-2</v>
      </c>
      <c r="W2085" s="132">
        <v>2.76E-2</v>
      </c>
      <c r="X2085" t="s">
        <v>412</v>
      </c>
      <c r="Y2085" t="s">
        <v>339</v>
      </c>
      <c r="Z2085" s="131">
        <v>795695.31</v>
      </c>
      <c r="AA2085" s="131">
        <v>1</v>
      </c>
      <c r="AB2085" s="131">
        <v>111.43</v>
      </c>
      <c r="AD2085" s="131">
        <v>886.64300000000003</v>
      </c>
      <c r="AH2085" s="132">
        <v>8.3000000000000001E-4</v>
      </c>
      <c r="AI2085" s="132">
        <f t="shared" si="40"/>
        <v>2.3714452172786528E-3</v>
      </c>
      <c r="AJ2085" s="132">
        <v>2.5361002912124879E-4</v>
      </c>
    </row>
    <row r="2086" spans="1:36" hidden="1">
      <c r="A2086" t="s">
        <v>1213</v>
      </c>
      <c r="B2086">
        <v>9719</v>
      </c>
      <c r="C2086" t="s">
        <v>1920</v>
      </c>
      <c r="D2086" t="s">
        <v>1921</v>
      </c>
      <c r="E2086" t="s">
        <v>309</v>
      </c>
      <c r="F2086" t="s">
        <v>3519</v>
      </c>
      <c r="G2086" t="s">
        <v>3520</v>
      </c>
      <c r="H2086" t="s">
        <v>321</v>
      </c>
      <c r="I2086" t="s">
        <v>754</v>
      </c>
      <c r="J2086" t="s">
        <v>204</v>
      </c>
      <c r="K2086" t="s">
        <v>204</v>
      </c>
      <c r="L2086" t="s">
        <v>325</v>
      </c>
      <c r="M2086" t="s">
        <v>340</v>
      </c>
      <c r="N2086" t="s">
        <v>464</v>
      </c>
      <c r="O2086" t="s">
        <v>339</v>
      </c>
      <c r="P2086" t="s">
        <v>1533</v>
      </c>
      <c r="Q2086" t="s">
        <v>413</v>
      </c>
      <c r="R2086" t="s">
        <v>407</v>
      </c>
      <c r="S2086" t="s">
        <v>1212</v>
      </c>
      <c r="T2086" s="131">
        <v>1.2</v>
      </c>
      <c r="U2086" t="s">
        <v>3521</v>
      </c>
      <c r="V2086" s="132">
        <v>7.1199999999999996E-3</v>
      </c>
      <c r="W2086" s="132">
        <v>2.8899999999999999E-2</v>
      </c>
      <c r="X2086" t="s">
        <v>412</v>
      </c>
      <c r="Y2086" t="s">
        <v>339</v>
      </c>
      <c r="Z2086" s="131">
        <v>743436.58</v>
      </c>
      <c r="AA2086" s="131">
        <v>1</v>
      </c>
      <c r="AB2086" s="131">
        <v>115.95</v>
      </c>
      <c r="AD2086" s="131">
        <v>862.01499999999999</v>
      </c>
      <c r="AH2086" s="132">
        <v>2.2100000000000002E-3</v>
      </c>
      <c r="AI2086" s="132">
        <f t="shared" si="40"/>
        <v>2.3055743393591982E-3</v>
      </c>
      <c r="AJ2086" s="132">
        <v>2.465655841786979E-4</v>
      </c>
    </row>
    <row r="2087" spans="1:36" hidden="1">
      <c r="A2087" t="s">
        <v>1213</v>
      </c>
      <c r="B2087">
        <v>9719</v>
      </c>
      <c r="C2087" t="s">
        <v>2858</v>
      </c>
      <c r="D2087" t="s">
        <v>2859</v>
      </c>
      <c r="E2087" t="s">
        <v>309</v>
      </c>
      <c r="F2087" t="s">
        <v>3522</v>
      </c>
      <c r="G2087" t="s">
        <v>3523</v>
      </c>
      <c r="H2087" t="s">
        <v>321</v>
      </c>
      <c r="I2087" t="s">
        <v>754</v>
      </c>
      <c r="J2087" t="s">
        <v>204</v>
      </c>
      <c r="K2087" t="s">
        <v>204</v>
      </c>
      <c r="L2087" t="s">
        <v>325</v>
      </c>
      <c r="M2087" t="s">
        <v>340</v>
      </c>
      <c r="N2087" t="s">
        <v>464</v>
      </c>
      <c r="O2087" t="s">
        <v>339</v>
      </c>
      <c r="P2087" t="s">
        <v>1545</v>
      </c>
      <c r="Q2087" t="s">
        <v>415</v>
      </c>
      <c r="R2087" t="s">
        <v>407</v>
      </c>
      <c r="S2087" t="s">
        <v>1212</v>
      </c>
      <c r="T2087" s="131">
        <v>4.6399999999999997</v>
      </c>
      <c r="U2087" t="s">
        <v>1663</v>
      </c>
      <c r="V2087" s="132">
        <v>3.0890000000000001E-2</v>
      </c>
      <c r="W2087" s="132">
        <v>3.2000000000000001E-2</v>
      </c>
      <c r="X2087" t="s">
        <v>412</v>
      </c>
      <c r="Y2087" t="s">
        <v>339</v>
      </c>
      <c r="Z2087" s="131">
        <v>730581.1</v>
      </c>
      <c r="AA2087" s="131">
        <v>1</v>
      </c>
      <c r="AB2087" s="131">
        <v>110.1</v>
      </c>
      <c r="AD2087" s="131">
        <v>804.37</v>
      </c>
      <c r="AH2087" s="132">
        <v>2.9299999999999999E-3</v>
      </c>
      <c r="AI2087" s="132">
        <f t="shared" si="40"/>
        <v>2.1513950816985303E-3</v>
      </c>
      <c r="AJ2087" s="132">
        <v>2.3007715520706627E-4</v>
      </c>
    </row>
    <row r="2088" spans="1:36" hidden="1">
      <c r="A2088" t="s">
        <v>1213</v>
      </c>
      <c r="B2088">
        <v>9719</v>
      </c>
      <c r="C2088" t="s">
        <v>1920</v>
      </c>
      <c r="D2088" t="s">
        <v>1921</v>
      </c>
      <c r="E2088" t="s">
        <v>309</v>
      </c>
      <c r="F2088" t="s">
        <v>1922</v>
      </c>
      <c r="G2088" t="s">
        <v>1923</v>
      </c>
      <c r="H2088" t="s">
        <v>321</v>
      </c>
      <c r="I2088" t="s">
        <v>754</v>
      </c>
      <c r="J2088" t="s">
        <v>204</v>
      </c>
      <c r="K2088" t="s">
        <v>204</v>
      </c>
      <c r="L2088" t="s">
        <v>325</v>
      </c>
      <c r="M2088" t="s">
        <v>340</v>
      </c>
      <c r="N2088" t="s">
        <v>464</v>
      </c>
      <c r="O2088" t="s">
        <v>339</v>
      </c>
      <c r="P2088" t="s">
        <v>1700</v>
      </c>
      <c r="Q2088" t="s">
        <v>413</v>
      </c>
      <c r="R2088" t="s">
        <v>407</v>
      </c>
      <c r="S2088" t="s">
        <v>1212</v>
      </c>
      <c r="T2088" s="131">
        <v>3.19</v>
      </c>
      <c r="U2088" t="s">
        <v>1924</v>
      </c>
      <c r="V2088" s="132">
        <v>7.0899999999999999E-3</v>
      </c>
      <c r="W2088" s="132">
        <v>2.7900000000000001E-2</v>
      </c>
      <c r="X2088" t="s">
        <v>412</v>
      </c>
      <c r="Y2088" t="s">
        <v>339</v>
      </c>
      <c r="Z2088" s="131">
        <v>658248.64</v>
      </c>
      <c r="AA2088" s="131">
        <v>1</v>
      </c>
      <c r="AB2088" s="131">
        <v>107.52</v>
      </c>
      <c r="AD2088" s="131">
        <v>707.74900000000002</v>
      </c>
      <c r="AH2088" s="132">
        <v>1.1299999999999999E-3</v>
      </c>
      <c r="AI2088" s="132">
        <f t="shared" si="40"/>
        <v>1.8929693022825976E-3</v>
      </c>
      <c r="AJ2088" s="132">
        <v>2.0244026569942434E-4</v>
      </c>
    </row>
    <row r="2089" spans="1:36" hidden="1">
      <c r="A2089" t="s">
        <v>1213</v>
      </c>
      <c r="B2089">
        <v>9719</v>
      </c>
      <c r="C2089" t="s">
        <v>1584</v>
      </c>
      <c r="D2089" t="s">
        <v>1585</v>
      </c>
      <c r="E2089" t="s">
        <v>309</v>
      </c>
      <c r="F2089" t="s">
        <v>2927</v>
      </c>
      <c r="G2089" t="s">
        <v>2928</v>
      </c>
      <c r="H2089" t="s">
        <v>321</v>
      </c>
      <c r="I2089" t="s">
        <v>754</v>
      </c>
      <c r="J2089" t="s">
        <v>204</v>
      </c>
      <c r="K2089" t="s">
        <v>204</v>
      </c>
      <c r="L2089" t="s">
        <v>325</v>
      </c>
      <c r="M2089" t="s">
        <v>340</v>
      </c>
      <c r="N2089" t="s">
        <v>465</v>
      </c>
      <c r="O2089" t="s">
        <v>339</v>
      </c>
      <c r="P2089" t="s">
        <v>1577</v>
      </c>
      <c r="Q2089" t="s">
        <v>415</v>
      </c>
      <c r="R2089" t="s">
        <v>407</v>
      </c>
      <c r="S2089" t="s">
        <v>1212</v>
      </c>
      <c r="T2089" s="131">
        <v>0.25</v>
      </c>
      <c r="U2089" t="s">
        <v>2929</v>
      </c>
      <c r="V2089" s="132">
        <v>3.3579999999999999E-2</v>
      </c>
      <c r="W2089" s="132">
        <v>0.02</v>
      </c>
      <c r="X2089" t="s">
        <v>412</v>
      </c>
      <c r="Y2089" t="s">
        <v>339</v>
      </c>
      <c r="Z2089" s="131">
        <v>442067.8</v>
      </c>
      <c r="AA2089" s="131">
        <v>1</v>
      </c>
      <c r="AB2089" s="131">
        <v>118.24</v>
      </c>
      <c r="AD2089" s="131">
        <v>522.70100000000002</v>
      </c>
      <c r="AH2089" s="132">
        <v>3.0799999999999998E-3</v>
      </c>
      <c r="AI2089" s="132">
        <f t="shared" si="40"/>
        <v>1.3980336917076761E-3</v>
      </c>
      <c r="AJ2089" s="132">
        <v>1.4951024914391234E-4</v>
      </c>
    </row>
    <row r="2090" spans="1:36" hidden="1">
      <c r="A2090" t="s">
        <v>1213</v>
      </c>
      <c r="B2090">
        <v>9719</v>
      </c>
      <c r="C2090" t="s">
        <v>2011</v>
      </c>
      <c r="D2090" t="s">
        <v>2012</v>
      </c>
      <c r="E2090" t="s">
        <v>309</v>
      </c>
      <c r="F2090" t="s">
        <v>3176</v>
      </c>
      <c r="G2090" t="s">
        <v>3177</v>
      </c>
      <c r="H2090" t="s">
        <v>321</v>
      </c>
      <c r="I2090" t="s">
        <v>951</v>
      </c>
      <c r="J2090" t="s">
        <v>204</v>
      </c>
      <c r="K2090" t="s">
        <v>204</v>
      </c>
      <c r="L2090" t="s">
        <v>325</v>
      </c>
      <c r="M2090" t="s">
        <v>340</v>
      </c>
      <c r="N2090" t="s">
        <v>464</v>
      </c>
      <c r="O2090" t="s">
        <v>339</v>
      </c>
      <c r="P2090" t="s">
        <v>2213</v>
      </c>
      <c r="Q2090" t="s">
        <v>415</v>
      </c>
      <c r="R2090" t="s">
        <v>407</v>
      </c>
      <c r="S2090" t="s">
        <v>1212</v>
      </c>
      <c r="T2090" s="131">
        <v>1.37</v>
      </c>
      <c r="U2090" t="s">
        <v>3178</v>
      </c>
      <c r="V2090" s="132">
        <v>5.1700000000000001E-3</v>
      </c>
      <c r="W2090" s="132">
        <v>5.0299999999999997E-2</v>
      </c>
      <c r="X2090" t="s">
        <v>412</v>
      </c>
      <c r="Y2090" t="s">
        <v>339</v>
      </c>
      <c r="Z2090" s="131">
        <v>513868.77</v>
      </c>
      <c r="AA2090" s="131">
        <v>1</v>
      </c>
      <c r="AB2090" s="131">
        <v>100.53</v>
      </c>
      <c r="AD2090" s="131">
        <v>516.59199999999998</v>
      </c>
      <c r="AH2090" s="132">
        <v>2.7699999999999999E-3</v>
      </c>
      <c r="AI2090" s="132">
        <f t="shared" si="40"/>
        <v>1.3816943546437672E-3</v>
      </c>
      <c r="AJ2090" s="132">
        <v>1.4776286753947658E-4</v>
      </c>
    </row>
    <row r="2091" spans="1:36" hidden="1">
      <c r="A2091" t="s">
        <v>1213</v>
      </c>
      <c r="B2091">
        <v>9719</v>
      </c>
      <c r="C2091" t="s">
        <v>2082</v>
      </c>
      <c r="D2091" t="s">
        <v>2083</v>
      </c>
      <c r="E2091" t="s">
        <v>309</v>
      </c>
      <c r="F2091" t="s">
        <v>3524</v>
      </c>
      <c r="G2091" t="s">
        <v>3525</v>
      </c>
      <c r="H2091" t="s">
        <v>321</v>
      </c>
      <c r="I2091" t="s">
        <v>754</v>
      </c>
      <c r="J2091" t="s">
        <v>204</v>
      </c>
      <c r="K2091" t="s">
        <v>204</v>
      </c>
      <c r="L2091" t="s">
        <v>325</v>
      </c>
      <c r="M2091" t="s">
        <v>340</v>
      </c>
      <c r="N2091" t="s">
        <v>464</v>
      </c>
      <c r="O2091" t="s">
        <v>339</v>
      </c>
      <c r="P2091" t="s">
        <v>1700</v>
      </c>
      <c r="Q2091" t="s">
        <v>413</v>
      </c>
      <c r="R2091" t="s">
        <v>407</v>
      </c>
      <c r="S2091" t="s">
        <v>1212</v>
      </c>
      <c r="T2091" s="131">
        <v>1.68</v>
      </c>
      <c r="U2091" t="s">
        <v>1730</v>
      </c>
      <c r="V2091" s="132">
        <v>-1.575E-2</v>
      </c>
      <c r="W2091" s="132">
        <v>2.8500000000000001E-2</v>
      </c>
      <c r="X2091" t="s">
        <v>412</v>
      </c>
      <c r="Y2091" t="s">
        <v>339</v>
      </c>
      <c r="Z2091" s="131">
        <v>417204.58</v>
      </c>
      <c r="AA2091" s="131">
        <v>1</v>
      </c>
      <c r="AB2091" s="131">
        <v>118.43</v>
      </c>
      <c r="AD2091" s="131">
        <v>494.09500000000003</v>
      </c>
      <c r="AH2091" s="132">
        <v>1.39E-3</v>
      </c>
      <c r="AI2091" s="132">
        <f t="shared" si="40"/>
        <v>1.3215231210659713E-3</v>
      </c>
      <c r="AJ2091" s="132">
        <v>1.4132796101549712E-4</v>
      </c>
    </row>
    <row r="2092" spans="1:36" hidden="1">
      <c r="A2092" t="s">
        <v>1213</v>
      </c>
      <c r="B2092">
        <v>9719</v>
      </c>
      <c r="C2092" t="s">
        <v>1977</v>
      </c>
      <c r="D2092" t="s">
        <v>1978</v>
      </c>
      <c r="E2092" t="s">
        <v>309</v>
      </c>
      <c r="F2092" t="s">
        <v>2487</v>
      </c>
      <c r="G2092" t="s">
        <v>2488</v>
      </c>
      <c r="H2092" t="s">
        <v>321</v>
      </c>
      <c r="I2092" t="s">
        <v>754</v>
      </c>
      <c r="J2092" t="s">
        <v>204</v>
      </c>
      <c r="K2092" t="s">
        <v>204</v>
      </c>
      <c r="L2092" t="s">
        <v>325</v>
      </c>
      <c r="M2092" t="s">
        <v>340</v>
      </c>
      <c r="N2092" t="s">
        <v>464</v>
      </c>
      <c r="O2092" t="s">
        <v>339</v>
      </c>
      <c r="P2092" t="s">
        <v>1700</v>
      </c>
      <c r="Q2092" t="s">
        <v>413</v>
      </c>
      <c r="R2092" t="s">
        <v>407</v>
      </c>
      <c r="S2092" t="s">
        <v>1212</v>
      </c>
      <c r="T2092" s="131">
        <v>0.99</v>
      </c>
      <c r="U2092" t="s">
        <v>1844</v>
      </c>
      <c r="V2092" s="132">
        <v>-1.482E-2</v>
      </c>
      <c r="W2092" s="132">
        <v>2.46E-2</v>
      </c>
      <c r="X2092" t="s">
        <v>412</v>
      </c>
      <c r="Y2092" t="s">
        <v>339</v>
      </c>
      <c r="Z2092" s="131">
        <v>334801.26</v>
      </c>
      <c r="AA2092" s="131">
        <v>1</v>
      </c>
      <c r="AB2092" s="131">
        <v>143.4</v>
      </c>
      <c r="AD2092" s="131">
        <v>480.10500000000002</v>
      </c>
      <c r="AH2092" s="132">
        <v>6.9999999999999999E-4</v>
      </c>
      <c r="AI2092" s="132">
        <f t="shared" si="40"/>
        <v>1.2841049960824905E-3</v>
      </c>
      <c r="AJ2092" s="132">
        <v>1.373263455880858E-4</v>
      </c>
    </row>
    <row r="2093" spans="1:36" hidden="1">
      <c r="A2093" t="s">
        <v>1213</v>
      </c>
      <c r="B2093">
        <v>9719</v>
      </c>
      <c r="C2093" t="s">
        <v>1714</v>
      </c>
      <c r="D2093" t="s">
        <v>1715</v>
      </c>
      <c r="E2093" t="s">
        <v>309</v>
      </c>
      <c r="F2093" t="s">
        <v>2969</v>
      </c>
      <c r="G2093" t="s">
        <v>2970</v>
      </c>
      <c r="H2093" t="s">
        <v>321</v>
      </c>
      <c r="I2093" t="s">
        <v>754</v>
      </c>
      <c r="J2093" t="s">
        <v>204</v>
      </c>
      <c r="K2093" t="s">
        <v>204</v>
      </c>
      <c r="L2093" t="s">
        <v>325</v>
      </c>
      <c r="M2093" t="s">
        <v>340</v>
      </c>
      <c r="N2093" t="s">
        <v>464</v>
      </c>
      <c r="O2093" t="s">
        <v>339</v>
      </c>
      <c r="P2093" t="s">
        <v>1700</v>
      </c>
      <c r="Q2093" t="s">
        <v>413</v>
      </c>
      <c r="R2093" t="s">
        <v>407</v>
      </c>
      <c r="S2093" t="s">
        <v>1212</v>
      </c>
      <c r="T2093" s="131">
        <v>3.26</v>
      </c>
      <c r="U2093" t="s">
        <v>2410</v>
      </c>
      <c r="V2093" s="132">
        <v>6.5100000000000002E-3</v>
      </c>
      <c r="W2093" s="132">
        <v>2.9399999999999999E-2</v>
      </c>
      <c r="X2093" t="s">
        <v>412</v>
      </c>
      <c r="Y2093" t="s">
        <v>339</v>
      </c>
      <c r="Z2093" s="131">
        <v>224101.01</v>
      </c>
      <c r="AA2093" s="131">
        <v>1</v>
      </c>
      <c r="AB2093" s="131">
        <v>119.75</v>
      </c>
      <c r="AD2093" s="131">
        <v>268.36099999999999</v>
      </c>
      <c r="AH2093" s="132">
        <v>2.7999999999999998E-4</v>
      </c>
      <c r="AI2093" s="132">
        <f t="shared" si="40"/>
        <v>7.1776736516739709E-4</v>
      </c>
      <c r="AJ2093" s="132">
        <v>7.6760365812404135E-5</v>
      </c>
    </row>
    <row r="2094" spans="1:36" hidden="1">
      <c r="A2094" t="s">
        <v>1213</v>
      </c>
      <c r="B2094">
        <v>9719</v>
      </c>
      <c r="C2094" t="s">
        <v>2686</v>
      </c>
      <c r="D2094" t="s">
        <v>2687</v>
      </c>
      <c r="E2094" t="s">
        <v>309</v>
      </c>
      <c r="F2094" t="s">
        <v>2707</v>
      </c>
      <c r="G2094" t="s">
        <v>2708</v>
      </c>
      <c r="H2094" t="s">
        <v>321</v>
      </c>
      <c r="I2094" t="s">
        <v>754</v>
      </c>
      <c r="J2094" t="s">
        <v>204</v>
      </c>
      <c r="K2094" t="s">
        <v>204</v>
      </c>
      <c r="L2094" t="s">
        <v>325</v>
      </c>
      <c r="M2094" t="s">
        <v>340</v>
      </c>
      <c r="N2094" t="s">
        <v>464</v>
      </c>
      <c r="O2094" t="s">
        <v>339</v>
      </c>
      <c r="P2094" t="s">
        <v>1655</v>
      </c>
      <c r="Q2094" t="s">
        <v>413</v>
      </c>
      <c r="R2094" t="s">
        <v>407</v>
      </c>
      <c r="S2094" t="s">
        <v>1212</v>
      </c>
      <c r="T2094" s="131">
        <v>0.75</v>
      </c>
      <c r="U2094" t="s">
        <v>1583</v>
      </c>
      <c r="V2094" s="132">
        <v>2.4969999999999999E-2</v>
      </c>
      <c r="W2094" s="132">
        <v>3.3700000000000001E-2</v>
      </c>
      <c r="X2094" t="s">
        <v>412</v>
      </c>
      <c r="Y2094" t="s">
        <v>339</v>
      </c>
      <c r="Z2094" s="131">
        <v>151520.29</v>
      </c>
      <c r="AA2094" s="131">
        <v>1</v>
      </c>
      <c r="AB2094" s="131">
        <v>142.91999999999999</v>
      </c>
      <c r="AD2094" s="131">
        <v>216.553</v>
      </c>
      <c r="AH2094" s="132">
        <v>8.3000000000000001E-4</v>
      </c>
      <c r="AI2094" s="132">
        <f t="shared" si="40"/>
        <v>5.7919994421356071E-4</v>
      </c>
      <c r="AJ2094" s="132">
        <v>6.1941517201730332E-5</v>
      </c>
    </row>
    <row r="2095" spans="1:36" hidden="1">
      <c r="A2095" t="s">
        <v>1213</v>
      </c>
      <c r="B2095">
        <v>9719</v>
      </c>
      <c r="C2095" t="s">
        <v>3119</v>
      </c>
      <c r="D2095" t="s">
        <v>3120</v>
      </c>
      <c r="E2095" t="s">
        <v>309</v>
      </c>
      <c r="F2095" t="s">
        <v>3121</v>
      </c>
      <c r="G2095" t="s">
        <v>3122</v>
      </c>
      <c r="H2095" t="s">
        <v>321</v>
      </c>
      <c r="I2095" t="s">
        <v>755</v>
      </c>
      <c r="J2095" t="s">
        <v>204</v>
      </c>
      <c r="K2095" t="s">
        <v>204</v>
      </c>
      <c r="L2095" t="s">
        <v>325</v>
      </c>
      <c r="M2095" t="s">
        <v>340</v>
      </c>
      <c r="N2095" t="s">
        <v>454</v>
      </c>
      <c r="O2095" t="s">
        <v>339</v>
      </c>
      <c r="P2095" t="s">
        <v>2213</v>
      </c>
      <c r="Q2095" t="s">
        <v>415</v>
      </c>
      <c r="R2095" t="s">
        <v>407</v>
      </c>
      <c r="S2095" t="s">
        <v>1212</v>
      </c>
      <c r="T2095" s="131">
        <v>2.48</v>
      </c>
      <c r="U2095" t="s">
        <v>2532</v>
      </c>
      <c r="V2095" s="132">
        <v>4.8169999999999998E-2</v>
      </c>
      <c r="W2095" s="132">
        <v>6.4799999999999996E-2</v>
      </c>
      <c r="X2095" t="s">
        <v>412</v>
      </c>
      <c r="Y2095" t="s">
        <v>339</v>
      </c>
      <c r="Z2095" s="131">
        <v>173060.9</v>
      </c>
      <c r="AA2095" s="131">
        <v>1</v>
      </c>
      <c r="AB2095" s="131">
        <v>102.76</v>
      </c>
      <c r="AD2095" s="131">
        <v>177.83699999999999</v>
      </c>
      <c r="AH2095" s="132">
        <v>6.8999999999999997E-4</v>
      </c>
      <c r="AI2095" s="132">
        <f t="shared" si="40"/>
        <v>4.7564882721138463E-4</v>
      </c>
      <c r="AJ2095" s="132">
        <v>5.0867425501397421E-5</v>
      </c>
    </row>
    <row r="2096" spans="1:36" hidden="1">
      <c r="A2096" t="s">
        <v>1213</v>
      </c>
      <c r="B2096">
        <v>9719</v>
      </c>
      <c r="C2096" t="s">
        <v>2598</v>
      </c>
      <c r="D2096" t="s">
        <v>2599</v>
      </c>
      <c r="E2096" t="s">
        <v>309</v>
      </c>
      <c r="F2096" t="s">
        <v>2600</v>
      </c>
      <c r="G2096" t="s">
        <v>2601</v>
      </c>
      <c r="H2096" t="s">
        <v>321</v>
      </c>
      <c r="I2096" t="s">
        <v>755</v>
      </c>
      <c r="J2096" t="s">
        <v>204</v>
      </c>
      <c r="K2096" t="s">
        <v>204</v>
      </c>
      <c r="L2096" t="s">
        <v>325</v>
      </c>
      <c r="M2096" t="s">
        <v>340</v>
      </c>
      <c r="N2096" t="s">
        <v>454</v>
      </c>
      <c r="O2096" t="s">
        <v>339</v>
      </c>
      <c r="P2096" t="s">
        <v>1700</v>
      </c>
      <c r="Q2096" t="s">
        <v>413</v>
      </c>
      <c r="R2096" t="s">
        <v>407</v>
      </c>
      <c r="S2096" t="s">
        <v>1212</v>
      </c>
      <c r="T2096" s="131">
        <v>0.27</v>
      </c>
      <c r="U2096" t="s">
        <v>2602</v>
      </c>
      <c r="V2096" s="132">
        <v>3.2590000000000001E-2</v>
      </c>
      <c r="W2096" s="132">
        <v>8.0799999999999997E-2</v>
      </c>
      <c r="X2096" t="s">
        <v>412</v>
      </c>
      <c r="Y2096" t="s">
        <v>339</v>
      </c>
      <c r="Z2096" s="131">
        <v>165085.65</v>
      </c>
      <c r="AA2096" s="131">
        <v>1</v>
      </c>
      <c r="AB2096" s="131">
        <v>103.71</v>
      </c>
      <c r="AD2096" s="131">
        <v>171.21</v>
      </c>
      <c r="AH2096" s="132">
        <v>4.8999999999999998E-4</v>
      </c>
      <c r="AI2096" s="132">
        <f t="shared" si="40"/>
        <v>4.5792402990863082E-4</v>
      </c>
      <c r="AJ2096" s="132">
        <v>4.8971878293573628E-5</v>
      </c>
    </row>
    <row r="2097" spans="1:36" hidden="1">
      <c r="A2097" t="s">
        <v>1213</v>
      </c>
      <c r="B2097">
        <v>9719</v>
      </c>
      <c r="C2097" t="s">
        <v>2880</v>
      </c>
      <c r="D2097" t="s">
        <v>2881</v>
      </c>
      <c r="E2097" t="s">
        <v>309</v>
      </c>
      <c r="F2097" t="s">
        <v>2882</v>
      </c>
      <c r="G2097" t="s">
        <v>2883</v>
      </c>
      <c r="H2097" t="s">
        <v>321</v>
      </c>
      <c r="I2097" t="s">
        <v>755</v>
      </c>
      <c r="J2097" t="s">
        <v>204</v>
      </c>
      <c r="K2097" t="s">
        <v>204</v>
      </c>
      <c r="L2097" t="s">
        <v>325</v>
      </c>
      <c r="M2097" t="s">
        <v>340</v>
      </c>
      <c r="N2097" t="s">
        <v>440</v>
      </c>
      <c r="O2097" t="s">
        <v>339</v>
      </c>
      <c r="P2097" t="s">
        <v>1627</v>
      </c>
      <c r="Q2097" t="s">
        <v>413</v>
      </c>
      <c r="R2097" t="s">
        <v>407</v>
      </c>
      <c r="S2097" t="s">
        <v>1212</v>
      </c>
      <c r="T2097" s="131">
        <v>0.5</v>
      </c>
      <c r="U2097" t="s">
        <v>2884</v>
      </c>
      <c r="V2097" s="132">
        <v>4.1430000000000002E-2</v>
      </c>
      <c r="W2097" s="132">
        <v>7.5200000000000003E-2</v>
      </c>
      <c r="X2097" t="s">
        <v>412</v>
      </c>
      <c r="Y2097" t="s">
        <v>339</v>
      </c>
      <c r="Z2097" s="131">
        <v>149238.29999999999</v>
      </c>
      <c r="AA2097" s="131">
        <v>1</v>
      </c>
      <c r="AB2097" s="131">
        <v>100.8</v>
      </c>
      <c r="AD2097" s="131">
        <v>150.43199999999999</v>
      </c>
      <c r="AH2097" s="132">
        <v>1.2199999999999999E-3</v>
      </c>
      <c r="AI2097" s="132">
        <f t="shared" si="40"/>
        <v>4.023504916022145E-4</v>
      </c>
      <c r="AJ2097" s="132">
        <v>4.302866418701517E-5</v>
      </c>
    </row>
    <row r="2098" spans="1:36" hidden="1">
      <c r="A2098" t="s">
        <v>1213</v>
      </c>
      <c r="B2098">
        <v>9719</v>
      </c>
      <c r="C2098" t="s">
        <v>1671</v>
      </c>
      <c r="D2098" t="s">
        <v>1672</v>
      </c>
      <c r="E2098" t="s">
        <v>309</v>
      </c>
      <c r="F2098" t="s">
        <v>2902</v>
      </c>
      <c r="G2098" t="s">
        <v>2903</v>
      </c>
      <c r="H2098" t="s">
        <v>321</v>
      </c>
      <c r="I2098" t="s">
        <v>754</v>
      </c>
      <c r="J2098" t="s">
        <v>204</v>
      </c>
      <c r="K2098" t="s">
        <v>204</v>
      </c>
      <c r="L2098" t="s">
        <v>325</v>
      </c>
      <c r="M2098" t="s">
        <v>340</v>
      </c>
      <c r="N2098" t="s">
        <v>464</v>
      </c>
      <c r="O2098" t="s">
        <v>339</v>
      </c>
      <c r="P2098" t="s">
        <v>1551</v>
      </c>
      <c r="Q2098" t="s">
        <v>413</v>
      </c>
      <c r="R2098" t="s">
        <v>407</v>
      </c>
      <c r="S2098" t="s">
        <v>1212</v>
      </c>
      <c r="T2098" s="131">
        <v>1.46</v>
      </c>
      <c r="U2098" t="s">
        <v>1622</v>
      </c>
      <c r="V2098" s="132">
        <v>-5.7600000000000004E-3</v>
      </c>
      <c r="W2098" s="132">
        <v>3.0300000000000001E-2</v>
      </c>
      <c r="X2098" t="s">
        <v>412</v>
      </c>
      <c r="Y2098" t="s">
        <v>339</v>
      </c>
      <c r="Z2098" s="131">
        <v>60284.89</v>
      </c>
      <c r="AA2098" s="131">
        <v>1</v>
      </c>
      <c r="AB2098" s="131">
        <v>118.35</v>
      </c>
      <c r="AD2098" s="131">
        <v>71.346999999999994</v>
      </c>
      <c r="AH2098" s="132">
        <v>2.4000000000000001E-4</v>
      </c>
      <c r="AI2098" s="132">
        <f t="shared" si="40"/>
        <v>1.9082708814842052E-4</v>
      </c>
      <c r="AJ2098" s="132">
        <v>2.0407666611831069E-5</v>
      </c>
    </row>
    <row r="2099" spans="1:36" hidden="1">
      <c r="A2099" t="s">
        <v>1213</v>
      </c>
      <c r="B2099">
        <v>9720</v>
      </c>
      <c r="C2099" t="s">
        <v>2262</v>
      </c>
      <c r="D2099" t="s">
        <v>2263</v>
      </c>
      <c r="E2099" t="s">
        <v>309</v>
      </c>
      <c r="F2099" t="s">
        <v>3506</v>
      </c>
      <c r="G2099" t="s">
        <v>3507</v>
      </c>
      <c r="H2099" t="s">
        <v>321</v>
      </c>
      <c r="I2099" t="s">
        <v>952</v>
      </c>
      <c r="J2099" t="s">
        <v>204</v>
      </c>
      <c r="K2099" t="s">
        <v>204</v>
      </c>
      <c r="L2099" t="s">
        <v>325</v>
      </c>
      <c r="M2099" t="s">
        <v>340</v>
      </c>
      <c r="N2099" t="s">
        <v>441</v>
      </c>
      <c r="O2099" t="s">
        <v>339</v>
      </c>
      <c r="P2099" t="s">
        <v>1551</v>
      </c>
      <c r="Q2099" t="s">
        <v>413</v>
      </c>
      <c r="R2099" t="s">
        <v>407</v>
      </c>
      <c r="S2099" t="s">
        <v>1212</v>
      </c>
      <c r="T2099" s="131">
        <v>2.33</v>
      </c>
      <c r="U2099" t="s">
        <v>3210</v>
      </c>
      <c r="V2099" s="132">
        <v>3.14E-3</v>
      </c>
      <c r="W2099" s="132">
        <v>5.5199999999999999E-2</v>
      </c>
      <c r="X2099" t="s">
        <v>412</v>
      </c>
      <c r="Y2099" t="s">
        <v>339</v>
      </c>
      <c r="Z2099" s="131">
        <v>1202000</v>
      </c>
      <c r="AA2099" s="131">
        <v>1</v>
      </c>
      <c r="AB2099" s="131">
        <v>88.8</v>
      </c>
      <c r="AD2099" s="131">
        <v>1067.376</v>
      </c>
      <c r="AH2099" s="132">
        <v>2.1199999999999999E-3</v>
      </c>
      <c r="AI2099" s="132">
        <f t="shared" si="40"/>
        <v>1</v>
      </c>
      <c r="AJ2099" s="132">
        <v>9.2854258188959594E-4</v>
      </c>
    </row>
    <row r="2100" spans="1:36" hidden="1">
      <c r="A2100" t="s">
        <v>1213</v>
      </c>
      <c r="B2100">
        <v>9721</v>
      </c>
      <c r="C2100" t="s">
        <v>2023</v>
      </c>
      <c r="D2100" t="s">
        <v>2024</v>
      </c>
      <c r="E2100" t="s">
        <v>309</v>
      </c>
      <c r="F2100" t="s">
        <v>2348</v>
      </c>
      <c r="G2100" t="s">
        <v>2349</v>
      </c>
      <c r="H2100" t="s">
        <v>321</v>
      </c>
      <c r="I2100" t="s">
        <v>754</v>
      </c>
      <c r="J2100" t="s">
        <v>204</v>
      </c>
      <c r="K2100" t="s">
        <v>204</v>
      </c>
      <c r="L2100" t="s">
        <v>325</v>
      </c>
      <c r="M2100" t="s">
        <v>340</v>
      </c>
      <c r="N2100" t="s">
        <v>464</v>
      </c>
      <c r="O2100" t="s">
        <v>339</v>
      </c>
      <c r="P2100" t="s">
        <v>2088</v>
      </c>
      <c r="Q2100" t="s">
        <v>413</v>
      </c>
      <c r="R2100" t="s">
        <v>407</v>
      </c>
      <c r="S2100" t="s">
        <v>1212</v>
      </c>
      <c r="T2100" s="131">
        <v>9.99</v>
      </c>
      <c r="U2100" t="s">
        <v>2350</v>
      </c>
      <c r="V2100" s="132">
        <v>3.0040000000000001E-2</v>
      </c>
      <c r="W2100" s="132">
        <v>3.2899999999999999E-2</v>
      </c>
      <c r="X2100" t="s">
        <v>412</v>
      </c>
      <c r="Y2100" t="s">
        <v>339</v>
      </c>
      <c r="Z2100" s="131">
        <v>1610000</v>
      </c>
      <c r="AA2100" s="131">
        <v>1</v>
      </c>
      <c r="AB2100" s="131">
        <v>97.7</v>
      </c>
      <c r="AD2100" s="131">
        <v>1572.97</v>
      </c>
      <c r="AH2100" s="132">
        <v>3.6999999999999999E-4</v>
      </c>
      <c r="AI2100" s="132">
        <f t="shared" si="40"/>
        <v>8.641182000003185E-2</v>
      </c>
      <c r="AJ2100" s="132">
        <v>8.1077973522614404E-3</v>
      </c>
    </row>
    <row r="2101" spans="1:36" hidden="1">
      <c r="A2101" t="s">
        <v>1213</v>
      </c>
      <c r="B2101">
        <v>9721</v>
      </c>
      <c r="C2101" t="s">
        <v>2082</v>
      </c>
      <c r="D2101" t="s">
        <v>2083</v>
      </c>
      <c r="E2101" t="s">
        <v>309</v>
      </c>
      <c r="F2101" t="s">
        <v>2090</v>
      </c>
      <c r="G2101" t="s">
        <v>2091</v>
      </c>
      <c r="H2101" t="s">
        <v>321</v>
      </c>
      <c r="I2101" t="s">
        <v>754</v>
      </c>
      <c r="J2101" t="s">
        <v>204</v>
      </c>
      <c r="K2101" t="s">
        <v>204</v>
      </c>
      <c r="L2101" t="s">
        <v>325</v>
      </c>
      <c r="M2101" t="s">
        <v>340</v>
      </c>
      <c r="N2101" t="s">
        <v>464</v>
      </c>
      <c r="O2101" t="s">
        <v>339</v>
      </c>
      <c r="P2101" t="s">
        <v>1700</v>
      </c>
      <c r="Q2101" t="s">
        <v>413</v>
      </c>
      <c r="R2101" t="s">
        <v>407</v>
      </c>
      <c r="S2101" t="s">
        <v>1212</v>
      </c>
      <c r="T2101" s="131">
        <v>1.41</v>
      </c>
      <c r="U2101" t="s">
        <v>1628</v>
      </c>
      <c r="V2101" s="132">
        <v>-1.2659999999999999E-2</v>
      </c>
      <c r="W2101" s="132">
        <v>2.5999999999999999E-2</v>
      </c>
      <c r="X2101" t="s">
        <v>412</v>
      </c>
      <c r="Y2101" t="s">
        <v>339</v>
      </c>
      <c r="Z2101" s="131">
        <v>983132.52</v>
      </c>
      <c r="AA2101" s="131">
        <v>1</v>
      </c>
      <c r="AB2101" s="131">
        <v>115.95</v>
      </c>
      <c r="AD2101" s="131">
        <v>1139.942</v>
      </c>
      <c r="AH2101" s="132">
        <v>1.83E-3</v>
      </c>
      <c r="AI2101" s="132">
        <f t="shared" si="40"/>
        <v>6.26232305221818E-2</v>
      </c>
      <c r="AJ2101" s="132">
        <v>5.8757755897007637E-3</v>
      </c>
    </row>
    <row r="2102" spans="1:36" hidden="1">
      <c r="A2102" t="s">
        <v>1213</v>
      </c>
      <c r="B2102">
        <v>9721</v>
      </c>
      <c r="C2102" t="s">
        <v>2121</v>
      </c>
      <c r="D2102" t="s">
        <v>2122</v>
      </c>
      <c r="E2102" t="s">
        <v>309</v>
      </c>
      <c r="F2102" t="s">
        <v>2867</v>
      </c>
      <c r="G2102" t="s">
        <v>2868</v>
      </c>
      <c r="H2102" t="s">
        <v>321</v>
      </c>
      <c r="I2102" t="s">
        <v>754</v>
      </c>
      <c r="J2102" t="s">
        <v>204</v>
      </c>
      <c r="K2102" t="s">
        <v>204</v>
      </c>
      <c r="L2102" t="s">
        <v>325</v>
      </c>
      <c r="M2102" t="s">
        <v>340</v>
      </c>
      <c r="N2102" t="s">
        <v>445</v>
      </c>
      <c r="O2102" t="s">
        <v>339</v>
      </c>
      <c r="P2102" t="s">
        <v>1700</v>
      </c>
      <c r="Q2102" t="s">
        <v>413</v>
      </c>
      <c r="R2102" t="s">
        <v>407</v>
      </c>
      <c r="S2102" t="s">
        <v>1212</v>
      </c>
      <c r="T2102" s="131">
        <v>4.6500000000000004</v>
      </c>
      <c r="U2102" t="s">
        <v>2360</v>
      </c>
      <c r="V2102" s="132">
        <v>2.0480000000000002E-2</v>
      </c>
      <c r="W2102" s="132">
        <v>2.6599999999999999E-2</v>
      </c>
      <c r="X2102" t="s">
        <v>412</v>
      </c>
      <c r="Y2102" t="s">
        <v>339</v>
      </c>
      <c r="Z2102" s="131">
        <v>1094000</v>
      </c>
      <c r="AA2102" s="131">
        <v>1</v>
      </c>
      <c r="AB2102" s="131">
        <v>102.37</v>
      </c>
      <c r="AD2102" s="131">
        <v>1119.9280000000001</v>
      </c>
      <c r="AH2102" s="132">
        <v>3.65E-3</v>
      </c>
      <c r="AI2102" s="132">
        <f t="shared" si="40"/>
        <v>6.152375235954638E-2</v>
      </c>
      <c r="AJ2102" s="132">
        <v>5.7726144002259745E-3</v>
      </c>
    </row>
    <row r="2103" spans="1:36" hidden="1">
      <c r="A2103" t="s">
        <v>1213</v>
      </c>
      <c r="B2103">
        <v>9721</v>
      </c>
      <c r="C2103" t="s">
        <v>2121</v>
      </c>
      <c r="D2103" t="s">
        <v>2122</v>
      </c>
      <c r="E2103" t="s">
        <v>309</v>
      </c>
      <c r="F2103" t="s">
        <v>2337</v>
      </c>
      <c r="G2103" t="s">
        <v>2338</v>
      </c>
      <c r="H2103" t="s">
        <v>321</v>
      </c>
      <c r="I2103" t="s">
        <v>951</v>
      </c>
      <c r="J2103" t="s">
        <v>204</v>
      </c>
      <c r="K2103" t="s">
        <v>204</v>
      </c>
      <c r="L2103" t="s">
        <v>325</v>
      </c>
      <c r="M2103" t="s">
        <v>340</v>
      </c>
      <c r="N2103" t="s">
        <v>445</v>
      </c>
      <c r="O2103" t="s">
        <v>339</v>
      </c>
      <c r="P2103" t="s">
        <v>1700</v>
      </c>
      <c r="Q2103" t="s">
        <v>413</v>
      </c>
      <c r="R2103" t="s">
        <v>407</v>
      </c>
      <c r="S2103" t="s">
        <v>1212</v>
      </c>
      <c r="T2103" s="131">
        <v>4.68</v>
      </c>
      <c r="U2103" t="s">
        <v>1670</v>
      </c>
      <c r="V2103" s="132">
        <v>4.1590000000000002E-2</v>
      </c>
      <c r="W2103" s="132">
        <v>5.0299999999999997E-2</v>
      </c>
      <c r="X2103" t="s">
        <v>412</v>
      </c>
      <c r="Y2103" t="s">
        <v>339</v>
      </c>
      <c r="Z2103" s="131">
        <v>1100000</v>
      </c>
      <c r="AA2103" s="131">
        <v>1</v>
      </c>
      <c r="AB2103" s="131">
        <v>98.85</v>
      </c>
      <c r="AD2103" s="131">
        <v>1087.3499999999999</v>
      </c>
      <c r="AH2103" s="132">
        <v>2.2000000000000001E-3</v>
      </c>
      <c r="AI2103" s="132">
        <f t="shared" si="40"/>
        <v>5.9734065161468189E-2</v>
      </c>
      <c r="AJ2103" s="132">
        <v>5.6046926838919219E-3</v>
      </c>
    </row>
    <row r="2104" spans="1:36" hidden="1">
      <c r="A2104" t="s">
        <v>1213</v>
      </c>
      <c r="B2104">
        <v>9721</v>
      </c>
      <c r="C2104" t="s">
        <v>1509</v>
      </c>
      <c r="D2104" t="s">
        <v>1510</v>
      </c>
      <c r="E2104" t="s">
        <v>309</v>
      </c>
      <c r="F2104" t="s">
        <v>2222</v>
      </c>
      <c r="G2104" t="s">
        <v>2223</v>
      </c>
      <c r="H2104" t="s">
        <v>321</v>
      </c>
      <c r="I2104" t="s">
        <v>754</v>
      </c>
      <c r="J2104" t="s">
        <v>204</v>
      </c>
      <c r="K2104" t="s">
        <v>204</v>
      </c>
      <c r="L2104" t="s">
        <v>325</v>
      </c>
      <c r="M2104" t="s">
        <v>340</v>
      </c>
      <c r="N2104" t="s">
        <v>448</v>
      </c>
      <c r="O2104" t="s">
        <v>339</v>
      </c>
      <c r="P2104" t="s">
        <v>1211</v>
      </c>
      <c r="Q2104" t="s">
        <v>413</v>
      </c>
      <c r="R2104" t="s">
        <v>407</v>
      </c>
      <c r="S2104" t="s">
        <v>1212</v>
      </c>
      <c r="T2104" s="131">
        <v>4.45</v>
      </c>
      <c r="U2104" t="s">
        <v>2224</v>
      </c>
      <c r="V2104" s="132">
        <v>1.7569999999999999E-2</v>
      </c>
      <c r="W2104" s="132">
        <v>2.53E-2</v>
      </c>
      <c r="X2104" t="s">
        <v>412</v>
      </c>
      <c r="Y2104" t="s">
        <v>339</v>
      </c>
      <c r="Z2104" s="131">
        <v>990000</v>
      </c>
      <c r="AA2104" s="131">
        <v>1</v>
      </c>
      <c r="AB2104" s="131">
        <v>101.81</v>
      </c>
      <c r="AD2104" s="131">
        <v>1007.919</v>
      </c>
      <c r="AH2104" s="132">
        <v>4.0999999999999999E-4</v>
      </c>
      <c r="AI2104" s="132">
        <f t="shared" si="40"/>
        <v>5.5370487169248042E-2</v>
      </c>
      <c r="AJ2104" s="132">
        <v>5.1952694580913806E-3</v>
      </c>
    </row>
    <row r="2105" spans="1:36" hidden="1">
      <c r="A2105" t="s">
        <v>1213</v>
      </c>
      <c r="B2105">
        <v>9721</v>
      </c>
      <c r="C2105" t="s">
        <v>2453</v>
      </c>
      <c r="D2105" t="s">
        <v>2454</v>
      </c>
      <c r="E2105" t="s">
        <v>309</v>
      </c>
      <c r="F2105" t="s">
        <v>2458</v>
      </c>
      <c r="G2105" t="s">
        <v>2459</v>
      </c>
      <c r="H2105" t="s">
        <v>321</v>
      </c>
      <c r="I2105" t="s">
        <v>754</v>
      </c>
      <c r="J2105" t="s">
        <v>204</v>
      </c>
      <c r="K2105" t="s">
        <v>204</v>
      </c>
      <c r="L2105" t="s">
        <v>325</v>
      </c>
      <c r="M2105" t="s">
        <v>340</v>
      </c>
      <c r="N2105" t="s">
        <v>477</v>
      </c>
      <c r="O2105" t="s">
        <v>339</v>
      </c>
      <c r="P2105" t="s">
        <v>1211</v>
      </c>
      <c r="Q2105" t="s">
        <v>413</v>
      </c>
      <c r="R2105" t="s">
        <v>407</v>
      </c>
      <c r="S2105" t="s">
        <v>1212</v>
      </c>
      <c r="T2105" s="131">
        <v>1.73</v>
      </c>
      <c r="U2105" t="s">
        <v>1597</v>
      </c>
      <c r="V2105" s="132">
        <v>-2.2300000000000002E-3</v>
      </c>
      <c r="W2105" s="132">
        <v>2.4299999999999999E-2</v>
      </c>
      <c r="X2105" t="s">
        <v>412</v>
      </c>
      <c r="Y2105" t="s">
        <v>339</v>
      </c>
      <c r="Z2105" s="131">
        <v>910774.2</v>
      </c>
      <c r="AA2105" s="131">
        <v>1</v>
      </c>
      <c r="AB2105" s="131">
        <v>109.41</v>
      </c>
      <c r="AD2105" s="131">
        <v>996.47799999999995</v>
      </c>
      <c r="AH2105" s="132">
        <v>1.42E-3</v>
      </c>
      <c r="AI2105" s="132">
        <f t="shared" si="40"/>
        <v>5.4741970647877405E-2</v>
      </c>
      <c r="AJ2105" s="132">
        <v>5.1362973801069153E-3</v>
      </c>
    </row>
    <row r="2106" spans="1:36" hidden="1">
      <c r="A2106" t="s">
        <v>1213</v>
      </c>
      <c r="B2106">
        <v>9721</v>
      </c>
      <c r="C2106" t="s">
        <v>2598</v>
      </c>
      <c r="D2106" t="s">
        <v>2599</v>
      </c>
      <c r="E2106" t="s">
        <v>309</v>
      </c>
      <c r="F2106" t="s">
        <v>2852</v>
      </c>
      <c r="G2106" t="s">
        <v>2853</v>
      </c>
      <c r="H2106" t="s">
        <v>321</v>
      </c>
      <c r="I2106" t="s">
        <v>755</v>
      </c>
      <c r="J2106" t="s">
        <v>204</v>
      </c>
      <c r="K2106" t="s">
        <v>204</v>
      </c>
      <c r="L2106" t="s">
        <v>325</v>
      </c>
      <c r="M2106" t="s">
        <v>340</v>
      </c>
      <c r="N2106" t="s">
        <v>454</v>
      </c>
      <c r="O2106" t="s">
        <v>339</v>
      </c>
      <c r="P2106" t="s">
        <v>1700</v>
      </c>
      <c r="Q2106" t="s">
        <v>413</v>
      </c>
      <c r="R2106" t="s">
        <v>407</v>
      </c>
      <c r="S2106" t="s">
        <v>1212</v>
      </c>
      <c r="T2106" s="131">
        <v>2.88</v>
      </c>
      <c r="U2106" t="s">
        <v>2672</v>
      </c>
      <c r="V2106" s="132">
        <v>4.7019999999999999E-2</v>
      </c>
      <c r="W2106" s="132">
        <v>6.3799999999999996E-2</v>
      </c>
      <c r="X2106" t="s">
        <v>412</v>
      </c>
      <c r="Y2106" t="s">
        <v>339</v>
      </c>
      <c r="Z2106" s="131">
        <v>911392.4</v>
      </c>
      <c r="AA2106" s="131">
        <v>1</v>
      </c>
      <c r="AB2106" s="131">
        <v>103.54</v>
      </c>
      <c r="AD2106" s="131">
        <v>943.65599999999995</v>
      </c>
      <c r="AH2106" s="132">
        <v>5.4599999999999996E-3</v>
      </c>
      <c r="AI2106" s="132">
        <f t="shared" si="40"/>
        <v>5.1840170132901479E-2</v>
      </c>
      <c r="AJ2106" s="132">
        <v>4.8640289504857824E-3</v>
      </c>
    </row>
    <row r="2107" spans="1:36" hidden="1">
      <c r="A2107" t="s">
        <v>1213</v>
      </c>
      <c r="B2107">
        <v>9721</v>
      </c>
      <c r="C2107" t="s">
        <v>2050</v>
      </c>
      <c r="D2107" t="s">
        <v>2051</v>
      </c>
      <c r="E2107" t="s">
        <v>309</v>
      </c>
      <c r="F2107" t="s">
        <v>2102</v>
      </c>
      <c r="G2107" t="s">
        <v>2103</v>
      </c>
      <c r="H2107" t="s">
        <v>321</v>
      </c>
      <c r="I2107" t="s">
        <v>754</v>
      </c>
      <c r="J2107" t="s">
        <v>204</v>
      </c>
      <c r="K2107" t="s">
        <v>204</v>
      </c>
      <c r="L2107" t="s">
        <v>325</v>
      </c>
      <c r="M2107" t="s">
        <v>340</v>
      </c>
      <c r="N2107" t="s">
        <v>464</v>
      </c>
      <c r="O2107" t="s">
        <v>339</v>
      </c>
      <c r="P2107" t="s">
        <v>1700</v>
      </c>
      <c r="Q2107" t="s">
        <v>413</v>
      </c>
      <c r="R2107" t="s">
        <v>407</v>
      </c>
      <c r="S2107" t="s">
        <v>1212</v>
      </c>
      <c r="T2107" s="131">
        <v>5.12</v>
      </c>
      <c r="U2107" t="s">
        <v>2104</v>
      </c>
      <c r="V2107" s="132">
        <v>2.741E-2</v>
      </c>
      <c r="W2107" s="132">
        <v>2.98E-2</v>
      </c>
      <c r="X2107" t="s">
        <v>412</v>
      </c>
      <c r="Y2107" t="s">
        <v>339</v>
      </c>
      <c r="Z2107" s="131">
        <v>880000</v>
      </c>
      <c r="AA2107" s="131">
        <v>1</v>
      </c>
      <c r="AB2107" s="131">
        <v>104.6</v>
      </c>
      <c r="AD2107" s="131">
        <v>920.48</v>
      </c>
      <c r="AH2107" s="132">
        <v>3.4000000000000002E-4</v>
      </c>
      <c r="AI2107" s="132">
        <f t="shared" si="40"/>
        <v>5.0566986066885769E-2</v>
      </c>
      <c r="AJ2107" s="132">
        <v>4.744569385817664E-3</v>
      </c>
    </row>
    <row r="2108" spans="1:36" hidden="1">
      <c r="A2108" t="s">
        <v>1213</v>
      </c>
      <c r="B2108">
        <v>9721</v>
      </c>
      <c r="C2108" t="s">
        <v>1603</v>
      </c>
      <c r="D2108" t="s">
        <v>1604</v>
      </c>
      <c r="E2108" t="s">
        <v>309</v>
      </c>
      <c r="F2108" t="s">
        <v>1961</v>
      </c>
      <c r="G2108" t="s">
        <v>1962</v>
      </c>
      <c r="H2108" t="s">
        <v>321</v>
      </c>
      <c r="I2108" t="s">
        <v>754</v>
      </c>
      <c r="J2108" t="s">
        <v>204</v>
      </c>
      <c r="K2108" t="s">
        <v>204</v>
      </c>
      <c r="L2108" t="s">
        <v>325</v>
      </c>
      <c r="M2108" t="s">
        <v>340</v>
      </c>
      <c r="N2108" t="s">
        <v>448</v>
      </c>
      <c r="O2108" t="s">
        <v>339</v>
      </c>
      <c r="P2108" t="s">
        <v>1533</v>
      </c>
      <c r="Q2108" t="s">
        <v>413</v>
      </c>
      <c r="R2108" t="s">
        <v>407</v>
      </c>
      <c r="S2108" t="s">
        <v>1212</v>
      </c>
      <c r="T2108" s="131">
        <v>6.8</v>
      </c>
      <c r="U2108" t="s">
        <v>1963</v>
      </c>
      <c r="V2108" s="132">
        <v>3.0689999999999999E-2</v>
      </c>
      <c r="W2108" s="132">
        <v>3.1899999999999998E-2</v>
      </c>
      <c r="X2108" t="s">
        <v>411</v>
      </c>
      <c r="Y2108" t="s">
        <v>339</v>
      </c>
      <c r="Z2108" s="131">
        <v>800000</v>
      </c>
      <c r="AA2108" s="131">
        <v>1</v>
      </c>
      <c r="AB2108" s="131">
        <v>102.77</v>
      </c>
      <c r="AD2108" s="131">
        <v>822.16</v>
      </c>
      <c r="AH2108" s="132">
        <v>8.7000000000000001E-4</v>
      </c>
      <c r="AI2108" s="132">
        <f t="shared" si="40"/>
        <v>4.5165732297008959E-2</v>
      </c>
      <c r="AJ2108" s="132">
        <v>4.2377837283198438E-3</v>
      </c>
    </row>
    <row r="2109" spans="1:36" hidden="1">
      <c r="A2109" t="s">
        <v>1213</v>
      </c>
      <c r="B2109">
        <v>9721</v>
      </c>
      <c r="C2109" t="s">
        <v>2437</v>
      </c>
      <c r="D2109" t="s">
        <v>2438</v>
      </c>
      <c r="E2109" t="s">
        <v>309</v>
      </c>
      <c r="F2109" t="s">
        <v>2962</v>
      </c>
      <c r="G2109" t="s">
        <v>2963</v>
      </c>
      <c r="H2109" t="s">
        <v>321</v>
      </c>
      <c r="I2109" t="s">
        <v>755</v>
      </c>
      <c r="J2109" t="s">
        <v>204</v>
      </c>
      <c r="K2109" t="s">
        <v>204</v>
      </c>
      <c r="L2109" t="s">
        <v>325</v>
      </c>
      <c r="M2109" t="s">
        <v>340</v>
      </c>
      <c r="N2109" t="s">
        <v>436</v>
      </c>
      <c r="O2109" t="s">
        <v>339</v>
      </c>
      <c r="P2109" t="s">
        <v>1211</v>
      </c>
      <c r="Q2109" t="s">
        <v>413</v>
      </c>
      <c r="R2109" t="s">
        <v>407</v>
      </c>
      <c r="S2109" t="s">
        <v>1212</v>
      </c>
      <c r="T2109" s="131">
        <v>1.01</v>
      </c>
      <c r="U2109" t="s">
        <v>2964</v>
      </c>
      <c r="V2109" s="132">
        <v>-1.32E-3</v>
      </c>
      <c r="W2109" s="132">
        <v>5.5399999999999998E-2</v>
      </c>
      <c r="X2109" t="s">
        <v>412</v>
      </c>
      <c r="Y2109" t="s">
        <v>339</v>
      </c>
      <c r="Z2109" s="131">
        <v>616579</v>
      </c>
      <c r="AA2109" s="131">
        <v>1</v>
      </c>
      <c r="AB2109" s="131">
        <v>108.32</v>
      </c>
      <c r="AD2109" s="131">
        <v>667.87800000000004</v>
      </c>
      <c r="AH2109" s="132">
        <v>3.3E-4</v>
      </c>
      <c r="AI2109" s="132">
        <f t="shared" si="40"/>
        <v>3.6690180688748845E-2</v>
      </c>
      <c r="AJ2109" s="132">
        <v>3.4425446639374346E-3</v>
      </c>
    </row>
    <row r="2110" spans="1:36" hidden="1">
      <c r="A2110" t="s">
        <v>1213</v>
      </c>
      <c r="B2110">
        <v>9721</v>
      </c>
      <c r="C2110" t="s">
        <v>2513</v>
      </c>
      <c r="D2110" t="s">
        <v>2514</v>
      </c>
      <c r="E2110" t="s">
        <v>309</v>
      </c>
      <c r="F2110" t="s">
        <v>2649</v>
      </c>
      <c r="G2110" t="s">
        <v>2650</v>
      </c>
      <c r="H2110" t="s">
        <v>321</v>
      </c>
      <c r="I2110" t="s">
        <v>755</v>
      </c>
      <c r="J2110" t="s">
        <v>204</v>
      </c>
      <c r="K2110" t="s">
        <v>204</v>
      </c>
      <c r="L2110" t="s">
        <v>325</v>
      </c>
      <c r="M2110" t="s">
        <v>340</v>
      </c>
      <c r="N2110" t="s">
        <v>446</v>
      </c>
      <c r="O2110" t="s">
        <v>339</v>
      </c>
      <c r="P2110" t="s">
        <v>1700</v>
      </c>
      <c r="Q2110" t="s">
        <v>413</v>
      </c>
      <c r="R2110" t="s">
        <v>407</v>
      </c>
      <c r="S2110" t="s">
        <v>1212</v>
      </c>
      <c r="T2110" s="131">
        <v>2.1</v>
      </c>
      <c r="U2110" t="s">
        <v>1572</v>
      </c>
      <c r="V2110" s="132">
        <v>3.925E-2</v>
      </c>
      <c r="W2110" s="132">
        <v>5.91E-2</v>
      </c>
      <c r="X2110" t="s">
        <v>412</v>
      </c>
      <c r="Y2110" t="s">
        <v>339</v>
      </c>
      <c r="Z2110" s="131">
        <v>621670.82999999996</v>
      </c>
      <c r="AA2110" s="131">
        <v>1</v>
      </c>
      <c r="AB2110" s="131">
        <v>105.87</v>
      </c>
      <c r="AD2110" s="131">
        <v>658.16300000000001</v>
      </c>
      <c r="AH2110" s="132">
        <v>4.9699999999999996E-3</v>
      </c>
      <c r="AI2110" s="132">
        <f t="shared" si="40"/>
        <v>3.615648275979895E-2</v>
      </c>
      <c r="AJ2110" s="132">
        <v>3.3924691689965138E-3</v>
      </c>
    </row>
    <row r="2111" spans="1:36" hidden="1">
      <c r="A2111" t="s">
        <v>1213</v>
      </c>
      <c r="B2111">
        <v>9721</v>
      </c>
      <c r="C2111" t="s">
        <v>1920</v>
      </c>
      <c r="D2111" t="s">
        <v>1921</v>
      </c>
      <c r="E2111" t="s">
        <v>309</v>
      </c>
      <c r="F2111" t="s">
        <v>2427</v>
      </c>
      <c r="G2111" t="s">
        <v>2428</v>
      </c>
      <c r="H2111" t="s">
        <v>321</v>
      </c>
      <c r="I2111" t="s">
        <v>754</v>
      </c>
      <c r="J2111" t="s">
        <v>204</v>
      </c>
      <c r="K2111" t="s">
        <v>204</v>
      </c>
      <c r="L2111" t="s">
        <v>325</v>
      </c>
      <c r="M2111" t="s">
        <v>340</v>
      </c>
      <c r="N2111" t="s">
        <v>464</v>
      </c>
      <c r="O2111" t="s">
        <v>339</v>
      </c>
      <c r="P2111" t="s">
        <v>1700</v>
      </c>
      <c r="Q2111" t="s">
        <v>413</v>
      </c>
      <c r="R2111" t="s">
        <v>407</v>
      </c>
      <c r="S2111" t="s">
        <v>1212</v>
      </c>
      <c r="T2111" s="131">
        <v>2.42</v>
      </c>
      <c r="U2111" t="s">
        <v>2429</v>
      </c>
      <c r="V2111" s="132">
        <v>1.84E-2</v>
      </c>
      <c r="W2111" s="132">
        <v>2.5999999999999999E-2</v>
      </c>
      <c r="X2111" t="s">
        <v>412</v>
      </c>
      <c r="Y2111" t="s">
        <v>339</v>
      </c>
      <c r="Z2111" s="131">
        <v>531591.31999999995</v>
      </c>
      <c r="AA2111" s="131">
        <v>1</v>
      </c>
      <c r="AB2111" s="131">
        <v>114.28</v>
      </c>
      <c r="AD2111" s="131">
        <v>607.50300000000004</v>
      </c>
      <c r="AH2111" s="132">
        <v>1.06E-3</v>
      </c>
      <c r="AI2111" s="132">
        <f t="shared" si="40"/>
        <v>3.3373452694888874E-2</v>
      </c>
      <c r="AJ2111" s="132">
        <v>3.131344663210921E-3</v>
      </c>
    </row>
    <row r="2112" spans="1:36" hidden="1">
      <c r="A2112" t="s">
        <v>1213</v>
      </c>
      <c r="B2112">
        <v>9721</v>
      </c>
      <c r="C2112" t="s">
        <v>2550</v>
      </c>
      <c r="D2112" t="s">
        <v>2551</v>
      </c>
      <c r="E2112" t="s">
        <v>309</v>
      </c>
      <c r="F2112" t="s">
        <v>2552</v>
      </c>
      <c r="G2112" t="s">
        <v>2553</v>
      </c>
      <c r="H2112" t="s">
        <v>321</v>
      </c>
      <c r="I2112" t="s">
        <v>754</v>
      </c>
      <c r="J2112" t="s">
        <v>204</v>
      </c>
      <c r="K2112" t="s">
        <v>204</v>
      </c>
      <c r="L2112" t="s">
        <v>325</v>
      </c>
      <c r="M2112" t="s">
        <v>340</v>
      </c>
      <c r="N2112" t="s">
        <v>440</v>
      </c>
      <c r="O2112" t="s">
        <v>339</v>
      </c>
      <c r="P2112" t="s">
        <v>1539</v>
      </c>
      <c r="Q2112" t="s">
        <v>413</v>
      </c>
      <c r="R2112" t="s">
        <v>407</v>
      </c>
      <c r="S2112" t="s">
        <v>1212</v>
      </c>
      <c r="T2112" s="131">
        <v>2.72</v>
      </c>
      <c r="U2112" t="s">
        <v>1780</v>
      </c>
      <c r="V2112" s="132">
        <v>1.6199999999999999E-2</v>
      </c>
      <c r="W2112" s="132">
        <v>3.0800000000000001E-2</v>
      </c>
      <c r="X2112" t="s">
        <v>412</v>
      </c>
      <c r="Y2112" t="s">
        <v>339</v>
      </c>
      <c r="Z2112" s="131">
        <v>471683.94</v>
      </c>
      <c r="AA2112" s="131">
        <v>1</v>
      </c>
      <c r="AB2112" s="131">
        <v>114.05</v>
      </c>
      <c r="AD2112" s="131">
        <v>537.95600000000002</v>
      </c>
      <c r="AH2112" s="132">
        <v>6.3000000000000003E-4</v>
      </c>
      <c r="AI2112" s="132">
        <f t="shared" si="40"/>
        <v>2.9552856723228754E-2</v>
      </c>
      <c r="AJ2112" s="132">
        <v>2.7728680346307657E-3</v>
      </c>
    </row>
    <row r="2113" spans="1:36" hidden="1">
      <c r="A2113" t="s">
        <v>1213</v>
      </c>
      <c r="B2113">
        <v>9721</v>
      </c>
      <c r="C2113" t="s">
        <v>2327</v>
      </c>
      <c r="D2113" t="s">
        <v>2328</v>
      </c>
      <c r="E2113" t="s">
        <v>309</v>
      </c>
      <c r="F2113" t="s">
        <v>2877</v>
      </c>
      <c r="G2113" t="s">
        <v>2878</v>
      </c>
      <c r="H2113" t="s">
        <v>321</v>
      </c>
      <c r="I2113" t="s">
        <v>951</v>
      </c>
      <c r="J2113" t="s">
        <v>204</v>
      </c>
      <c r="K2113" t="s">
        <v>204</v>
      </c>
      <c r="L2113" t="s">
        <v>325</v>
      </c>
      <c r="M2113" t="s">
        <v>340</v>
      </c>
      <c r="N2113" t="s">
        <v>464</v>
      </c>
      <c r="O2113" t="s">
        <v>339</v>
      </c>
      <c r="P2113" t="s">
        <v>1533</v>
      </c>
      <c r="Q2113" t="s">
        <v>413</v>
      </c>
      <c r="R2113" t="s">
        <v>407</v>
      </c>
      <c r="S2113" t="s">
        <v>1212</v>
      </c>
      <c r="T2113" s="131">
        <v>1.35</v>
      </c>
      <c r="U2113" t="s">
        <v>2879</v>
      </c>
      <c r="V2113" s="132">
        <v>-6.9100000000000003E-3</v>
      </c>
      <c r="W2113" s="132">
        <v>5.6000000000000001E-2</v>
      </c>
      <c r="X2113" t="s">
        <v>412</v>
      </c>
      <c r="Y2113" t="s">
        <v>339</v>
      </c>
      <c r="Z2113" s="131">
        <v>429683.5</v>
      </c>
      <c r="AA2113" s="131">
        <v>1</v>
      </c>
      <c r="AB2113" s="131">
        <v>102.27</v>
      </c>
      <c r="AD2113" s="131">
        <v>439.43700000000001</v>
      </c>
      <c r="AH2113" s="132">
        <v>1.07E-3</v>
      </c>
      <c r="AI2113" s="132">
        <f t="shared" si="40"/>
        <v>2.4140670798142364E-2</v>
      </c>
      <c r="AJ2113" s="132">
        <v>2.2650566413127465E-3</v>
      </c>
    </row>
    <row r="2114" spans="1:36" hidden="1">
      <c r="A2114" t="s">
        <v>1213</v>
      </c>
      <c r="B2114">
        <v>9721</v>
      </c>
      <c r="C2114" t="s">
        <v>1573</v>
      </c>
      <c r="D2114" t="s">
        <v>1574</v>
      </c>
      <c r="E2114" t="s">
        <v>309</v>
      </c>
      <c r="F2114" t="s">
        <v>2380</v>
      </c>
      <c r="G2114" t="s">
        <v>2381</v>
      </c>
      <c r="H2114" t="s">
        <v>321</v>
      </c>
      <c r="I2114" t="s">
        <v>951</v>
      </c>
      <c r="J2114" t="s">
        <v>204</v>
      </c>
      <c r="K2114" t="s">
        <v>204</v>
      </c>
      <c r="L2114" t="s">
        <v>325</v>
      </c>
      <c r="M2114" t="s">
        <v>340</v>
      </c>
      <c r="N2114" t="s">
        <v>441</v>
      </c>
      <c r="O2114" t="s">
        <v>339</v>
      </c>
      <c r="P2114" t="s">
        <v>1577</v>
      </c>
      <c r="Q2114" t="s">
        <v>415</v>
      </c>
      <c r="R2114" t="s">
        <v>407</v>
      </c>
      <c r="S2114" t="s">
        <v>1212</v>
      </c>
      <c r="T2114" s="131">
        <v>1.26</v>
      </c>
      <c r="U2114" t="s">
        <v>2382</v>
      </c>
      <c r="V2114" s="132">
        <v>1.332E-2</v>
      </c>
      <c r="W2114" s="132">
        <v>5.5E-2</v>
      </c>
      <c r="X2114" t="s">
        <v>412</v>
      </c>
      <c r="Y2114" t="s">
        <v>339</v>
      </c>
      <c r="Z2114" s="131">
        <v>391534.56</v>
      </c>
      <c r="AA2114" s="131">
        <v>1</v>
      </c>
      <c r="AB2114" s="131">
        <v>97.86</v>
      </c>
      <c r="AD2114" s="131">
        <v>383.15600000000001</v>
      </c>
      <c r="AH2114" s="132">
        <v>6.0999999999999997E-4</v>
      </c>
      <c r="AI2114" s="132">
        <f t="shared" si="40"/>
        <v>2.1048848550151752E-2</v>
      </c>
      <c r="AJ2114" s="132">
        <v>1.974958964445021E-3</v>
      </c>
    </row>
    <row r="2115" spans="1:36" hidden="1">
      <c r="A2115" t="s">
        <v>1213</v>
      </c>
      <c r="B2115">
        <v>9721</v>
      </c>
      <c r="C2115" t="s">
        <v>1646</v>
      </c>
      <c r="D2115" t="s">
        <v>1647</v>
      </c>
      <c r="E2115" t="s">
        <v>309</v>
      </c>
      <c r="F2115" t="s">
        <v>3496</v>
      </c>
      <c r="G2115" t="s">
        <v>3497</v>
      </c>
      <c r="H2115" t="s">
        <v>321</v>
      </c>
      <c r="I2115" t="s">
        <v>951</v>
      </c>
      <c r="J2115" t="s">
        <v>204</v>
      </c>
      <c r="K2115" t="s">
        <v>204</v>
      </c>
      <c r="L2115" t="s">
        <v>325</v>
      </c>
      <c r="M2115" t="s">
        <v>340</v>
      </c>
      <c r="N2115" t="s">
        <v>465</v>
      </c>
      <c r="O2115" t="s">
        <v>339</v>
      </c>
      <c r="P2115" t="s">
        <v>1627</v>
      </c>
      <c r="Q2115" t="s">
        <v>413</v>
      </c>
      <c r="R2115" t="s">
        <v>407</v>
      </c>
      <c r="S2115" t="s">
        <v>1212</v>
      </c>
      <c r="T2115" s="131">
        <v>2.98</v>
      </c>
      <c r="U2115" t="s">
        <v>3498</v>
      </c>
      <c r="V2115" s="132">
        <v>6.0080000000000001E-2</v>
      </c>
      <c r="W2115" s="132">
        <v>5.57E-2</v>
      </c>
      <c r="X2115" t="s">
        <v>412</v>
      </c>
      <c r="Y2115" t="s">
        <v>339</v>
      </c>
      <c r="Z2115" s="131">
        <v>402248.82</v>
      </c>
      <c r="AA2115" s="131">
        <v>1</v>
      </c>
      <c r="AB2115" s="131">
        <v>93.66</v>
      </c>
      <c r="AD2115" s="131">
        <v>376.74599999999998</v>
      </c>
      <c r="AH2115" s="132">
        <v>1.67E-3</v>
      </c>
      <c r="AI2115" s="132">
        <f t="shared" ref="AI2115:AI2178" si="41">AD2115/SUMIF(B:B,B2115,AD:AD)</f>
        <v>2.069671229440612E-2</v>
      </c>
      <c r="AJ2115" s="132">
        <v>1.9419189312415929E-3</v>
      </c>
    </row>
    <row r="2116" spans="1:36" hidden="1">
      <c r="A2116" t="s">
        <v>1213</v>
      </c>
      <c r="B2116">
        <v>9721</v>
      </c>
      <c r="C2116" t="s">
        <v>2567</v>
      </c>
      <c r="D2116" t="s">
        <v>2568</v>
      </c>
      <c r="E2116" t="s">
        <v>309</v>
      </c>
      <c r="F2116" t="s">
        <v>2698</v>
      </c>
      <c r="G2116" t="s">
        <v>2699</v>
      </c>
      <c r="H2116" t="s">
        <v>321</v>
      </c>
      <c r="I2116" t="s">
        <v>951</v>
      </c>
      <c r="J2116" t="s">
        <v>204</v>
      </c>
      <c r="K2116" t="s">
        <v>204</v>
      </c>
      <c r="L2116" t="s">
        <v>325</v>
      </c>
      <c r="M2116" t="s">
        <v>340</v>
      </c>
      <c r="N2116" t="s">
        <v>445</v>
      </c>
      <c r="O2116" t="s">
        <v>339</v>
      </c>
      <c r="P2116" t="s">
        <v>1533</v>
      </c>
      <c r="Q2116" t="s">
        <v>413</v>
      </c>
      <c r="R2116" t="s">
        <v>407</v>
      </c>
      <c r="S2116" t="s">
        <v>1212</v>
      </c>
      <c r="T2116" s="131">
        <v>1.22</v>
      </c>
      <c r="U2116" t="s">
        <v>1841</v>
      </c>
      <c r="V2116" s="132">
        <v>2.6040000000000001E-2</v>
      </c>
      <c r="W2116" s="132">
        <v>4.8599999999999997E-2</v>
      </c>
      <c r="X2116" t="s">
        <v>412</v>
      </c>
      <c r="Y2116" t="s">
        <v>339</v>
      </c>
      <c r="Z2116" s="131">
        <v>373000</v>
      </c>
      <c r="AA2116" s="131">
        <v>1</v>
      </c>
      <c r="AB2116" s="131">
        <v>98.47</v>
      </c>
      <c r="AD2116" s="131">
        <v>367.29300000000001</v>
      </c>
      <c r="AH2116" s="132">
        <v>6.2E-4</v>
      </c>
      <c r="AI2116" s="132">
        <f t="shared" si="41"/>
        <v>2.0177407454224618E-2</v>
      </c>
      <c r="AJ2116" s="132">
        <v>1.8931939025564131E-3</v>
      </c>
    </row>
    <row r="2117" spans="1:36" hidden="1">
      <c r="A2117" t="s">
        <v>1213</v>
      </c>
      <c r="B2117">
        <v>9721</v>
      </c>
      <c r="C2117" t="s">
        <v>2204</v>
      </c>
      <c r="D2117" t="s">
        <v>2205</v>
      </c>
      <c r="E2117" t="s">
        <v>309</v>
      </c>
      <c r="F2117" t="s">
        <v>2618</v>
      </c>
      <c r="G2117" t="s">
        <v>2619</v>
      </c>
      <c r="H2117" t="s">
        <v>321</v>
      </c>
      <c r="I2117" t="s">
        <v>951</v>
      </c>
      <c r="J2117" t="s">
        <v>204</v>
      </c>
      <c r="K2117" t="s">
        <v>204</v>
      </c>
      <c r="L2117" t="s">
        <v>325</v>
      </c>
      <c r="M2117" t="s">
        <v>340</v>
      </c>
      <c r="N2117" t="s">
        <v>445</v>
      </c>
      <c r="O2117" t="s">
        <v>339</v>
      </c>
      <c r="P2117" t="s">
        <v>1700</v>
      </c>
      <c r="Q2117" t="s">
        <v>413</v>
      </c>
      <c r="R2117" t="s">
        <v>407</v>
      </c>
      <c r="S2117" t="s">
        <v>1212</v>
      </c>
      <c r="T2117" s="131">
        <v>1.71</v>
      </c>
      <c r="U2117" t="s">
        <v>1384</v>
      </c>
      <c r="V2117" s="132">
        <v>-5.0000000000000001E-4</v>
      </c>
      <c r="W2117" s="132">
        <v>5.4100000000000002E-2</v>
      </c>
      <c r="X2117" t="s">
        <v>412</v>
      </c>
      <c r="Y2117" t="s">
        <v>339</v>
      </c>
      <c r="Z2117" s="131">
        <v>357870.32</v>
      </c>
      <c r="AA2117" s="131">
        <v>1</v>
      </c>
      <c r="AB2117" s="131">
        <v>101.76</v>
      </c>
      <c r="AD2117" s="131">
        <v>364.16899999999998</v>
      </c>
      <c r="AH2117" s="132">
        <v>8.9999999999999998E-4</v>
      </c>
      <c r="AI2117" s="132">
        <f t="shared" si="41"/>
        <v>2.000578909807027E-2</v>
      </c>
      <c r="AJ2117" s="132">
        <v>1.87709139651468E-3</v>
      </c>
    </row>
    <row r="2118" spans="1:36" hidden="1">
      <c r="A2118" t="s">
        <v>1213</v>
      </c>
      <c r="B2118">
        <v>9721</v>
      </c>
      <c r="C2118" t="s">
        <v>2464</v>
      </c>
      <c r="D2118" t="s">
        <v>2465</v>
      </c>
      <c r="E2118" t="s">
        <v>309</v>
      </c>
      <c r="F2118" t="s">
        <v>2640</v>
      </c>
      <c r="G2118" t="s">
        <v>2641</v>
      </c>
      <c r="H2118" t="s">
        <v>321</v>
      </c>
      <c r="I2118" t="s">
        <v>951</v>
      </c>
      <c r="J2118" t="s">
        <v>204</v>
      </c>
      <c r="K2118" t="s">
        <v>204</v>
      </c>
      <c r="L2118" t="s">
        <v>325</v>
      </c>
      <c r="M2118" t="s">
        <v>340</v>
      </c>
      <c r="N2118" t="s">
        <v>445</v>
      </c>
      <c r="O2118" t="s">
        <v>339</v>
      </c>
      <c r="P2118" t="s">
        <v>1545</v>
      </c>
      <c r="Q2118" t="s">
        <v>415</v>
      </c>
      <c r="R2118" t="s">
        <v>407</v>
      </c>
      <c r="S2118" t="s">
        <v>1212</v>
      </c>
      <c r="T2118" s="131">
        <v>1.71</v>
      </c>
      <c r="U2118" t="s">
        <v>1706</v>
      </c>
      <c r="V2118" s="132">
        <v>3.1210000000000002E-2</v>
      </c>
      <c r="W2118" s="132">
        <v>5.16E-2</v>
      </c>
      <c r="X2118" t="s">
        <v>412</v>
      </c>
      <c r="Y2118" t="s">
        <v>339</v>
      </c>
      <c r="Z2118" s="131">
        <v>347155</v>
      </c>
      <c r="AA2118" s="131">
        <v>1</v>
      </c>
      <c r="AB2118" s="131">
        <v>99.27</v>
      </c>
      <c r="AD2118" s="131">
        <v>344.62099999999998</v>
      </c>
      <c r="AH2118" s="132">
        <v>4.8999999999999998E-4</v>
      </c>
      <c r="AI2118" s="132">
        <f t="shared" si="41"/>
        <v>1.8931910856679383E-2</v>
      </c>
      <c r="AJ2118" s="132">
        <v>1.7763321813726197E-3</v>
      </c>
    </row>
    <row r="2119" spans="1:36" hidden="1">
      <c r="A2119" t="s">
        <v>1213</v>
      </c>
      <c r="B2119">
        <v>9721</v>
      </c>
      <c r="C2119" t="s">
        <v>2280</v>
      </c>
      <c r="D2119" t="s">
        <v>2281</v>
      </c>
      <c r="E2119" t="s">
        <v>309</v>
      </c>
      <c r="F2119" t="s">
        <v>2540</v>
      </c>
      <c r="G2119" t="s">
        <v>2541</v>
      </c>
      <c r="H2119" t="s">
        <v>321</v>
      </c>
      <c r="I2119" t="s">
        <v>951</v>
      </c>
      <c r="J2119" t="s">
        <v>204</v>
      </c>
      <c r="K2119" t="s">
        <v>204</v>
      </c>
      <c r="L2119" t="s">
        <v>325</v>
      </c>
      <c r="M2119" t="s">
        <v>340</v>
      </c>
      <c r="N2119" t="s">
        <v>454</v>
      </c>
      <c r="O2119" t="s">
        <v>339</v>
      </c>
      <c r="P2119" t="s">
        <v>1539</v>
      </c>
      <c r="Q2119" t="s">
        <v>413</v>
      </c>
      <c r="R2119" t="s">
        <v>407</v>
      </c>
      <c r="S2119" t="s">
        <v>1212</v>
      </c>
      <c r="T2119" s="131">
        <v>2.58</v>
      </c>
      <c r="U2119" t="s">
        <v>1777</v>
      </c>
      <c r="V2119" s="132">
        <v>4.8250000000000001E-2</v>
      </c>
      <c r="W2119" s="132">
        <v>5.6399999999999999E-2</v>
      </c>
      <c r="X2119" t="s">
        <v>412</v>
      </c>
      <c r="Y2119" t="s">
        <v>339</v>
      </c>
      <c r="Z2119" s="131">
        <v>330411.59999999998</v>
      </c>
      <c r="AA2119" s="131">
        <v>1</v>
      </c>
      <c r="AB2119" s="131">
        <v>104.13</v>
      </c>
      <c r="AD2119" s="131">
        <v>344.05799999999999</v>
      </c>
      <c r="AH2119" s="132">
        <v>2.1000000000000001E-4</v>
      </c>
      <c r="AI2119" s="132">
        <f t="shared" si="41"/>
        <v>1.8900982196463349E-2</v>
      </c>
      <c r="AJ2119" s="132">
        <v>1.7734302252581846E-3</v>
      </c>
    </row>
    <row r="2120" spans="1:36" hidden="1">
      <c r="A2120" t="s">
        <v>1213</v>
      </c>
      <c r="B2120">
        <v>9721</v>
      </c>
      <c r="C2120" t="s">
        <v>1671</v>
      </c>
      <c r="D2120" t="s">
        <v>1672</v>
      </c>
      <c r="E2120" t="s">
        <v>309</v>
      </c>
      <c r="F2120" t="s">
        <v>3147</v>
      </c>
      <c r="G2120" t="s">
        <v>3148</v>
      </c>
      <c r="H2120" t="s">
        <v>321</v>
      </c>
      <c r="I2120" t="s">
        <v>754</v>
      </c>
      <c r="J2120" t="s">
        <v>204</v>
      </c>
      <c r="K2120" t="s">
        <v>204</v>
      </c>
      <c r="L2120" t="s">
        <v>325</v>
      </c>
      <c r="M2120" t="s">
        <v>340</v>
      </c>
      <c r="N2120" t="s">
        <v>464</v>
      </c>
      <c r="O2120" t="s">
        <v>339</v>
      </c>
      <c r="P2120" t="s">
        <v>1627</v>
      </c>
      <c r="Q2120" t="s">
        <v>413</v>
      </c>
      <c r="R2120" t="s">
        <v>407</v>
      </c>
      <c r="S2120" t="s">
        <v>1212</v>
      </c>
      <c r="T2120" s="131">
        <v>2.97</v>
      </c>
      <c r="U2120" t="s">
        <v>1266</v>
      </c>
      <c r="V2120" s="132">
        <v>1.7080000000000001E-2</v>
      </c>
      <c r="W2120" s="132">
        <v>2.81E-2</v>
      </c>
      <c r="X2120" t="s">
        <v>412</v>
      </c>
      <c r="Y2120" t="s">
        <v>339</v>
      </c>
      <c r="Z2120" s="131">
        <v>279750</v>
      </c>
      <c r="AA2120" s="131">
        <v>1</v>
      </c>
      <c r="AB2120" s="131">
        <v>113.09</v>
      </c>
      <c r="AD2120" s="131">
        <v>316.36900000000003</v>
      </c>
      <c r="AH2120" s="132">
        <v>1.4300000000000001E-3</v>
      </c>
      <c r="AI2120" s="132">
        <f t="shared" si="41"/>
        <v>1.7379874429639522E-2</v>
      </c>
      <c r="AJ2120" s="132">
        <v>1.6307086216123638E-3</v>
      </c>
    </row>
    <row r="2121" spans="1:36" hidden="1">
      <c r="A2121" t="s">
        <v>1213</v>
      </c>
      <c r="B2121">
        <v>9721</v>
      </c>
      <c r="C2121" t="s">
        <v>2303</v>
      </c>
      <c r="D2121" t="s">
        <v>2304</v>
      </c>
      <c r="E2121" t="s">
        <v>309</v>
      </c>
      <c r="F2121" t="s">
        <v>2753</v>
      </c>
      <c r="G2121" t="s">
        <v>2754</v>
      </c>
      <c r="H2121" t="s">
        <v>321</v>
      </c>
      <c r="I2121" t="s">
        <v>951</v>
      </c>
      <c r="J2121" t="s">
        <v>204</v>
      </c>
      <c r="K2121" t="s">
        <v>204</v>
      </c>
      <c r="L2121" t="s">
        <v>325</v>
      </c>
      <c r="M2121" t="s">
        <v>340</v>
      </c>
      <c r="N2121" t="s">
        <v>451</v>
      </c>
      <c r="O2121" t="s">
        <v>339</v>
      </c>
      <c r="P2121" t="s">
        <v>1627</v>
      </c>
      <c r="Q2121" t="s">
        <v>413</v>
      </c>
      <c r="R2121" t="s">
        <v>407</v>
      </c>
      <c r="S2121" t="s">
        <v>1212</v>
      </c>
      <c r="T2121" s="131">
        <v>3</v>
      </c>
      <c r="U2121" t="s">
        <v>2755</v>
      </c>
      <c r="V2121" s="132">
        <v>3.3320000000000002E-2</v>
      </c>
      <c r="W2121" s="132">
        <v>5.2400000000000002E-2</v>
      </c>
      <c r="X2121" t="s">
        <v>412</v>
      </c>
      <c r="Y2121" t="s">
        <v>339</v>
      </c>
      <c r="Z2121" s="131">
        <v>321174.82</v>
      </c>
      <c r="AA2121" s="131">
        <v>1</v>
      </c>
      <c r="AB2121" s="131">
        <v>97.45</v>
      </c>
      <c r="AD2121" s="131">
        <v>312.98500000000001</v>
      </c>
      <c r="AH2121" s="132">
        <v>5.5000000000000003E-4</v>
      </c>
      <c r="AI2121" s="132">
        <f t="shared" si="41"/>
        <v>1.7193972855623418E-2</v>
      </c>
      <c r="AJ2121" s="132">
        <v>1.6132659582176055E-3</v>
      </c>
    </row>
    <row r="2122" spans="1:36" hidden="1">
      <c r="A2122" t="s">
        <v>1213</v>
      </c>
      <c r="B2122">
        <v>9721</v>
      </c>
      <c r="C2122" t="s">
        <v>2598</v>
      </c>
      <c r="D2122" t="s">
        <v>2599</v>
      </c>
      <c r="E2122" t="s">
        <v>309</v>
      </c>
      <c r="F2122" t="s">
        <v>2600</v>
      </c>
      <c r="G2122" t="s">
        <v>2601</v>
      </c>
      <c r="H2122" t="s">
        <v>321</v>
      </c>
      <c r="I2122" t="s">
        <v>755</v>
      </c>
      <c r="J2122" t="s">
        <v>204</v>
      </c>
      <c r="K2122" t="s">
        <v>204</v>
      </c>
      <c r="L2122" t="s">
        <v>325</v>
      </c>
      <c r="M2122" t="s">
        <v>340</v>
      </c>
      <c r="N2122" t="s">
        <v>454</v>
      </c>
      <c r="O2122" t="s">
        <v>339</v>
      </c>
      <c r="P2122" t="s">
        <v>1700</v>
      </c>
      <c r="Q2122" t="s">
        <v>413</v>
      </c>
      <c r="R2122" t="s">
        <v>407</v>
      </c>
      <c r="S2122" t="s">
        <v>1212</v>
      </c>
      <c r="T2122" s="131">
        <v>0.27</v>
      </c>
      <c r="U2122" t="s">
        <v>2602</v>
      </c>
      <c r="V2122" s="132">
        <v>3.771E-2</v>
      </c>
      <c r="W2122" s="132">
        <v>8.0799999999999997E-2</v>
      </c>
      <c r="X2122" t="s">
        <v>412</v>
      </c>
      <c r="Y2122" t="s">
        <v>339</v>
      </c>
      <c r="Z2122" s="131">
        <v>292518.73</v>
      </c>
      <c r="AA2122" s="131">
        <v>1</v>
      </c>
      <c r="AB2122" s="131">
        <v>103.71</v>
      </c>
      <c r="AD2122" s="131">
        <v>303.37099999999998</v>
      </c>
      <c r="AH2122" s="132">
        <v>8.7000000000000001E-4</v>
      </c>
      <c r="AI2122" s="132">
        <f t="shared" si="41"/>
        <v>1.6665823407458286E-2</v>
      </c>
      <c r="AJ2122" s="132">
        <v>1.5637110628638215E-3</v>
      </c>
    </row>
    <row r="2123" spans="1:36" hidden="1">
      <c r="A2123" t="s">
        <v>1213</v>
      </c>
      <c r="B2123">
        <v>9721</v>
      </c>
      <c r="C2123" t="s">
        <v>2722</v>
      </c>
      <c r="D2123" t="s">
        <v>2723</v>
      </c>
      <c r="E2123" t="s">
        <v>309</v>
      </c>
      <c r="F2123" t="s">
        <v>2724</v>
      </c>
      <c r="G2123" t="s">
        <v>2725</v>
      </c>
      <c r="H2123" t="s">
        <v>321</v>
      </c>
      <c r="I2123" t="s">
        <v>951</v>
      </c>
      <c r="J2123" t="s">
        <v>204</v>
      </c>
      <c r="K2123" t="s">
        <v>204</v>
      </c>
      <c r="L2123" t="s">
        <v>325</v>
      </c>
      <c r="M2123" t="s">
        <v>340</v>
      </c>
      <c r="N2123" t="s">
        <v>484</v>
      </c>
      <c r="O2123" t="s">
        <v>339</v>
      </c>
      <c r="P2123" t="s">
        <v>1533</v>
      </c>
      <c r="Q2123" t="s">
        <v>413</v>
      </c>
      <c r="R2123" t="s">
        <v>407</v>
      </c>
      <c r="S2123" t="s">
        <v>1212</v>
      </c>
      <c r="T2123" s="131">
        <v>1.58</v>
      </c>
      <c r="U2123" t="s">
        <v>2726</v>
      </c>
      <c r="V2123" s="132">
        <v>3.508E-2</v>
      </c>
      <c r="W2123" s="132">
        <v>4.9299999999999997E-2</v>
      </c>
      <c r="X2123" t="s">
        <v>412</v>
      </c>
      <c r="Y2123" t="s">
        <v>339</v>
      </c>
      <c r="Z2123" s="131">
        <v>269920</v>
      </c>
      <c r="AA2123" s="131">
        <v>1</v>
      </c>
      <c r="AB2123" s="131">
        <v>101.61</v>
      </c>
      <c r="AD2123" s="131">
        <v>274.26600000000002</v>
      </c>
      <c r="AH2123" s="132">
        <v>4.4999999999999999E-4</v>
      </c>
      <c r="AI2123" s="132">
        <f t="shared" si="41"/>
        <v>1.5066927038741193E-2</v>
      </c>
      <c r="AJ2123" s="132">
        <v>1.4136907560953714E-3</v>
      </c>
    </row>
    <row r="2124" spans="1:36" hidden="1">
      <c r="A2124" t="s">
        <v>1213</v>
      </c>
      <c r="B2124">
        <v>9721</v>
      </c>
      <c r="C2124" t="s">
        <v>1696</v>
      </c>
      <c r="D2124" t="s">
        <v>1697</v>
      </c>
      <c r="E2124" t="s">
        <v>309</v>
      </c>
      <c r="F2124" t="s">
        <v>2060</v>
      </c>
      <c r="G2124" t="s">
        <v>2061</v>
      </c>
      <c r="H2124" t="s">
        <v>321</v>
      </c>
      <c r="I2124" t="s">
        <v>754</v>
      </c>
      <c r="J2124" t="s">
        <v>204</v>
      </c>
      <c r="K2124" t="s">
        <v>204</v>
      </c>
      <c r="L2124" t="s">
        <v>325</v>
      </c>
      <c r="M2124" t="s">
        <v>340</v>
      </c>
      <c r="N2124" t="s">
        <v>464</v>
      </c>
      <c r="O2124" t="s">
        <v>339</v>
      </c>
      <c r="P2124" t="s">
        <v>1700</v>
      </c>
      <c r="Q2124" t="s">
        <v>413</v>
      </c>
      <c r="R2124" t="s">
        <v>407</v>
      </c>
      <c r="S2124" t="s">
        <v>1212</v>
      </c>
      <c r="T2124" s="131">
        <v>2.27</v>
      </c>
      <c r="U2124" t="s">
        <v>1343</v>
      </c>
      <c r="V2124" s="132">
        <v>4.4299999999999999E-3</v>
      </c>
      <c r="W2124" s="132">
        <v>2.8000000000000001E-2</v>
      </c>
      <c r="X2124" t="s">
        <v>412</v>
      </c>
      <c r="Y2124" t="s">
        <v>339</v>
      </c>
      <c r="Z2124" s="131">
        <v>238168.1</v>
      </c>
      <c r="AA2124" s="131">
        <v>1</v>
      </c>
      <c r="AB2124" s="131">
        <v>114.39</v>
      </c>
      <c r="AD2124" s="131">
        <v>272.44</v>
      </c>
      <c r="AH2124" s="132">
        <v>1.4999999999999999E-4</v>
      </c>
      <c r="AI2124" s="132">
        <f t="shared" si="41"/>
        <v>1.4966614900989005E-2</v>
      </c>
      <c r="AJ2124" s="132">
        <v>1.4042787279160485E-3</v>
      </c>
    </row>
    <row r="2125" spans="1:36" hidden="1">
      <c r="A2125" t="s">
        <v>1213</v>
      </c>
      <c r="B2125">
        <v>9721</v>
      </c>
      <c r="C2125" t="s">
        <v>2464</v>
      </c>
      <c r="D2125" t="s">
        <v>2465</v>
      </c>
      <c r="E2125" t="s">
        <v>309</v>
      </c>
      <c r="F2125" t="s">
        <v>3050</v>
      </c>
      <c r="G2125" t="s">
        <v>3051</v>
      </c>
      <c r="H2125" t="s">
        <v>321</v>
      </c>
      <c r="I2125" t="s">
        <v>951</v>
      </c>
      <c r="J2125" t="s">
        <v>204</v>
      </c>
      <c r="K2125" t="s">
        <v>204</v>
      </c>
      <c r="L2125" t="s">
        <v>325</v>
      </c>
      <c r="M2125" t="s">
        <v>340</v>
      </c>
      <c r="N2125" t="s">
        <v>445</v>
      </c>
      <c r="O2125" t="s">
        <v>339</v>
      </c>
      <c r="P2125" t="s">
        <v>1545</v>
      </c>
      <c r="Q2125" t="s">
        <v>415</v>
      </c>
      <c r="R2125" t="s">
        <v>407</v>
      </c>
      <c r="S2125" t="s">
        <v>1212</v>
      </c>
      <c r="T2125" s="131">
        <v>0.75</v>
      </c>
      <c r="U2125" t="s">
        <v>1583</v>
      </c>
      <c r="V2125" s="132">
        <v>2.359E-2</v>
      </c>
      <c r="W2125" s="132">
        <v>5.3699999999999998E-2</v>
      </c>
      <c r="X2125" t="s">
        <v>412</v>
      </c>
      <c r="Y2125" t="s">
        <v>339</v>
      </c>
      <c r="Z2125" s="131">
        <v>236838</v>
      </c>
      <c r="AA2125" s="131">
        <v>1</v>
      </c>
      <c r="AB2125" s="131">
        <v>98.68</v>
      </c>
      <c r="AD2125" s="131">
        <v>233.71199999999999</v>
      </c>
      <c r="AH2125" s="132">
        <v>2.7E-4</v>
      </c>
      <c r="AI2125" s="132">
        <f t="shared" si="41"/>
        <v>1.2839074665026949E-2</v>
      </c>
      <c r="AJ2125" s="132">
        <v>1.2046571357315942E-3</v>
      </c>
    </row>
    <row r="2126" spans="1:36" hidden="1">
      <c r="A2126" t="s">
        <v>1213</v>
      </c>
      <c r="B2126">
        <v>9721</v>
      </c>
      <c r="C2126" t="s">
        <v>1584</v>
      </c>
      <c r="D2126" t="s">
        <v>1585</v>
      </c>
      <c r="E2126" t="s">
        <v>309</v>
      </c>
      <c r="F2126" t="s">
        <v>3526</v>
      </c>
      <c r="G2126" t="s">
        <v>3527</v>
      </c>
      <c r="H2126" t="s">
        <v>321</v>
      </c>
      <c r="I2126" t="s">
        <v>754</v>
      </c>
      <c r="J2126" t="s">
        <v>204</v>
      </c>
      <c r="K2126" t="s">
        <v>204</v>
      </c>
      <c r="L2126" t="s">
        <v>325</v>
      </c>
      <c r="M2126" t="s">
        <v>340</v>
      </c>
      <c r="N2126" t="s">
        <v>465</v>
      </c>
      <c r="O2126" t="s">
        <v>339</v>
      </c>
      <c r="P2126" t="s">
        <v>1577</v>
      </c>
      <c r="Q2126" t="s">
        <v>415</v>
      </c>
      <c r="R2126" t="s">
        <v>407</v>
      </c>
      <c r="S2126" t="s">
        <v>1212</v>
      </c>
      <c r="T2126" s="131">
        <v>1.39</v>
      </c>
      <c r="U2126" t="s">
        <v>2449</v>
      </c>
      <c r="V2126" s="132">
        <v>1.3169999999999999E-2</v>
      </c>
      <c r="W2126" s="132">
        <v>3.3000000000000002E-2</v>
      </c>
      <c r="X2126" t="s">
        <v>412</v>
      </c>
      <c r="Y2126" t="s">
        <v>339</v>
      </c>
      <c r="Z2126" s="131">
        <v>192000</v>
      </c>
      <c r="AA2126" s="131">
        <v>1</v>
      </c>
      <c r="AB2126" s="131">
        <v>116.54</v>
      </c>
      <c r="AD2126" s="131">
        <v>223.75700000000001</v>
      </c>
      <c r="AH2126" s="132">
        <v>4.6999999999999999E-4</v>
      </c>
      <c r="AI2126" s="132">
        <f t="shared" si="41"/>
        <v>1.2292192227281592E-2</v>
      </c>
      <c r="AJ2126" s="132">
        <v>1.1533445724648042E-3</v>
      </c>
    </row>
    <row r="2127" spans="1:36" hidden="1">
      <c r="A2127" t="s">
        <v>1213</v>
      </c>
      <c r="B2127">
        <v>9721</v>
      </c>
      <c r="C2127" t="s">
        <v>2528</v>
      </c>
      <c r="D2127" t="s">
        <v>2529</v>
      </c>
      <c r="E2127" t="s">
        <v>309</v>
      </c>
      <c r="F2127" t="s">
        <v>2748</v>
      </c>
      <c r="G2127" t="s">
        <v>2749</v>
      </c>
      <c r="H2127" t="s">
        <v>321</v>
      </c>
      <c r="I2127" t="s">
        <v>755</v>
      </c>
      <c r="J2127" t="s">
        <v>204</v>
      </c>
      <c r="K2127" t="s">
        <v>204</v>
      </c>
      <c r="L2127" t="s">
        <v>325</v>
      </c>
      <c r="M2127" t="s">
        <v>340</v>
      </c>
      <c r="N2127" t="s">
        <v>454</v>
      </c>
      <c r="O2127" t="s">
        <v>339</v>
      </c>
      <c r="P2127" t="s">
        <v>1545</v>
      </c>
      <c r="Q2127" t="s">
        <v>415</v>
      </c>
      <c r="R2127" t="s">
        <v>407</v>
      </c>
      <c r="S2127" t="s">
        <v>1212</v>
      </c>
      <c r="T2127" s="131">
        <v>2.83</v>
      </c>
      <c r="U2127" t="s">
        <v>2532</v>
      </c>
      <c r="V2127" s="132">
        <v>5.3019999999999998E-2</v>
      </c>
      <c r="W2127" s="132">
        <v>6.6299999999999998E-2</v>
      </c>
      <c r="X2127" t="s">
        <v>412</v>
      </c>
      <c r="Y2127" t="s">
        <v>339</v>
      </c>
      <c r="Z2127" s="131">
        <v>199419.17</v>
      </c>
      <c r="AA2127" s="131">
        <v>1</v>
      </c>
      <c r="AB2127" s="131">
        <v>102.77</v>
      </c>
      <c r="AD2127" s="131">
        <v>204.94300000000001</v>
      </c>
      <c r="AH2127" s="132">
        <v>1.8000000000000001E-4</v>
      </c>
      <c r="AI2127" s="132">
        <f t="shared" si="41"/>
        <v>1.1258636608623513E-2</v>
      </c>
      <c r="AJ2127" s="132">
        <v>1.0563687246193611E-3</v>
      </c>
    </row>
    <row r="2128" spans="1:36" hidden="1">
      <c r="A2128" t="s">
        <v>1213</v>
      </c>
      <c r="B2128">
        <v>9721</v>
      </c>
      <c r="C2128" t="s">
        <v>2703</v>
      </c>
      <c r="D2128" t="s">
        <v>2704</v>
      </c>
      <c r="E2128" t="s">
        <v>309</v>
      </c>
      <c r="F2128" t="s">
        <v>2713</v>
      </c>
      <c r="G2128" t="s">
        <v>2714</v>
      </c>
      <c r="H2128" t="s">
        <v>321</v>
      </c>
      <c r="I2128" t="s">
        <v>951</v>
      </c>
      <c r="J2128" t="s">
        <v>204</v>
      </c>
      <c r="K2128" t="s">
        <v>204</v>
      </c>
      <c r="L2128" t="s">
        <v>325</v>
      </c>
      <c r="M2128" t="s">
        <v>340</v>
      </c>
      <c r="N2128" t="s">
        <v>451</v>
      </c>
      <c r="O2128" t="s">
        <v>339</v>
      </c>
      <c r="P2128" t="s">
        <v>1627</v>
      </c>
      <c r="Q2128" t="s">
        <v>413</v>
      </c>
      <c r="R2128" t="s">
        <v>407</v>
      </c>
      <c r="S2128" t="s">
        <v>1212</v>
      </c>
      <c r="T2128" s="131">
        <v>1.01</v>
      </c>
      <c r="U2128" t="s">
        <v>1628</v>
      </c>
      <c r="V2128" s="132">
        <v>2.8709999999999999E-2</v>
      </c>
      <c r="W2128" s="132">
        <v>5.0599999999999999E-2</v>
      </c>
      <c r="X2128" t="s">
        <v>412</v>
      </c>
      <c r="Y2128" t="s">
        <v>339</v>
      </c>
      <c r="Z2128" s="131">
        <v>178516.88</v>
      </c>
      <c r="AA2128" s="131">
        <v>1</v>
      </c>
      <c r="AB2128" s="131">
        <v>98.62</v>
      </c>
      <c r="AD2128" s="131">
        <v>176.053</v>
      </c>
      <c r="AH2128" s="132">
        <v>8.5999999999999998E-4</v>
      </c>
      <c r="AI2128" s="132">
        <f t="shared" si="41"/>
        <v>9.6715513623690259E-3</v>
      </c>
      <c r="AJ2128" s="132">
        <v>9.0745662489283535E-4</v>
      </c>
    </row>
    <row r="2129" spans="1:36" hidden="1">
      <c r="A2129" t="s">
        <v>1213</v>
      </c>
      <c r="B2129">
        <v>9721</v>
      </c>
      <c r="C2129" t="s">
        <v>1913</v>
      </c>
      <c r="D2129" t="s">
        <v>1914</v>
      </c>
      <c r="E2129" t="s">
        <v>309</v>
      </c>
      <c r="F2129" t="s">
        <v>2683</v>
      </c>
      <c r="G2129" t="s">
        <v>2684</v>
      </c>
      <c r="H2129" t="s">
        <v>321</v>
      </c>
      <c r="I2129" t="s">
        <v>754</v>
      </c>
      <c r="J2129" t="s">
        <v>204</v>
      </c>
      <c r="K2129" t="s">
        <v>204</v>
      </c>
      <c r="L2129" t="s">
        <v>325</v>
      </c>
      <c r="M2129" t="s">
        <v>340</v>
      </c>
      <c r="N2129" t="s">
        <v>464</v>
      </c>
      <c r="O2129" t="s">
        <v>339</v>
      </c>
      <c r="P2129" t="s">
        <v>1700</v>
      </c>
      <c r="Q2129" t="s">
        <v>413</v>
      </c>
      <c r="R2129" t="s">
        <v>407</v>
      </c>
      <c r="S2129" t="s">
        <v>1212</v>
      </c>
      <c r="T2129" s="131">
        <v>0.27</v>
      </c>
      <c r="U2129" t="s">
        <v>2685</v>
      </c>
      <c r="V2129" s="132">
        <v>1.9369999999999998E-2</v>
      </c>
      <c r="W2129" s="132">
        <v>2.12E-2</v>
      </c>
      <c r="X2129" t="s">
        <v>412</v>
      </c>
      <c r="Y2129" t="s">
        <v>339</v>
      </c>
      <c r="Z2129" s="131">
        <v>148508.63</v>
      </c>
      <c r="AA2129" s="131">
        <v>1</v>
      </c>
      <c r="AB2129" s="131">
        <v>118.09</v>
      </c>
      <c r="AD2129" s="131">
        <v>175.374</v>
      </c>
      <c r="AH2129" s="132">
        <v>1.9000000000000001E-4</v>
      </c>
      <c r="AI2129" s="132">
        <f t="shared" si="41"/>
        <v>9.6342501895685124E-3</v>
      </c>
      <c r="AJ2129" s="132">
        <v>9.0395675242089667E-4</v>
      </c>
    </row>
    <row r="2130" spans="1:36" hidden="1">
      <c r="A2130" t="s">
        <v>1213</v>
      </c>
      <c r="B2130">
        <v>9721</v>
      </c>
      <c r="C2130" t="s">
        <v>1948</v>
      </c>
      <c r="D2130" t="s">
        <v>1949</v>
      </c>
      <c r="E2130" t="s">
        <v>309</v>
      </c>
      <c r="F2130" t="s">
        <v>3516</v>
      </c>
      <c r="G2130" t="s">
        <v>3517</v>
      </c>
      <c r="H2130" t="s">
        <v>321</v>
      </c>
      <c r="I2130" t="s">
        <v>951</v>
      </c>
      <c r="J2130" t="s">
        <v>204</v>
      </c>
      <c r="K2130" t="s">
        <v>204</v>
      </c>
      <c r="L2130" t="s">
        <v>325</v>
      </c>
      <c r="M2130" t="s">
        <v>340</v>
      </c>
      <c r="N2130" t="s">
        <v>447</v>
      </c>
      <c r="O2130" t="s">
        <v>339</v>
      </c>
      <c r="P2130" t="s">
        <v>1551</v>
      </c>
      <c r="Q2130" t="s">
        <v>413</v>
      </c>
      <c r="R2130" t="s">
        <v>407</v>
      </c>
      <c r="S2130" t="s">
        <v>1212</v>
      </c>
      <c r="T2130" s="131">
        <v>1.92</v>
      </c>
      <c r="U2130" t="s">
        <v>3518</v>
      </c>
      <c r="V2130" s="132">
        <v>4.249E-2</v>
      </c>
      <c r="W2130" s="132">
        <v>5.5199999999999999E-2</v>
      </c>
      <c r="X2130" t="s">
        <v>412</v>
      </c>
      <c r="Y2130" t="s">
        <v>339</v>
      </c>
      <c r="Z2130" s="131">
        <v>160000</v>
      </c>
      <c r="AA2130" s="131">
        <v>1</v>
      </c>
      <c r="AB2130" s="131">
        <v>98.75</v>
      </c>
      <c r="AD2130" s="131">
        <v>158</v>
      </c>
      <c r="AH2130" s="132">
        <v>2.0000000000000001E-4</v>
      </c>
      <c r="AI2130" s="132">
        <f t="shared" si="41"/>
        <v>8.6798016236832431E-3</v>
      </c>
      <c r="AJ2130" s="132">
        <v>8.1440331453066974E-4</v>
      </c>
    </row>
    <row r="2131" spans="1:36" hidden="1">
      <c r="A2131" t="s">
        <v>1213</v>
      </c>
      <c r="B2131">
        <v>9721</v>
      </c>
      <c r="C2131" t="s">
        <v>2275</v>
      </c>
      <c r="D2131" t="s">
        <v>2276</v>
      </c>
      <c r="E2131" t="s">
        <v>309</v>
      </c>
      <c r="F2131" t="s">
        <v>2676</v>
      </c>
      <c r="G2131" t="s">
        <v>2677</v>
      </c>
      <c r="H2131" t="s">
        <v>321</v>
      </c>
      <c r="I2131" t="s">
        <v>754</v>
      </c>
      <c r="J2131" t="s">
        <v>204</v>
      </c>
      <c r="K2131" t="s">
        <v>204</v>
      </c>
      <c r="L2131" t="s">
        <v>325</v>
      </c>
      <c r="M2131" t="s">
        <v>340</v>
      </c>
      <c r="N2131" t="s">
        <v>464</v>
      </c>
      <c r="O2131" t="s">
        <v>339</v>
      </c>
      <c r="P2131" t="s">
        <v>1533</v>
      </c>
      <c r="Q2131" t="s">
        <v>413</v>
      </c>
      <c r="R2131" t="s">
        <v>407</v>
      </c>
      <c r="S2131" t="s">
        <v>1212</v>
      </c>
      <c r="T2131" s="131">
        <v>1.1499999999999999</v>
      </c>
      <c r="U2131" t="s">
        <v>2678</v>
      </c>
      <c r="V2131" s="132">
        <v>8.5199999999999998E-3</v>
      </c>
      <c r="W2131" s="132">
        <v>2.8199999999999999E-2</v>
      </c>
      <c r="X2131" t="s">
        <v>412</v>
      </c>
      <c r="Y2131" t="s">
        <v>339</v>
      </c>
      <c r="Z2131" s="131">
        <v>134574.5</v>
      </c>
      <c r="AA2131" s="131">
        <v>1</v>
      </c>
      <c r="AB2131" s="131">
        <v>117.16</v>
      </c>
      <c r="AD2131" s="131">
        <v>157.667</v>
      </c>
      <c r="AH2131" s="132">
        <v>1E-4</v>
      </c>
      <c r="AI2131" s="132">
        <f t="shared" si="41"/>
        <v>8.661508117729531E-3</v>
      </c>
      <c r="AJ2131" s="132">
        <v>8.1268688222852598E-4</v>
      </c>
    </row>
    <row r="2132" spans="1:36" hidden="1">
      <c r="A2132" t="s">
        <v>1213</v>
      </c>
      <c r="B2132">
        <v>9721</v>
      </c>
      <c r="C2132" t="s">
        <v>2050</v>
      </c>
      <c r="D2132" t="s">
        <v>2051</v>
      </c>
      <c r="E2132" t="s">
        <v>309</v>
      </c>
      <c r="F2132" t="s">
        <v>3482</v>
      </c>
      <c r="G2132" t="s">
        <v>3483</v>
      </c>
      <c r="H2132" t="s">
        <v>321</v>
      </c>
      <c r="I2132" t="s">
        <v>754</v>
      </c>
      <c r="J2132" t="s">
        <v>204</v>
      </c>
      <c r="K2132" t="s">
        <v>204</v>
      </c>
      <c r="L2132" t="s">
        <v>325</v>
      </c>
      <c r="M2132" t="s">
        <v>340</v>
      </c>
      <c r="N2132" t="s">
        <v>464</v>
      </c>
      <c r="O2132" t="s">
        <v>339</v>
      </c>
      <c r="P2132" t="s">
        <v>1700</v>
      </c>
      <c r="Q2132" t="s">
        <v>413</v>
      </c>
      <c r="R2132" t="s">
        <v>407</v>
      </c>
      <c r="S2132" t="s">
        <v>1212</v>
      </c>
      <c r="T2132" s="131">
        <v>1.68</v>
      </c>
      <c r="U2132" t="s">
        <v>1566</v>
      </c>
      <c r="V2132" s="132">
        <v>-6.4000000000000005E-4</v>
      </c>
      <c r="W2132" s="132">
        <v>2.75E-2</v>
      </c>
      <c r="X2132" t="s">
        <v>412</v>
      </c>
      <c r="Y2132" t="s">
        <v>339</v>
      </c>
      <c r="Z2132" s="131">
        <v>113758.2</v>
      </c>
      <c r="AA2132" s="131">
        <v>1</v>
      </c>
      <c r="AB2132" s="131">
        <v>118.93</v>
      </c>
      <c r="AD2132" s="131">
        <v>135.29300000000001</v>
      </c>
      <c r="AH2132" s="132">
        <v>2.1000000000000001E-4</v>
      </c>
      <c r="AI2132" s="132">
        <f t="shared" si="41"/>
        <v>7.4323822852720069E-3</v>
      </c>
      <c r="AJ2132" s="132">
        <v>6.9736118754935383E-4</v>
      </c>
    </row>
    <row r="2133" spans="1:36" hidden="1">
      <c r="A2133" t="s">
        <v>1213</v>
      </c>
      <c r="B2133">
        <v>9721</v>
      </c>
      <c r="C2133" t="s">
        <v>455</v>
      </c>
      <c r="D2133" t="s">
        <v>2228</v>
      </c>
      <c r="E2133" t="s">
        <v>309</v>
      </c>
      <c r="F2133" t="s">
        <v>2393</v>
      </c>
      <c r="G2133" t="s">
        <v>2394</v>
      </c>
      <c r="H2133" t="s">
        <v>321</v>
      </c>
      <c r="I2133" t="s">
        <v>754</v>
      </c>
      <c r="J2133" t="s">
        <v>204</v>
      </c>
      <c r="K2133" t="s">
        <v>204</v>
      </c>
      <c r="L2133" t="s">
        <v>325</v>
      </c>
      <c r="M2133" t="s">
        <v>340</v>
      </c>
      <c r="N2133" t="s">
        <v>440</v>
      </c>
      <c r="O2133" t="s">
        <v>339</v>
      </c>
      <c r="P2133" t="s">
        <v>2027</v>
      </c>
      <c r="Q2133" t="s">
        <v>415</v>
      </c>
      <c r="R2133" t="s">
        <v>407</v>
      </c>
      <c r="S2133" t="s">
        <v>1212</v>
      </c>
      <c r="T2133" s="131">
        <v>0.9</v>
      </c>
      <c r="U2133" t="s">
        <v>2395</v>
      </c>
      <c r="V2133" s="132">
        <v>5.2999999999999998E-4</v>
      </c>
      <c r="W2133" s="132">
        <v>2.4E-2</v>
      </c>
      <c r="X2133" t="s">
        <v>412</v>
      </c>
      <c r="Y2133" t="s">
        <v>339</v>
      </c>
      <c r="Z2133" s="131">
        <v>109213</v>
      </c>
      <c r="AA2133" s="131">
        <v>1</v>
      </c>
      <c r="AB2133" s="131">
        <v>119.86</v>
      </c>
      <c r="AD2133" s="131">
        <v>130.90299999999999</v>
      </c>
      <c r="AH2133" s="132">
        <v>6.9999999999999994E-5</v>
      </c>
      <c r="AI2133" s="132">
        <f t="shared" si="41"/>
        <v>7.1912156452215662E-3</v>
      </c>
      <c r="AJ2133" s="132">
        <v>6.7473314608865978E-4</v>
      </c>
    </row>
    <row r="2134" spans="1:36" hidden="1">
      <c r="A2134" t="s">
        <v>1213</v>
      </c>
      <c r="B2134">
        <v>9721</v>
      </c>
      <c r="C2134" t="s">
        <v>1908</v>
      </c>
      <c r="D2134" t="s">
        <v>1909</v>
      </c>
      <c r="E2134" t="s">
        <v>309</v>
      </c>
      <c r="F2134" t="s">
        <v>2358</v>
      </c>
      <c r="G2134" t="s">
        <v>2359</v>
      </c>
      <c r="H2134" t="s">
        <v>321</v>
      </c>
      <c r="I2134" t="s">
        <v>754</v>
      </c>
      <c r="J2134" t="s">
        <v>204</v>
      </c>
      <c r="K2134" t="s">
        <v>204</v>
      </c>
      <c r="L2134" t="s">
        <v>325</v>
      </c>
      <c r="M2134" t="s">
        <v>340</v>
      </c>
      <c r="N2134" t="s">
        <v>464</v>
      </c>
      <c r="O2134" t="s">
        <v>339</v>
      </c>
      <c r="P2134" t="s">
        <v>1627</v>
      </c>
      <c r="Q2134" t="s">
        <v>413</v>
      </c>
      <c r="R2134" t="s">
        <v>407</v>
      </c>
      <c r="S2134" t="s">
        <v>1212</v>
      </c>
      <c r="T2134" s="131">
        <v>3.84</v>
      </c>
      <c r="U2134" t="s">
        <v>2360</v>
      </c>
      <c r="V2134" s="132">
        <v>2.767E-2</v>
      </c>
      <c r="W2134" s="132">
        <v>3.15E-2</v>
      </c>
      <c r="X2134" t="s">
        <v>412</v>
      </c>
      <c r="Y2134" t="s">
        <v>339</v>
      </c>
      <c r="Z2134" s="131">
        <v>99000</v>
      </c>
      <c r="AA2134" s="131">
        <v>1</v>
      </c>
      <c r="AB2134" s="131">
        <v>105.8</v>
      </c>
      <c r="AD2134" s="131">
        <v>104.742</v>
      </c>
      <c r="AH2134" s="132">
        <v>1.2E-4</v>
      </c>
      <c r="AI2134" s="132">
        <f t="shared" si="41"/>
        <v>5.7540492510622168E-3</v>
      </c>
      <c r="AJ2134" s="132">
        <v>5.3988754411754059E-4</v>
      </c>
    </row>
    <row r="2135" spans="1:36" hidden="1">
      <c r="A2135" t="s">
        <v>1213</v>
      </c>
      <c r="B2135">
        <v>9721</v>
      </c>
      <c r="C2135" t="s">
        <v>455</v>
      </c>
      <c r="D2135" t="s">
        <v>2228</v>
      </c>
      <c r="E2135" t="s">
        <v>309</v>
      </c>
      <c r="F2135" t="s">
        <v>2229</v>
      </c>
      <c r="G2135" t="s">
        <v>2230</v>
      </c>
      <c r="H2135" t="s">
        <v>321</v>
      </c>
      <c r="I2135" t="s">
        <v>754</v>
      </c>
      <c r="J2135" t="s">
        <v>204</v>
      </c>
      <c r="K2135" t="s">
        <v>204</v>
      </c>
      <c r="L2135" t="s">
        <v>325</v>
      </c>
      <c r="M2135" t="s">
        <v>340</v>
      </c>
      <c r="N2135" t="s">
        <v>440</v>
      </c>
      <c r="O2135" t="s">
        <v>339</v>
      </c>
      <c r="P2135" t="s">
        <v>2027</v>
      </c>
      <c r="Q2135" t="s">
        <v>415</v>
      </c>
      <c r="R2135" t="s">
        <v>407</v>
      </c>
      <c r="S2135" t="s">
        <v>1212</v>
      </c>
      <c r="T2135" s="131">
        <v>10.119999999999999</v>
      </c>
      <c r="U2135" t="s">
        <v>2231</v>
      </c>
      <c r="V2135" s="132">
        <v>2.8459999999999999E-2</v>
      </c>
      <c r="W2135" s="132">
        <v>3.1E-2</v>
      </c>
      <c r="X2135" t="s">
        <v>412</v>
      </c>
      <c r="Y2135" t="s">
        <v>339</v>
      </c>
      <c r="Z2135" s="131">
        <v>97503</v>
      </c>
      <c r="AA2135" s="131">
        <v>1</v>
      </c>
      <c r="AB2135" s="131">
        <v>107.1</v>
      </c>
      <c r="AD2135" s="131">
        <v>104.426</v>
      </c>
      <c r="AH2135" s="132">
        <v>2.0000000000000002E-5</v>
      </c>
      <c r="AI2135" s="132">
        <f t="shared" si="41"/>
        <v>5.7366896478148509E-3</v>
      </c>
      <c r="AJ2135" s="132">
        <v>5.3825873748847926E-4</v>
      </c>
    </row>
    <row r="2136" spans="1:36" hidden="1">
      <c r="A2136" t="s">
        <v>1213</v>
      </c>
      <c r="B2136">
        <v>9721</v>
      </c>
      <c r="C2136" t="s">
        <v>2453</v>
      </c>
      <c r="D2136" t="s">
        <v>2454</v>
      </c>
      <c r="E2136" t="s">
        <v>309</v>
      </c>
      <c r="F2136" t="s">
        <v>2455</v>
      </c>
      <c r="G2136" t="s">
        <v>2456</v>
      </c>
      <c r="H2136" t="s">
        <v>321</v>
      </c>
      <c r="I2136" t="s">
        <v>754</v>
      </c>
      <c r="J2136" t="s">
        <v>204</v>
      </c>
      <c r="K2136" t="s">
        <v>204</v>
      </c>
      <c r="L2136" t="s">
        <v>325</v>
      </c>
      <c r="M2136" t="s">
        <v>340</v>
      </c>
      <c r="N2136" t="s">
        <v>477</v>
      </c>
      <c r="O2136" t="s">
        <v>339</v>
      </c>
      <c r="P2136" t="s">
        <v>1211</v>
      </c>
      <c r="Q2136" t="s">
        <v>413</v>
      </c>
      <c r="R2136" t="s">
        <v>407</v>
      </c>
      <c r="S2136" t="s">
        <v>1212</v>
      </c>
      <c r="T2136" s="131">
        <v>11.71</v>
      </c>
      <c r="U2136" t="s">
        <v>2457</v>
      </c>
      <c r="V2136" s="132">
        <v>2.743E-2</v>
      </c>
      <c r="W2136" s="132">
        <v>2.9899999999999999E-2</v>
      </c>
      <c r="X2136" t="s">
        <v>412</v>
      </c>
      <c r="Y2136" t="s">
        <v>339</v>
      </c>
      <c r="Z2136" s="131">
        <v>96703.3</v>
      </c>
      <c r="AA2136" s="131">
        <v>1</v>
      </c>
      <c r="AB2136" s="131">
        <v>102.91</v>
      </c>
      <c r="AD2136" s="131">
        <v>99.516999999999996</v>
      </c>
      <c r="AH2136" s="132">
        <v>2.0000000000000002E-5</v>
      </c>
      <c r="AI2136" s="132">
        <f t="shared" si="41"/>
        <v>5.4670115074942106E-3</v>
      </c>
      <c r="AJ2136" s="132">
        <v>5.1295553577309272E-4</v>
      </c>
    </row>
    <row r="2137" spans="1:36" hidden="1">
      <c r="A2137" t="s">
        <v>1213</v>
      </c>
      <c r="B2137">
        <v>9721</v>
      </c>
      <c r="C2137" t="s">
        <v>1977</v>
      </c>
      <c r="D2137" t="s">
        <v>1978</v>
      </c>
      <c r="E2137" t="s">
        <v>309</v>
      </c>
      <c r="F2137" t="s">
        <v>2487</v>
      </c>
      <c r="G2137" t="s">
        <v>2488</v>
      </c>
      <c r="H2137" t="s">
        <v>321</v>
      </c>
      <c r="I2137" t="s">
        <v>754</v>
      </c>
      <c r="J2137" t="s">
        <v>204</v>
      </c>
      <c r="K2137" t="s">
        <v>204</v>
      </c>
      <c r="L2137" t="s">
        <v>325</v>
      </c>
      <c r="M2137" t="s">
        <v>340</v>
      </c>
      <c r="N2137" t="s">
        <v>464</v>
      </c>
      <c r="O2137" t="s">
        <v>339</v>
      </c>
      <c r="P2137" t="s">
        <v>1700</v>
      </c>
      <c r="Q2137" t="s">
        <v>413</v>
      </c>
      <c r="R2137" t="s">
        <v>407</v>
      </c>
      <c r="S2137" t="s">
        <v>1212</v>
      </c>
      <c r="T2137" s="131">
        <v>0.99</v>
      </c>
      <c r="U2137" t="s">
        <v>1844</v>
      </c>
      <c r="V2137" s="132">
        <v>-2.5600000000000002E-3</v>
      </c>
      <c r="W2137" s="132">
        <v>2.46E-2</v>
      </c>
      <c r="X2137" t="s">
        <v>412</v>
      </c>
      <c r="Y2137" t="s">
        <v>339</v>
      </c>
      <c r="Z2137" s="131">
        <v>49407.93</v>
      </c>
      <c r="AA2137" s="131">
        <v>1</v>
      </c>
      <c r="AB2137" s="131">
        <v>143.4</v>
      </c>
      <c r="AD2137" s="131">
        <v>70.850999999999999</v>
      </c>
      <c r="AH2137" s="132">
        <v>1E-4</v>
      </c>
      <c r="AI2137" s="132">
        <f t="shared" si="41"/>
        <v>3.892231802782161E-3</v>
      </c>
      <c r="AJ2137" s="132">
        <v>3.6519803315071189E-4</v>
      </c>
    </row>
    <row r="2138" spans="1:36" hidden="1">
      <c r="A2138" t="s">
        <v>1213</v>
      </c>
      <c r="B2138">
        <v>9721</v>
      </c>
      <c r="C2138" t="s">
        <v>2873</v>
      </c>
      <c r="D2138" t="s">
        <v>2874</v>
      </c>
      <c r="E2138" t="s">
        <v>309</v>
      </c>
      <c r="F2138" t="s">
        <v>2956</v>
      </c>
      <c r="G2138" t="s">
        <v>2957</v>
      </c>
      <c r="H2138" t="s">
        <v>321</v>
      </c>
      <c r="I2138" t="s">
        <v>951</v>
      </c>
      <c r="J2138" t="s">
        <v>204</v>
      </c>
      <c r="K2138" t="s">
        <v>204</v>
      </c>
      <c r="L2138" t="s">
        <v>325</v>
      </c>
      <c r="M2138" t="s">
        <v>340</v>
      </c>
      <c r="N2138" t="s">
        <v>447</v>
      </c>
      <c r="O2138" t="s">
        <v>339</v>
      </c>
      <c r="P2138" t="s">
        <v>1545</v>
      </c>
      <c r="Q2138" t="s">
        <v>415</v>
      </c>
      <c r="R2138" t="s">
        <v>407</v>
      </c>
      <c r="S2138" t="s">
        <v>1212</v>
      </c>
      <c r="T2138" s="131">
        <v>0.25</v>
      </c>
      <c r="U2138" t="s">
        <v>1868</v>
      </c>
      <c r="V2138" s="132">
        <v>2.4320000000000001E-2</v>
      </c>
      <c r="W2138" s="132">
        <v>5.6000000000000001E-2</v>
      </c>
      <c r="X2138" t="s">
        <v>412</v>
      </c>
      <c r="Y2138" t="s">
        <v>339</v>
      </c>
      <c r="Z2138" s="131">
        <v>30524.11</v>
      </c>
      <c r="AA2138" s="131">
        <v>1</v>
      </c>
      <c r="AB2138" s="131">
        <v>100.22</v>
      </c>
      <c r="AD2138" s="131">
        <v>30.591000000000001</v>
      </c>
      <c r="AH2138" s="132">
        <v>5.4000000000000001E-4</v>
      </c>
      <c r="AI2138" s="132">
        <f t="shared" si="41"/>
        <v>1.6805304523423677E-3</v>
      </c>
      <c r="AJ2138" s="132">
        <v>1.5767982148612479E-4</v>
      </c>
    </row>
    <row r="2139" spans="1:36" hidden="1">
      <c r="A2139" t="s">
        <v>1213</v>
      </c>
      <c r="B2139">
        <v>9721</v>
      </c>
      <c r="C2139" t="s">
        <v>2092</v>
      </c>
      <c r="D2139" t="s">
        <v>2093</v>
      </c>
      <c r="E2139" t="s">
        <v>309</v>
      </c>
      <c r="F2139" t="s">
        <v>2094</v>
      </c>
      <c r="G2139" t="s">
        <v>2095</v>
      </c>
      <c r="H2139" t="s">
        <v>321</v>
      </c>
      <c r="I2139" t="s">
        <v>754</v>
      </c>
      <c r="J2139" t="s">
        <v>204</v>
      </c>
      <c r="K2139" t="s">
        <v>204</v>
      </c>
      <c r="L2139" t="s">
        <v>325</v>
      </c>
      <c r="M2139" t="s">
        <v>340</v>
      </c>
      <c r="N2139" t="s">
        <v>484</v>
      </c>
      <c r="O2139" t="s">
        <v>339</v>
      </c>
      <c r="P2139" t="s">
        <v>1700</v>
      </c>
      <c r="Q2139" t="s">
        <v>413</v>
      </c>
      <c r="R2139" t="s">
        <v>407</v>
      </c>
      <c r="S2139" t="s">
        <v>1212</v>
      </c>
      <c r="T2139" s="131">
        <v>7.9</v>
      </c>
      <c r="U2139" t="s">
        <v>2096</v>
      </c>
      <c r="V2139" s="132">
        <v>2.579E-2</v>
      </c>
      <c r="W2139" s="132">
        <v>2.9600000000000001E-2</v>
      </c>
      <c r="X2139" t="s">
        <v>412</v>
      </c>
      <c r="Y2139" t="s">
        <v>339</v>
      </c>
      <c r="Z2139" s="131">
        <v>11114</v>
      </c>
      <c r="AA2139" s="131">
        <v>1</v>
      </c>
      <c r="AB2139" s="131">
        <v>93.89</v>
      </c>
      <c r="AD2139" s="131">
        <v>10.435</v>
      </c>
      <c r="AH2139" s="132">
        <v>2.0000000000000002E-5</v>
      </c>
      <c r="AI2139" s="132">
        <f t="shared" si="41"/>
        <v>5.7325145533629524E-4</v>
      </c>
      <c r="AJ2139" s="132">
        <v>5.378669991852873E-5</v>
      </c>
    </row>
    <row r="2140" spans="1:36" hidden="1">
      <c r="A2140" t="s">
        <v>1213</v>
      </c>
      <c r="B2140">
        <v>9721</v>
      </c>
      <c r="C2140" t="s">
        <v>2011</v>
      </c>
      <c r="D2140" t="s">
        <v>2012</v>
      </c>
      <c r="E2140" t="s">
        <v>309</v>
      </c>
      <c r="F2140" t="s">
        <v>3176</v>
      </c>
      <c r="G2140" t="s">
        <v>3177</v>
      </c>
      <c r="H2140" t="s">
        <v>321</v>
      </c>
      <c r="I2140" t="s">
        <v>951</v>
      </c>
      <c r="J2140" t="s">
        <v>204</v>
      </c>
      <c r="K2140" t="s">
        <v>204</v>
      </c>
      <c r="L2140" t="s">
        <v>325</v>
      </c>
      <c r="M2140" t="s">
        <v>340</v>
      </c>
      <c r="N2140" t="s">
        <v>464</v>
      </c>
      <c r="O2140" t="s">
        <v>339</v>
      </c>
      <c r="P2140" t="s">
        <v>2213</v>
      </c>
      <c r="Q2140" t="s">
        <v>415</v>
      </c>
      <c r="R2140" t="s">
        <v>407</v>
      </c>
      <c r="S2140" t="s">
        <v>1212</v>
      </c>
      <c r="T2140" s="131">
        <v>1.37</v>
      </c>
      <c r="U2140" t="s">
        <v>3178</v>
      </c>
      <c r="V2140" s="132">
        <v>4.13E-3</v>
      </c>
      <c r="W2140" s="132">
        <v>5.0299999999999997E-2</v>
      </c>
      <c r="X2140" t="s">
        <v>412</v>
      </c>
      <c r="Y2140" t="s">
        <v>339</v>
      </c>
      <c r="Z2140" s="131">
        <v>5477.5</v>
      </c>
      <c r="AA2140" s="131">
        <v>1</v>
      </c>
      <c r="AB2140" s="131">
        <v>100.53</v>
      </c>
      <c r="AD2140" s="131">
        <v>5.5069999999999997</v>
      </c>
      <c r="AH2140" s="132">
        <v>3.0000000000000001E-5</v>
      </c>
      <c r="AI2140" s="132">
        <f t="shared" si="41"/>
        <v>3.025295414026811E-4</v>
      </c>
      <c r="AJ2140" s="132">
        <v>2.838556362734429E-5</v>
      </c>
    </row>
    <row r="2141" spans="1:36" hidden="1">
      <c r="A2141" t="s">
        <v>1213</v>
      </c>
      <c r="B2141">
        <v>9721</v>
      </c>
      <c r="C2141" t="s">
        <v>2686</v>
      </c>
      <c r="D2141" t="s">
        <v>2687</v>
      </c>
      <c r="E2141" t="s">
        <v>309</v>
      </c>
      <c r="F2141" t="s">
        <v>2688</v>
      </c>
      <c r="G2141" t="s">
        <v>2689</v>
      </c>
      <c r="H2141" t="s">
        <v>321</v>
      </c>
      <c r="I2141" t="s">
        <v>951</v>
      </c>
      <c r="J2141" t="s">
        <v>204</v>
      </c>
      <c r="K2141" t="s">
        <v>204</v>
      </c>
      <c r="L2141" t="s">
        <v>325</v>
      </c>
      <c r="M2141" t="s">
        <v>340</v>
      </c>
      <c r="N2141" t="s">
        <v>464</v>
      </c>
      <c r="O2141" t="s">
        <v>339</v>
      </c>
      <c r="P2141" t="s">
        <v>1655</v>
      </c>
      <c r="Q2141" t="s">
        <v>413</v>
      </c>
      <c r="R2141" t="s">
        <v>407</v>
      </c>
      <c r="S2141" t="s">
        <v>1212</v>
      </c>
      <c r="T2141" s="131">
        <v>1.2</v>
      </c>
      <c r="U2141" t="s">
        <v>2690</v>
      </c>
      <c r="V2141" s="132">
        <v>8.8109999999999994E-2</v>
      </c>
      <c r="W2141" s="132">
        <v>6.7000000000000004E-2</v>
      </c>
      <c r="X2141" t="s">
        <v>412</v>
      </c>
      <c r="Y2141" t="s">
        <v>339</v>
      </c>
      <c r="Z2141" s="131">
        <v>116.78</v>
      </c>
      <c r="AA2141" s="131">
        <v>1</v>
      </c>
      <c r="AB2141" s="131">
        <v>99.46</v>
      </c>
      <c r="AD2141" s="131">
        <v>0.11600000000000001</v>
      </c>
      <c r="AH2141" s="132">
        <v>0</v>
      </c>
      <c r="AI2141" s="132">
        <f t="shared" si="41"/>
        <v>6.3725125844763056E-6</v>
      </c>
      <c r="AJ2141" s="132">
        <v>5.9791635750352971E-7</v>
      </c>
    </row>
    <row r="2142" spans="1:36" hidden="1">
      <c r="A2142" t="s">
        <v>1213</v>
      </c>
      <c r="B2142">
        <v>9888</v>
      </c>
      <c r="C2142" t="s">
        <v>1509</v>
      </c>
      <c r="D2142" t="s">
        <v>1510</v>
      </c>
      <c r="E2142" t="s">
        <v>309</v>
      </c>
      <c r="F2142" t="s">
        <v>2638</v>
      </c>
      <c r="G2142" t="s">
        <v>2639</v>
      </c>
      <c r="H2142" t="s">
        <v>321</v>
      </c>
      <c r="I2142" t="s">
        <v>951</v>
      </c>
      <c r="J2142" t="s">
        <v>204</v>
      </c>
      <c r="K2142" t="s">
        <v>204</v>
      </c>
      <c r="L2142" t="s">
        <v>325</v>
      </c>
      <c r="M2142" t="s">
        <v>340</v>
      </c>
      <c r="N2142" t="s">
        <v>448</v>
      </c>
      <c r="O2142" t="s">
        <v>339</v>
      </c>
      <c r="P2142" t="s">
        <v>1211</v>
      </c>
      <c r="Q2142" t="s">
        <v>413</v>
      </c>
      <c r="R2142" t="s">
        <v>407</v>
      </c>
      <c r="S2142" t="s">
        <v>1212</v>
      </c>
      <c r="T2142" s="131">
        <v>2.75</v>
      </c>
      <c r="U2142" t="s">
        <v>1969</v>
      </c>
      <c r="V2142" s="132">
        <v>4.1169999999999998E-2</v>
      </c>
      <c r="W2142" s="132">
        <v>4.6600000000000003E-2</v>
      </c>
      <c r="X2142" t="s">
        <v>412</v>
      </c>
      <c r="Y2142" t="s">
        <v>339</v>
      </c>
      <c r="Z2142" s="131">
        <v>1950000</v>
      </c>
      <c r="AA2142" s="131">
        <v>1</v>
      </c>
      <c r="AB2142" s="131">
        <v>97.47</v>
      </c>
      <c r="AD2142" s="131">
        <v>1900.665</v>
      </c>
      <c r="AH2142" s="132">
        <v>1.2999999999999999E-3</v>
      </c>
      <c r="AI2142" s="132">
        <f t="shared" si="41"/>
        <v>6.3361306007673826E-2</v>
      </c>
      <c r="AJ2142" s="132">
        <v>6.4090938593047656E-3</v>
      </c>
    </row>
    <row r="2143" spans="1:36" hidden="1">
      <c r="A2143" t="s">
        <v>1213</v>
      </c>
      <c r="B2143">
        <v>9888</v>
      </c>
      <c r="C2143" t="s">
        <v>1519</v>
      </c>
      <c r="D2143" t="s">
        <v>1520</v>
      </c>
      <c r="E2143" t="s">
        <v>309</v>
      </c>
      <c r="F2143" t="s">
        <v>2622</v>
      </c>
      <c r="G2143" t="s">
        <v>2623</v>
      </c>
      <c r="H2143" t="s">
        <v>321</v>
      </c>
      <c r="I2143" t="s">
        <v>951</v>
      </c>
      <c r="J2143" t="s">
        <v>204</v>
      </c>
      <c r="K2143" t="s">
        <v>204</v>
      </c>
      <c r="L2143" t="s">
        <v>325</v>
      </c>
      <c r="M2143" t="s">
        <v>340</v>
      </c>
      <c r="N2143" t="s">
        <v>448</v>
      </c>
      <c r="O2143" t="s">
        <v>339</v>
      </c>
      <c r="P2143" t="s">
        <v>1211</v>
      </c>
      <c r="Q2143" t="s">
        <v>413</v>
      </c>
      <c r="R2143" t="s">
        <v>407</v>
      </c>
      <c r="S2143" t="s">
        <v>1212</v>
      </c>
      <c r="T2143" s="131">
        <v>2.66</v>
      </c>
      <c r="U2143" t="s">
        <v>2624</v>
      </c>
      <c r="V2143" s="132">
        <v>4.6949999999999999E-2</v>
      </c>
      <c r="W2143" s="132">
        <v>4.6699999999999998E-2</v>
      </c>
      <c r="X2143" t="s">
        <v>412</v>
      </c>
      <c r="Y2143" t="s">
        <v>339</v>
      </c>
      <c r="Z2143" s="131">
        <v>1929423</v>
      </c>
      <c r="AA2143" s="131">
        <v>1</v>
      </c>
      <c r="AB2143" s="131">
        <v>96.29</v>
      </c>
      <c r="AD2143" s="131">
        <v>1857.8409999999999</v>
      </c>
      <c r="AH2143" s="132">
        <v>1.4400000000000001E-3</v>
      </c>
      <c r="AI2143" s="132">
        <f t="shared" si="41"/>
        <v>6.1933708525491203E-2</v>
      </c>
      <c r="AJ2143" s="132">
        <v>6.2646901714213839E-3</v>
      </c>
    </row>
    <row r="2144" spans="1:36" hidden="1">
      <c r="A2144" t="s">
        <v>1213</v>
      </c>
      <c r="B2144">
        <v>9888</v>
      </c>
      <c r="C2144" t="s">
        <v>1514</v>
      </c>
      <c r="D2144" t="s">
        <v>1515</v>
      </c>
      <c r="E2144" t="s">
        <v>309</v>
      </c>
      <c r="F2144" t="s">
        <v>2442</v>
      </c>
      <c r="G2144" t="s">
        <v>2443</v>
      </c>
      <c r="H2144" t="s">
        <v>321</v>
      </c>
      <c r="I2144" t="s">
        <v>951</v>
      </c>
      <c r="J2144" t="s">
        <v>204</v>
      </c>
      <c r="K2144" t="s">
        <v>204</v>
      </c>
      <c r="L2144" t="s">
        <v>325</v>
      </c>
      <c r="M2144" t="s">
        <v>340</v>
      </c>
      <c r="N2144" t="s">
        <v>448</v>
      </c>
      <c r="O2144" t="s">
        <v>339</v>
      </c>
      <c r="P2144" t="s">
        <v>1211</v>
      </c>
      <c r="Q2144" t="s">
        <v>413</v>
      </c>
      <c r="R2144" t="s">
        <v>407</v>
      </c>
      <c r="S2144" t="s">
        <v>1212</v>
      </c>
      <c r="T2144" s="131">
        <v>2.98</v>
      </c>
      <c r="U2144" t="s">
        <v>2444</v>
      </c>
      <c r="V2144" s="132">
        <v>3.5529999999999999E-2</v>
      </c>
      <c r="W2144" s="132">
        <v>4.7100000000000003E-2</v>
      </c>
      <c r="X2144" t="s">
        <v>412</v>
      </c>
      <c r="Y2144" t="s">
        <v>339</v>
      </c>
      <c r="Z2144" s="131">
        <v>1628757.5</v>
      </c>
      <c r="AA2144" s="131">
        <v>1</v>
      </c>
      <c r="AB2144" s="131">
        <v>95.08</v>
      </c>
      <c r="AD2144" s="131">
        <v>1548.623</v>
      </c>
      <c r="AH2144" s="132">
        <v>8.3000000000000001E-4</v>
      </c>
      <c r="AI2144" s="132">
        <f t="shared" si="41"/>
        <v>5.1625497283067694E-2</v>
      </c>
      <c r="AJ2144" s="132">
        <v>5.2219987002854913E-3</v>
      </c>
    </row>
    <row r="2145" spans="1:36" hidden="1">
      <c r="A2145" t="s">
        <v>1213</v>
      </c>
      <c r="B2145">
        <v>9888</v>
      </c>
      <c r="C2145" t="s">
        <v>1509</v>
      </c>
      <c r="D2145" t="s">
        <v>1510</v>
      </c>
      <c r="E2145" t="s">
        <v>309</v>
      </c>
      <c r="F2145" t="s">
        <v>2811</v>
      </c>
      <c r="G2145" t="s">
        <v>2812</v>
      </c>
      <c r="H2145" t="s">
        <v>321</v>
      </c>
      <c r="I2145" t="s">
        <v>754</v>
      </c>
      <c r="J2145" t="s">
        <v>204</v>
      </c>
      <c r="K2145" t="s">
        <v>204</v>
      </c>
      <c r="L2145" t="s">
        <v>325</v>
      </c>
      <c r="M2145" t="s">
        <v>340</v>
      </c>
      <c r="N2145" t="s">
        <v>448</v>
      </c>
      <c r="O2145" t="s">
        <v>339</v>
      </c>
      <c r="P2145" t="s">
        <v>1211</v>
      </c>
      <c r="Q2145" t="s">
        <v>413</v>
      </c>
      <c r="R2145" t="s">
        <v>407</v>
      </c>
      <c r="S2145" t="s">
        <v>1212</v>
      </c>
      <c r="T2145" s="131">
        <v>5.59</v>
      </c>
      <c r="U2145" t="s">
        <v>2813</v>
      </c>
      <c r="V2145" s="132">
        <v>2.3519999999999999E-2</v>
      </c>
      <c r="W2145" s="132">
        <v>2.5899999999999999E-2</v>
      </c>
      <c r="X2145" t="s">
        <v>412</v>
      </c>
      <c r="Y2145" t="s">
        <v>339</v>
      </c>
      <c r="Z2145" s="131">
        <v>1137000</v>
      </c>
      <c r="AA2145" s="131">
        <v>1</v>
      </c>
      <c r="AB2145" s="131">
        <v>101.28</v>
      </c>
      <c r="AD2145" s="131">
        <v>1151.5540000000001</v>
      </c>
      <c r="AH2145" s="132">
        <v>4.0999999999999999E-4</v>
      </c>
      <c r="AI2145" s="132">
        <f t="shared" si="41"/>
        <v>3.8388651013387856E-2</v>
      </c>
      <c r="AJ2145" s="132">
        <v>3.8830712777148209E-3</v>
      </c>
    </row>
    <row r="2146" spans="1:36" hidden="1">
      <c r="A2146" t="s">
        <v>1213</v>
      </c>
      <c r="B2146">
        <v>9888</v>
      </c>
      <c r="C2146" t="s">
        <v>1519</v>
      </c>
      <c r="D2146" t="s">
        <v>1520</v>
      </c>
      <c r="E2146" t="s">
        <v>309</v>
      </c>
      <c r="F2146" t="s">
        <v>2401</v>
      </c>
      <c r="G2146" t="s">
        <v>2402</v>
      </c>
      <c r="H2146" t="s">
        <v>321</v>
      </c>
      <c r="I2146" t="s">
        <v>754</v>
      </c>
      <c r="J2146" t="s">
        <v>204</v>
      </c>
      <c r="K2146" t="s">
        <v>204</v>
      </c>
      <c r="L2146" t="s">
        <v>325</v>
      </c>
      <c r="M2146" t="s">
        <v>340</v>
      </c>
      <c r="N2146" t="s">
        <v>448</v>
      </c>
      <c r="O2146" t="s">
        <v>339</v>
      </c>
      <c r="P2146" t="s">
        <v>1211</v>
      </c>
      <c r="Q2146" t="s">
        <v>413</v>
      </c>
      <c r="R2146" t="s">
        <v>407</v>
      </c>
      <c r="S2146" t="s">
        <v>1212</v>
      </c>
      <c r="T2146" s="131">
        <v>2.65</v>
      </c>
      <c r="U2146" t="s">
        <v>2403</v>
      </c>
      <c r="V2146" s="132">
        <v>1.49E-2</v>
      </c>
      <c r="W2146" s="132">
        <v>2.3599999999999999E-2</v>
      </c>
      <c r="X2146" t="s">
        <v>412</v>
      </c>
      <c r="Y2146" t="s">
        <v>339</v>
      </c>
      <c r="Z2146" s="131">
        <v>864082</v>
      </c>
      <c r="AA2146" s="131">
        <v>1</v>
      </c>
      <c r="AB2146" s="131">
        <v>106.31</v>
      </c>
      <c r="AD2146" s="131">
        <v>918.60599999999999</v>
      </c>
      <c r="AH2146" s="132">
        <v>2.7999999999999998E-4</v>
      </c>
      <c r="AI2146" s="132">
        <f t="shared" si="41"/>
        <v>3.0623006088124533E-2</v>
      </c>
      <c r="AJ2146" s="132">
        <v>3.0975643123435813E-3</v>
      </c>
    </row>
    <row r="2147" spans="1:36" hidden="1">
      <c r="A2147" t="s">
        <v>1213</v>
      </c>
      <c r="B2147">
        <v>9888</v>
      </c>
      <c r="C2147" t="s">
        <v>455</v>
      </c>
      <c r="D2147" t="s">
        <v>2228</v>
      </c>
      <c r="E2147" t="s">
        <v>309</v>
      </c>
      <c r="F2147" t="s">
        <v>2434</v>
      </c>
      <c r="G2147" t="s">
        <v>2435</v>
      </c>
      <c r="H2147" t="s">
        <v>321</v>
      </c>
      <c r="I2147" t="s">
        <v>754</v>
      </c>
      <c r="J2147" t="s">
        <v>204</v>
      </c>
      <c r="K2147" t="s">
        <v>204</v>
      </c>
      <c r="L2147" t="s">
        <v>325</v>
      </c>
      <c r="M2147" t="s">
        <v>340</v>
      </c>
      <c r="N2147" t="s">
        <v>440</v>
      </c>
      <c r="O2147" t="s">
        <v>339</v>
      </c>
      <c r="P2147" t="s">
        <v>2027</v>
      </c>
      <c r="Q2147" t="s">
        <v>415</v>
      </c>
      <c r="R2147" t="s">
        <v>407</v>
      </c>
      <c r="S2147" t="s">
        <v>1212</v>
      </c>
      <c r="T2147" s="131">
        <v>3.02</v>
      </c>
      <c r="U2147" t="s">
        <v>2436</v>
      </c>
      <c r="V2147" s="132">
        <v>1.6410000000000001E-2</v>
      </c>
      <c r="W2147" s="132">
        <v>2.5700000000000001E-2</v>
      </c>
      <c r="X2147" t="s">
        <v>412</v>
      </c>
      <c r="Y2147" t="s">
        <v>339</v>
      </c>
      <c r="Z2147" s="131">
        <v>673990.93</v>
      </c>
      <c r="AA2147" s="131">
        <v>1</v>
      </c>
      <c r="AB2147" s="131">
        <v>120.79</v>
      </c>
      <c r="AC2147" s="131">
        <v>23.881</v>
      </c>
      <c r="AD2147" s="131">
        <v>837.99400000000003</v>
      </c>
      <c r="AH2147" s="132">
        <v>2.7E-4</v>
      </c>
      <c r="AI2147" s="132">
        <f t="shared" si="41"/>
        <v>2.7935693174017839E-2</v>
      </c>
      <c r="AJ2147" s="132">
        <v>2.8257384649763308E-3</v>
      </c>
    </row>
    <row r="2148" spans="1:36" hidden="1">
      <c r="A2148" t="s">
        <v>1213</v>
      </c>
      <c r="B2148">
        <v>9888</v>
      </c>
      <c r="C2148" t="s">
        <v>1603</v>
      </c>
      <c r="D2148" t="s">
        <v>1604</v>
      </c>
      <c r="E2148" t="s">
        <v>309</v>
      </c>
      <c r="F2148" t="s">
        <v>2814</v>
      </c>
      <c r="G2148" t="s">
        <v>2815</v>
      </c>
      <c r="H2148" t="s">
        <v>321</v>
      </c>
      <c r="I2148" t="s">
        <v>754</v>
      </c>
      <c r="J2148" t="s">
        <v>204</v>
      </c>
      <c r="K2148" t="s">
        <v>204</v>
      </c>
      <c r="L2148" t="s">
        <v>325</v>
      </c>
      <c r="M2148" t="s">
        <v>340</v>
      </c>
      <c r="N2148" t="s">
        <v>448</v>
      </c>
      <c r="O2148" t="s">
        <v>339</v>
      </c>
      <c r="P2148" t="s">
        <v>1533</v>
      </c>
      <c r="Q2148" t="s">
        <v>413</v>
      </c>
      <c r="R2148" t="s">
        <v>407</v>
      </c>
      <c r="S2148" t="s">
        <v>1212</v>
      </c>
      <c r="T2148" s="131">
        <v>4.3499999999999996</v>
      </c>
      <c r="U2148" t="s">
        <v>2816</v>
      </c>
      <c r="V2148" s="132">
        <v>3.7100000000000001E-2</v>
      </c>
      <c r="W2148" s="132">
        <v>3.0300000000000001E-2</v>
      </c>
      <c r="X2148" t="s">
        <v>411</v>
      </c>
      <c r="Y2148" t="s">
        <v>339</v>
      </c>
      <c r="Z2148" s="131">
        <v>750000</v>
      </c>
      <c r="AA2148" s="131">
        <v>1</v>
      </c>
      <c r="AB2148" s="131">
        <v>107.64</v>
      </c>
      <c r="AD2148" s="131">
        <v>807.3</v>
      </c>
      <c r="AH2148" s="132">
        <v>1.9499999999999999E-3</v>
      </c>
      <c r="AI2148" s="132">
        <f t="shared" si="41"/>
        <v>2.6912466078975027E-2</v>
      </c>
      <c r="AJ2148" s="132">
        <v>2.7222374656326793E-3</v>
      </c>
    </row>
    <row r="2149" spans="1:36" hidden="1">
      <c r="A2149" t="s">
        <v>1213</v>
      </c>
      <c r="B2149">
        <v>9888</v>
      </c>
      <c r="C2149" t="s">
        <v>2893</v>
      </c>
      <c r="D2149" t="s">
        <v>2894</v>
      </c>
      <c r="E2149" t="s">
        <v>309</v>
      </c>
      <c r="F2149" t="s">
        <v>2895</v>
      </c>
      <c r="G2149" t="s">
        <v>2896</v>
      </c>
      <c r="H2149" t="s">
        <v>321</v>
      </c>
      <c r="I2149" t="s">
        <v>951</v>
      </c>
      <c r="J2149" t="s">
        <v>204</v>
      </c>
      <c r="K2149" t="s">
        <v>204</v>
      </c>
      <c r="L2149" t="s">
        <v>325</v>
      </c>
      <c r="M2149" t="s">
        <v>340</v>
      </c>
      <c r="N2149" t="s">
        <v>440</v>
      </c>
      <c r="O2149" t="s">
        <v>339</v>
      </c>
      <c r="P2149" t="s">
        <v>1596</v>
      </c>
      <c r="Q2149" t="s">
        <v>415</v>
      </c>
      <c r="R2149" t="s">
        <v>407</v>
      </c>
      <c r="S2149" t="s">
        <v>1212</v>
      </c>
      <c r="T2149" s="131">
        <v>2.62</v>
      </c>
      <c r="U2149" t="s">
        <v>2476</v>
      </c>
      <c r="V2149" s="132">
        <v>7.2499999999999995E-2</v>
      </c>
      <c r="W2149" s="132">
        <v>5.6899999999999999E-2</v>
      </c>
      <c r="X2149" t="s">
        <v>412</v>
      </c>
      <c r="Y2149" t="s">
        <v>339</v>
      </c>
      <c r="Z2149" s="131">
        <v>594000</v>
      </c>
      <c r="AA2149" s="131">
        <v>1</v>
      </c>
      <c r="AB2149" s="131">
        <v>107.37</v>
      </c>
      <c r="AD2149" s="131">
        <v>637.77800000000002</v>
      </c>
      <c r="AH2149" s="132">
        <v>8.1999999999999998E-4</v>
      </c>
      <c r="AI2149" s="132">
        <f t="shared" si="41"/>
        <v>2.126121490265891E-2</v>
      </c>
      <c r="AJ2149" s="132">
        <v>2.150604690147751E-3</v>
      </c>
    </row>
    <row r="2150" spans="1:36" hidden="1">
      <c r="A2150" t="s">
        <v>1213</v>
      </c>
      <c r="B2150">
        <v>9888</v>
      </c>
      <c r="C2150" t="s">
        <v>2854</v>
      </c>
      <c r="D2150" t="s">
        <v>2855</v>
      </c>
      <c r="E2150" t="s">
        <v>309</v>
      </c>
      <c r="F2150" t="s">
        <v>2856</v>
      </c>
      <c r="G2150" t="s">
        <v>2857</v>
      </c>
      <c r="H2150" t="s">
        <v>321</v>
      </c>
      <c r="I2150" t="s">
        <v>754</v>
      </c>
      <c r="J2150" t="s">
        <v>204</v>
      </c>
      <c r="K2150" t="s">
        <v>204</v>
      </c>
      <c r="L2150" t="s">
        <v>325</v>
      </c>
      <c r="M2150" t="s">
        <v>340</v>
      </c>
      <c r="N2150" t="s">
        <v>464</v>
      </c>
      <c r="O2150" t="s">
        <v>339</v>
      </c>
      <c r="P2150" t="s">
        <v>1551</v>
      </c>
      <c r="Q2150" t="s">
        <v>413</v>
      </c>
      <c r="R2150" t="s">
        <v>407</v>
      </c>
      <c r="S2150" t="s">
        <v>1212</v>
      </c>
      <c r="T2150" s="131">
        <v>3.95</v>
      </c>
      <c r="U2150" t="s">
        <v>1725</v>
      </c>
      <c r="V2150" s="132">
        <v>3.9379999999999998E-2</v>
      </c>
      <c r="W2150" s="132">
        <v>3.2000000000000001E-2</v>
      </c>
      <c r="X2150" t="s">
        <v>412</v>
      </c>
      <c r="Y2150" t="s">
        <v>339</v>
      </c>
      <c r="Z2150" s="131">
        <v>563862.5</v>
      </c>
      <c r="AA2150" s="131">
        <v>1</v>
      </c>
      <c r="AB2150" s="131">
        <v>109.89</v>
      </c>
      <c r="AD2150" s="131">
        <v>619.62900000000002</v>
      </c>
      <c r="AH2150" s="132">
        <v>1.3699999999999999E-3</v>
      </c>
      <c r="AI2150" s="132">
        <f t="shared" si="41"/>
        <v>2.065619279579985E-2</v>
      </c>
      <c r="AJ2150" s="132">
        <v>2.08940577058406E-3</v>
      </c>
    </row>
    <row r="2151" spans="1:36" hidden="1">
      <c r="A2151" t="s">
        <v>1213</v>
      </c>
      <c r="B2151">
        <v>9888</v>
      </c>
      <c r="C2151" t="s">
        <v>1584</v>
      </c>
      <c r="D2151" t="s">
        <v>1585</v>
      </c>
      <c r="E2151" t="s">
        <v>309</v>
      </c>
      <c r="F2151" t="s">
        <v>2016</v>
      </c>
      <c r="G2151" t="s">
        <v>2017</v>
      </c>
      <c r="H2151" t="s">
        <v>321</v>
      </c>
      <c r="I2151" t="s">
        <v>754</v>
      </c>
      <c r="J2151" t="s">
        <v>204</v>
      </c>
      <c r="K2151" t="s">
        <v>204</v>
      </c>
      <c r="L2151" t="s">
        <v>325</v>
      </c>
      <c r="M2151" t="s">
        <v>340</v>
      </c>
      <c r="N2151" t="s">
        <v>465</v>
      </c>
      <c r="O2151" t="s">
        <v>339</v>
      </c>
      <c r="P2151" t="s">
        <v>1577</v>
      </c>
      <c r="Q2151" t="s">
        <v>415</v>
      </c>
      <c r="R2151" t="s">
        <v>407</v>
      </c>
      <c r="S2151" t="s">
        <v>1212</v>
      </c>
      <c r="T2151" s="131">
        <v>3.57</v>
      </c>
      <c r="U2151" t="s">
        <v>2018</v>
      </c>
      <c r="V2151" s="132">
        <v>4.8500000000000001E-3</v>
      </c>
      <c r="W2151" s="132">
        <v>3.6499999999999998E-2</v>
      </c>
      <c r="X2151" t="s">
        <v>412</v>
      </c>
      <c r="Y2151" t="s">
        <v>339</v>
      </c>
      <c r="Z2151" s="131">
        <v>611000</v>
      </c>
      <c r="AA2151" s="131">
        <v>1</v>
      </c>
      <c r="AB2151" s="131">
        <v>100.67</v>
      </c>
      <c r="AD2151" s="131">
        <v>615.09400000000005</v>
      </c>
      <c r="AH2151" s="132">
        <v>9.7999999999999997E-4</v>
      </c>
      <c r="AI2151" s="132">
        <f t="shared" si="41"/>
        <v>2.0505012275958218E-2</v>
      </c>
      <c r="AJ2151" s="132">
        <v>2.0741136277540786E-3</v>
      </c>
    </row>
    <row r="2152" spans="1:36" hidden="1">
      <c r="A2152" t="s">
        <v>1213</v>
      </c>
      <c r="B2152">
        <v>9888</v>
      </c>
      <c r="C2152" t="s">
        <v>455</v>
      </c>
      <c r="D2152" t="s">
        <v>2228</v>
      </c>
      <c r="E2152" t="s">
        <v>309</v>
      </c>
      <c r="F2152" t="s">
        <v>2408</v>
      </c>
      <c r="G2152" t="s">
        <v>2409</v>
      </c>
      <c r="H2152" t="s">
        <v>321</v>
      </c>
      <c r="I2152" t="s">
        <v>754</v>
      </c>
      <c r="J2152" t="s">
        <v>204</v>
      </c>
      <c r="K2152" t="s">
        <v>204</v>
      </c>
      <c r="L2152" t="s">
        <v>325</v>
      </c>
      <c r="M2152" t="s">
        <v>340</v>
      </c>
      <c r="N2152" t="s">
        <v>440</v>
      </c>
      <c r="O2152" t="s">
        <v>339</v>
      </c>
      <c r="P2152" t="s">
        <v>2027</v>
      </c>
      <c r="Q2152" t="s">
        <v>415</v>
      </c>
      <c r="R2152" t="s">
        <v>407</v>
      </c>
      <c r="S2152" t="s">
        <v>1212</v>
      </c>
      <c r="T2152" s="131">
        <v>5.37</v>
      </c>
      <c r="U2152" t="s">
        <v>2410</v>
      </c>
      <c r="V2152" s="132">
        <v>6.8100000000000001E-3</v>
      </c>
      <c r="W2152" s="132">
        <v>2.7199999999999998E-2</v>
      </c>
      <c r="X2152" t="s">
        <v>412</v>
      </c>
      <c r="Y2152" t="s">
        <v>339</v>
      </c>
      <c r="Z2152" s="131">
        <v>521000</v>
      </c>
      <c r="AA2152" s="131">
        <v>1</v>
      </c>
      <c r="AB2152" s="131">
        <v>113.4</v>
      </c>
      <c r="AD2152" s="131">
        <v>590.81399999999996</v>
      </c>
      <c r="AH2152" s="132">
        <v>1.2999999999999999E-4</v>
      </c>
      <c r="AI2152" s="132">
        <f t="shared" si="41"/>
        <v>1.9695604773917443E-2</v>
      </c>
      <c r="AJ2152" s="132">
        <v>1.9922408101329197E-3</v>
      </c>
    </row>
    <row r="2153" spans="1:36" hidden="1">
      <c r="A2153" t="s">
        <v>1213</v>
      </c>
      <c r="B2153">
        <v>9888</v>
      </c>
      <c r="C2153" t="s">
        <v>1603</v>
      </c>
      <c r="D2153" t="s">
        <v>1604</v>
      </c>
      <c r="E2153" t="s">
        <v>309</v>
      </c>
      <c r="F2153" t="s">
        <v>2501</v>
      </c>
      <c r="G2153" t="s">
        <v>2502</v>
      </c>
      <c r="H2153" t="s">
        <v>321</v>
      </c>
      <c r="I2153" t="s">
        <v>754</v>
      </c>
      <c r="J2153" t="s">
        <v>204</v>
      </c>
      <c r="K2153" t="s">
        <v>204</v>
      </c>
      <c r="L2153" t="s">
        <v>325</v>
      </c>
      <c r="M2153" t="s">
        <v>340</v>
      </c>
      <c r="N2153" t="s">
        <v>448</v>
      </c>
      <c r="O2153" t="s">
        <v>339</v>
      </c>
      <c r="P2153" t="s">
        <v>1211</v>
      </c>
      <c r="Q2153" t="s">
        <v>413</v>
      </c>
      <c r="R2153" t="s">
        <v>407</v>
      </c>
      <c r="S2153" t="s">
        <v>1212</v>
      </c>
      <c r="T2153" s="131">
        <v>3.59</v>
      </c>
      <c r="U2153" t="s">
        <v>2503</v>
      </c>
      <c r="V2153" s="132">
        <v>-5.3200000000000001E-3</v>
      </c>
      <c r="W2153" s="132">
        <v>2.5600000000000001E-2</v>
      </c>
      <c r="X2153" t="s">
        <v>412</v>
      </c>
      <c r="Y2153" t="s">
        <v>339</v>
      </c>
      <c r="Z2153" s="131">
        <v>527800</v>
      </c>
      <c r="AA2153" s="131">
        <v>1</v>
      </c>
      <c r="AB2153" s="131">
        <v>103.24</v>
      </c>
      <c r="AD2153" s="131">
        <v>544.90099999999995</v>
      </c>
      <c r="AH2153" s="132">
        <v>5.4000000000000001E-4</v>
      </c>
      <c r="AI2153" s="132">
        <f t="shared" si="41"/>
        <v>1.8165031189024614E-2</v>
      </c>
      <c r="AJ2153" s="132">
        <v>1.837420930584309E-3</v>
      </c>
    </row>
    <row r="2154" spans="1:36" hidden="1">
      <c r="A2154" t="s">
        <v>1213</v>
      </c>
      <c r="B2154">
        <v>9888</v>
      </c>
      <c r="C2154" t="s">
        <v>1509</v>
      </c>
      <c r="D2154" t="s">
        <v>1510</v>
      </c>
      <c r="E2154" t="s">
        <v>309</v>
      </c>
      <c r="F2154" t="s">
        <v>1967</v>
      </c>
      <c r="G2154" t="s">
        <v>1968</v>
      </c>
      <c r="H2154" t="s">
        <v>321</v>
      </c>
      <c r="I2154" t="s">
        <v>754</v>
      </c>
      <c r="J2154" t="s">
        <v>204</v>
      </c>
      <c r="K2154" t="s">
        <v>204</v>
      </c>
      <c r="L2154" t="s">
        <v>325</v>
      </c>
      <c r="M2154" t="s">
        <v>340</v>
      </c>
      <c r="N2154" t="s">
        <v>448</v>
      </c>
      <c r="O2154" t="s">
        <v>339</v>
      </c>
      <c r="P2154" t="s">
        <v>1211</v>
      </c>
      <c r="Q2154" t="s">
        <v>413</v>
      </c>
      <c r="R2154" t="s">
        <v>407</v>
      </c>
      <c r="S2154" t="s">
        <v>1212</v>
      </c>
      <c r="T2154" s="131">
        <v>2.93</v>
      </c>
      <c r="U2154" t="s">
        <v>1969</v>
      </c>
      <c r="V2154" s="132">
        <v>-3.5899999999999999E-3</v>
      </c>
      <c r="W2154" s="132">
        <v>2.5700000000000001E-2</v>
      </c>
      <c r="X2154" t="s">
        <v>412</v>
      </c>
      <c r="Y2154" t="s">
        <v>339</v>
      </c>
      <c r="Z2154" s="131">
        <v>518014.8</v>
      </c>
      <c r="AA2154" s="131">
        <v>1</v>
      </c>
      <c r="AB2154" s="131">
        <v>103.82</v>
      </c>
      <c r="AD2154" s="131">
        <v>537.803</v>
      </c>
      <c r="AH2154" s="132">
        <v>2.0000000000000001E-4</v>
      </c>
      <c r="AI2154" s="132">
        <f t="shared" si="41"/>
        <v>1.7928409506591116E-2</v>
      </c>
      <c r="AJ2154" s="132">
        <v>1.8134862823357514E-3</v>
      </c>
    </row>
    <row r="2155" spans="1:36" hidden="1">
      <c r="A2155" t="s">
        <v>1213</v>
      </c>
      <c r="B2155">
        <v>9888</v>
      </c>
      <c r="C2155" t="s">
        <v>1514</v>
      </c>
      <c r="D2155" t="s">
        <v>1515</v>
      </c>
      <c r="E2155" t="s">
        <v>309</v>
      </c>
      <c r="F2155" t="s">
        <v>2001</v>
      </c>
      <c r="G2155" t="s">
        <v>2002</v>
      </c>
      <c r="H2155" t="s">
        <v>321</v>
      </c>
      <c r="I2155" t="s">
        <v>754</v>
      </c>
      <c r="J2155" t="s">
        <v>204</v>
      </c>
      <c r="K2155" t="s">
        <v>204</v>
      </c>
      <c r="L2155" t="s">
        <v>325</v>
      </c>
      <c r="M2155" t="s">
        <v>340</v>
      </c>
      <c r="N2155" t="s">
        <v>448</v>
      </c>
      <c r="O2155" t="s">
        <v>339</v>
      </c>
      <c r="P2155" t="s">
        <v>1211</v>
      </c>
      <c r="Q2155" t="s">
        <v>413</v>
      </c>
      <c r="R2155" t="s">
        <v>407</v>
      </c>
      <c r="S2155" t="s">
        <v>1212</v>
      </c>
      <c r="T2155" s="131">
        <v>3.75</v>
      </c>
      <c r="U2155" t="s">
        <v>2003</v>
      </c>
      <c r="V2155" s="132">
        <v>2.7040000000000002E-2</v>
      </c>
      <c r="W2155" s="132">
        <v>2.5999999999999999E-2</v>
      </c>
      <c r="X2155" t="s">
        <v>412</v>
      </c>
      <c r="Y2155" t="s">
        <v>339</v>
      </c>
      <c r="Z2155" s="131">
        <v>511374.17</v>
      </c>
      <c r="AA2155" s="131">
        <v>1</v>
      </c>
      <c r="AB2155" s="131">
        <v>103.06</v>
      </c>
      <c r="AD2155" s="131">
        <v>527.02200000000005</v>
      </c>
      <c r="AH2155" s="132">
        <v>1.4999999999999999E-4</v>
      </c>
      <c r="AI2155" s="132">
        <f t="shared" si="41"/>
        <v>1.7569009906941137E-2</v>
      </c>
      <c r="AJ2155" s="132">
        <v>1.7771324583335392E-3</v>
      </c>
    </row>
    <row r="2156" spans="1:36" hidden="1">
      <c r="A2156" t="s">
        <v>1213</v>
      </c>
      <c r="B2156">
        <v>9888</v>
      </c>
      <c r="C2156" t="s">
        <v>2858</v>
      </c>
      <c r="D2156" t="s">
        <v>2859</v>
      </c>
      <c r="E2156" t="s">
        <v>309</v>
      </c>
      <c r="F2156" t="s">
        <v>2860</v>
      </c>
      <c r="G2156" t="s">
        <v>2861</v>
      </c>
      <c r="H2156" t="s">
        <v>321</v>
      </c>
      <c r="I2156" t="s">
        <v>754</v>
      </c>
      <c r="J2156" t="s">
        <v>204</v>
      </c>
      <c r="K2156" t="s">
        <v>204</v>
      </c>
      <c r="L2156" t="s">
        <v>325</v>
      </c>
      <c r="M2156" t="s">
        <v>340</v>
      </c>
      <c r="N2156" t="s">
        <v>464</v>
      </c>
      <c r="O2156" t="s">
        <v>339</v>
      </c>
      <c r="P2156" t="s">
        <v>1545</v>
      </c>
      <c r="Q2156" t="s">
        <v>415</v>
      </c>
      <c r="R2156" t="s">
        <v>407</v>
      </c>
      <c r="S2156" t="s">
        <v>1212</v>
      </c>
      <c r="T2156" s="131">
        <v>6.53</v>
      </c>
      <c r="U2156" t="s">
        <v>2862</v>
      </c>
      <c r="V2156" s="132">
        <v>1.0999999999999999E-2</v>
      </c>
      <c r="W2156" s="132">
        <v>3.3500000000000002E-2</v>
      </c>
      <c r="X2156" t="s">
        <v>412</v>
      </c>
      <c r="Y2156" t="s">
        <v>339</v>
      </c>
      <c r="Z2156" s="131">
        <v>559768.9</v>
      </c>
      <c r="AA2156" s="131">
        <v>1</v>
      </c>
      <c r="AB2156" s="131">
        <v>92.83</v>
      </c>
      <c r="AD2156" s="131">
        <v>519.63300000000004</v>
      </c>
      <c r="AH2156" s="132">
        <v>2.7299999999999998E-3</v>
      </c>
      <c r="AI2156" s="132">
        <f t="shared" si="41"/>
        <v>1.7322687335582846E-2</v>
      </c>
      <c r="AJ2156" s="132">
        <v>1.7522165502032779E-3</v>
      </c>
    </row>
    <row r="2157" spans="1:36" hidden="1">
      <c r="A2157" t="s">
        <v>1213</v>
      </c>
      <c r="B2157">
        <v>9888</v>
      </c>
      <c r="C2157" t="s">
        <v>2822</v>
      </c>
      <c r="D2157" t="s">
        <v>2823</v>
      </c>
      <c r="E2157" t="s">
        <v>309</v>
      </c>
      <c r="F2157" t="s">
        <v>2824</v>
      </c>
      <c r="G2157" t="s">
        <v>2825</v>
      </c>
      <c r="H2157" t="s">
        <v>321</v>
      </c>
      <c r="I2157" t="s">
        <v>754</v>
      </c>
      <c r="J2157" t="s">
        <v>204</v>
      </c>
      <c r="K2157" t="s">
        <v>204</v>
      </c>
      <c r="L2157" t="s">
        <v>325</v>
      </c>
      <c r="M2157" t="s">
        <v>340</v>
      </c>
      <c r="N2157" t="s">
        <v>447</v>
      </c>
      <c r="O2157" t="s">
        <v>339</v>
      </c>
      <c r="P2157" t="s">
        <v>1627</v>
      </c>
      <c r="Q2157" t="s">
        <v>413</v>
      </c>
      <c r="R2157" t="s">
        <v>407</v>
      </c>
      <c r="S2157" t="s">
        <v>1212</v>
      </c>
      <c r="T2157" s="131">
        <v>5.34</v>
      </c>
      <c r="U2157" t="s">
        <v>1940</v>
      </c>
      <c r="V2157" s="132">
        <v>2.845E-2</v>
      </c>
      <c r="W2157" s="132">
        <v>3.0800000000000001E-2</v>
      </c>
      <c r="X2157" t="s">
        <v>412</v>
      </c>
      <c r="Y2157" t="s">
        <v>339</v>
      </c>
      <c r="Z2157" s="131">
        <v>506000</v>
      </c>
      <c r="AA2157" s="131">
        <v>1</v>
      </c>
      <c r="AB2157" s="131">
        <v>99.67</v>
      </c>
      <c r="AD2157" s="131">
        <v>504.33</v>
      </c>
      <c r="AH2157" s="132">
        <v>2.0200000000000001E-3</v>
      </c>
      <c r="AI2157" s="132">
        <f t="shared" si="41"/>
        <v>1.681254058913598E-2</v>
      </c>
      <c r="AJ2157" s="132">
        <v>1.7006144197231874E-3</v>
      </c>
    </row>
    <row r="2158" spans="1:36" hidden="1">
      <c r="A2158" t="s">
        <v>1213</v>
      </c>
      <c r="B2158">
        <v>9888</v>
      </c>
      <c r="C2158" t="s">
        <v>2396</v>
      </c>
      <c r="D2158" t="s">
        <v>2397</v>
      </c>
      <c r="E2158" t="s">
        <v>309</v>
      </c>
      <c r="F2158" t="s">
        <v>2820</v>
      </c>
      <c r="G2158" t="s">
        <v>2821</v>
      </c>
      <c r="H2158" t="s">
        <v>321</v>
      </c>
      <c r="I2158" t="s">
        <v>754</v>
      </c>
      <c r="J2158" t="s">
        <v>204</v>
      </c>
      <c r="K2158" t="s">
        <v>204</v>
      </c>
      <c r="L2158" t="s">
        <v>325</v>
      </c>
      <c r="M2158" t="s">
        <v>340</v>
      </c>
      <c r="N2158" t="s">
        <v>448</v>
      </c>
      <c r="O2158" t="s">
        <v>339</v>
      </c>
      <c r="P2158" t="s">
        <v>1533</v>
      </c>
      <c r="Q2158" t="s">
        <v>413</v>
      </c>
      <c r="R2158" t="s">
        <v>407</v>
      </c>
      <c r="S2158" t="s">
        <v>1212</v>
      </c>
      <c r="T2158" s="131">
        <v>2.97</v>
      </c>
      <c r="U2158" t="s">
        <v>1863</v>
      </c>
      <c r="V2158" s="132">
        <v>2.707E-2</v>
      </c>
      <c r="W2158" s="132">
        <v>2.9399999999999999E-2</v>
      </c>
      <c r="X2158" t="s">
        <v>411</v>
      </c>
      <c r="Y2158" t="s">
        <v>339</v>
      </c>
      <c r="Z2158" s="131">
        <v>462758</v>
      </c>
      <c r="AA2158" s="131">
        <v>1</v>
      </c>
      <c r="AB2158" s="131">
        <v>105.7</v>
      </c>
      <c r="AD2158" s="131">
        <v>489.13499999999999</v>
      </c>
      <c r="AH2158" s="132">
        <v>5.1000000000000004E-4</v>
      </c>
      <c r="AI2158" s="132">
        <f t="shared" si="41"/>
        <v>1.6305994172599345E-2</v>
      </c>
      <c r="AJ2158" s="132">
        <v>1.6493764681682656E-3</v>
      </c>
    </row>
    <row r="2159" spans="1:36" hidden="1">
      <c r="A2159" t="s">
        <v>1213</v>
      </c>
      <c r="B2159">
        <v>9888</v>
      </c>
      <c r="C2159" t="s">
        <v>1603</v>
      </c>
      <c r="D2159" t="s">
        <v>1604</v>
      </c>
      <c r="E2159" t="s">
        <v>309</v>
      </c>
      <c r="F2159" t="s">
        <v>2826</v>
      </c>
      <c r="G2159" t="s">
        <v>2827</v>
      </c>
      <c r="H2159" t="s">
        <v>321</v>
      </c>
      <c r="I2159" t="s">
        <v>754</v>
      </c>
      <c r="J2159" t="s">
        <v>204</v>
      </c>
      <c r="K2159" t="s">
        <v>204</v>
      </c>
      <c r="L2159" t="s">
        <v>325</v>
      </c>
      <c r="M2159" t="s">
        <v>340</v>
      </c>
      <c r="N2159" t="s">
        <v>448</v>
      </c>
      <c r="O2159" t="s">
        <v>339</v>
      </c>
      <c r="P2159" t="s">
        <v>1533</v>
      </c>
      <c r="Q2159" t="s">
        <v>413</v>
      </c>
      <c r="R2159" t="s">
        <v>407</v>
      </c>
      <c r="S2159" t="s">
        <v>1212</v>
      </c>
      <c r="T2159" s="131">
        <v>1.1000000000000001</v>
      </c>
      <c r="U2159" t="s">
        <v>2828</v>
      </c>
      <c r="V2159" s="132">
        <v>2.6519999999999998E-2</v>
      </c>
      <c r="W2159" s="132">
        <v>2.8500000000000001E-2</v>
      </c>
      <c r="X2159" t="s">
        <v>411</v>
      </c>
      <c r="Y2159" t="s">
        <v>339</v>
      </c>
      <c r="Z2159" s="131">
        <v>412863</v>
      </c>
      <c r="AA2159" s="131">
        <v>1</v>
      </c>
      <c r="AB2159" s="131">
        <v>117.6</v>
      </c>
      <c r="AD2159" s="131">
        <v>485.52699999999999</v>
      </c>
      <c r="AH2159" s="132">
        <v>3.8999999999999999E-4</v>
      </c>
      <c r="AI2159" s="132">
        <f t="shared" si="41"/>
        <v>1.6185716484487189E-2</v>
      </c>
      <c r="AJ2159" s="132">
        <v>1.637210194445978E-3</v>
      </c>
    </row>
    <row r="2160" spans="1:36" hidden="1">
      <c r="A2160" t="s">
        <v>1213</v>
      </c>
      <c r="B2160">
        <v>9888</v>
      </c>
      <c r="C2160" t="s">
        <v>1514</v>
      </c>
      <c r="D2160" t="s">
        <v>1515</v>
      </c>
      <c r="E2160" t="s">
        <v>309</v>
      </c>
      <c r="F2160" t="s">
        <v>2829</v>
      </c>
      <c r="G2160" t="s">
        <v>2830</v>
      </c>
      <c r="H2160" t="s">
        <v>321</v>
      </c>
      <c r="I2160" t="s">
        <v>754</v>
      </c>
      <c r="J2160" t="s">
        <v>204</v>
      </c>
      <c r="K2160" t="s">
        <v>204</v>
      </c>
      <c r="L2160" t="s">
        <v>325</v>
      </c>
      <c r="M2160" t="s">
        <v>340</v>
      </c>
      <c r="N2160" t="s">
        <v>448</v>
      </c>
      <c r="O2160" t="s">
        <v>339</v>
      </c>
      <c r="P2160" t="s">
        <v>1533</v>
      </c>
      <c r="Q2160" t="s">
        <v>413</v>
      </c>
      <c r="R2160" t="s">
        <v>407</v>
      </c>
      <c r="S2160" t="s">
        <v>1212</v>
      </c>
      <c r="T2160" s="131">
        <v>0.57999999999999996</v>
      </c>
      <c r="U2160" t="s">
        <v>2831</v>
      </c>
      <c r="V2160" s="132">
        <v>2.6120000000000001E-2</v>
      </c>
      <c r="W2160" s="132">
        <v>2.9100000000000001E-2</v>
      </c>
      <c r="X2160" t="s">
        <v>411</v>
      </c>
      <c r="Y2160" t="s">
        <v>339</v>
      </c>
      <c r="Z2160" s="131">
        <v>400491</v>
      </c>
      <c r="AA2160" s="131">
        <v>1</v>
      </c>
      <c r="AB2160" s="131">
        <v>114.63</v>
      </c>
      <c r="AD2160" s="131">
        <v>459.08300000000003</v>
      </c>
      <c r="AH2160" s="132">
        <v>7.7999999999999999E-4</v>
      </c>
      <c r="AI2160" s="132">
        <f t="shared" si="41"/>
        <v>1.5304169038689575E-2</v>
      </c>
      <c r="AJ2160" s="132">
        <v>1.5480403102131148E-3</v>
      </c>
    </row>
    <row r="2161" spans="1:36" hidden="1">
      <c r="A2161" t="s">
        <v>1213</v>
      </c>
      <c r="B2161">
        <v>9888</v>
      </c>
      <c r="C2161" t="s">
        <v>1603</v>
      </c>
      <c r="D2161" t="s">
        <v>1604</v>
      </c>
      <c r="E2161" t="s">
        <v>309</v>
      </c>
      <c r="F2161" t="s">
        <v>2533</v>
      </c>
      <c r="G2161" t="s">
        <v>2534</v>
      </c>
      <c r="H2161" t="s">
        <v>321</v>
      </c>
      <c r="I2161" t="s">
        <v>951</v>
      </c>
      <c r="J2161" t="s">
        <v>204</v>
      </c>
      <c r="K2161" t="s">
        <v>204</v>
      </c>
      <c r="L2161" t="s">
        <v>325</v>
      </c>
      <c r="M2161" t="s">
        <v>340</v>
      </c>
      <c r="N2161" t="s">
        <v>448</v>
      </c>
      <c r="O2161" t="s">
        <v>339</v>
      </c>
      <c r="P2161" t="s">
        <v>1211</v>
      </c>
      <c r="Q2161" t="s">
        <v>413</v>
      </c>
      <c r="R2161" t="s">
        <v>407</v>
      </c>
      <c r="S2161" t="s">
        <v>1212</v>
      </c>
      <c r="T2161" s="131">
        <v>0.16</v>
      </c>
      <c r="U2161" t="s">
        <v>2535</v>
      </c>
      <c r="V2161" s="132">
        <v>3.9210000000000002E-2</v>
      </c>
      <c r="W2161" s="132">
        <v>4.4999999999999998E-2</v>
      </c>
      <c r="X2161" t="s">
        <v>412</v>
      </c>
      <c r="Y2161" t="s">
        <v>339</v>
      </c>
      <c r="Z2161" s="131">
        <v>434000</v>
      </c>
      <c r="AA2161" s="131">
        <v>1</v>
      </c>
      <c r="AB2161" s="131">
        <v>101.17</v>
      </c>
      <c r="AD2161" s="131">
        <v>439.07799999999997</v>
      </c>
      <c r="AH2161" s="132">
        <v>3.6000000000000002E-4</v>
      </c>
      <c r="AI2161" s="132">
        <f t="shared" si="41"/>
        <v>1.4637274595595438E-2</v>
      </c>
      <c r="AJ2161" s="132">
        <v>1.4805829083798657E-3</v>
      </c>
    </row>
    <row r="2162" spans="1:36" hidden="1">
      <c r="A2162" t="s">
        <v>1213</v>
      </c>
      <c r="B2162">
        <v>9888</v>
      </c>
      <c r="C2162" t="s">
        <v>2445</v>
      </c>
      <c r="D2162" t="s">
        <v>2446</v>
      </c>
      <c r="E2162" t="s">
        <v>309</v>
      </c>
      <c r="F2162" t="s">
        <v>2832</v>
      </c>
      <c r="G2162" t="s">
        <v>2833</v>
      </c>
      <c r="H2162" t="s">
        <v>321</v>
      </c>
      <c r="I2162" t="s">
        <v>951</v>
      </c>
      <c r="J2162" t="s">
        <v>204</v>
      </c>
      <c r="K2162" t="s">
        <v>204</v>
      </c>
      <c r="L2162" t="s">
        <v>325</v>
      </c>
      <c r="M2162" t="s">
        <v>340</v>
      </c>
      <c r="N2162" t="s">
        <v>462</v>
      </c>
      <c r="O2162" t="s">
        <v>339</v>
      </c>
      <c r="P2162" t="s">
        <v>1533</v>
      </c>
      <c r="Q2162" t="s">
        <v>413</v>
      </c>
      <c r="R2162" t="s">
        <v>407</v>
      </c>
      <c r="S2162" t="s">
        <v>1212</v>
      </c>
      <c r="T2162" s="131">
        <v>2.91</v>
      </c>
      <c r="U2162" t="s">
        <v>2834</v>
      </c>
      <c r="V2162" s="132">
        <v>4.897E-2</v>
      </c>
      <c r="W2162" s="132">
        <v>5.2999999999999999E-2</v>
      </c>
      <c r="X2162" t="s">
        <v>412</v>
      </c>
      <c r="Y2162" t="s">
        <v>339</v>
      </c>
      <c r="Z2162" s="131">
        <v>420398</v>
      </c>
      <c r="AA2162" s="131">
        <v>1</v>
      </c>
      <c r="AB2162" s="131">
        <v>100.78</v>
      </c>
      <c r="AD2162" s="131">
        <v>423.67700000000002</v>
      </c>
      <c r="AH2162" s="132">
        <v>1.89E-3</v>
      </c>
      <c r="AI2162" s="132">
        <f t="shared" si="41"/>
        <v>1.412386088311892E-2</v>
      </c>
      <c r="AJ2162" s="132">
        <v>1.4286503192454563E-3</v>
      </c>
    </row>
    <row r="2163" spans="1:36" hidden="1">
      <c r="A2163" t="s">
        <v>1213</v>
      </c>
      <c r="B2163">
        <v>9888</v>
      </c>
      <c r="C2163" t="s">
        <v>2327</v>
      </c>
      <c r="D2163" t="s">
        <v>2328</v>
      </c>
      <c r="E2163" t="s">
        <v>309</v>
      </c>
      <c r="F2163" t="s">
        <v>2332</v>
      </c>
      <c r="G2163" t="s">
        <v>2333</v>
      </c>
      <c r="H2163" t="s">
        <v>321</v>
      </c>
      <c r="I2163" t="s">
        <v>951</v>
      </c>
      <c r="J2163" t="s">
        <v>204</v>
      </c>
      <c r="K2163" t="s">
        <v>204</v>
      </c>
      <c r="L2163" t="s">
        <v>325</v>
      </c>
      <c r="M2163" t="s">
        <v>340</v>
      </c>
      <c r="N2163" t="s">
        <v>464</v>
      </c>
      <c r="O2163" t="s">
        <v>339</v>
      </c>
      <c r="P2163" t="s">
        <v>1533</v>
      </c>
      <c r="Q2163" t="s">
        <v>413</v>
      </c>
      <c r="R2163" t="s">
        <v>407</v>
      </c>
      <c r="S2163" t="s">
        <v>1212</v>
      </c>
      <c r="T2163" s="131">
        <v>6.16</v>
      </c>
      <c r="U2163" t="s">
        <v>2331</v>
      </c>
      <c r="V2163" s="132">
        <v>4.4639999999999999E-2</v>
      </c>
      <c r="W2163" s="132">
        <v>5.5899999999999998E-2</v>
      </c>
      <c r="X2163" t="s">
        <v>412</v>
      </c>
      <c r="Y2163" t="s">
        <v>339</v>
      </c>
      <c r="Z2163" s="131">
        <v>430000</v>
      </c>
      <c r="AA2163" s="131">
        <v>1</v>
      </c>
      <c r="AB2163" s="131">
        <v>96.63</v>
      </c>
      <c r="AD2163" s="131">
        <v>415.50900000000001</v>
      </c>
      <c r="AH2163" s="132">
        <v>3.2000000000000003E-4</v>
      </c>
      <c r="AI2163" s="132">
        <f t="shared" si="41"/>
        <v>1.3851569265463689E-2</v>
      </c>
      <c r="AJ2163" s="132">
        <v>1.4011076020160648E-3</v>
      </c>
    </row>
    <row r="2164" spans="1:36" hidden="1">
      <c r="A2164" t="s">
        <v>1213</v>
      </c>
      <c r="B2164">
        <v>9888</v>
      </c>
      <c r="C2164" t="s">
        <v>2232</v>
      </c>
      <c r="D2164" t="s">
        <v>2233</v>
      </c>
      <c r="E2164" t="s">
        <v>309</v>
      </c>
      <c r="F2164" t="s">
        <v>2239</v>
      </c>
      <c r="G2164" t="s">
        <v>2240</v>
      </c>
      <c r="H2164" t="s">
        <v>321</v>
      </c>
      <c r="I2164" t="s">
        <v>754</v>
      </c>
      <c r="J2164" t="s">
        <v>204</v>
      </c>
      <c r="K2164" t="s">
        <v>204</v>
      </c>
      <c r="L2164" t="s">
        <v>325</v>
      </c>
      <c r="M2164" t="s">
        <v>340</v>
      </c>
      <c r="N2164" t="s">
        <v>465</v>
      </c>
      <c r="O2164" t="s">
        <v>339</v>
      </c>
      <c r="P2164" t="s">
        <v>1700</v>
      </c>
      <c r="Q2164" t="s">
        <v>413</v>
      </c>
      <c r="R2164" t="s">
        <v>407</v>
      </c>
      <c r="S2164" t="s">
        <v>1212</v>
      </c>
      <c r="T2164" s="131">
        <v>2.46</v>
      </c>
      <c r="U2164" t="s">
        <v>2241</v>
      </c>
      <c r="V2164" s="132">
        <v>8.8000000000000003E-4</v>
      </c>
      <c r="W2164" s="132">
        <v>2.9499999999999998E-2</v>
      </c>
      <c r="X2164" t="s">
        <v>412</v>
      </c>
      <c r="Y2164" t="s">
        <v>339</v>
      </c>
      <c r="Z2164" s="131">
        <v>386100</v>
      </c>
      <c r="AA2164" s="131">
        <v>1</v>
      </c>
      <c r="AB2164" s="131">
        <v>106.25</v>
      </c>
      <c r="AC2164" s="131">
        <v>1.0880000000000001</v>
      </c>
      <c r="AD2164" s="131">
        <v>411.31900000000002</v>
      </c>
      <c r="AH2164" s="132">
        <v>5.6999999999999998E-4</v>
      </c>
      <c r="AI2164" s="132">
        <f t="shared" si="41"/>
        <v>1.3711889799501957E-2</v>
      </c>
      <c r="AJ2164" s="132">
        <v>1.3869788085303706E-3</v>
      </c>
    </row>
    <row r="2165" spans="1:36" hidden="1">
      <c r="A2165" t="s">
        <v>1213</v>
      </c>
      <c r="B2165">
        <v>9888</v>
      </c>
      <c r="C2165" t="s">
        <v>1977</v>
      </c>
      <c r="D2165" t="s">
        <v>1978</v>
      </c>
      <c r="E2165" t="s">
        <v>309</v>
      </c>
      <c r="F2165" t="s">
        <v>2325</v>
      </c>
      <c r="G2165" t="s">
        <v>2326</v>
      </c>
      <c r="H2165" t="s">
        <v>321</v>
      </c>
      <c r="I2165" t="s">
        <v>754</v>
      </c>
      <c r="J2165" t="s">
        <v>204</v>
      </c>
      <c r="K2165" t="s">
        <v>204</v>
      </c>
      <c r="L2165" t="s">
        <v>325</v>
      </c>
      <c r="M2165" t="s">
        <v>340</v>
      </c>
      <c r="N2165" t="s">
        <v>464</v>
      </c>
      <c r="O2165" t="s">
        <v>339</v>
      </c>
      <c r="P2165" t="s">
        <v>1700</v>
      </c>
      <c r="Q2165" t="s">
        <v>413</v>
      </c>
      <c r="R2165" t="s">
        <v>407</v>
      </c>
      <c r="S2165" t="s">
        <v>1212</v>
      </c>
      <c r="T2165" s="131">
        <v>3.49</v>
      </c>
      <c r="U2165" t="s">
        <v>2284</v>
      </c>
      <c r="V2165" s="132">
        <v>3.5290000000000002E-2</v>
      </c>
      <c r="W2165" s="132">
        <v>3.0599999999999999E-2</v>
      </c>
      <c r="X2165" t="s">
        <v>412</v>
      </c>
      <c r="Y2165" t="s">
        <v>339</v>
      </c>
      <c r="Z2165" s="131">
        <v>388650.71</v>
      </c>
      <c r="AA2165" s="131">
        <v>1</v>
      </c>
      <c r="AB2165" s="131">
        <v>105.54</v>
      </c>
      <c r="AD2165" s="131">
        <v>410.18200000000002</v>
      </c>
      <c r="AH2165" s="132">
        <v>2.4000000000000001E-4</v>
      </c>
      <c r="AI2165" s="132">
        <f t="shared" si="41"/>
        <v>1.3673986326280361E-2</v>
      </c>
      <c r="AJ2165" s="132">
        <v>1.3831448137348492E-3</v>
      </c>
    </row>
    <row r="2166" spans="1:36" hidden="1">
      <c r="A2166" t="s">
        <v>1213</v>
      </c>
      <c r="B2166">
        <v>9888</v>
      </c>
      <c r="C2166" t="s">
        <v>2528</v>
      </c>
      <c r="D2166" t="s">
        <v>2529</v>
      </c>
      <c r="E2166" t="s">
        <v>309</v>
      </c>
      <c r="F2166" t="s">
        <v>2530</v>
      </c>
      <c r="G2166" t="s">
        <v>2531</v>
      </c>
      <c r="H2166" t="s">
        <v>321</v>
      </c>
      <c r="I2166" t="s">
        <v>755</v>
      </c>
      <c r="J2166" t="s">
        <v>204</v>
      </c>
      <c r="K2166" t="s">
        <v>204</v>
      </c>
      <c r="L2166" t="s">
        <v>325</v>
      </c>
      <c r="M2166" t="s">
        <v>340</v>
      </c>
      <c r="N2166" t="s">
        <v>454</v>
      </c>
      <c r="O2166" t="s">
        <v>339</v>
      </c>
      <c r="P2166" t="s">
        <v>1545</v>
      </c>
      <c r="Q2166" t="s">
        <v>415</v>
      </c>
      <c r="R2166" t="s">
        <v>407</v>
      </c>
      <c r="S2166" t="s">
        <v>1212</v>
      </c>
      <c r="T2166" s="131">
        <v>2.67</v>
      </c>
      <c r="U2166" t="s">
        <v>2532</v>
      </c>
      <c r="V2166" s="132">
        <v>4.3029999999999999E-2</v>
      </c>
      <c r="W2166" s="132">
        <v>6.7199999999999996E-2</v>
      </c>
      <c r="X2166" t="s">
        <v>412</v>
      </c>
      <c r="Y2166" t="s">
        <v>339</v>
      </c>
      <c r="Z2166" s="131">
        <v>395282.66</v>
      </c>
      <c r="AA2166" s="131">
        <v>1</v>
      </c>
      <c r="AB2166" s="131">
        <v>101</v>
      </c>
      <c r="AD2166" s="131">
        <v>399.23500000000001</v>
      </c>
      <c r="AH2166" s="132">
        <v>3.1E-4</v>
      </c>
      <c r="AI2166" s="132">
        <f t="shared" si="41"/>
        <v>1.3309052886212805E-2</v>
      </c>
      <c r="AJ2166" s="132">
        <v>1.3462312332365451E-3</v>
      </c>
    </row>
    <row r="2167" spans="1:36" hidden="1">
      <c r="A2167" t="s">
        <v>1213</v>
      </c>
      <c r="B2167">
        <v>9888</v>
      </c>
      <c r="C2167" t="s">
        <v>2517</v>
      </c>
      <c r="D2167" t="s">
        <v>2518</v>
      </c>
      <c r="E2167" t="s">
        <v>309</v>
      </c>
      <c r="F2167" t="s">
        <v>2519</v>
      </c>
      <c r="G2167" t="s">
        <v>2520</v>
      </c>
      <c r="H2167" t="s">
        <v>321</v>
      </c>
      <c r="I2167" t="s">
        <v>754</v>
      </c>
      <c r="J2167" t="s">
        <v>204</v>
      </c>
      <c r="K2167" t="s">
        <v>204</v>
      </c>
      <c r="L2167" t="s">
        <v>325</v>
      </c>
      <c r="M2167" t="s">
        <v>340</v>
      </c>
      <c r="N2167" t="s">
        <v>447</v>
      </c>
      <c r="O2167" t="s">
        <v>339</v>
      </c>
      <c r="P2167" t="s">
        <v>1551</v>
      </c>
      <c r="Q2167" t="s">
        <v>413</v>
      </c>
      <c r="R2167" t="s">
        <v>407</v>
      </c>
      <c r="S2167" t="s">
        <v>1212</v>
      </c>
      <c r="T2167" s="131">
        <v>2.35</v>
      </c>
      <c r="U2167" t="s">
        <v>2521</v>
      </c>
      <c r="V2167" s="132">
        <v>3.3160000000000002E-2</v>
      </c>
      <c r="W2167" s="132">
        <v>3.8399999999999997E-2</v>
      </c>
      <c r="X2167" t="s">
        <v>412</v>
      </c>
      <c r="Y2167" t="s">
        <v>339</v>
      </c>
      <c r="Z2167" s="131">
        <v>336200.64</v>
      </c>
      <c r="AA2167" s="131">
        <v>1</v>
      </c>
      <c r="AB2167" s="131">
        <v>118.27</v>
      </c>
      <c r="AD2167" s="131">
        <v>397.62400000000002</v>
      </c>
      <c r="AH2167" s="132">
        <v>2.4000000000000001E-4</v>
      </c>
      <c r="AI2167" s="132">
        <f t="shared" si="41"/>
        <v>1.3255347965051862E-2</v>
      </c>
      <c r="AJ2167" s="132">
        <v>1.3407988976027855E-3</v>
      </c>
    </row>
    <row r="2168" spans="1:36" hidden="1">
      <c r="A2168" t="s">
        <v>1213</v>
      </c>
      <c r="B2168">
        <v>9888</v>
      </c>
      <c r="C2168" t="s">
        <v>455</v>
      </c>
      <c r="D2168" t="s">
        <v>2228</v>
      </c>
      <c r="E2168" t="s">
        <v>309</v>
      </c>
      <c r="F2168" t="s">
        <v>2393</v>
      </c>
      <c r="G2168" t="s">
        <v>2394</v>
      </c>
      <c r="H2168" t="s">
        <v>321</v>
      </c>
      <c r="I2168" t="s">
        <v>754</v>
      </c>
      <c r="J2168" t="s">
        <v>204</v>
      </c>
      <c r="K2168" t="s">
        <v>204</v>
      </c>
      <c r="L2168" t="s">
        <v>325</v>
      </c>
      <c r="M2168" t="s">
        <v>340</v>
      </c>
      <c r="N2168" t="s">
        <v>440</v>
      </c>
      <c r="O2168" t="s">
        <v>339</v>
      </c>
      <c r="P2168" t="s">
        <v>2027</v>
      </c>
      <c r="Q2168" t="s">
        <v>415</v>
      </c>
      <c r="R2168" t="s">
        <v>407</v>
      </c>
      <c r="S2168" t="s">
        <v>1212</v>
      </c>
      <c r="T2168" s="131">
        <v>0.9</v>
      </c>
      <c r="U2168" t="s">
        <v>2395</v>
      </c>
      <c r="V2168" s="132">
        <v>1.7940000000000001E-2</v>
      </c>
      <c r="W2168" s="132">
        <v>2.4E-2</v>
      </c>
      <c r="X2168" t="s">
        <v>412</v>
      </c>
      <c r="Y2168" t="s">
        <v>339</v>
      </c>
      <c r="Z2168" s="131">
        <v>322942.5</v>
      </c>
      <c r="AA2168" s="131">
        <v>1</v>
      </c>
      <c r="AB2168" s="131">
        <v>119.86</v>
      </c>
      <c r="AD2168" s="131">
        <v>387.07900000000001</v>
      </c>
      <c r="AH2168" s="132">
        <v>2.2000000000000001E-4</v>
      </c>
      <c r="AI2168" s="132">
        <f t="shared" si="41"/>
        <v>1.2903815752983496E-2</v>
      </c>
      <c r="AJ2168" s="132">
        <v>1.3052408719926075E-3</v>
      </c>
    </row>
    <row r="2169" spans="1:36" hidden="1">
      <c r="A2169" t="s">
        <v>1213</v>
      </c>
      <c r="B2169">
        <v>9888</v>
      </c>
      <c r="C2169" t="s">
        <v>2863</v>
      </c>
      <c r="D2169" t="s">
        <v>2864</v>
      </c>
      <c r="E2169" t="s">
        <v>309</v>
      </c>
      <c r="F2169" t="s">
        <v>2865</v>
      </c>
      <c r="G2169" t="s">
        <v>2866</v>
      </c>
      <c r="H2169" t="s">
        <v>321</v>
      </c>
      <c r="I2169" t="s">
        <v>951</v>
      </c>
      <c r="J2169" t="s">
        <v>204</v>
      </c>
      <c r="K2169" t="s">
        <v>204</v>
      </c>
      <c r="L2169" t="s">
        <v>325</v>
      </c>
      <c r="M2169" t="s">
        <v>340</v>
      </c>
      <c r="N2169" t="s">
        <v>447</v>
      </c>
      <c r="O2169" t="s">
        <v>339</v>
      </c>
      <c r="P2169" t="s">
        <v>1571</v>
      </c>
      <c r="Q2169" t="s">
        <v>415</v>
      </c>
      <c r="R2169" t="s">
        <v>407</v>
      </c>
      <c r="S2169" t="s">
        <v>1212</v>
      </c>
      <c r="T2169" s="131">
        <v>1.68</v>
      </c>
      <c r="U2169" t="s">
        <v>1597</v>
      </c>
      <c r="V2169" s="132">
        <v>5.7119999999999997E-2</v>
      </c>
      <c r="W2169" s="132">
        <v>5.8299999999999998E-2</v>
      </c>
      <c r="X2169" t="s">
        <v>412</v>
      </c>
      <c r="Y2169" t="s">
        <v>339</v>
      </c>
      <c r="Z2169" s="131">
        <v>382500</v>
      </c>
      <c r="AA2169" s="131">
        <v>1</v>
      </c>
      <c r="AB2169" s="131">
        <v>100.9</v>
      </c>
      <c r="AD2169" s="131">
        <v>385.94299999999998</v>
      </c>
      <c r="AH2169" s="132">
        <v>2.66E-3</v>
      </c>
      <c r="AI2169" s="132">
        <f t="shared" si="41"/>
        <v>1.2865945616149956E-2</v>
      </c>
      <c r="AJ2169" s="132">
        <v>1.3014102492241711E-3</v>
      </c>
    </row>
    <row r="2170" spans="1:36" hidden="1">
      <c r="A2170" t="s">
        <v>1213</v>
      </c>
      <c r="B2170">
        <v>9888</v>
      </c>
      <c r="C2170" t="s">
        <v>1579</v>
      </c>
      <c r="D2170" t="s">
        <v>1580</v>
      </c>
      <c r="E2170" t="s">
        <v>309</v>
      </c>
      <c r="F2170" t="s">
        <v>1975</v>
      </c>
      <c r="G2170" t="s">
        <v>1976</v>
      </c>
      <c r="H2170" t="s">
        <v>321</v>
      </c>
      <c r="I2170" t="s">
        <v>754</v>
      </c>
      <c r="J2170" t="s">
        <v>204</v>
      </c>
      <c r="K2170" t="s">
        <v>204</v>
      </c>
      <c r="L2170" t="s">
        <v>325</v>
      </c>
      <c r="M2170" t="s">
        <v>340</v>
      </c>
      <c r="N2170" t="s">
        <v>464</v>
      </c>
      <c r="O2170" t="s">
        <v>339</v>
      </c>
      <c r="P2170" t="s">
        <v>1551</v>
      </c>
      <c r="Q2170" t="s">
        <v>413</v>
      </c>
      <c r="R2170" t="s">
        <v>407</v>
      </c>
      <c r="S2170" t="s">
        <v>1212</v>
      </c>
      <c r="T2170" s="131">
        <v>3.69</v>
      </c>
      <c r="U2170" t="s">
        <v>1572</v>
      </c>
      <c r="V2170" s="132">
        <v>3.5409999999999997E-2</v>
      </c>
      <c r="W2170" s="132">
        <v>3.5299999999999998E-2</v>
      </c>
      <c r="X2170" t="s">
        <v>412</v>
      </c>
      <c r="Y2170" t="s">
        <v>339</v>
      </c>
      <c r="Z2170" s="131">
        <v>357200</v>
      </c>
      <c r="AA2170" s="131">
        <v>1</v>
      </c>
      <c r="AB2170" s="131">
        <v>107.99</v>
      </c>
      <c r="AD2170" s="131">
        <v>385.74</v>
      </c>
      <c r="AH2170" s="132">
        <v>1.9000000000000001E-4</v>
      </c>
      <c r="AI2170" s="132">
        <f t="shared" si="41"/>
        <v>1.2859178329374246E-2</v>
      </c>
      <c r="AJ2170" s="132">
        <v>1.3007257277259381E-3</v>
      </c>
    </row>
    <row r="2171" spans="1:36" hidden="1">
      <c r="A2171" t="s">
        <v>1213</v>
      </c>
      <c r="B2171">
        <v>9888</v>
      </c>
      <c r="C2171" t="s">
        <v>1920</v>
      </c>
      <c r="D2171" t="s">
        <v>1921</v>
      </c>
      <c r="E2171" t="s">
        <v>309</v>
      </c>
      <c r="F2171" t="s">
        <v>1934</v>
      </c>
      <c r="G2171" t="s">
        <v>1935</v>
      </c>
      <c r="H2171" t="s">
        <v>321</v>
      </c>
      <c r="I2171" t="s">
        <v>754</v>
      </c>
      <c r="J2171" t="s">
        <v>204</v>
      </c>
      <c r="K2171" t="s">
        <v>204</v>
      </c>
      <c r="L2171" t="s">
        <v>325</v>
      </c>
      <c r="M2171" t="s">
        <v>340</v>
      </c>
      <c r="N2171" t="s">
        <v>464</v>
      </c>
      <c r="O2171" t="s">
        <v>339</v>
      </c>
      <c r="P2171" t="s">
        <v>1533</v>
      </c>
      <c r="Q2171" t="s">
        <v>413</v>
      </c>
      <c r="R2171" t="s">
        <v>407</v>
      </c>
      <c r="S2171" t="s">
        <v>1212</v>
      </c>
      <c r="T2171" s="131">
        <v>4.88</v>
      </c>
      <c r="U2171" t="s">
        <v>1912</v>
      </c>
      <c r="V2171" s="132">
        <v>1.8769999999999998E-2</v>
      </c>
      <c r="W2171" s="132">
        <v>3.1600000000000003E-2</v>
      </c>
      <c r="X2171" t="s">
        <v>412</v>
      </c>
      <c r="Y2171" t="s">
        <v>339</v>
      </c>
      <c r="Z2171" s="131">
        <v>356400</v>
      </c>
      <c r="AA2171" s="131">
        <v>1</v>
      </c>
      <c r="AB2171" s="131">
        <v>105.08</v>
      </c>
      <c r="AD2171" s="131">
        <v>374.505</v>
      </c>
      <c r="AH2171" s="132">
        <v>3.5E-4</v>
      </c>
      <c r="AI2171" s="132">
        <f t="shared" si="41"/>
        <v>1.2484644009546072E-2</v>
      </c>
      <c r="AJ2171" s="132">
        <v>1.2628410034271852E-3</v>
      </c>
    </row>
    <row r="2172" spans="1:36" hidden="1">
      <c r="A2172" t="s">
        <v>1213</v>
      </c>
      <c r="B2172">
        <v>9888</v>
      </c>
      <c r="C2172" t="s">
        <v>2912</v>
      </c>
      <c r="D2172" t="s">
        <v>2913</v>
      </c>
      <c r="E2172" t="s">
        <v>309</v>
      </c>
      <c r="F2172" t="s">
        <v>2914</v>
      </c>
      <c r="G2172" t="s">
        <v>2915</v>
      </c>
      <c r="H2172" t="s">
        <v>321</v>
      </c>
      <c r="I2172" t="s">
        <v>951</v>
      </c>
      <c r="J2172" t="s">
        <v>204</v>
      </c>
      <c r="K2172" t="s">
        <v>204</v>
      </c>
      <c r="L2172" t="s">
        <v>325</v>
      </c>
      <c r="M2172" t="s">
        <v>340</v>
      </c>
      <c r="N2172" t="s">
        <v>447</v>
      </c>
      <c r="O2172" t="s">
        <v>339</v>
      </c>
      <c r="P2172" t="s">
        <v>1596</v>
      </c>
      <c r="Q2172" t="s">
        <v>415</v>
      </c>
      <c r="R2172" t="s">
        <v>407</v>
      </c>
      <c r="S2172" t="s">
        <v>1212</v>
      </c>
      <c r="T2172" s="131">
        <v>2.0299999999999998</v>
      </c>
      <c r="U2172" t="s">
        <v>1597</v>
      </c>
      <c r="V2172" s="132">
        <v>4.7039999999999998E-2</v>
      </c>
      <c r="W2172" s="132">
        <v>5.8599999999999999E-2</v>
      </c>
      <c r="X2172" t="s">
        <v>412</v>
      </c>
      <c r="Y2172" t="s">
        <v>339</v>
      </c>
      <c r="Z2172" s="131">
        <v>374254.2</v>
      </c>
      <c r="AA2172" s="131">
        <v>1</v>
      </c>
      <c r="AB2172" s="131">
        <v>98.67</v>
      </c>
      <c r="AD2172" s="131">
        <v>369.27699999999999</v>
      </c>
      <c r="AH2172" s="132">
        <v>5.9000000000000003E-4</v>
      </c>
      <c r="AI2172" s="132">
        <f t="shared" si="41"/>
        <v>1.2310361372780456E-2</v>
      </c>
      <c r="AJ2172" s="132">
        <v>1.2452120458273739E-3</v>
      </c>
    </row>
    <row r="2173" spans="1:36" hidden="1">
      <c r="A2173" t="s">
        <v>1213</v>
      </c>
      <c r="B2173">
        <v>9888</v>
      </c>
      <c r="C2173" t="s">
        <v>2889</v>
      </c>
      <c r="D2173" t="s">
        <v>2890</v>
      </c>
      <c r="E2173" t="s">
        <v>309</v>
      </c>
      <c r="F2173" t="s">
        <v>2891</v>
      </c>
      <c r="G2173" t="s">
        <v>2892</v>
      </c>
      <c r="H2173" t="s">
        <v>321</v>
      </c>
      <c r="I2173" t="s">
        <v>754</v>
      </c>
      <c r="J2173" t="s">
        <v>204</v>
      </c>
      <c r="K2173" t="s">
        <v>204</v>
      </c>
      <c r="L2173" t="s">
        <v>325</v>
      </c>
      <c r="M2173" t="s">
        <v>340</v>
      </c>
      <c r="N2173" t="s">
        <v>440</v>
      </c>
      <c r="O2173" t="s">
        <v>339</v>
      </c>
      <c r="P2173" t="s">
        <v>1596</v>
      </c>
      <c r="Q2173" t="s">
        <v>415</v>
      </c>
      <c r="R2173" t="s">
        <v>407</v>
      </c>
      <c r="S2173" t="s">
        <v>1212</v>
      </c>
      <c r="T2173" s="131">
        <v>3.45</v>
      </c>
      <c r="U2173" t="s">
        <v>2302</v>
      </c>
      <c r="V2173" s="132">
        <v>1.7999999999999999E-2</v>
      </c>
      <c r="W2173" s="132">
        <v>3.49E-2</v>
      </c>
      <c r="X2173" t="s">
        <v>412</v>
      </c>
      <c r="Y2173" t="s">
        <v>339</v>
      </c>
      <c r="Z2173" s="131">
        <v>333200</v>
      </c>
      <c r="AA2173" s="131">
        <v>1</v>
      </c>
      <c r="AB2173" s="131">
        <v>109.14</v>
      </c>
      <c r="AD2173" s="131">
        <v>363.654</v>
      </c>
      <c r="AH2173" s="132">
        <v>3.8000000000000002E-4</v>
      </c>
      <c r="AI2173" s="132">
        <f t="shared" si="41"/>
        <v>1.2122910862732051E-2</v>
      </c>
      <c r="AJ2173" s="132">
        <v>1.2262511375290307E-3</v>
      </c>
    </row>
    <row r="2174" spans="1:36" hidden="1">
      <c r="A2174" t="s">
        <v>1213</v>
      </c>
      <c r="B2174">
        <v>9888</v>
      </c>
      <c r="C2174" t="s">
        <v>3478</v>
      </c>
      <c r="D2174" t="s">
        <v>3479</v>
      </c>
      <c r="E2174" t="s">
        <v>309</v>
      </c>
      <c r="F2174" t="s">
        <v>3480</v>
      </c>
      <c r="G2174" t="s">
        <v>3481</v>
      </c>
      <c r="H2174" t="s">
        <v>321</v>
      </c>
      <c r="I2174" t="s">
        <v>754</v>
      </c>
      <c r="J2174" t="s">
        <v>204</v>
      </c>
      <c r="K2174" t="s">
        <v>204</v>
      </c>
      <c r="L2174" t="s">
        <v>325</v>
      </c>
      <c r="M2174" t="s">
        <v>340</v>
      </c>
      <c r="N2174" t="s">
        <v>465</v>
      </c>
      <c r="O2174" t="s">
        <v>339</v>
      </c>
      <c r="P2174" t="s">
        <v>1539</v>
      </c>
      <c r="Q2174" t="s">
        <v>413</v>
      </c>
      <c r="R2174" t="s">
        <v>407</v>
      </c>
      <c r="S2174" t="s">
        <v>1212</v>
      </c>
      <c r="T2174" s="131">
        <v>3.71</v>
      </c>
      <c r="U2174" t="s">
        <v>1560</v>
      </c>
      <c r="V2174" s="132">
        <v>9.9600000000000001E-3</v>
      </c>
      <c r="W2174" s="132">
        <v>3.9399999999999998E-2</v>
      </c>
      <c r="X2174" t="s">
        <v>412</v>
      </c>
      <c r="Y2174" t="s">
        <v>339</v>
      </c>
      <c r="Z2174" s="131">
        <v>353700</v>
      </c>
      <c r="AA2174" s="131">
        <v>1</v>
      </c>
      <c r="AB2174" s="131">
        <v>101.75</v>
      </c>
      <c r="AD2174" s="131">
        <v>359.89</v>
      </c>
      <c r="AH2174" s="132">
        <v>9.3999999999999997E-4</v>
      </c>
      <c r="AI2174" s="132">
        <f t="shared" si="41"/>
        <v>1.1997432698082898E-2</v>
      </c>
      <c r="AJ2174" s="132">
        <v>1.2135588275815001E-3</v>
      </c>
    </row>
    <row r="2175" spans="1:36" hidden="1">
      <c r="A2175" t="s">
        <v>1213</v>
      </c>
      <c r="B2175">
        <v>9888</v>
      </c>
      <c r="C2175" t="s">
        <v>1603</v>
      </c>
      <c r="D2175" t="s">
        <v>1604</v>
      </c>
      <c r="E2175" t="s">
        <v>309</v>
      </c>
      <c r="F2175" t="s">
        <v>2057</v>
      </c>
      <c r="G2175" t="s">
        <v>2058</v>
      </c>
      <c r="H2175" t="s">
        <v>321</v>
      </c>
      <c r="I2175" t="s">
        <v>754</v>
      </c>
      <c r="J2175" t="s">
        <v>204</v>
      </c>
      <c r="K2175" t="s">
        <v>204</v>
      </c>
      <c r="L2175" t="s">
        <v>325</v>
      </c>
      <c r="M2175" t="s">
        <v>340</v>
      </c>
      <c r="N2175" t="s">
        <v>448</v>
      </c>
      <c r="O2175" t="s">
        <v>339</v>
      </c>
      <c r="P2175" t="s">
        <v>1211</v>
      </c>
      <c r="Q2175" t="s">
        <v>413</v>
      </c>
      <c r="R2175" t="s">
        <v>407</v>
      </c>
      <c r="S2175" t="s">
        <v>1212</v>
      </c>
      <c r="T2175" s="131">
        <v>3.97</v>
      </c>
      <c r="U2175" t="s">
        <v>2059</v>
      </c>
      <c r="V2175" s="132">
        <v>1.242E-2</v>
      </c>
      <c r="W2175" s="132">
        <v>2.53E-2</v>
      </c>
      <c r="X2175" t="s">
        <v>412</v>
      </c>
      <c r="Y2175" t="s">
        <v>339</v>
      </c>
      <c r="Z2175" s="131">
        <v>346400</v>
      </c>
      <c r="AA2175" s="131">
        <v>1</v>
      </c>
      <c r="AB2175" s="131">
        <v>103.09</v>
      </c>
      <c r="AD2175" s="131">
        <v>357.10399999999998</v>
      </c>
      <c r="AH2175" s="132">
        <v>2.2000000000000001E-4</v>
      </c>
      <c r="AI2175" s="132">
        <f t="shared" si="41"/>
        <v>1.1904557520954167E-2</v>
      </c>
      <c r="AJ2175" s="132">
        <v>1.2041643601229932E-3</v>
      </c>
    </row>
    <row r="2176" spans="1:36" hidden="1">
      <c r="A2176" t="s">
        <v>1213</v>
      </c>
      <c r="B2176">
        <v>9888</v>
      </c>
      <c r="C2176" t="s">
        <v>1646</v>
      </c>
      <c r="D2176" t="s">
        <v>1647</v>
      </c>
      <c r="E2176" t="s">
        <v>309</v>
      </c>
      <c r="F2176" t="s">
        <v>3033</v>
      </c>
      <c r="G2176" t="s">
        <v>3034</v>
      </c>
      <c r="H2176" t="s">
        <v>321</v>
      </c>
      <c r="I2176" t="s">
        <v>951</v>
      </c>
      <c r="J2176" t="s">
        <v>204</v>
      </c>
      <c r="K2176" t="s">
        <v>204</v>
      </c>
      <c r="L2176" t="s">
        <v>325</v>
      </c>
      <c r="M2176" t="s">
        <v>340</v>
      </c>
      <c r="N2176" t="s">
        <v>465</v>
      </c>
      <c r="O2176" t="s">
        <v>339</v>
      </c>
      <c r="P2176" t="s">
        <v>1627</v>
      </c>
      <c r="Q2176" t="s">
        <v>413</v>
      </c>
      <c r="R2176" t="s">
        <v>407</v>
      </c>
      <c r="S2176" t="s">
        <v>1212</v>
      </c>
      <c r="T2176" s="131">
        <v>2.25</v>
      </c>
      <c r="U2176" t="s">
        <v>2740</v>
      </c>
      <c r="V2176" s="132">
        <v>2.0389999999999998E-2</v>
      </c>
      <c r="W2176" s="132">
        <v>5.28E-2</v>
      </c>
      <c r="X2176" t="s">
        <v>412</v>
      </c>
      <c r="Y2176" t="s">
        <v>339</v>
      </c>
      <c r="Z2176" s="131">
        <v>374850</v>
      </c>
      <c r="AA2176" s="131">
        <v>1</v>
      </c>
      <c r="AB2176" s="131">
        <v>93.84</v>
      </c>
      <c r="AD2176" s="131">
        <v>351.75900000000001</v>
      </c>
      <c r="AH2176" s="132">
        <v>5.1999999999999995E-4</v>
      </c>
      <c r="AI2176" s="132">
        <f t="shared" si="41"/>
        <v>1.1726374526785802E-2</v>
      </c>
      <c r="AJ2176" s="132">
        <v>1.1861408753542498E-3</v>
      </c>
    </row>
    <row r="2177" spans="1:36" hidden="1">
      <c r="A2177" t="s">
        <v>1213</v>
      </c>
      <c r="B2177">
        <v>9888</v>
      </c>
      <c r="C2177" t="s">
        <v>2373</v>
      </c>
      <c r="D2177" t="s">
        <v>2374</v>
      </c>
      <c r="E2177" t="s">
        <v>309</v>
      </c>
      <c r="F2177" t="s">
        <v>2574</v>
      </c>
      <c r="G2177" t="s">
        <v>2575</v>
      </c>
      <c r="H2177" t="s">
        <v>321</v>
      </c>
      <c r="I2177" t="s">
        <v>951</v>
      </c>
      <c r="J2177" t="s">
        <v>204</v>
      </c>
      <c r="K2177" t="s">
        <v>204</v>
      </c>
      <c r="L2177" t="s">
        <v>325</v>
      </c>
      <c r="M2177" t="s">
        <v>340</v>
      </c>
      <c r="N2177" t="s">
        <v>440</v>
      </c>
      <c r="O2177" t="s">
        <v>339</v>
      </c>
      <c r="P2177" t="s">
        <v>1577</v>
      </c>
      <c r="Q2177" t="s">
        <v>415</v>
      </c>
      <c r="R2177" t="s">
        <v>407</v>
      </c>
      <c r="S2177" t="s">
        <v>1212</v>
      </c>
      <c r="T2177" s="131">
        <v>1.45</v>
      </c>
      <c r="U2177" t="s">
        <v>1370</v>
      </c>
      <c r="V2177" s="132">
        <v>4.8590000000000001E-2</v>
      </c>
      <c r="W2177" s="132">
        <v>5.3999999999999999E-2</v>
      </c>
      <c r="X2177" t="s">
        <v>412</v>
      </c>
      <c r="Y2177" t="s">
        <v>339</v>
      </c>
      <c r="Z2177" s="131">
        <v>361923.49</v>
      </c>
      <c r="AA2177" s="131">
        <v>1</v>
      </c>
      <c r="AB2177" s="131">
        <v>97.14</v>
      </c>
      <c r="AD2177" s="131">
        <v>351.572</v>
      </c>
      <c r="AH2177" s="132">
        <v>5.1000000000000004E-4</v>
      </c>
      <c r="AI2177" s="132">
        <f t="shared" si="41"/>
        <v>1.1720140622219013E-2</v>
      </c>
      <c r="AJ2177" s="132">
        <v>1.185510306289375E-3</v>
      </c>
    </row>
    <row r="2178" spans="1:36" hidden="1">
      <c r="A2178" t="s">
        <v>1213</v>
      </c>
      <c r="B2178">
        <v>9888</v>
      </c>
      <c r="C2178" t="s">
        <v>1835</v>
      </c>
      <c r="D2178" t="s">
        <v>1836</v>
      </c>
      <c r="E2178" t="s">
        <v>309</v>
      </c>
      <c r="F2178" t="s">
        <v>2900</v>
      </c>
      <c r="G2178" t="s">
        <v>2901</v>
      </c>
      <c r="H2178" t="s">
        <v>321</v>
      </c>
      <c r="I2178" t="s">
        <v>951</v>
      </c>
      <c r="J2178" t="s">
        <v>204</v>
      </c>
      <c r="K2178" t="s">
        <v>204</v>
      </c>
      <c r="L2178" t="s">
        <v>325</v>
      </c>
      <c r="M2178" t="s">
        <v>340</v>
      </c>
      <c r="N2178" t="s">
        <v>441</v>
      </c>
      <c r="O2178" t="s">
        <v>339</v>
      </c>
      <c r="Q2178" t="s">
        <v>410</v>
      </c>
      <c r="R2178" t="s">
        <v>410</v>
      </c>
      <c r="S2178" t="s">
        <v>1212</v>
      </c>
      <c r="T2178" s="131">
        <v>2.3199999999999998</v>
      </c>
      <c r="U2178" t="s">
        <v>1960</v>
      </c>
      <c r="V2178" s="132">
        <v>5.101E-2</v>
      </c>
      <c r="W2178" s="132">
        <v>6.0600000000000001E-2</v>
      </c>
      <c r="X2178" t="s">
        <v>412</v>
      </c>
      <c r="Y2178" t="s">
        <v>339</v>
      </c>
      <c r="Z2178" s="131">
        <v>347000</v>
      </c>
      <c r="AA2178" s="131">
        <v>1</v>
      </c>
      <c r="AB2178" s="131">
        <v>100.19</v>
      </c>
      <c r="AD2178" s="131">
        <v>347.65899999999999</v>
      </c>
      <c r="AH2178" s="132">
        <v>1.58E-3</v>
      </c>
      <c r="AI2178" s="132">
        <f t="shared" si="41"/>
        <v>1.1589695335749262E-2</v>
      </c>
      <c r="AJ2178" s="132">
        <v>1.1723155643061957E-3</v>
      </c>
    </row>
    <row r="2179" spans="1:36" hidden="1">
      <c r="A2179" t="s">
        <v>1213</v>
      </c>
      <c r="B2179">
        <v>9888</v>
      </c>
      <c r="C2179" t="s">
        <v>1977</v>
      </c>
      <c r="D2179" t="s">
        <v>1978</v>
      </c>
      <c r="E2179" t="s">
        <v>309</v>
      </c>
      <c r="F2179" t="s">
        <v>2076</v>
      </c>
      <c r="G2179" t="s">
        <v>2077</v>
      </c>
      <c r="H2179" t="s">
        <v>321</v>
      </c>
      <c r="I2179" t="s">
        <v>754</v>
      </c>
      <c r="J2179" t="s">
        <v>204</v>
      </c>
      <c r="K2179" t="s">
        <v>204</v>
      </c>
      <c r="L2179" t="s">
        <v>325</v>
      </c>
      <c r="M2179" t="s">
        <v>340</v>
      </c>
      <c r="N2179" t="s">
        <v>464</v>
      </c>
      <c r="O2179" t="s">
        <v>339</v>
      </c>
      <c r="P2179" t="s">
        <v>1700</v>
      </c>
      <c r="Q2179" t="s">
        <v>413</v>
      </c>
      <c r="R2179" t="s">
        <v>407</v>
      </c>
      <c r="S2179" t="s">
        <v>1212</v>
      </c>
      <c r="T2179" s="131">
        <v>4.67</v>
      </c>
      <c r="U2179" t="s">
        <v>2078</v>
      </c>
      <c r="V2179" s="132">
        <v>9.2300000000000004E-3</v>
      </c>
      <c r="W2179" s="132">
        <v>3.0800000000000001E-2</v>
      </c>
      <c r="X2179" t="s">
        <v>412</v>
      </c>
      <c r="Y2179" t="s">
        <v>339</v>
      </c>
      <c r="Z2179" s="131">
        <v>342163</v>
      </c>
      <c r="AA2179" s="131">
        <v>1</v>
      </c>
      <c r="AB2179" s="131">
        <v>100.11</v>
      </c>
      <c r="AD2179" s="131">
        <v>342.53899999999999</v>
      </c>
      <c r="AH2179" s="132">
        <v>2.4000000000000001E-4</v>
      </c>
      <c r="AI2179" s="132">
        <f t="shared" ref="AI2179:AI2231" si="42">AD2179/SUMIF(B:B,B2179,AD:AD)</f>
        <v>1.1419013028893877E-2</v>
      </c>
      <c r="AJ2179" s="132">
        <v>1.1550507856315526E-3</v>
      </c>
    </row>
    <row r="2180" spans="1:36" hidden="1">
      <c r="A2180" t="s">
        <v>1213</v>
      </c>
      <c r="B2180">
        <v>9888</v>
      </c>
      <c r="C2180" t="s">
        <v>1696</v>
      </c>
      <c r="D2180" t="s">
        <v>1697</v>
      </c>
      <c r="E2180" t="s">
        <v>309</v>
      </c>
      <c r="F2180" t="s">
        <v>1953</v>
      </c>
      <c r="G2180" t="s">
        <v>1954</v>
      </c>
      <c r="H2180" t="s">
        <v>321</v>
      </c>
      <c r="I2180" t="s">
        <v>754</v>
      </c>
      <c r="J2180" t="s">
        <v>204</v>
      </c>
      <c r="K2180" t="s">
        <v>204</v>
      </c>
      <c r="L2180" t="s">
        <v>325</v>
      </c>
      <c r="M2180" t="s">
        <v>340</v>
      </c>
      <c r="N2180" t="s">
        <v>464</v>
      </c>
      <c r="O2180" t="s">
        <v>339</v>
      </c>
      <c r="P2180" t="s">
        <v>1700</v>
      </c>
      <c r="Q2180" t="s">
        <v>413</v>
      </c>
      <c r="R2180" t="s">
        <v>407</v>
      </c>
      <c r="S2180" t="s">
        <v>1212</v>
      </c>
      <c r="T2180" s="131">
        <v>4.91</v>
      </c>
      <c r="U2180" t="s">
        <v>1955</v>
      </c>
      <c r="V2180" s="132">
        <v>2.6030000000000001E-2</v>
      </c>
      <c r="W2180" s="132">
        <v>2.9700000000000001E-2</v>
      </c>
      <c r="X2180" t="s">
        <v>412</v>
      </c>
      <c r="Y2180" t="s">
        <v>339</v>
      </c>
      <c r="Z2180" s="131">
        <v>312598.38</v>
      </c>
      <c r="AA2180" s="131">
        <v>1</v>
      </c>
      <c r="AB2180" s="131">
        <v>102.5</v>
      </c>
      <c r="AD2180" s="131">
        <v>320.41300000000001</v>
      </c>
      <c r="AH2180" s="132">
        <v>1.3999999999999999E-4</v>
      </c>
      <c r="AI2180" s="132">
        <f t="shared" si="42"/>
        <v>1.0681412106729378E-2</v>
      </c>
      <c r="AJ2180" s="132">
        <v>1.0804413143512496E-3</v>
      </c>
    </row>
    <row r="2181" spans="1:36" hidden="1">
      <c r="A2181" t="s">
        <v>1213</v>
      </c>
      <c r="B2181">
        <v>9888</v>
      </c>
      <c r="C2181" t="s">
        <v>2517</v>
      </c>
      <c r="D2181" t="s">
        <v>2518</v>
      </c>
      <c r="E2181" t="s">
        <v>309</v>
      </c>
      <c r="F2181" t="s">
        <v>2916</v>
      </c>
      <c r="G2181" t="s">
        <v>2917</v>
      </c>
      <c r="H2181" t="s">
        <v>321</v>
      </c>
      <c r="I2181" t="s">
        <v>754</v>
      </c>
      <c r="J2181" t="s">
        <v>204</v>
      </c>
      <c r="K2181" t="s">
        <v>204</v>
      </c>
      <c r="L2181" t="s">
        <v>325</v>
      </c>
      <c r="M2181" t="s">
        <v>340</v>
      </c>
      <c r="N2181" t="s">
        <v>447</v>
      </c>
      <c r="O2181" t="s">
        <v>339</v>
      </c>
      <c r="P2181" t="s">
        <v>1551</v>
      </c>
      <c r="Q2181" t="s">
        <v>413</v>
      </c>
      <c r="R2181" t="s">
        <v>407</v>
      </c>
      <c r="S2181" t="s">
        <v>1212</v>
      </c>
      <c r="T2181" s="131">
        <v>3.99</v>
      </c>
      <c r="U2181" t="s">
        <v>2018</v>
      </c>
      <c r="V2181" s="132">
        <v>1.158E-2</v>
      </c>
      <c r="W2181" s="132">
        <v>3.7199999999999997E-2</v>
      </c>
      <c r="X2181" t="s">
        <v>412</v>
      </c>
      <c r="Y2181" t="s">
        <v>339</v>
      </c>
      <c r="Z2181" s="131">
        <v>277319.14</v>
      </c>
      <c r="AA2181" s="131">
        <v>1</v>
      </c>
      <c r="AB2181" s="131">
        <v>113.73</v>
      </c>
      <c r="AD2181" s="131">
        <v>315.39499999999998</v>
      </c>
      <c r="AH2181" s="132">
        <v>8.0999999999999996E-4</v>
      </c>
      <c r="AI2181" s="132">
        <f t="shared" si="42"/>
        <v>1.0514130111455876E-2</v>
      </c>
      <c r="AJ2181" s="132">
        <v>1.0635204824392655E-3</v>
      </c>
    </row>
    <row r="2182" spans="1:36" hidden="1">
      <c r="A2182" t="s">
        <v>1213</v>
      </c>
      <c r="B2182">
        <v>9888</v>
      </c>
      <c r="C2182" t="s">
        <v>2557</v>
      </c>
      <c r="D2182" t="s">
        <v>2558</v>
      </c>
      <c r="E2182" t="s">
        <v>309</v>
      </c>
      <c r="F2182" t="s">
        <v>2559</v>
      </c>
      <c r="G2182" t="s">
        <v>2560</v>
      </c>
      <c r="H2182" t="s">
        <v>321</v>
      </c>
      <c r="I2182" t="s">
        <v>754</v>
      </c>
      <c r="J2182" t="s">
        <v>204</v>
      </c>
      <c r="K2182" t="s">
        <v>204</v>
      </c>
      <c r="L2182" t="s">
        <v>325</v>
      </c>
      <c r="M2182" t="s">
        <v>340</v>
      </c>
      <c r="N2182" t="s">
        <v>477</v>
      </c>
      <c r="O2182" t="s">
        <v>339</v>
      </c>
      <c r="P2182" t="s">
        <v>2027</v>
      </c>
      <c r="Q2182" t="s">
        <v>415</v>
      </c>
      <c r="R2182" t="s">
        <v>407</v>
      </c>
      <c r="S2182" t="s">
        <v>1212</v>
      </c>
      <c r="T2182" s="131">
        <v>5.09</v>
      </c>
      <c r="U2182" t="s">
        <v>2284</v>
      </c>
      <c r="V2182" s="132">
        <v>1.273E-2</v>
      </c>
      <c r="W2182" s="132">
        <v>2.5499999999999998E-2</v>
      </c>
      <c r="X2182" t="s">
        <v>412</v>
      </c>
      <c r="Y2182" t="s">
        <v>339</v>
      </c>
      <c r="Z2182" s="131">
        <v>260398.26</v>
      </c>
      <c r="AA2182" s="131">
        <v>1</v>
      </c>
      <c r="AB2182" s="131">
        <v>117.66</v>
      </c>
      <c r="AD2182" s="131">
        <v>306.38499999999999</v>
      </c>
      <c r="AH2182" s="132">
        <v>1.8000000000000001E-4</v>
      </c>
      <c r="AI2182" s="132">
        <f t="shared" si="42"/>
        <v>1.0213769255056069E-2</v>
      </c>
      <c r="AJ2182" s="132">
        <v>1.0331385184043957E-3</v>
      </c>
    </row>
    <row r="2183" spans="1:36" hidden="1">
      <c r="A2183" t="s">
        <v>1213</v>
      </c>
      <c r="B2183">
        <v>9888</v>
      </c>
      <c r="C2183" t="s">
        <v>2598</v>
      </c>
      <c r="D2183" t="s">
        <v>2599</v>
      </c>
      <c r="E2183" t="s">
        <v>309</v>
      </c>
      <c r="F2183" t="s">
        <v>2600</v>
      </c>
      <c r="G2183" t="s">
        <v>2601</v>
      </c>
      <c r="H2183" t="s">
        <v>321</v>
      </c>
      <c r="I2183" t="s">
        <v>755</v>
      </c>
      <c r="J2183" t="s">
        <v>204</v>
      </c>
      <c r="K2183" t="s">
        <v>204</v>
      </c>
      <c r="L2183" t="s">
        <v>325</v>
      </c>
      <c r="M2183" t="s">
        <v>340</v>
      </c>
      <c r="N2183" t="s">
        <v>454</v>
      </c>
      <c r="O2183" t="s">
        <v>339</v>
      </c>
      <c r="P2183" t="s">
        <v>1700</v>
      </c>
      <c r="Q2183" t="s">
        <v>413</v>
      </c>
      <c r="R2183" t="s">
        <v>407</v>
      </c>
      <c r="S2183" t="s">
        <v>1212</v>
      </c>
      <c r="T2183" s="131">
        <v>0.27</v>
      </c>
      <c r="U2183" t="s">
        <v>2602</v>
      </c>
      <c r="V2183" s="132">
        <v>4.913E-2</v>
      </c>
      <c r="W2183" s="132">
        <v>8.0799999999999997E-2</v>
      </c>
      <c r="X2183" t="s">
        <v>412</v>
      </c>
      <c r="Y2183" t="s">
        <v>339</v>
      </c>
      <c r="Z2183" s="131">
        <v>267281.11</v>
      </c>
      <c r="AA2183" s="131">
        <v>1</v>
      </c>
      <c r="AB2183" s="131">
        <v>103.71</v>
      </c>
      <c r="AD2183" s="131">
        <v>277.197</v>
      </c>
      <c r="AH2183" s="132">
        <v>8.0000000000000004E-4</v>
      </c>
      <c r="AI2183" s="132">
        <f t="shared" si="42"/>
        <v>9.2407467604281451E-3</v>
      </c>
      <c r="AJ2183" s="132">
        <v>9.3471579185059077E-4</v>
      </c>
    </row>
    <row r="2184" spans="1:36" hidden="1">
      <c r="A2184" t="s">
        <v>1213</v>
      </c>
      <c r="B2184">
        <v>9888</v>
      </c>
      <c r="C2184" t="s">
        <v>1913</v>
      </c>
      <c r="D2184" t="s">
        <v>1914</v>
      </c>
      <c r="E2184" t="s">
        <v>309</v>
      </c>
      <c r="F2184" t="s">
        <v>1970</v>
      </c>
      <c r="G2184" t="s">
        <v>1971</v>
      </c>
      <c r="H2184" t="s">
        <v>321</v>
      </c>
      <c r="I2184" t="s">
        <v>754</v>
      </c>
      <c r="J2184" t="s">
        <v>204</v>
      </c>
      <c r="K2184" t="s">
        <v>204</v>
      </c>
      <c r="L2184" t="s">
        <v>325</v>
      </c>
      <c r="M2184" t="s">
        <v>340</v>
      </c>
      <c r="N2184" t="s">
        <v>464</v>
      </c>
      <c r="O2184" t="s">
        <v>339</v>
      </c>
      <c r="P2184" t="s">
        <v>1700</v>
      </c>
      <c r="Q2184" t="s">
        <v>413</v>
      </c>
      <c r="R2184" t="s">
        <v>407</v>
      </c>
      <c r="S2184" t="s">
        <v>1212</v>
      </c>
      <c r="T2184" s="131">
        <v>4.88</v>
      </c>
      <c r="U2184" t="s">
        <v>1972</v>
      </c>
      <c r="V2184" s="132">
        <v>3.0400000000000002E-3</v>
      </c>
      <c r="W2184" s="132">
        <v>2.7699999999999999E-2</v>
      </c>
      <c r="X2184" t="s">
        <v>412</v>
      </c>
      <c r="Y2184" t="s">
        <v>339</v>
      </c>
      <c r="Z2184" s="131">
        <v>261870</v>
      </c>
      <c r="AA2184" s="131">
        <v>1</v>
      </c>
      <c r="AB2184" s="131">
        <v>100.5</v>
      </c>
      <c r="AD2184" s="131">
        <v>263.17899999999997</v>
      </c>
      <c r="AH2184" s="132">
        <v>1.9000000000000001E-4</v>
      </c>
      <c r="AI2184" s="132">
        <f t="shared" si="42"/>
        <v>8.7734372726354128E-3</v>
      </c>
      <c r="AJ2184" s="132">
        <v>8.8744671617458552E-4</v>
      </c>
    </row>
    <row r="2185" spans="1:36" hidden="1">
      <c r="A2185" t="s">
        <v>1213</v>
      </c>
      <c r="B2185">
        <v>9888</v>
      </c>
      <c r="C2185" t="s">
        <v>2763</v>
      </c>
      <c r="D2185" t="s">
        <v>2764</v>
      </c>
      <c r="E2185" t="s">
        <v>311</v>
      </c>
      <c r="F2185" t="s">
        <v>2765</v>
      </c>
      <c r="G2185" t="s">
        <v>2766</v>
      </c>
      <c r="H2185" t="s">
        <v>321</v>
      </c>
      <c r="I2185" t="s">
        <v>755</v>
      </c>
      <c r="J2185" t="s">
        <v>204</v>
      </c>
      <c r="K2185" t="s">
        <v>204</v>
      </c>
      <c r="L2185" t="s">
        <v>325</v>
      </c>
      <c r="M2185" t="s">
        <v>340</v>
      </c>
      <c r="N2185" t="s">
        <v>465</v>
      </c>
      <c r="O2185" t="s">
        <v>339</v>
      </c>
      <c r="P2185" t="s">
        <v>2213</v>
      </c>
      <c r="Q2185" t="s">
        <v>415</v>
      </c>
      <c r="R2185" t="s">
        <v>407</v>
      </c>
      <c r="S2185" t="s">
        <v>1212</v>
      </c>
      <c r="T2185" s="131">
        <v>2.61</v>
      </c>
      <c r="U2185" t="s">
        <v>1602</v>
      </c>
      <c r="V2185" s="132">
        <v>7.0559999999999998E-2</v>
      </c>
      <c r="W2185" s="132">
        <v>8.6099999999999996E-2</v>
      </c>
      <c r="X2185" t="s">
        <v>412</v>
      </c>
      <c r="Y2185" t="s">
        <v>339</v>
      </c>
      <c r="Z2185" s="131">
        <v>285642.07</v>
      </c>
      <c r="AA2185" s="131">
        <v>1</v>
      </c>
      <c r="AB2185" s="131">
        <v>91.56</v>
      </c>
      <c r="AD2185" s="131">
        <v>261.53399999999999</v>
      </c>
      <c r="AH2185" s="132">
        <v>2.7E-4</v>
      </c>
      <c r="AI2185" s="132">
        <f t="shared" si="42"/>
        <v>8.71859891428051E-3</v>
      </c>
      <c r="AJ2185" s="132">
        <v>8.8189973161993955E-4</v>
      </c>
    </row>
    <row r="2186" spans="1:36" hidden="1">
      <c r="A2186" t="s">
        <v>1213</v>
      </c>
      <c r="B2186">
        <v>9888</v>
      </c>
      <c r="C2186" t="s">
        <v>1908</v>
      </c>
      <c r="D2186" t="s">
        <v>1909</v>
      </c>
      <c r="E2186" t="s">
        <v>309</v>
      </c>
      <c r="F2186" t="s">
        <v>3476</v>
      </c>
      <c r="G2186" t="s">
        <v>3477</v>
      </c>
      <c r="H2186" t="s">
        <v>321</v>
      </c>
      <c r="I2186" t="s">
        <v>754</v>
      </c>
      <c r="J2186" t="s">
        <v>204</v>
      </c>
      <c r="K2186" t="s">
        <v>204</v>
      </c>
      <c r="L2186" t="s">
        <v>325</v>
      </c>
      <c r="M2186" t="s">
        <v>340</v>
      </c>
      <c r="N2186" t="s">
        <v>464</v>
      </c>
      <c r="O2186" t="s">
        <v>339</v>
      </c>
      <c r="P2186" t="s">
        <v>1627</v>
      </c>
      <c r="Q2186" t="s">
        <v>413</v>
      </c>
      <c r="R2186" t="s">
        <v>407</v>
      </c>
      <c r="S2186" t="s">
        <v>1212</v>
      </c>
      <c r="T2186" s="131">
        <v>5.43</v>
      </c>
      <c r="U2186" t="s">
        <v>1933</v>
      </c>
      <c r="V2186" s="132">
        <v>5.4599999999999996E-3</v>
      </c>
      <c r="W2186" s="132">
        <v>2.9600000000000001E-2</v>
      </c>
      <c r="X2186" t="s">
        <v>412</v>
      </c>
      <c r="Y2186" t="s">
        <v>339</v>
      </c>
      <c r="Z2186" s="131">
        <v>255750</v>
      </c>
      <c r="AA2186" s="131">
        <v>1</v>
      </c>
      <c r="AB2186" s="131">
        <v>99.78</v>
      </c>
      <c r="AD2186" s="131">
        <v>255.18700000000001</v>
      </c>
      <c r="AH2186" s="132">
        <v>2.3800000000000002E-3</v>
      </c>
      <c r="AI2186" s="132">
        <f t="shared" si="42"/>
        <v>8.5070128592783373E-3</v>
      </c>
      <c r="AJ2186" s="132">
        <v>8.6049747571213505E-4</v>
      </c>
    </row>
    <row r="2187" spans="1:36" hidden="1">
      <c r="A2187" t="s">
        <v>1213</v>
      </c>
      <c r="B2187">
        <v>9888</v>
      </c>
      <c r="C2187" t="s">
        <v>1509</v>
      </c>
      <c r="D2187" t="s">
        <v>1510</v>
      </c>
      <c r="E2187" t="s">
        <v>309</v>
      </c>
      <c r="F2187" t="s">
        <v>2334</v>
      </c>
      <c r="G2187" t="s">
        <v>2335</v>
      </c>
      <c r="H2187" t="s">
        <v>321</v>
      </c>
      <c r="I2187" t="s">
        <v>754</v>
      </c>
      <c r="J2187" t="s">
        <v>204</v>
      </c>
      <c r="K2187" t="s">
        <v>204</v>
      </c>
      <c r="L2187" t="s">
        <v>325</v>
      </c>
      <c r="M2187" t="s">
        <v>340</v>
      </c>
      <c r="N2187" t="s">
        <v>448</v>
      </c>
      <c r="O2187" t="s">
        <v>339</v>
      </c>
      <c r="P2187" t="s">
        <v>1211</v>
      </c>
      <c r="Q2187" t="s">
        <v>413</v>
      </c>
      <c r="R2187" t="s">
        <v>407</v>
      </c>
      <c r="S2187" t="s">
        <v>1212</v>
      </c>
      <c r="T2187" s="131">
        <v>1.22</v>
      </c>
      <c r="U2187" t="s">
        <v>2336</v>
      </c>
      <c r="V2187" s="132">
        <v>5.0000000000000002E-5</v>
      </c>
      <c r="W2187" s="132">
        <v>2.3900000000000001E-2</v>
      </c>
      <c r="X2187" t="s">
        <v>412</v>
      </c>
      <c r="Y2187" t="s">
        <v>339</v>
      </c>
      <c r="Z2187" s="131">
        <v>199074</v>
      </c>
      <c r="AA2187" s="131">
        <v>1</v>
      </c>
      <c r="AB2187" s="131">
        <v>111.45</v>
      </c>
      <c r="AD2187" s="131">
        <v>221.86799999999999</v>
      </c>
      <c r="AH2187" s="132">
        <v>6.9999999999999994E-5</v>
      </c>
      <c r="AI2187" s="132">
        <f t="shared" si="42"/>
        <v>7.3962777455840846E-3</v>
      </c>
      <c r="AJ2187" s="132">
        <v>7.4814490527064454E-4</v>
      </c>
    </row>
    <row r="2188" spans="1:36" hidden="1">
      <c r="A2188" t="s">
        <v>1213</v>
      </c>
      <c r="B2188">
        <v>9888</v>
      </c>
      <c r="C2188" t="s">
        <v>1948</v>
      </c>
      <c r="D2188" t="s">
        <v>1949</v>
      </c>
      <c r="E2188" t="s">
        <v>309</v>
      </c>
      <c r="F2188" t="s">
        <v>1950</v>
      </c>
      <c r="G2188" t="s">
        <v>1951</v>
      </c>
      <c r="H2188" t="s">
        <v>321</v>
      </c>
      <c r="I2188" t="s">
        <v>754</v>
      </c>
      <c r="J2188" t="s">
        <v>204</v>
      </c>
      <c r="K2188" t="s">
        <v>204</v>
      </c>
      <c r="L2188" t="s">
        <v>325</v>
      </c>
      <c r="M2188" t="s">
        <v>340</v>
      </c>
      <c r="N2188" t="s">
        <v>447</v>
      </c>
      <c r="O2188" t="s">
        <v>339</v>
      </c>
      <c r="P2188" t="s">
        <v>1551</v>
      </c>
      <c r="Q2188" t="s">
        <v>413</v>
      </c>
      <c r="R2188" t="s">
        <v>407</v>
      </c>
      <c r="S2188" t="s">
        <v>1212</v>
      </c>
      <c r="T2188" s="131">
        <v>5.0999999999999996</v>
      </c>
      <c r="U2188" t="s">
        <v>1952</v>
      </c>
      <c r="V2188" s="132">
        <v>4.0390000000000002E-2</v>
      </c>
      <c r="W2188" s="132">
        <v>3.4200000000000001E-2</v>
      </c>
      <c r="X2188" t="s">
        <v>412</v>
      </c>
      <c r="Y2188" t="s">
        <v>339</v>
      </c>
      <c r="Z2188" s="131">
        <v>197000</v>
      </c>
      <c r="AA2188" s="131">
        <v>1</v>
      </c>
      <c r="AB2188" s="131">
        <v>109.05</v>
      </c>
      <c r="AD2188" s="131">
        <v>214.82900000000001</v>
      </c>
      <c r="AH2188" s="132">
        <v>5.5999999999999995E-4</v>
      </c>
      <c r="AI2188" s="132">
        <f t="shared" si="42"/>
        <v>7.1616229100459894E-3</v>
      </c>
      <c r="AJ2188" s="132">
        <v>7.2440920662009535E-4</v>
      </c>
    </row>
    <row r="2189" spans="1:36" hidden="1">
      <c r="A2189" t="s">
        <v>1213</v>
      </c>
      <c r="B2189">
        <v>9888</v>
      </c>
      <c r="C2189" t="s">
        <v>1948</v>
      </c>
      <c r="D2189" t="s">
        <v>1949</v>
      </c>
      <c r="E2189" t="s">
        <v>309</v>
      </c>
      <c r="F2189" t="s">
        <v>2028</v>
      </c>
      <c r="G2189" t="s">
        <v>2029</v>
      </c>
      <c r="H2189" t="s">
        <v>321</v>
      </c>
      <c r="I2189" t="s">
        <v>754</v>
      </c>
      <c r="J2189" t="s">
        <v>204</v>
      </c>
      <c r="K2189" t="s">
        <v>204</v>
      </c>
      <c r="L2189" t="s">
        <v>325</v>
      </c>
      <c r="M2189" t="s">
        <v>340</v>
      </c>
      <c r="N2189" t="s">
        <v>447</v>
      </c>
      <c r="O2189" t="s">
        <v>339</v>
      </c>
      <c r="P2189" t="s">
        <v>1551</v>
      </c>
      <c r="Q2189" t="s">
        <v>413</v>
      </c>
      <c r="R2189" t="s">
        <v>407</v>
      </c>
      <c r="S2189" t="s">
        <v>1212</v>
      </c>
      <c r="T2189" s="131">
        <v>3.04</v>
      </c>
      <c r="U2189" t="s">
        <v>1617</v>
      </c>
      <c r="V2189" s="132">
        <v>2.66E-3</v>
      </c>
      <c r="W2189" s="132">
        <v>3.2800000000000003E-2</v>
      </c>
      <c r="X2189" t="s">
        <v>412</v>
      </c>
      <c r="Y2189" t="s">
        <v>339</v>
      </c>
      <c r="Z2189" s="131">
        <v>202575</v>
      </c>
      <c r="AA2189" s="131">
        <v>1</v>
      </c>
      <c r="AB2189" s="131">
        <v>104.77</v>
      </c>
      <c r="AD2189" s="131">
        <v>212.238</v>
      </c>
      <c r="AH2189" s="132">
        <v>1.3999999999999999E-4</v>
      </c>
      <c r="AI2189" s="132">
        <f t="shared" si="42"/>
        <v>7.0752483285885081E-3</v>
      </c>
      <c r="AJ2189" s="132">
        <v>7.156722844431422E-4</v>
      </c>
    </row>
    <row r="2190" spans="1:36" hidden="1">
      <c r="A2190" t="s">
        <v>1213</v>
      </c>
      <c r="B2190">
        <v>9888</v>
      </c>
      <c r="C2190" t="s">
        <v>1519</v>
      </c>
      <c r="D2190" t="s">
        <v>1520</v>
      </c>
      <c r="E2190" t="s">
        <v>309</v>
      </c>
      <c r="F2190" t="s">
        <v>2468</v>
      </c>
      <c r="G2190" t="s">
        <v>2469</v>
      </c>
      <c r="H2190" t="s">
        <v>321</v>
      </c>
      <c r="I2190" t="s">
        <v>754</v>
      </c>
      <c r="J2190" t="s">
        <v>204</v>
      </c>
      <c r="K2190" t="s">
        <v>204</v>
      </c>
      <c r="L2190" t="s">
        <v>325</v>
      </c>
      <c r="M2190" t="s">
        <v>340</v>
      </c>
      <c r="N2190" t="s">
        <v>448</v>
      </c>
      <c r="O2190" t="s">
        <v>339</v>
      </c>
      <c r="P2190" t="s">
        <v>1211</v>
      </c>
      <c r="Q2190" t="s">
        <v>413</v>
      </c>
      <c r="R2190" t="s">
        <v>407</v>
      </c>
      <c r="S2190" t="s">
        <v>1212</v>
      </c>
      <c r="T2190" s="131">
        <v>1.24</v>
      </c>
      <c r="U2190" t="s">
        <v>1841</v>
      </c>
      <c r="V2190" s="132">
        <v>1.6250000000000001E-2</v>
      </c>
      <c r="W2190" s="132">
        <v>2.29E-2</v>
      </c>
      <c r="X2190" t="s">
        <v>412</v>
      </c>
      <c r="Y2190" t="s">
        <v>339</v>
      </c>
      <c r="Z2190" s="131">
        <v>185331</v>
      </c>
      <c r="AA2190" s="131">
        <v>1</v>
      </c>
      <c r="AB2190" s="131">
        <v>114.23</v>
      </c>
      <c r="AD2190" s="131">
        <v>211.70400000000001</v>
      </c>
      <c r="AH2190" s="132">
        <v>1.2E-4</v>
      </c>
      <c r="AI2190" s="132">
        <f t="shared" si="42"/>
        <v>7.0574466973657001E-3</v>
      </c>
      <c r="AJ2190" s="132">
        <v>7.1387162197981025E-4</v>
      </c>
    </row>
    <row r="2191" spans="1:36" hidden="1">
      <c r="A2191" t="s">
        <v>1213</v>
      </c>
      <c r="B2191">
        <v>9888</v>
      </c>
      <c r="C2191" t="s">
        <v>1920</v>
      </c>
      <c r="D2191" t="s">
        <v>1921</v>
      </c>
      <c r="E2191" t="s">
        <v>309</v>
      </c>
      <c r="F2191" t="s">
        <v>2404</v>
      </c>
      <c r="G2191" t="s">
        <v>2405</v>
      </c>
      <c r="H2191" t="s">
        <v>321</v>
      </c>
      <c r="I2191" t="s">
        <v>754</v>
      </c>
      <c r="J2191" t="s">
        <v>204</v>
      </c>
      <c r="K2191" t="s">
        <v>204</v>
      </c>
      <c r="L2191" t="s">
        <v>325</v>
      </c>
      <c r="M2191" t="s">
        <v>340</v>
      </c>
      <c r="N2191" t="s">
        <v>464</v>
      </c>
      <c r="O2191" t="s">
        <v>339</v>
      </c>
      <c r="P2191" t="s">
        <v>2213</v>
      </c>
      <c r="Q2191" t="s">
        <v>415</v>
      </c>
      <c r="R2191" t="s">
        <v>407</v>
      </c>
      <c r="S2191" t="s">
        <v>1212</v>
      </c>
      <c r="T2191" s="131">
        <v>4.01</v>
      </c>
      <c r="U2191" t="s">
        <v>1820</v>
      </c>
      <c r="V2191" s="132">
        <v>1.7799999999999999E-3</v>
      </c>
      <c r="W2191" s="132">
        <v>3.0499999999999999E-2</v>
      </c>
      <c r="X2191" t="s">
        <v>412</v>
      </c>
      <c r="Y2191" t="s">
        <v>339</v>
      </c>
      <c r="Z2191" s="131">
        <v>196200</v>
      </c>
      <c r="AA2191" s="131">
        <v>1</v>
      </c>
      <c r="AB2191" s="131">
        <v>107.88</v>
      </c>
      <c r="AD2191" s="131">
        <v>211.661</v>
      </c>
      <c r="AH2191" s="132">
        <v>1.7000000000000001E-4</v>
      </c>
      <c r="AI2191" s="132">
        <f t="shared" si="42"/>
        <v>7.0560132326792195E-3</v>
      </c>
      <c r="AJ2191" s="132">
        <v>7.1372662481515993E-4</v>
      </c>
    </row>
    <row r="2192" spans="1:36" hidden="1">
      <c r="A2192" t="s">
        <v>1213</v>
      </c>
      <c r="B2192">
        <v>9888</v>
      </c>
      <c r="C2192" t="s">
        <v>2873</v>
      </c>
      <c r="D2192" t="s">
        <v>2874</v>
      </c>
      <c r="E2192" t="s">
        <v>309</v>
      </c>
      <c r="F2192" t="s">
        <v>2875</v>
      </c>
      <c r="G2192" t="s">
        <v>2876</v>
      </c>
      <c r="H2192" t="s">
        <v>321</v>
      </c>
      <c r="I2192" t="s">
        <v>754</v>
      </c>
      <c r="J2192" t="s">
        <v>204</v>
      </c>
      <c r="K2192" t="s">
        <v>204</v>
      </c>
      <c r="L2192" t="s">
        <v>325</v>
      </c>
      <c r="M2192" t="s">
        <v>340</v>
      </c>
      <c r="N2192" t="s">
        <v>447</v>
      </c>
      <c r="O2192" t="s">
        <v>339</v>
      </c>
      <c r="P2192" t="s">
        <v>2213</v>
      </c>
      <c r="Q2192" t="s">
        <v>415</v>
      </c>
      <c r="R2192" t="s">
        <v>407</v>
      </c>
      <c r="S2192" t="s">
        <v>1212</v>
      </c>
      <c r="T2192" s="131">
        <v>3.61</v>
      </c>
      <c r="U2192" t="s">
        <v>1572</v>
      </c>
      <c r="V2192" s="132">
        <v>1.4630000000000001E-2</v>
      </c>
      <c r="W2192" s="132">
        <v>2.9899999999999999E-2</v>
      </c>
      <c r="X2192" t="s">
        <v>412</v>
      </c>
      <c r="Y2192" t="s">
        <v>339</v>
      </c>
      <c r="Z2192" s="131">
        <v>202764.95</v>
      </c>
      <c r="AA2192" s="131">
        <v>1</v>
      </c>
      <c r="AB2192" s="131">
        <v>103.21</v>
      </c>
      <c r="AD2192" s="131">
        <v>209.274</v>
      </c>
      <c r="AH2192" s="132">
        <v>1.24E-3</v>
      </c>
      <c r="AI2192" s="132">
        <f t="shared" si="42"/>
        <v>6.9764392743855074E-3</v>
      </c>
      <c r="AJ2192" s="132">
        <v>7.0567759616352462E-4</v>
      </c>
    </row>
    <row r="2193" spans="1:36" hidden="1">
      <c r="A2193" t="s">
        <v>1213</v>
      </c>
      <c r="B2193">
        <v>9888</v>
      </c>
      <c r="C2193" t="s">
        <v>2590</v>
      </c>
      <c r="D2193" t="s">
        <v>2591</v>
      </c>
      <c r="E2193" t="s">
        <v>309</v>
      </c>
      <c r="F2193" t="s">
        <v>2592</v>
      </c>
      <c r="G2193" t="s">
        <v>2593</v>
      </c>
      <c r="H2193" t="s">
        <v>321</v>
      </c>
      <c r="I2193" t="s">
        <v>754</v>
      </c>
      <c r="J2193" t="s">
        <v>204</v>
      </c>
      <c r="K2193" t="s">
        <v>204</v>
      </c>
      <c r="L2193" t="s">
        <v>325</v>
      </c>
      <c r="M2193" t="s">
        <v>340</v>
      </c>
      <c r="N2193" t="s">
        <v>475</v>
      </c>
      <c r="O2193" t="s">
        <v>339</v>
      </c>
      <c r="P2193" t="s">
        <v>1700</v>
      </c>
      <c r="Q2193" t="s">
        <v>413</v>
      </c>
      <c r="R2193" t="s">
        <v>407</v>
      </c>
      <c r="S2193" t="s">
        <v>1212</v>
      </c>
      <c r="T2193" s="131">
        <v>1.94</v>
      </c>
      <c r="U2193" t="s">
        <v>2594</v>
      </c>
      <c r="V2193" s="132">
        <v>3.5000000000000001E-3</v>
      </c>
      <c r="W2193" s="132">
        <v>2.5499999999999998E-2</v>
      </c>
      <c r="X2193" t="s">
        <v>412</v>
      </c>
      <c r="Y2193" t="s">
        <v>339</v>
      </c>
      <c r="Z2193" s="131">
        <v>164809.35</v>
      </c>
      <c r="AA2193" s="131">
        <v>1</v>
      </c>
      <c r="AB2193" s="131">
        <v>121.82</v>
      </c>
      <c r="AD2193" s="131">
        <v>200.77099999999999</v>
      </c>
      <c r="AH2193" s="132">
        <v>4.0000000000000002E-4</v>
      </c>
      <c r="AI2193" s="132">
        <f t="shared" si="42"/>
        <v>6.6929799667309496E-3</v>
      </c>
      <c r="AJ2193" s="132">
        <v>6.7700524986069458E-4</v>
      </c>
    </row>
    <row r="2194" spans="1:36" hidden="1">
      <c r="A2194" t="s">
        <v>1213</v>
      </c>
      <c r="B2194">
        <v>9888</v>
      </c>
      <c r="C2194" t="s">
        <v>1573</v>
      </c>
      <c r="D2194" t="s">
        <v>1574</v>
      </c>
      <c r="E2194" t="s">
        <v>309</v>
      </c>
      <c r="F2194" t="s">
        <v>2008</v>
      </c>
      <c r="G2194" t="s">
        <v>2009</v>
      </c>
      <c r="H2194" t="s">
        <v>321</v>
      </c>
      <c r="I2194" t="s">
        <v>951</v>
      </c>
      <c r="J2194" t="s">
        <v>204</v>
      </c>
      <c r="K2194" t="s">
        <v>204</v>
      </c>
      <c r="L2194" t="s">
        <v>325</v>
      </c>
      <c r="M2194" t="s">
        <v>340</v>
      </c>
      <c r="N2194" t="s">
        <v>441</v>
      </c>
      <c r="O2194" t="s">
        <v>339</v>
      </c>
      <c r="P2194" t="s">
        <v>1577</v>
      </c>
      <c r="Q2194" t="s">
        <v>415</v>
      </c>
      <c r="R2194" t="s">
        <v>407</v>
      </c>
      <c r="S2194" t="s">
        <v>1212</v>
      </c>
      <c r="T2194" s="131">
        <v>3.29</v>
      </c>
      <c r="U2194" t="s">
        <v>2010</v>
      </c>
      <c r="V2194" s="132">
        <v>2.9420000000000002E-2</v>
      </c>
      <c r="W2194" s="132">
        <v>5.5899999999999998E-2</v>
      </c>
      <c r="X2194" t="s">
        <v>412</v>
      </c>
      <c r="Y2194" t="s">
        <v>339</v>
      </c>
      <c r="Z2194" s="131">
        <v>217000</v>
      </c>
      <c r="AA2194" s="131">
        <v>1</v>
      </c>
      <c r="AB2194" s="131">
        <v>87.84</v>
      </c>
      <c r="AD2194" s="131">
        <v>190.613</v>
      </c>
      <c r="AH2194" s="132">
        <v>1.8000000000000001E-4</v>
      </c>
      <c r="AI2194" s="132">
        <f t="shared" si="42"/>
        <v>6.3543489368409105E-3</v>
      </c>
      <c r="AJ2194" s="132">
        <v>6.4275219873236955E-4</v>
      </c>
    </row>
    <row r="2195" spans="1:36" hidden="1">
      <c r="A2195" t="s">
        <v>1213</v>
      </c>
      <c r="B2195">
        <v>9888</v>
      </c>
      <c r="C2195" t="s">
        <v>2023</v>
      </c>
      <c r="D2195" t="s">
        <v>2024</v>
      </c>
      <c r="E2195" t="s">
        <v>309</v>
      </c>
      <c r="F2195" t="s">
        <v>2450</v>
      </c>
      <c r="G2195" t="s">
        <v>2451</v>
      </c>
      <c r="H2195" t="s">
        <v>321</v>
      </c>
      <c r="I2195" t="s">
        <v>754</v>
      </c>
      <c r="J2195" t="s">
        <v>204</v>
      </c>
      <c r="K2195" t="s">
        <v>204</v>
      </c>
      <c r="L2195" t="s">
        <v>325</v>
      </c>
      <c r="M2195" t="s">
        <v>340</v>
      </c>
      <c r="N2195" t="s">
        <v>464</v>
      </c>
      <c r="O2195" t="s">
        <v>339</v>
      </c>
      <c r="P2195" t="s">
        <v>2027</v>
      </c>
      <c r="Q2195" t="s">
        <v>415</v>
      </c>
      <c r="R2195" t="s">
        <v>407</v>
      </c>
      <c r="S2195" t="s">
        <v>1212</v>
      </c>
      <c r="T2195" s="131">
        <v>2.66</v>
      </c>
      <c r="U2195" t="s">
        <v>2452</v>
      </c>
      <c r="V2195" s="132">
        <v>1.5499999999999999E-3</v>
      </c>
      <c r="W2195" s="132">
        <v>2.81E-2</v>
      </c>
      <c r="X2195" t="s">
        <v>412</v>
      </c>
      <c r="Y2195" t="s">
        <v>339</v>
      </c>
      <c r="Z2195" s="131">
        <v>161016.35</v>
      </c>
      <c r="AA2195" s="131">
        <v>1</v>
      </c>
      <c r="AB2195" s="131">
        <v>113.01</v>
      </c>
      <c r="AD2195" s="131">
        <v>181.965</v>
      </c>
      <c r="AH2195" s="132">
        <v>6.9999999999999994E-5</v>
      </c>
      <c r="AI2195" s="132">
        <f t="shared" si="42"/>
        <v>6.0660558529179879E-3</v>
      </c>
      <c r="AJ2195" s="132">
        <v>6.1359090850223038E-4</v>
      </c>
    </row>
    <row r="2196" spans="1:36" hidden="1">
      <c r="A2196" t="s">
        <v>1213</v>
      </c>
      <c r="B2196">
        <v>9888</v>
      </c>
      <c r="C2196" t="s">
        <v>2275</v>
      </c>
      <c r="D2196" t="s">
        <v>2276</v>
      </c>
      <c r="E2196" t="s">
        <v>309</v>
      </c>
      <c r="F2196" t="s">
        <v>2676</v>
      </c>
      <c r="G2196" t="s">
        <v>2677</v>
      </c>
      <c r="H2196" t="s">
        <v>321</v>
      </c>
      <c r="I2196" t="s">
        <v>754</v>
      </c>
      <c r="J2196" t="s">
        <v>204</v>
      </c>
      <c r="K2196" t="s">
        <v>204</v>
      </c>
      <c r="L2196" t="s">
        <v>325</v>
      </c>
      <c r="M2196" t="s">
        <v>340</v>
      </c>
      <c r="N2196" t="s">
        <v>464</v>
      </c>
      <c r="O2196" t="s">
        <v>339</v>
      </c>
      <c r="P2196" t="s">
        <v>1533</v>
      </c>
      <c r="Q2196" t="s">
        <v>413</v>
      </c>
      <c r="R2196" t="s">
        <v>407</v>
      </c>
      <c r="S2196" t="s">
        <v>1212</v>
      </c>
      <c r="T2196" s="131">
        <v>1.1499999999999999</v>
      </c>
      <c r="U2196" t="s">
        <v>2678</v>
      </c>
      <c r="V2196" s="132">
        <v>5.0499999999999998E-3</v>
      </c>
      <c r="W2196" s="132">
        <v>2.8199999999999999E-2</v>
      </c>
      <c r="X2196" t="s">
        <v>412</v>
      </c>
      <c r="Y2196" t="s">
        <v>339</v>
      </c>
      <c r="Z2196" s="131">
        <v>150220.5</v>
      </c>
      <c r="AA2196" s="131">
        <v>1</v>
      </c>
      <c r="AB2196" s="131">
        <v>117.16</v>
      </c>
      <c r="AD2196" s="131">
        <v>175.99799999999999</v>
      </c>
      <c r="AH2196" s="132">
        <v>1.1E-4</v>
      </c>
      <c r="AI2196" s="132">
        <f t="shared" si="42"/>
        <v>5.8671376253777371E-3</v>
      </c>
      <c r="AJ2196" s="132">
        <v>5.9347002288668443E-4</v>
      </c>
    </row>
    <row r="2197" spans="1:36" hidden="1">
      <c r="A2197" t="s">
        <v>1213</v>
      </c>
      <c r="B2197">
        <v>9888</v>
      </c>
      <c r="C2197" t="s">
        <v>1925</v>
      </c>
      <c r="D2197" t="s">
        <v>1926</v>
      </c>
      <c r="E2197" t="s">
        <v>309</v>
      </c>
      <c r="F2197" t="s">
        <v>1927</v>
      </c>
      <c r="G2197" t="s">
        <v>1928</v>
      </c>
      <c r="H2197" t="s">
        <v>321</v>
      </c>
      <c r="I2197" t="s">
        <v>754</v>
      </c>
      <c r="J2197" t="s">
        <v>204</v>
      </c>
      <c r="K2197" t="s">
        <v>204</v>
      </c>
      <c r="L2197" t="s">
        <v>325</v>
      </c>
      <c r="M2197" t="s">
        <v>340</v>
      </c>
      <c r="N2197" t="s">
        <v>464</v>
      </c>
      <c r="O2197" t="s">
        <v>339</v>
      </c>
      <c r="P2197" t="s">
        <v>1539</v>
      </c>
      <c r="Q2197" t="s">
        <v>413</v>
      </c>
      <c r="R2197" t="s">
        <v>407</v>
      </c>
      <c r="S2197" t="s">
        <v>1212</v>
      </c>
      <c r="T2197" s="131">
        <v>2.1</v>
      </c>
      <c r="U2197" t="s">
        <v>1849</v>
      </c>
      <c r="V2197" s="132">
        <v>9.6100000000000005E-3</v>
      </c>
      <c r="W2197" s="132">
        <v>3.5000000000000003E-2</v>
      </c>
      <c r="X2197" t="s">
        <v>412</v>
      </c>
      <c r="Y2197" t="s">
        <v>339</v>
      </c>
      <c r="Z2197" s="131">
        <v>150800</v>
      </c>
      <c r="AA2197" s="131">
        <v>1</v>
      </c>
      <c r="AB2197" s="131">
        <v>115.87</v>
      </c>
      <c r="AD2197" s="131">
        <v>174.732</v>
      </c>
      <c r="AH2197" s="132">
        <v>2.9999999999999997E-4</v>
      </c>
      <c r="AI2197" s="132">
        <f t="shared" si="42"/>
        <v>5.8249337580966992E-3</v>
      </c>
      <c r="AJ2197" s="132">
        <v>5.8920103659721216E-4</v>
      </c>
    </row>
    <row r="2198" spans="1:36" hidden="1">
      <c r="A2198" t="s">
        <v>1213</v>
      </c>
      <c r="B2198">
        <v>9888</v>
      </c>
      <c r="C2198" t="s">
        <v>2351</v>
      </c>
      <c r="D2198" t="s">
        <v>2352</v>
      </c>
      <c r="E2198" t="s">
        <v>309</v>
      </c>
      <c r="F2198" t="s">
        <v>2841</v>
      </c>
      <c r="G2198" t="s">
        <v>2842</v>
      </c>
      <c r="H2198" t="s">
        <v>321</v>
      </c>
      <c r="I2198" t="s">
        <v>951</v>
      </c>
      <c r="J2198" t="s">
        <v>204</v>
      </c>
      <c r="K2198" t="s">
        <v>204</v>
      </c>
      <c r="L2198" t="s">
        <v>325</v>
      </c>
      <c r="M2198" t="s">
        <v>340</v>
      </c>
      <c r="N2198" t="s">
        <v>459</v>
      </c>
      <c r="O2198" t="s">
        <v>339</v>
      </c>
      <c r="P2198" t="s">
        <v>2088</v>
      </c>
      <c r="Q2198" t="s">
        <v>413</v>
      </c>
      <c r="R2198" t="s">
        <v>407</v>
      </c>
      <c r="S2198" t="s">
        <v>1212</v>
      </c>
      <c r="T2198" s="131">
        <v>1.21</v>
      </c>
      <c r="U2198" t="s">
        <v>1735</v>
      </c>
      <c r="V2198" s="132">
        <v>2.478E-2</v>
      </c>
      <c r="W2198" s="132">
        <v>4.58E-2</v>
      </c>
      <c r="X2198" t="s">
        <v>412</v>
      </c>
      <c r="Y2198" t="s">
        <v>339</v>
      </c>
      <c r="Z2198" s="131">
        <v>176956</v>
      </c>
      <c r="AA2198" s="131">
        <v>1</v>
      </c>
      <c r="AB2198" s="131">
        <v>98.38</v>
      </c>
      <c r="AD2198" s="131">
        <v>174.089</v>
      </c>
      <c r="AH2198" s="132">
        <v>4.8999999999999998E-4</v>
      </c>
      <c r="AI2198" s="132">
        <f t="shared" si="42"/>
        <v>5.8034984605756026E-3</v>
      </c>
      <c r="AJ2198" s="132">
        <v>5.8703282318162706E-4</v>
      </c>
    </row>
    <row r="2199" spans="1:36" hidden="1">
      <c r="A2199" t="s">
        <v>1213</v>
      </c>
      <c r="B2199">
        <v>9888</v>
      </c>
      <c r="C2199" t="s">
        <v>2550</v>
      </c>
      <c r="D2199" t="s">
        <v>2551</v>
      </c>
      <c r="E2199" t="s">
        <v>309</v>
      </c>
      <c r="F2199" t="s">
        <v>2700</v>
      </c>
      <c r="G2199" t="s">
        <v>2701</v>
      </c>
      <c r="H2199" t="s">
        <v>321</v>
      </c>
      <c r="I2199" t="s">
        <v>951</v>
      </c>
      <c r="J2199" t="s">
        <v>204</v>
      </c>
      <c r="K2199" t="s">
        <v>204</v>
      </c>
      <c r="L2199" t="s">
        <v>325</v>
      </c>
      <c r="M2199" t="s">
        <v>340</v>
      </c>
      <c r="N2199" t="s">
        <v>440</v>
      </c>
      <c r="O2199" t="s">
        <v>339</v>
      </c>
      <c r="P2199" t="s">
        <v>1539</v>
      </c>
      <c r="Q2199" t="s">
        <v>413</v>
      </c>
      <c r="R2199" t="s">
        <v>407</v>
      </c>
      <c r="S2199" t="s">
        <v>1212</v>
      </c>
      <c r="T2199" s="131">
        <v>3.03</v>
      </c>
      <c r="U2199" t="s">
        <v>2702</v>
      </c>
      <c r="V2199" s="132">
        <v>1.949E-2</v>
      </c>
      <c r="W2199" s="132">
        <v>5.5599999999999997E-2</v>
      </c>
      <c r="X2199" t="s">
        <v>412</v>
      </c>
      <c r="Y2199" t="s">
        <v>339</v>
      </c>
      <c r="Z2199" s="131">
        <v>176478.96</v>
      </c>
      <c r="AA2199" s="131">
        <v>1</v>
      </c>
      <c r="AB2199" s="131">
        <v>91.59</v>
      </c>
      <c r="AD2199" s="131">
        <v>161.637</v>
      </c>
      <c r="AH2199" s="132">
        <v>2.5000000000000001E-4</v>
      </c>
      <c r="AI2199" s="132">
        <f t="shared" si="42"/>
        <v>5.3883937564812179E-3</v>
      </c>
      <c r="AJ2199" s="132">
        <v>5.450443419205617E-4</v>
      </c>
    </row>
    <row r="2200" spans="1:36" hidden="1">
      <c r="A2200" t="s">
        <v>1213</v>
      </c>
      <c r="B2200">
        <v>9888</v>
      </c>
      <c r="C2200" t="s">
        <v>1579</v>
      </c>
      <c r="D2200" t="s">
        <v>1580</v>
      </c>
      <c r="E2200" t="s">
        <v>309</v>
      </c>
      <c r="F2200" t="s">
        <v>1918</v>
      </c>
      <c r="G2200" t="s">
        <v>1919</v>
      </c>
      <c r="H2200" t="s">
        <v>321</v>
      </c>
      <c r="I2200" t="s">
        <v>951</v>
      </c>
      <c r="J2200" t="s">
        <v>204</v>
      </c>
      <c r="K2200" t="s">
        <v>204</v>
      </c>
      <c r="L2200" t="s">
        <v>325</v>
      </c>
      <c r="M2200" t="s">
        <v>340</v>
      </c>
      <c r="N2200" t="s">
        <v>464</v>
      </c>
      <c r="O2200" t="s">
        <v>339</v>
      </c>
      <c r="P2200" t="s">
        <v>1551</v>
      </c>
      <c r="Q2200" t="s">
        <v>413</v>
      </c>
      <c r="R2200" t="s">
        <v>407</v>
      </c>
      <c r="S2200" t="s">
        <v>1212</v>
      </c>
      <c r="T2200" s="131">
        <v>2.4700000000000002</v>
      </c>
      <c r="U2200" t="s">
        <v>1572</v>
      </c>
      <c r="V2200" s="132">
        <v>5.2940000000000001E-2</v>
      </c>
      <c r="W2200" s="132">
        <v>6.0600000000000001E-2</v>
      </c>
      <c r="X2200" t="s">
        <v>412</v>
      </c>
      <c r="Y2200" t="s">
        <v>339</v>
      </c>
      <c r="Z2200" s="131">
        <v>161509.74</v>
      </c>
      <c r="AA2200" s="131">
        <v>1</v>
      </c>
      <c r="AB2200" s="131">
        <v>96.15</v>
      </c>
      <c r="AD2200" s="131">
        <v>155.292</v>
      </c>
      <c r="AH2200" s="132">
        <v>1.2999999999999999E-4</v>
      </c>
      <c r="AI2200" s="132">
        <f t="shared" si="42"/>
        <v>5.1768743742551596E-3</v>
      </c>
      <c r="AJ2200" s="132">
        <v>5.2364883006692691E-4</v>
      </c>
    </row>
    <row r="2201" spans="1:36" hidden="1">
      <c r="A2201" t="s">
        <v>1213</v>
      </c>
      <c r="B2201">
        <v>9888</v>
      </c>
      <c r="C2201" t="s">
        <v>2517</v>
      </c>
      <c r="D2201" t="s">
        <v>2518</v>
      </c>
      <c r="E2201" t="s">
        <v>309</v>
      </c>
      <c r="F2201" t="s">
        <v>2839</v>
      </c>
      <c r="G2201" t="s">
        <v>2840</v>
      </c>
      <c r="H2201" t="s">
        <v>321</v>
      </c>
      <c r="I2201" t="s">
        <v>754</v>
      </c>
      <c r="J2201" t="s">
        <v>204</v>
      </c>
      <c r="K2201" t="s">
        <v>204</v>
      </c>
      <c r="L2201" t="s">
        <v>325</v>
      </c>
      <c r="M2201" t="s">
        <v>340</v>
      </c>
      <c r="N2201" t="s">
        <v>447</v>
      </c>
      <c r="O2201" t="s">
        <v>339</v>
      </c>
      <c r="P2201" t="s">
        <v>1551</v>
      </c>
      <c r="Q2201" t="s">
        <v>413</v>
      </c>
      <c r="R2201" t="s">
        <v>407</v>
      </c>
      <c r="S2201" t="s">
        <v>1212</v>
      </c>
      <c r="T2201" s="131">
        <v>0.01</v>
      </c>
      <c r="U2201" t="s">
        <v>2056</v>
      </c>
      <c r="V2201" s="132">
        <v>6.4070000000000002E-2</v>
      </c>
      <c r="W2201" s="132">
        <v>0.29880000000000001</v>
      </c>
      <c r="X2201" t="s">
        <v>412</v>
      </c>
      <c r="Y2201" t="s">
        <v>339</v>
      </c>
      <c r="Z2201" s="131">
        <v>121794.33</v>
      </c>
      <c r="AA2201" s="131">
        <v>1</v>
      </c>
      <c r="AB2201" s="131">
        <v>117.97</v>
      </c>
      <c r="AD2201" s="131">
        <v>143.68100000000001</v>
      </c>
      <c r="AH2201" s="132">
        <v>2.7999999999999998E-4</v>
      </c>
      <c r="AI2201" s="132">
        <f t="shared" si="42"/>
        <v>4.7898055725172943E-3</v>
      </c>
      <c r="AJ2201" s="132">
        <v>4.8449622358425501E-4</v>
      </c>
    </row>
    <row r="2202" spans="1:36" hidden="1">
      <c r="A2202" t="s">
        <v>1213</v>
      </c>
      <c r="B2202">
        <v>9888</v>
      </c>
      <c r="C2202" t="s">
        <v>2250</v>
      </c>
      <c r="D2202" t="s">
        <v>2251</v>
      </c>
      <c r="E2202" t="s">
        <v>309</v>
      </c>
      <c r="F2202" t="s">
        <v>2817</v>
      </c>
      <c r="G2202" t="s">
        <v>2818</v>
      </c>
      <c r="H2202" t="s">
        <v>321</v>
      </c>
      <c r="I2202" t="s">
        <v>754</v>
      </c>
      <c r="J2202" t="s">
        <v>204</v>
      </c>
      <c r="K2202" t="s">
        <v>204</v>
      </c>
      <c r="L2202" t="s">
        <v>325</v>
      </c>
      <c r="M2202" t="s">
        <v>340</v>
      </c>
      <c r="N2202" t="s">
        <v>440</v>
      </c>
      <c r="O2202" t="s">
        <v>339</v>
      </c>
      <c r="P2202" t="s">
        <v>1533</v>
      </c>
      <c r="Q2202" t="s">
        <v>413</v>
      </c>
      <c r="R2202" t="s">
        <v>407</v>
      </c>
      <c r="S2202" t="s">
        <v>1212</v>
      </c>
      <c r="T2202" s="131">
        <v>3.09</v>
      </c>
      <c r="U2202" t="s">
        <v>2819</v>
      </c>
      <c r="V2202" s="132">
        <v>4.4999999999999997E-3</v>
      </c>
      <c r="W2202" s="132">
        <v>2.76E-2</v>
      </c>
      <c r="X2202" t="s">
        <v>412</v>
      </c>
      <c r="Y2202" t="s">
        <v>339</v>
      </c>
      <c r="Z2202" s="131">
        <v>121342.1</v>
      </c>
      <c r="AA2202" s="131">
        <v>1</v>
      </c>
      <c r="AB2202" s="131">
        <v>111.43</v>
      </c>
      <c r="AD2202" s="131">
        <v>135.21199999999999</v>
      </c>
      <c r="AH2202" s="132">
        <v>1.2999999999999999E-4</v>
      </c>
      <c r="AI2202" s="132">
        <f t="shared" si="42"/>
        <v>4.5074797020566966E-3</v>
      </c>
      <c r="AJ2202" s="132">
        <v>4.5593852620231124E-4</v>
      </c>
    </row>
    <row r="2203" spans="1:36" hidden="1">
      <c r="A2203" t="s">
        <v>1213</v>
      </c>
      <c r="B2203">
        <v>9888</v>
      </c>
      <c r="C2203" t="s">
        <v>1850</v>
      </c>
      <c r="D2203" t="s">
        <v>1851</v>
      </c>
      <c r="E2203" t="s">
        <v>309</v>
      </c>
      <c r="F2203" t="s">
        <v>2645</v>
      </c>
      <c r="G2203" t="s">
        <v>2646</v>
      </c>
      <c r="H2203" t="s">
        <v>321</v>
      </c>
      <c r="I2203" t="s">
        <v>754</v>
      </c>
      <c r="J2203" t="s">
        <v>204</v>
      </c>
      <c r="K2203" t="s">
        <v>204</v>
      </c>
      <c r="L2203" t="s">
        <v>325</v>
      </c>
      <c r="M2203" t="s">
        <v>340</v>
      </c>
      <c r="N2203" t="s">
        <v>443</v>
      </c>
      <c r="O2203" t="s">
        <v>339</v>
      </c>
      <c r="P2203" t="s">
        <v>1545</v>
      </c>
      <c r="Q2203" t="s">
        <v>415</v>
      </c>
      <c r="R2203" t="s">
        <v>407</v>
      </c>
      <c r="S2203" t="s">
        <v>1212</v>
      </c>
      <c r="T2203" s="131">
        <v>0.53</v>
      </c>
      <c r="U2203" t="s">
        <v>1583</v>
      </c>
      <c r="V2203" s="132">
        <v>5.1799999999999997E-3</v>
      </c>
      <c r="W2203" s="132">
        <v>2.9600000000000001E-2</v>
      </c>
      <c r="X2203" t="s">
        <v>412</v>
      </c>
      <c r="Y2203" t="s">
        <v>339</v>
      </c>
      <c r="Z2203" s="131">
        <v>97555.92</v>
      </c>
      <c r="AA2203" s="131">
        <v>1</v>
      </c>
      <c r="AB2203" s="131">
        <v>115.43</v>
      </c>
      <c r="AD2203" s="131">
        <v>112.60899999999999</v>
      </c>
      <c r="AH2203" s="132">
        <v>3.8000000000000002E-4</v>
      </c>
      <c r="AI2203" s="132">
        <f t="shared" si="42"/>
        <v>3.7539773227886772E-3</v>
      </c>
      <c r="AJ2203" s="132">
        <v>3.7972059800251508E-4</v>
      </c>
    </row>
    <row r="2204" spans="1:36" hidden="1">
      <c r="A2204" t="s">
        <v>1213</v>
      </c>
      <c r="B2204">
        <v>9888</v>
      </c>
      <c r="C2204" t="s">
        <v>2385</v>
      </c>
      <c r="D2204" t="s">
        <v>2386</v>
      </c>
      <c r="E2204" t="s">
        <v>309</v>
      </c>
      <c r="F2204" t="s">
        <v>2918</v>
      </c>
      <c r="G2204" t="s">
        <v>2919</v>
      </c>
      <c r="H2204" t="s">
        <v>321</v>
      </c>
      <c r="I2204" t="s">
        <v>951</v>
      </c>
      <c r="J2204" t="s">
        <v>204</v>
      </c>
      <c r="K2204" t="s">
        <v>204</v>
      </c>
      <c r="L2204" t="s">
        <v>325</v>
      </c>
      <c r="M2204" t="s">
        <v>340</v>
      </c>
      <c r="N2204" t="s">
        <v>447</v>
      </c>
      <c r="O2204" t="s">
        <v>339</v>
      </c>
      <c r="P2204" t="s">
        <v>1545</v>
      </c>
      <c r="Q2204" t="s">
        <v>415</v>
      </c>
      <c r="R2204" t="s">
        <v>407</v>
      </c>
      <c r="S2204" t="s">
        <v>1212</v>
      </c>
      <c r="T2204" s="131">
        <v>1.92</v>
      </c>
      <c r="U2204" t="s">
        <v>1597</v>
      </c>
      <c r="V2204" s="132">
        <v>2.572E-2</v>
      </c>
      <c r="W2204" s="132">
        <v>5.1700000000000003E-2</v>
      </c>
      <c r="X2204" t="s">
        <v>412</v>
      </c>
      <c r="Y2204" t="s">
        <v>339</v>
      </c>
      <c r="Z2204" s="131">
        <v>112216.26</v>
      </c>
      <c r="AA2204" s="131">
        <v>1</v>
      </c>
      <c r="AB2204" s="131">
        <v>95.97</v>
      </c>
      <c r="AD2204" s="131">
        <v>107.694</v>
      </c>
      <c r="AH2204" s="132">
        <v>4.8000000000000001E-4</v>
      </c>
      <c r="AI2204" s="132">
        <f t="shared" si="42"/>
        <v>3.5901289754851195E-3</v>
      </c>
      <c r="AJ2204" s="132">
        <v>3.6314708488027476E-4</v>
      </c>
    </row>
    <row r="2205" spans="1:36" hidden="1">
      <c r="A2205" t="s">
        <v>1213</v>
      </c>
      <c r="B2205">
        <v>9888</v>
      </c>
      <c r="C2205" t="s">
        <v>2121</v>
      </c>
      <c r="D2205" t="s">
        <v>2122</v>
      </c>
      <c r="E2205" t="s">
        <v>309</v>
      </c>
      <c r="F2205" t="s">
        <v>2867</v>
      </c>
      <c r="G2205" t="s">
        <v>2868</v>
      </c>
      <c r="H2205" t="s">
        <v>321</v>
      </c>
      <c r="I2205" t="s">
        <v>754</v>
      </c>
      <c r="J2205" t="s">
        <v>204</v>
      </c>
      <c r="K2205" t="s">
        <v>204</v>
      </c>
      <c r="L2205" t="s">
        <v>325</v>
      </c>
      <c r="M2205" t="s">
        <v>340</v>
      </c>
      <c r="N2205" t="s">
        <v>445</v>
      </c>
      <c r="O2205" t="s">
        <v>339</v>
      </c>
      <c r="P2205" t="s">
        <v>1700</v>
      </c>
      <c r="Q2205" t="s">
        <v>413</v>
      </c>
      <c r="R2205" t="s">
        <v>407</v>
      </c>
      <c r="S2205" t="s">
        <v>1212</v>
      </c>
      <c r="T2205" s="131">
        <v>4.6500000000000004</v>
      </c>
      <c r="U2205" t="s">
        <v>2360</v>
      </c>
      <c r="V2205" s="132">
        <v>2.2360000000000001E-2</v>
      </c>
      <c r="W2205" s="132">
        <v>2.6599999999999999E-2</v>
      </c>
      <c r="X2205" t="s">
        <v>412</v>
      </c>
      <c r="Y2205" t="s">
        <v>339</v>
      </c>
      <c r="Z2205" s="131">
        <v>102308</v>
      </c>
      <c r="AA2205" s="131">
        <v>1</v>
      </c>
      <c r="AB2205" s="131">
        <v>102.37</v>
      </c>
      <c r="AD2205" s="131">
        <v>104.733</v>
      </c>
      <c r="AH2205" s="132">
        <v>3.4000000000000002E-4</v>
      </c>
      <c r="AI2205" s="132">
        <f t="shared" si="42"/>
        <v>3.4914199304462924E-3</v>
      </c>
      <c r="AJ2205" s="132">
        <v>3.5316251268191186E-4</v>
      </c>
    </row>
    <row r="2206" spans="1:36" hidden="1">
      <c r="A2206" t="s">
        <v>1213</v>
      </c>
      <c r="B2206">
        <v>9888</v>
      </c>
      <c r="C2206" t="s">
        <v>2703</v>
      </c>
      <c r="D2206" t="s">
        <v>2704</v>
      </c>
      <c r="E2206" t="s">
        <v>309</v>
      </c>
      <c r="F2206" t="s">
        <v>2920</v>
      </c>
      <c r="G2206" t="s">
        <v>2921</v>
      </c>
      <c r="H2206" t="s">
        <v>321</v>
      </c>
      <c r="I2206" t="s">
        <v>951</v>
      </c>
      <c r="J2206" t="s">
        <v>204</v>
      </c>
      <c r="K2206" t="s">
        <v>204</v>
      </c>
      <c r="L2206" t="s">
        <v>325</v>
      </c>
      <c r="M2206" t="s">
        <v>340</v>
      </c>
      <c r="N2206" t="s">
        <v>451</v>
      </c>
      <c r="O2206" t="s">
        <v>339</v>
      </c>
      <c r="P2206" t="s">
        <v>1627</v>
      </c>
      <c r="Q2206" t="s">
        <v>413</v>
      </c>
      <c r="R2206" t="s">
        <v>407</v>
      </c>
      <c r="S2206" t="s">
        <v>1212</v>
      </c>
      <c r="T2206" s="131">
        <v>3.19</v>
      </c>
      <c r="U2206" t="s">
        <v>2922</v>
      </c>
      <c r="V2206" s="132">
        <v>4.7530000000000003E-2</v>
      </c>
      <c r="W2206" s="132">
        <v>5.1700000000000003E-2</v>
      </c>
      <c r="X2206" t="s">
        <v>412</v>
      </c>
      <c r="Y2206" t="s">
        <v>339</v>
      </c>
      <c r="Z2206" s="131">
        <v>112283</v>
      </c>
      <c r="AA2206" s="131">
        <v>1</v>
      </c>
      <c r="AB2206" s="131">
        <v>93.23</v>
      </c>
      <c r="AD2206" s="131">
        <v>104.681</v>
      </c>
      <c r="AH2206" s="132">
        <v>1.4999999999999999E-4</v>
      </c>
      <c r="AI2206" s="132">
        <f t="shared" si="42"/>
        <v>3.4896864382672923E-3</v>
      </c>
      <c r="AJ2206" s="132">
        <v>3.5298716727349749E-4</v>
      </c>
    </row>
    <row r="2207" spans="1:36" hidden="1">
      <c r="A2207" t="s">
        <v>1213</v>
      </c>
      <c r="B2207">
        <v>9888</v>
      </c>
      <c r="C2207" t="s">
        <v>2923</v>
      </c>
      <c r="D2207" t="s">
        <v>2924</v>
      </c>
      <c r="E2207" t="s">
        <v>309</v>
      </c>
      <c r="F2207" t="s">
        <v>2925</v>
      </c>
      <c r="G2207" t="s">
        <v>2926</v>
      </c>
      <c r="H2207" t="s">
        <v>321</v>
      </c>
      <c r="I2207" t="s">
        <v>951</v>
      </c>
      <c r="J2207" t="s">
        <v>204</v>
      </c>
      <c r="K2207" t="s">
        <v>204</v>
      </c>
      <c r="L2207" t="s">
        <v>325</v>
      </c>
      <c r="M2207" t="s">
        <v>340</v>
      </c>
      <c r="N2207" t="s">
        <v>447</v>
      </c>
      <c r="O2207" t="s">
        <v>339</v>
      </c>
      <c r="P2207" t="s">
        <v>1545</v>
      </c>
      <c r="Q2207" t="s">
        <v>415</v>
      </c>
      <c r="R2207" t="s">
        <v>407</v>
      </c>
      <c r="S2207" t="s">
        <v>1212</v>
      </c>
      <c r="T2207" s="131">
        <v>1.47</v>
      </c>
      <c r="U2207" t="s">
        <v>1349</v>
      </c>
      <c r="V2207" s="132">
        <v>5.3400000000000003E-2</v>
      </c>
      <c r="W2207" s="132">
        <v>5.3100000000000001E-2</v>
      </c>
      <c r="X2207" t="s">
        <v>412</v>
      </c>
      <c r="Y2207" t="s">
        <v>339</v>
      </c>
      <c r="Z2207" s="131">
        <v>103194.61</v>
      </c>
      <c r="AA2207" s="131">
        <v>1</v>
      </c>
      <c r="AB2207" s="131">
        <v>95.98</v>
      </c>
      <c r="AD2207" s="131">
        <v>99.046000000000006</v>
      </c>
      <c r="AH2207" s="132">
        <v>4.8000000000000001E-4</v>
      </c>
      <c r="AI2207" s="132">
        <f t="shared" si="42"/>
        <v>3.3018358915621964E-3</v>
      </c>
      <c r="AJ2207" s="132">
        <v>3.3398579465013554E-4</v>
      </c>
    </row>
    <row r="2208" spans="1:36" hidden="1">
      <c r="A2208" t="s">
        <v>1213</v>
      </c>
      <c r="B2208">
        <v>9888</v>
      </c>
      <c r="C2208" t="s">
        <v>2453</v>
      </c>
      <c r="D2208" t="s">
        <v>2454</v>
      </c>
      <c r="E2208" t="s">
        <v>309</v>
      </c>
      <c r="F2208" t="s">
        <v>2455</v>
      </c>
      <c r="G2208" t="s">
        <v>2456</v>
      </c>
      <c r="H2208" t="s">
        <v>321</v>
      </c>
      <c r="I2208" t="s">
        <v>754</v>
      </c>
      <c r="J2208" t="s">
        <v>204</v>
      </c>
      <c r="K2208" t="s">
        <v>204</v>
      </c>
      <c r="L2208" t="s">
        <v>325</v>
      </c>
      <c r="M2208" t="s">
        <v>340</v>
      </c>
      <c r="N2208" t="s">
        <v>477</v>
      </c>
      <c r="O2208" t="s">
        <v>339</v>
      </c>
      <c r="P2208" t="s">
        <v>1211</v>
      </c>
      <c r="Q2208" t="s">
        <v>413</v>
      </c>
      <c r="R2208" t="s">
        <v>407</v>
      </c>
      <c r="S2208" t="s">
        <v>1212</v>
      </c>
      <c r="T2208" s="131">
        <v>11.71</v>
      </c>
      <c r="U2208" t="s">
        <v>2457</v>
      </c>
      <c r="V2208" s="132">
        <v>6.0099999999999997E-3</v>
      </c>
      <c r="W2208" s="132">
        <v>2.9899999999999999E-2</v>
      </c>
      <c r="X2208" t="s">
        <v>412</v>
      </c>
      <c r="Y2208" t="s">
        <v>339</v>
      </c>
      <c r="Z2208" s="131">
        <v>93016</v>
      </c>
      <c r="AA2208" s="131">
        <v>1</v>
      </c>
      <c r="AB2208" s="131">
        <v>102.91</v>
      </c>
      <c r="AD2208" s="131">
        <v>95.722999999999999</v>
      </c>
      <c r="AH2208" s="132">
        <v>2.0000000000000002E-5</v>
      </c>
      <c r="AI2208" s="132">
        <f t="shared" si="42"/>
        <v>3.1910590740464842E-3</v>
      </c>
      <c r="AJ2208" s="132">
        <v>3.2278054864704197E-4</v>
      </c>
    </row>
    <row r="2209" spans="1:36" hidden="1">
      <c r="A2209" t="s">
        <v>1213</v>
      </c>
      <c r="B2209">
        <v>9888</v>
      </c>
      <c r="C2209" t="s">
        <v>1696</v>
      </c>
      <c r="D2209" t="s">
        <v>1697</v>
      </c>
      <c r="E2209" t="s">
        <v>309</v>
      </c>
      <c r="F2209" t="s">
        <v>2060</v>
      </c>
      <c r="G2209" t="s">
        <v>2061</v>
      </c>
      <c r="H2209" t="s">
        <v>321</v>
      </c>
      <c r="I2209" t="s">
        <v>754</v>
      </c>
      <c r="J2209" t="s">
        <v>204</v>
      </c>
      <c r="K2209" t="s">
        <v>204</v>
      </c>
      <c r="L2209" t="s">
        <v>325</v>
      </c>
      <c r="M2209" t="s">
        <v>340</v>
      </c>
      <c r="N2209" t="s">
        <v>464</v>
      </c>
      <c r="O2209" t="s">
        <v>339</v>
      </c>
      <c r="P2209" t="s">
        <v>1700</v>
      </c>
      <c r="Q2209" t="s">
        <v>413</v>
      </c>
      <c r="R2209" t="s">
        <v>407</v>
      </c>
      <c r="S2209" t="s">
        <v>1212</v>
      </c>
      <c r="T2209" s="131">
        <v>2.27</v>
      </c>
      <c r="U2209" t="s">
        <v>1343</v>
      </c>
      <c r="V2209" s="132">
        <v>4.4900000000000001E-3</v>
      </c>
      <c r="W2209" s="132">
        <v>2.8000000000000001E-2</v>
      </c>
      <c r="X2209" t="s">
        <v>412</v>
      </c>
      <c r="Y2209" t="s">
        <v>339</v>
      </c>
      <c r="Z2209" s="131">
        <v>80854.81</v>
      </c>
      <c r="AA2209" s="131">
        <v>1</v>
      </c>
      <c r="AB2209" s="131">
        <v>114.39</v>
      </c>
      <c r="AD2209" s="131">
        <v>92.49</v>
      </c>
      <c r="AH2209" s="132">
        <v>5.0000000000000002E-5</v>
      </c>
      <c r="AI2209" s="132">
        <f t="shared" si="42"/>
        <v>3.0832825314559649E-3</v>
      </c>
      <c r="AJ2209" s="132">
        <v>3.1187878508158869E-4</v>
      </c>
    </row>
    <row r="2210" spans="1:36" hidden="1">
      <c r="A2210" t="s">
        <v>1213</v>
      </c>
      <c r="B2210">
        <v>9888</v>
      </c>
      <c r="C2210" t="s">
        <v>1603</v>
      </c>
      <c r="D2210" t="s">
        <v>1604</v>
      </c>
      <c r="E2210" t="s">
        <v>309</v>
      </c>
      <c r="F2210" t="s">
        <v>2419</v>
      </c>
      <c r="G2210" t="s">
        <v>2420</v>
      </c>
      <c r="H2210" t="s">
        <v>321</v>
      </c>
      <c r="I2210" t="s">
        <v>754</v>
      </c>
      <c r="J2210" t="s">
        <v>204</v>
      </c>
      <c r="K2210" t="s">
        <v>204</v>
      </c>
      <c r="L2210" t="s">
        <v>325</v>
      </c>
      <c r="M2210" t="s">
        <v>340</v>
      </c>
      <c r="N2210" t="s">
        <v>448</v>
      </c>
      <c r="O2210" t="s">
        <v>339</v>
      </c>
      <c r="P2210" t="s">
        <v>1211</v>
      </c>
      <c r="Q2210" t="s">
        <v>413</v>
      </c>
      <c r="R2210" t="s">
        <v>407</v>
      </c>
      <c r="S2210" t="s">
        <v>1212</v>
      </c>
      <c r="T2210" s="131">
        <v>3.05</v>
      </c>
      <c r="U2210" t="s">
        <v>2421</v>
      </c>
      <c r="V2210" s="132">
        <v>1.7500000000000002E-2</v>
      </c>
      <c r="W2210" s="132">
        <v>2.5499999999999998E-2</v>
      </c>
      <c r="X2210" t="s">
        <v>412</v>
      </c>
      <c r="Y2210" t="s">
        <v>339</v>
      </c>
      <c r="Z2210" s="131">
        <v>76627.67</v>
      </c>
      <c r="AA2210" s="131">
        <v>1</v>
      </c>
      <c r="AB2210" s="131">
        <v>112.78</v>
      </c>
      <c r="AD2210" s="131">
        <v>86.421000000000006</v>
      </c>
      <c r="AH2210" s="132">
        <v>3.0000000000000001E-5</v>
      </c>
      <c r="AI2210" s="132">
        <f t="shared" si="42"/>
        <v>2.8809639923338304E-3</v>
      </c>
      <c r="AJ2210" s="132">
        <v>2.9141395270338393E-4</v>
      </c>
    </row>
    <row r="2211" spans="1:36" hidden="1">
      <c r="A2211" t="s">
        <v>1213</v>
      </c>
      <c r="B2211">
        <v>9888</v>
      </c>
      <c r="C2211" t="s">
        <v>2327</v>
      </c>
      <c r="D2211" t="s">
        <v>2328</v>
      </c>
      <c r="E2211" t="s">
        <v>309</v>
      </c>
      <c r="F2211" t="s">
        <v>2877</v>
      </c>
      <c r="G2211" t="s">
        <v>2878</v>
      </c>
      <c r="H2211" t="s">
        <v>321</v>
      </c>
      <c r="I2211" t="s">
        <v>951</v>
      </c>
      <c r="J2211" t="s">
        <v>204</v>
      </c>
      <c r="K2211" t="s">
        <v>204</v>
      </c>
      <c r="L2211" t="s">
        <v>325</v>
      </c>
      <c r="M2211" t="s">
        <v>340</v>
      </c>
      <c r="N2211" t="s">
        <v>464</v>
      </c>
      <c r="O2211" t="s">
        <v>339</v>
      </c>
      <c r="P2211" t="s">
        <v>1533</v>
      </c>
      <c r="Q2211" t="s">
        <v>413</v>
      </c>
      <c r="R2211" t="s">
        <v>407</v>
      </c>
      <c r="S2211" t="s">
        <v>1212</v>
      </c>
      <c r="T2211" s="131">
        <v>1.35</v>
      </c>
      <c r="U2211" t="s">
        <v>2879</v>
      </c>
      <c r="V2211" s="132">
        <v>-9.0799999999999995E-3</v>
      </c>
      <c r="W2211" s="132">
        <v>5.6000000000000001E-2</v>
      </c>
      <c r="X2211" t="s">
        <v>412</v>
      </c>
      <c r="Y2211" t="s">
        <v>339</v>
      </c>
      <c r="Z2211" s="131">
        <v>81695.5</v>
      </c>
      <c r="AA2211" s="131">
        <v>1</v>
      </c>
      <c r="AB2211" s="131">
        <v>102.27</v>
      </c>
      <c r="AD2211" s="131">
        <v>83.55</v>
      </c>
      <c r="AH2211" s="132">
        <v>2.0000000000000001E-4</v>
      </c>
      <c r="AI2211" s="132">
        <f t="shared" si="42"/>
        <v>2.7852552222201953E-3</v>
      </c>
      <c r="AJ2211" s="132">
        <v>2.8173286294266121E-4</v>
      </c>
    </row>
    <row r="2212" spans="1:36" hidden="1">
      <c r="A2212" t="s">
        <v>1213</v>
      </c>
      <c r="B2212">
        <v>9888</v>
      </c>
      <c r="C2212" t="s">
        <v>2513</v>
      </c>
      <c r="D2212" t="s">
        <v>2514</v>
      </c>
      <c r="E2212" t="s">
        <v>309</v>
      </c>
      <c r="F2212" t="s">
        <v>2515</v>
      </c>
      <c r="G2212" t="s">
        <v>2516</v>
      </c>
      <c r="H2212" t="s">
        <v>321</v>
      </c>
      <c r="I2212" t="s">
        <v>951</v>
      </c>
      <c r="J2212" t="s">
        <v>204</v>
      </c>
      <c r="K2212" t="s">
        <v>204</v>
      </c>
      <c r="L2212" t="s">
        <v>325</v>
      </c>
      <c r="M2212" t="s">
        <v>340</v>
      </c>
      <c r="N2212" t="s">
        <v>446</v>
      </c>
      <c r="O2212" t="s">
        <v>339</v>
      </c>
      <c r="P2212" t="s">
        <v>1700</v>
      </c>
      <c r="Q2212" t="s">
        <v>413</v>
      </c>
      <c r="R2212" t="s">
        <v>407</v>
      </c>
      <c r="S2212" t="s">
        <v>1212</v>
      </c>
      <c r="T2212" s="131">
        <v>2.14</v>
      </c>
      <c r="U2212" t="s">
        <v>1572</v>
      </c>
      <c r="V2212" s="132">
        <v>4.8869999999999997E-2</v>
      </c>
      <c r="W2212" s="132">
        <v>4.7100000000000003E-2</v>
      </c>
      <c r="X2212" t="s">
        <v>412</v>
      </c>
      <c r="Y2212" t="s">
        <v>339</v>
      </c>
      <c r="Z2212" s="131">
        <v>61321.43</v>
      </c>
      <c r="AA2212" s="131">
        <v>1</v>
      </c>
      <c r="AB2212" s="131">
        <v>92.86</v>
      </c>
      <c r="AD2212" s="131">
        <v>56.942999999999998</v>
      </c>
      <c r="AH2212" s="132">
        <v>6.9999999999999994E-5</v>
      </c>
      <c r="AI2212" s="132">
        <f t="shared" si="42"/>
        <v>1.8982739451691751E-3</v>
      </c>
      <c r="AJ2212" s="132">
        <v>1.9201333829496059E-4</v>
      </c>
    </row>
    <row r="2213" spans="1:36" hidden="1">
      <c r="A2213" t="s">
        <v>1213</v>
      </c>
      <c r="B2213">
        <v>9888</v>
      </c>
      <c r="C2213" t="s">
        <v>1584</v>
      </c>
      <c r="D2213" t="s">
        <v>1585</v>
      </c>
      <c r="E2213" t="s">
        <v>309</v>
      </c>
      <c r="F2213" t="s">
        <v>2927</v>
      </c>
      <c r="G2213" t="s">
        <v>2928</v>
      </c>
      <c r="H2213" t="s">
        <v>321</v>
      </c>
      <c r="I2213" t="s">
        <v>754</v>
      </c>
      <c r="J2213" t="s">
        <v>204</v>
      </c>
      <c r="K2213" t="s">
        <v>204</v>
      </c>
      <c r="L2213" t="s">
        <v>325</v>
      </c>
      <c r="M2213" t="s">
        <v>340</v>
      </c>
      <c r="N2213" t="s">
        <v>465</v>
      </c>
      <c r="O2213" t="s">
        <v>339</v>
      </c>
      <c r="P2213" t="s">
        <v>1577</v>
      </c>
      <c r="Q2213" t="s">
        <v>415</v>
      </c>
      <c r="R2213" t="s">
        <v>407</v>
      </c>
      <c r="S2213" t="s">
        <v>1212</v>
      </c>
      <c r="T2213" s="131">
        <v>0.25</v>
      </c>
      <c r="U2213" t="s">
        <v>2929</v>
      </c>
      <c r="V2213" s="132">
        <v>3.3579999999999999E-2</v>
      </c>
      <c r="W2213" s="132">
        <v>0.02</v>
      </c>
      <c r="X2213" t="s">
        <v>412</v>
      </c>
      <c r="Y2213" t="s">
        <v>339</v>
      </c>
      <c r="Z2213" s="131">
        <v>42087.4</v>
      </c>
      <c r="AA2213" s="131">
        <v>1</v>
      </c>
      <c r="AB2213" s="131">
        <v>118.24</v>
      </c>
      <c r="AD2213" s="131">
        <v>49.764000000000003</v>
      </c>
      <c r="AH2213" s="132">
        <v>2.9E-4</v>
      </c>
      <c r="AI2213" s="132">
        <f t="shared" si="42"/>
        <v>1.6589520153030019E-3</v>
      </c>
      <c r="AJ2213" s="132">
        <v>1.6780555585252653E-4</v>
      </c>
    </row>
    <row r="2214" spans="1:36" hidden="1">
      <c r="A2214" t="s">
        <v>1213</v>
      </c>
      <c r="B2214">
        <v>9888</v>
      </c>
      <c r="C2214" t="s">
        <v>2321</v>
      </c>
      <c r="D2214" t="s">
        <v>2322</v>
      </c>
      <c r="E2214" t="s">
        <v>309</v>
      </c>
      <c r="F2214" t="s">
        <v>2548</v>
      </c>
      <c r="G2214" t="s">
        <v>2549</v>
      </c>
      <c r="H2214" t="s">
        <v>321</v>
      </c>
      <c r="I2214" t="s">
        <v>951</v>
      </c>
      <c r="J2214" t="s">
        <v>204</v>
      </c>
      <c r="K2214" t="s">
        <v>204</v>
      </c>
      <c r="L2214" t="s">
        <v>325</v>
      </c>
      <c r="M2214" t="s">
        <v>340</v>
      </c>
      <c r="N2214" t="s">
        <v>451</v>
      </c>
      <c r="O2214" t="s">
        <v>339</v>
      </c>
      <c r="P2214" t="s">
        <v>1627</v>
      </c>
      <c r="Q2214" t="s">
        <v>413</v>
      </c>
      <c r="R2214" t="s">
        <v>407</v>
      </c>
      <c r="S2214" t="s">
        <v>1212</v>
      </c>
      <c r="T2214" s="131">
        <v>0.98</v>
      </c>
      <c r="U2214" t="s">
        <v>1628</v>
      </c>
      <c r="V2214" s="132">
        <v>2.1659999999999999E-2</v>
      </c>
      <c r="W2214" s="132">
        <v>5.4600000000000003E-2</v>
      </c>
      <c r="X2214" t="s">
        <v>412</v>
      </c>
      <c r="Y2214" t="s">
        <v>339</v>
      </c>
      <c r="Z2214" s="131">
        <v>44704.800000000003</v>
      </c>
      <c r="AA2214" s="131">
        <v>1</v>
      </c>
      <c r="AB2214" s="131">
        <v>98.59</v>
      </c>
      <c r="AD2214" s="131">
        <v>44.073999999999998</v>
      </c>
      <c r="AH2214" s="132">
        <v>8.0000000000000007E-5</v>
      </c>
      <c r="AI2214" s="132">
        <f t="shared" si="42"/>
        <v>1.4692679672547323E-3</v>
      </c>
      <c r="AJ2214" s="132">
        <v>1.486187217394955E-4</v>
      </c>
    </row>
    <row r="2215" spans="1:36" hidden="1">
      <c r="A2215" t="s">
        <v>1213</v>
      </c>
      <c r="B2215">
        <v>9888</v>
      </c>
      <c r="C2215" t="s">
        <v>2880</v>
      </c>
      <c r="D2215" t="s">
        <v>2881</v>
      </c>
      <c r="E2215" t="s">
        <v>309</v>
      </c>
      <c r="F2215" t="s">
        <v>2897</v>
      </c>
      <c r="G2215" t="s">
        <v>2898</v>
      </c>
      <c r="H2215" t="s">
        <v>321</v>
      </c>
      <c r="I2215" t="s">
        <v>951</v>
      </c>
      <c r="J2215" t="s">
        <v>204</v>
      </c>
      <c r="K2215" t="s">
        <v>204</v>
      </c>
      <c r="L2215" t="s">
        <v>325</v>
      </c>
      <c r="M2215" t="s">
        <v>340</v>
      </c>
      <c r="N2215" t="s">
        <v>440</v>
      </c>
      <c r="O2215" t="s">
        <v>339</v>
      </c>
      <c r="P2215" t="s">
        <v>1627</v>
      </c>
      <c r="Q2215" t="s">
        <v>413</v>
      </c>
      <c r="R2215" t="s">
        <v>407</v>
      </c>
      <c r="S2215" t="s">
        <v>1212</v>
      </c>
      <c r="T2215" s="131">
        <v>2.2400000000000002</v>
      </c>
      <c r="U2215" t="s">
        <v>2899</v>
      </c>
      <c r="V2215" s="132">
        <v>5.7149999999999999E-2</v>
      </c>
      <c r="W2215" s="132">
        <v>5.3999999999999999E-2</v>
      </c>
      <c r="X2215" t="s">
        <v>412</v>
      </c>
      <c r="Y2215" t="s">
        <v>339</v>
      </c>
      <c r="Z2215" s="131">
        <v>45480.5</v>
      </c>
      <c r="AA2215" s="131">
        <v>1</v>
      </c>
      <c r="AB2215" s="131">
        <v>94.31</v>
      </c>
      <c r="AD2215" s="131">
        <v>42.893000000000001</v>
      </c>
      <c r="AH2215" s="132">
        <v>8.0000000000000007E-5</v>
      </c>
      <c r="AI2215" s="132">
        <f t="shared" si="42"/>
        <v>1.4298976929585977E-3</v>
      </c>
      <c r="AJ2215" s="132">
        <v>1.4463635775223898E-4</v>
      </c>
    </row>
    <row r="2216" spans="1:36" hidden="1">
      <c r="A2216" t="s">
        <v>1213</v>
      </c>
      <c r="B2216">
        <v>9888</v>
      </c>
      <c r="C2216" t="s">
        <v>2262</v>
      </c>
      <c r="D2216" t="s">
        <v>2263</v>
      </c>
      <c r="E2216" t="s">
        <v>309</v>
      </c>
      <c r="F2216" t="s">
        <v>2264</v>
      </c>
      <c r="G2216" t="s">
        <v>2265</v>
      </c>
      <c r="H2216" t="s">
        <v>321</v>
      </c>
      <c r="I2216" t="s">
        <v>951</v>
      </c>
      <c r="J2216" t="s">
        <v>204</v>
      </c>
      <c r="K2216" t="s">
        <v>204</v>
      </c>
      <c r="L2216" t="s">
        <v>325</v>
      </c>
      <c r="M2216" t="s">
        <v>340</v>
      </c>
      <c r="N2216" t="s">
        <v>441</v>
      </c>
      <c r="O2216" t="s">
        <v>339</v>
      </c>
      <c r="P2216" t="s">
        <v>1551</v>
      </c>
      <c r="Q2216" t="s">
        <v>413</v>
      </c>
      <c r="R2216" t="s">
        <v>407</v>
      </c>
      <c r="S2216" t="s">
        <v>1212</v>
      </c>
      <c r="T2216" s="131">
        <v>2.66</v>
      </c>
      <c r="U2216" t="s">
        <v>2266</v>
      </c>
      <c r="V2216" s="132">
        <v>1.3950000000000001E-2</v>
      </c>
      <c r="W2216" s="132">
        <v>5.4899999999999997E-2</v>
      </c>
      <c r="X2216" t="s">
        <v>412</v>
      </c>
      <c r="Y2216" t="s">
        <v>339</v>
      </c>
      <c r="Z2216" s="131">
        <v>45626.19</v>
      </c>
      <c r="AA2216" s="131">
        <v>1</v>
      </c>
      <c r="AB2216" s="131">
        <v>91.77</v>
      </c>
      <c r="AD2216" s="131">
        <v>41.871000000000002</v>
      </c>
      <c r="AH2216" s="132">
        <v>5.0000000000000002E-5</v>
      </c>
      <c r="AI2216" s="132">
        <f t="shared" si="42"/>
        <v>1.3958279043636362E-3</v>
      </c>
      <c r="AJ2216" s="132">
        <v>1.4119014607148016E-4</v>
      </c>
    </row>
    <row r="2217" spans="1:36" hidden="1">
      <c r="A2217" t="s">
        <v>1213</v>
      </c>
      <c r="B2217">
        <v>9888</v>
      </c>
      <c r="C2217" t="s">
        <v>1529</v>
      </c>
      <c r="D2217" t="s">
        <v>1530</v>
      </c>
      <c r="E2217" t="s">
        <v>309</v>
      </c>
      <c r="F2217" t="s">
        <v>1531</v>
      </c>
      <c r="G2217" t="s">
        <v>1532</v>
      </c>
      <c r="H2217" t="s">
        <v>321</v>
      </c>
      <c r="I2217" t="s">
        <v>754</v>
      </c>
      <c r="J2217" t="s">
        <v>204</v>
      </c>
      <c r="K2217" t="s">
        <v>204</v>
      </c>
      <c r="L2217" t="s">
        <v>325</v>
      </c>
      <c r="M2217" t="s">
        <v>340</v>
      </c>
      <c r="N2217" t="s">
        <v>456</v>
      </c>
      <c r="O2217" t="s">
        <v>339</v>
      </c>
      <c r="P2217" t="s">
        <v>1533</v>
      </c>
      <c r="Q2217" t="s">
        <v>413</v>
      </c>
      <c r="R2217" t="s">
        <v>407</v>
      </c>
      <c r="S2217" t="s">
        <v>1212</v>
      </c>
      <c r="T2217" s="131">
        <v>5.13</v>
      </c>
      <c r="U2217" t="s">
        <v>1534</v>
      </c>
      <c r="V2217" s="132">
        <v>1.7389999999999999E-2</v>
      </c>
      <c r="W2217" s="132">
        <v>4.5199999999999997E-2</v>
      </c>
      <c r="X2217" t="s">
        <v>412</v>
      </c>
      <c r="Y2217" t="s">
        <v>339</v>
      </c>
      <c r="Z2217" s="131">
        <v>26119.759999999998</v>
      </c>
      <c r="AA2217" s="131">
        <v>1</v>
      </c>
      <c r="AB2217" s="131">
        <v>146.6</v>
      </c>
      <c r="AD2217" s="131">
        <v>38.292000000000002</v>
      </c>
      <c r="AH2217" s="132">
        <v>1.0000000000000001E-5</v>
      </c>
      <c r="AI2217" s="132">
        <f t="shared" si="42"/>
        <v>1.2765169715051553E-3</v>
      </c>
      <c r="AJ2217" s="132">
        <v>1.2912166113465448E-4</v>
      </c>
    </row>
    <row r="2218" spans="1:36" hidden="1">
      <c r="A2218" t="s">
        <v>1213</v>
      </c>
      <c r="B2218">
        <v>9888</v>
      </c>
      <c r="C2218" t="s">
        <v>2930</v>
      </c>
      <c r="D2218" t="s">
        <v>2931</v>
      </c>
      <c r="E2218" t="s">
        <v>309</v>
      </c>
      <c r="F2218" t="s">
        <v>2932</v>
      </c>
      <c r="G2218" t="s">
        <v>2933</v>
      </c>
      <c r="H2218" t="s">
        <v>321</v>
      </c>
      <c r="I2218" t="s">
        <v>951</v>
      </c>
      <c r="J2218" t="s">
        <v>204</v>
      </c>
      <c r="K2218" t="s">
        <v>204</v>
      </c>
      <c r="L2218" t="s">
        <v>325</v>
      </c>
      <c r="M2218" t="s">
        <v>340</v>
      </c>
      <c r="N2218" t="s">
        <v>463</v>
      </c>
      <c r="O2218" t="s">
        <v>339</v>
      </c>
      <c r="P2218" t="s">
        <v>1627</v>
      </c>
      <c r="Q2218" t="s">
        <v>413</v>
      </c>
      <c r="R2218" t="s">
        <v>407</v>
      </c>
      <c r="S2218" t="s">
        <v>1212</v>
      </c>
      <c r="T2218" s="131">
        <v>5.63</v>
      </c>
      <c r="U2218" t="s">
        <v>2934</v>
      </c>
      <c r="V2218" s="132">
        <v>1.9199999999999998E-2</v>
      </c>
      <c r="W2218" s="132">
        <v>5.3800000000000001E-2</v>
      </c>
      <c r="X2218" t="s">
        <v>412</v>
      </c>
      <c r="Y2218" t="s">
        <v>339</v>
      </c>
      <c r="Z2218" s="131">
        <v>32204.25</v>
      </c>
      <c r="AA2218" s="131">
        <v>1</v>
      </c>
      <c r="AB2218" s="131">
        <v>85.02</v>
      </c>
      <c r="AD2218" s="131">
        <v>27.38</v>
      </c>
      <c r="AH2218" s="132">
        <v>4.0000000000000003E-5</v>
      </c>
      <c r="AI2218" s="132">
        <f t="shared" si="42"/>
        <v>9.1275030501961638E-4</v>
      </c>
      <c r="AJ2218" s="132">
        <v>9.2326101584321518E-5</v>
      </c>
    </row>
    <row r="2219" spans="1:36" hidden="1">
      <c r="A2219" t="s">
        <v>1213</v>
      </c>
      <c r="B2219">
        <v>9888</v>
      </c>
      <c r="C2219" t="s">
        <v>1671</v>
      </c>
      <c r="D2219" t="s">
        <v>1672</v>
      </c>
      <c r="E2219" t="s">
        <v>309</v>
      </c>
      <c r="F2219" t="s">
        <v>2902</v>
      </c>
      <c r="G2219" t="s">
        <v>2903</v>
      </c>
      <c r="H2219" t="s">
        <v>321</v>
      </c>
      <c r="I2219" t="s">
        <v>754</v>
      </c>
      <c r="J2219" t="s">
        <v>204</v>
      </c>
      <c r="K2219" t="s">
        <v>204</v>
      </c>
      <c r="L2219" t="s">
        <v>325</v>
      </c>
      <c r="M2219" t="s">
        <v>340</v>
      </c>
      <c r="N2219" t="s">
        <v>464</v>
      </c>
      <c r="O2219" t="s">
        <v>339</v>
      </c>
      <c r="P2219" t="s">
        <v>1551</v>
      </c>
      <c r="Q2219" t="s">
        <v>413</v>
      </c>
      <c r="R2219" t="s">
        <v>407</v>
      </c>
      <c r="S2219" t="s">
        <v>1212</v>
      </c>
      <c r="T2219" s="131">
        <v>1.46</v>
      </c>
      <c r="U2219" t="s">
        <v>1622</v>
      </c>
      <c r="V2219" s="132">
        <v>9.7400000000000004E-3</v>
      </c>
      <c r="W2219" s="132">
        <v>3.0300000000000001E-2</v>
      </c>
      <c r="X2219" t="s">
        <v>412</v>
      </c>
      <c r="Y2219" t="s">
        <v>339</v>
      </c>
      <c r="Z2219" s="131">
        <v>16223.76</v>
      </c>
      <c r="AA2219" s="131">
        <v>1</v>
      </c>
      <c r="AB2219" s="131">
        <v>118.35</v>
      </c>
      <c r="AD2219" s="131">
        <v>19.201000000000001</v>
      </c>
      <c r="AH2219" s="132">
        <v>6.9999999999999994E-5</v>
      </c>
      <c r="AI2219" s="132">
        <f t="shared" si="42"/>
        <v>6.400919870957507E-4</v>
      </c>
      <c r="AJ2219" s="132">
        <v>6.474629205699627E-5</v>
      </c>
    </row>
    <row r="2220" spans="1:36" hidden="1">
      <c r="A2220" t="s">
        <v>1213</v>
      </c>
      <c r="B2220">
        <v>9888</v>
      </c>
      <c r="C2220" t="s">
        <v>2199</v>
      </c>
      <c r="D2220" t="s">
        <v>2200</v>
      </c>
      <c r="E2220" t="s">
        <v>309</v>
      </c>
      <c r="F2220" t="s">
        <v>2906</v>
      </c>
      <c r="G2220" t="s">
        <v>2907</v>
      </c>
      <c r="H2220" t="s">
        <v>321</v>
      </c>
      <c r="I2220" t="s">
        <v>754</v>
      </c>
      <c r="J2220" t="s">
        <v>204</v>
      </c>
      <c r="K2220" t="s">
        <v>204</v>
      </c>
      <c r="L2220" t="s">
        <v>325</v>
      </c>
      <c r="M2220" t="s">
        <v>340</v>
      </c>
      <c r="N2220" t="s">
        <v>464</v>
      </c>
      <c r="O2220" t="s">
        <v>339</v>
      </c>
      <c r="P2220" t="s">
        <v>2213</v>
      </c>
      <c r="Q2220" t="s">
        <v>415</v>
      </c>
      <c r="R2220" t="s">
        <v>407</v>
      </c>
      <c r="S2220" t="s">
        <v>1212</v>
      </c>
      <c r="T2220" s="131">
        <v>2.44</v>
      </c>
      <c r="U2220" t="s">
        <v>2908</v>
      </c>
      <c r="V2220" s="132">
        <v>6.3099999999999996E-3</v>
      </c>
      <c r="W2220" s="132">
        <v>2.8799999999999999E-2</v>
      </c>
      <c r="X2220" t="s">
        <v>412</v>
      </c>
      <c r="Y2220" t="s">
        <v>339</v>
      </c>
      <c r="Z2220" s="131">
        <v>15291</v>
      </c>
      <c r="AA2220" s="131">
        <v>1</v>
      </c>
      <c r="AB2220" s="131">
        <v>114.79</v>
      </c>
      <c r="AD2220" s="131">
        <v>17.553000000000001</v>
      </c>
      <c r="AH2220" s="132">
        <v>1.0000000000000001E-5</v>
      </c>
      <c r="AI2220" s="132">
        <f t="shared" si="42"/>
        <v>5.8515361957667375E-4</v>
      </c>
      <c r="AJ2220" s="132">
        <v>5.9189191421095539E-5</v>
      </c>
    </row>
    <row r="2221" spans="1:36" hidden="1">
      <c r="A2221" t="s">
        <v>1213</v>
      </c>
      <c r="B2221">
        <v>9888</v>
      </c>
      <c r="C2221" t="s">
        <v>2385</v>
      </c>
      <c r="D2221" t="s">
        <v>2386</v>
      </c>
      <c r="E2221" t="s">
        <v>309</v>
      </c>
      <c r="F2221" t="s">
        <v>2904</v>
      </c>
      <c r="G2221" t="s">
        <v>2905</v>
      </c>
      <c r="H2221" t="s">
        <v>321</v>
      </c>
      <c r="I2221" t="s">
        <v>951</v>
      </c>
      <c r="J2221" t="s">
        <v>204</v>
      </c>
      <c r="K2221" t="s">
        <v>204</v>
      </c>
      <c r="L2221" t="s">
        <v>325</v>
      </c>
      <c r="M2221" t="s">
        <v>340</v>
      </c>
      <c r="N2221" t="s">
        <v>447</v>
      </c>
      <c r="O2221" t="s">
        <v>339</v>
      </c>
      <c r="P2221" t="s">
        <v>1545</v>
      </c>
      <c r="Q2221" t="s">
        <v>415</v>
      </c>
      <c r="R2221" t="s">
        <v>407</v>
      </c>
      <c r="S2221" t="s">
        <v>1212</v>
      </c>
      <c r="T2221" s="131">
        <v>0.25</v>
      </c>
      <c r="U2221" t="s">
        <v>1868</v>
      </c>
      <c r="V2221" s="132">
        <v>5.2380000000000003E-2</v>
      </c>
      <c r="W2221" s="132">
        <v>5.7000000000000002E-2</v>
      </c>
      <c r="X2221" t="s">
        <v>412</v>
      </c>
      <c r="Y2221" t="s">
        <v>339</v>
      </c>
      <c r="Z2221" s="131">
        <v>16968</v>
      </c>
      <c r="AA2221" s="131">
        <v>1</v>
      </c>
      <c r="AB2221" s="131">
        <v>100.7</v>
      </c>
      <c r="AD2221" s="131">
        <v>17.087</v>
      </c>
      <c r="AH2221" s="132">
        <v>1.6000000000000001E-4</v>
      </c>
      <c r="AI2221" s="132">
        <f t="shared" si="42"/>
        <v>5.6961886274178907E-4</v>
      </c>
      <c r="AJ2221" s="132">
        <v>5.7617826799536226E-5</v>
      </c>
    </row>
    <row r="2222" spans="1:36" hidden="1">
      <c r="A2222" t="s">
        <v>1213</v>
      </c>
      <c r="B2222">
        <v>9888</v>
      </c>
      <c r="C2222" t="s">
        <v>2863</v>
      </c>
      <c r="D2222" t="s">
        <v>2864</v>
      </c>
      <c r="E2222" t="s">
        <v>309</v>
      </c>
      <c r="F2222" t="s">
        <v>2950</v>
      </c>
      <c r="G2222" t="s">
        <v>2951</v>
      </c>
      <c r="H2222" t="s">
        <v>321</v>
      </c>
      <c r="I2222" t="s">
        <v>951</v>
      </c>
      <c r="J2222" t="s">
        <v>204</v>
      </c>
      <c r="K2222" t="s">
        <v>204</v>
      </c>
      <c r="L2222" t="s">
        <v>325</v>
      </c>
      <c r="M2222" t="s">
        <v>340</v>
      </c>
      <c r="N2222" t="s">
        <v>447</v>
      </c>
      <c r="O2222" t="s">
        <v>339</v>
      </c>
      <c r="P2222" t="s">
        <v>1571</v>
      </c>
      <c r="Q2222" t="s">
        <v>415</v>
      </c>
      <c r="R2222" t="s">
        <v>407</v>
      </c>
      <c r="S2222" t="s">
        <v>1212</v>
      </c>
      <c r="T2222" s="131">
        <v>0.25</v>
      </c>
      <c r="U2222" t="s">
        <v>1868</v>
      </c>
      <c r="V2222" s="132">
        <v>3.5839999999999997E-2</v>
      </c>
      <c r="W2222" s="132">
        <v>6.8199999999999997E-2</v>
      </c>
      <c r="X2222" t="s">
        <v>412</v>
      </c>
      <c r="Y2222" t="s">
        <v>339</v>
      </c>
      <c r="Z2222" s="131">
        <v>15366</v>
      </c>
      <c r="AA2222" s="131">
        <v>1</v>
      </c>
      <c r="AB2222" s="131">
        <v>100.55</v>
      </c>
      <c r="AD2222" s="131">
        <v>15.451000000000001</v>
      </c>
      <c r="AH2222" s="132">
        <v>2.3000000000000001E-4</v>
      </c>
      <c r="AI2222" s="132">
        <f t="shared" si="42"/>
        <v>5.1508053187940446E-4</v>
      </c>
      <c r="AJ2222" s="132">
        <v>5.2101190488654196E-5</v>
      </c>
    </row>
    <row r="2223" spans="1:36" hidden="1">
      <c r="A2223" t="s">
        <v>1213</v>
      </c>
      <c r="B2223">
        <v>9888</v>
      </c>
      <c r="C2223" t="s">
        <v>2703</v>
      </c>
      <c r="D2223" t="s">
        <v>2704</v>
      </c>
      <c r="E2223" t="s">
        <v>309</v>
      </c>
      <c r="F2223" t="s">
        <v>2705</v>
      </c>
      <c r="G2223" t="s">
        <v>2706</v>
      </c>
      <c r="H2223" t="s">
        <v>321</v>
      </c>
      <c r="I2223" t="s">
        <v>755</v>
      </c>
      <c r="J2223" t="s">
        <v>204</v>
      </c>
      <c r="K2223" t="s">
        <v>204</v>
      </c>
      <c r="L2223" t="s">
        <v>325</v>
      </c>
      <c r="M2223" t="s">
        <v>340</v>
      </c>
      <c r="N2223" t="s">
        <v>451</v>
      </c>
      <c r="O2223" t="s">
        <v>339</v>
      </c>
      <c r="P2223" t="s">
        <v>1627</v>
      </c>
      <c r="Q2223" t="s">
        <v>413</v>
      </c>
      <c r="R2223" t="s">
        <v>407</v>
      </c>
      <c r="S2223" t="s">
        <v>1212</v>
      </c>
      <c r="T2223" s="131">
        <v>1.01</v>
      </c>
      <c r="U2223" t="s">
        <v>1628</v>
      </c>
      <c r="V2223" s="132">
        <v>5.4469999999999998E-2</v>
      </c>
      <c r="W2223" s="132">
        <v>6.5199999999999994E-2</v>
      </c>
      <c r="X2223" t="s">
        <v>412</v>
      </c>
      <c r="Y2223" t="s">
        <v>339</v>
      </c>
      <c r="Z2223" s="131">
        <v>7834.5</v>
      </c>
      <c r="AA2223" s="131">
        <v>1</v>
      </c>
      <c r="AB2223" s="131">
        <v>106.15</v>
      </c>
      <c r="AD2223" s="131">
        <v>8.3160000000000007</v>
      </c>
      <c r="AH2223" s="132">
        <v>6.9999999999999994E-5</v>
      </c>
      <c r="AI2223" s="132">
        <f t="shared" si="42"/>
        <v>2.7722540308776957E-4</v>
      </c>
      <c r="AJ2223" s="132">
        <v>2.8041777237955363E-5</v>
      </c>
    </row>
    <row r="2224" spans="1:36" hidden="1">
      <c r="A2224" t="s">
        <v>1213</v>
      </c>
      <c r="B2224">
        <v>9888</v>
      </c>
      <c r="C2224" t="s">
        <v>3038</v>
      </c>
      <c r="D2224" t="s">
        <v>3039</v>
      </c>
      <c r="E2224" t="s">
        <v>311</v>
      </c>
      <c r="F2224" t="s">
        <v>3040</v>
      </c>
      <c r="G2224" t="s">
        <v>3041</v>
      </c>
      <c r="H2224" t="s">
        <v>321</v>
      </c>
      <c r="I2224" t="s">
        <v>755</v>
      </c>
      <c r="J2224" t="s">
        <v>204</v>
      </c>
      <c r="K2224" t="s">
        <v>204</v>
      </c>
      <c r="L2224" t="s">
        <v>325</v>
      </c>
      <c r="M2224" t="s">
        <v>340</v>
      </c>
      <c r="N2224" t="s">
        <v>480</v>
      </c>
      <c r="O2224" t="s">
        <v>339</v>
      </c>
      <c r="P2224" t="s">
        <v>1533</v>
      </c>
      <c r="Q2224" t="s">
        <v>413</v>
      </c>
      <c r="R2224" t="s">
        <v>407</v>
      </c>
      <c r="S2224" t="s">
        <v>1212</v>
      </c>
      <c r="T2224" s="131">
        <v>0.74</v>
      </c>
      <c r="U2224" t="s">
        <v>1798</v>
      </c>
      <c r="V2224" s="132">
        <v>6.0679999999999998E-2</v>
      </c>
      <c r="W2224" s="132">
        <v>6.9500000000000006E-2</v>
      </c>
      <c r="X2224" t="s">
        <v>412</v>
      </c>
      <c r="Y2224" t="s">
        <v>339</v>
      </c>
      <c r="Z2224" s="131">
        <v>7750</v>
      </c>
      <c r="AA2224" s="131">
        <v>1</v>
      </c>
      <c r="AB2224" s="131">
        <v>103.59</v>
      </c>
      <c r="AD2224" s="131">
        <v>8.0280000000000005</v>
      </c>
      <c r="AH2224" s="132">
        <v>1.1E-4</v>
      </c>
      <c r="AI2224" s="132">
        <f t="shared" si="42"/>
        <v>2.6762452332715418E-4</v>
      </c>
      <c r="AJ2224" s="132">
        <v>2.7070633437506695E-5</v>
      </c>
    </row>
    <row r="2225" spans="1:36" hidden="1">
      <c r="A2225" t="s">
        <v>1213</v>
      </c>
      <c r="B2225">
        <v>9888</v>
      </c>
      <c r="C2225" t="s">
        <v>2873</v>
      </c>
      <c r="D2225" t="s">
        <v>2874</v>
      </c>
      <c r="E2225" t="s">
        <v>309</v>
      </c>
      <c r="F2225" t="s">
        <v>2935</v>
      </c>
      <c r="G2225" t="s">
        <v>2936</v>
      </c>
      <c r="H2225" t="s">
        <v>321</v>
      </c>
      <c r="I2225" t="s">
        <v>951</v>
      </c>
      <c r="J2225" t="s">
        <v>204</v>
      </c>
      <c r="K2225" t="s">
        <v>204</v>
      </c>
      <c r="L2225" t="s">
        <v>325</v>
      </c>
      <c r="M2225" t="s">
        <v>340</v>
      </c>
      <c r="N2225" t="s">
        <v>447</v>
      </c>
      <c r="O2225" t="s">
        <v>339</v>
      </c>
      <c r="P2225" t="s">
        <v>1545</v>
      </c>
      <c r="Q2225" t="s">
        <v>415</v>
      </c>
      <c r="R2225" t="s">
        <v>407</v>
      </c>
      <c r="S2225" t="s">
        <v>1212</v>
      </c>
      <c r="T2225" s="131">
        <v>1.33</v>
      </c>
      <c r="U2225" t="s">
        <v>1706</v>
      </c>
      <c r="V2225" s="132">
        <v>2.818E-2</v>
      </c>
      <c r="W2225" s="132">
        <v>5.3900000000000003E-2</v>
      </c>
      <c r="X2225" t="s">
        <v>412</v>
      </c>
      <c r="Y2225" t="s">
        <v>339</v>
      </c>
      <c r="Z2225" s="131">
        <v>6731.76</v>
      </c>
      <c r="AA2225" s="131">
        <v>1</v>
      </c>
      <c r="AB2225" s="131">
        <v>97.66</v>
      </c>
      <c r="AD2225" s="131">
        <v>6.5739999999999998</v>
      </c>
      <c r="AH2225" s="132">
        <v>3.0000000000000001E-5</v>
      </c>
      <c r="AI2225" s="132">
        <f t="shared" si="42"/>
        <v>2.1915341509126947E-4</v>
      </c>
      <c r="AJ2225" s="132">
        <v>2.2167706056074863E-5</v>
      </c>
    </row>
    <row r="2226" spans="1:36" hidden="1">
      <c r="A2226" t="s">
        <v>1213</v>
      </c>
      <c r="B2226">
        <v>9888</v>
      </c>
      <c r="C2226" t="s">
        <v>2880</v>
      </c>
      <c r="D2226" t="s">
        <v>2881</v>
      </c>
      <c r="E2226" t="s">
        <v>309</v>
      </c>
      <c r="F2226" t="s">
        <v>2882</v>
      </c>
      <c r="G2226" t="s">
        <v>2883</v>
      </c>
      <c r="H2226" t="s">
        <v>321</v>
      </c>
      <c r="I2226" t="s">
        <v>755</v>
      </c>
      <c r="J2226" t="s">
        <v>204</v>
      </c>
      <c r="K2226" t="s">
        <v>204</v>
      </c>
      <c r="L2226" t="s">
        <v>325</v>
      </c>
      <c r="M2226" t="s">
        <v>340</v>
      </c>
      <c r="N2226" t="s">
        <v>440</v>
      </c>
      <c r="O2226" t="s">
        <v>339</v>
      </c>
      <c r="P2226" t="s">
        <v>1627</v>
      </c>
      <c r="Q2226" t="s">
        <v>413</v>
      </c>
      <c r="R2226" t="s">
        <v>407</v>
      </c>
      <c r="S2226" t="s">
        <v>1212</v>
      </c>
      <c r="T2226" s="131">
        <v>0.5</v>
      </c>
      <c r="U2226" t="s">
        <v>2884</v>
      </c>
      <c r="V2226" s="132">
        <v>4.249E-2</v>
      </c>
      <c r="W2226" s="132">
        <v>7.5200000000000003E-2</v>
      </c>
      <c r="X2226" t="s">
        <v>412</v>
      </c>
      <c r="Y2226" t="s">
        <v>339</v>
      </c>
      <c r="Z2226" s="131">
        <v>3450</v>
      </c>
      <c r="AA2226" s="131">
        <v>1</v>
      </c>
      <c r="AB2226" s="131">
        <v>100.8</v>
      </c>
      <c r="AD2226" s="131">
        <v>3.4780000000000002</v>
      </c>
      <c r="AH2226" s="132">
        <v>3.0000000000000001E-5</v>
      </c>
      <c r="AI2226" s="132">
        <f t="shared" si="42"/>
        <v>1.1594395766465398E-4</v>
      </c>
      <c r="AJ2226" s="132">
        <v>1.1727910201251654E-5</v>
      </c>
    </row>
    <row r="2227" spans="1:36" hidden="1">
      <c r="A2227" t="s">
        <v>1213</v>
      </c>
      <c r="B2227">
        <v>9888</v>
      </c>
      <c r="C2227" t="s">
        <v>2082</v>
      </c>
      <c r="D2227" t="s">
        <v>2083</v>
      </c>
      <c r="E2227" t="s">
        <v>309</v>
      </c>
      <c r="F2227" t="s">
        <v>2289</v>
      </c>
      <c r="G2227" t="s">
        <v>2290</v>
      </c>
      <c r="H2227" t="s">
        <v>321</v>
      </c>
      <c r="I2227" t="s">
        <v>754</v>
      </c>
      <c r="J2227" t="s">
        <v>204</v>
      </c>
      <c r="K2227" t="s">
        <v>204</v>
      </c>
      <c r="L2227" t="s">
        <v>325</v>
      </c>
      <c r="M2227" t="s">
        <v>340</v>
      </c>
      <c r="N2227" t="s">
        <v>464</v>
      </c>
      <c r="O2227" t="s">
        <v>339</v>
      </c>
      <c r="P2227" t="s">
        <v>1700</v>
      </c>
      <c r="Q2227" t="s">
        <v>413</v>
      </c>
      <c r="R2227" t="s">
        <v>407</v>
      </c>
      <c r="S2227" t="s">
        <v>1212</v>
      </c>
      <c r="T2227" s="131">
        <v>2.99</v>
      </c>
      <c r="U2227" t="s">
        <v>1617</v>
      </c>
      <c r="V2227" s="132">
        <v>4.4319999999999998E-2</v>
      </c>
      <c r="W2227" s="132">
        <v>2.86E-2</v>
      </c>
      <c r="X2227" t="s">
        <v>412</v>
      </c>
      <c r="Y2227" t="s">
        <v>339</v>
      </c>
      <c r="Z2227" s="131">
        <v>1697.25</v>
      </c>
      <c r="AA2227" s="131">
        <v>1</v>
      </c>
      <c r="AB2227" s="131">
        <v>117.66</v>
      </c>
      <c r="AD2227" s="131">
        <v>1.9970000000000001</v>
      </c>
      <c r="AH2227" s="132">
        <v>0</v>
      </c>
      <c r="AI2227" s="132">
        <f t="shared" si="42"/>
        <v>6.6572766951211618E-5</v>
      </c>
      <c r="AJ2227" s="132">
        <v>6.7339380885277609E-6</v>
      </c>
    </row>
    <row r="2228" spans="1:36" hidden="1">
      <c r="A2228" t="s">
        <v>1213</v>
      </c>
      <c r="B2228">
        <v>9888</v>
      </c>
      <c r="C2228" t="s">
        <v>1948</v>
      </c>
      <c r="D2228" t="s">
        <v>1949</v>
      </c>
      <c r="E2228" t="s">
        <v>309</v>
      </c>
      <c r="F2228" t="s">
        <v>2909</v>
      </c>
      <c r="G2228" t="s">
        <v>2910</v>
      </c>
      <c r="H2228" t="s">
        <v>321</v>
      </c>
      <c r="I2228" t="s">
        <v>951</v>
      </c>
      <c r="J2228" t="s">
        <v>204</v>
      </c>
      <c r="K2228" t="s">
        <v>204</v>
      </c>
      <c r="L2228" t="s">
        <v>325</v>
      </c>
      <c r="M2228" t="s">
        <v>340</v>
      </c>
      <c r="N2228" t="s">
        <v>447</v>
      </c>
      <c r="O2228" t="s">
        <v>339</v>
      </c>
      <c r="P2228" t="s">
        <v>1551</v>
      </c>
      <c r="Q2228" t="s">
        <v>413</v>
      </c>
      <c r="R2228" t="s">
        <v>407</v>
      </c>
      <c r="S2228" t="s">
        <v>1212</v>
      </c>
      <c r="T2228" s="131">
        <v>0.11</v>
      </c>
      <c r="U2228" t="s">
        <v>2911</v>
      </c>
      <c r="V2228" s="132">
        <v>5.9389999999999998E-2</v>
      </c>
      <c r="W2228" s="132">
        <v>5.7200000000000001E-2</v>
      </c>
      <c r="X2228" t="s">
        <v>412</v>
      </c>
      <c r="Y2228" t="s">
        <v>339</v>
      </c>
      <c r="Z2228" s="131">
        <v>1591.33</v>
      </c>
      <c r="AA2228" s="131">
        <v>1</v>
      </c>
      <c r="AB2228" s="131">
        <v>101.48</v>
      </c>
      <c r="AD2228" s="131">
        <v>1.615</v>
      </c>
      <c r="AH2228" s="132">
        <v>1.0000000000000001E-5</v>
      </c>
      <c r="AI2228" s="132">
        <f t="shared" si="42"/>
        <v>5.3838266713173135E-5</v>
      </c>
      <c r="AJ2228" s="132">
        <v>5.4458237420993158E-6</v>
      </c>
    </row>
    <row r="2229" spans="1:36" hidden="1">
      <c r="A2229" t="s">
        <v>1213</v>
      </c>
      <c r="B2229">
        <v>9888</v>
      </c>
      <c r="C2229" t="s">
        <v>2092</v>
      </c>
      <c r="D2229" t="s">
        <v>2093</v>
      </c>
      <c r="E2229" t="s">
        <v>309</v>
      </c>
      <c r="F2229" t="s">
        <v>2666</v>
      </c>
      <c r="G2229" t="s">
        <v>2667</v>
      </c>
      <c r="H2229" t="s">
        <v>321</v>
      </c>
      <c r="I2229" t="s">
        <v>951</v>
      </c>
      <c r="J2229" t="s">
        <v>204</v>
      </c>
      <c r="K2229" t="s">
        <v>204</v>
      </c>
      <c r="L2229" t="s">
        <v>325</v>
      </c>
      <c r="M2229" t="s">
        <v>340</v>
      </c>
      <c r="N2229" t="s">
        <v>484</v>
      </c>
      <c r="O2229" t="s">
        <v>339</v>
      </c>
      <c r="P2229" t="s">
        <v>1700</v>
      </c>
      <c r="Q2229" t="s">
        <v>413</v>
      </c>
      <c r="R2229" t="s">
        <v>407</v>
      </c>
      <c r="S2229" t="s">
        <v>1212</v>
      </c>
      <c r="T2229" s="131">
        <v>0.66</v>
      </c>
      <c r="U2229" t="s">
        <v>2597</v>
      </c>
      <c r="V2229" s="132">
        <v>4.4019999999999997E-2</v>
      </c>
      <c r="W2229" s="132">
        <v>4.4699999999999997E-2</v>
      </c>
      <c r="X2229" t="s">
        <v>412</v>
      </c>
      <c r="Y2229" t="s">
        <v>339</v>
      </c>
      <c r="Z2229" s="131">
        <v>260.91000000000003</v>
      </c>
      <c r="AA2229" s="131">
        <v>1</v>
      </c>
      <c r="AB2229" s="131">
        <v>100.7</v>
      </c>
      <c r="AD2229" s="131">
        <v>0.26300000000000001</v>
      </c>
      <c r="AH2229" s="132">
        <v>0</v>
      </c>
      <c r="AI2229" s="132">
        <f t="shared" si="42"/>
        <v>8.7674700591730864E-6</v>
      </c>
      <c r="AJ2229" s="132">
        <v>8.8684312332639014E-7</v>
      </c>
    </row>
    <row r="2230" spans="1:36" hidden="1">
      <c r="A2230" t="s">
        <v>1213</v>
      </c>
      <c r="B2230">
        <v>9888</v>
      </c>
      <c r="C2230" t="s">
        <v>2885</v>
      </c>
      <c r="D2230" t="s">
        <v>2886</v>
      </c>
      <c r="E2230" t="s">
        <v>80</v>
      </c>
      <c r="F2230" t="s">
        <v>2887</v>
      </c>
      <c r="G2230" t="s">
        <v>2888</v>
      </c>
      <c r="H2230" t="s">
        <v>321</v>
      </c>
      <c r="I2230" t="s">
        <v>755</v>
      </c>
      <c r="J2230" t="s">
        <v>205</v>
      </c>
      <c r="K2230" t="s">
        <v>224</v>
      </c>
      <c r="L2230" t="s">
        <v>325</v>
      </c>
      <c r="M2230" t="s">
        <v>314</v>
      </c>
      <c r="N2230" t="s">
        <v>546</v>
      </c>
      <c r="O2230" t="s">
        <v>339</v>
      </c>
      <c r="P2230" t="s">
        <v>1883</v>
      </c>
      <c r="Q2230" t="s">
        <v>433</v>
      </c>
      <c r="R2230" t="s">
        <v>407</v>
      </c>
      <c r="S2230" t="s">
        <v>1215</v>
      </c>
      <c r="T2230" s="131">
        <v>2.5150000000000001</v>
      </c>
      <c r="U2230" t="s">
        <v>1479</v>
      </c>
      <c r="V2230" s="132">
        <v>5.373E-2</v>
      </c>
      <c r="W2230" s="132">
        <v>4.7329999999999997E-2</v>
      </c>
      <c r="X2230" t="s">
        <v>412</v>
      </c>
      <c r="Y2230" t="s">
        <v>339</v>
      </c>
      <c r="Z2230" s="131">
        <v>171000</v>
      </c>
      <c r="AA2230" s="131">
        <v>3.718</v>
      </c>
      <c r="AB2230" s="131">
        <v>105.395</v>
      </c>
      <c r="AD2230" s="131">
        <v>670.07600000000002</v>
      </c>
      <c r="AH2230" s="132">
        <v>1.7000000000000001E-4</v>
      </c>
      <c r="AI2230" s="132">
        <f t="shared" si="42"/>
        <v>2.2337913564146255E-2</v>
      </c>
      <c r="AJ2230" s="132">
        <v>2.2595144209355674E-3</v>
      </c>
    </row>
    <row r="2231" spans="1:36" hidden="1">
      <c r="A2231" t="s">
        <v>1213</v>
      </c>
      <c r="B2231">
        <v>9888</v>
      </c>
      <c r="C2231" t="s">
        <v>2937</v>
      </c>
      <c r="D2231" t="s">
        <v>2938</v>
      </c>
      <c r="E2231" t="s">
        <v>80</v>
      </c>
      <c r="F2231" t="s">
        <v>2939</v>
      </c>
      <c r="G2231" t="s">
        <v>2940</v>
      </c>
      <c r="H2231" t="s">
        <v>321</v>
      </c>
      <c r="I2231" t="s">
        <v>755</v>
      </c>
      <c r="J2231" t="s">
        <v>205</v>
      </c>
      <c r="K2231" t="s">
        <v>245</v>
      </c>
      <c r="L2231" t="s">
        <v>325</v>
      </c>
      <c r="M2231" t="s">
        <v>314</v>
      </c>
      <c r="N2231" t="s">
        <v>491</v>
      </c>
      <c r="O2231" t="s">
        <v>339</v>
      </c>
      <c r="P2231" t="s">
        <v>2194</v>
      </c>
      <c r="Q2231" t="s">
        <v>433</v>
      </c>
      <c r="R2231" t="s">
        <v>407</v>
      </c>
      <c r="S2231" t="s">
        <v>1215</v>
      </c>
      <c r="T2231" s="131">
        <v>3.601</v>
      </c>
      <c r="U2231" t="s">
        <v>2941</v>
      </c>
      <c r="V2231" s="132">
        <v>3.3059999999999999E-2</v>
      </c>
      <c r="W2231" s="132">
        <v>5.9060000000000001E-2</v>
      </c>
      <c r="X2231" t="s">
        <v>412</v>
      </c>
      <c r="Y2231" t="s">
        <v>339</v>
      </c>
      <c r="Z2231" s="131">
        <v>69000</v>
      </c>
      <c r="AA2231" s="131">
        <v>3.718</v>
      </c>
      <c r="AB2231" s="131">
        <v>92.74</v>
      </c>
      <c r="AD2231" s="131">
        <v>237.917</v>
      </c>
      <c r="AH2231" s="132">
        <v>1.3999999999999999E-4</v>
      </c>
      <c r="AI2231" s="132">
        <f t="shared" si="42"/>
        <v>7.9312934375219898E-3</v>
      </c>
      <c r="AJ2231" s="132">
        <v>8.0226256795606378E-4</v>
      </c>
    </row>
    <row r="2232" spans="1:36" hidden="1">
      <c r="A2232" t="s">
        <v>1213</v>
      </c>
      <c r="B2232">
        <v>142</v>
      </c>
    </row>
    <row r="2233" spans="1:36" hidden="1">
      <c r="A2233" t="s">
        <v>1213</v>
      </c>
      <c r="B2233">
        <v>14318</v>
      </c>
    </row>
    <row r="2234" spans="1:36" hidden="1">
      <c r="A2234" t="s">
        <v>1213</v>
      </c>
      <c r="B2234">
        <v>14406</v>
      </c>
    </row>
    <row r="2235" spans="1:36" hidden="1">
      <c r="A2235" t="s">
        <v>1213</v>
      </c>
      <c r="B2235">
        <v>15108</v>
      </c>
    </row>
    <row r="2236" spans="1:36" hidden="1">
      <c r="A2236" t="s">
        <v>1213</v>
      </c>
      <c r="B2236">
        <v>58</v>
      </c>
    </row>
    <row r="2245" spans="30:30">
      <c r="AD2245" s="133"/>
    </row>
  </sheetData>
  <sheetProtection formatColumns="0"/>
  <autoFilter ref="A1:AP2236">
    <filterColumn colId="6">
      <filters>
        <filter val="US686688AC68"/>
      </filters>
    </filterColumn>
  </autoFilter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E1747"/>
  <sheetViews>
    <sheetView rightToLeft="1" topLeftCell="A784" workbookViewId="0">
      <selection activeCell="L804" sqref="L804"/>
    </sheetView>
  </sheetViews>
  <sheetFormatPr defaultColWidth="9" defaultRowHeight="14.25"/>
  <cols>
    <col min="1" max="5" width="11.625" style="4" customWidth="1"/>
    <col min="6" max="6" width="35" style="4" bestFit="1" customWidth="1"/>
    <col min="7" max="7" width="14.375" style="4" bestFit="1" customWidth="1"/>
    <col min="8" max="11" width="11.625" style="4" customWidth="1"/>
    <col min="12" max="13" width="11.625" style="2"/>
    <col min="14" max="16" width="11.625" style="4" customWidth="1"/>
    <col min="17" max="17" width="13.5" style="4" bestFit="1" customWidth="1"/>
    <col min="18" max="19" width="11.625" style="4" customWidth="1"/>
    <col min="20" max="20" width="11.625" style="2" customWidth="1"/>
    <col min="21" max="25" width="11.625" style="4" customWidth="1"/>
    <col min="26" max="28" width="9" style="4"/>
    <col min="29" max="31" width="9" style="2"/>
    <col min="32" max="16384" width="9" style="4"/>
  </cols>
  <sheetData>
    <row r="1" spans="1:31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  <c r="AC1"/>
      <c r="AD1"/>
    </row>
    <row r="2" spans="1:31" s="134" customFormat="1">
      <c r="A2" s="138" t="s">
        <v>1213</v>
      </c>
      <c r="B2" s="138">
        <v>12937</v>
      </c>
      <c r="C2" s="138" t="s">
        <v>1519</v>
      </c>
      <c r="D2" s="138" t="s">
        <v>1520</v>
      </c>
      <c r="E2" s="138" t="s">
        <v>309</v>
      </c>
      <c r="F2" s="138" t="s">
        <v>1519</v>
      </c>
      <c r="G2" s="138" t="s">
        <v>3528</v>
      </c>
      <c r="H2" s="138" t="s">
        <v>321</v>
      </c>
      <c r="I2" s="138" t="s">
        <v>917</v>
      </c>
      <c r="J2" s="138" t="s">
        <v>204</v>
      </c>
      <c r="K2" s="138" t="s">
        <v>204</v>
      </c>
      <c r="L2" s="138" t="s">
        <v>325</v>
      </c>
      <c r="M2" s="138" t="s">
        <v>340</v>
      </c>
      <c r="N2" s="138" t="s">
        <v>448</v>
      </c>
      <c r="O2" s="138" t="s">
        <v>339</v>
      </c>
      <c r="P2" s="138" t="s">
        <v>1212</v>
      </c>
      <c r="Q2" s="139">
        <v>247141</v>
      </c>
      <c r="R2" s="139">
        <v>1</v>
      </c>
      <c r="S2" s="139">
        <v>4982</v>
      </c>
      <c r="T2" s="143"/>
      <c r="U2" s="139">
        <v>12312.565000000001</v>
      </c>
      <c r="V2" s="141">
        <v>1.4999999999999999E-4</v>
      </c>
      <c r="W2" s="141">
        <f t="shared" ref="W2:W65" si="0">U2/SUMIF(B:B,B2,U:U)</f>
        <v>4.9298512397964865E-2</v>
      </c>
      <c r="X2" s="141">
        <v>8.2854554023199627E-3</v>
      </c>
      <c r="AC2"/>
      <c r="AD2" s="2"/>
      <c r="AE2" s="2"/>
    </row>
    <row r="3" spans="1:31" s="134" customFormat="1">
      <c r="A3" s="138" t="s">
        <v>1213</v>
      </c>
      <c r="B3" s="138">
        <v>12937</v>
      </c>
      <c r="C3" s="138" t="s">
        <v>2190</v>
      </c>
      <c r="D3" s="138" t="s">
        <v>2191</v>
      </c>
      <c r="E3" s="138" t="s">
        <v>309</v>
      </c>
      <c r="F3" s="138" t="s">
        <v>2190</v>
      </c>
      <c r="G3" s="138" t="s">
        <v>3529</v>
      </c>
      <c r="H3" s="138" t="s">
        <v>321</v>
      </c>
      <c r="I3" s="138" t="s">
        <v>917</v>
      </c>
      <c r="J3" s="138" t="s">
        <v>204</v>
      </c>
      <c r="K3" s="138" t="s">
        <v>204</v>
      </c>
      <c r="L3" s="138" t="s">
        <v>325</v>
      </c>
      <c r="M3" s="138" t="s">
        <v>340</v>
      </c>
      <c r="N3" s="138" t="s">
        <v>467</v>
      </c>
      <c r="O3" s="138" t="s">
        <v>339</v>
      </c>
      <c r="P3" s="138" t="s">
        <v>1212</v>
      </c>
      <c r="Q3" s="139">
        <v>192848</v>
      </c>
      <c r="R3" s="139">
        <v>1</v>
      </c>
      <c r="S3" s="139">
        <v>5587</v>
      </c>
      <c r="T3" s="143"/>
      <c r="U3" s="139">
        <v>10774.418</v>
      </c>
      <c r="V3" s="141">
        <v>1.4999999999999999E-4</v>
      </c>
      <c r="W3" s="141">
        <f t="shared" si="0"/>
        <v>4.3139896467864799E-2</v>
      </c>
      <c r="X3" s="141">
        <v>7.2503950090784045E-3</v>
      </c>
      <c r="AC3"/>
      <c r="AD3" s="2"/>
      <c r="AE3" s="2"/>
    </row>
    <row r="4" spans="1:31" s="134" customFormat="1">
      <c r="A4" s="138" t="s">
        <v>1213</v>
      </c>
      <c r="B4" s="138">
        <v>12937</v>
      </c>
      <c r="C4" s="138" t="s">
        <v>1603</v>
      </c>
      <c r="D4" s="138" t="s">
        <v>1604</v>
      </c>
      <c r="E4" s="138" t="s">
        <v>309</v>
      </c>
      <c r="F4" s="138" t="s">
        <v>1603</v>
      </c>
      <c r="G4" s="138" t="s">
        <v>3530</v>
      </c>
      <c r="H4" s="138" t="s">
        <v>321</v>
      </c>
      <c r="I4" s="138" t="s">
        <v>917</v>
      </c>
      <c r="J4" s="138" t="s">
        <v>204</v>
      </c>
      <c r="K4" s="138" t="s">
        <v>204</v>
      </c>
      <c r="L4" s="138" t="s">
        <v>325</v>
      </c>
      <c r="M4" s="138" t="s">
        <v>340</v>
      </c>
      <c r="N4" s="138" t="s">
        <v>448</v>
      </c>
      <c r="O4" s="138" t="s">
        <v>339</v>
      </c>
      <c r="P4" s="138" t="s">
        <v>1212</v>
      </c>
      <c r="Q4" s="139">
        <v>207399</v>
      </c>
      <c r="R4" s="139">
        <v>1</v>
      </c>
      <c r="S4" s="139">
        <v>5008</v>
      </c>
      <c r="T4" s="143"/>
      <c r="U4" s="139">
        <v>10386.541999999999</v>
      </c>
      <c r="V4" s="141">
        <v>1.6000000000000001E-4</v>
      </c>
      <c r="W4" s="141">
        <f t="shared" si="0"/>
        <v>4.1586872398966648E-2</v>
      </c>
      <c r="X4" s="141">
        <v>6.9893828398325765E-3</v>
      </c>
      <c r="AC4"/>
      <c r="AD4" s="2"/>
      <c r="AE4" s="2"/>
    </row>
    <row r="5" spans="1:31" s="134" customFormat="1">
      <c r="A5" s="138" t="s">
        <v>1213</v>
      </c>
      <c r="B5" s="138">
        <v>12937</v>
      </c>
      <c r="C5" s="138" t="s">
        <v>3253</v>
      </c>
      <c r="D5" s="138" t="s">
        <v>3254</v>
      </c>
      <c r="E5" s="138" t="s">
        <v>309</v>
      </c>
      <c r="F5" s="138" t="s">
        <v>3253</v>
      </c>
      <c r="G5" s="138" t="s">
        <v>3531</v>
      </c>
      <c r="H5" s="138" t="s">
        <v>321</v>
      </c>
      <c r="I5" s="138" t="s">
        <v>917</v>
      </c>
      <c r="J5" s="138" t="s">
        <v>204</v>
      </c>
      <c r="K5" s="138" t="s">
        <v>204</v>
      </c>
      <c r="L5" s="138" t="s">
        <v>325</v>
      </c>
      <c r="M5" s="138" t="s">
        <v>340</v>
      </c>
      <c r="N5" s="138" t="s">
        <v>448</v>
      </c>
      <c r="O5" s="138" t="s">
        <v>339</v>
      </c>
      <c r="P5" s="138" t="s">
        <v>1212</v>
      </c>
      <c r="Q5" s="139">
        <v>389204</v>
      </c>
      <c r="R5" s="139">
        <v>1</v>
      </c>
      <c r="S5" s="139">
        <v>2572</v>
      </c>
      <c r="T5" s="139">
        <v>99.483000000000004</v>
      </c>
      <c r="U5" s="139">
        <v>10109.81</v>
      </c>
      <c r="V5" s="141">
        <v>3.1E-4</v>
      </c>
      <c r="W5" s="141">
        <f t="shared" si="0"/>
        <v>4.0478859898491433E-2</v>
      </c>
      <c r="X5" s="141">
        <v>6.803162450791397E-3</v>
      </c>
      <c r="AC5"/>
      <c r="AD5" s="2"/>
      <c r="AE5" s="2"/>
    </row>
    <row r="6" spans="1:31" s="134" customFormat="1">
      <c r="A6" s="138" t="s">
        <v>1213</v>
      </c>
      <c r="B6" s="138">
        <v>12937</v>
      </c>
      <c r="C6" s="138" t="s">
        <v>2204</v>
      </c>
      <c r="D6" s="138" t="s">
        <v>2205</v>
      </c>
      <c r="E6" s="138" t="s">
        <v>309</v>
      </c>
      <c r="F6" s="138" t="s">
        <v>3532</v>
      </c>
      <c r="G6" s="138" t="s">
        <v>3533</v>
      </c>
      <c r="H6" s="138" t="s">
        <v>321</v>
      </c>
      <c r="I6" s="138" t="s">
        <v>917</v>
      </c>
      <c r="J6" s="138" t="s">
        <v>204</v>
      </c>
      <c r="K6" s="138" t="s">
        <v>204</v>
      </c>
      <c r="L6" s="138" t="s">
        <v>325</v>
      </c>
      <c r="M6" s="138" t="s">
        <v>340</v>
      </c>
      <c r="N6" s="138" t="s">
        <v>445</v>
      </c>
      <c r="O6" s="138" t="s">
        <v>339</v>
      </c>
      <c r="P6" s="138" t="s">
        <v>1212</v>
      </c>
      <c r="Q6" s="139">
        <v>145354</v>
      </c>
      <c r="R6" s="139">
        <v>1</v>
      </c>
      <c r="S6" s="139">
        <v>6881</v>
      </c>
      <c r="T6" s="143"/>
      <c r="U6" s="139">
        <v>10001.808999999999</v>
      </c>
      <c r="V6" s="141">
        <v>5.5000000000000003E-4</v>
      </c>
      <c r="W6" s="141">
        <f t="shared" si="0"/>
        <v>4.0046432647346551E-2</v>
      </c>
      <c r="X6" s="141">
        <v>6.7304856796307202E-3</v>
      </c>
      <c r="AC6"/>
      <c r="AD6" s="2"/>
      <c r="AE6" s="2"/>
    </row>
    <row r="7" spans="1:31" s="134" customFormat="1">
      <c r="A7" s="138" t="s">
        <v>1213</v>
      </c>
      <c r="B7" s="138">
        <v>12937</v>
      </c>
      <c r="C7" s="138" t="s">
        <v>2550</v>
      </c>
      <c r="D7" s="138" t="s">
        <v>2551</v>
      </c>
      <c r="E7" s="138" t="s">
        <v>309</v>
      </c>
      <c r="F7" s="138" t="s">
        <v>2550</v>
      </c>
      <c r="G7" s="138" t="s">
        <v>3534</v>
      </c>
      <c r="H7" s="138" t="s">
        <v>321</v>
      </c>
      <c r="I7" s="138" t="s">
        <v>917</v>
      </c>
      <c r="J7" s="138" t="s">
        <v>204</v>
      </c>
      <c r="K7" s="138" t="s">
        <v>204</v>
      </c>
      <c r="L7" s="138" t="s">
        <v>325</v>
      </c>
      <c r="M7" s="138" t="s">
        <v>340</v>
      </c>
      <c r="N7" s="138" t="s">
        <v>440</v>
      </c>
      <c r="O7" s="138" t="s">
        <v>339</v>
      </c>
      <c r="P7" s="138" t="s">
        <v>1212</v>
      </c>
      <c r="Q7" s="139">
        <v>242392</v>
      </c>
      <c r="R7" s="139">
        <v>1</v>
      </c>
      <c r="S7" s="139">
        <v>3240</v>
      </c>
      <c r="T7" s="143"/>
      <c r="U7" s="139">
        <v>7853.5010000000002</v>
      </c>
      <c r="V7" s="141">
        <v>9.5E-4</v>
      </c>
      <c r="W7" s="141">
        <f t="shared" si="0"/>
        <v>3.144478152325933E-2</v>
      </c>
      <c r="X7" s="141">
        <v>5.2848315755145443E-3</v>
      </c>
      <c r="AC7"/>
      <c r="AD7" s="2"/>
      <c r="AE7" s="2"/>
    </row>
    <row r="8" spans="1:31" s="134" customFormat="1">
      <c r="A8" s="138" t="s">
        <v>1213</v>
      </c>
      <c r="B8" s="138">
        <v>12937</v>
      </c>
      <c r="C8" s="138" t="s">
        <v>1573</v>
      </c>
      <c r="D8" s="138" t="s">
        <v>1574</v>
      </c>
      <c r="E8" s="138" t="s">
        <v>309</v>
      </c>
      <c r="F8" s="138" t="s">
        <v>1573</v>
      </c>
      <c r="G8" s="138" t="s">
        <v>3535</v>
      </c>
      <c r="H8" s="138" t="s">
        <v>321</v>
      </c>
      <c r="I8" s="138" t="s">
        <v>917</v>
      </c>
      <c r="J8" s="138" t="s">
        <v>204</v>
      </c>
      <c r="K8" s="138" t="s">
        <v>204</v>
      </c>
      <c r="L8" s="138" t="s">
        <v>325</v>
      </c>
      <c r="M8" s="138" t="s">
        <v>340</v>
      </c>
      <c r="N8" s="138" t="s">
        <v>441</v>
      </c>
      <c r="O8" s="138" t="s">
        <v>339</v>
      </c>
      <c r="P8" s="138" t="s">
        <v>1212</v>
      </c>
      <c r="Q8" s="139">
        <v>121186.5</v>
      </c>
      <c r="R8" s="139">
        <v>1</v>
      </c>
      <c r="S8" s="139">
        <v>5941</v>
      </c>
      <c r="T8" s="143"/>
      <c r="U8" s="139">
        <v>7199.69</v>
      </c>
      <c r="V8" s="141">
        <v>1.0200000000000001E-3</v>
      </c>
      <c r="W8" s="141">
        <f t="shared" si="0"/>
        <v>2.8826975266851677E-2</v>
      </c>
      <c r="X8" s="141">
        <v>4.844864608270414E-3</v>
      </c>
      <c r="AC8"/>
      <c r="AD8" s="2"/>
      <c r="AE8" s="2"/>
    </row>
    <row r="9" spans="1:31" s="134" customFormat="1">
      <c r="A9" s="138" t="s">
        <v>1213</v>
      </c>
      <c r="B9" s="138">
        <v>12937</v>
      </c>
      <c r="C9" s="138" t="s">
        <v>3536</v>
      </c>
      <c r="D9" s="138" t="s">
        <v>3537</v>
      </c>
      <c r="E9" s="138" t="s">
        <v>309</v>
      </c>
      <c r="F9" s="138" t="s">
        <v>3536</v>
      </c>
      <c r="G9" s="138" t="s">
        <v>3538</v>
      </c>
      <c r="H9" s="138" t="s">
        <v>321</v>
      </c>
      <c r="I9" s="138" t="s">
        <v>917</v>
      </c>
      <c r="J9" s="138" t="s">
        <v>204</v>
      </c>
      <c r="K9" s="138" t="s">
        <v>204</v>
      </c>
      <c r="L9" s="138" t="s">
        <v>325</v>
      </c>
      <c r="M9" s="138" t="s">
        <v>340</v>
      </c>
      <c r="N9" s="138" t="s">
        <v>445</v>
      </c>
      <c r="O9" s="138" t="s">
        <v>339</v>
      </c>
      <c r="P9" s="138" t="s">
        <v>1212</v>
      </c>
      <c r="Q9" s="139">
        <v>145259</v>
      </c>
      <c r="R9" s="139">
        <v>1</v>
      </c>
      <c r="S9" s="139">
        <v>4458</v>
      </c>
      <c r="T9" s="139">
        <v>174.59800000000001</v>
      </c>
      <c r="U9" s="139">
        <v>6650.2439999999997</v>
      </c>
      <c r="V9" s="141">
        <v>5.8199999999999997E-3</v>
      </c>
      <c r="W9" s="141">
        <f t="shared" si="0"/>
        <v>2.6627038012265635E-2</v>
      </c>
      <c r="X9" s="141">
        <v>4.4751276502130889E-3</v>
      </c>
      <c r="AC9"/>
      <c r="AD9" s="2"/>
      <c r="AE9" s="2"/>
    </row>
    <row r="10" spans="1:31" s="134" customFormat="1">
      <c r="A10" s="138" t="s">
        <v>1213</v>
      </c>
      <c r="B10" s="138">
        <v>12937</v>
      </c>
      <c r="C10" s="138" t="s">
        <v>3539</v>
      </c>
      <c r="D10" s="138" t="s">
        <v>3540</v>
      </c>
      <c r="E10" s="138" t="s">
        <v>309</v>
      </c>
      <c r="F10" s="138" t="s">
        <v>3539</v>
      </c>
      <c r="G10" s="138" t="s">
        <v>3541</v>
      </c>
      <c r="H10" s="138" t="s">
        <v>321</v>
      </c>
      <c r="I10" s="138" t="s">
        <v>917</v>
      </c>
      <c r="J10" s="138" t="s">
        <v>204</v>
      </c>
      <c r="K10" s="138" t="s">
        <v>204</v>
      </c>
      <c r="L10" s="138" t="s">
        <v>325</v>
      </c>
      <c r="M10" s="138" t="s">
        <v>340</v>
      </c>
      <c r="N10" s="138" t="s">
        <v>458</v>
      </c>
      <c r="O10" s="138" t="s">
        <v>339</v>
      </c>
      <c r="P10" s="138" t="s">
        <v>1212</v>
      </c>
      <c r="Q10" s="139">
        <v>44483</v>
      </c>
      <c r="R10" s="139">
        <v>1</v>
      </c>
      <c r="S10" s="139">
        <v>13000</v>
      </c>
      <c r="T10" s="143"/>
      <c r="U10" s="139">
        <v>5782.79</v>
      </c>
      <c r="V10" s="141">
        <v>4.0000000000000002E-4</v>
      </c>
      <c r="W10" s="141">
        <f t="shared" si="0"/>
        <v>2.3153822498384963E-2</v>
      </c>
      <c r="X10" s="141">
        <v>3.8913945750525467E-3</v>
      </c>
      <c r="AC10"/>
      <c r="AD10" s="2"/>
      <c r="AE10" s="2"/>
    </row>
    <row r="11" spans="1:31" s="134" customFormat="1">
      <c r="A11" s="138" t="s">
        <v>1213</v>
      </c>
      <c r="B11" s="138">
        <v>12937</v>
      </c>
      <c r="C11" s="138" t="s">
        <v>2513</v>
      </c>
      <c r="D11" s="138" t="s">
        <v>2514</v>
      </c>
      <c r="E11" s="138" t="s">
        <v>309</v>
      </c>
      <c r="F11" s="138" t="s">
        <v>2513</v>
      </c>
      <c r="G11" s="138" t="s">
        <v>3542</v>
      </c>
      <c r="H11" s="138" t="s">
        <v>321</v>
      </c>
      <c r="I11" s="138" t="s">
        <v>917</v>
      </c>
      <c r="J11" s="138" t="s">
        <v>204</v>
      </c>
      <c r="K11" s="138" t="s">
        <v>204</v>
      </c>
      <c r="L11" s="138" t="s">
        <v>325</v>
      </c>
      <c r="M11" s="138" t="s">
        <v>340</v>
      </c>
      <c r="N11" s="138" t="s">
        <v>446</v>
      </c>
      <c r="O11" s="138" t="s">
        <v>339</v>
      </c>
      <c r="P11" s="138" t="s">
        <v>1212</v>
      </c>
      <c r="Q11" s="139">
        <v>3704</v>
      </c>
      <c r="R11" s="139">
        <v>1</v>
      </c>
      <c r="S11" s="139">
        <v>142500</v>
      </c>
      <c r="T11" s="143"/>
      <c r="U11" s="139">
        <v>5278.2</v>
      </c>
      <c r="V11" s="141">
        <v>8.0000000000000007E-5</v>
      </c>
      <c r="W11" s="141">
        <f t="shared" si="0"/>
        <v>2.1133485032480085E-2</v>
      </c>
      <c r="X11" s="141">
        <v>3.5518424231283431E-3</v>
      </c>
      <c r="AC11"/>
      <c r="AD11" s="2"/>
      <c r="AE11" s="2"/>
    </row>
    <row r="12" spans="1:31" s="134" customFormat="1">
      <c r="A12" s="138" t="s">
        <v>1213</v>
      </c>
      <c r="B12" s="138">
        <v>12937</v>
      </c>
      <c r="C12" s="138" t="s">
        <v>1885</v>
      </c>
      <c r="D12" s="138" t="s">
        <v>1886</v>
      </c>
      <c r="E12" s="138" t="s">
        <v>309</v>
      </c>
      <c r="F12" s="138" t="s">
        <v>3543</v>
      </c>
      <c r="G12" s="138" t="s">
        <v>3544</v>
      </c>
      <c r="H12" s="138" t="s">
        <v>321</v>
      </c>
      <c r="I12" s="138" t="s">
        <v>917</v>
      </c>
      <c r="J12" s="138" t="s">
        <v>204</v>
      </c>
      <c r="K12" s="138" t="s">
        <v>204</v>
      </c>
      <c r="L12" s="138" t="s">
        <v>325</v>
      </c>
      <c r="M12" s="138" t="s">
        <v>340</v>
      </c>
      <c r="N12" s="138" t="s">
        <v>448</v>
      </c>
      <c r="O12" s="138" t="s">
        <v>339</v>
      </c>
      <c r="P12" s="138" t="s">
        <v>1212</v>
      </c>
      <c r="Q12" s="139">
        <v>30000</v>
      </c>
      <c r="R12" s="139">
        <v>1</v>
      </c>
      <c r="S12" s="139">
        <v>16650</v>
      </c>
      <c r="T12" s="143"/>
      <c r="U12" s="139">
        <v>4995</v>
      </c>
      <c r="V12" s="141">
        <v>1.2E-4</v>
      </c>
      <c r="W12" s="141">
        <f t="shared" si="0"/>
        <v>1.9999575184198783E-2</v>
      </c>
      <c r="X12" s="141">
        <v>3.3612695433151594E-3</v>
      </c>
      <c r="AC12"/>
      <c r="AD12" s="2"/>
      <c r="AE12" s="2"/>
    </row>
    <row r="13" spans="1:31" s="134" customFormat="1">
      <c r="A13" s="138" t="s">
        <v>1213</v>
      </c>
      <c r="B13" s="138">
        <v>12937</v>
      </c>
      <c r="C13" s="138" t="s">
        <v>2144</v>
      </c>
      <c r="D13" s="138" t="s">
        <v>2145</v>
      </c>
      <c r="E13" s="138" t="s">
        <v>309</v>
      </c>
      <c r="F13" s="138" t="s">
        <v>2144</v>
      </c>
      <c r="G13" s="138" t="s">
        <v>3545</v>
      </c>
      <c r="H13" s="138" t="s">
        <v>321</v>
      </c>
      <c r="I13" s="138" t="s">
        <v>917</v>
      </c>
      <c r="J13" s="138" t="s">
        <v>204</v>
      </c>
      <c r="K13" s="138" t="s">
        <v>204</v>
      </c>
      <c r="L13" s="138" t="s">
        <v>325</v>
      </c>
      <c r="M13" s="138" t="s">
        <v>340</v>
      </c>
      <c r="N13" s="138" t="s">
        <v>456</v>
      </c>
      <c r="O13" s="138" t="s">
        <v>339</v>
      </c>
      <c r="P13" s="138" t="s">
        <v>1212</v>
      </c>
      <c r="Q13" s="139">
        <v>234109</v>
      </c>
      <c r="R13" s="139">
        <v>1</v>
      </c>
      <c r="S13" s="139">
        <v>2089</v>
      </c>
      <c r="T13" s="143"/>
      <c r="U13" s="139">
        <v>4890.5370000000003</v>
      </c>
      <c r="V13" s="141">
        <v>1.8000000000000001E-4</v>
      </c>
      <c r="W13" s="141">
        <f t="shared" si="0"/>
        <v>1.9581313798319514E-2</v>
      </c>
      <c r="X13" s="141">
        <v>3.2909735872984768E-3</v>
      </c>
      <c r="AC13"/>
      <c r="AD13" s="2"/>
      <c r="AE13" s="2"/>
    </row>
    <row r="14" spans="1:31" s="134" customFormat="1">
      <c r="A14" s="138" t="s">
        <v>1213</v>
      </c>
      <c r="B14" s="138">
        <v>12937</v>
      </c>
      <c r="C14" s="138" t="s">
        <v>1781</v>
      </c>
      <c r="D14" s="138" t="s">
        <v>1782</v>
      </c>
      <c r="E14" s="138" t="s">
        <v>309</v>
      </c>
      <c r="F14" s="138" t="s">
        <v>3546</v>
      </c>
      <c r="G14" s="138" t="s">
        <v>3547</v>
      </c>
      <c r="H14" s="138" t="s">
        <v>321</v>
      </c>
      <c r="I14" s="138" t="s">
        <v>917</v>
      </c>
      <c r="J14" s="138" t="s">
        <v>204</v>
      </c>
      <c r="K14" s="138" t="s">
        <v>204</v>
      </c>
      <c r="L14" s="138" t="s">
        <v>325</v>
      </c>
      <c r="M14" s="138" t="s">
        <v>340</v>
      </c>
      <c r="N14" s="138" t="s">
        <v>454</v>
      </c>
      <c r="O14" s="138" t="s">
        <v>339</v>
      </c>
      <c r="P14" s="138" t="s">
        <v>1212</v>
      </c>
      <c r="Q14" s="139">
        <v>52364</v>
      </c>
      <c r="R14" s="139">
        <v>1</v>
      </c>
      <c r="S14" s="139">
        <v>8700</v>
      </c>
      <c r="T14" s="143"/>
      <c r="U14" s="139">
        <v>4555.6679999999997</v>
      </c>
      <c r="V14" s="141">
        <v>5.1000000000000004E-4</v>
      </c>
      <c r="W14" s="141">
        <f t="shared" si="0"/>
        <v>1.8240525461511212E-2</v>
      </c>
      <c r="X14" s="141">
        <v>3.0656312508219189E-3</v>
      </c>
      <c r="AC14"/>
      <c r="AD14" s="2"/>
      <c r="AE14" s="2"/>
    </row>
    <row r="15" spans="1:31" s="134" customFormat="1">
      <c r="A15" s="138" t="s">
        <v>1213</v>
      </c>
      <c r="B15" s="138">
        <v>12937</v>
      </c>
      <c r="C15" s="138" t="s">
        <v>3548</v>
      </c>
      <c r="D15" s="138" t="s">
        <v>3549</v>
      </c>
      <c r="E15" s="138" t="s">
        <v>309</v>
      </c>
      <c r="F15" s="138" t="s">
        <v>3548</v>
      </c>
      <c r="G15" s="138" t="s">
        <v>3550</v>
      </c>
      <c r="H15" s="138" t="s">
        <v>321</v>
      </c>
      <c r="I15" s="138" t="s">
        <v>917</v>
      </c>
      <c r="J15" s="138" t="s">
        <v>204</v>
      </c>
      <c r="K15" s="138" t="s">
        <v>204</v>
      </c>
      <c r="L15" s="138" t="s">
        <v>325</v>
      </c>
      <c r="M15" s="138" t="s">
        <v>340</v>
      </c>
      <c r="N15" s="138" t="s">
        <v>480</v>
      </c>
      <c r="O15" s="138" t="s">
        <v>339</v>
      </c>
      <c r="P15" s="138" t="s">
        <v>1212</v>
      </c>
      <c r="Q15" s="139">
        <v>7644</v>
      </c>
      <c r="R15" s="139">
        <v>1</v>
      </c>
      <c r="S15" s="139">
        <v>56600</v>
      </c>
      <c r="T15" s="143"/>
      <c r="U15" s="139">
        <v>4326.5039999999999</v>
      </c>
      <c r="V15" s="141">
        <v>1E-4</v>
      </c>
      <c r="W15" s="141">
        <f t="shared" si="0"/>
        <v>1.7322971377925281E-2</v>
      </c>
      <c r="X15" s="141">
        <v>2.9114206454917339E-3</v>
      </c>
      <c r="AC15"/>
      <c r="AD15" s="2"/>
      <c r="AE15" s="2"/>
    </row>
    <row r="16" spans="1:31" s="134" customFormat="1">
      <c r="A16" s="138" t="s">
        <v>1213</v>
      </c>
      <c r="B16" s="138">
        <v>12937</v>
      </c>
      <c r="C16" s="138" t="s">
        <v>1920</v>
      </c>
      <c r="D16" s="138" t="s">
        <v>1921</v>
      </c>
      <c r="E16" s="138" t="s">
        <v>309</v>
      </c>
      <c r="F16" s="138" t="s">
        <v>1920</v>
      </c>
      <c r="G16" s="138" t="s">
        <v>3551</v>
      </c>
      <c r="H16" s="138" t="s">
        <v>321</v>
      </c>
      <c r="I16" s="138" t="s">
        <v>917</v>
      </c>
      <c r="J16" s="138" t="s">
        <v>204</v>
      </c>
      <c r="K16" s="138" t="s">
        <v>204</v>
      </c>
      <c r="L16" s="138" t="s">
        <v>325</v>
      </c>
      <c r="M16" s="138" t="s">
        <v>340</v>
      </c>
      <c r="N16" s="138" t="s">
        <v>464</v>
      </c>
      <c r="O16" s="138" t="s">
        <v>339</v>
      </c>
      <c r="P16" s="138" t="s">
        <v>1212</v>
      </c>
      <c r="Q16" s="139">
        <v>8087</v>
      </c>
      <c r="R16" s="139">
        <v>1</v>
      </c>
      <c r="S16" s="139">
        <v>51410</v>
      </c>
      <c r="T16" s="143"/>
      <c r="U16" s="139">
        <v>4157.527</v>
      </c>
      <c r="V16" s="141">
        <v>3.3E-4</v>
      </c>
      <c r="W16" s="141">
        <f t="shared" si="0"/>
        <v>1.6646401164531817E-2</v>
      </c>
      <c r="X16" s="141">
        <v>2.7977114876096987E-3</v>
      </c>
      <c r="AC16"/>
      <c r="AD16" s="2"/>
      <c r="AE16" s="2"/>
    </row>
    <row r="17" spans="1:31" s="134" customFormat="1">
      <c r="A17" s="138" t="s">
        <v>1213</v>
      </c>
      <c r="B17" s="138">
        <v>12937</v>
      </c>
      <c r="C17" s="138" t="s">
        <v>2912</v>
      </c>
      <c r="D17" s="138" t="s">
        <v>2913</v>
      </c>
      <c r="E17" s="138" t="s">
        <v>309</v>
      </c>
      <c r="F17" s="138" t="s">
        <v>3552</v>
      </c>
      <c r="G17" s="138" t="s">
        <v>3553</v>
      </c>
      <c r="H17" s="138" t="s">
        <v>321</v>
      </c>
      <c r="I17" s="138" t="s">
        <v>917</v>
      </c>
      <c r="J17" s="138" t="s">
        <v>204</v>
      </c>
      <c r="K17" s="138" t="s">
        <v>204</v>
      </c>
      <c r="L17" s="138" t="s">
        <v>325</v>
      </c>
      <c r="M17" s="138" t="s">
        <v>340</v>
      </c>
      <c r="N17" s="138" t="s">
        <v>447</v>
      </c>
      <c r="O17" s="138" t="s">
        <v>339</v>
      </c>
      <c r="P17" s="138" t="s">
        <v>1212</v>
      </c>
      <c r="Q17" s="139">
        <v>84875</v>
      </c>
      <c r="R17" s="139">
        <v>1</v>
      </c>
      <c r="S17" s="139">
        <v>4712</v>
      </c>
      <c r="T17" s="143"/>
      <c r="U17" s="139">
        <v>3999.31</v>
      </c>
      <c r="V17" s="141">
        <v>1.3500000000000001E-3</v>
      </c>
      <c r="W17" s="141">
        <f t="shared" si="0"/>
        <v>1.601291311910271E-2</v>
      </c>
      <c r="X17" s="141">
        <v>2.6912430224776277E-3</v>
      </c>
      <c r="AC17"/>
      <c r="AD17" s="2"/>
      <c r="AE17" s="2"/>
    </row>
    <row r="18" spans="1:31" s="134" customFormat="1">
      <c r="A18" s="138" t="s">
        <v>1213</v>
      </c>
      <c r="B18" s="138">
        <v>12937</v>
      </c>
      <c r="C18" s="138" t="s">
        <v>1579</v>
      </c>
      <c r="D18" s="138" t="s">
        <v>1580</v>
      </c>
      <c r="E18" s="138" t="s">
        <v>309</v>
      </c>
      <c r="F18" s="138" t="s">
        <v>3554</v>
      </c>
      <c r="G18" s="138" t="s">
        <v>3555</v>
      </c>
      <c r="H18" s="138" t="s">
        <v>321</v>
      </c>
      <c r="I18" s="138" t="s">
        <v>917</v>
      </c>
      <c r="J18" s="138" t="s">
        <v>204</v>
      </c>
      <c r="K18" s="138" t="s">
        <v>204</v>
      </c>
      <c r="L18" s="138" t="s">
        <v>325</v>
      </c>
      <c r="M18" s="138" t="s">
        <v>340</v>
      </c>
      <c r="N18" s="138" t="s">
        <v>464</v>
      </c>
      <c r="O18" s="138" t="s">
        <v>339</v>
      </c>
      <c r="P18" s="138" t="s">
        <v>1212</v>
      </c>
      <c r="Q18" s="139">
        <v>18348</v>
      </c>
      <c r="R18" s="139">
        <v>1</v>
      </c>
      <c r="S18" s="139">
        <v>21700</v>
      </c>
      <c r="T18" s="143"/>
      <c r="U18" s="139">
        <v>3981.5160000000001</v>
      </c>
      <c r="V18" s="141">
        <v>2.49E-3</v>
      </c>
      <c r="W18" s="141">
        <f t="shared" si="0"/>
        <v>1.5941667385203286E-2</v>
      </c>
      <c r="X18" s="141">
        <v>2.6792689623667668E-3</v>
      </c>
      <c r="AC18"/>
      <c r="AD18" s="2"/>
      <c r="AE18" s="2"/>
    </row>
    <row r="19" spans="1:31" s="134" customFormat="1">
      <c r="A19" s="138" t="s">
        <v>1213</v>
      </c>
      <c r="B19" s="138">
        <v>12937</v>
      </c>
      <c r="C19" s="138" t="s">
        <v>2339</v>
      </c>
      <c r="D19" s="138" t="s">
        <v>2340</v>
      </c>
      <c r="E19" s="138" t="s">
        <v>309</v>
      </c>
      <c r="F19" s="138" t="s">
        <v>3556</v>
      </c>
      <c r="G19" s="138" t="s">
        <v>3557</v>
      </c>
      <c r="H19" s="138" t="s">
        <v>321</v>
      </c>
      <c r="I19" s="138" t="s">
        <v>917</v>
      </c>
      <c r="J19" s="138" t="s">
        <v>204</v>
      </c>
      <c r="K19" s="138" t="s">
        <v>204</v>
      </c>
      <c r="L19" s="138" t="s">
        <v>325</v>
      </c>
      <c r="M19" s="138" t="s">
        <v>340</v>
      </c>
      <c r="N19" s="138" t="s">
        <v>445</v>
      </c>
      <c r="O19" s="138" t="s">
        <v>339</v>
      </c>
      <c r="P19" s="138" t="s">
        <v>1212</v>
      </c>
      <c r="Q19" s="139">
        <v>62557</v>
      </c>
      <c r="R19" s="139">
        <v>1</v>
      </c>
      <c r="S19" s="139">
        <v>5909</v>
      </c>
      <c r="T19" s="143"/>
      <c r="U19" s="139">
        <v>3696.4929999999999</v>
      </c>
      <c r="V19" s="141">
        <v>2.7999999999999998E-4</v>
      </c>
      <c r="W19" s="141">
        <f t="shared" si="0"/>
        <v>1.4800458392665567E-2</v>
      </c>
      <c r="X19" s="141">
        <v>2.4874693369324693E-3</v>
      </c>
      <c r="AC19"/>
      <c r="AD19" s="2"/>
      <c r="AE19" s="2"/>
    </row>
    <row r="20" spans="1:31" s="134" customFormat="1">
      <c r="A20" s="138" t="s">
        <v>1213</v>
      </c>
      <c r="B20" s="138">
        <v>12937</v>
      </c>
      <c r="C20" s="138" t="s">
        <v>2848</v>
      </c>
      <c r="D20" s="138" t="s">
        <v>2849</v>
      </c>
      <c r="E20" s="138" t="s">
        <v>309</v>
      </c>
      <c r="F20" s="138" t="s">
        <v>3558</v>
      </c>
      <c r="G20" s="138" t="s">
        <v>3559</v>
      </c>
      <c r="H20" s="138" t="s">
        <v>321</v>
      </c>
      <c r="I20" s="138" t="s">
        <v>917</v>
      </c>
      <c r="J20" s="138" t="s">
        <v>204</v>
      </c>
      <c r="K20" s="138" t="s">
        <v>204</v>
      </c>
      <c r="L20" s="138" t="s">
        <v>325</v>
      </c>
      <c r="M20" s="138" t="s">
        <v>340</v>
      </c>
      <c r="N20" s="138" t="s">
        <v>462</v>
      </c>
      <c r="O20" s="138" t="s">
        <v>339</v>
      </c>
      <c r="P20" s="138" t="s">
        <v>1212</v>
      </c>
      <c r="Q20" s="139">
        <v>17754</v>
      </c>
      <c r="R20" s="139">
        <v>1</v>
      </c>
      <c r="S20" s="139">
        <v>19000</v>
      </c>
      <c r="T20" s="144"/>
      <c r="U20" s="139">
        <v>3373.26</v>
      </c>
      <c r="V20" s="141">
        <v>2.0699999999999998E-3</v>
      </c>
      <c r="W20" s="141">
        <f t="shared" si="0"/>
        <v>1.3506259656826905E-2</v>
      </c>
      <c r="X20" s="141">
        <v>2.2699571771137728E-3</v>
      </c>
      <c r="AC20"/>
      <c r="AD20" s="2"/>
      <c r="AE20" s="2"/>
    </row>
    <row r="21" spans="1:31" s="134" customFormat="1">
      <c r="A21" s="138" t="s">
        <v>1213</v>
      </c>
      <c r="B21" s="138">
        <v>12937</v>
      </c>
      <c r="C21" s="138" t="s">
        <v>3226</v>
      </c>
      <c r="D21" s="138" t="s">
        <v>3227</v>
      </c>
      <c r="E21" s="138" t="s">
        <v>309</v>
      </c>
      <c r="F21" s="138" t="s">
        <v>3226</v>
      </c>
      <c r="G21" s="138" t="s">
        <v>3560</v>
      </c>
      <c r="H21" s="138" t="s">
        <v>321</v>
      </c>
      <c r="I21" s="138" t="s">
        <v>917</v>
      </c>
      <c r="J21" s="138" t="s">
        <v>204</v>
      </c>
      <c r="K21" s="138" t="s">
        <v>204</v>
      </c>
      <c r="L21" s="138" t="s">
        <v>325</v>
      </c>
      <c r="M21" s="138" t="s">
        <v>340</v>
      </c>
      <c r="N21" s="138" t="s">
        <v>441</v>
      </c>
      <c r="O21" s="138" t="s">
        <v>339</v>
      </c>
      <c r="P21" s="138" t="s">
        <v>1212</v>
      </c>
      <c r="Q21" s="139">
        <v>287716</v>
      </c>
      <c r="R21" s="139">
        <v>1</v>
      </c>
      <c r="S21" s="139">
        <v>1156</v>
      </c>
      <c r="T21" s="144"/>
      <c r="U21" s="139">
        <v>3325.9969999999998</v>
      </c>
      <c r="V21" s="141">
        <v>1.6199999999999999E-3</v>
      </c>
      <c r="W21" s="141">
        <f t="shared" si="0"/>
        <v>1.3317022435219138E-2</v>
      </c>
      <c r="X21" s="141">
        <v>2.2381526360876055E-3</v>
      </c>
      <c r="AC21"/>
      <c r="AD21" s="2"/>
      <c r="AE21" s="2"/>
    </row>
    <row r="22" spans="1:31" s="134" customFormat="1">
      <c r="A22" s="138" t="s">
        <v>1213</v>
      </c>
      <c r="B22" s="138">
        <v>12937</v>
      </c>
      <c r="C22" s="138" t="s">
        <v>2023</v>
      </c>
      <c r="D22" s="138" t="s">
        <v>2024</v>
      </c>
      <c r="E22" s="138" t="s">
        <v>309</v>
      </c>
      <c r="F22" s="138" t="s">
        <v>2023</v>
      </c>
      <c r="G22" s="138" t="s">
        <v>3561</v>
      </c>
      <c r="H22" s="138" t="s">
        <v>321</v>
      </c>
      <c r="I22" s="138" t="s">
        <v>917</v>
      </c>
      <c r="J22" s="138" t="s">
        <v>204</v>
      </c>
      <c r="K22" s="138" t="s">
        <v>204</v>
      </c>
      <c r="L22" s="138" t="s">
        <v>325</v>
      </c>
      <c r="M22" s="138" t="s">
        <v>340</v>
      </c>
      <c r="N22" s="138" t="s">
        <v>464</v>
      </c>
      <c r="O22" s="138" t="s">
        <v>339</v>
      </c>
      <c r="P22" s="138" t="s">
        <v>1212</v>
      </c>
      <c r="Q22" s="139">
        <v>13003</v>
      </c>
      <c r="R22" s="139">
        <v>1</v>
      </c>
      <c r="S22" s="139">
        <v>24920</v>
      </c>
      <c r="T22" s="144"/>
      <c r="U22" s="139">
        <v>3240.348</v>
      </c>
      <c r="V22" s="141">
        <v>1.1E-4</v>
      </c>
      <c r="W22" s="141">
        <f t="shared" si="0"/>
        <v>1.2974090780574207E-2</v>
      </c>
      <c r="X22" s="141">
        <v>2.180517125553992E-3</v>
      </c>
      <c r="AC22"/>
      <c r="AD22" s="2"/>
      <c r="AE22" s="2"/>
    </row>
    <row r="23" spans="1:31" s="134" customFormat="1">
      <c r="A23" s="138" t="s">
        <v>1213</v>
      </c>
      <c r="B23" s="138">
        <v>12937</v>
      </c>
      <c r="C23" s="138" t="s">
        <v>3562</v>
      </c>
      <c r="D23" s="138" t="s">
        <v>3563</v>
      </c>
      <c r="E23" s="138" t="s">
        <v>309</v>
      </c>
      <c r="F23" s="138" t="s">
        <v>3562</v>
      </c>
      <c r="G23" s="138" t="s">
        <v>3564</v>
      </c>
      <c r="H23" s="138" t="s">
        <v>321</v>
      </c>
      <c r="I23" s="138" t="s">
        <v>917</v>
      </c>
      <c r="J23" s="138" t="s">
        <v>204</v>
      </c>
      <c r="K23" s="138" t="s">
        <v>204</v>
      </c>
      <c r="L23" s="138" t="s">
        <v>325</v>
      </c>
      <c r="M23" s="138" t="s">
        <v>340</v>
      </c>
      <c r="N23" s="138" t="s">
        <v>439</v>
      </c>
      <c r="O23" s="138" t="s">
        <v>339</v>
      </c>
      <c r="P23" s="138" t="s">
        <v>1212</v>
      </c>
      <c r="Q23" s="139">
        <v>37849</v>
      </c>
      <c r="R23" s="139">
        <v>1</v>
      </c>
      <c r="S23" s="139">
        <v>8478</v>
      </c>
      <c r="T23" s="144"/>
      <c r="U23" s="139">
        <v>3208.8380000000002</v>
      </c>
      <c r="V23" s="141">
        <v>4.6999999999999999E-4</v>
      </c>
      <c r="W23" s="141">
        <f t="shared" si="0"/>
        <v>1.2847927294277089E-2</v>
      </c>
      <c r="X23" s="141">
        <v>2.1593132009674336E-3</v>
      </c>
      <c r="AC23"/>
      <c r="AD23" s="2"/>
      <c r="AE23" s="2"/>
    </row>
    <row r="24" spans="1:31" s="134" customFormat="1">
      <c r="A24" s="138" t="s">
        <v>1213</v>
      </c>
      <c r="B24" s="138">
        <v>12937</v>
      </c>
      <c r="C24" s="138" t="s">
        <v>3565</v>
      </c>
      <c r="D24" s="138" t="s">
        <v>3566</v>
      </c>
      <c r="E24" s="138" t="s">
        <v>309</v>
      </c>
      <c r="F24" s="138" t="s">
        <v>3565</v>
      </c>
      <c r="G24" s="138" t="s">
        <v>3567</v>
      </c>
      <c r="H24" s="138" t="s">
        <v>321</v>
      </c>
      <c r="I24" s="138" t="s">
        <v>917</v>
      </c>
      <c r="J24" s="138" t="s">
        <v>204</v>
      </c>
      <c r="K24" s="138" t="s">
        <v>204</v>
      </c>
      <c r="L24" s="138" t="s">
        <v>325</v>
      </c>
      <c r="M24" s="138" t="s">
        <v>340</v>
      </c>
      <c r="N24" s="138" t="s">
        <v>458</v>
      </c>
      <c r="O24" s="138" t="s">
        <v>339</v>
      </c>
      <c r="P24" s="138" t="s">
        <v>1212</v>
      </c>
      <c r="Q24" s="139">
        <v>14163</v>
      </c>
      <c r="R24" s="139">
        <v>1</v>
      </c>
      <c r="S24" s="139">
        <v>21310</v>
      </c>
      <c r="T24" s="144"/>
      <c r="U24" s="139">
        <v>3018.1350000000002</v>
      </c>
      <c r="V24" s="141">
        <v>2.9999999999999997E-4</v>
      </c>
      <c r="W24" s="141">
        <f t="shared" si="0"/>
        <v>1.208436793765001E-2</v>
      </c>
      <c r="X24" s="141">
        <v>2.0309840346573573E-3</v>
      </c>
      <c r="AC24"/>
      <c r="AD24" s="2"/>
      <c r="AE24" s="2"/>
    </row>
    <row r="25" spans="1:31" s="134" customFormat="1">
      <c r="A25" s="138" t="s">
        <v>1213</v>
      </c>
      <c r="B25" s="138">
        <v>12937</v>
      </c>
      <c r="C25" s="138" t="s">
        <v>3568</v>
      </c>
      <c r="D25" s="138" t="s">
        <v>3569</v>
      </c>
      <c r="E25" s="138" t="s">
        <v>309</v>
      </c>
      <c r="F25" s="138" t="s">
        <v>3568</v>
      </c>
      <c r="G25" s="138" t="s">
        <v>3570</v>
      </c>
      <c r="H25" s="138" t="s">
        <v>321</v>
      </c>
      <c r="I25" s="138" t="s">
        <v>917</v>
      </c>
      <c r="J25" s="138" t="s">
        <v>204</v>
      </c>
      <c r="K25" s="138" t="s">
        <v>204</v>
      </c>
      <c r="L25" s="138" t="s">
        <v>325</v>
      </c>
      <c r="M25" s="138" t="s">
        <v>340</v>
      </c>
      <c r="N25" s="138" t="s">
        <v>458</v>
      </c>
      <c r="O25" s="138" t="s">
        <v>339</v>
      </c>
      <c r="P25" s="138" t="s">
        <v>1212</v>
      </c>
      <c r="Q25" s="139">
        <v>4397</v>
      </c>
      <c r="R25" s="139">
        <v>1</v>
      </c>
      <c r="S25" s="139">
        <v>68020</v>
      </c>
      <c r="T25" s="144"/>
      <c r="U25" s="139">
        <v>2990.8389999999999</v>
      </c>
      <c r="V25" s="141">
        <v>1.4999999999999999E-4</v>
      </c>
      <c r="W25" s="141">
        <f t="shared" si="0"/>
        <v>1.1975076965832613E-2</v>
      </c>
      <c r="X25" s="141">
        <v>2.0126158237555891E-3</v>
      </c>
      <c r="AC25"/>
      <c r="AD25" s="2"/>
      <c r="AE25" s="2"/>
    </row>
    <row r="26" spans="1:31" s="134" customFormat="1">
      <c r="A26" s="138" t="s">
        <v>1213</v>
      </c>
      <c r="B26" s="138">
        <v>12937</v>
      </c>
      <c r="C26" s="138" t="s">
        <v>3571</v>
      </c>
      <c r="D26" s="138" t="s">
        <v>3572</v>
      </c>
      <c r="E26" s="138" t="s">
        <v>309</v>
      </c>
      <c r="F26" s="138" t="s">
        <v>3571</v>
      </c>
      <c r="G26" s="138" t="s">
        <v>3573</v>
      </c>
      <c r="H26" s="138" t="s">
        <v>321</v>
      </c>
      <c r="I26" s="138" t="s">
        <v>917</v>
      </c>
      <c r="J26" s="138" t="s">
        <v>204</v>
      </c>
      <c r="K26" s="138" t="s">
        <v>204</v>
      </c>
      <c r="L26" s="138" t="s">
        <v>325</v>
      </c>
      <c r="M26" s="138" t="s">
        <v>340</v>
      </c>
      <c r="N26" s="138" t="s">
        <v>475</v>
      </c>
      <c r="O26" s="138" t="s">
        <v>339</v>
      </c>
      <c r="P26" s="138" t="s">
        <v>1212</v>
      </c>
      <c r="Q26" s="139">
        <v>9462</v>
      </c>
      <c r="R26" s="139">
        <v>1</v>
      </c>
      <c r="S26" s="139">
        <v>30240</v>
      </c>
      <c r="T26" s="144"/>
      <c r="U26" s="139">
        <v>2861.3090000000002</v>
      </c>
      <c r="V26" s="141">
        <v>6.8000000000000005E-4</v>
      </c>
      <c r="W26" s="141">
        <f t="shared" si="0"/>
        <v>1.1456449343488417E-2</v>
      </c>
      <c r="X26" s="141">
        <v>1.9254516107534646E-3</v>
      </c>
      <c r="AC26"/>
      <c r="AD26" s="2"/>
      <c r="AE26" s="2"/>
    </row>
    <row r="27" spans="1:31" s="134" customFormat="1">
      <c r="A27" s="138" t="s">
        <v>1213</v>
      </c>
      <c r="B27" s="138">
        <v>12937</v>
      </c>
      <c r="C27" s="138" t="s">
        <v>3574</v>
      </c>
      <c r="D27" s="138" t="s">
        <v>3575</v>
      </c>
      <c r="E27" s="138" t="s">
        <v>309</v>
      </c>
      <c r="F27" s="138" t="s">
        <v>3576</v>
      </c>
      <c r="G27" s="138" t="s">
        <v>3577</v>
      </c>
      <c r="H27" s="138" t="s">
        <v>321</v>
      </c>
      <c r="I27" s="138" t="s">
        <v>917</v>
      </c>
      <c r="J27" s="138" t="s">
        <v>204</v>
      </c>
      <c r="K27" s="138" t="s">
        <v>204</v>
      </c>
      <c r="L27" s="138" t="s">
        <v>325</v>
      </c>
      <c r="M27" s="138" t="s">
        <v>340</v>
      </c>
      <c r="N27" s="138" t="s">
        <v>454</v>
      </c>
      <c r="O27" s="138" t="s">
        <v>339</v>
      </c>
      <c r="P27" s="138" t="s">
        <v>1212</v>
      </c>
      <c r="Q27" s="139">
        <v>207507</v>
      </c>
      <c r="R27" s="139">
        <v>1</v>
      </c>
      <c r="S27" s="139">
        <v>1249</v>
      </c>
      <c r="T27" s="139">
        <v>39.238</v>
      </c>
      <c r="U27" s="139">
        <v>2631.0010000000002</v>
      </c>
      <c r="V27" s="141">
        <v>1.8000000000000001E-4</v>
      </c>
      <c r="W27" s="141">
        <f t="shared" si="0"/>
        <v>1.0534314776617055E-2</v>
      </c>
      <c r="X27" s="141">
        <v>1.7704711771234691E-3</v>
      </c>
      <c r="AC27"/>
      <c r="AD27" s="2"/>
      <c r="AE27" s="2"/>
    </row>
    <row r="28" spans="1:31" s="134" customFormat="1">
      <c r="A28" s="138" t="s">
        <v>1213</v>
      </c>
      <c r="B28" s="138">
        <v>12937</v>
      </c>
      <c r="C28" s="138" t="s">
        <v>1908</v>
      </c>
      <c r="D28" s="138" t="s">
        <v>1909</v>
      </c>
      <c r="E28" s="138" t="s">
        <v>309</v>
      </c>
      <c r="F28" s="138" t="s">
        <v>1908</v>
      </c>
      <c r="G28" s="138" t="s">
        <v>3578</v>
      </c>
      <c r="H28" s="138" t="s">
        <v>321</v>
      </c>
      <c r="I28" s="138" t="s">
        <v>917</v>
      </c>
      <c r="J28" s="138" t="s">
        <v>204</v>
      </c>
      <c r="K28" s="138" t="s">
        <v>204</v>
      </c>
      <c r="L28" s="138" t="s">
        <v>325</v>
      </c>
      <c r="M28" s="138" t="s">
        <v>340</v>
      </c>
      <c r="N28" s="138" t="s">
        <v>464</v>
      </c>
      <c r="O28" s="138" t="s">
        <v>339</v>
      </c>
      <c r="P28" s="138" t="s">
        <v>1212</v>
      </c>
      <c r="Q28" s="139">
        <v>23675</v>
      </c>
      <c r="R28" s="139">
        <v>1</v>
      </c>
      <c r="S28" s="139">
        <v>10740</v>
      </c>
      <c r="T28" s="144"/>
      <c r="U28" s="139">
        <v>2542.6950000000002</v>
      </c>
      <c r="V28" s="141">
        <v>6.4999999999999997E-4</v>
      </c>
      <c r="W28" s="141">
        <f t="shared" si="0"/>
        <v>1.0180744709306572E-2</v>
      </c>
      <c r="X28" s="141">
        <v>1.7110476999879359E-3</v>
      </c>
      <c r="AC28"/>
      <c r="AD28" s="2"/>
      <c r="AE28" s="2"/>
    </row>
    <row r="29" spans="1:31" s="134" customFormat="1">
      <c r="A29" s="138" t="s">
        <v>1213</v>
      </c>
      <c r="B29" s="138">
        <v>12937</v>
      </c>
      <c r="C29" s="138" t="s">
        <v>2092</v>
      </c>
      <c r="D29" s="138" t="s">
        <v>2093</v>
      </c>
      <c r="E29" s="138" t="s">
        <v>309</v>
      </c>
      <c r="F29" s="138" t="s">
        <v>2092</v>
      </c>
      <c r="G29" s="138" t="s">
        <v>3579</v>
      </c>
      <c r="H29" s="138" t="s">
        <v>321</v>
      </c>
      <c r="I29" s="138" t="s">
        <v>917</v>
      </c>
      <c r="J29" s="138" t="s">
        <v>204</v>
      </c>
      <c r="K29" s="138" t="s">
        <v>204</v>
      </c>
      <c r="L29" s="138" t="s">
        <v>325</v>
      </c>
      <c r="M29" s="138" t="s">
        <v>340</v>
      </c>
      <c r="N29" s="138" t="s">
        <v>484</v>
      </c>
      <c r="O29" s="138" t="s">
        <v>339</v>
      </c>
      <c r="P29" s="138" t="s">
        <v>1212</v>
      </c>
      <c r="Q29" s="139">
        <v>462548</v>
      </c>
      <c r="R29" s="139">
        <v>1</v>
      </c>
      <c r="S29" s="139">
        <v>546.6</v>
      </c>
      <c r="T29" s="144"/>
      <c r="U29" s="139">
        <v>2528.2869999999998</v>
      </c>
      <c r="V29" s="141">
        <v>1.7000000000000001E-4</v>
      </c>
      <c r="W29" s="141">
        <f t="shared" si="0"/>
        <v>1.0123056244991468E-2</v>
      </c>
      <c r="X29" s="141">
        <v>1.7013521701420729E-3</v>
      </c>
      <c r="AC29"/>
      <c r="AD29" s="2"/>
      <c r="AE29" s="2"/>
    </row>
    <row r="30" spans="1:31" s="134" customFormat="1">
      <c r="A30" s="138" t="s">
        <v>1213</v>
      </c>
      <c r="B30" s="138">
        <v>12937</v>
      </c>
      <c r="C30" s="138" t="s">
        <v>3580</v>
      </c>
      <c r="D30" s="138" t="s">
        <v>3581</v>
      </c>
      <c r="E30" s="138" t="s">
        <v>309</v>
      </c>
      <c r="F30" s="138" t="s">
        <v>3580</v>
      </c>
      <c r="G30" s="138" t="s">
        <v>3582</v>
      </c>
      <c r="H30" s="138" t="s">
        <v>321</v>
      </c>
      <c r="I30" s="138" t="s">
        <v>917</v>
      </c>
      <c r="J30" s="138" t="s">
        <v>204</v>
      </c>
      <c r="K30" s="138" t="s">
        <v>204</v>
      </c>
      <c r="L30" s="138" t="s">
        <v>325</v>
      </c>
      <c r="M30" s="138" t="s">
        <v>340</v>
      </c>
      <c r="N30" s="138" t="s">
        <v>475</v>
      </c>
      <c r="O30" s="138" t="s">
        <v>339</v>
      </c>
      <c r="P30" s="138" t="s">
        <v>1212</v>
      </c>
      <c r="Q30" s="139">
        <v>30055</v>
      </c>
      <c r="R30" s="139">
        <v>1</v>
      </c>
      <c r="S30" s="139">
        <v>8050</v>
      </c>
      <c r="T30" s="144"/>
      <c r="U30" s="139">
        <v>2419.4279999999999</v>
      </c>
      <c r="V30" s="141">
        <v>6.2E-4</v>
      </c>
      <c r="W30" s="141">
        <f t="shared" si="0"/>
        <v>9.6871936313825211E-3</v>
      </c>
      <c r="X30" s="141">
        <v>1.6280980277565383E-3</v>
      </c>
      <c r="AC30"/>
      <c r="AD30" s="2"/>
      <c r="AE30" s="2"/>
    </row>
    <row r="31" spans="1:31" s="134" customFormat="1">
      <c r="A31" s="138" t="s">
        <v>1213</v>
      </c>
      <c r="B31" s="138">
        <v>12937</v>
      </c>
      <c r="C31" s="138" t="s">
        <v>3583</v>
      </c>
      <c r="D31" s="138" t="s">
        <v>3584</v>
      </c>
      <c r="E31" s="138" t="s">
        <v>80</v>
      </c>
      <c r="F31" s="138" t="s">
        <v>3585</v>
      </c>
      <c r="G31" s="138" t="s">
        <v>3586</v>
      </c>
      <c r="H31" s="138" t="s">
        <v>321</v>
      </c>
      <c r="I31" s="138" t="s">
        <v>963</v>
      </c>
      <c r="J31" s="138" t="s">
        <v>204</v>
      </c>
      <c r="K31" s="138" t="s">
        <v>204</v>
      </c>
      <c r="L31" s="138" t="s">
        <v>314</v>
      </c>
      <c r="M31" s="138" t="s">
        <v>342</v>
      </c>
      <c r="N31" s="138" t="s">
        <v>449</v>
      </c>
      <c r="O31" s="138" t="s">
        <v>339</v>
      </c>
      <c r="P31" s="138" t="s">
        <v>1212</v>
      </c>
      <c r="Q31" s="139">
        <v>575</v>
      </c>
      <c r="R31" s="139">
        <v>1</v>
      </c>
      <c r="S31" s="139">
        <v>400000</v>
      </c>
      <c r="T31" s="144"/>
      <c r="U31" s="139">
        <v>2300</v>
      </c>
      <c r="V31" s="141">
        <v>1.1900000000000001E-2</v>
      </c>
      <c r="W31" s="141">
        <f t="shared" si="0"/>
        <v>9.2090135983297697E-3</v>
      </c>
      <c r="X31" s="141">
        <v>1.54773172164662E-3</v>
      </c>
      <c r="AC31"/>
      <c r="AD31" s="2"/>
      <c r="AE31" s="2"/>
    </row>
    <row r="32" spans="1:31" s="134" customFormat="1">
      <c r="A32" s="138" t="s">
        <v>1213</v>
      </c>
      <c r="B32" s="138">
        <v>12937</v>
      </c>
      <c r="C32" s="138" t="s">
        <v>1913</v>
      </c>
      <c r="D32" s="138" t="s">
        <v>1914</v>
      </c>
      <c r="E32" s="138" t="s">
        <v>309</v>
      </c>
      <c r="F32" s="138" t="s">
        <v>1913</v>
      </c>
      <c r="G32" s="138" t="s">
        <v>3587</v>
      </c>
      <c r="H32" s="138" t="s">
        <v>321</v>
      </c>
      <c r="I32" s="138" t="s">
        <v>917</v>
      </c>
      <c r="J32" s="138" t="s">
        <v>204</v>
      </c>
      <c r="K32" s="138" t="s">
        <v>204</v>
      </c>
      <c r="L32" s="138" t="s">
        <v>325</v>
      </c>
      <c r="M32" s="138" t="s">
        <v>340</v>
      </c>
      <c r="N32" s="138" t="s">
        <v>464</v>
      </c>
      <c r="O32" s="138" t="s">
        <v>339</v>
      </c>
      <c r="P32" s="138" t="s">
        <v>1212</v>
      </c>
      <c r="Q32" s="139">
        <v>7250</v>
      </c>
      <c r="R32" s="139">
        <v>1</v>
      </c>
      <c r="S32" s="139">
        <v>28940</v>
      </c>
      <c r="T32" s="139">
        <v>13.712999999999999</v>
      </c>
      <c r="U32" s="139">
        <v>2111.8629999999998</v>
      </c>
      <c r="V32" s="141">
        <v>1.4999999999999999E-4</v>
      </c>
      <c r="W32" s="141">
        <f t="shared" si="0"/>
        <v>8.4557282977432615E-3</v>
      </c>
      <c r="X32" s="141">
        <v>1.4211292855964327E-3</v>
      </c>
      <c r="AC32"/>
      <c r="AD32" s="2"/>
      <c r="AE32" s="2"/>
    </row>
    <row r="33" spans="1:31" s="134" customFormat="1">
      <c r="A33" s="138" t="s">
        <v>1213</v>
      </c>
      <c r="B33" s="138">
        <v>12937</v>
      </c>
      <c r="C33" s="138" t="s">
        <v>3588</v>
      </c>
      <c r="D33" s="138" t="s">
        <v>3589</v>
      </c>
      <c r="E33" s="138" t="s">
        <v>309</v>
      </c>
      <c r="F33" s="138" t="s">
        <v>3590</v>
      </c>
      <c r="G33" s="138" t="s">
        <v>3591</v>
      </c>
      <c r="H33" s="138" t="s">
        <v>321</v>
      </c>
      <c r="I33" s="138" t="s">
        <v>917</v>
      </c>
      <c r="J33" s="138" t="s">
        <v>204</v>
      </c>
      <c r="K33" s="138" t="s">
        <v>204</v>
      </c>
      <c r="L33" s="138" t="s">
        <v>327</v>
      </c>
      <c r="M33" s="138" t="s">
        <v>340</v>
      </c>
      <c r="N33" s="138" t="s">
        <v>465</v>
      </c>
      <c r="O33" s="138" t="s">
        <v>339</v>
      </c>
      <c r="P33" s="138" t="s">
        <v>1212</v>
      </c>
      <c r="Q33" s="139">
        <v>49640</v>
      </c>
      <c r="R33" s="139">
        <v>1</v>
      </c>
      <c r="S33" s="139">
        <f>(U33-(T33*R33))*1000/R33/Q33*100</f>
        <v>4196.4081385979043</v>
      </c>
      <c r="T33" s="140"/>
      <c r="U33" s="139">
        <f>2105.232-22.135</f>
        <v>2083.0969999999998</v>
      </c>
      <c r="V33" s="141">
        <v>7.6000000000000004E-4</v>
      </c>
      <c r="W33" s="141">
        <f t="shared" si="0"/>
        <v>8.3405515650608469E-3</v>
      </c>
      <c r="X33" s="141">
        <v>1.4017718722464821E-3</v>
      </c>
      <c r="AC33"/>
      <c r="AD33" s="2"/>
      <c r="AE33" s="2"/>
    </row>
    <row r="34" spans="1:31" s="134" customFormat="1">
      <c r="A34" s="138" t="s">
        <v>1213</v>
      </c>
      <c r="B34" s="138">
        <v>12937</v>
      </c>
      <c r="C34" s="138" t="s">
        <v>2460</v>
      </c>
      <c r="D34" s="138" t="s">
        <v>2461</v>
      </c>
      <c r="E34" s="138" t="s">
        <v>309</v>
      </c>
      <c r="F34" s="138" t="s">
        <v>3592</v>
      </c>
      <c r="G34" s="138" t="s">
        <v>3593</v>
      </c>
      <c r="H34" s="138" t="s">
        <v>321</v>
      </c>
      <c r="I34" s="138" t="s">
        <v>917</v>
      </c>
      <c r="J34" s="138" t="s">
        <v>204</v>
      </c>
      <c r="K34" s="138" t="s">
        <v>204</v>
      </c>
      <c r="L34" s="138" t="s">
        <v>325</v>
      </c>
      <c r="M34" s="138" t="s">
        <v>340</v>
      </c>
      <c r="N34" s="138" t="s">
        <v>484</v>
      </c>
      <c r="O34" s="138" t="s">
        <v>339</v>
      </c>
      <c r="P34" s="138" t="s">
        <v>1212</v>
      </c>
      <c r="Q34" s="139">
        <v>112809</v>
      </c>
      <c r="R34" s="139">
        <v>1</v>
      </c>
      <c r="S34" s="139">
        <v>1864</v>
      </c>
      <c r="T34" s="140"/>
      <c r="U34" s="139">
        <v>2102.7600000000002</v>
      </c>
      <c r="V34" s="141">
        <v>9.7000000000000005E-4</v>
      </c>
      <c r="W34" s="141">
        <f t="shared" si="0"/>
        <v>8.419280623488656E-3</v>
      </c>
      <c r="X34" s="141">
        <v>1.41500363261289E-3</v>
      </c>
      <c r="AC34" s="2"/>
      <c r="AD34" s="2"/>
      <c r="AE34" s="2"/>
    </row>
    <row r="35" spans="1:31" s="134" customFormat="1">
      <c r="A35" s="138" t="s">
        <v>1213</v>
      </c>
      <c r="B35" s="138">
        <v>12937</v>
      </c>
      <c r="C35" s="138" t="s">
        <v>2679</v>
      </c>
      <c r="D35" s="138" t="s">
        <v>2680</v>
      </c>
      <c r="E35" s="138" t="s">
        <v>309</v>
      </c>
      <c r="F35" s="138" t="s">
        <v>3594</v>
      </c>
      <c r="G35" s="138" t="s">
        <v>3595</v>
      </c>
      <c r="H35" s="138" t="s">
        <v>321</v>
      </c>
      <c r="I35" s="138" t="s">
        <v>917</v>
      </c>
      <c r="J35" s="138" t="s">
        <v>204</v>
      </c>
      <c r="K35" s="138" t="s">
        <v>204</v>
      </c>
      <c r="L35" s="138" t="s">
        <v>325</v>
      </c>
      <c r="M35" s="138" t="s">
        <v>340</v>
      </c>
      <c r="N35" s="138" t="s">
        <v>464</v>
      </c>
      <c r="O35" s="138" t="s">
        <v>339</v>
      </c>
      <c r="P35" s="138" t="s">
        <v>1212</v>
      </c>
      <c r="Q35" s="139">
        <v>177651</v>
      </c>
      <c r="R35" s="139">
        <v>1</v>
      </c>
      <c r="S35" s="139">
        <v>1142</v>
      </c>
      <c r="T35" s="140"/>
      <c r="U35" s="139">
        <v>2028.7739999999999</v>
      </c>
      <c r="V35" s="141">
        <v>1.1800000000000001E-3</v>
      </c>
      <c r="W35" s="141">
        <f t="shared" si="0"/>
        <v>8.1230466756251653E-3</v>
      </c>
      <c r="X35" s="141">
        <v>1.3652164677616955E-3</v>
      </c>
      <c r="AC35" s="2"/>
      <c r="AD35" s="2"/>
      <c r="AE35" s="2"/>
    </row>
    <row r="36" spans="1:31" s="134" customFormat="1">
      <c r="A36" s="138" t="s">
        <v>1213</v>
      </c>
      <c r="B36" s="138">
        <v>12937</v>
      </c>
      <c r="C36" s="138" t="s">
        <v>3596</v>
      </c>
      <c r="D36" s="138" t="s">
        <v>3597</v>
      </c>
      <c r="E36" s="138" t="s">
        <v>309</v>
      </c>
      <c r="F36" s="138" t="s">
        <v>3598</v>
      </c>
      <c r="G36" s="138" t="s">
        <v>3599</v>
      </c>
      <c r="H36" s="138" t="s">
        <v>321</v>
      </c>
      <c r="I36" s="138" t="s">
        <v>917</v>
      </c>
      <c r="J36" s="138" t="s">
        <v>204</v>
      </c>
      <c r="K36" s="138" t="s">
        <v>204</v>
      </c>
      <c r="L36" s="138" t="s">
        <v>325</v>
      </c>
      <c r="M36" s="138" t="s">
        <v>340</v>
      </c>
      <c r="N36" s="138" t="s">
        <v>477</v>
      </c>
      <c r="O36" s="138" t="s">
        <v>339</v>
      </c>
      <c r="P36" s="138" t="s">
        <v>1212</v>
      </c>
      <c r="Q36" s="139">
        <v>179526</v>
      </c>
      <c r="R36" s="139">
        <v>1</v>
      </c>
      <c r="S36" s="139">
        <v>1125</v>
      </c>
      <c r="T36" s="140"/>
      <c r="U36" s="139">
        <v>2019.6679999999999</v>
      </c>
      <c r="V36" s="141">
        <v>3.4000000000000002E-4</v>
      </c>
      <c r="W36" s="141">
        <f t="shared" si="0"/>
        <v>8.0865869896136911E-3</v>
      </c>
      <c r="X36" s="141">
        <v>1.3590887959976459E-3</v>
      </c>
      <c r="AC36" s="2"/>
      <c r="AD36" s="2"/>
      <c r="AE36" s="2"/>
    </row>
    <row r="37" spans="1:31" s="134" customFormat="1">
      <c r="A37" s="138" t="s">
        <v>1213</v>
      </c>
      <c r="B37" s="138">
        <v>12937</v>
      </c>
      <c r="C37" s="138" t="s">
        <v>3600</v>
      </c>
      <c r="D37" s="138" t="s">
        <v>3601</v>
      </c>
      <c r="E37" s="138" t="s">
        <v>309</v>
      </c>
      <c r="F37" s="138" t="s">
        <v>3602</v>
      </c>
      <c r="G37" s="138" t="s">
        <v>3603</v>
      </c>
      <c r="H37" s="138" t="s">
        <v>321</v>
      </c>
      <c r="I37" s="138" t="s">
        <v>917</v>
      </c>
      <c r="J37" s="138" t="s">
        <v>204</v>
      </c>
      <c r="K37" s="138" t="s">
        <v>204</v>
      </c>
      <c r="L37" s="138" t="s">
        <v>325</v>
      </c>
      <c r="M37" s="138" t="s">
        <v>340</v>
      </c>
      <c r="N37" s="138" t="s">
        <v>447</v>
      </c>
      <c r="O37" s="138" t="s">
        <v>339</v>
      </c>
      <c r="P37" s="138" t="s">
        <v>1212</v>
      </c>
      <c r="Q37" s="139">
        <v>183900</v>
      </c>
      <c r="R37" s="139">
        <v>1</v>
      </c>
      <c r="S37" s="139">
        <v>1041</v>
      </c>
      <c r="T37" s="140"/>
      <c r="U37" s="139">
        <v>1914.3989999999999</v>
      </c>
      <c r="V37" s="141">
        <v>3.64E-3</v>
      </c>
      <c r="W37" s="141">
        <f t="shared" si="0"/>
        <v>7.6650984450560488E-3</v>
      </c>
      <c r="X37" s="141">
        <v>1.2882504609515511E-3</v>
      </c>
      <c r="AC37" s="2"/>
      <c r="AD37" s="2"/>
      <c r="AE37" s="2"/>
    </row>
    <row r="38" spans="1:31" s="134" customFormat="1">
      <c r="A38" s="138" t="s">
        <v>1213</v>
      </c>
      <c r="B38" s="138">
        <v>12937</v>
      </c>
      <c r="C38" s="138" t="s">
        <v>3604</v>
      </c>
      <c r="D38" s="138" t="s">
        <v>3605</v>
      </c>
      <c r="E38" s="138" t="s">
        <v>309</v>
      </c>
      <c r="F38" s="138" t="s">
        <v>3606</v>
      </c>
      <c r="G38" s="138" t="s">
        <v>3607</v>
      </c>
      <c r="H38" s="138" t="s">
        <v>321</v>
      </c>
      <c r="I38" s="138" t="s">
        <v>917</v>
      </c>
      <c r="J38" s="138" t="s">
        <v>204</v>
      </c>
      <c r="K38" s="138" t="s">
        <v>204</v>
      </c>
      <c r="L38" s="138" t="s">
        <v>325</v>
      </c>
      <c r="M38" s="138" t="s">
        <v>340</v>
      </c>
      <c r="N38" s="138" t="s">
        <v>448</v>
      </c>
      <c r="O38" s="138" t="s">
        <v>339</v>
      </c>
      <c r="P38" s="138" t="s">
        <v>1212</v>
      </c>
      <c r="Q38" s="139">
        <v>10078</v>
      </c>
      <c r="R38" s="139">
        <v>1</v>
      </c>
      <c r="S38" s="139">
        <v>18720</v>
      </c>
      <c r="T38" s="140"/>
      <c r="U38" s="139">
        <v>1886.6020000000001</v>
      </c>
      <c r="V38" s="141">
        <v>1E-4</v>
      </c>
      <c r="W38" s="141">
        <f t="shared" si="0"/>
        <v>7.5538015098418005E-3</v>
      </c>
      <c r="X38" s="141">
        <v>1.2695451137051984E-3</v>
      </c>
      <c r="AC38" s="2"/>
      <c r="AD38" s="2"/>
      <c r="AE38" s="2"/>
    </row>
    <row r="39" spans="1:31" s="134" customFormat="1">
      <c r="A39" s="138" t="s">
        <v>1213</v>
      </c>
      <c r="B39" s="138">
        <v>12937</v>
      </c>
      <c r="C39" s="138" t="s">
        <v>2280</v>
      </c>
      <c r="D39" s="138" t="s">
        <v>2281</v>
      </c>
      <c r="E39" s="138" t="s">
        <v>309</v>
      </c>
      <c r="F39" s="138" t="s">
        <v>2280</v>
      </c>
      <c r="G39" s="138" t="s">
        <v>3608</v>
      </c>
      <c r="H39" s="138" t="s">
        <v>321</v>
      </c>
      <c r="I39" s="138" t="s">
        <v>917</v>
      </c>
      <c r="J39" s="138" t="s">
        <v>204</v>
      </c>
      <c r="K39" s="138" t="s">
        <v>204</v>
      </c>
      <c r="L39" s="138" t="s">
        <v>325</v>
      </c>
      <c r="M39" s="138" t="s">
        <v>340</v>
      </c>
      <c r="N39" s="138" t="s">
        <v>454</v>
      </c>
      <c r="O39" s="138" t="s">
        <v>339</v>
      </c>
      <c r="P39" s="138" t="s">
        <v>1212</v>
      </c>
      <c r="Q39" s="139">
        <v>3277</v>
      </c>
      <c r="R39" s="139">
        <v>1</v>
      </c>
      <c r="S39" s="139">
        <v>57450</v>
      </c>
      <c r="T39" s="140"/>
      <c r="U39" s="139">
        <v>1882.6369999999999</v>
      </c>
      <c r="V39" s="141">
        <v>1.8000000000000001E-4</v>
      </c>
      <c r="W39" s="141">
        <f t="shared" si="0"/>
        <v>7.5379259711820705E-3</v>
      </c>
      <c r="X39" s="141">
        <v>1.2668769588024468E-3</v>
      </c>
      <c r="AC39" s="2"/>
      <c r="AD39" s="2"/>
      <c r="AE39" s="2"/>
    </row>
    <row r="40" spans="1:31" s="134" customFormat="1">
      <c r="A40" s="138" t="s">
        <v>1213</v>
      </c>
      <c r="B40" s="138">
        <v>12937</v>
      </c>
      <c r="C40" s="138" t="s">
        <v>2586</v>
      </c>
      <c r="D40" s="138" t="s">
        <v>2587</v>
      </c>
      <c r="E40" s="138" t="s">
        <v>309</v>
      </c>
      <c r="F40" s="138" t="s">
        <v>2586</v>
      </c>
      <c r="G40" s="138" t="s">
        <v>3609</v>
      </c>
      <c r="H40" s="138" t="s">
        <v>321</v>
      </c>
      <c r="I40" s="138" t="s">
        <v>917</v>
      </c>
      <c r="J40" s="138" t="s">
        <v>204</v>
      </c>
      <c r="K40" s="138" t="s">
        <v>204</v>
      </c>
      <c r="L40" s="138" t="s">
        <v>325</v>
      </c>
      <c r="M40" s="138" t="s">
        <v>340</v>
      </c>
      <c r="N40" s="138" t="s">
        <v>478</v>
      </c>
      <c r="O40" s="138" t="s">
        <v>339</v>
      </c>
      <c r="P40" s="138" t="s">
        <v>1212</v>
      </c>
      <c r="Q40" s="139">
        <v>112430</v>
      </c>
      <c r="R40" s="139">
        <v>1</v>
      </c>
      <c r="S40" s="139">
        <v>1651</v>
      </c>
      <c r="T40" s="140"/>
      <c r="U40" s="139">
        <v>1856.2190000000001</v>
      </c>
      <c r="V40" s="141">
        <v>5.5999999999999995E-4</v>
      </c>
      <c r="W40" s="141">
        <f t="shared" si="0"/>
        <v>7.4321504402078643E-3</v>
      </c>
      <c r="X40" s="141">
        <v>1.2490995776622466E-3</v>
      </c>
      <c r="AC40" s="2"/>
      <c r="AD40" s="2"/>
      <c r="AE40" s="2"/>
    </row>
    <row r="41" spans="1:31" s="134" customFormat="1">
      <c r="A41" s="138" t="s">
        <v>1213</v>
      </c>
      <c r="B41" s="138">
        <v>12937</v>
      </c>
      <c r="C41" s="138" t="s">
        <v>3610</v>
      </c>
      <c r="D41" s="138" t="s">
        <v>3611</v>
      </c>
      <c r="E41" s="138" t="s">
        <v>309</v>
      </c>
      <c r="F41" s="138" t="s">
        <v>3610</v>
      </c>
      <c r="G41" s="138" t="s">
        <v>3612</v>
      </c>
      <c r="H41" s="138" t="s">
        <v>321</v>
      </c>
      <c r="I41" s="138" t="s">
        <v>917</v>
      </c>
      <c r="J41" s="138" t="s">
        <v>204</v>
      </c>
      <c r="K41" s="138" t="s">
        <v>204</v>
      </c>
      <c r="L41" s="138" t="s">
        <v>325</v>
      </c>
      <c r="M41" s="138" t="s">
        <v>340</v>
      </c>
      <c r="N41" s="138" t="s">
        <v>463</v>
      </c>
      <c r="O41" s="138" t="s">
        <v>339</v>
      </c>
      <c r="P41" s="138" t="s">
        <v>1212</v>
      </c>
      <c r="Q41" s="139">
        <v>3899</v>
      </c>
      <c r="R41" s="139">
        <v>1</v>
      </c>
      <c r="S41" s="139">
        <v>47350</v>
      </c>
      <c r="T41" s="140"/>
      <c r="U41" s="139">
        <v>1846.1769999999999</v>
      </c>
      <c r="V41" s="141">
        <v>4.2999999999999999E-4</v>
      </c>
      <c r="W41" s="141">
        <f t="shared" si="0"/>
        <v>7.3919430860537646E-3</v>
      </c>
      <c r="X41" s="141">
        <v>1.2423420463801703E-3</v>
      </c>
      <c r="AC41" s="2"/>
      <c r="AD41" s="2"/>
      <c r="AE41" s="2"/>
    </row>
    <row r="42" spans="1:31" s="134" customFormat="1">
      <c r="A42" s="138" t="s">
        <v>1213</v>
      </c>
      <c r="B42" s="138">
        <v>12937</v>
      </c>
      <c r="C42" s="138" t="s">
        <v>3613</v>
      </c>
      <c r="D42" s="138" t="s">
        <v>3614</v>
      </c>
      <c r="E42" s="138" t="s">
        <v>309</v>
      </c>
      <c r="F42" s="138" t="s">
        <v>3615</v>
      </c>
      <c r="G42" s="138" t="s">
        <v>3616</v>
      </c>
      <c r="H42" s="138" t="s">
        <v>321</v>
      </c>
      <c r="I42" s="138" t="s">
        <v>917</v>
      </c>
      <c r="J42" s="138" t="s">
        <v>204</v>
      </c>
      <c r="K42" s="138" t="s">
        <v>204</v>
      </c>
      <c r="L42" s="138" t="s">
        <v>325</v>
      </c>
      <c r="M42" s="138" t="s">
        <v>340</v>
      </c>
      <c r="N42" s="138" t="s">
        <v>454</v>
      </c>
      <c r="O42" s="138" t="s">
        <v>339</v>
      </c>
      <c r="P42" s="138" t="s">
        <v>1212</v>
      </c>
      <c r="Q42" s="139">
        <v>478164</v>
      </c>
      <c r="R42" s="139">
        <v>1</v>
      </c>
      <c r="S42" s="139">
        <v>370.8</v>
      </c>
      <c r="T42" s="139">
        <v>62.948999999999998</v>
      </c>
      <c r="U42" s="139">
        <v>1835.981</v>
      </c>
      <c r="V42" s="141">
        <v>4.2999999999999999E-4</v>
      </c>
      <c r="W42" s="141">
        <f t="shared" si="0"/>
        <v>7.3511191283804735E-3</v>
      </c>
      <c r="X42" s="141">
        <v>1.2354808843654274E-3</v>
      </c>
      <c r="AC42" s="2"/>
      <c r="AD42" s="2"/>
      <c r="AE42" s="2"/>
    </row>
    <row r="43" spans="1:31" s="134" customFormat="1">
      <c r="A43" s="138" t="s">
        <v>1213</v>
      </c>
      <c r="B43" s="138">
        <v>12937</v>
      </c>
      <c r="C43" s="138" t="s">
        <v>2590</v>
      </c>
      <c r="D43" s="138" t="s">
        <v>2591</v>
      </c>
      <c r="E43" s="138" t="s">
        <v>309</v>
      </c>
      <c r="F43" s="138" t="s">
        <v>2590</v>
      </c>
      <c r="G43" s="138" t="s">
        <v>3617</v>
      </c>
      <c r="H43" s="138" t="s">
        <v>321</v>
      </c>
      <c r="I43" s="138" t="s">
        <v>917</v>
      </c>
      <c r="J43" s="138" t="s">
        <v>204</v>
      </c>
      <c r="K43" s="138" t="s">
        <v>204</v>
      </c>
      <c r="L43" s="138" t="s">
        <v>325</v>
      </c>
      <c r="M43" s="138" t="s">
        <v>340</v>
      </c>
      <c r="N43" s="138" t="s">
        <v>475</v>
      </c>
      <c r="O43" s="138" t="s">
        <v>339</v>
      </c>
      <c r="P43" s="138" t="s">
        <v>1212</v>
      </c>
      <c r="Q43" s="139">
        <v>50688</v>
      </c>
      <c r="R43" s="139">
        <v>1</v>
      </c>
      <c r="S43" s="139">
        <v>3511</v>
      </c>
      <c r="T43" s="140"/>
      <c r="U43" s="139">
        <v>1779.6559999999999</v>
      </c>
      <c r="V43" s="141">
        <v>1.8000000000000001E-4</v>
      </c>
      <c r="W43" s="141">
        <f t="shared" si="0"/>
        <v>7.1255983931952892E-3</v>
      </c>
      <c r="X43" s="141">
        <v>1.1975782803559725E-3</v>
      </c>
      <c r="AC43" s="2"/>
      <c r="AD43" s="2"/>
      <c r="AE43" s="2"/>
    </row>
    <row r="44" spans="1:31" s="134" customFormat="1">
      <c r="A44" s="138" t="s">
        <v>1213</v>
      </c>
      <c r="B44" s="138">
        <v>12937</v>
      </c>
      <c r="C44" s="138" t="s">
        <v>3618</v>
      </c>
      <c r="D44" s="138" t="s">
        <v>3619</v>
      </c>
      <c r="E44" s="138" t="s">
        <v>309</v>
      </c>
      <c r="F44" s="138" t="s">
        <v>3620</v>
      </c>
      <c r="G44" s="138" t="s">
        <v>3621</v>
      </c>
      <c r="H44" s="138" t="s">
        <v>321</v>
      </c>
      <c r="I44" s="138" t="s">
        <v>917</v>
      </c>
      <c r="J44" s="138" t="s">
        <v>204</v>
      </c>
      <c r="K44" s="138" t="s">
        <v>204</v>
      </c>
      <c r="L44" s="138" t="s">
        <v>325</v>
      </c>
      <c r="M44" s="138" t="s">
        <v>340</v>
      </c>
      <c r="N44" s="138" t="s">
        <v>446</v>
      </c>
      <c r="O44" s="138" t="s">
        <v>339</v>
      </c>
      <c r="P44" s="138" t="s">
        <v>1212</v>
      </c>
      <c r="Q44" s="139">
        <v>105451</v>
      </c>
      <c r="R44" s="139">
        <v>1</v>
      </c>
      <c r="S44" s="139">
        <v>1681</v>
      </c>
      <c r="T44" s="140"/>
      <c r="U44" s="139">
        <v>1772.6310000000001</v>
      </c>
      <c r="V44" s="141">
        <v>1.07E-3</v>
      </c>
      <c r="W44" s="141">
        <f t="shared" si="0"/>
        <v>7.0974708625308261E-3</v>
      </c>
      <c r="X44" s="141">
        <v>1.1928509693365954E-3</v>
      </c>
      <c r="AC44" s="2"/>
      <c r="AD44" s="2"/>
      <c r="AE44" s="2"/>
    </row>
    <row r="45" spans="1:31" s="134" customFormat="1">
      <c r="A45" s="138" t="s">
        <v>1213</v>
      </c>
      <c r="B45" s="138">
        <v>12937</v>
      </c>
      <c r="C45" s="138" t="s">
        <v>3258</v>
      </c>
      <c r="D45" s="138" t="s">
        <v>3259</v>
      </c>
      <c r="E45" s="138" t="s">
        <v>309</v>
      </c>
      <c r="F45" s="138" t="s">
        <v>3258</v>
      </c>
      <c r="G45" s="138" t="s">
        <v>3622</v>
      </c>
      <c r="H45" s="138" t="s">
        <v>321</v>
      </c>
      <c r="I45" s="138" t="s">
        <v>917</v>
      </c>
      <c r="J45" s="138" t="s">
        <v>204</v>
      </c>
      <c r="K45" s="138" t="s">
        <v>204</v>
      </c>
      <c r="L45" s="138" t="s">
        <v>325</v>
      </c>
      <c r="M45" s="138" t="s">
        <v>340</v>
      </c>
      <c r="N45" s="138" t="s">
        <v>441</v>
      </c>
      <c r="O45" s="138" t="s">
        <v>339</v>
      </c>
      <c r="P45" s="138" t="s">
        <v>1212</v>
      </c>
      <c r="Q45" s="139">
        <v>6749</v>
      </c>
      <c r="R45" s="139">
        <v>1</v>
      </c>
      <c r="S45" s="139">
        <v>26100</v>
      </c>
      <c r="T45" s="140"/>
      <c r="U45" s="139">
        <v>1761.489</v>
      </c>
      <c r="V45" s="141">
        <v>1.2E-4</v>
      </c>
      <c r="W45" s="141">
        <f t="shared" si="0"/>
        <v>7.0528591975253518E-3</v>
      </c>
      <c r="X45" s="141">
        <v>1.1853532185354709E-3</v>
      </c>
      <c r="AC45" s="2"/>
      <c r="AD45" s="2"/>
      <c r="AE45" s="2"/>
    </row>
    <row r="46" spans="1:31" s="134" customFormat="1">
      <c r="A46" s="138" t="s">
        <v>1213</v>
      </c>
      <c r="B46" s="138">
        <v>12937</v>
      </c>
      <c r="C46" s="138" t="s">
        <v>3623</v>
      </c>
      <c r="D46" s="138" t="s">
        <v>3624</v>
      </c>
      <c r="E46" s="138" t="s">
        <v>309</v>
      </c>
      <c r="F46" s="138" t="s">
        <v>3623</v>
      </c>
      <c r="G46" s="138" t="s">
        <v>3625</v>
      </c>
      <c r="H46" s="138" t="s">
        <v>321</v>
      </c>
      <c r="I46" s="138" t="s">
        <v>917</v>
      </c>
      <c r="J46" s="138" t="s">
        <v>204</v>
      </c>
      <c r="K46" s="138" t="s">
        <v>204</v>
      </c>
      <c r="L46" s="138" t="s">
        <v>325</v>
      </c>
      <c r="M46" s="138" t="s">
        <v>340</v>
      </c>
      <c r="N46" s="138" t="s">
        <v>447</v>
      </c>
      <c r="O46" s="138" t="s">
        <v>339</v>
      </c>
      <c r="P46" s="138" t="s">
        <v>1212</v>
      </c>
      <c r="Q46" s="139">
        <v>8557</v>
      </c>
      <c r="R46" s="139">
        <v>1</v>
      </c>
      <c r="S46" s="139">
        <v>20100</v>
      </c>
      <c r="T46" s="140"/>
      <c r="U46" s="139">
        <v>1719.9570000000001</v>
      </c>
      <c r="V46" s="141">
        <v>9.5E-4</v>
      </c>
      <c r="W46" s="141">
        <f t="shared" si="0"/>
        <v>6.8865684354532507E-3</v>
      </c>
      <c r="X46" s="141">
        <v>1.157405221203546E-3</v>
      </c>
      <c r="AC46" s="2"/>
      <c r="AD46" s="2"/>
      <c r="AE46" s="2"/>
    </row>
    <row r="47" spans="1:31" s="134" customFormat="1">
      <c r="A47" s="138" t="s">
        <v>1213</v>
      </c>
      <c r="B47" s="138">
        <v>12937</v>
      </c>
      <c r="C47" s="138" t="s">
        <v>1618</v>
      </c>
      <c r="D47" s="138" t="s">
        <v>1619</v>
      </c>
      <c r="E47" s="138" t="s">
        <v>309</v>
      </c>
      <c r="F47" s="138" t="s">
        <v>3626</v>
      </c>
      <c r="G47" s="138" t="s">
        <v>3627</v>
      </c>
      <c r="H47" s="138" t="s">
        <v>321</v>
      </c>
      <c r="I47" s="138" t="s">
        <v>917</v>
      </c>
      <c r="J47" s="138" t="s">
        <v>204</v>
      </c>
      <c r="K47" s="138" t="s">
        <v>204</v>
      </c>
      <c r="L47" s="138" t="s">
        <v>325</v>
      </c>
      <c r="M47" s="138" t="s">
        <v>340</v>
      </c>
      <c r="N47" s="138" t="s">
        <v>447</v>
      </c>
      <c r="O47" s="138" t="s">
        <v>339</v>
      </c>
      <c r="P47" s="138" t="s">
        <v>1212</v>
      </c>
      <c r="Q47" s="139">
        <v>97911</v>
      </c>
      <c r="R47" s="139">
        <v>1</v>
      </c>
      <c r="S47" s="139">
        <v>1708</v>
      </c>
      <c r="T47" s="140"/>
      <c r="U47" s="139">
        <v>1672.32</v>
      </c>
      <c r="V47" s="141">
        <v>1.58E-3</v>
      </c>
      <c r="W47" s="141">
        <f t="shared" si="0"/>
        <v>6.695833748156018E-3</v>
      </c>
      <c r="X47" s="141">
        <v>1.1253490055409023E-3</v>
      </c>
      <c r="AC47" s="2"/>
      <c r="AD47" s="2"/>
      <c r="AE47" s="2"/>
    </row>
    <row r="48" spans="1:31" s="134" customFormat="1">
      <c r="A48" s="138" t="s">
        <v>1213</v>
      </c>
      <c r="B48" s="138">
        <v>12937</v>
      </c>
      <c r="C48" s="138" t="s">
        <v>1899</v>
      </c>
      <c r="D48" s="138" t="s">
        <v>1900</v>
      </c>
      <c r="E48" s="138" t="s">
        <v>311</v>
      </c>
      <c r="F48" s="138" t="s">
        <v>1899</v>
      </c>
      <c r="G48" s="138" t="s">
        <v>3628</v>
      </c>
      <c r="H48" s="138" t="s">
        <v>321</v>
      </c>
      <c r="I48" s="138" t="s">
        <v>917</v>
      </c>
      <c r="J48" s="138" t="s">
        <v>204</v>
      </c>
      <c r="K48" s="138" t="s">
        <v>233</v>
      </c>
      <c r="L48" s="138" t="s">
        <v>325</v>
      </c>
      <c r="M48" s="138" t="s">
        <v>340</v>
      </c>
      <c r="N48" s="138" t="s">
        <v>454</v>
      </c>
      <c r="O48" s="138" t="s">
        <v>339</v>
      </c>
      <c r="P48" s="138" t="s">
        <v>1212</v>
      </c>
      <c r="Q48" s="139">
        <v>38146</v>
      </c>
      <c r="R48" s="139">
        <v>1</v>
      </c>
      <c r="S48" s="139">
        <v>4205</v>
      </c>
      <c r="T48" s="139">
        <v>42.548000000000002</v>
      </c>
      <c r="U48" s="139">
        <v>1646.587</v>
      </c>
      <c r="V48" s="141">
        <v>2.1000000000000001E-4</v>
      </c>
      <c r="W48" s="141">
        <f t="shared" si="0"/>
        <v>6.5928009016665307E-3</v>
      </c>
      <c r="X48" s="141">
        <v>1.1080325792830186E-3</v>
      </c>
      <c r="AC48" s="2"/>
      <c r="AD48" s="2"/>
      <c r="AE48" s="2"/>
    </row>
    <row r="49" spans="1:31" s="134" customFormat="1">
      <c r="A49" s="138" t="s">
        <v>1213</v>
      </c>
      <c r="B49" s="138">
        <v>12937</v>
      </c>
      <c r="C49" s="138" t="s">
        <v>3235</v>
      </c>
      <c r="D49" s="138" t="s">
        <v>3236</v>
      </c>
      <c r="E49" s="138" t="s">
        <v>309</v>
      </c>
      <c r="F49" s="138" t="s">
        <v>3235</v>
      </c>
      <c r="G49" s="138" t="s">
        <v>3629</v>
      </c>
      <c r="H49" s="138" t="s">
        <v>321</v>
      </c>
      <c r="I49" s="138" t="s">
        <v>917</v>
      </c>
      <c r="J49" s="138" t="s">
        <v>204</v>
      </c>
      <c r="K49" s="138" t="s">
        <v>204</v>
      </c>
      <c r="L49" s="138" t="s">
        <v>325</v>
      </c>
      <c r="M49" s="138" t="s">
        <v>340</v>
      </c>
      <c r="N49" s="138" t="s">
        <v>443</v>
      </c>
      <c r="O49" s="138" t="s">
        <v>339</v>
      </c>
      <c r="P49" s="138" t="s">
        <v>1212</v>
      </c>
      <c r="Q49" s="139">
        <v>34720</v>
      </c>
      <c r="R49" s="139">
        <v>1</v>
      </c>
      <c r="S49" s="139">
        <v>4741</v>
      </c>
      <c r="T49" s="140"/>
      <c r="U49" s="139">
        <v>1646.075</v>
      </c>
      <c r="V49" s="141">
        <v>1.06E-3</v>
      </c>
      <c r="W49" s="141">
        <f t="shared" si="0"/>
        <v>6.5907508951611642E-3</v>
      </c>
      <c r="X49" s="141">
        <v>1.1076880407432435E-3</v>
      </c>
      <c r="AC49" s="2"/>
      <c r="AD49" s="2"/>
      <c r="AE49" s="2"/>
    </row>
    <row r="50" spans="1:31" s="134" customFormat="1">
      <c r="A50" s="138" t="s">
        <v>1213</v>
      </c>
      <c r="B50" s="138">
        <v>12937</v>
      </c>
      <c r="C50" s="138" t="s">
        <v>3630</v>
      </c>
      <c r="D50" s="138" t="s">
        <v>3631</v>
      </c>
      <c r="E50" s="138" t="s">
        <v>309</v>
      </c>
      <c r="F50" s="138" t="s">
        <v>3630</v>
      </c>
      <c r="G50" s="138" t="s">
        <v>3632</v>
      </c>
      <c r="H50" s="138" t="s">
        <v>321</v>
      </c>
      <c r="I50" s="138" t="s">
        <v>917</v>
      </c>
      <c r="J50" s="138" t="s">
        <v>204</v>
      </c>
      <c r="K50" s="138" t="s">
        <v>204</v>
      </c>
      <c r="L50" s="138" t="s">
        <v>325</v>
      </c>
      <c r="M50" s="138" t="s">
        <v>340</v>
      </c>
      <c r="N50" s="138" t="s">
        <v>475</v>
      </c>
      <c r="O50" s="138" t="s">
        <v>339</v>
      </c>
      <c r="P50" s="138" t="s">
        <v>1212</v>
      </c>
      <c r="Q50" s="139">
        <v>114696</v>
      </c>
      <c r="R50" s="139">
        <v>1</v>
      </c>
      <c r="S50" s="139">
        <v>1340</v>
      </c>
      <c r="T50" s="140"/>
      <c r="U50" s="139">
        <v>1536.9259999999999</v>
      </c>
      <c r="V50" s="141">
        <v>8.0000000000000004E-4</v>
      </c>
      <c r="W50" s="141">
        <f t="shared" si="0"/>
        <v>6.1537271450550343E-3</v>
      </c>
      <c r="X50" s="141">
        <v>1.0342387495754144E-3</v>
      </c>
      <c r="AC50" s="2"/>
      <c r="AD50" s="2"/>
      <c r="AE50" s="2"/>
    </row>
    <row r="51" spans="1:31" s="134" customFormat="1">
      <c r="A51" s="138" t="s">
        <v>1213</v>
      </c>
      <c r="B51" s="138">
        <v>12937</v>
      </c>
      <c r="C51" s="138" t="s">
        <v>2445</v>
      </c>
      <c r="D51" s="138" t="s">
        <v>2446</v>
      </c>
      <c r="E51" s="138" t="s">
        <v>309</v>
      </c>
      <c r="F51" s="138" t="s">
        <v>3633</v>
      </c>
      <c r="G51" s="138" t="s">
        <v>3634</v>
      </c>
      <c r="H51" s="138" t="s">
        <v>321</v>
      </c>
      <c r="I51" s="138" t="s">
        <v>917</v>
      </c>
      <c r="J51" s="138" t="s">
        <v>204</v>
      </c>
      <c r="K51" s="138" t="s">
        <v>204</v>
      </c>
      <c r="L51" s="138" t="s">
        <v>325</v>
      </c>
      <c r="M51" s="138" t="s">
        <v>340</v>
      </c>
      <c r="N51" s="138" t="s">
        <v>462</v>
      </c>
      <c r="O51" s="138" t="s">
        <v>339</v>
      </c>
      <c r="P51" s="138" t="s">
        <v>1212</v>
      </c>
      <c r="Q51" s="139">
        <v>51554</v>
      </c>
      <c r="R51" s="139">
        <v>1</v>
      </c>
      <c r="S51" s="139">
        <v>2865</v>
      </c>
      <c r="T51" s="140"/>
      <c r="U51" s="139">
        <v>1477.0219999999999</v>
      </c>
      <c r="V51" s="141">
        <v>5.6999999999999998E-4</v>
      </c>
      <c r="W51" s="141">
        <f t="shared" si="0"/>
        <v>5.9138763839270579E-3</v>
      </c>
      <c r="X51" s="141">
        <v>9.9392774042171041E-4</v>
      </c>
      <c r="AC51" s="2"/>
      <c r="AD51" s="2"/>
      <c r="AE51" s="2"/>
    </row>
    <row r="52" spans="1:31" s="134" customFormat="1">
      <c r="A52" s="138" t="s">
        <v>1213</v>
      </c>
      <c r="B52" s="138">
        <v>12937</v>
      </c>
      <c r="C52" s="138" t="s">
        <v>2389</v>
      </c>
      <c r="D52" s="138" t="s">
        <v>2390</v>
      </c>
      <c r="E52" s="138" t="s">
        <v>309</v>
      </c>
      <c r="F52" s="138" t="s">
        <v>2389</v>
      </c>
      <c r="G52" s="138" t="s">
        <v>3635</v>
      </c>
      <c r="H52" s="138" t="s">
        <v>321</v>
      </c>
      <c r="I52" s="138" t="s">
        <v>917</v>
      </c>
      <c r="J52" s="138" t="s">
        <v>204</v>
      </c>
      <c r="K52" s="138" t="s">
        <v>204</v>
      </c>
      <c r="L52" s="138" t="s">
        <v>325</v>
      </c>
      <c r="M52" s="138" t="s">
        <v>340</v>
      </c>
      <c r="N52" s="138" t="s">
        <v>441</v>
      </c>
      <c r="O52" s="138" t="s">
        <v>339</v>
      </c>
      <c r="P52" s="138" t="s">
        <v>1212</v>
      </c>
      <c r="Q52" s="139">
        <v>15686</v>
      </c>
      <c r="R52" s="139">
        <v>1</v>
      </c>
      <c r="S52" s="139">
        <v>8514</v>
      </c>
      <c r="T52" s="140"/>
      <c r="U52" s="139">
        <v>1335.5060000000001</v>
      </c>
      <c r="V52" s="141">
        <v>4.4000000000000002E-4</v>
      </c>
      <c r="W52" s="141">
        <f t="shared" si="0"/>
        <v>5.3472577889786951E-3</v>
      </c>
      <c r="X52" s="141">
        <v>8.9869782636930041E-4</v>
      </c>
      <c r="AC52" s="2"/>
      <c r="AD52" s="2"/>
      <c r="AE52" s="2"/>
    </row>
    <row r="53" spans="1:31" s="134" customFormat="1">
      <c r="A53" s="138" t="s">
        <v>1213</v>
      </c>
      <c r="B53" s="138">
        <v>12937</v>
      </c>
      <c r="C53" s="138" t="s">
        <v>3636</v>
      </c>
      <c r="D53" s="138" t="s">
        <v>3637</v>
      </c>
      <c r="E53" s="138" t="s">
        <v>309</v>
      </c>
      <c r="F53" s="138" t="s">
        <v>3638</v>
      </c>
      <c r="G53" s="138" t="s">
        <v>3639</v>
      </c>
      <c r="H53" s="138" t="s">
        <v>321</v>
      </c>
      <c r="I53" s="138" t="s">
        <v>917</v>
      </c>
      <c r="J53" s="138" t="s">
        <v>204</v>
      </c>
      <c r="K53" s="138" t="s">
        <v>204</v>
      </c>
      <c r="L53" s="138" t="s">
        <v>325</v>
      </c>
      <c r="M53" s="138" t="s">
        <v>340</v>
      </c>
      <c r="N53" s="138" t="s">
        <v>455</v>
      </c>
      <c r="O53" s="138" t="s">
        <v>339</v>
      </c>
      <c r="P53" s="138" t="s">
        <v>1212</v>
      </c>
      <c r="Q53" s="139">
        <v>12174</v>
      </c>
      <c r="R53" s="139">
        <v>1</v>
      </c>
      <c r="S53" s="139">
        <v>10080</v>
      </c>
      <c r="T53" s="140"/>
      <c r="U53" s="139">
        <v>1227.1389999999999</v>
      </c>
      <c r="V53" s="141">
        <v>1.09E-3</v>
      </c>
      <c r="W53" s="141">
        <f t="shared" si="0"/>
        <v>4.9133651034959976E-3</v>
      </c>
      <c r="X53" s="141">
        <v>8.2577476398683098E-4</v>
      </c>
      <c r="AC53" s="2"/>
      <c r="AD53" s="2"/>
      <c r="AE53" s="2"/>
    </row>
    <row r="54" spans="1:31" s="134" customFormat="1">
      <c r="A54" s="138" t="s">
        <v>1213</v>
      </c>
      <c r="B54" s="138">
        <v>12937</v>
      </c>
      <c r="C54" s="138" t="s">
        <v>2041</v>
      </c>
      <c r="D54" s="138" t="s">
        <v>2042</v>
      </c>
      <c r="E54" s="138" t="s">
        <v>309</v>
      </c>
      <c r="F54" s="138" t="s">
        <v>2041</v>
      </c>
      <c r="G54" s="138" t="s">
        <v>3640</v>
      </c>
      <c r="H54" s="138" t="s">
        <v>321</v>
      </c>
      <c r="I54" s="138" t="s">
        <v>917</v>
      </c>
      <c r="J54" s="138" t="s">
        <v>204</v>
      </c>
      <c r="K54" s="138" t="s">
        <v>204</v>
      </c>
      <c r="L54" s="138" t="s">
        <v>325</v>
      </c>
      <c r="M54" s="138" t="s">
        <v>340</v>
      </c>
      <c r="N54" s="138" t="s">
        <v>461</v>
      </c>
      <c r="O54" s="138" t="s">
        <v>339</v>
      </c>
      <c r="P54" s="138" t="s">
        <v>1212</v>
      </c>
      <c r="Q54" s="139">
        <v>2525</v>
      </c>
      <c r="R54" s="139">
        <v>1</v>
      </c>
      <c r="S54" s="139">
        <v>48410</v>
      </c>
      <c r="T54" s="140"/>
      <c r="U54" s="139">
        <v>1222.3530000000001</v>
      </c>
      <c r="V54" s="141">
        <v>1.4999999999999999E-4</v>
      </c>
      <c r="W54" s="141">
        <f t="shared" si="0"/>
        <v>4.8942023473735607E-3</v>
      </c>
      <c r="X54" s="141">
        <v>8.2255413615213522E-4</v>
      </c>
      <c r="AC54" s="2"/>
      <c r="AD54" s="2"/>
      <c r="AE54" s="2"/>
    </row>
    <row r="55" spans="1:31" s="134" customFormat="1">
      <c r="A55" s="138" t="s">
        <v>1213</v>
      </c>
      <c r="B55" s="138">
        <v>12937</v>
      </c>
      <c r="C55" s="138" t="s">
        <v>2385</v>
      </c>
      <c r="D55" s="138" t="s">
        <v>2386</v>
      </c>
      <c r="E55" s="138" t="s">
        <v>309</v>
      </c>
      <c r="F55" s="138" t="s">
        <v>2385</v>
      </c>
      <c r="G55" s="138" t="s">
        <v>3641</v>
      </c>
      <c r="H55" s="138" t="s">
        <v>321</v>
      </c>
      <c r="I55" s="138" t="s">
        <v>917</v>
      </c>
      <c r="J55" s="138" t="s">
        <v>204</v>
      </c>
      <c r="K55" s="138" t="s">
        <v>204</v>
      </c>
      <c r="L55" s="138" t="s">
        <v>325</v>
      </c>
      <c r="M55" s="138" t="s">
        <v>340</v>
      </c>
      <c r="N55" s="138" t="s">
        <v>447</v>
      </c>
      <c r="O55" s="138" t="s">
        <v>339</v>
      </c>
      <c r="P55" s="138" t="s">
        <v>1212</v>
      </c>
      <c r="Q55" s="139">
        <v>4000</v>
      </c>
      <c r="R55" s="139">
        <v>1</v>
      </c>
      <c r="S55" s="139">
        <v>30010</v>
      </c>
      <c r="T55" s="140"/>
      <c r="U55" s="139">
        <v>1200.4000000000001</v>
      </c>
      <c r="V55" s="141">
        <v>1.9000000000000001E-4</v>
      </c>
      <c r="W55" s="141">
        <f t="shared" si="0"/>
        <v>4.8063043145369815E-3</v>
      </c>
      <c r="X55" s="141">
        <v>8.0778137333243597E-4</v>
      </c>
      <c r="AC55" s="2"/>
      <c r="AD55" s="2"/>
      <c r="AE55" s="2"/>
    </row>
    <row r="56" spans="1:31" s="134" customFormat="1">
      <c r="A56" s="138" t="s">
        <v>1213</v>
      </c>
      <c r="B56" s="138">
        <v>12937</v>
      </c>
      <c r="C56" s="138" t="s">
        <v>2930</v>
      </c>
      <c r="D56" s="138" t="s">
        <v>2931</v>
      </c>
      <c r="E56" s="138" t="s">
        <v>309</v>
      </c>
      <c r="F56" s="138" t="s">
        <v>3642</v>
      </c>
      <c r="G56" s="138" t="s">
        <v>3643</v>
      </c>
      <c r="H56" s="138" t="s">
        <v>321</v>
      </c>
      <c r="I56" s="138" t="s">
        <v>917</v>
      </c>
      <c r="J56" s="138" t="s">
        <v>204</v>
      </c>
      <c r="K56" s="138" t="s">
        <v>204</v>
      </c>
      <c r="L56" s="138" t="s">
        <v>325</v>
      </c>
      <c r="M56" s="138" t="s">
        <v>340</v>
      </c>
      <c r="N56" s="138" t="s">
        <v>463</v>
      </c>
      <c r="O56" s="138" t="s">
        <v>339</v>
      </c>
      <c r="P56" s="138" t="s">
        <v>1212</v>
      </c>
      <c r="Q56" s="139">
        <v>52829</v>
      </c>
      <c r="R56" s="139">
        <v>1</v>
      </c>
      <c r="S56" s="139">
        <v>2245</v>
      </c>
      <c r="T56" s="139">
        <v>11.824</v>
      </c>
      <c r="U56" s="139">
        <v>1197.835</v>
      </c>
      <c r="V56" s="141">
        <v>1.4999999999999999E-4</v>
      </c>
      <c r="W56" s="141">
        <f t="shared" si="0"/>
        <v>4.7960342624153657E-3</v>
      </c>
      <c r="X56" s="141">
        <v>8.0605531599938223E-4</v>
      </c>
      <c r="AC56" s="2"/>
      <c r="AD56" s="2"/>
      <c r="AE56" s="2"/>
    </row>
    <row r="57" spans="1:31" s="134" customFormat="1">
      <c r="A57" s="138" t="s">
        <v>1213</v>
      </c>
      <c r="B57" s="138">
        <v>12937</v>
      </c>
      <c r="C57" s="138" t="s">
        <v>3644</v>
      </c>
      <c r="D57" s="138" t="s">
        <v>3645</v>
      </c>
      <c r="E57" s="138" t="s">
        <v>309</v>
      </c>
      <c r="F57" s="138" t="s">
        <v>3646</v>
      </c>
      <c r="G57" s="138" t="s">
        <v>3647</v>
      </c>
      <c r="H57" s="138" t="s">
        <v>321</v>
      </c>
      <c r="I57" s="138" t="s">
        <v>917</v>
      </c>
      <c r="J57" s="138" t="s">
        <v>204</v>
      </c>
      <c r="K57" s="138" t="s">
        <v>204</v>
      </c>
      <c r="L57" s="138" t="s">
        <v>325</v>
      </c>
      <c r="M57" s="138" t="s">
        <v>340</v>
      </c>
      <c r="N57" s="138" t="s">
        <v>445</v>
      </c>
      <c r="O57" s="138" t="s">
        <v>339</v>
      </c>
      <c r="P57" s="138" t="s">
        <v>1212</v>
      </c>
      <c r="Q57" s="139">
        <v>6114</v>
      </c>
      <c r="R57" s="139">
        <v>1</v>
      </c>
      <c r="S57" s="139">
        <v>18600</v>
      </c>
      <c r="T57" s="139">
        <v>14.709</v>
      </c>
      <c r="U57" s="139">
        <v>1151.913</v>
      </c>
      <c r="V57" s="141">
        <v>1E-4</v>
      </c>
      <c r="W57" s="141">
        <f t="shared" si="0"/>
        <v>4.6121662961273223E-3</v>
      </c>
      <c r="X57" s="141">
        <v>7.7515316985961866E-4</v>
      </c>
      <c r="AC57" s="2"/>
      <c r="AD57" s="2"/>
      <c r="AE57" s="2"/>
    </row>
    <row r="58" spans="1:31" s="134" customFormat="1">
      <c r="A58" s="138" t="s">
        <v>1213</v>
      </c>
      <c r="B58" s="138">
        <v>12937</v>
      </c>
      <c r="C58" s="138" t="s">
        <v>3648</v>
      </c>
      <c r="D58" s="138" t="s">
        <v>3649</v>
      </c>
      <c r="E58" s="138" t="s">
        <v>309</v>
      </c>
      <c r="F58" s="138" t="s">
        <v>3648</v>
      </c>
      <c r="G58" s="138" t="s">
        <v>3650</v>
      </c>
      <c r="H58" s="138" t="s">
        <v>321</v>
      </c>
      <c r="I58" s="138" t="s">
        <v>917</v>
      </c>
      <c r="J58" s="138" t="s">
        <v>204</v>
      </c>
      <c r="K58" s="138" t="s">
        <v>204</v>
      </c>
      <c r="L58" s="138" t="s">
        <v>325</v>
      </c>
      <c r="M58" s="138" t="s">
        <v>340</v>
      </c>
      <c r="N58" s="138" t="s">
        <v>462</v>
      </c>
      <c r="O58" s="138" t="s">
        <v>339</v>
      </c>
      <c r="P58" s="138" t="s">
        <v>1212</v>
      </c>
      <c r="Q58" s="139">
        <v>42971</v>
      </c>
      <c r="R58" s="139">
        <v>1</v>
      </c>
      <c r="S58" s="139">
        <v>2493</v>
      </c>
      <c r="T58" s="140"/>
      <c r="U58" s="139">
        <v>1071.2670000000001</v>
      </c>
      <c r="V58" s="141">
        <v>4.4000000000000002E-4</v>
      </c>
      <c r="W58" s="141">
        <f t="shared" si="0"/>
        <v>4.2892662480182343E-3</v>
      </c>
      <c r="X58" s="141">
        <v>7.2088431228400419E-4</v>
      </c>
      <c r="AC58" s="2"/>
      <c r="AD58" s="2"/>
      <c r="AE58" s="2"/>
    </row>
    <row r="59" spans="1:31" s="134" customFormat="1">
      <c r="A59" s="138" t="s">
        <v>1213</v>
      </c>
      <c r="B59" s="138">
        <v>12937</v>
      </c>
      <c r="C59" s="138" t="s">
        <v>3651</v>
      </c>
      <c r="D59" s="138" t="s">
        <v>3652</v>
      </c>
      <c r="E59" s="138" t="s">
        <v>309</v>
      </c>
      <c r="F59" s="138" t="s">
        <v>3651</v>
      </c>
      <c r="G59" s="138" t="s">
        <v>3653</v>
      </c>
      <c r="H59" s="138" t="s">
        <v>321</v>
      </c>
      <c r="I59" s="138" t="s">
        <v>917</v>
      </c>
      <c r="J59" s="138" t="s">
        <v>204</v>
      </c>
      <c r="K59" s="138" t="s">
        <v>204</v>
      </c>
      <c r="L59" s="138" t="s">
        <v>325</v>
      </c>
      <c r="M59" s="138" t="s">
        <v>340</v>
      </c>
      <c r="N59" s="138" t="s">
        <v>447</v>
      </c>
      <c r="O59" s="138" t="s">
        <v>339</v>
      </c>
      <c r="P59" s="138" t="s">
        <v>1212</v>
      </c>
      <c r="Q59" s="139">
        <v>10206</v>
      </c>
      <c r="R59" s="139">
        <v>1</v>
      </c>
      <c r="S59" s="139">
        <v>10300</v>
      </c>
      <c r="T59" s="140"/>
      <c r="U59" s="139">
        <v>1051.2180000000001</v>
      </c>
      <c r="V59" s="141">
        <v>3.2000000000000003E-4</v>
      </c>
      <c r="W59" s="141">
        <f t="shared" si="0"/>
        <v>4.2089916768734892E-3</v>
      </c>
      <c r="X59" s="141">
        <v>7.0739280215909419E-4</v>
      </c>
      <c r="AC59" s="2"/>
      <c r="AD59" s="2"/>
      <c r="AE59" s="2"/>
    </row>
    <row r="60" spans="1:31" s="134" customFormat="1">
      <c r="A60" s="138" t="s">
        <v>1213</v>
      </c>
      <c r="B60" s="138">
        <v>12937</v>
      </c>
      <c r="C60" s="138" t="s">
        <v>3654</v>
      </c>
      <c r="D60" s="138" t="s">
        <v>3655</v>
      </c>
      <c r="E60" s="138" t="s">
        <v>309</v>
      </c>
      <c r="F60" s="138" t="s">
        <v>3654</v>
      </c>
      <c r="G60" s="138" t="s">
        <v>3656</v>
      </c>
      <c r="H60" s="138" t="s">
        <v>321</v>
      </c>
      <c r="I60" s="138" t="s">
        <v>917</v>
      </c>
      <c r="J60" s="138" t="s">
        <v>204</v>
      </c>
      <c r="K60" s="138" t="s">
        <v>204</v>
      </c>
      <c r="L60" s="138" t="s">
        <v>325</v>
      </c>
      <c r="M60" s="138" t="s">
        <v>340</v>
      </c>
      <c r="N60" s="138" t="s">
        <v>462</v>
      </c>
      <c r="O60" s="138" t="s">
        <v>339</v>
      </c>
      <c r="P60" s="138" t="s">
        <v>1212</v>
      </c>
      <c r="Q60" s="139">
        <v>36999</v>
      </c>
      <c r="R60" s="139">
        <v>1</v>
      </c>
      <c r="S60" s="139">
        <v>2539</v>
      </c>
      <c r="T60" s="140"/>
      <c r="U60" s="139">
        <v>939.40499999999997</v>
      </c>
      <c r="V60" s="141">
        <v>9.7000000000000005E-4</v>
      </c>
      <c r="W60" s="141">
        <f t="shared" si="0"/>
        <v>3.7613014866691207E-3</v>
      </c>
      <c r="X60" s="141">
        <v>6.3215083390149695E-4</v>
      </c>
      <c r="AC60" s="2"/>
      <c r="AD60" s="2"/>
      <c r="AE60" s="2"/>
    </row>
    <row r="61" spans="1:31" s="134" customFormat="1">
      <c r="A61" s="138" t="s">
        <v>1213</v>
      </c>
      <c r="B61" s="138">
        <v>12937</v>
      </c>
      <c r="C61" s="138" t="s">
        <v>1714</v>
      </c>
      <c r="D61" s="138" t="s">
        <v>1715</v>
      </c>
      <c r="E61" s="138" t="s">
        <v>309</v>
      </c>
      <c r="F61" s="138" t="s">
        <v>3657</v>
      </c>
      <c r="G61" s="138" t="s">
        <v>3658</v>
      </c>
      <c r="H61" s="138" t="s">
        <v>321</v>
      </c>
      <c r="I61" s="138" t="s">
        <v>917</v>
      </c>
      <c r="J61" s="138" t="s">
        <v>204</v>
      </c>
      <c r="K61" s="138" t="s">
        <v>204</v>
      </c>
      <c r="L61" s="138" t="s">
        <v>325</v>
      </c>
      <c r="M61" s="138" t="s">
        <v>340</v>
      </c>
      <c r="N61" s="138" t="s">
        <v>464</v>
      </c>
      <c r="O61" s="138" t="s">
        <v>339</v>
      </c>
      <c r="P61" s="138" t="s">
        <v>1212</v>
      </c>
      <c r="Q61" s="139">
        <v>51090</v>
      </c>
      <c r="R61" s="139">
        <v>1</v>
      </c>
      <c r="S61" s="139">
        <v>1783</v>
      </c>
      <c r="T61" s="140"/>
      <c r="U61" s="139">
        <v>910.93499999999995</v>
      </c>
      <c r="V61" s="141">
        <v>2.5999999999999998E-4</v>
      </c>
      <c r="W61" s="141">
        <f t="shared" si="0"/>
        <v>3.6473099139976211E-3</v>
      </c>
      <c r="X61" s="141">
        <v>6.1299260689485374E-4</v>
      </c>
      <c r="AC61" s="2"/>
      <c r="AD61" s="2"/>
      <c r="AE61" s="2"/>
    </row>
    <row r="62" spans="1:31" s="134" customFormat="1">
      <c r="A62" s="138" t="s">
        <v>1213</v>
      </c>
      <c r="B62" s="138">
        <v>12937</v>
      </c>
      <c r="C62" s="138" t="s">
        <v>3659</v>
      </c>
      <c r="D62" s="138" t="s">
        <v>3660</v>
      </c>
      <c r="E62" s="138" t="s">
        <v>309</v>
      </c>
      <c r="F62" s="138" t="s">
        <v>3661</v>
      </c>
      <c r="G62" s="138" t="s">
        <v>3662</v>
      </c>
      <c r="H62" s="138" t="s">
        <v>321</v>
      </c>
      <c r="I62" s="138" t="s">
        <v>917</v>
      </c>
      <c r="J62" s="138" t="s">
        <v>204</v>
      </c>
      <c r="K62" s="138" t="s">
        <v>204</v>
      </c>
      <c r="L62" s="138" t="s">
        <v>325</v>
      </c>
      <c r="M62" s="138" t="s">
        <v>340</v>
      </c>
      <c r="N62" s="138" t="s">
        <v>446</v>
      </c>
      <c r="O62" s="138" t="s">
        <v>339</v>
      </c>
      <c r="P62" s="138" t="s">
        <v>1212</v>
      </c>
      <c r="Q62" s="139">
        <v>28401</v>
      </c>
      <c r="R62" s="139">
        <v>1</v>
      </c>
      <c r="S62" s="139">
        <v>3094</v>
      </c>
      <c r="T62" s="140"/>
      <c r="U62" s="139">
        <v>878.72699999999998</v>
      </c>
      <c r="V62" s="141">
        <v>1.1199999999999999E-3</v>
      </c>
      <c r="W62" s="141">
        <f t="shared" si="0"/>
        <v>3.518351692269358E-3</v>
      </c>
      <c r="X62" s="141">
        <v>5.9131897937711713E-4</v>
      </c>
      <c r="AC62" s="2"/>
      <c r="AD62" s="2"/>
      <c r="AE62" s="2"/>
    </row>
    <row r="63" spans="1:31" s="134" customFormat="1">
      <c r="A63" s="138" t="s">
        <v>1213</v>
      </c>
      <c r="B63" s="138">
        <v>12937</v>
      </c>
      <c r="C63" s="138" t="s">
        <v>1753</v>
      </c>
      <c r="D63" s="138" t="s">
        <v>1754</v>
      </c>
      <c r="E63" s="138" t="s">
        <v>309</v>
      </c>
      <c r="F63" s="138" t="s">
        <v>1753</v>
      </c>
      <c r="G63" s="138" t="s">
        <v>3663</v>
      </c>
      <c r="H63" s="138" t="s">
        <v>321</v>
      </c>
      <c r="I63" s="138" t="s">
        <v>917</v>
      </c>
      <c r="J63" s="138" t="s">
        <v>204</v>
      </c>
      <c r="K63" s="138" t="s">
        <v>204</v>
      </c>
      <c r="L63" s="138" t="s">
        <v>325</v>
      </c>
      <c r="M63" s="138" t="s">
        <v>340</v>
      </c>
      <c r="N63" s="138" t="s">
        <v>447</v>
      </c>
      <c r="O63" s="138" t="s">
        <v>339</v>
      </c>
      <c r="P63" s="138" t="s">
        <v>1212</v>
      </c>
      <c r="Q63" s="139">
        <v>44861</v>
      </c>
      <c r="R63" s="139">
        <v>1</v>
      </c>
      <c r="S63" s="139">
        <v>1661</v>
      </c>
      <c r="T63" s="140"/>
      <c r="U63" s="139">
        <v>745.14099999999996</v>
      </c>
      <c r="V63" s="141">
        <v>1.6000000000000001E-4</v>
      </c>
      <c r="W63" s="141">
        <f t="shared" si="0"/>
        <v>2.9834841746404534E-3</v>
      </c>
      <c r="X63" s="141">
        <v>5.0142537513021043E-4</v>
      </c>
      <c r="AC63" s="2"/>
      <c r="AD63" s="2"/>
      <c r="AE63" s="2"/>
    </row>
    <row r="64" spans="1:31" s="134" customFormat="1">
      <c r="A64" s="138" t="s">
        <v>1213</v>
      </c>
      <c r="B64" s="138">
        <v>12937</v>
      </c>
      <c r="C64" s="138" t="s">
        <v>2598</v>
      </c>
      <c r="D64" s="138" t="s">
        <v>2599</v>
      </c>
      <c r="E64" s="138" t="s">
        <v>309</v>
      </c>
      <c r="F64" s="138" t="s">
        <v>2598</v>
      </c>
      <c r="G64" s="138" t="s">
        <v>3664</v>
      </c>
      <c r="H64" s="138" t="s">
        <v>321</v>
      </c>
      <c r="I64" s="138" t="s">
        <v>917</v>
      </c>
      <c r="J64" s="138" t="s">
        <v>204</v>
      </c>
      <c r="K64" s="138" t="s">
        <v>204</v>
      </c>
      <c r="L64" s="138" t="s">
        <v>325</v>
      </c>
      <c r="M64" s="138" t="s">
        <v>340</v>
      </c>
      <c r="N64" s="138" t="s">
        <v>454</v>
      </c>
      <c r="O64" s="138" t="s">
        <v>339</v>
      </c>
      <c r="P64" s="138" t="s">
        <v>1212</v>
      </c>
      <c r="Q64" s="139">
        <v>362527</v>
      </c>
      <c r="R64" s="139">
        <v>1</v>
      </c>
      <c r="S64" s="139">
        <v>203</v>
      </c>
      <c r="T64" s="140"/>
      <c r="U64" s="139">
        <v>735.93</v>
      </c>
      <c r="V64" s="141">
        <v>1.3999999999999999E-4</v>
      </c>
      <c r="W64" s="141">
        <f t="shared" si="0"/>
        <v>2.9466040771386204E-3</v>
      </c>
      <c r="X64" s="141">
        <v>4.952270460484334E-4</v>
      </c>
      <c r="AC64" s="2"/>
      <c r="AD64" s="2"/>
      <c r="AE64" s="2"/>
    </row>
    <row r="65" spans="1:31" s="134" customFormat="1">
      <c r="A65" s="138" t="s">
        <v>1213</v>
      </c>
      <c r="B65" s="138">
        <v>12937</v>
      </c>
      <c r="C65" s="138" t="s">
        <v>3665</v>
      </c>
      <c r="D65" s="138" t="s">
        <v>3666</v>
      </c>
      <c r="E65" s="138" t="s">
        <v>309</v>
      </c>
      <c r="F65" s="138" t="s">
        <v>3665</v>
      </c>
      <c r="G65" s="138" t="s">
        <v>3667</v>
      </c>
      <c r="H65" s="138" t="s">
        <v>321</v>
      </c>
      <c r="I65" s="138" t="s">
        <v>917</v>
      </c>
      <c r="J65" s="138" t="s">
        <v>204</v>
      </c>
      <c r="K65" s="138" t="s">
        <v>204</v>
      </c>
      <c r="L65" s="138" t="s">
        <v>325</v>
      </c>
      <c r="M65" s="138" t="s">
        <v>340</v>
      </c>
      <c r="N65" s="138" t="s">
        <v>461</v>
      </c>
      <c r="O65" s="138" t="s">
        <v>339</v>
      </c>
      <c r="P65" s="138" t="s">
        <v>1212</v>
      </c>
      <c r="Q65" s="139">
        <v>8439</v>
      </c>
      <c r="R65" s="139">
        <v>1</v>
      </c>
      <c r="S65" s="139">
        <v>7795</v>
      </c>
      <c r="T65" s="140"/>
      <c r="U65" s="139">
        <v>657.82</v>
      </c>
      <c r="V65" s="141">
        <v>1.3999999999999999E-4</v>
      </c>
      <c r="W65" s="141">
        <f t="shared" si="0"/>
        <v>2.6338579675014304E-3</v>
      </c>
      <c r="X65" s="141">
        <v>4.4266473092764328E-4</v>
      </c>
      <c r="AC65" s="2"/>
      <c r="AD65" s="2"/>
      <c r="AE65" s="2"/>
    </row>
    <row r="66" spans="1:31" s="134" customFormat="1">
      <c r="A66" s="138" t="s">
        <v>1213</v>
      </c>
      <c r="B66" s="138">
        <v>12937</v>
      </c>
      <c r="C66" s="138" t="s">
        <v>2050</v>
      </c>
      <c r="D66" s="138" t="s">
        <v>2051</v>
      </c>
      <c r="E66" s="138" t="s">
        <v>309</v>
      </c>
      <c r="F66" s="138" t="s">
        <v>2050</v>
      </c>
      <c r="G66" s="138" t="s">
        <v>3668</v>
      </c>
      <c r="H66" s="138" t="s">
        <v>321</v>
      </c>
      <c r="I66" s="138" t="s">
        <v>917</v>
      </c>
      <c r="J66" s="138" t="s">
        <v>204</v>
      </c>
      <c r="K66" s="138" t="s">
        <v>204</v>
      </c>
      <c r="L66" s="138" t="s">
        <v>325</v>
      </c>
      <c r="M66" s="138" t="s">
        <v>340</v>
      </c>
      <c r="N66" s="138" t="s">
        <v>464</v>
      </c>
      <c r="O66" s="138" t="s">
        <v>339</v>
      </c>
      <c r="P66" s="138" t="s">
        <v>1212</v>
      </c>
      <c r="Q66" s="139">
        <v>32342</v>
      </c>
      <c r="R66" s="139">
        <v>1</v>
      </c>
      <c r="S66" s="139">
        <v>1796</v>
      </c>
      <c r="T66" s="140"/>
      <c r="U66" s="139">
        <v>580.86199999999997</v>
      </c>
      <c r="V66" s="141">
        <v>6.9999999999999994E-5</v>
      </c>
      <c r="W66" s="141">
        <f t="shared" ref="W66:W129" si="1">U66/SUMIF(B:B,B66,U:U)</f>
        <v>2.3257243725013158E-3</v>
      </c>
      <c r="X66" s="141">
        <v>3.9087762752134736E-4</v>
      </c>
      <c r="AC66" s="2"/>
      <c r="AD66" s="2"/>
      <c r="AE66" s="2"/>
    </row>
    <row r="67" spans="1:31" s="134" customFormat="1">
      <c r="A67" s="138" t="s">
        <v>1213</v>
      </c>
      <c r="B67" s="138">
        <v>12937</v>
      </c>
      <c r="C67" s="138" t="s">
        <v>1948</v>
      </c>
      <c r="D67" s="138" t="s">
        <v>1949</v>
      </c>
      <c r="E67" s="138" t="s">
        <v>309</v>
      </c>
      <c r="F67" s="138" t="s">
        <v>1948</v>
      </c>
      <c r="G67" s="138" t="s">
        <v>3669</v>
      </c>
      <c r="H67" s="138" t="s">
        <v>321</v>
      </c>
      <c r="I67" s="138" t="s">
        <v>917</v>
      </c>
      <c r="J67" s="138" t="s">
        <v>204</v>
      </c>
      <c r="K67" s="138" t="s">
        <v>204</v>
      </c>
      <c r="L67" s="138" t="s">
        <v>325</v>
      </c>
      <c r="M67" s="138" t="s">
        <v>340</v>
      </c>
      <c r="N67" s="138" t="s">
        <v>447</v>
      </c>
      <c r="O67" s="138" t="s">
        <v>339</v>
      </c>
      <c r="P67" s="138" t="s">
        <v>1212</v>
      </c>
      <c r="Q67" s="139">
        <v>9934</v>
      </c>
      <c r="R67" s="139">
        <v>1</v>
      </c>
      <c r="S67" s="139">
        <v>5080</v>
      </c>
      <c r="T67" s="140"/>
      <c r="U67" s="139">
        <v>504.64699999999999</v>
      </c>
      <c r="V67" s="141">
        <v>9.0000000000000006E-5</v>
      </c>
      <c r="W67" s="141">
        <f t="shared" si="1"/>
        <v>2.0205656892853582E-3</v>
      </c>
      <c r="X67" s="141">
        <v>3.3959050875382685E-4</v>
      </c>
      <c r="AC67" s="2"/>
      <c r="AD67" s="2"/>
      <c r="AE67" s="2"/>
    </row>
    <row r="68" spans="1:31" s="134" customFormat="1">
      <c r="A68" s="138" t="s">
        <v>1213</v>
      </c>
      <c r="B68" s="138">
        <v>12937</v>
      </c>
      <c r="C68" s="138" t="s">
        <v>1855</v>
      </c>
      <c r="D68" s="138" t="s">
        <v>1856</v>
      </c>
      <c r="E68" s="138" t="s">
        <v>309</v>
      </c>
      <c r="F68" s="138" t="s">
        <v>1855</v>
      </c>
      <c r="G68" s="138" t="s">
        <v>3670</v>
      </c>
      <c r="H68" s="138" t="s">
        <v>321</v>
      </c>
      <c r="I68" s="138" t="s">
        <v>917</v>
      </c>
      <c r="J68" s="138" t="s">
        <v>204</v>
      </c>
      <c r="K68" s="138" t="s">
        <v>204</v>
      </c>
      <c r="L68" s="138" t="s">
        <v>325</v>
      </c>
      <c r="M68" s="138" t="s">
        <v>340</v>
      </c>
      <c r="N68" s="138" t="s">
        <v>441</v>
      </c>
      <c r="O68" s="138" t="s">
        <v>339</v>
      </c>
      <c r="P68" s="138" t="s">
        <v>1212</v>
      </c>
      <c r="Q68" s="139">
        <v>13137</v>
      </c>
      <c r="R68" s="139">
        <v>1</v>
      </c>
      <c r="S68" s="139">
        <v>3261</v>
      </c>
      <c r="T68" s="140"/>
      <c r="U68" s="139">
        <v>428.39800000000002</v>
      </c>
      <c r="V68" s="141">
        <v>7.9000000000000001E-4</v>
      </c>
      <c r="W68" s="141">
        <f t="shared" si="1"/>
        <v>1.7152708728249031E-3</v>
      </c>
      <c r="X68" s="141">
        <v>2.8828051047389945E-4</v>
      </c>
      <c r="AC68" s="2"/>
      <c r="AD68" s="2"/>
      <c r="AE68" s="2"/>
    </row>
    <row r="69" spans="1:31" s="134" customFormat="1">
      <c r="A69" s="138" t="s">
        <v>1213</v>
      </c>
      <c r="B69" s="138">
        <v>12937</v>
      </c>
      <c r="C69" s="138" t="s">
        <v>1803</v>
      </c>
      <c r="D69" s="138" t="s">
        <v>1804</v>
      </c>
      <c r="E69" s="138" t="s">
        <v>309</v>
      </c>
      <c r="F69" s="138" t="s">
        <v>1803</v>
      </c>
      <c r="G69" s="138" t="s">
        <v>3671</v>
      </c>
      <c r="H69" s="138" t="s">
        <v>321</v>
      </c>
      <c r="I69" s="138" t="s">
        <v>917</v>
      </c>
      <c r="J69" s="138" t="s">
        <v>204</v>
      </c>
      <c r="K69" s="138" t="s">
        <v>204</v>
      </c>
      <c r="L69" s="138" t="s">
        <v>325</v>
      </c>
      <c r="M69" s="138" t="s">
        <v>340</v>
      </c>
      <c r="N69" s="138" t="s">
        <v>461</v>
      </c>
      <c r="O69" s="138" t="s">
        <v>339</v>
      </c>
      <c r="P69" s="138" t="s">
        <v>1212</v>
      </c>
      <c r="Q69" s="139">
        <v>3956</v>
      </c>
      <c r="R69" s="139">
        <v>1</v>
      </c>
      <c r="S69" s="139">
        <v>8691</v>
      </c>
      <c r="T69" s="140"/>
      <c r="U69" s="139">
        <v>343.81599999999997</v>
      </c>
      <c r="V69" s="141">
        <v>2.2000000000000001E-4</v>
      </c>
      <c r="W69" s="141">
        <f t="shared" si="1"/>
        <v>1.3766113997058034E-3</v>
      </c>
      <c r="X69" s="141">
        <v>2.3136301287376271E-4</v>
      </c>
      <c r="AC69" s="2"/>
      <c r="AD69" s="2"/>
      <c r="AE69" s="2"/>
    </row>
    <row r="70" spans="1:31" s="134" customFormat="1">
      <c r="A70" s="138" t="s">
        <v>1213</v>
      </c>
      <c r="B70" s="138">
        <v>12937</v>
      </c>
      <c r="C70" s="138" t="s">
        <v>3672</v>
      </c>
      <c r="D70" s="138" t="s">
        <v>3673</v>
      </c>
      <c r="E70" s="138" t="s">
        <v>309</v>
      </c>
      <c r="F70" s="138" t="s">
        <v>3672</v>
      </c>
      <c r="G70" s="138" t="s">
        <v>3674</v>
      </c>
      <c r="H70" s="138" t="s">
        <v>321</v>
      </c>
      <c r="I70" s="138" t="s">
        <v>917</v>
      </c>
      <c r="J70" s="138" t="s">
        <v>204</v>
      </c>
      <c r="K70" s="138" t="s">
        <v>204</v>
      </c>
      <c r="L70" s="138" t="s">
        <v>325</v>
      </c>
      <c r="M70" s="138" t="s">
        <v>340</v>
      </c>
      <c r="N70" s="138" t="s">
        <v>451</v>
      </c>
      <c r="O70" s="138" t="s">
        <v>339</v>
      </c>
      <c r="P70" s="138" t="s">
        <v>1212</v>
      </c>
      <c r="Q70" s="139">
        <v>2312</v>
      </c>
      <c r="R70" s="139">
        <v>1</v>
      </c>
      <c r="S70" s="139">
        <v>13820</v>
      </c>
      <c r="T70" s="140"/>
      <c r="U70" s="139">
        <v>319.51799999999997</v>
      </c>
      <c r="V70" s="141">
        <v>6.9999999999999994E-5</v>
      </c>
      <c r="W70" s="141">
        <f t="shared" si="1"/>
        <v>1.2793241769178832E-3</v>
      </c>
      <c r="X70" s="141">
        <v>2.1501223662481942E-4</v>
      </c>
      <c r="AC70" s="2"/>
      <c r="AD70" s="2"/>
      <c r="AE70" s="2"/>
    </row>
    <row r="71" spans="1:31" s="134" customFormat="1">
      <c r="A71" s="138" t="s">
        <v>1213</v>
      </c>
      <c r="B71" s="138">
        <v>12937</v>
      </c>
      <c r="C71" s="138" t="s">
        <v>3675</v>
      </c>
      <c r="D71" s="138" t="s">
        <v>3676</v>
      </c>
      <c r="E71" s="138" t="s">
        <v>311</v>
      </c>
      <c r="F71" s="138" t="s">
        <v>3675</v>
      </c>
      <c r="G71" s="138" t="s">
        <v>3677</v>
      </c>
      <c r="H71" s="138" t="s">
        <v>321</v>
      </c>
      <c r="I71" s="138" t="s">
        <v>917</v>
      </c>
      <c r="J71" s="138" t="s">
        <v>204</v>
      </c>
      <c r="K71" s="138" t="s">
        <v>245</v>
      </c>
      <c r="L71" s="138" t="s">
        <v>325</v>
      </c>
      <c r="M71" s="138" t="s">
        <v>340</v>
      </c>
      <c r="N71" s="138" t="s">
        <v>465</v>
      </c>
      <c r="O71" s="138" t="s">
        <v>339</v>
      </c>
      <c r="P71" s="138" t="s">
        <v>1212</v>
      </c>
      <c r="Q71" s="139">
        <v>2130</v>
      </c>
      <c r="R71" s="139">
        <v>1</v>
      </c>
      <c r="S71" s="139">
        <v>9985</v>
      </c>
      <c r="T71" s="140"/>
      <c r="U71" s="139">
        <v>212.68100000000001</v>
      </c>
      <c r="V71" s="141">
        <v>1E-4</v>
      </c>
      <c r="W71" s="141">
        <f t="shared" si="1"/>
        <v>8.5155748743755394E-4</v>
      </c>
      <c r="X71" s="141">
        <v>1.4311875230066295E-4</v>
      </c>
      <c r="AC71" s="2"/>
      <c r="AD71" s="2"/>
      <c r="AE71" s="2"/>
    </row>
    <row r="72" spans="1:31" s="134" customFormat="1">
      <c r="A72" s="138" t="s">
        <v>1213</v>
      </c>
      <c r="B72" s="138">
        <v>12937</v>
      </c>
      <c r="C72" s="138" t="s">
        <v>3678</v>
      </c>
      <c r="D72" s="138" t="s">
        <v>3679</v>
      </c>
      <c r="E72" s="138" t="s">
        <v>80</v>
      </c>
      <c r="F72" s="138" t="s">
        <v>3680</v>
      </c>
      <c r="G72" s="138" t="s">
        <v>3681</v>
      </c>
      <c r="H72" s="138" t="s">
        <v>321</v>
      </c>
      <c r="I72" s="138" t="s">
        <v>959</v>
      </c>
      <c r="J72" s="138" t="s">
        <v>204</v>
      </c>
      <c r="K72" s="138" t="s">
        <v>224</v>
      </c>
      <c r="L72" s="138" t="s">
        <v>314</v>
      </c>
      <c r="M72" s="138" t="s">
        <v>342</v>
      </c>
      <c r="N72" s="138" t="s">
        <v>473</v>
      </c>
      <c r="O72" s="138" t="s">
        <v>339</v>
      </c>
      <c r="P72" s="138" t="s">
        <v>1212</v>
      </c>
      <c r="Q72" s="139">
        <v>2423263</v>
      </c>
      <c r="R72" s="139">
        <v>1</v>
      </c>
      <c r="S72" s="139">
        <v>0</v>
      </c>
      <c r="T72" s="140"/>
      <c r="U72" s="139">
        <v>0</v>
      </c>
      <c r="V72" s="141">
        <v>1.635E-2</v>
      </c>
      <c r="W72" s="141">
        <f t="shared" si="1"/>
        <v>0</v>
      </c>
      <c r="X72" s="141">
        <v>0</v>
      </c>
      <c r="AC72" s="2"/>
      <c r="AD72" s="2"/>
      <c r="AE72" s="2"/>
    </row>
    <row r="73" spans="1:31" s="134" customFormat="1">
      <c r="A73" s="138" t="s">
        <v>1213</v>
      </c>
      <c r="B73" s="138">
        <v>12937</v>
      </c>
      <c r="C73" s="138" t="s">
        <v>3682</v>
      </c>
      <c r="D73" s="138" t="s">
        <v>3683</v>
      </c>
      <c r="E73" s="138" t="s">
        <v>309</v>
      </c>
      <c r="F73" s="138" t="s">
        <v>3682</v>
      </c>
      <c r="G73" s="138" t="s">
        <v>3684</v>
      </c>
      <c r="H73" s="138" t="s">
        <v>321</v>
      </c>
      <c r="I73" s="138" t="s">
        <v>917</v>
      </c>
      <c r="J73" s="138" t="s">
        <v>205</v>
      </c>
      <c r="K73" s="138" t="s">
        <v>204</v>
      </c>
      <c r="L73" s="138" t="s">
        <v>325</v>
      </c>
      <c r="M73" s="138" t="s">
        <v>346</v>
      </c>
      <c r="N73" s="138" t="s">
        <v>493</v>
      </c>
      <c r="O73" s="138" t="s">
        <v>339</v>
      </c>
      <c r="P73" s="138" t="s">
        <v>1215</v>
      </c>
      <c r="Q73" s="139">
        <v>160000</v>
      </c>
      <c r="R73" s="139">
        <v>3.718</v>
      </c>
      <c r="S73" s="139">
        <v>702</v>
      </c>
      <c r="T73" s="140"/>
      <c r="U73" s="139">
        <v>4176.058</v>
      </c>
      <c r="V73" s="141">
        <v>9.8099999999999993E-3</v>
      </c>
      <c r="W73" s="141">
        <f t="shared" si="1"/>
        <v>1.6720597786701662E-2</v>
      </c>
      <c r="X73" s="141">
        <v>2.8101814947983218E-3</v>
      </c>
      <c r="AC73" s="2"/>
      <c r="AD73" s="2"/>
      <c r="AE73" s="2"/>
    </row>
    <row r="74" spans="1:31" s="134" customFormat="1">
      <c r="A74" s="138" t="s">
        <v>1213</v>
      </c>
      <c r="B74" s="138">
        <v>12937</v>
      </c>
      <c r="C74" s="138" t="s">
        <v>3685</v>
      </c>
      <c r="D74" s="138" t="s">
        <v>3686</v>
      </c>
      <c r="E74" s="138" t="s">
        <v>80</v>
      </c>
      <c r="F74" s="138" t="s">
        <v>3687</v>
      </c>
      <c r="G74" s="138" t="s">
        <v>3688</v>
      </c>
      <c r="H74" s="138" t="s">
        <v>321</v>
      </c>
      <c r="I74" s="138" t="s">
        <v>917</v>
      </c>
      <c r="J74" s="138" t="s">
        <v>205</v>
      </c>
      <c r="K74" s="138" t="s">
        <v>224</v>
      </c>
      <c r="L74" s="138" t="s">
        <v>325</v>
      </c>
      <c r="M74" s="138" t="s">
        <v>344</v>
      </c>
      <c r="N74" s="138" t="s">
        <v>527</v>
      </c>
      <c r="O74" s="138" t="s">
        <v>339</v>
      </c>
      <c r="P74" s="138" t="s">
        <v>1215</v>
      </c>
      <c r="Q74" s="139">
        <v>6542</v>
      </c>
      <c r="R74" s="139">
        <v>3.718</v>
      </c>
      <c r="S74" s="139">
        <v>17042</v>
      </c>
      <c r="T74" s="140"/>
      <c r="U74" s="139">
        <v>4145.152</v>
      </c>
      <c r="V74" s="141">
        <v>0</v>
      </c>
      <c r="W74" s="141">
        <f t="shared" si="1"/>
        <v>1.6596852667453844E-2</v>
      </c>
      <c r="X74" s="141">
        <v>2.7893840180204044E-3</v>
      </c>
      <c r="AC74" s="2"/>
      <c r="AD74" s="2"/>
      <c r="AE74" s="2"/>
    </row>
    <row r="75" spans="1:31" s="134" customFormat="1">
      <c r="A75" s="138" t="s">
        <v>1213</v>
      </c>
      <c r="B75" s="138">
        <v>12937</v>
      </c>
      <c r="C75" s="138" t="s">
        <v>3689</v>
      </c>
      <c r="D75" s="138" t="s">
        <v>3690</v>
      </c>
      <c r="E75" s="138" t="s">
        <v>80</v>
      </c>
      <c r="F75" s="138" t="s">
        <v>3691</v>
      </c>
      <c r="G75" s="138" t="s">
        <v>3692</v>
      </c>
      <c r="H75" s="138" t="s">
        <v>321</v>
      </c>
      <c r="I75" s="138" t="s">
        <v>917</v>
      </c>
      <c r="J75" s="138" t="s">
        <v>205</v>
      </c>
      <c r="K75" s="138" t="s">
        <v>224</v>
      </c>
      <c r="L75" s="138" t="s">
        <v>325</v>
      </c>
      <c r="M75" s="138" t="s">
        <v>344</v>
      </c>
      <c r="N75" s="138" t="s">
        <v>486</v>
      </c>
      <c r="O75" s="138" t="s">
        <v>339</v>
      </c>
      <c r="P75" s="138" t="s">
        <v>1215</v>
      </c>
      <c r="Q75" s="139">
        <v>6000</v>
      </c>
      <c r="R75" s="139">
        <v>3.718</v>
      </c>
      <c r="S75" s="139">
        <v>16729</v>
      </c>
      <c r="T75" s="140"/>
      <c r="U75" s="139">
        <v>3731.9050000000002</v>
      </c>
      <c r="V75" s="141">
        <v>0</v>
      </c>
      <c r="W75" s="141">
        <f t="shared" si="1"/>
        <v>1.4942245170728201E-2</v>
      </c>
      <c r="X75" s="141">
        <v>2.5112990220311432E-3</v>
      </c>
      <c r="AC75" s="2"/>
      <c r="AD75" s="2"/>
      <c r="AE75" s="2"/>
    </row>
    <row r="76" spans="1:31" s="134" customFormat="1">
      <c r="A76" s="138" t="s">
        <v>1213</v>
      </c>
      <c r="B76" s="138">
        <v>12937</v>
      </c>
      <c r="C76" s="138" t="s">
        <v>3693</v>
      </c>
      <c r="D76" s="138" t="s">
        <v>3694</v>
      </c>
      <c r="E76" s="138" t="s">
        <v>80</v>
      </c>
      <c r="F76" s="138" t="s">
        <v>3695</v>
      </c>
      <c r="G76" s="138" t="s">
        <v>3696</v>
      </c>
      <c r="H76" s="138" t="s">
        <v>321</v>
      </c>
      <c r="I76" s="138" t="s">
        <v>917</v>
      </c>
      <c r="J76" s="138" t="s">
        <v>205</v>
      </c>
      <c r="K76" s="138" t="s">
        <v>224</v>
      </c>
      <c r="L76" s="138" t="s">
        <v>325</v>
      </c>
      <c r="M76" s="138" t="s">
        <v>344</v>
      </c>
      <c r="N76" s="138" t="s">
        <v>500</v>
      </c>
      <c r="O76" s="138" t="s">
        <v>339</v>
      </c>
      <c r="P76" s="138" t="s">
        <v>1215</v>
      </c>
      <c r="Q76" s="139">
        <v>11388</v>
      </c>
      <c r="R76" s="139">
        <v>3.718</v>
      </c>
      <c r="S76" s="139">
        <v>8779</v>
      </c>
      <c r="T76" s="139">
        <v>1.9970000000000001</v>
      </c>
      <c r="U76" s="139">
        <v>3724.5039999999999</v>
      </c>
      <c r="V76" s="141">
        <v>0</v>
      </c>
      <c r="W76" s="141">
        <f t="shared" si="1"/>
        <v>1.4912612166536358E-2</v>
      </c>
      <c r="X76" s="141">
        <v>2.5063186905216186E-3</v>
      </c>
      <c r="AC76" s="2"/>
      <c r="AD76" s="2"/>
      <c r="AE76" s="2"/>
    </row>
    <row r="77" spans="1:31" s="134" customFormat="1">
      <c r="A77" s="138" t="s">
        <v>1213</v>
      </c>
      <c r="B77" s="138">
        <v>12937</v>
      </c>
      <c r="C77" s="138" t="s">
        <v>3697</v>
      </c>
      <c r="D77" s="138" t="s">
        <v>3698</v>
      </c>
      <c r="E77" s="138" t="s">
        <v>80</v>
      </c>
      <c r="F77" s="138" t="s">
        <v>3699</v>
      </c>
      <c r="G77" s="138" t="s">
        <v>3700</v>
      </c>
      <c r="H77" s="138" t="s">
        <v>321</v>
      </c>
      <c r="I77" s="138" t="s">
        <v>917</v>
      </c>
      <c r="J77" s="138" t="s">
        <v>205</v>
      </c>
      <c r="K77" s="138" t="s">
        <v>224</v>
      </c>
      <c r="L77" s="138" t="s">
        <v>325</v>
      </c>
      <c r="M77" s="138" t="s">
        <v>344</v>
      </c>
      <c r="N77" s="138" t="s">
        <v>544</v>
      </c>
      <c r="O77" s="138" t="s">
        <v>339</v>
      </c>
      <c r="P77" s="138" t="s">
        <v>1215</v>
      </c>
      <c r="Q77" s="139">
        <v>2500</v>
      </c>
      <c r="R77" s="139">
        <v>3.718</v>
      </c>
      <c r="S77" s="139">
        <v>37539</v>
      </c>
      <c r="T77" s="140"/>
      <c r="U77" s="139">
        <v>3489.25</v>
      </c>
      <c r="V77" s="141">
        <v>0</v>
      </c>
      <c r="W77" s="141">
        <f t="shared" si="1"/>
        <v>1.397067421650963E-2</v>
      </c>
      <c r="X77" s="141">
        <v>2.348009960763247E-3</v>
      </c>
      <c r="AC77" s="2"/>
      <c r="AD77" s="2"/>
      <c r="AE77" s="2"/>
    </row>
    <row r="78" spans="1:31" s="134" customFormat="1">
      <c r="A78" s="138" t="s">
        <v>1213</v>
      </c>
      <c r="B78" s="138">
        <v>12937</v>
      </c>
      <c r="C78" s="138" t="s">
        <v>3701</v>
      </c>
      <c r="D78" s="138" t="s">
        <v>3702</v>
      </c>
      <c r="E78" s="138" t="s">
        <v>80</v>
      </c>
      <c r="F78" s="138" t="s">
        <v>3703</v>
      </c>
      <c r="G78" s="138" t="s">
        <v>3704</v>
      </c>
      <c r="H78" s="138" t="s">
        <v>321</v>
      </c>
      <c r="I78" s="138" t="s">
        <v>917</v>
      </c>
      <c r="J78" s="138" t="s">
        <v>205</v>
      </c>
      <c r="K78" s="138" t="s">
        <v>224</v>
      </c>
      <c r="L78" s="138" t="s">
        <v>325</v>
      </c>
      <c r="M78" s="138" t="s">
        <v>344</v>
      </c>
      <c r="N78" s="138" t="s">
        <v>545</v>
      </c>
      <c r="O78" s="138" t="s">
        <v>339</v>
      </c>
      <c r="P78" s="138" t="s">
        <v>1215</v>
      </c>
      <c r="Q78" s="139">
        <v>5735</v>
      </c>
      <c r="R78" s="139">
        <v>3.718</v>
      </c>
      <c r="S78" s="139">
        <v>15623</v>
      </c>
      <c r="T78" s="140"/>
      <c r="U78" s="139">
        <v>3331.25</v>
      </c>
      <c r="V78" s="141">
        <v>0</v>
      </c>
      <c r="W78" s="141">
        <f t="shared" si="1"/>
        <v>1.3338055021493933E-2</v>
      </c>
      <c r="X78" s="141">
        <v>2.2416875207544795E-3</v>
      </c>
      <c r="AC78" s="2"/>
      <c r="AD78" s="2"/>
      <c r="AE78" s="2"/>
    </row>
    <row r="79" spans="1:31" s="134" customFormat="1">
      <c r="A79" s="138" t="s">
        <v>1213</v>
      </c>
      <c r="B79" s="138">
        <v>12937</v>
      </c>
      <c r="C79" s="138" t="s">
        <v>3372</v>
      </c>
      <c r="D79" s="138" t="s">
        <v>3373</v>
      </c>
      <c r="E79" s="138" t="s">
        <v>80</v>
      </c>
      <c r="F79" s="138" t="s">
        <v>3705</v>
      </c>
      <c r="G79" s="138" t="s">
        <v>3706</v>
      </c>
      <c r="H79" s="138" t="s">
        <v>321</v>
      </c>
      <c r="I79" s="138" t="s">
        <v>917</v>
      </c>
      <c r="J79" s="138" t="s">
        <v>205</v>
      </c>
      <c r="K79" s="138" t="s">
        <v>301</v>
      </c>
      <c r="L79" s="138" t="s">
        <v>325</v>
      </c>
      <c r="M79" s="138" t="s">
        <v>344</v>
      </c>
      <c r="N79" s="138" t="s">
        <v>548</v>
      </c>
      <c r="O79" s="138" t="s">
        <v>339</v>
      </c>
      <c r="P79" s="138" t="s">
        <v>1215</v>
      </c>
      <c r="Q79" s="139">
        <v>4254</v>
      </c>
      <c r="R79" s="139">
        <v>3.718</v>
      </c>
      <c r="S79" s="139">
        <v>16600</v>
      </c>
      <c r="T79" s="139">
        <v>1.806</v>
      </c>
      <c r="U79" s="139">
        <v>2632.2330000000002</v>
      </c>
      <c r="V79" s="141">
        <v>0</v>
      </c>
      <c r="W79" s="141">
        <f t="shared" si="1"/>
        <v>1.0539247604770595E-2</v>
      </c>
      <c r="X79" s="141">
        <v>1.7713002229848033E-3</v>
      </c>
      <c r="AC79" s="2"/>
      <c r="AD79" s="2"/>
      <c r="AE79" s="2"/>
    </row>
    <row r="80" spans="1:31" s="134" customFormat="1">
      <c r="A80" s="138" t="s">
        <v>1213</v>
      </c>
      <c r="B80" s="138">
        <v>12937</v>
      </c>
      <c r="C80" s="138" t="s">
        <v>3707</v>
      </c>
      <c r="D80" s="138" t="s">
        <v>3708</v>
      </c>
      <c r="E80" s="138" t="s">
        <v>80</v>
      </c>
      <c r="F80" s="138" t="s">
        <v>3709</v>
      </c>
      <c r="G80" s="138" t="s">
        <v>3710</v>
      </c>
      <c r="H80" s="138" t="s">
        <v>321</v>
      </c>
      <c r="I80" s="138" t="s">
        <v>917</v>
      </c>
      <c r="J80" s="138" t="s">
        <v>205</v>
      </c>
      <c r="K80" s="138" t="s">
        <v>224</v>
      </c>
      <c r="L80" s="138" t="s">
        <v>325</v>
      </c>
      <c r="M80" s="138" t="s">
        <v>344</v>
      </c>
      <c r="N80" s="138" t="s">
        <v>536</v>
      </c>
      <c r="O80" s="138" t="s">
        <v>339</v>
      </c>
      <c r="P80" s="138" t="s">
        <v>1215</v>
      </c>
      <c r="Q80" s="139">
        <v>2588</v>
      </c>
      <c r="R80" s="139">
        <v>3.718</v>
      </c>
      <c r="S80" s="139">
        <v>24530</v>
      </c>
      <c r="T80" s="140"/>
      <c r="U80" s="139">
        <v>2360.3220000000001</v>
      </c>
      <c r="V80" s="141">
        <v>0</v>
      </c>
      <c r="W80" s="141">
        <f t="shared" si="1"/>
        <v>9.4505379975812695E-3</v>
      </c>
      <c r="X80" s="141">
        <v>1.5883240142175624E-3</v>
      </c>
      <c r="AC80" s="2"/>
      <c r="AD80" s="2"/>
      <c r="AE80" s="2"/>
    </row>
    <row r="81" spans="1:31" s="134" customFormat="1">
      <c r="A81" s="138" t="s">
        <v>1213</v>
      </c>
      <c r="B81" s="138">
        <v>12937</v>
      </c>
      <c r="C81" s="138" t="s">
        <v>3711</v>
      </c>
      <c r="F81" s="138" t="s">
        <v>3712</v>
      </c>
      <c r="G81" s="138" t="s">
        <v>3713</v>
      </c>
      <c r="H81" s="138" t="s">
        <v>321</v>
      </c>
      <c r="I81" s="138" t="s">
        <v>917</v>
      </c>
      <c r="J81" s="138" t="s">
        <v>205</v>
      </c>
      <c r="K81" s="138" t="s">
        <v>224</v>
      </c>
      <c r="L81" s="138" t="s">
        <v>325</v>
      </c>
      <c r="M81" s="138" t="s">
        <v>346</v>
      </c>
      <c r="N81" s="138" t="s">
        <v>486</v>
      </c>
      <c r="O81" s="138" t="s">
        <v>339</v>
      </c>
      <c r="P81" s="138" t="s">
        <v>1215</v>
      </c>
      <c r="Q81" s="139">
        <v>4628</v>
      </c>
      <c r="R81" s="139">
        <v>3.718</v>
      </c>
      <c r="S81" s="139">
        <v>12643</v>
      </c>
      <c r="T81" s="140"/>
      <c r="U81" s="139">
        <v>2175.4690000000001</v>
      </c>
      <c r="V81" s="141">
        <v>4.0000000000000003E-5</v>
      </c>
      <c r="W81" s="141">
        <f t="shared" si="1"/>
        <v>8.7104015668455943E-3</v>
      </c>
      <c r="X81" s="141">
        <v>1.4639314698951524E-3</v>
      </c>
      <c r="AC81" s="2"/>
      <c r="AD81" s="2"/>
      <c r="AE81" s="2"/>
    </row>
    <row r="82" spans="1:31" s="134" customFormat="1">
      <c r="A82" s="138" t="s">
        <v>1213</v>
      </c>
      <c r="B82" s="138">
        <v>12937</v>
      </c>
      <c r="C82" s="138" t="s">
        <v>3353</v>
      </c>
      <c r="D82" s="138" t="s">
        <v>3354</v>
      </c>
      <c r="E82" s="138" t="s">
        <v>80</v>
      </c>
      <c r="F82" s="138" t="s">
        <v>3353</v>
      </c>
      <c r="G82" s="138" t="s">
        <v>3714</v>
      </c>
      <c r="H82" s="138" t="s">
        <v>321</v>
      </c>
      <c r="I82" s="138" t="s">
        <v>917</v>
      </c>
      <c r="J82" s="138" t="s">
        <v>205</v>
      </c>
      <c r="K82" s="138" t="s">
        <v>224</v>
      </c>
      <c r="L82" s="138" t="s">
        <v>325</v>
      </c>
      <c r="M82" s="138" t="s">
        <v>344</v>
      </c>
      <c r="N82" s="138" t="s">
        <v>545</v>
      </c>
      <c r="O82" s="138" t="s">
        <v>339</v>
      </c>
      <c r="P82" s="138" t="s">
        <v>1215</v>
      </c>
      <c r="Q82" s="139">
        <v>1011</v>
      </c>
      <c r="R82" s="139">
        <v>3.718</v>
      </c>
      <c r="S82" s="139">
        <v>57636</v>
      </c>
      <c r="T82" s="140"/>
      <c r="U82" s="139">
        <v>2166.4780000000001</v>
      </c>
      <c r="V82" s="141">
        <v>0</v>
      </c>
      <c r="W82" s="141">
        <f t="shared" si="1"/>
        <v>8.6744023315140362E-3</v>
      </c>
      <c r="X82" s="141">
        <v>1.4578811847171852E-3</v>
      </c>
      <c r="AC82" s="2"/>
      <c r="AD82" s="2"/>
      <c r="AE82" s="2"/>
    </row>
    <row r="83" spans="1:31" s="134" customFormat="1">
      <c r="A83" s="138" t="s">
        <v>1213</v>
      </c>
      <c r="B83" s="138">
        <v>12937</v>
      </c>
      <c r="C83" s="138" t="s">
        <v>3715</v>
      </c>
      <c r="D83" s="138" t="s">
        <v>3716</v>
      </c>
      <c r="E83" s="138" t="s">
        <v>80</v>
      </c>
      <c r="F83" s="138" t="s">
        <v>3717</v>
      </c>
      <c r="G83" s="138" t="s">
        <v>3718</v>
      </c>
      <c r="H83" s="138" t="s">
        <v>321</v>
      </c>
      <c r="I83" s="138" t="s">
        <v>917</v>
      </c>
      <c r="J83" s="138" t="s">
        <v>205</v>
      </c>
      <c r="K83" s="138" t="s">
        <v>224</v>
      </c>
      <c r="L83" s="138" t="s">
        <v>325</v>
      </c>
      <c r="M83" s="138" t="s">
        <v>344</v>
      </c>
      <c r="N83" s="138" t="s">
        <v>546</v>
      </c>
      <c r="O83" s="138" t="s">
        <v>339</v>
      </c>
      <c r="P83" s="138" t="s">
        <v>1215</v>
      </c>
      <c r="Q83" s="139">
        <v>2416</v>
      </c>
      <c r="R83" s="139">
        <v>3.718</v>
      </c>
      <c r="S83" s="139">
        <v>22213</v>
      </c>
      <c r="T83" s="140"/>
      <c r="U83" s="139">
        <v>1995.3240000000001</v>
      </c>
      <c r="V83" s="141">
        <v>0</v>
      </c>
      <c r="W83" s="141">
        <f t="shared" si="1"/>
        <v>7.9891155865538053E-3</v>
      </c>
      <c r="X83" s="141">
        <v>1.3427070651142697E-3</v>
      </c>
      <c r="AC83" s="2"/>
      <c r="AD83" s="2"/>
      <c r="AE83" s="2"/>
    </row>
    <row r="84" spans="1:31" s="134" customFormat="1">
      <c r="A84" s="138" t="s">
        <v>1213</v>
      </c>
      <c r="B84" s="138">
        <v>12937</v>
      </c>
      <c r="C84" s="138" t="s">
        <v>3719</v>
      </c>
      <c r="D84" s="138" t="s">
        <v>3720</v>
      </c>
      <c r="E84" s="138" t="s">
        <v>80</v>
      </c>
      <c r="F84" s="138" t="s">
        <v>3721</v>
      </c>
      <c r="G84" s="138" t="s">
        <v>3722</v>
      </c>
      <c r="H84" s="138" t="s">
        <v>321</v>
      </c>
      <c r="I84" s="138" t="s">
        <v>917</v>
      </c>
      <c r="J84" s="138" t="s">
        <v>205</v>
      </c>
      <c r="K84" s="138" t="s">
        <v>233</v>
      </c>
      <c r="L84" s="138" t="s">
        <v>325</v>
      </c>
      <c r="M84" s="138" t="s">
        <v>380</v>
      </c>
      <c r="N84" s="138" t="s">
        <v>568</v>
      </c>
      <c r="O84" s="138" t="s">
        <v>339</v>
      </c>
      <c r="P84" s="138" t="s">
        <v>1227</v>
      </c>
      <c r="Q84" s="139">
        <v>32521</v>
      </c>
      <c r="R84" s="139">
        <v>4.8108000000000004</v>
      </c>
      <c r="S84" s="139">
        <v>1195</v>
      </c>
      <c r="T84" s="140"/>
      <c r="U84" s="139">
        <v>1869.6020000000001</v>
      </c>
      <c r="V84" s="141">
        <v>7.7999999999999999E-4</v>
      </c>
      <c r="W84" s="141">
        <f t="shared" si="1"/>
        <v>7.4857348875932766E-3</v>
      </c>
      <c r="X84" s="141">
        <v>1.2581053575017236E-3</v>
      </c>
      <c r="AC84" s="2"/>
      <c r="AD84" s="2"/>
      <c r="AE84" s="2"/>
    </row>
    <row r="85" spans="1:31" s="134" customFormat="1">
      <c r="A85" s="138" t="s">
        <v>1213</v>
      </c>
      <c r="B85" s="138">
        <v>12937</v>
      </c>
      <c r="C85" s="138" t="s">
        <v>3723</v>
      </c>
      <c r="D85" s="138" t="s">
        <v>3724</v>
      </c>
      <c r="E85" s="138" t="s">
        <v>80</v>
      </c>
      <c r="F85" s="138" t="s">
        <v>3725</v>
      </c>
      <c r="G85" s="138" t="s">
        <v>3726</v>
      </c>
      <c r="H85" s="138" t="s">
        <v>321</v>
      </c>
      <c r="I85" s="138" t="s">
        <v>917</v>
      </c>
      <c r="J85" s="138" t="s">
        <v>205</v>
      </c>
      <c r="K85" s="138" t="s">
        <v>224</v>
      </c>
      <c r="L85" s="138" t="s">
        <v>325</v>
      </c>
      <c r="M85" s="138" t="s">
        <v>344</v>
      </c>
      <c r="N85" s="138" t="s">
        <v>544</v>
      </c>
      <c r="O85" s="138" t="s">
        <v>339</v>
      </c>
      <c r="P85" s="138" t="s">
        <v>1215</v>
      </c>
      <c r="Q85" s="139">
        <v>2740</v>
      </c>
      <c r="R85" s="139">
        <v>3.718</v>
      </c>
      <c r="S85" s="139">
        <v>17064</v>
      </c>
      <c r="T85" s="140"/>
      <c r="U85" s="139">
        <v>1738.364</v>
      </c>
      <c r="V85" s="141">
        <v>0</v>
      </c>
      <c r="W85" s="141">
        <f t="shared" si="1"/>
        <v>6.9602685716725794E-3</v>
      </c>
      <c r="X85" s="141">
        <v>1.1697917854645674E-3</v>
      </c>
      <c r="AC85" s="2"/>
      <c r="AD85" s="2"/>
      <c r="AE85" s="2"/>
    </row>
    <row r="86" spans="1:31" s="134" customFormat="1">
      <c r="A86" s="138" t="s">
        <v>1213</v>
      </c>
      <c r="B86" s="138">
        <v>12937</v>
      </c>
      <c r="C86" s="138" t="s">
        <v>3727</v>
      </c>
      <c r="D86" s="138" t="s">
        <v>3728</v>
      </c>
      <c r="E86" s="138" t="s">
        <v>80</v>
      </c>
      <c r="F86" s="138" t="s">
        <v>3727</v>
      </c>
      <c r="G86" s="138" t="s">
        <v>3729</v>
      </c>
      <c r="H86" s="138" t="s">
        <v>321</v>
      </c>
      <c r="I86" s="138" t="s">
        <v>917</v>
      </c>
      <c r="J86" s="138" t="s">
        <v>205</v>
      </c>
      <c r="K86" s="138" t="s">
        <v>204</v>
      </c>
      <c r="L86" s="138" t="s">
        <v>325</v>
      </c>
      <c r="M86" s="138" t="s">
        <v>344</v>
      </c>
      <c r="N86" s="138" t="s">
        <v>546</v>
      </c>
      <c r="O86" s="138" t="s">
        <v>339</v>
      </c>
      <c r="P86" s="138" t="s">
        <v>1215</v>
      </c>
      <c r="Q86" s="139">
        <v>10812</v>
      </c>
      <c r="R86" s="139">
        <v>3.718</v>
      </c>
      <c r="S86" s="139">
        <v>3616</v>
      </c>
      <c r="T86" s="139">
        <v>5.3780000000000001</v>
      </c>
      <c r="U86" s="139">
        <v>1473.5930000000001</v>
      </c>
      <c r="V86" s="141">
        <v>5.4000000000000001E-4</v>
      </c>
      <c r="W86" s="141">
        <f t="shared" si="1"/>
        <v>5.9001469458276352E-3</v>
      </c>
      <c r="X86" s="141">
        <v>9.9162027430278591E-4</v>
      </c>
      <c r="AC86" s="2"/>
      <c r="AD86" s="2"/>
      <c r="AE86" s="2"/>
    </row>
    <row r="87" spans="1:31" s="134" customFormat="1">
      <c r="A87" s="138" t="s">
        <v>1213</v>
      </c>
      <c r="B87" s="138">
        <v>12937</v>
      </c>
      <c r="C87" s="138" t="s">
        <v>3730</v>
      </c>
      <c r="D87" s="138" t="s">
        <v>3731</v>
      </c>
      <c r="E87" s="138" t="s">
        <v>80</v>
      </c>
      <c r="F87" s="138" t="s">
        <v>3732</v>
      </c>
      <c r="G87" s="138" t="s">
        <v>3733</v>
      </c>
      <c r="H87" s="138" t="s">
        <v>321</v>
      </c>
      <c r="I87" s="138" t="s">
        <v>917</v>
      </c>
      <c r="J87" s="138" t="s">
        <v>205</v>
      </c>
      <c r="K87" s="138" t="s">
        <v>224</v>
      </c>
      <c r="L87" s="138" t="s">
        <v>325</v>
      </c>
      <c r="M87" s="138" t="s">
        <v>344</v>
      </c>
      <c r="N87" s="138" t="s">
        <v>497</v>
      </c>
      <c r="O87" s="138" t="s">
        <v>339</v>
      </c>
      <c r="P87" s="138" t="s">
        <v>1215</v>
      </c>
      <c r="Q87" s="139">
        <v>2700</v>
      </c>
      <c r="R87" s="139">
        <v>3.718</v>
      </c>
      <c r="S87" s="139">
        <v>12089</v>
      </c>
      <c r="T87" s="140"/>
      <c r="U87" s="139">
        <v>1213.566</v>
      </c>
      <c r="V87" s="141">
        <v>2.0000000000000002E-5</v>
      </c>
      <c r="W87" s="141">
        <f t="shared" si="1"/>
        <v>4.8590199115089855E-3</v>
      </c>
      <c r="X87" s="141">
        <v>8.1664112804860959E-4</v>
      </c>
      <c r="AC87" s="2"/>
      <c r="AD87" s="2"/>
      <c r="AE87" s="2"/>
    </row>
    <row r="88" spans="1:31" s="134" customFormat="1">
      <c r="A88" s="138" t="s">
        <v>1213</v>
      </c>
      <c r="B88" s="138">
        <v>12937</v>
      </c>
      <c r="C88" s="138" t="s">
        <v>3734</v>
      </c>
      <c r="D88" s="138" t="s">
        <v>3735</v>
      </c>
      <c r="E88" s="138" t="s">
        <v>80</v>
      </c>
      <c r="F88" s="138" t="s">
        <v>3734</v>
      </c>
      <c r="G88" s="138" t="s">
        <v>3736</v>
      </c>
      <c r="H88" s="138" t="s">
        <v>321</v>
      </c>
      <c r="I88" s="138" t="s">
        <v>917</v>
      </c>
      <c r="J88" s="138" t="s">
        <v>205</v>
      </c>
      <c r="K88" s="138" t="s">
        <v>224</v>
      </c>
      <c r="L88" s="138" t="s">
        <v>325</v>
      </c>
      <c r="M88" s="138" t="s">
        <v>344</v>
      </c>
      <c r="N88" s="138" t="s">
        <v>569</v>
      </c>
      <c r="O88" s="138" t="s">
        <v>339</v>
      </c>
      <c r="P88" s="138" t="s">
        <v>1215</v>
      </c>
      <c r="Q88" s="139">
        <v>688</v>
      </c>
      <c r="R88" s="139">
        <v>3.718</v>
      </c>
      <c r="S88" s="139">
        <v>32980</v>
      </c>
      <c r="T88" s="140"/>
      <c r="U88" s="139">
        <v>843.62300000000005</v>
      </c>
      <c r="V88" s="141">
        <v>0</v>
      </c>
      <c r="W88" s="141">
        <f t="shared" si="1"/>
        <v>3.3777981212451116E-3</v>
      </c>
      <c r="X88" s="141">
        <v>5.6769655574377676E-4</v>
      </c>
      <c r="AC88" s="2"/>
      <c r="AD88" s="2"/>
      <c r="AE88" s="2"/>
    </row>
    <row r="89" spans="1:31" s="134" customFormat="1">
      <c r="A89" s="138" t="s">
        <v>1213</v>
      </c>
      <c r="B89" s="138">
        <v>12938</v>
      </c>
      <c r="C89" s="138" t="s">
        <v>2190</v>
      </c>
      <c r="D89" s="138" t="s">
        <v>2191</v>
      </c>
      <c r="E89" s="138" t="s">
        <v>309</v>
      </c>
      <c r="F89" s="138" t="s">
        <v>2190</v>
      </c>
      <c r="G89" s="138" t="s">
        <v>3529</v>
      </c>
      <c r="H89" s="138" t="s">
        <v>321</v>
      </c>
      <c r="I89" s="138" t="s">
        <v>917</v>
      </c>
      <c r="J89" s="138" t="s">
        <v>204</v>
      </c>
      <c r="K89" s="138" t="s">
        <v>204</v>
      </c>
      <c r="L89" s="138" t="s">
        <v>325</v>
      </c>
      <c r="M89" s="138" t="s">
        <v>340</v>
      </c>
      <c r="N89" s="138" t="s">
        <v>467</v>
      </c>
      <c r="O89" s="138" t="s">
        <v>339</v>
      </c>
      <c r="P89" s="138" t="s">
        <v>1212</v>
      </c>
      <c r="Q89" s="139">
        <v>89124</v>
      </c>
      <c r="R89" s="139">
        <v>1</v>
      </c>
      <c r="S89" s="139">
        <v>5587</v>
      </c>
      <c r="T89" s="140"/>
      <c r="U89" s="139">
        <v>4979.3580000000002</v>
      </c>
      <c r="V89" s="141">
        <v>6.9999999999999994E-5</v>
      </c>
      <c r="W89" s="141">
        <f t="shared" si="1"/>
        <v>4.626375324400199E-2</v>
      </c>
      <c r="X89" s="141">
        <v>1.39906067120421E-2</v>
      </c>
      <c r="AC89" s="2"/>
      <c r="AD89" s="2"/>
      <c r="AE89" s="2"/>
    </row>
    <row r="90" spans="1:31" s="134" customFormat="1">
      <c r="A90" s="138" t="s">
        <v>1213</v>
      </c>
      <c r="B90" s="138">
        <v>12938</v>
      </c>
      <c r="C90" s="138" t="s">
        <v>1519</v>
      </c>
      <c r="D90" s="138" t="s">
        <v>1520</v>
      </c>
      <c r="E90" s="138" t="s">
        <v>309</v>
      </c>
      <c r="F90" s="138" t="s">
        <v>1519</v>
      </c>
      <c r="G90" s="138" t="s">
        <v>3528</v>
      </c>
      <c r="H90" s="138" t="s">
        <v>321</v>
      </c>
      <c r="I90" s="138" t="s">
        <v>917</v>
      </c>
      <c r="J90" s="138" t="s">
        <v>204</v>
      </c>
      <c r="K90" s="138" t="s">
        <v>204</v>
      </c>
      <c r="L90" s="138" t="s">
        <v>325</v>
      </c>
      <c r="M90" s="138" t="s">
        <v>340</v>
      </c>
      <c r="N90" s="138" t="s">
        <v>448</v>
      </c>
      <c r="O90" s="138" t="s">
        <v>339</v>
      </c>
      <c r="P90" s="138" t="s">
        <v>1212</v>
      </c>
      <c r="Q90" s="139">
        <v>99056</v>
      </c>
      <c r="R90" s="139">
        <v>1</v>
      </c>
      <c r="S90" s="139">
        <v>4982</v>
      </c>
      <c r="T90" s="140"/>
      <c r="U90" s="139">
        <v>4934.97</v>
      </c>
      <c r="V90" s="141">
        <v>6.0000000000000002E-5</v>
      </c>
      <c r="W90" s="141">
        <f t="shared" si="1"/>
        <v>4.5851339539465234E-2</v>
      </c>
      <c r="X90" s="141">
        <v>1.3865888816535466E-2</v>
      </c>
      <c r="AC90" s="2"/>
      <c r="AD90" s="2"/>
      <c r="AE90" s="2"/>
    </row>
    <row r="91" spans="1:31" s="134" customFormat="1">
      <c r="A91" s="138" t="s">
        <v>1213</v>
      </c>
      <c r="B91" s="138">
        <v>12938</v>
      </c>
      <c r="C91" s="138" t="s">
        <v>2204</v>
      </c>
      <c r="D91" s="138" t="s">
        <v>2205</v>
      </c>
      <c r="E91" s="138" t="s">
        <v>309</v>
      </c>
      <c r="F91" s="138" t="s">
        <v>3532</v>
      </c>
      <c r="G91" s="138" t="s">
        <v>3533</v>
      </c>
      <c r="H91" s="138" t="s">
        <v>321</v>
      </c>
      <c r="I91" s="138" t="s">
        <v>917</v>
      </c>
      <c r="J91" s="138" t="s">
        <v>204</v>
      </c>
      <c r="K91" s="138" t="s">
        <v>204</v>
      </c>
      <c r="L91" s="138" t="s">
        <v>325</v>
      </c>
      <c r="M91" s="138" t="s">
        <v>340</v>
      </c>
      <c r="N91" s="138" t="s">
        <v>445</v>
      </c>
      <c r="O91" s="138" t="s">
        <v>339</v>
      </c>
      <c r="P91" s="138" t="s">
        <v>1212</v>
      </c>
      <c r="Q91" s="139">
        <v>64697</v>
      </c>
      <c r="R91" s="139">
        <v>1</v>
      </c>
      <c r="S91" s="139">
        <v>6881</v>
      </c>
      <c r="T91" s="140"/>
      <c r="U91" s="139">
        <v>4451.8010000000004</v>
      </c>
      <c r="V91" s="141">
        <v>2.5000000000000001E-4</v>
      </c>
      <c r="W91" s="141">
        <f t="shared" si="1"/>
        <v>4.1362164149555292E-2</v>
      </c>
      <c r="X91" s="141">
        <v>1.250831873331376E-2</v>
      </c>
      <c r="AC91" s="2"/>
      <c r="AD91" s="2"/>
      <c r="AE91" s="2"/>
    </row>
    <row r="92" spans="1:31" s="134" customFormat="1">
      <c r="A92" s="138" t="s">
        <v>1213</v>
      </c>
      <c r="B92" s="138">
        <v>12938</v>
      </c>
      <c r="C92" s="138" t="s">
        <v>1603</v>
      </c>
      <c r="D92" s="138" t="s">
        <v>1604</v>
      </c>
      <c r="E92" s="138" t="s">
        <v>309</v>
      </c>
      <c r="F92" s="138" t="s">
        <v>1603</v>
      </c>
      <c r="G92" s="138" t="s">
        <v>3530</v>
      </c>
      <c r="H92" s="138" t="s">
        <v>321</v>
      </c>
      <c r="I92" s="138" t="s">
        <v>917</v>
      </c>
      <c r="J92" s="138" t="s">
        <v>204</v>
      </c>
      <c r="K92" s="138" t="s">
        <v>204</v>
      </c>
      <c r="L92" s="138" t="s">
        <v>325</v>
      </c>
      <c r="M92" s="138" t="s">
        <v>340</v>
      </c>
      <c r="N92" s="138" t="s">
        <v>448</v>
      </c>
      <c r="O92" s="138" t="s">
        <v>339</v>
      </c>
      <c r="P92" s="138" t="s">
        <v>1212</v>
      </c>
      <c r="Q92" s="139">
        <v>86100</v>
      </c>
      <c r="R92" s="139">
        <v>1</v>
      </c>
      <c r="S92" s="139">
        <v>5008</v>
      </c>
      <c r="T92" s="140"/>
      <c r="U92" s="139">
        <v>4311.8879999999999</v>
      </c>
      <c r="V92" s="141">
        <v>6.0000000000000002E-5</v>
      </c>
      <c r="W92" s="141">
        <f t="shared" si="1"/>
        <v>4.0062217347652702E-2</v>
      </c>
      <c r="X92" s="141">
        <v>1.2115202239801552E-2</v>
      </c>
      <c r="AC92" s="2"/>
      <c r="AD92" s="2"/>
      <c r="AE92" s="2"/>
    </row>
    <row r="93" spans="1:31" s="134" customFormat="1">
      <c r="A93" s="138" t="s">
        <v>1213</v>
      </c>
      <c r="B93" s="138">
        <v>12938</v>
      </c>
      <c r="C93" s="138" t="s">
        <v>3253</v>
      </c>
      <c r="D93" s="138" t="s">
        <v>3254</v>
      </c>
      <c r="E93" s="138" t="s">
        <v>309</v>
      </c>
      <c r="F93" s="138" t="s">
        <v>3253</v>
      </c>
      <c r="G93" s="138" t="s">
        <v>3531</v>
      </c>
      <c r="H93" s="138" t="s">
        <v>321</v>
      </c>
      <c r="I93" s="138" t="s">
        <v>917</v>
      </c>
      <c r="J93" s="138" t="s">
        <v>204</v>
      </c>
      <c r="K93" s="138" t="s">
        <v>204</v>
      </c>
      <c r="L93" s="138" t="s">
        <v>325</v>
      </c>
      <c r="M93" s="138" t="s">
        <v>340</v>
      </c>
      <c r="N93" s="138" t="s">
        <v>448</v>
      </c>
      <c r="O93" s="138" t="s">
        <v>339</v>
      </c>
      <c r="P93" s="138" t="s">
        <v>1212</v>
      </c>
      <c r="Q93" s="139">
        <v>164817</v>
      </c>
      <c r="R93" s="139">
        <v>1</v>
      </c>
      <c r="S93" s="139">
        <v>2572</v>
      </c>
      <c r="T93" s="139">
        <v>42.128</v>
      </c>
      <c r="U93" s="139">
        <v>4281.2219999999998</v>
      </c>
      <c r="V93" s="141">
        <v>1.2999999999999999E-4</v>
      </c>
      <c r="W93" s="141">
        <f t="shared" si="1"/>
        <v>3.9777296227905823E-2</v>
      </c>
      <c r="X93" s="141">
        <v>1.2029039335782303E-2</v>
      </c>
      <c r="AC93" s="2"/>
      <c r="AD93" s="2"/>
      <c r="AE93" s="2"/>
    </row>
    <row r="94" spans="1:31" s="134" customFormat="1">
      <c r="A94" s="138" t="s">
        <v>1213</v>
      </c>
      <c r="B94" s="138">
        <v>12938</v>
      </c>
      <c r="C94" s="138" t="s">
        <v>2513</v>
      </c>
      <c r="D94" s="138" t="s">
        <v>2514</v>
      </c>
      <c r="E94" s="138" t="s">
        <v>309</v>
      </c>
      <c r="F94" s="138" t="s">
        <v>2513</v>
      </c>
      <c r="G94" s="138" t="s">
        <v>3542</v>
      </c>
      <c r="H94" s="138" t="s">
        <v>321</v>
      </c>
      <c r="I94" s="138" t="s">
        <v>917</v>
      </c>
      <c r="J94" s="138" t="s">
        <v>204</v>
      </c>
      <c r="K94" s="138" t="s">
        <v>204</v>
      </c>
      <c r="L94" s="138" t="s">
        <v>325</v>
      </c>
      <c r="M94" s="138" t="s">
        <v>340</v>
      </c>
      <c r="N94" s="138" t="s">
        <v>446</v>
      </c>
      <c r="O94" s="138" t="s">
        <v>339</v>
      </c>
      <c r="P94" s="138" t="s">
        <v>1212</v>
      </c>
      <c r="Q94" s="139">
        <v>2866</v>
      </c>
      <c r="R94" s="139">
        <v>1</v>
      </c>
      <c r="S94" s="139">
        <v>142500</v>
      </c>
      <c r="T94" s="140"/>
      <c r="U94" s="139">
        <v>4084.05</v>
      </c>
      <c r="V94" s="141">
        <v>6.0000000000000002E-5</v>
      </c>
      <c r="W94" s="141">
        <f t="shared" si="1"/>
        <v>3.7945349869635069E-2</v>
      </c>
      <c r="X94" s="141">
        <v>1.1475041027842452E-2</v>
      </c>
      <c r="AC94" s="2"/>
      <c r="AD94" s="2"/>
      <c r="AE94" s="2"/>
    </row>
    <row r="95" spans="1:31" s="134" customFormat="1">
      <c r="A95" s="138" t="s">
        <v>1213</v>
      </c>
      <c r="B95" s="138">
        <v>12938</v>
      </c>
      <c r="C95" s="138" t="s">
        <v>1573</v>
      </c>
      <c r="D95" s="138" t="s">
        <v>1574</v>
      </c>
      <c r="E95" s="138" t="s">
        <v>309</v>
      </c>
      <c r="F95" s="138" t="s">
        <v>1573</v>
      </c>
      <c r="G95" s="138" t="s">
        <v>3535</v>
      </c>
      <c r="H95" s="138" t="s">
        <v>321</v>
      </c>
      <c r="I95" s="138" t="s">
        <v>917</v>
      </c>
      <c r="J95" s="138" t="s">
        <v>204</v>
      </c>
      <c r="K95" s="138" t="s">
        <v>204</v>
      </c>
      <c r="L95" s="138" t="s">
        <v>325</v>
      </c>
      <c r="M95" s="138" t="s">
        <v>340</v>
      </c>
      <c r="N95" s="138" t="s">
        <v>441</v>
      </c>
      <c r="O95" s="138" t="s">
        <v>339</v>
      </c>
      <c r="P95" s="138" t="s">
        <v>1212</v>
      </c>
      <c r="Q95" s="139">
        <v>68695.5</v>
      </c>
      <c r="R95" s="139">
        <v>1</v>
      </c>
      <c r="S95" s="139">
        <v>5941</v>
      </c>
      <c r="T95" s="140"/>
      <c r="U95" s="139">
        <v>4081.2</v>
      </c>
      <c r="V95" s="141">
        <v>5.8E-4</v>
      </c>
      <c r="W95" s="141">
        <f t="shared" si="1"/>
        <v>3.7918870211666025E-2</v>
      </c>
      <c r="X95" s="141">
        <v>1.1467033323007948E-2</v>
      </c>
      <c r="AC95" s="2"/>
      <c r="AD95" s="2"/>
      <c r="AE95" s="2"/>
    </row>
    <row r="96" spans="1:31" s="134" customFormat="1">
      <c r="A96" s="138" t="s">
        <v>1213</v>
      </c>
      <c r="B96" s="138">
        <v>12938</v>
      </c>
      <c r="C96" s="138" t="s">
        <v>2550</v>
      </c>
      <c r="D96" s="138" t="s">
        <v>2551</v>
      </c>
      <c r="E96" s="138" t="s">
        <v>309</v>
      </c>
      <c r="F96" s="138" t="s">
        <v>2550</v>
      </c>
      <c r="G96" s="138" t="s">
        <v>3534</v>
      </c>
      <c r="H96" s="138" t="s">
        <v>321</v>
      </c>
      <c r="I96" s="138" t="s">
        <v>917</v>
      </c>
      <c r="J96" s="138" t="s">
        <v>204</v>
      </c>
      <c r="K96" s="138" t="s">
        <v>204</v>
      </c>
      <c r="L96" s="138" t="s">
        <v>325</v>
      </c>
      <c r="M96" s="138" t="s">
        <v>340</v>
      </c>
      <c r="N96" s="138" t="s">
        <v>440</v>
      </c>
      <c r="O96" s="138" t="s">
        <v>339</v>
      </c>
      <c r="P96" s="138" t="s">
        <v>1212</v>
      </c>
      <c r="Q96" s="139">
        <v>104829</v>
      </c>
      <c r="R96" s="139">
        <v>1</v>
      </c>
      <c r="S96" s="139">
        <v>3240</v>
      </c>
      <c r="T96" s="140"/>
      <c r="U96" s="139">
        <v>3396.46</v>
      </c>
      <c r="V96" s="141">
        <v>4.0999999999999999E-4</v>
      </c>
      <c r="W96" s="141">
        <f t="shared" si="1"/>
        <v>3.155687687913241E-2</v>
      </c>
      <c r="X96" s="141">
        <v>9.5431049691913107E-3</v>
      </c>
      <c r="AC96" s="2"/>
      <c r="AD96" s="2"/>
      <c r="AE96" s="2"/>
    </row>
    <row r="97" spans="1:31" s="134" customFormat="1">
      <c r="A97" s="138" t="s">
        <v>1213</v>
      </c>
      <c r="B97" s="138">
        <v>12938</v>
      </c>
      <c r="C97" s="138" t="s">
        <v>3536</v>
      </c>
      <c r="D97" s="138" t="s">
        <v>3537</v>
      </c>
      <c r="E97" s="138" t="s">
        <v>309</v>
      </c>
      <c r="F97" s="138" t="s">
        <v>3536</v>
      </c>
      <c r="G97" s="138" t="s">
        <v>3538</v>
      </c>
      <c r="H97" s="138" t="s">
        <v>321</v>
      </c>
      <c r="I97" s="138" t="s">
        <v>917</v>
      </c>
      <c r="J97" s="138" t="s">
        <v>204</v>
      </c>
      <c r="K97" s="138" t="s">
        <v>204</v>
      </c>
      <c r="L97" s="138" t="s">
        <v>325</v>
      </c>
      <c r="M97" s="138" t="s">
        <v>340</v>
      </c>
      <c r="N97" s="138" t="s">
        <v>445</v>
      </c>
      <c r="O97" s="138" t="s">
        <v>339</v>
      </c>
      <c r="P97" s="138" t="s">
        <v>1212</v>
      </c>
      <c r="Q97" s="139">
        <v>71943</v>
      </c>
      <c r="R97" s="139">
        <v>1</v>
      </c>
      <c r="S97" s="139">
        <v>4458</v>
      </c>
      <c r="T97" s="139">
        <v>86.474000000000004</v>
      </c>
      <c r="U97" s="139">
        <v>3293.6930000000002</v>
      </c>
      <c r="V97" s="141">
        <v>2.8800000000000002E-3</v>
      </c>
      <c r="W97" s="141">
        <f t="shared" si="1"/>
        <v>3.0602057577201049E-2</v>
      </c>
      <c r="X97" s="141">
        <v>9.2543583717431196E-3</v>
      </c>
      <c r="AC97" s="2"/>
      <c r="AD97" s="2"/>
      <c r="AE97" s="2"/>
    </row>
    <row r="98" spans="1:31" s="134" customFormat="1">
      <c r="A98" s="138" t="s">
        <v>1213</v>
      </c>
      <c r="B98" s="138">
        <v>12938</v>
      </c>
      <c r="C98" s="138" t="s">
        <v>2144</v>
      </c>
      <c r="D98" s="138" t="s">
        <v>2145</v>
      </c>
      <c r="E98" s="138" t="s">
        <v>309</v>
      </c>
      <c r="F98" s="138" t="s">
        <v>2144</v>
      </c>
      <c r="G98" s="138" t="s">
        <v>3545</v>
      </c>
      <c r="H98" s="138" t="s">
        <v>321</v>
      </c>
      <c r="I98" s="138" t="s">
        <v>917</v>
      </c>
      <c r="J98" s="138" t="s">
        <v>204</v>
      </c>
      <c r="K98" s="138" t="s">
        <v>204</v>
      </c>
      <c r="L98" s="138" t="s">
        <v>325</v>
      </c>
      <c r="M98" s="138" t="s">
        <v>340</v>
      </c>
      <c r="N98" s="138" t="s">
        <v>456</v>
      </c>
      <c r="O98" s="138" t="s">
        <v>339</v>
      </c>
      <c r="P98" s="138" t="s">
        <v>1212</v>
      </c>
      <c r="Q98" s="139">
        <v>134005</v>
      </c>
      <c r="R98" s="139">
        <v>1</v>
      </c>
      <c r="S98" s="139">
        <v>2089</v>
      </c>
      <c r="T98" s="140"/>
      <c r="U98" s="139">
        <v>2799.364</v>
      </c>
      <c r="V98" s="141">
        <v>1E-4</v>
      </c>
      <c r="W98" s="141">
        <f t="shared" si="1"/>
        <v>2.6009193421349178E-2</v>
      </c>
      <c r="X98" s="141">
        <v>7.8654318022220969E-3</v>
      </c>
      <c r="AC98" s="2"/>
      <c r="AD98" s="2"/>
      <c r="AE98" s="2"/>
    </row>
    <row r="99" spans="1:31" s="134" customFormat="1">
      <c r="A99" s="138" t="s">
        <v>1213</v>
      </c>
      <c r="B99" s="138">
        <v>12938</v>
      </c>
      <c r="C99" s="138" t="s">
        <v>3539</v>
      </c>
      <c r="D99" s="138" t="s">
        <v>3540</v>
      </c>
      <c r="E99" s="138" t="s">
        <v>309</v>
      </c>
      <c r="F99" s="138" t="s">
        <v>3539</v>
      </c>
      <c r="G99" s="138" t="s">
        <v>3541</v>
      </c>
      <c r="H99" s="138" t="s">
        <v>321</v>
      </c>
      <c r="I99" s="138" t="s">
        <v>917</v>
      </c>
      <c r="J99" s="138" t="s">
        <v>204</v>
      </c>
      <c r="K99" s="138" t="s">
        <v>204</v>
      </c>
      <c r="L99" s="138" t="s">
        <v>325</v>
      </c>
      <c r="M99" s="138" t="s">
        <v>340</v>
      </c>
      <c r="N99" s="138" t="s">
        <v>458</v>
      </c>
      <c r="O99" s="138" t="s">
        <v>339</v>
      </c>
      <c r="P99" s="138" t="s">
        <v>1212</v>
      </c>
      <c r="Q99" s="139">
        <v>20003</v>
      </c>
      <c r="R99" s="139">
        <v>1</v>
      </c>
      <c r="S99" s="139">
        <v>13000</v>
      </c>
      <c r="T99" s="140"/>
      <c r="U99" s="139">
        <v>2600.39</v>
      </c>
      <c r="V99" s="141">
        <v>1.8000000000000001E-4</v>
      </c>
      <c r="W99" s="141">
        <f t="shared" si="1"/>
        <v>2.4160504486355535E-2</v>
      </c>
      <c r="X99" s="141">
        <v>7.3063703770500435E-3</v>
      </c>
      <c r="AC99" s="2"/>
      <c r="AD99" s="2"/>
      <c r="AE99" s="2"/>
    </row>
    <row r="100" spans="1:31" s="134" customFormat="1">
      <c r="A100" s="138" t="s">
        <v>1213</v>
      </c>
      <c r="B100" s="138">
        <v>12938</v>
      </c>
      <c r="C100" s="138" t="s">
        <v>1920</v>
      </c>
      <c r="D100" s="138" t="s">
        <v>1921</v>
      </c>
      <c r="E100" s="138" t="s">
        <v>309</v>
      </c>
      <c r="F100" s="138" t="s">
        <v>1920</v>
      </c>
      <c r="G100" s="138" t="s">
        <v>3551</v>
      </c>
      <c r="H100" s="138" t="s">
        <v>321</v>
      </c>
      <c r="I100" s="138" t="s">
        <v>917</v>
      </c>
      <c r="J100" s="138" t="s">
        <v>204</v>
      </c>
      <c r="K100" s="138" t="s">
        <v>204</v>
      </c>
      <c r="L100" s="138" t="s">
        <v>325</v>
      </c>
      <c r="M100" s="138" t="s">
        <v>340</v>
      </c>
      <c r="N100" s="138" t="s">
        <v>464</v>
      </c>
      <c r="O100" s="138" t="s">
        <v>339</v>
      </c>
      <c r="P100" s="138" t="s">
        <v>1212</v>
      </c>
      <c r="Q100" s="139">
        <v>4501</v>
      </c>
      <c r="R100" s="139">
        <v>1</v>
      </c>
      <c r="S100" s="139">
        <v>51410</v>
      </c>
      <c r="T100" s="140"/>
      <c r="U100" s="139">
        <v>2313.9639999999999</v>
      </c>
      <c r="V100" s="141">
        <v>1.8000000000000001E-4</v>
      </c>
      <c r="W100" s="141">
        <f t="shared" si="1"/>
        <v>2.1499289569358905E-2</v>
      </c>
      <c r="X100" s="141">
        <v>6.5015932314615218E-3</v>
      </c>
      <c r="AC100" s="2"/>
      <c r="AD100" s="2"/>
      <c r="AE100" s="2"/>
    </row>
    <row r="101" spans="1:31" s="134" customFormat="1">
      <c r="A101" s="138" t="s">
        <v>1213</v>
      </c>
      <c r="B101" s="138">
        <v>12938</v>
      </c>
      <c r="C101" s="138" t="s">
        <v>1899</v>
      </c>
      <c r="D101" s="138" t="s">
        <v>1900</v>
      </c>
      <c r="E101" s="138" t="s">
        <v>311</v>
      </c>
      <c r="F101" s="138" t="s">
        <v>1899</v>
      </c>
      <c r="G101" s="138" t="s">
        <v>3628</v>
      </c>
      <c r="H101" s="138" t="s">
        <v>321</v>
      </c>
      <c r="I101" s="138" t="s">
        <v>917</v>
      </c>
      <c r="J101" s="138" t="s">
        <v>204</v>
      </c>
      <c r="K101" s="138" t="s">
        <v>233</v>
      </c>
      <c r="L101" s="138" t="s">
        <v>325</v>
      </c>
      <c r="M101" s="138" t="s">
        <v>340</v>
      </c>
      <c r="N101" s="138" t="s">
        <v>454</v>
      </c>
      <c r="O101" s="138" t="s">
        <v>339</v>
      </c>
      <c r="P101" s="138" t="s">
        <v>1212</v>
      </c>
      <c r="Q101" s="139">
        <v>53025</v>
      </c>
      <c r="R101" s="139">
        <v>1</v>
      </c>
      <c r="S101" s="139">
        <v>4205</v>
      </c>
      <c r="T101" s="139">
        <v>59.143999999999998</v>
      </c>
      <c r="U101" s="139">
        <v>2288.8449999999998</v>
      </c>
      <c r="V101" s="141">
        <v>2.9E-4</v>
      </c>
      <c r="W101" s="141">
        <f t="shared" si="1"/>
        <v>2.1265906226017033E-2</v>
      </c>
      <c r="X101" s="141">
        <v>6.4310158497991095E-3</v>
      </c>
      <c r="AC101" s="2"/>
      <c r="AD101" s="2"/>
      <c r="AE101" s="2"/>
    </row>
    <row r="102" spans="1:31" s="134" customFormat="1">
      <c r="A102" s="138" t="s">
        <v>1213</v>
      </c>
      <c r="B102" s="138">
        <v>12938</v>
      </c>
      <c r="C102" s="138" t="s">
        <v>1885</v>
      </c>
      <c r="D102" s="138" t="s">
        <v>1886</v>
      </c>
      <c r="E102" s="138" t="s">
        <v>309</v>
      </c>
      <c r="F102" s="138" t="s">
        <v>3543</v>
      </c>
      <c r="G102" s="138" t="s">
        <v>3544</v>
      </c>
      <c r="H102" s="138" t="s">
        <v>321</v>
      </c>
      <c r="I102" s="138" t="s">
        <v>917</v>
      </c>
      <c r="J102" s="138" t="s">
        <v>204</v>
      </c>
      <c r="K102" s="138" t="s">
        <v>204</v>
      </c>
      <c r="L102" s="138" t="s">
        <v>325</v>
      </c>
      <c r="M102" s="138" t="s">
        <v>340</v>
      </c>
      <c r="N102" s="138" t="s">
        <v>448</v>
      </c>
      <c r="O102" s="138" t="s">
        <v>339</v>
      </c>
      <c r="P102" s="138" t="s">
        <v>1212</v>
      </c>
      <c r="Q102" s="139">
        <v>13361</v>
      </c>
      <c r="R102" s="139">
        <v>1</v>
      </c>
      <c r="S102" s="139">
        <v>16650</v>
      </c>
      <c r="T102" s="140"/>
      <c r="U102" s="139">
        <v>2224.607</v>
      </c>
      <c r="V102" s="141">
        <v>5.0000000000000002E-5</v>
      </c>
      <c r="W102" s="141">
        <f t="shared" si="1"/>
        <v>2.0669064026502922E-2</v>
      </c>
      <c r="X102" s="141">
        <v>6.2505249925504129E-3</v>
      </c>
      <c r="AC102" s="2"/>
      <c r="AD102" s="2"/>
      <c r="AE102" s="2"/>
    </row>
    <row r="103" spans="1:31" s="134" customFormat="1">
      <c r="A103" s="138" t="s">
        <v>1213</v>
      </c>
      <c r="B103" s="138">
        <v>12938</v>
      </c>
      <c r="C103" s="138" t="s">
        <v>1579</v>
      </c>
      <c r="D103" s="138" t="s">
        <v>1580</v>
      </c>
      <c r="E103" s="138" t="s">
        <v>309</v>
      </c>
      <c r="F103" s="138" t="s">
        <v>3554</v>
      </c>
      <c r="G103" s="138" t="s">
        <v>3555</v>
      </c>
      <c r="H103" s="138" t="s">
        <v>321</v>
      </c>
      <c r="I103" s="138" t="s">
        <v>917</v>
      </c>
      <c r="J103" s="138" t="s">
        <v>204</v>
      </c>
      <c r="K103" s="138" t="s">
        <v>204</v>
      </c>
      <c r="L103" s="138" t="s">
        <v>325</v>
      </c>
      <c r="M103" s="138" t="s">
        <v>340</v>
      </c>
      <c r="N103" s="138" t="s">
        <v>464</v>
      </c>
      <c r="O103" s="138" t="s">
        <v>339</v>
      </c>
      <c r="P103" s="138" t="s">
        <v>1212</v>
      </c>
      <c r="Q103" s="139">
        <v>9480</v>
      </c>
      <c r="R103" s="139">
        <v>1</v>
      </c>
      <c r="S103" s="139">
        <v>21700</v>
      </c>
      <c r="T103" s="140"/>
      <c r="U103" s="139">
        <v>2057.16</v>
      </c>
      <c r="V103" s="141">
        <v>1.2800000000000001E-3</v>
      </c>
      <c r="W103" s="141">
        <f t="shared" si="1"/>
        <v>1.9113295855295226E-2</v>
      </c>
      <c r="X103" s="141">
        <v>5.7800456411739266E-3</v>
      </c>
      <c r="AC103" s="2"/>
      <c r="AD103" s="2"/>
      <c r="AE103" s="2"/>
    </row>
    <row r="104" spans="1:31" s="134" customFormat="1">
      <c r="A104" s="138" t="s">
        <v>1213</v>
      </c>
      <c r="B104" s="138">
        <v>12938</v>
      </c>
      <c r="C104" s="138" t="s">
        <v>2912</v>
      </c>
      <c r="D104" s="138" t="s">
        <v>2913</v>
      </c>
      <c r="E104" s="138" t="s">
        <v>309</v>
      </c>
      <c r="F104" s="138" t="s">
        <v>3552</v>
      </c>
      <c r="G104" s="138" t="s">
        <v>3553</v>
      </c>
      <c r="H104" s="138" t="s">
        <v>321</v>
      </c>
      <c r="I104" s="138" t="s">
        <v>917</v>
      </c>
      <c r="J104" s="138" t="s">
        <v>204</v>
      </c>
      <c r="K104" s="138" t="s">
        <v>204</v>
      </c>
      <c r="L104" s="138" t="s">
        <v>325</v>
      </c>
      <c r="M104" s="138" t="s">
        <v>340</v>
      </c>
      <c r="N104" s="138" t="s">
        <v>447</v>
      </c>
      <c r="O104" s="138" t="s">
        <v>339</v>
      </c>
      <c r="P104" s="138" t="s">
        <v>1212</v>
      </c>
      <c r="Q104" s="139">
        <v>42552</v>
      </c>
      <c r="R104" s="139">
        <v>1</v>
      </c>
      <c r="S104" s="139">
        <v>4712</v>
      </c>
      <c r="T104" s="140"/>
      <c r="U104" s="139">
        <v>2005.05</v>
      </c>
      <c r="V104" s="141">
        <v>6.7000000000000002E-4</v>
      </c>
      <c r="W104" s="141">
        <f t="shared" si="1"/>
        <v>1.8629136214324455E-2</v>
      </c>
      <c r="X104" s="141">
        <v>5.6336310801472821E-3</v>
      </c>
      <c r="AC104" s="2"/>
      <c r="AD104" s="2"/>
      <c r="AE104" s="2"/>
    </row>
    <row r="105" spans="1:31" s="134" customFormat="1">
      <c r="A105" s="138" t="s">
        <v>1213</v>
      </c>
      <c r="B105" s="138">
        <v>12938</v>
      </c>
      <c r="C105" s="138" t="s">
        <v>2023</v>
      </c>
      <c r="D105" s="138" t="s">
        <v>2024</v>
      </c>
      <c r="E105" s="138" t="s">
        <v>309</v>
      </c>
      <c r="F105" s="138" t="s">
        <v>2023</v>
      </c>
      <c r="G105" s="138" t="s">
        <v>3561</v>
      </c>
      <c r="H105" s="138" t="s">
        <v>321</v>
      </c>
      <c r="I105" s="138" t="s">
        <v>917</v>
      </c>
      <c r="J105" s="138" t="s">
        <v>204</v>
      </c>
      <c r="K105" s="138" t="s">
        <v>204</v>
      </c>
      <c r="L105" s="138" t="s">
        <v>325</v>
      </c>
      <c r="M105" s="138" t="s">
        <v>340</v>
      </c>
      <c r="N105" s="138" t="s">
        <v>464</v>
      </c>
      <c r="O105" s="138" t="s">
        <v>339</v>
      </c>
      <c r="P105" s="138" t="s">
        <v>1212</v>
      </c>
      <c r="Q105" s="139">
        <v>7394</v>
      </c>
      <c r="R105" s="139">
        <v>1</v>
      </c>
      <c r="S105" s="139">
        <v>24920</v>
      </c>
      <c r="T105" s="140"/>
      <c r="U105" s="139">
        <v>1842.585</v>
      </c>
      <c r="V105" s="141">
        <v>6.0000000000000002E-5</v>
      </c>
      <c r="W105" s="141">
        <f t="shared" si="1"/>
        <v>1.7119656343468258E-2</v>
      </c>
      <c r="X105" s="141">
        <v>5.1771497587657063E-3</v>
      </c>
      <c r="AC105" s="2"/>
      <c r="AD105" s="2"/>
      <c r="AE105" s="2"/>
    </row>
    <row r="106" spans="1:31" s="134" customFormat="1">
      <c r="A106" s="138" t="s">
        <v>1213</v>
      </c>
      <c r="B106" s="138">
        <v>12938</v>
      </c>
      <c r="C106" s="138" t="s">
        <v>2339</v>
      </c>
      <c r="D106" s="138" t="s">
        <v>2340</v>
      </c>
      <c r="E106" s="138" t="s">
        <v>309</v>
      </c>
      <c r="F106" s="138" t="s">
        <v>3556</v>
      </c>
      <c r="G106" s="138" t="s">
        <v>3557</v>
      </c>
      <c r="H106" s="138" t="s">
        <v>321</v>
      </c>
      <c r="I106" s="138" t="s">
        <v>917</v>
      </c>
      <c r="J106" s="138" t="s">
        <v>204</v>
      </c>
      <c r="K106" s="138" t="s">
        <v>204</v>
      </c>
      <c r="L106" s="138" t="s">
        <v>325</v>
      </c>
      <c r="M106" s="138" t="s">
        <v>340</v>
      </c>
      <c r="N106" s="138" t="s">
        <v>445</v>
      </c>
      <c r="O106" s="138" t="s">
        <v>339</v>
      </c>
      <c r="P106" s="138" t="s">
        <v>1212</v>
      </c>
      <c r="Q106" s="139">
        <v>29830</v>
      </c>
      <c r="R106" s="139">
        <v>1</v>
      </c>
      <c r="S106" s="139">
        <v>5909</v>
      </c>
      <c r="T106" s="140"/>
      <c r="U106" s="139">
        <v>1762.655</v>
      </c>
      <c r="V106" s="141">
        <v>1.2999999999999999E-4</v>
      </c>
      <c r="W106" s="141">
        <f t="shared" si="1"/>
        <v>1.6377018076287411E-2</v>
      </c>
      <c r="X106" s="141">
        <v>4.9525687596703363E-3</v>
      </c>
      <c r="AC106" s="2"/>
      <c r="AD106" s="2"/>
      <c r="AE106" s="2"/>
    </row>
    <row r="107" spans="1:31" s="134" customFormat="1">
      <c r="A107" s="138" t="s">
        <v>1213</v>
      </c>
      <c r="B107" s="138">
        <v>12938</v>
      </c>
      <c r="C107" s="138" t="s">
        <v>3226</v>
      </c>
      <c r="D107" s="138" t="s">
        <v>3227</v>
      </c>
      <c r="E107" s="138" t="s">
        <v>309</v>
      </c>
      <c r="F107" s="138" t="s">
        <v>3226</v>
      </c>
      <c r="G107" s="138" t="s">
        <v>3560</v>
      </c>
      <c r="H107" s="138" t="s">
        <v>321</v>
      </c>
      <c r="I107" s="138" t="s">
        <v>917</v>
      </c>
      <c r="J107" s="138" t="s">
        <v>204</v>
      </c>
      <c r="K107" s="138" t="s">
        <v>204</v>
      </c>
      <c r="L107" s="138" t="s">
        <v>325</v>
      </c>
      <c r="M107" s="138" t="s">
        <v>340</v>
      </c>
      <c r="N107" s="138" t="s">
        <v>441</v>
      </c>
      <c r="O107" s="138" t="s">
        <v>339</v>
      </c>
      <c r="P107" s="138" t="s">
        <v>1212</v>
      </c>
      <c r="Q107" s="139">
        <v>149374</v>
      </c>
      <c r="R107" s="139">
        <v>1</v>
      </c>
      <c r="S107" s="139">
        <v>1156</v>
      </c>
      <c r="T107" s="140"/>
      <c r="U107" s="139">
        <v>1726.7629999999999</v>
      </c>
      <c r="V107" s="141">
        <v>8.4000000000000003E-4</v>
      </c>
      <c r="W107" s="141">
        <f t="shared" si="1"/>
        <v>1.6043541625822569E-2</v>
      </c>
      <c r="X107" s="141">
        <v>4.8517222537335031E-3</v>
      </c>
      <c r="AC107" s="2"/>
      <c r="AD107" s="2"/>
      <c r="AE107" s="2"/>
    </row>
    <row r="108" spans="1:31" s="134" customFormat="1">
      <c r="A108" s="138" t="s">
        <v>1213</v>
      </c>
      <c r="B108" s="138">
        <v>12938</v>
      </c>
      <c r="C108" s="138" t="s">
        <v>2848</v>
      </c>
      <c r="D108" s="138" t="s">
        <v>2849</v>
      </c>
      <c r="E108" s="138" t="s">
        <v>309</v>
      </c>
      <c r="F108" s="138" t="s">
        <v>3558</v>
      </c>
      <c r="G108" s="138" t="s">
        <v>3559</v>
      </c>
      <c r="H108" s="138" t="s">
        <v>321</v>
      </c>
      <c r="I108" s="138" t="s">
        <v>917</v>
      </c>
      <c r="J108" s="138" t="s">
        <v>204</v>
      </c>
      <c r="K108" s="138" t="s">
        <v>204</v>
      </c>
      <c r="L108" s="138" t="s">
        <v>325</v>
      </c>
      <c r="M108" s="138" t="s">
        <v>340</v>
      </c>
      <c r="N108" s="138" t="s">
        <v>462</v>
      </c>
      <c r="O108" s="138" t="s">
        <v>339</v>
      </c>
      <c r="P108" s="138" t="s">
        <v>1212</v>
      </c>
      <c r="Q108" s="139">
        <v>8138</v>
      </c>
      <c r="R108" s="139">
        <v>1</v>
      </c>
      <c r="S108" s="139">
        <v>19000</v>
      </c>
      <c r="T108" s="140"/>
      <c r="U108" s="139">
        <v>1546.22</v>
      </c>
      <c r="V108" s="141">
        <v>9.5E-4</v>
      </c>
      <c r="W108" s="141">
        <f t="shared" si="1"/>
        <v>1.4366097103470117E-2</v>
      </c>
      <c r="X108" s="141">
        <v>4.344446796212229E-3</v>
      </c>
      <c r="AC108" s="2"/>
      <c r="AD108" s="2"/>
      <c r="AE108" s="2"/>
    </row>
    <row r="109" spans="1:31" s="134" customFormat="1">
      <c r="A109" s="138" t="s">
        <v>1213</v>
      </c>
      <c r="B109" s="138">
        <v>12938</v>
      </c>
      <c r="C109" s="138" t="s">
        <v>3562</v>
      </c>
      <c r="D109" s="138" t="s">
        <v>3563</v>
      </c>
      <c r="E109" s="138" t="s">
        <v>309</v>
      </c>
      <c r="F109" s="138" t="s">
        <v>3562</v>
      </c>
      <c r="G109" s="138" t="s">
        <v>3564</v>
      </c>
      <c r="H109" s="138" t="s">
        <v>321</v>
      </c>
      <c r="I109" s="138" t="s">
        <v>917</v>
      </c>
      <c r="J109" s="138" t="s">
        <v>204</v>
      </c>
      <c r="K109" s="138" t="s">
        <v>204</v>
      </c>
      <c r="L109" s="138" t="s">
        <v>325</v>
      </c>
      <c r="M109" s="138" t="s">
        <v>340</v>
      </c>
      <c r="N109" s="138" t="s">
        <v>439</v>
      </c>
      <c r="O109" s="138" t="s">
        <v>339</v>
      </c>
      <c r="P109" s="138" t="s">
        <v>1212</v>
      </c>
      <c r="Q109" s="139">
        <v>18090</v>
      </c>
      <c r="R109" s="139">
        <v>1</v>
      </c>
      <c r="S109" s="139">
        <v>8478</v>
      </c>
      <c r="T109" s="140"/>
      <c r="U109" s="139">
        <v>1533.67</v>
      </c>
      <c r="V109" s="141">
        <v>2.2000000000000001E-4</v>
      </c>
      <c r="W109" s="141">
        <f t="shared" si="1"/>
        <v>1.4249493697325748E-2</v>
      </c>
      <c r="X109" s="141">
        <v>4.3091847977304717E-3</v>
      </c>
      <c r="AC109" s="2"/>
      <c r="AD109" s="2"/>
      <c r="AE109" s="2"/>
    </row>
    <row r="110" spans="1:31" s="134" customFormat="1">
      <c r="A110" s="138" t="s">
        <v>1213</v>
      </c>
      <c r="B110" s="138">
        <v>12938</v>
      </c>
      <c r="C110" s="138" t="s">
        <v>3548</v>
      </c>
      <c r="D110" s="138" t="s">
        <v>3549</v>
      </c>
      <c r="E110" s="138" t="s">
        <v>309</v>
      </c>
      <c r="F110" s="138" t="s">
        <v>3548</v>
      </c>
      <c r="G110" s="138" t="s">
        <v>3550</v>
      </c>
      <c r="H110" s="138" t="s">
        <v>321</v>
      </c>
      <c r="I110" s="138" t="s">
        <v>917</v>
      </c>
      <c r="J110" s="138" t="s">
        <v>204</v>
      </c>
      <c r="K110" s="138" t="s">
        <v>204</v>
      </c>
      <c r="L110" s="138" t="s">
        <v>325</v>
      </c>
      <c r="M110" s="138" t="s">
        <v>340</v>
      </c>
      <c r="N110" s="138" t="s">
        <v>480</v>
      </c>
      <c r="O110" s="138" t="s">
        <v>339</v>
      </c>
      <c r="P110" s="138" t="s">
        <v>1212</v>
      </c>
      <c r="Q110" s="139">
        <v>2279</v>
      </c>
      <c r="R110" s="139">
        <v>1</v>
      </c>
      <c r="S110" s="139">
        <v>56600</v>
      </c>
      <c r="T110" s="140"/>
      <c r="U110" s="139">
        <v>1289.914</v>
      </c>
      <c r="V110" s="141">
        <v>3.0000000000000001E-5</v>
      </c>
      <c r="W110" s="141">
        <f t="shared" si="1"/>
        <v>1.1984730361219977E-2</v>
      </c>
      <c r="X110" s="141">
        <v>3.6242984469799264E-3</v>
      </c>
      <c r="AC110" s="2"/>
      <c r="AD110" s="2"/>
      <c r="AE110" s="2"/>
    </row>
    <row r="111" spans="1:31" s="134" customFormat="1">
      <c r="A111" s="138" t="s">
        <v>1213</v>
      </c>
      <c r="B111" s="138">
        <v>12938</v>
      </c>
      <c r="C111" s="138" t="s">
        <v>3571</v>
      </c>
      <c r="D111" s="138" t="s">
        <v>3572</v>
      </c>
      <c r="E111" s="138" t="s">
        <v>309</v>
      </c>
      <c r="F111" s="138" t="s">
        <v>3571</v>
      </c>
      <c r="G111" s="138" t="s">
        <v>3573</v>
      </c>
      <c r="H111" s="138" t="s">
        <v>321</v>
      </c>
      <c r="I111" s="138" t="s">
        <v>917</v>
      </c>
      <c r="J111" s="138" t="s">
        <v>204</v>
      </c>
      <c r="K111" s="138" t="s">
        <v>204</v>
      </c>
      <c r="L111" s="138" t="s">
        <v>325</v>
      </c>
      <c r="M111" s="138" t="s">
        <v>340</v>
      </c>
      <c r="N111" s="138" t="s">
        <v>475</v>
      </c>
      <c r="O111" s="138" t="s">
        <v>339</v>
      </c>
      <c r="P111" s="138" t="s">
        <v>1212</v>
      </c>
      <c r="Q111" s="139">
        <v>4073</v>
      </c>
      <c r="R111" s="139">
        <v>1</v>
      </c>
      <c r="S111" s="139">
        <v>30240</v>
      </c>
      <c r="T111" s="140"/>
      <c r="U111" s="139">
        <v>1231.675</v>
      </c>
      <c r="V111" s="141">
        <v>2.9E-4</v>
      </c>
      <c r="W111" s="141">
        <f t="shared" si="1"/>
        <v>1.1443625518953678E-2</v>
      </c>
      <c r="X111" s="141">
        <v>3.4606631059776083E-3</v>
      </c>
      <c r="AC111" s="2"/>
      <c r="AD111" s="2"/>
      <c r="AE111" s="2"/>
    </row>
    <row r="112" spans="1:31" s="134" customFormat="1">
      <c r="A112" s="138" t="s">
        <v>1213</v>
      </c>
      <c r="B112" s="138">
        <v>12938</v>
      </c>
      <c r="C112" s="138" t="s">
        <v>3565</v>
      </c>
      <c r="D112" s="138" t="s">
        <v>3566</v>
      </c>
      <c r="E112" s="138" t="s">
        <v>309</v>
      </c>
      <c r="F112" s="138" t="s">
        <v>3565</v>
      </c>
      <c r="G112" s="138" t="s">
        <v>3567</v>
      </c>
      <c r="H112" s="138" t="s">
        <v>321</v>
      </c>
      <c r="I112" s="138" t="s">
        <v>917</v>
      </c>
      <c r="J112" s="138" t="s">
        <v>204</v>
      </c>
      <c r="K112" s="138" t="s">
        <v>204</v>
      </c>
      <c r="L112" s="138" t="s">
        <v>325</v>
      </c>
      <c r="M112" s="138" t="s">
        <v>340</v>
      </c>
      <c r="N112" s="138" t="s">
        <v>458</v>
      </c>
      <c r="O112" s="138" t="s">
        <v>339</v>
      </c>
      <c r="P112" s="138" t="s">
        <v>1212</v>
      </c>
      <c r="Q112" s="139">
        <v>5745</v>
      </c>
      <c r="R112" s="139">
        <v>1</v>
      </c>
      <c r="S112" s="139">
        <v>21310</v>
      </c>
      <c r="T112" s="140"/>
      <c r="U112" s="139">
        <v>1224.26</v>
      </c>
      <c r="V112" s="141">
        <v>1.2E-4</v>
      </c>
      <c r="W112" s="141">
        <f t="shared" si="1"/>
        <v>1.1374731952693876E-2</v>
      </c>
      <c r="X112" s="141">
        <v>3.4398290248029285E-3</v>
      </c>
      <c r="AC112" s="2"/>
      <c r="AD112" s="2"/>
      <c r="AE112" s="2"/>
    </row>
    <row r="113" spans="1:31" s="134" customFormat="1">
      <c r="A113" s="138" t="s">
        <v>1213</v>
      </c>
      <c r="B113" s="138">
        <v>12938</v>
      </c>
      <c r="C113" s="138" t="s">
        <v>2679</v>
      </c>
      <c r="D113" s="138" t="s">
        <v>2680</v>
      </c>
      <c r="E113" s="138" t="s">
        <v>309</v>
      </c>
      <c r="F113" s="138" t="s">
        <v>3594</v>
      </c>
      <c r="G113" s="138" t="s">
        <v>3595</v>
      </c>
      <c r="H113" s="138" t="s">
        <v>321</v>
      </c>
      <c r="I113" s="138" t="s">
        <v>917</v>
      </c>
      <c r="J113" s="138" t="s">
        <v>204</v>
      </c>
      <c r="K113" s="138" t="s">
        <v>204</v>
      </c>
      <c r="L113" s="138" t="s">
        <v>325</v>
      </c>
      <c r="M113" s="138" t="s">
        <v>340</v>
      </c>
      <c r="N113" s="138" t="s">
        <v>464</v>
      </c>
      <c r="O113" s="138" t="s">
        <v>339</v>
      </c>
      <c r="P113" s="138" t="s">
        <v>1212</v>
      </c>
      <c r="Q113" s="139">
        <v>104811</v>
      </c>
      <c r="R113" s="139">
        <v>1</v>
      </c>
      <c r="S113" s="139">
        <v>1142</v>
      </c>
      <c r="T113" s="140"/>
      <c r="U113" s="139">
        <v>1196.942</v>
      </c>
      <c r="V113" s="141">
        <v>6.9999999999999999E-4</v>
      </c>
      <c r="W113" s="141">
        <f t="shared" si="1"/>
        <v>1.112091746272958E-2</v>
      </c>
      <c r="X113" s="141">
        <v>3.3630730666734734E-3</v>
      </c>
      <c r="AC113" s="2"/>
      <c r="AD113" s="2"/>
      <c r="AE113" s="2"/>
    </row>
    <row r="114" spans="1:31" s="134" customFormat="1">
      <c r="A114" s="138" t="s">
        <v>1213</v>
      </c>
      <c r="B114" s="138">
        <v>12938</v>
      </c>
      <c r="C114" s="138" t="s">
        <v>3568</v>
      </c>
      <c r="D114" s="138" t="s">
        <v>3569</v>
      </c>
      <c r="E114" s="138" t="s">
        <v>309</v>
      </c>
      <c r="F114" s="138" t="s">
        <v>3568</v>
      </c>
      <c r="G114" s="138" t="s">
        <v>3570</v>
      </c>
      <c r="H114" s="138" t="s">
        <v>321</v>
      </c>
      <c r="I114" s="138" t="s">
        <v>917</v>
      </c>
      <c r="J114" s="138" t="s">
        <v>204</v>
      </c>
      <c r="K114" s="138" t="s">
        <v>204</v>
      </c>
      <c r="L114" s="138" t="s">
        <v>325</v>
      </c>
      <c r="M114" s="138" t="s">
        <v>340</v>
      </c>
      <c r="N114" s="138" t="s">
        <v>458</v>
      </c>
      <c r="O114" s="138" t="s">
        <v>339</v>
      </c>
      <c r="P114" s="138" t="s">
        <v>1212</v>
      </c>
      <c r="Q114" s="139">
        <v>1729</v>
      </c>
      <c r="R114" s="139">
        <v>1</v>
      </c>
      <c r="S114" s="139">
        <v>68020</v>
      </c>
      <c r="T114" s="140"/>
      <c r="U114" s="139">
        <v>1176.066</v>
      </c>
      <c r="V114" s="141">
        <v>6.0000000000000002E-5</v>
      </c>
      <c r="W114" s="141">
        <f t="shared" si="1"/>
        <v>1.0926956290883373E-2</v>
      </c>
      <c r="X114" s="141">
        <v>3.3044173311909896E-3</v>
      </c>
      <c r="AC114" s="2"/>
      <c r="AD114" s="2"/>
      <c r="AE114" s="2"/>
    </row>
    <row r="115" spans="1:31" s="134" customFormat="1">
      <c r="A115" s="138" t="s">
        <v>1213</v>
      </c>
      <c r="B115" s="138">
        <v>12938</v>
      </c>
      <c r="C115" s="138" t="s">
        <v>3613</v>
      </c>
      <c r="D115" s="138" t="s">
        <v>3614</v>
      </c>
      <c r="E115" s="138" t="s">
        <v>309</v>
      </c>
      <c r="F115" s="138" t="s">
        <v>3615</v>
      </c>
      <c r="G115" s="138" t="s">
        <v>3616</v>
      </c>
      <c r="H115" s="138" t="s">
        <v>321</v>
      </c>
      <c r="I115" s="138" t="s">
        <v>917</v>
      </c>
      <c r="J115" s="138" t="s">
        <v>204</v>
      </c>
      <c r="K115" s="138" t="s">
        <v>204</v>
      </c>
      <c r="L115" s="138" t="s">
        <v>325</v>
      </c>
      <c r="M115" s="138" t="s">
        <v>340</v>
      </c>
      <c r="N115" s="138" t="s">
        <v>454</v>
      </c>
      <c r="O115" s="138" t="s">
        <v>339</v>
      </c>
      <c r="P115" s="138" t="s">
        <v>1212</v>
      </c>
      <c r="Q115" s="139">
        <v>296888</v>
      </c>
      <c r="R115" s="139">
        <v>1</v>
      </c>
      <c r="S115" s="139">
        <v>370.8</v>
      </c>
      <c r="T115" s="139">
        <v>39.085000000000001</v>
      </c>
      <c r="U115" s="139">
        <v>1139.9449999999999</v>
      </c>
      <c r="V115" s="141">
        <v>2.5999999999999998E-4</v>
      </c>
      <c r="W115" s="141">
        <f t="shared" si="1"/>
        <v>1.0591352176672945E-2</v>
      </c>
      <c r="X115" s="141">
        <v>3.2029273991464021E-3</v>
      </c>
      <c r="AC115" s="2"/>
      <c r="AD115" s="2"/>
      <c r="AE115" s="2"/>
    </row>
    <row r="116" spans="1:31" s="134" customFormat="1">
      <c r="A116" s="138" t="s">
        <v>1213</v>
      </c>
      <c r="B116" s="138">
        <v>12938</v>
      </c>
      <c r="C116" s="138" t="s">
        <v>1908</v>
      </c>
      <c r="D116" s="138" t="s">
        <v>1909</v>
      </c>
      <c r="E116" s="138" t="s">
        <v>309</v>
      </c>
      <c r="F116" s="138" t="s">
        <v>1908</v>
      </c>
      <c r="G116" s="138" t="s">
        <v>3578</v>
      </c>
      <c r="H116" s="138" t="s">
        <v>321</v>
      </c>
      <c r="I116" s="138" t="s">
        <v>917</v>
      </c>
      <c r="J116" s="138" t="s">
        <v>204</v>
      </c>
      <c r="K116" s="138" t="s">
        <v>204</v>
      </c>
      <c r="L116" s="138" t="s">
        <v>325</v>
      </c>
      <c r="M116" s="138" t="s">
        <v>340</v>
      </c>
      <c r="N116" s="138" t="s">
        <v>464</v>
      </c>
      <c r="O116" s="138" t="s">
        <v>339</v>
      </c>
      <c r="P116" s="138" t="s">
        <v>1212</v>
      </c>
      <c r="Q116" s="139">
        <v>10560</v>
      </c>
      <c r="R116" s="139">
        <v>1</v>
      </c>
      <c r="S116" s="139">
        <v>10740</v>
      </c>
      <c r="T116" s="140"/>
      <c r="U116" s="139">
        <v>1134.144</v>
      </c>
      <c r="V116" s="141">
        <v>2.9E-4</v>
      </c>
      <c r="W116" s="141">
        <f t="shared" si="1"/>
        <v>1.0537454458820875E-2</v>
      </c>
      <c r="X116" s="141">
        <v>3.1866282076569458E-3</v>
      </c>
      <c r="AC116" s="2"/>
      <c r="AD116" s="2"/>
      <c r="AE116" s="2"/>
    </row>
    <row r="117" spans="1:31" s="134" customFormat="1">
      <c r="A117" s="138" t="s">
        <v>1213</v>
      </c>
      <c r="B117" s="138">
        <v>12938</v>
      </c>
      <c r="C117" s="138" t="s">
        <v>3580</v>
      </c>
      <c r="D117" s="138" t="s">
        <v>3581</v>
      </c>
      <c r="E117" s="138" t="s">
        <v>309</v>
      </c>
      <c r="F117" s="138" t="s">
        <v>3580</v>
      </c>
      <c r="G117" s="138" t="s">
        <v>3582</v>
      </c>
      <c r="H117" s="138" t="s">
        <v>321</v>
      </c>
      <c r="I117" s="138" t="s">
        <v>917</v>
      </c>
      <c r="J117" s="138" t="s">
        <v>204</v>
      </c>
      <c r="K117" s="138" t="s">
        <v>204</v>
      </c>
      <c r="L117" s="138" t="s">
        <v>325</v>
      </c>
      <c r="M117" s="138" t="s">
        <v>340</v>
      </c>
      <c r="N117" s="138" t="s">
        <v>475</v>
      </c>
      <c r="O117" s="138" t="s">
        <v>339</v>
      </c>
      <c r="P117" s="138" t="s">
        <v>1212</v>
      </c>
      <c r="Q117" s="139">
        <v>13719</v>
      </c>
      <c r="R117" s="139">
        <v>1</v>
      </c>
      <c r="S117" s="139">
        <v>8050</v>
      </c>
      <c r="T117" s="140"/>
      <c r="U117" s="139">
        <v>1104.3800000000001</v>
      </c>
      <c r="V117" s="141">
        <v>2.7999999999999998E-4</v>
      </c>
      <c r="W117" s="141">
        <f t="shared" si="1"/>
        <v>1.02609139185435E-2</v>
      </c>
      <c r="X117" s="141">
        <v>3.1029996719747917E-3</v>
      </c>
      <c r="AC117" s="2"/>
      <c r="AD117" s="2"/>
      <c r="AE117" s="2"/>
    </row>
    <row r="118" spans="1:31" s="134" customFormat="1">
      <c r="A118" s="138" t="s">
        <v>1213</v>
      </c>
      <c r="B118" s="138">
        <v>12938</v>
      </c>
      <c r="C118" s="138" t="s">
        <v>3600</v>
      </c>
      <c r="D118" s="138" t="s">
        <v>3601</v>
      </c>
      <c r="E118" s="138" t="s">
        <v>309</v>
      </c>
      <c r="F118" s="138" t="s">
        <v>3602</v>
      </c>
      <c r="G118" s="138" t="s">
        <v>3603</v>
      </c>
      <c r="H118" s="138" t="s">
        <v>321</v>
      </c>
      <c r="I118" s="138" t="s">
        <v>917</v>
      </c>
      <c r="J118" s="138" t="s">
        <v>204</v>
      </c>
      <c r="K118" s="138" t="s">
        <v>204</v>
      </c>
      <c r="L118" s="138" t="s">
        <v>325</v>
      </c>
      <c r="M118" s="138" t="s">
        <v>340</v>
      </c>
      <c r="N118" s="138" t="s">
        <v>447</v>
      </c>
      <c r="O118" s="138" t="s">
        <v>339</v>
      </c>
      <c r="P118" s="138" t="s">
        <v>1212</v>
      </c>
      <c r="Q118" s="139">
        <v>103400</v>
      </c>
      <c r="R118" s="139">
        <v>1</v>
      </c>
      <c r="S118" s="139">
        <v>1041</v>
      </c>
      <c r="T118" s="140"/>
      <c r="U118" s="139">
        <v>1076.394</v>
      </c>
      <c r="V118" s="141">
        <v>2.0500000000000002E-3</v>
      </c>
      <c r="W118" s="141">
        <f t="shared" si="1"/>
        <v>1.000089296839558E-2</v>
      </c>
      <c r="X118" s="141">
        <v>3.024366820220969E-3</v>
      </c>
      <c r="AC118" s="2"/>
      <c r="AD118" s="2"/>
      <c r="AE118" s="2"/>
    </row>
    <row r="119" spans="1:31" s="134" customFormat="1">
      <c r="A119" s="138" t="s">
        <v>1213</v>
      </c>
      <c r="B119" s="138">
        <v>12938</v>
      </c>
      <c r="C119" s="138" t="s">
        <v>3588</v>
      </c>
      <c r="D119" s="138" t="s">
        <v>3589</v>
      </c>
      <c r="E119" s="138" t="s">
        <v>309</v>
      </c>
      <c r="F119" s="138" t="s">
        <v>3590</v>
      </c>
      <c r="G119" s="138" t="s">
        <v>3591</v>
      </c>
      <c r="H119" s="138" t="s">
        <v>321</v>
      </c>
      <c r="I119" s="138" t="s">
        <v>917</v>
      </c>
      <c r="J119" s="138" t="s">
        <v>204</v>
      </c>
      <c r="K119" s="138" t="s">
        <v>204</v>
      </c>
      <c r="L119" s="138" t="s">
        <v>327</v>
      </c>
      <c r="M119" s="138" t="s">
        <v>340</v>
      </c>
      <c r="N119" s="138" t="s">
        <v>465</v>
      </c>
      <c r="O119" s="138" t="s">
        <v>339</v>
      </c>
      <c r="P119" s="138" t="s">
        <v>1212</v>
      </c>
      <c r="Q119" s="139">
        <v>24820</v>
      </c>
      <c r="R119" s="139">
        <v>1</v>
      </c>
      <c r="S119" s="139">
        <f>(U119-(T119*R119))*1000/R119/Q119*100</f>
        <v>4196.4101531023371</v>
      </c>
      <c r="T119" s="140"/>
      <c r="U119" s="139">
        <f>1052.616-11.067</f>
        <v>1041.549</v>
      </c>
      <c r="V119" s="141">
        <v>3.8000000000000002E-4</v>
      </c>
      <c r="W119" s="141">
        <f t="shared" si="1"/>
        <v>9.6771443080688364E-3</v>
      </c>
      <c r="X119" s="141">
        <v>2.9264620921654431E-3</v>
      </c>
      <c r="AC119" s="2"/>
      <c r="AD119" s="2"/>
      <c r="AE119" s="2"/>
    </row>
    <row r="120" spans="1:31" s="134" customFormat="1">
      <c r="A120" s="138" t="s">
        <v>1213</v>
      </c>
      <c r="B120" s="138">
        <v>12938</v>
      </c>
      <c r="C120" s="138" t="s">
        <v>3596</v>
      </c>
      <c r="D120" s="138" t="s">
        <v>3597</v>
      </c>
      <c r="E120" s="138" t="s">
        <v>309</v>
      </c>
      <c r="F120" s="138" t="s">
        <v>3598</v>
      </c>
      <c r="G120" s="138" t="s">
        <v>3599</v>
      </c>
      <c r="H120" s="138" t="s">
        <v>321</v>
      </c>
      <c r="I120" s="138" t="s">
        <v>917</v>
      </c>
      <c r="J120" s="138" t="s">
        <v>204</v>
      </c>
      <c r="K120" s="138" t="s">
        <v>204</v>
      </c>
      <c r="L120" s="138" t="s">
        <v>325</v>
      </c>
      <c r="M120" s="138" t="s">
        <v>340</v>
      </c>
      <c r="N120" s="138" t="s">
        <v>477</v>
      </c>
      <c r="O120" s="138" t="s">
        <v>339</v>
      </c>
      <c r="P120" s="138" t="s">
        <v>1212</v>
      </c>
      <c r="Q120" s="139">
        <v>90744</v>
      </c>
      <c r="R120" s="139">
        <v>1</v>
      </c>
      <c r="S120" s="139">
        <v>1125</v>
      </c>
      <c r="T120" s="140"/>
      <c r="U120" s="139">
        <v>1020.87</v>
      </c>
      <c r="V120" s="141">
        <v>1.7000000000000001E-4</v>
      </c>
      <c r="W120" s="141">
        <f t="shared" si="1"/>
        <v>9.4850134845103143E-3</v>
      </c>
      <c r="X120" s="141">
        <v>2.8683598717188876E-3</v>
      </c>
      <c r="AC120" s="2"/>
      <c r="AD120" s="2"/>
      <c r="AE120" s="2"/>
    </row>
    <row r="121" spans="1:31" s="134" customFormat="1">
      <c r="A121" s="138" t="s">
        <v>1213</v>
      </c>
      <c r="B121" s="138">
        <v>12938</v>
      </c>
      <c r="C121" s="138" t="s">
        <v>1913</v>
      </c>
      <c r="D121" s="138" t="s">
        <v>1914</v>
      </c>
      <c r="E121" s="138" t="s">
        <v>309</v>
      </c>
      <c r="F121" s="138" t="s">
        <v>1913</v>
      </c>
      <c r="G121" s="138" t="s">
        <v>3587</v>
      </c>
      <c r="H121" s="138" t="s">
        <v>321</v>
      </c>
      <c r="I121" s="138" t="s">
        <v>917</v>
      </c>
      <c r="J121" s="138" t="s">
        <v>204</v>
      </c>
      <c r="K121" s="138" t="s">
        <v>204</v>
      </c>
      <c r="L121" s="138" t="s">
        <v>325</v>
      </c>
      <c r="M121" s="138" t="s">
        <v>340</v>
      </c>
      <c r="N121" s="138" t="s">
        <v>464</v>
      </c>
      <c r="O121" s="138" t="s">
        <v>339</v>
      </c>
      <c r="P121" s="138" t="s">
        <v>1212</v>
      </c>
      <c r="Q121" s="139">
        <v>3500</v>
      </c>
      <c r="R121" s="139">
        <v>1</v>
      </c>
      <c r="S121" s="139">
        <v>28940</v>
      </c>
      <c r="T121" s="139">
        <v>6.62</v>
      </c>
      <c r="U121" s="139">
        <v>1019.52</v>
      </c>
      <c r="V121" s="141">
        <v>6.9999999999999994E-5</v>
      </c>
      <c r="W121" s="141">
        <f t="shared" si="1"/>
        <v>9.4724704886302424E-3</v>
      </c>
      <c r="X121" s="141">
        <v>2.8645667483762284E-3</v>
      </c>
      <c r="AC121" s="2"/>
      <c r="AD121" s="2"/>
      <c r="AE121" s="2"/>
    </row>
    <row r="122" spans="1:31" s="134" customFormat="1">
      <c r="A122" s="138" t="s">
        <v>1213</v>
      </c>
      <c r="B122" s="138">
        <v>12938</v>
      </c>
      <c r="C122" s="138" t="s">
        <v>2092</v>
      </c>
      <c r="D122" s="138" t="s">
        <v>2093</v>
      </c>
      <c r="E122" s="138" t="s">
        <v>309</v>
      </c>
      <c r="F122" s="138" t="s">
        <v>2092</v>
      </c>
      <c r="G122" s="138" t="s">
        <v>3579</v>
      </c>
      <c r="H122" s="138" t="s">
        <v>321</v>
      </c>
      <c r="I122" s="138" t="s">
        <v>917</v>
      </c>
      <c r="J122" s="138" t="s">
        <v>204</v>
      </c>
      <c r="K122" s="138" t="s">
        <v>204</v>
      </c>
      <c r="L122" s="138" t="s">
        <v>325</v>
      </c>
      <c r="M122" s="138" t="s">
        <v>340</v>
      </c>
      <c r="N122" s="138" t="s">
        <v>484</v>
      </c>
      <c r="O122" s="138" t="s">
        <v>339</v>
      </c>
      <c r="P122" s="138" t="s">
        <v>1212</v>
      </c>
      <c r="Q122" s="139">
        <v>185805</v>
      </c>
      <c r="R122" s="139">
        <v>1</v>
      </c>
      <c r="S122" s="139">
        <v>546.6</v>
      </c>
      <c r="T122" s="140"/>
      <c r="U122" s="139">
        <v>1015.61</v>
      </c>
      <c r="V122" s="141">
        <v>6.9999999999999994E-5</v>
      </c>
      <c r="W122" s="141">
        <f t="shared" si="1"/>
        <v>9.4361422561183312E-3</v>
      </c>
      <c r="X122" s="141">
        <v>2.8535807392874898E-3</v>
      </c>
      <c r="AC122" s="2"/>
      <c r="AD122" s="2"/>
      <c r="AE122" s="2"/>
    </row>
    <row r="123" spans="1:31" s="134" customFormat="1">
      <c r="A123" s="138" t="s">
        <v>1213</v>
      </c>
      <c r="B123" s="138">
        <v>12938</v>
      </c>
      <c r="C123" s="138" t="s">
        <v>2460</v>
      </c>
      <c r="D123" s="138" t="s">
        <v>2461</v>
      </c>
      <c r="E123" s="138" t="s">
        <v>309</v>
      </c>
      <c r="F123" s="138" t="s">
        <v>3592</v>
      </c>
      <c r="G123" s="138" t="s">
        <v>3593</v>
      </c>
      <c r="H123" s="138" t="s">
        <v>321</v>
      </c>
      <c r="I123" s="138" t="s">
        <v>917</v>
      </c>
      <c r="J123" s="138" t="s">
        <v>204</v>
      </c>
      <c r="K123" s="138" t="s">
        <v>204</v>
      </c>
      <c r="L123" s="138" t="s">
        <v>325</v>
      </c>
      <c r="M123" s="138" t="s">
        <v>340</v>
      </c>
      <c r="N123" s="138" t="s">
        <v>484</v>
      </c>
      <c r="O123" s="138" t="s">
        <v>339</v>
      </c>
      <c r="P123" s="138" t="s">
        <v>1212</v>
      </c>
      <c r="Q123" s="139">
        <v>53269</v>
      </c>
      <c r="R123" s="139">
        <v>1</v>
      </c>
      <c r="S123" s="139">
        <v>1864</v>
      </c>
      <c r="T123" s="140"/>
      <c r="U123" s="139">
        <v>992.93399999999997</v>
      </c>
      <c r="V123" s="141">
        <v>4.6000000000000001E-4</v>
      </c>
      <c r="W123" s="141">
        <f t="shared" si="1"/>
        <v>9.2254570897653612E-3</v>
      </c>
      <c r="X123" s="141">
        <v>2.7898675060147931E-3</v>
      </c>
      <c r="AC123" s="2"/>
      <c r="AD123" s="2"/>
      <c r="AE123" s="2"/>
    </row>
    <row r="124" spans="1:31" s="134" customFormat="1">
      <c r="A124" s="138" t="s">
        <v>1213</v>
      </c>
      <c r="B124" s="138">
        <v>12938</v>
      </c>
      <c r="C124" s="138" t="s">
        <v>2280</v>
      </c>
      <c r="D124" s="138" t="s">
        <v>2281</v>
      </c>
      <c r="E124" s="138" t="s">
        <v>309</v>
      </c>
      <c r="F124" s="138" t="s">
        <v>2280</v>
      </c>
      <c r="G124" s="138" t="s">
        <v>3608</v>
      </c>
      <c r="H124" s="138" t="s">
        <v>321</v>
      </c>
      <c r="I124" s="138" t="s">
        <v>917</v>
      </c>
      <c r="J124" s="138" t="s">
        <v>204</v>
      </c>
      <c r="K124" s="138" t="s">
        <v>204</v>
      </c>
      <c r="L124" s="138" t="s">
        <v>325</v>
      </c>
      <c r="M124" s="138" t="s">
        <v>340</v>
      </c>
      <c r="N124" s="138" t="s">
        <v>454</v>
      </c>
      <c r="O124" s="138" t="s">
        <v>339</v>
      </c>
      <c r="P124" s="138" t="s">
        <v>1212</v>
      </c>
      <c r="Q124" s="139">
        <v>1683</v>
      </c>
      <c r="R124" s="139">
        <v>1</v>
      </c>
      <c r="S124" s="139">
        <v>57450</v>
      </c>
      <c r="T124" s="140"/>
      <c r="U124" s="139">
        <v>966.88400000000001</v>
      </c>
      <c r="V124" s="141">
        <v>9.0000000000000006E-5</v>
      </c>
      <c r="W124" s="141">
        <f t="shared" si="1"/>
        <v>8.9834237248202723E-3</v>
      </c>
      <c r="X124" s="141">
        <v>2.7166742741064438E-3</v>
      </c>
      <c r="AC124" s="2"/>
      <c r="AD124" s="2"/>
      <c r="AE124" s="2"/>
    </row>
    <row r="125" spans="1:31" s="134" customFormat="1">
      <c r="A125" s="138" t="s">
        <v>1213</v>
      </c>
      <c r="B125" s="138">
        <v>12938</v>
      </c>
      <c r="C125" s="138" t="s">
        <v>3604</v>
      </c>
      <c r="D125" s="138" t="s">
        <v>3605</v>
      </c>
      <c r="E125" s="138" t="s">
        <v>309</v>
      </c>
      <c r="F125" s="138" t="s">
        <v>3606</v>
      </c>
      <c r="G125" s="138" t="s">
        <v>3607</v>
      </c>
      <c r="H125" s="138" t="s">
        <v>321</v>
      </c>
      <c r="I125" s="138" t="s">
        <v>917</v>
      </c>
      <c r="J125" s="138" t="s">
        <v>204</v>
      </c>
      <c r="K125" s="138" t="s">
        <v>204</v>
      </c>
      <c r="L125" s="138" t="s">
        <v>325</v>
      </c>
      <c r="M125" s="138" t="s">
        <v>340</v>
      </c>
      <c r="N125" s="138" t="s">
        <v>448</v>
      </c>
      <c r="O125" s="138" t="s">
        <v>339</v>
      </c>
      <c r="P125" s="138" t="s">
        <v>1212</v>
      </c>
      <c r="Q125" s="139">
        <v>5004</v>
      </c>
      <c r="R125" s="139">
        <v>1</v>
      </c>
      <c r="S125" s="139">
        <v>18720</v>
      </c>
      <c r="T125" s="140"/>
      <c r="U125" s="139">
        <v>936.74900000000002</v>
      </c>
      <c r="V125" s="141">
        <v>5.0000000000000002E-5</v>
      </c>
      <c r="W125" s="141">
        <f t="shared" si="1"/>
        <v>8.7034361834528919E-3</v>
      </c>
      <c r="X125" s="141">
        <v>2.6320033319353064E-3</v>
      </c>
      <c r="AC125" s="2"/>
      <c r="AD125" s="2"/>
      <c r="AE125" s="2"/>
    </row>
    <row r="126" spans="1:31" s="134" customFormat="1">
      <c r="A126" s="138" t="s">
        <v>1213</v>
      </c>
      <c r="B126" s="138">
        <v>12938</v>
      </c>
      <c r="C126" s="138" t="s">
        <v>2586</v>
      </c>
      <c r="D126" s="138" t="s">
        <v>2587</v>
      </c>
      <c r="E126" s="138" t="s">
        <v>309</v>
      </c>
      <c r="F126" s="138" t="s">
        <v>2586</v>
      </c>
      <c r="G126" s="138" t="s">
        <v>3609</v>
      </c>
      <c r="H126" s="138" t="s">
        <v>321</v>
      </c>
      <c r="I126" s="138" t="s">
        <v>917</v>
      </c>
      <c r="J126" s="138" t="s">
        <v>204</v>
      </c>
      <c r="K126" s="138" t="s">
        <v>204</v>
      </c>
      <c r="L126" s="138" t="s">
        <v>325</v>
      </c>
      <c r="M126" s="138" t="s">
        <v>340</v>
      </c>
      <c r="N126" s="138" t="s">
        <v>478</v>
      </c>
      <c r="O126" s="138" t="s">
        <v>339</v>
      </c>
      <c r="P126" s="138" t="s">
        <v>1212</v>
      </c>
      <c r="Q126" s="139">
        <v>55277</v>
      </c>
      <c r="R126" s="139">
        <v>1</v>
      </c>
      <c r="S126" s="139">
        <v>1651</v>
      </c>
      <c r="T126" s="140"/>
      <c r="U126" s="139">
        <v>912.62300000000005</v>
      </c>
      <c r="V126" s="141">
        <v>2.7E-4</v>
      </c>
      <c r="W126" s="141">
        <f t="shared" si="1"/>
        <v>8.4792789104139194E-3</v>
      </c>
      <c r="X126" s="141">
        <v>2.5642160032204949E-3</v>
      </c>
      <c r="AC126" s="2"/>
      <c r="AD126" s="2"/>
      <c r="AE126" s="2"/>
    </row>
    <row r="127" spans="1:31" s="134" customFormat="1">
      <c r="A127" s="138" t="s">
        <v>1213</v>
      </c>
      <c r="B127" s="138">
        <v>12938</v>
      </c>
      <c r="C127" s="138" t="s">
        <v>3583</v>
      </c>
      <c r="D127" s="138" t="s">
        <v>3584</v>
      </c>
      <c r="E127" s="138" t="s">
        <v>80</v>
      </c>
      <c r="F127" s="138" t="s">
        <v>3585</v>
      </c>
      <c r="G127" s="138" t="s">
        <v>3586</v>
      </c>
      <c r="H127" s="138" t="s">
        <v>321</v>
      </c>
      <c r="I127" s="138" t="s">
        <v>963</v>
      </c>
      <c r="J127" s="138" t="s">
        <v>204</v>
      </c>
      <c r="K127" s="138" t="s">
        <v>204</v>
      </c>
      <c r="L127" s="138" t="s">
        <v>314</v>
      </c>
      <c r="M127" s="138" t="s">
        <v>342</v>
      </c>
      <c r="N127" s="138" t="s">
        <v>449</v>
      </c>
      <c r="O127" s="138" t="s">
        <v>339</v>
      </c>
      <c r="P127" s="138" t="s">
        <v>1212</v>
      </c>
      <c r="Q127" s="139">
        <v>225</v>
      </c>
      <c r="R127" s="139">
        <v>1</v>
      </c>
      <c r="S127" s="139">
        <v>400000</v>
      </c>
      <c r="T127" s="140"/>
      <c r="U127" s="139">
        <v>900</v>
      </c>
      <c r="V127" s="141">
        <v>4.6600000000000001E-3</v>
      </c>
      <c r="W127" s="141">
        <f t="shared" si="1"/>
        <v>8.3619972533812165E-3</v>
      </c>
      <c r="X127" s="141">
        <v>2.5287488951061341E-3</v>
      </c>
      <c r="AC127" s="2"/>
      <c r="AD127" s="2"/>
      <c r="AE127" s="2"/>
    </row>
    <row r="128" spans="1:31" s="134" customFormat="1">
      <c r="A128" s="138" t="s">
        <v>1213</v>
      </c>
      <c r="B128" s="138">
        <v>12938</v>
      </c>
      <c r="C128" s="138" t="s">
        <v>3618</v>
      </c>
      <c r="D128" s="138" t="s">
        <v>3619</v>
      </c>
      <c r="E128" s="138" t="s">
        <v>309</v>
      </c>
      <c r="F128" s="138" t="s">
        <v>3620</v>
      </c>
      <c r="G128" s="138" t="s">
        <v>3621</v>
      </c>
      <c r="H128" s="138" t="s">
        <v>321</v>
      </c>
      <c r="I128" s="138" t="s">
        <v>917</v>
      </c>
      <c r="J128" s="138" t="s">
        <v>204</v>
      </c>
      <c r="K128" s="138" t="s">
        <v>204</v>
      </c>
      <c r="L128" s="138" t="s">
        <v>325</v>
      </c>
      <c r="M128" s="138" t="s">
        <v>340</v>
      </c>
      <c r="N128" s="138" t="s">
        <v>446</v>
      </c>
      <c r="O128" s="138" t="s">
        <v>339</v>
      </c>
      <c r="P128" s="138" t="s">
        <v>1212</v>
      </c>
      <c r="Q128" s="139">
        <v>51281</v>
      </c>
      <c r="R128" s="139">
        <v>1</v>
      </c>
      <c r="S128" s="139">
        <v>1681</v>
      </c>
      <c r="T128" s="140"/>
      <c r="U128" s="139">
        <v>862.03399999999999</v>
      </c>
      <c r="V128" s="141">
        <v>5.1999999999999995E-4</v>
      </c>
      <c r="W128" s="141">
        <f t="shared" si="1"/>
        <v>8.0092510448013608E-3</v>
      </c>
      <c r="X128" s="141">
        <v>2.4220750278265788E-3</v>
      </c>
      <c r="AC128" s="2"/>
      <c r="AD128" s="2"/>
      <c r="AE128" s="2"/>
    </row>
    <row r="129" spans="1:31" s="134" customFormat="1">
      <c r="A129" s="138" t="s">
        <v>1213</v>
      </c>
      <c r="B129" s="138">
        <v>12938</v>
      </c>
      <c r="C129" s="138" t="s">
        <v>3623</v>
      </c>
      <c r="D129" s="138" t="s">
        <v>3624</v>
      </c>
      <c r="E129" s="138" t="s">
        <v>309</v>
      </c>
      <c r="F129" s="138" t="s">
        <v>3623</v>
      </c>
      <c r="G129" s="138" t="s">
        <v>3625</v>
      </c>
      <c r="H129" s="138" t="s">
        <v>321</v>
      </c>
      <c r="I129" s="138" t="s">
        <v>917</v>
      </c>
      <c r="J129" s="138" t="s">
        <v>204</v>
      </c>
      <c r="K129" s="138" t="s">
        <v>204</v>
      </c>
      <c r="L129" s="138" t="s">
        <v>325</v>
      </c>
      <c r="M129" s="138" t="s">
        <v>340</v>
      </c>
      <c r="N129" s="138" t="s">
        <v>447</v>
      </c>
      <c r="O129" s="138" t="s">
        <v>339</v>
      </c>
      <c r="P129" s="138" t="s">
        <v>1212</v>
      </c>
      <c r="Q129" s="139">
        <v>4173</v>
      </c>
      <c r="R129" s="139">
        <v>1</v>
      </c>
      <c r="S129" s="139">
        <v>20100</v>
      </c>
      <c r="T129" s="140"/>
      <c r="U129" s="139">
        <v>838.77300000000002</v>
      </c>
      <c r="V129" s="141">
        <v>4.6000000000000001E-4</v>
      </c>
      <c r="W129" s="141">
        <f t="shared" si="1"/>
        <v>7.7931305802336932E-3</v>
      </c>
      <c r="X129" s="141">
        <v>2.3567181077720637E-3</v>
      </c>
      <c r="AC129" s="2"/>
      <c r="AD129" s="2"/>
      <c r="AE129" s="2"/>
    </row>
    <row r="130" spans="1:31" s="134" customFormat="1">
      <c r="A130" s="138" t="s">
        <v>1213</v>
      </c>
      <c r="B130" s="138">
        <v>12938</v>
      </c>
      <c r="C130" s="138" t="s">
        <v>1781</v>
      </c>
      <c r="D130" s="138" t="s">
        <v>1782</v>
      </c>
      <c r="E130" s="138" t="s">
        <v>309</v>
      </c>
      <c r="F130" s="138" t="s">
        <v>3546</v>
      </c>
      <c r="G130" s="138" t="s">
        <v>3547</v>
      </c>
      <c r="H130" s="138" t="s">
        <v>321</v>
      </c>
      <c r="I130" s="138" t="s">
        <v>917</v>
      </c>
      <c r="J130" s="138" t="s">
        <v>204</v>
      </c>
      <c r="K130" s="138" t="s">
        <v>204</v>
      </c>
      <c r="L130" s="138" t="s">
        <v>325</v>
      </c>
      <c r="M130" s="138" t="s">
        <v>340</v>
      </c>
      <c r="N130" s="138" t="s">
        <v>454</v>
      </c>
      <c r="O130" s="138" t="s">
        <v>339</v>
      </c>
      <c r="P130" s="138" t="s">
        <v>1212</v>
      </c>
      <c r="Q130" s="139">
        <v>9267</v>
      </c>
      <c r="R130" s="139">
        <v>1</v>
      </c>
      <c r="S130" s="139">
        <v>8700</v>
      </c>
      <c r="T130" s="140"/>
      <c r="U130" s="139">
        <v>806.22900000000004</v>
      </c>
      <c r="V130" s="141">
        <v>9.0000000000000006E-5</v>
      </c>
      <c r="W130" s="141">
        <f t="shared" ref="W130:W193" si="2">U130/SUMIF(B:B,B130,U:U)</f>
        <v>7.4907607595514287E-3</v>
      </c>
      <c r="X130" s="141">
        <v>2.2652785477250258E-3</v>
      </c>
      <c r="AC130" s="2"/>
      <c r="AD130" s="2"/>
      <c r="AE130" s="2"/>
    </row>
    <row r="131" spans="1:31" s="134" customFormat="1">
      <c r="A131" s="138" t="s">
        <v>1213</v>
      </c>
      <c r="B131" s="138">
        <v>12938</v>
      </c>
      <c r="C131" s="138" t="s">
        <v>1618</v>
      </c>
      <c r="D131" s="138" t="s">
        <v>1619</v>
      </c>
      <c r="E131" s="138" t="s">
        <v>309</v>
      </c>
      <c r="F131" s="138" t="s">
        <v>3626</v>
      </c>
      <c r="G131" s="138" t="s">
        <v>3627</v>
      </c>
      <c r="H131" s="138" t="s">
        <v>321</v>
      </c>
      <c r="I131" s="138" t="s">
        <v>917</v>
      </c>
      <c r="J131" s="138" t="s">
        <v>204</v>
      </c>
      <c r="K131" s="138" t="s">
        <v>204</v>
      </c>
      <c r="L131" s="138" t="s">
        <v>325</v>
      </c>
      <c r="M131" s="138" t="s">
        <v>340</v>
      </c>
      <c r="N131" s="138" t="s">
        <v>447</v>
      </c>
      <c r="O131" s="138" t="s">
        <v>339</v>
      </c>
      <c r="P131" s="138" t="s">
        <v>1212</v>
      </c>
      <c r="Q131" s="139">
        <v>46234</v>
      </c>
      <c r="R131" s="139">
        <v>1</v>
      </c>
      <c r="S131" s="139">
        <v>1708</v>
      </c>
      <c r="T131" s="140"/>
      <c r="U131" s="139">
        <v>789.67700000000002</v>
      </c>
      <c r="V131" s="141">
        <v>7.5000000000000002E-4</v>
      </c>
      <c r="W131" s="141">
        <f t="shared" si="2"/>
        <v>7.3369743389536885E-3</v>
      </c>
      <c r="X131" s="141">
        <v>2.2187720458230293E-3</v>
      </c>
      <c r="AC131" s="2"/>
      <c r="AD131" s="2"/>
      <c r="AE131" s="2"/>
    </row>
    <row r="132" spans="1:31" s="134" customFormat="1">
      <c r="A132" s="138" t="s">
        <v>1213</v>
      </c>
      <c r="B132" s="138">
        <v>12938</v>
      </c>
      <c r="C132" s="138" t="s">
        <v>2590</v>
      </c>
      <c r="D132" s="138" t="s">
        <v>2591</v>
      </c>
      <c r="E132" s="138" t="s">
        <v>309</v>
      </c>
      <c r="F132" s="138" t="s">
        <v>2590</v>
      </c>
      <c r="G132" s="138" t="s">
        <v>3617</v>
      </c>
      <c r="H132" s="138" t="s">
        <v>321</v>
      </c>
      <c r="I132" s="138" t="s">
        <v>917</v>
      </c>
      <c r="J132" s="138" t="s">
        <v>204</v>
      </c>
      <c r="K132" s="138" t="s">
        <v>204</v>
      </c>
      <c r="L132" s="138" t="s">
        <v>325</v>
      </c>
      <c r="M132" s="138" t="s">
        <v>340</v>
      </c>
      <c r="N132" s="138" t="s">
        <v>475</v>
      </c>
      <c r="O132" s="138" t="s">
        <v>339</v>
      </c>
      <c r="P132" s="138" t="s">
        <v>1212</v>
      </c>
      <c r="Q132" s="139">
        <v>22272</v>
      </c>
      <c r="R132" s="139">
        <v>1</v>
      </c>
      <c r="S132" s="139">
        <v>3511</v>
      </c>
      <c r="T132" s="140"/>
      <c r="U132" s="139">
        <v>781.97</v>
      </c>
      <c r="V132" s="141">
        <v>8.0000000000000007E-5</v>
      </c>
      <c r="W132" s="141">
        <f t="shared" si="2"/>
        <v>7.2653677691405672E-3</v>
      </c>
      <c r="X132" s="141">
        <v>2.1971175261179376E-3</v>
      </c>
      <c r="AC132" s="2"/>
      <c r="AD132" s="2"/>
      <c r="AE132" s="2"/>
    </row>
    <row r="133" spans="1:31" s="134" customFormat="1">
      <c r="A133" s="138" t="s">
        <v>1213</v>
      </c>
      <c r="B133" s="138">
        <v>12938</v>
      </c>
      <c r="C133" s="138" t="s">
        <v>3610</v>
      </c>
      <c r="D133" s="138" t="s">
        <v>3611</v>
      </c>
      <c r="E133" s="138" t="s">
        <v>309</v>
      </c>
      <c r="F133" s="138" t="s">
        <v>3610</v>
      </c>
      <c r="G133" s="138" t="s">
        <v>3612</v>
      </c>
      <c r="H133" s="138" t="s">
        <v>321</v>
      </c>
      <c r="I133" s="138" t="s">
        <v>917</v>
      </c>
      <c r="J133" s="138" t="s">
        <v>204</v>
      </c>
      <c r="K133" s="138" t="s">
        <v>204</v>
      </c>
      <c r="L133" s="138" t="s">
        <v>325</v>
      </c>
      <c r="M133" s="138" t="s">
        <v>340</v>
      </c>
      <c r="N133" s="138" t="s">
        <v>463</v>
      </c>
      <c r="O133" s="138" t="s">
        <v>339</v>
      </c>
      <c r="P133" s="138" t="s">
        <v>1212</v>
      </c>
      <c r="Q133" s="139">
        <v>1571</v>
      </c>
      <c r="R133" s="139">
        <v>1</v>
      </c>
      <c r="S133" s="139">
        <v>47350</v>
      </c>
      <c r="T133" s="140"/>
      <c r="U133" s="139">
        <v>743.86900000000003</v>
      </c>
      <c r="V133" s="141">
        <v>1.7000000000000001E-4</v>
      </c>
      <c r="W133" s="141">
        <f t="shared" si="2"/>
        <v>6.9113672609727034E-3</v>
      </c>
      <c r="X133" s="141">
        <v>2.0900643465041166E-3</v>
      </c>
      <c r="AC133" s="2"/>
      <c r="AD133" s="2"/>
      <c r="AE133" s="2"/>
    </row>
    <row r="134" spans="1:31" s="134" customFormat="1">
      <c r="A134" s="138" t="s">
        <v>1213</v>
      </c>
      <c r="B134" s="138">
        <v>12938</v>
      </c>
      <c r="C134" s="138" t="s">
        <v>3630</v>
      </c>
      <c r="D134" s="138" t="s">
        <v>3631</v>
      </c>
      <c r="E134" s="138" t="s">
        <v>309</v>
      </c>
      <c r="F134" s="138" t="s">
        <v>3630</v>
      </c>
      <c r="G134" s="138" t="s">
        <v>3632</v>
      </c>
      <c r="H134" s="138" t="s">
        <v>321</v>
      </c>
      <c r="I134" s="138" t="s">
        <v>917</v>
      </c>
      <c r="J134" s="138" t="s">
        <v>204</v>
      </c>
      <c r="K134" s="138" t="s">
        <v>204</v>
      </c>
      <c r="L134" s="138" t="s">
        <v>325</v>
      </c>
      <c r="M134" s="138" t="s">
        <v>340</v>
      </c>
      <c r="N134" s="138" t="s">
        <v>475</v>
      </c>
      <c r="O134" s="138" t="s">
        <v>339</v>
      </c>
      <c r="P134" s="138" t="s">
        <v>1212</v>
      </c>
      <c r="Q134" s="139">
        <v>54770</v>
      </c>
      <c r="R134" s="139">
        <v>1</v>
      </c>
      <c r="S134" s="139">
        <v>1340</v>
      </c>
      <c r="T134" s="140"/>
      <c r="U134" s="139">
        <v>733.91800000000001</v>
      </c>
      <c r="V134" s="141">
        <v>3.8000000000000002E-4</v>
      </c>
      <c r="W134" s="141">
        <f t="shared" si="2"/>
        <v>6.8189114446744852E-3</v>
      </c>
      <c r="X134" s="141">
        <v>2.0621048128872262E-3</v>
      </c>
      <c r="AC134" s="2"/>
      <c r="AD134" s="2"/>
      <c r="AE134" s="2"/>
    </row>
    <row r="135" spans="1:31" s="134" customFormat="1">
      <c r="A135" s="138" t="s">
        <v>1213</v>
      </c>
      <c r="B135" s="138">
        <v>12938</v>
      </c>
      <c r="C135" s="138" t="s">
        <v>3258</v>
      </c>
      <c r="D135" s="138" t="s">
        <v>3259</v>
      </c>
      <c r="E135" s="138" t="s">
        <v>309</v>
      </c>
      <c r="F135" s="138" t="s">
        <v>3258</v>
      </c>
      <c r="G135" s="138" t="s">
        <v>3622</v>
      </c>
      <c r="H135" s="138" t="s">
        <v>321</v>
      </c>
      <c r="I135" s="138" t="s">
        <v>917</v>
      </c>
      <c r="J135" s="138" t="s">
        <v>204</v>
      </c>
      <c r="K135" s="138" t="s">
        <v>204</v>
      </c>
      <c r="L135" s="138" t="s">
        <v>325</v>
      </c>
      <c r="M135" s="138" t="s">
        <v>340</v>
      </c>
      <c r="N135" s="138" t="s">
        <v>441</v>
      </c>
      <c r="O135" s="138" t="s">
        <v>339</v>
      </c>
      <c r="P135" s="138" t="s">
        <v>1212</v>
      </c>
      <c r="Q135" s="139">
        <v>2737</v>
      </c>
      <c r="R135" s="139">
        <v>1</v>
      </c>
      <c r="S135" s="139">
        <v>26100</v>
      </c>
      <c r="T135" s="140"/>
      <c r="U135" s="139">
        <v>714.35699999999997</v>
      </c>
      <c r="V135" s="141">
        <v>5.0000000000000002E-5</v>
      </c>
      <c r="W135" s="141">
        <f t="shared" si="2"/>
        <v>6.6371680799262736E-3</v>
      </c>
      <c r="X135" s="141">
        <v>2.0071438605125916E-3</v>
      </c>
      <c r="AC135" s="2"/>
      <c r="AD135" s="2"/>
      <c r="AE135" s="2"/>
    </row>
    <row r="136" spans="1:31" s="134" customFormat="1">
      <c r="A136" s="138" t="s">
        <v>1213</v>
      </c>
      <c r="B136" s="138">
        <v>12938</v>
      </c>
      <c r="C136" s="138" t="s">
        <v>3235</v>
      </c>
      <c r="D136" s="138" t="s">
        <v>3236</v>
      </c>
      <c r="E136" s="138" t="s">
        <v>309</v>
      </c>
      <c r="F136" s="138" t="s">
        <v>3235</v>
      </c>
      <c r="G136" s="138" t="s">
        <v>3629</v>
      </c>
      <c r="H136" s="138" t="s">
        <v>321</v>
      </c>
      <c r="I136" s="138" t="s">
        <v>917</v>
      </c>
      <c r="J136" s="138" t="s">
        <v>204</v>
      </c>
      <c r="K136" s="138" t="s">
        <v>204</v>
      </c>
      <c r="L136" s="138" t="s">
        <v>325</v>
      </c>
      <c r="M136" s="138" t="s">
        <v>340</v>
      </c>
      <c r="N136" s="138" t="s">
        <v>443</v>
      </c>
      <c r="O136" s="138" t="s">
        <v>339</v>
      </c>
      <c r="P136" s="138" t="s">
        <v>1212</v>
      </c>
      <c r="Q136" s="139">
        <v>14869</v>
      </c>
      <c r="R136" s="139">
        <v>1</v>
      </c>
      <c r="S136" s="139">
        <v>4741</v>
      </c>
      <c r="T136" s="140"/>
      <c r="U136" s="139">
        <v>704.93899999999996</v>
      </c>
      <c r="V136" s="141">
        <v>4.4999999999999999E-4</v>
      </c>
      <c r="W136" s="141">
        <f t="shared" si="2"/>
        <v>6.5496644242236685E-3</v>
      </c>
      <c r="X136" s="141">
        <v>1.9806819081858032E-3</v>
      </c>
      <c r="AC136" s="2"/>
      <c r="AD136" s="2"/>
      <c r="AE136" s="2"/>
    </row>
    <row r="137" spans="1:31" s="134" customFormat="1">
      <c r="A137" s="138" t="s">
        <v>1213</v>
      </c>
      <c r="B137" s="138">
        <v>12938</v>
      </c>
      <c r="C137" s="138" t="s">
        <v>2389</v>
      </c>
      <c r="D137" s="138" t="s">
        <v>2390</v>
      </c>
      <c r="E137" s="138" t="s">
        <v>309</v>
      </c>
      <c r="F137" s="138" t="s">
        <v>2389</v>
      </c>
      <c r="G137" s="138" t="s">
        <v>3635</v>
      </c>
      <c r="H137" s="138" t="s">
        <v>321</v>
      </c>
      <c r="I137" s="138" t="s">
        <v>917</v>
      </c>
      <c r="J137" s="138" t="s">
        <v>204</v>
      </c>
      <c r="K137" s="138" t="s">
        <v>204</v>
      </c>
      <c r="L137" s="138" t="s">
        <v>325</v>
      </c>
      <c r="M137" s="138" t="s">
        <v>340</v>
      </c>
      <c r="N137" s="138" t="s">
        <v>441</v>
      </c>
      <c r="O137" s="138" t="s">
        <v>339</v>
      </c>
      <c r="P137" s="138" t="s">
        <v>1212</v>
      </c>
      <c r="Q137" s="139">
        <v>7307</v>
      </c>
      <c r="R137" s="139">
        <v>1</v>
      </c>
      <c r="S137" s="139">
        <v>8514</v>
      </c>
      <c r="T137" s="140"/>
      <c r="U137" s="139">
        <v>622.11800000000005</v>
      </c>
      <c r="V137" s="141">
        <v>2.1000000000000001E-4</v>
      </c>
      <c r="W137" s="141">
        <f t="shared" si="2"/>
        <v>5.7801655636433519E-3</v>
      </c>
      <c r="X137" s="141">
        <v>1.7479780056951532E-3</v>
      </c>
      <c r="AC137" s="2"/>
      <c r="AD137" s="2"/>
      <c r="AE137" s="2"/>
    </row>
    <row r="138" spans="1:31" s="134" customFormat="1">
      <c r="A138" s="138" t="s">
        <v>1213</v>
      </c>
      <c r="B138" s="138">
        <v>12938</v>
      </c>
      <c r="C138" s="138" t="s">
        <v>2041</v>
      </c>
      <c r="D138" s="138" t="s">
        <v>2042</v>
      </c>
      <c r="E138" s="138" t="s">
        <v>309</v>
      </c>
      <c r="F138" s="138" t="s">
        <v>2041</v>
      </c>
      <c r="G138" s="138" t="s">
        <v>3640</v>
      </c>
      <c r="H138" s="138" t="s">
        <v>321</v>
      </c>
      <c r="I138" s="138" t="s">
        <v>917</v>
      </c>
      <c r="J138" s="138" t="s">
        <v>204</v>
      </c>
      <c r="K138" s="138" t="s">
        <v>204</v>
      </c>
      <c r="L138" s="138" t="s">
        <v>325</v>
      </c>
      <c r="M138" s="138" t="s">
        <v>340</v>
      </c>
      <c r="N138" s="138" t="s">
        <v>461</v>
      </c>
      <c r="O138" s="138" t="s">
        <v>339</v>
      </c>
      <c r="P138" s="138" t="s">
        <v>1212</v>
      </c>
      <c r="Q138" s="139">
        <v>1270</v>
      </c>
      <c r="R138" s="139">
        <v>1</v>
      </c>
      <c r="S138" s="139">
        <v>48410</v>
      </c>
      <c r="T138" s="140"/>
      <c r="U138" s="139">
        <v>614.80700000000002</v>
      </c>
      <c r="V138" s="141">
        <v>8.0000000000000007E-5</v>
      </c>
      <c r="W138" s="141">
        <f t="shared" si="2"/>
        <v>5.7122382726217183E-3</v>
      </c>
      <c r="X138" s="141">
        <v>1.7274361355039077E-3</v>
      </c>
      <c r="AC138" s="2"/>
      <c r="AD138" s="2"/>
      <c r="AE138" s="2"/>
    </row>
    <row r="139" spans="1:31" s="134" customFormat="1">
      <c r="A139" s="138" t="s">
        <v>1213</v>
      </c>
      <c r="B139" s="138">
        <v>12938</v>
      </c>
      <c r="C139" s="138" t="s">
        <v>2385</v>
      </c>
      <c r="D139" s="138" t="s">
        <v>2386</v>
      </c>
      <c r="E139" s="138" t="s">
        <v>309</v>
      </c>
      <c r="F139" s="138" t="s">
        <v>2385</v>
      </c>
      <c r="G139" s="138" t="s">
        <v>3641</v>
      </c>
      <c r="H139" s="138" t="s">
        <v>321</v>
      </c>
      <c r="I139" s="138" t="s">
        <v>917</v>
      </c>
      <c r="J139" s="138" t="s">
        <v>204</v>
      </c>
      <c r="K139" s="138" t="s">
        <v>204</v>
      </c>
      <c r="L139" s="138" t="s">
        <v>325</v>
      </c>
      <c r="M139" s="138" t="s">
        <v>340</v>
      </c>
      <c r="N139" s="138" t="s">
        <v>447</v>
      </c>
      <c r="O139" s="138" t="s">
        <v>339</v>
      </c>
      <c r="P139" s="138" t="s">
        <v>1212</v>
      </c>
      <c r="Q139" s="139">
        <v>2000</v>
      </c>
      <c r="R139" s="139">
        <v>1</v>
      </c>
      <c r="S139" s="139">
        <v>30010</v>
      </c>
      <c r="T139" s="140"/>
      <c r="U139" s="139">
        <v>600.20000000000005</v>
      </c>
      <c r="V139" s="141">
        <v>1E-4</v>
      </c>
      <c r="W139" s="141">
        <f t="shared" si="2"/>
        <v>5.5765230571993415E-3</v>
      </c>
      <c r="X139" s="141">
        <v>1.6863945409363351E-3</v>
      </c>
      <c r="AC139" s="2"/>
      <c r="AD139" s="2"/>
      <c r="AE139" s="2"/>
    </row>
    <row r="140" spans="1:31" s="134" customFormat="1">
      <c r="A140" s="138" t="s">
        <v>1213</v>
      </c>
      <c r="B140" s="138">
        <v>12938</v>
      </c>
      <c r="C140" s="138" t="s">
        <v>3636</v>
      </c>
      <c r="D140" s="138" t="s">
        <v>3637</v>
      </c>
      <c r="E140" s="138" t="s">
        <v>309</v>
      </c>
      <c r="F140" s="138" t="s">
        <v>3638</v>
      </c>
      <c r="G140" s="138" t="s">
        <v>3639</v>
      </c>
      <c r="H140" s="138" t="s">
        <v>321</v>
      </c>
      <c r="I140" s="138" t="s">
        <v>917</v>
      </c>
      <c r="J140" s="138" t="s">
        <v>204</v>
      </c>
      <c r="K140" s="138" t="s">
        <v>204</v>
      </c>
      <c r="L140" s="138" t="s">
        <v>325</v>
      </c>
      <c r="M140" s="138" t="s">
        <v>340</v>
      </c>
      <c r="N140" s="138" t="s">
        <v>455</v>
      </c>
      <c r="O140" s="138" t="s">
        <v>339</v>
      </c>
      <c r="P140" s="138" t="s">
        <v>1212</v>
      </c>
      <c r="Q140" s="139">
        <v>5895</v>
      </c>
      <c r="R140" s="139">
        <v>1</v>
      </c>
      <c r="S140" s="139">
        <v>10080</v>
      </c>
      <c r="T140" s="140"/>
      <c r="U140" s="139">
        <v>594.21600000000001</v>
      </c>
      <c r="V140" s="141">
        <v>5.2999999999999998E-4</v>
      </c>
      <c r="W140" s="141">
        <f t="shared" si="2"/>
        <v>5.5209250665724154E-3</v>
      </c>
      <c r="X140" s="141">
        <v>1.669581170504874E-3</v>
      </c>
      <c r="AC140" s="2"/>
      <c r="AD140" s="2"/>
      <c r="AE140" s="2"/>
    </row>
    <row r="141" spans="1:31" s="134" customFormat="1">
      <c r="A141" s="138" t="s">
        <v>1213</v>
      </c>
      <c r="B141" s="138">
        <v>12938</v>
      </c>
      <c r="C141" s="138" t="s">
        <v>2445</v>
      </c>
      <c r="D141" s="138" t="s">
        <v>2446</v>
      </c>
      <c r="E141" s="138" t="s">
        <v>309</v>
      </c>
      <c r="F141" s="138" t="s">
        <v>3633</v>
      </c>
      <c r="G141" s="138" t="s">
        <v>3634</v>
      </c>
      <c r="H141" s="138" t="s">
        <v>321</v>
      </c>
      <c r="I141" s="138" t="s">
        <v>917</v>
      </c>
      <c r="J141" s="138" t="s">
        <v>204</v>
      </c>
      <c r="K141" s="138" t="s">
        <v>204</v>
      </c>
      <c r="L141" s="138" t="s">
        <v>325</v>
      </c>
      <c r="M141" s="138" t="s">
        <v>340</v>
      </c>
      <c r="N141" s="138" t="s">
        <v>462</v>
      </c>
      <c r="O141" s="138" t="s">
        <v>339</v>
      </c>
      <c r="P141" s="138" t="s">
        <v>1212</v>
      </c>
      <c r="Q141" s="139">
        <v>20040</v>
      </c>
      <c r="R141" s="139">
        <v>1</v>
      </c>
      <c r="S141" s="139">
        <v>2865</v>
      </c>
      <c r="T141" s="140"/>
      <c r="U141" s="139">
        <v>574.14599999999996</v>
      </c>
      <c r="V141" s="141">
        <v>2.2000000000000001E-4</v>
      </c>
      <c r="W141" s="141">
        <f t="shared" si="2"/>
        <v>5.3344525278220135E-3</v>
      </c>
      <c r="X141" s="141">
        <v>1.6131900701440069E-3</v>
      </c>
      <c r="AC141" s="2"/>
      <c r="AD141" s="2"/>
      <c r="AE141" s="2"/>
    </row>
    <row r="142" spans="1:31" s="134" customFormat="1">
      <c r="A142" s="138" t="s">
        <v>1213</v>
      </c>
      <c r="B142" s="138">
        <v>12938</v>
      </c>
      <c r="C142" s="138" t="s">
        <v>3654</v>
      </c>
      <c r="D142" s="138" t="s">
        <v>3655</v>
      </c>
      <c r="E142" s="138" t="s">
        <v>309</v>
      </c>
      <c r="F142" s="138" t="s">
        <v>3654</v>
      </c>
      <c r="G142" s="138" t="s">
        <v>3656</v>
      </c>
      <c r="H142" s="138" t="s">
        <v>321</v>
      </c>
      <c r="I142" s="138" t="s">
        <v>917</v>
      </c>
      <c r="J142" s="138" t="s">
        <v>204</v>
      </c>
      <c r="K142" s="138" t="s">
        <v>204</v>
      </c>
      <c r="L142" s="138" t="s">
        <v>325</v>
      </c>
      <c r="M142" s="138" t="s">
        <v>340</v>
      </c>
      <c r="N142" s="138" t="s">
        <v>462</v>
      </c>
      <c r="O142" s="138" t="s">
        <v>339</v>
      </c>
      <c r="P142" s="138" t="s">
        <v>1212</v>
      </c>
      <c r="Q142" s="139">
        <v>21992</v>
      </c>
      <c r="R142" s="139">
        <v>1</v>
      </c>
      <c r="S142" s="139">
        <v>2539</v>
      </c>
      <c r="T142" s="140"/>
      <c r="U142" s="139">
        <v>558.37699999999995</v>
      </c>
      <c r="V142" s="141">
        <v>5.8E-4</v>
      </c>
      <c r="W142" s="141">
        <f t="shared" si="2"/>
        <v>5.1879410448347155E-3</v>
      </c>
      <c r="X142" s="141">
        <v>1.568883579780753E-3</v>
      </c>
      <c r="AC142" s="2"/>
      <c r="AD142" s="2"/>
      <c r="AE142" s="2"/>
    </row>
    <row r="143" spans="1:31" s="134" customFormat="1">
      <c r="A143" s="138" t="s">
        <v>1213</v>
      </c>
      <c r="B143" s="138">
        <v>12938</v>
      </c>
      <c r="C143" s="138" t="s">
        <v>3574</v>
      </c>
      <c r="D143" s="138" t="s">
        <v>3575</v>
      </c>
      <c r="E143" s="138" t="s">
        <v>309</v>
      </c>
      <c r="F143" s="138" t="s">
        <v>3576</v>
      </c>
      <c r="G143" s="138" t="s">
        <v>3577</v>
      </c>
      <c r="H143" s="138" t="s">
        <v>321</v>
      </c>
      <c r="I143" s="138" t="s">
        <v>917</v>
      </c>
      <c r="J143" s="138" t="s">
        <v>204</v>
      </c>
      <c r="K143" s="138" t="s">
        <v>204</v>
      </c>
      <c r="L143" s="138" t="s">
        <v>325</v>
      </c>
      <c r="M143" s="138" t="s">
        <v>340</v>
      </c>
      <c r="N143" s="138" t="s">
        <v>454</v>
      </c>
      <c r="O143" s="138" t="s">
        <v>339</v>
      </c>
      <c r="P143" s="138" t="s">
        <v>1212</v>
      </c>
      <c r="Q143" s="139">
        <v>43508</v>
      </c>
      <c r="R143" s="139">
        <v>1</v>
      </c>
      <c r="S143" s="139">
        <v>1249</v>
      </c>
      <c r="T143" s="139">
        <v>8.2270000000000003</v>
      </c>
      <c r="U143" s="139">
        <v>551.64200000000005</v>
      </c>
      <c r="V143" s="141">
        <v>4.0000000000000003E-5</v>
      </c>
      <c r="W143" s="141">
        <f t="shared" si="2"/>
        <v>5.1253654320552464E-3</v>
      </c>
      <c r="X143" s="141">
        <v>1.5499601088823757E-3</v>
      </c>
      <c r="AC143" s="2"/>
      <c r="AD143" s="2"/>
      <c r="AE143" s="2"/>
    </row>
    <row r="144" spans="1:31" s="134" customFormat="1">
      <c r="A144" s="138" t="s">
        <v>1213</v>
      </c>
      <c r="B144" s="138">
        <v>12938</v>
      </c>
      <c r="C144" s="138" t="s">
        <v>3648</v>
      </c>
      <c r="D144" s="138" t="s">
        <v>3649</v>
      </c>
      <c r="E144" s="138" t="s">
        <v>309</v>
      </c>
      <c r="F144" s="138" t="s">
        <v>3648</v>
      </c>
      <c r="G144" s="138" t="s">
        <v>3650</v>
      </c>
      <c r="H144" s="138" t="s">
        <v>321</v>
      </c>
      <c r="I144" s="138" t="s">
        <v>917</v>
      </c>
      <c r="J144" s="138" t="s">
        <v>204</v>
      </c>
      <c r="K144" s="138" t="s">
        <v>204</v>
      </c>
      <c r="L144" s="138" t="s">
        <v>325</v>
      </c>
      <c r="M144" s="138" t="s">
        <v>340</v>
      </c>
      <c r="N144" s="138" t="s">
        <v>462</v>
      </c>
      <c r="O144" s="138" t="s">
        <v>339</v>
      </c>
      <c r="P144" s="138" t="s">
        <v>1212</v>
      </c>
      <c r="Q144" s="139">
        <v>21691</v>
      </c>
      <c r="R144" s="139">
        <v>1</v>
      </c>
      <c r="S144" s="139">
        <v>2493</v>
      </c>
      <c r="T144" s="140"/>
      <c r="U144" s="139">
        <v>540.75699999999995</v>
      </c>
      <c r="V144" s="141">
        <v>2.2000000000000001E-4</v>
      </c>
      <c r="W144" s="141">
        <f t="shared" si="2"/>
        <v>5.0242317208296292E-3</v>
      </c>
      <c r="X144" s="141">
        <v>1.5193762958565639E-3</v>
      </c>
      <c r="AC144" s="2"/>
      <c r="AD144" s="2"/>
      <c r="AE144" s="2"/>
    </row>
    <row r="145" spans="1:31" s="134" customFormat="1">
      <c r="A145" s="138" t="s">
        <v>1213</v>
      </c>
      <c r="B145" s="138">
        <v>12938</v>
      </c>
      <c r="C145" s="138" t="s">
        <v>3651</v>
      </c>
      <c r="D145" s="138" t="s">
        <v>3652</v>
      </c>
      <c r="E145" s="138" t="s">
        <v>309</v>
      </c>
      <c r="F145" s="138" t="s">
        <v>3651</v>
      </c>
      <c r="G145" s="138" t="s">
        <v>3653</v>
      </c>
      <c r="H145" s="138" t="s">
        <v>321</v>
      </c>
      <c r="I145" s="138" t="s">
        <v>917</v>
      </c>
      <c r="J145" s="138" t="s">
        <v>204</v>
      </c>
      <c r="K145" s="138" t="s">
        <v>204</v>
      </c>
      <c r="L145" s="138" t="s">
        <v>325</v>
      </c>
      <c r="M145" s="138" t="s">
        <v>340</v>
      </c>
      <c r="N145" s="138" t="s">
        <v>447</v>
      </c>
      <c r="O145" s="138" t="s">
        <v>339</v>
      </c>
      <c r="P145" s="138" t="s">
        <v>1212</v>
      </c>
      <c r="Q145" s="139">
        <v>5122</v>
      </c>
      <c r="R145" s="139">
        <v>1</v>
      </c>
      <c r="S145" s="139">
        <v>10300</v>
      </c>
      <c r="T145" s="140"/>
      <c r="U145" s="139">
        <v>527.56600000000003</v>
      </c>
      <c r="V145" s="141">
        <v>1.6000000000000001E-4</v>
      </c>
      <c r="W145" s="141">
        <f t="shared" si="2"/>
        <v>4.9016727144192392E-3</v>
      </c>
      <c r="X145" s="141">
        <v>1.482313266217292E-3</v>
      </c>
      <c r="AC145" s="2"/>
      <c r="AD145" s="2"/>
      <c r="AE145" s="2"/>
    </row>
    <row r="146" spans="1:31" s="134" customFormat="1">
      <c r="A146" s="138" t="s">
        <v>1213</v>
      </c>
      <c r="B146" s="138">
        <v>12938</v>
      </c>
      <c r="C146" s="138" t="s">
        <v>3644</v>
      </c>
      <c r="D146" s="138" t="s">
        <v>3645</v>
      </c>
      <c r="E146" s="138" t="s">
        <v>309</v>
      </c>
      <c r="F146" s="138" t="s">
        <v>3646</v>
      </c>
      <c r="G146" s="138" t="s">
        <v>3647</v>
      </c>
      <c r="H146" s="138" t="s">
        <v>321</v>
      </c>
      <c r="I146" s="138" t="s">
        <v>917</v>
      </c>
      <c r="J146" s="138" t="s">
        <v>204</v>
      </c>
      <c r="K146" s="138" t="s">
        <v>204</v>
      </c>
      <c r="L146" s="138" t="s">
        <v>325</v>
      </c>
      <c r="M146" s="138" t="s">
        <v>340</v>
      </c>
      <c r="N146" s="138" t="s">
        <v>445</v>
      </c>
      <c r="O146" s="138" t="s">
        <v>339</v>
      </c>
      <c r="P146" s="138" t="s">
        <v>1212</v>
      </c>
      <c r="Q146" s="139">
        <v>2680</v>
      </c>
      <c r="R146" s="139">
        <v>1</v>
      </c>
      <c r="S146" s="139">
        <v>18600</v>
      </c>
      <c r="T146" s="139">
        <v>6.4480000000000004</v>
      </c>
      <c r="U146" s="139">
        <v>504.928</v>
      </c>
      <c r="V146" s="141">
        <v>4.0000000000000003E-5</v>
      </c>
      <c r="W146" s="141">
        <f t="shared" si="2"/>
        <v>4.6913406101725241E-3</v>
      </c>
      <c r="X146" s="141">
        <v>1.418706802342389E-3</v>
      </c>
      <c r="AC146" s="2"/>
      <c r="AD146" s="2"/>
      <c r="AE146" s="2"/>
    </row>
    <row r="147" spans="1:31" s="134" customFormat="1">
      <c r="A147" s="138" t="s">
        <v>1213</v>
      </c>
      <c r="B147" s="138">
        <v>12938</v>
      </c>
      <c r="C147" s="138" t="s">
        <v>2930</v>
      </c>
      <c r="D147" s="138" t="s">
        <v>2931</v>
      </c>
      <c r="E147" s="138" t="s">
        <v>309</v>
      </c>
      <c r="F147" s="138" t="s">
        <v>3642</v>
      </c>
      <c r="G147" s="138" t="s">
        <v>3643</v>
      </c>
      <c r="H147" s="138" t="s">
        <v>321</v>
      </c>
      <c r="I147" s="138" t="s">
        <v>917</v>
      </c>
      <c r="J147" s="138" t="s">
        <v>204</v>
      </c>
      <c r="K147" s="138" t="s">
        <v>204</v>
      </c>
      <c r="L147" s="138" t="s">
        <v>325</v>
      </c>
      <c r="M147" s="138" t="s">
        <v>340</v>
      </c>
      <c r="N147" s="138" t="s">
        <v>463</v>
      </c>
      <c r="O147" s="138" t="s">
        <v>339</v>
      </c>
      <c r="P147" s="138" t="s">
        <v>1212</v>
      </c>
      <c r="Q147" s="139">
        <v>21282</v>
      </c>
      <c r="R147" s="139">
        <v>1</v>
      </c>
      <c r="S147" s="139">
        <v>2245</v>
      </c>
      <c r="T147" s="139">
        <v>4.7629999999999999</v>
      </c>
      <c r="U147" s="139">
        <v>482.54399999999998</v>
      </c>
      <c r="V147" s="141">
        <v>6.0000000000000002E-5</v>
      </c>
      <c r="W147" s="141">
        <f t="shared" si="2"/>
        <v>4.4833684473728737E-3</v>
      </c>
      <c r="X147" s="141">
        <v>1.3558140076001047E-3</v>
      </c>
      <c r="AC147" s="2"/>
      <c r="AD147" s="2"/>
      <c r="AE147" s="2"/>
    </row>
    <row r="148" spans="1:31" s="134" customFormat="1">
      <c r="A148" s="138" t="s">
        <v>1213</v>
      </c>
      <c r="B148" s="138">
        <v>12938</v>
      </c>
      <c r="C148" s="138" t="s">
        <v>3659</v>
      </c>
      <c r="D148" s="138" t="s">
        <v>3660</v>
      </c>
      <c r="E148" s="138" t="s">
        <v>309</v>
      </c>
      <c r="F148" s="138" t="s">
        <v>3661</v>
      </c>
      <c r="G148" s="138" t="s">
        <v>3662</v>
      </c>
      <c r="H148" s="138" t="s">
        <v>321</v>
      </c>
      <c r="I148" s="138" t="s">
        <v>917</v>
      </c>
      <c r="J148" s="138" t="s">
        <v>204</v>
      </c>
      <c r="K148" s="138" t="s">
        <v>204</v>
      </c>
      <c r="L148" s="138" t="s">
        <v>325</v>
      </c>
      <c r="M148" s="138" t="s">
        <v>340</v>
      </c>
      <c r="N148" s="138" t="s">
        <v>446</v>
      </c>
      <c r="O148" s="138" t="s">
        <v>339</v>
      </c>
      <c r="P148" s="138" t="s">
        <v>1212</v>
      </c>
      <c r="Q148" s="139">
        <v>14200</v>
      </c>
      <c r="R148" s="139">
        <v>1</v>
      </c>
      <c r="S148" s="139">
        <v>3094</v>
      </c>
      <c r="T148" s="140"/>
      <c r="U148" s="139">
        <v>439.34800000000001</v>
      </c>
      <c r="V148" s="141">
        <v>5.5999999999999995E-4</v>
      </c>
      <c r="W148" s="141">
        <f t="shared" si="2"/>
        <v>4.0820297436428123E-3</v>
      </c>
      <c r="X148" s="141">
        <v>1.2344452995189886E-3</v>
      </c>
      <c r="AC148" s="2"/>
      <c r="AD148" s="2"/>
      <c r="AE148" s="2"/>
    </row>
    <row r="149" spans="1:31" s="134" customFormat="1">
      <c r="A149" s="138" t="s">
        <v>1213</v>
      </c>
      <c r="B149" s="138">
        <v>12938</v>
      </c>
      <c r="C149" s="138" t="s">
        <v>1714</v>
      </c>
      <c r="D149" s="138" t="s">
        <v>1715</v>
      </c>
      <c r="E149" s="138" t="s">
        <v>309</v>
      </c>
      <c r="F149" s="138" t="s">
        <v>3657</v>
      </c>
      <c r="G149" s="138" t="s">
        <v>3658</v>
      </c>
      <c r="H149" s="138" t="s">
        <v>321</v>
      </c>
      <c r="I149" s="138" t="s">
        <v>917</v>
      </c>
      <c r="J149" s="138" t="s">
        <v>204</v>
      </c>
      <c r="K149" s="138" t="s">
        <v>204</v>
      </c>
      <c r="L149" s="138" t="s">
        <v>325</v>
      </c>
      <c r="M149" s="138" t="s">
        <v>340</v>
      </c>
      <c r="N149" s="138" t="s">
        <v>464</v>
      </c>
      <c r="O149" s="138" t="s">
        <v>339</v>
      </c>
      <c r="P149" s="138" t="s">
        <v>1212</v>
      </c>
      <c r="Q149" s="139">
        <v>19261</v>
      </c>
      <c r="R149" s="139">
        <v>1</v>
      </c>
      <c r="S149" s="139">
        <v>1783</v>
      </c>
      <c r="T149" s="140"/>
      <c r="U149" s="139">
        <v>343.42399999999998</v>
      </c>
      <c r="V149" s="141">
        <v>1E-4</v>
      </c>
      <c r="W149" s="141">
        <f t="shared" si="2"/>
        <v>3.1907894941613233E-3</v>
      </c>
      <c r="X149" s="141">
        <v>9.6492562283658769E-4</v>
      </c>
      <c r="AC149" s="2"/>
      <c r="AD149" s="2"/>
      <c r="AE149" s="2"/>
    </row>
    <row r="150" spans="1:31" s="134" customFormat="1">
      <c r="A150" s="138" t="s">
        <v>1213</v>
      </c>
      <c r="B150" s="138">
        <v>12938</v>
      </c>
      <c r="C150" s="138" t="s">
        <v>2598</v>
      </c>
      <c r="D150" s="138" t="s">
        <v>2599</v>
      </c>
      <c r="E150" s="138" t="s">
        <v>309</v>
      </c>
      <c r="F150" s="138" t="s">
        <v>2598</v>
      </c>
      <c r="G150" s="138" t="s">
        <v>3664</v>
      </c>
      <c r="H150" s="138" t="s">
        <v>321</v>
      </c>
      <c r="I150" s="138" t="s">
        <v>917</v>
      </c>
      <c r="J150" s="138" t="s">
        <v>204</v>
      </c>
      <c r="K150" s="138" t="s">
        <v>204</v>
      </c>
      <c r="L150" s="138" t="s">
        <v>325</v>
      </c>
      <c r="M150" s="138" t="s">
        <v>340</v>
      </c>
      <c r="N150" s="138" t="s">
        <v>454</v>
      </c>
      <c r="O150" s="138" t="s">
        <v>339</v>
      </c>
      <c r="P150" s="138" t="s">
        <v>1212</v>
      </c>
      <c r="Q150" s="139">
        <v>158021</v>
      </c>
      <c r="R150" s="139">
        <v>1</v>
      </c>
      <c r="S150" s="139">
        <v>203</v>
      </c>
      <c r="T150" s="140"/>
      <c r="U150" s="139">
        <v>320.78300000000002</v>
      </c>
      <c r="V150" s="141">
        <v>6.0000000000000002E-5</v>
      </c>
      <c r="W150" s="141">
        <f t="shared" si="2"/>
        <v>2.9804295165904303E-3</v>
      </c>
      <c r="X150" s="141">
        <v>9.0131072979870107E-4</v>
      </c>
      <c r="AC150" s="2"/>
      <c r="AD150" s="2"/>
      <c r="AE150" s="2"/>
    </row>
    <row r="151" spans="1:31" s="134" customFormat="1">
      <c r="A151" s="138" t="s">
        <v>1213</v>
      </c>
      <c r="B151" s="138">
        <v>12938</v>
      </c>
      <c r="C151" s="138" t="s">
        <v>1753</v>
      </c>
      <c r="D151" s="138" t="s">
        <v>1754</v>
      </c>
      <c r="E151" s="138" t="s">
        <v>309</v>
      </c>
      <c r="F151" s="138" t="s">
        <v>1753</v>
      </c>
      <c r="G151" s="138" t="s">
        <v>3663</v>
      </c>
      <c r="H151" s="138" t="s">
        <v>321</v>
      </c>
      <c r="I151" s="138" t="s">
        <v>917</v>
      </c>
      <c r="J151" s="138" t="s">
        <v>204</v>
      </c>
      <c r="K151" s="138" t="s">
        <v>204</v>
      </c>
      <c r="L151" s="138" t="s">
        <v>325</v>
      </c>
      <c r="M151" s="138" t="s">
        <v>340</v>
      </c>
      <c r="N151" s="138" t="s">
        <v>447</v>
      </c>
      <c r="O151" s="138" t="s">
        <v>339</v>
      </c>
      <c r="P151" s="138" t="s">
        <v>1212</v>
      </c>
      <c r="Q151" s="139">
        <v>18454</v>
      </c>
      <c r="R151" s="139">
        <v>1</v>
      </c>
      <c r="S151" s="139">
        <v>1661</v>
      </c>
      <c r="T151" s="140"/>
      <c r="U151" s="139">
        <v>306.52100000000002</v>
      </c>
      <c r="V151" s="141">
        <v>6.0000000000000002E-5</v>
      </c>
      <c r="W151" s="141">
        <f t="shared" si="2"/>
        <v>2.8479197334485159E-3</v>
      </c>
      <c r="X151" s="141">
        <v>8.6123848897425254E-4</v>
      </c>
      <c r="AC151" s="2"/>
      <c r="AD151" s="2"/>
      <c r="AE151" s="2"/>
    </row>
    <row r="152" spans="1:31" s="134" customFormat="1">
      <c r="A152" s="138" t="s">
        <v>1213</v>
      </c>
      <c r="B152" s="138">
        <v>12938</v>
      </c>
      <c r="C152" s="138" t="s">
        <v>3665</v>
      </c>
      <c r="D152" s="138" t="s">
        <v>3666</v>
      </c>
      <c r="E152" s="138" t="s">
        <v>309</v>
      </c>
      <c r="F152" s="138" t="s">
        <v>3665</v>
      </c>
      <c r="G152" s="138" t="s">
        <v>3667</v>
      </c>
      <c r="H152" s="138" t="s">
        <v>321</v>
      </c>
      <c r="I152" s="138" t="s">
        <v>917</v>
      </c>
      <c r="J152" s="138" t="s">
        <v>204</v>
      </c>
      <c r="K152" s="138" t="s">
        <v>204</v>
      </c>
      <c r="L152" s="138" t="s">
        <v>325</v>
      </c>
      <c r="M152" s="138" t="s">
        <v>340</v>
      </c>
      <c r="N152" s="138" t="s">
        <v>461</v>
      </c>
      <c r="O152" s="138" t="s">
        <v>339</v>
      </c>
      <c r="P152" s="138" t="s">
        <v>1212</v>
      </c>
      <c r="Q152" s="139">
        <v>3567</v>
      </c>
      <c r="R152" s="139">
        <v>1</v>
      </c>
      <c r="S152" s="139">
        <v>7795</v>
      </c>
      <c r="T152" s="140"/>
      <c r="U152" s="139">
        <v>278.048</v>
      </c>
      <c r="V152" s="141">
        <v>6.0000000000000002E-5</v>
      </c>
      <c r="W152" s="141">
        <f t="shared" si="2"/>
        <v>2.5833740136757119E-3</v>
      </c>
      <c r="X152" s="141">
        <v>7.8123730309607813E-4</v>
      </c>
      <c r="AC152" s="2"/>
      <c r="AD152" s="2"/>
      <c r="AE152" s="2"/>
    </row>
    <row r="153" spans="1:31" s="134" customFormat="1">
      <c r="A153" s="138" t="s">
        <v>1213</v>
      </c>
      <c r="B153" s="138">
        <v>12938</v>
      </c>
      <c r="C153" s="138" t="s">
        <v>3672</v>
      </c>
      <c r="D153" s="138" t="s">
        <v>3673</v>
      </c>
      <c r="E153" s="138" t="s">
        <v>309</v>
      </c>
      <c r="F153" s="138" t="s">
        <v>3672</v>
      </c>
      <c r="G153" s="138" t="s">
        <v>3674</v>
      </c>
      <c r="H153" s="138" t="s">
        <v>321</v>
      </c>
      <c r="I153" s="138" t="s">
        <v>917</v>
      </c>
      <c r="J153" s="138" t="s">
        <v>204</v>
      </c>
      <c r="K153" s="138" t="s">
        <v>204</v>
      </c>
      <c r="L153" s="138" t="s">
        <v>325</v>
      </c>
      <c r="M153" s="138" t="s">
        <v>340</v>
      </c>
      <c r="N153" s="138" t="s">
        <v>451</v>
      </c>
      <c r="O153" s="138" t="s">
        <v>339</v>
      </c>
      <c r="P153" s="138" t="s">
        <v>1212</v>
      </c>
      <c r="Q153" s="139">
        <v>1999</v>
      </c>
      <c r="R153" s="139">
        <v>1</v>
      </c>
      <c r="S153" s="139">
        <v>13820</v>
      </c>
      <c r="T153" s="140"/>
      <c r="U153" s="139">
        <v>276.262</v>
      </c>
      <c r="V153" s="141">
        <v>6.0000000000000002E-5</v>
      </c>
      <c r="W153" s="141">
        <f t="shared" si="2"/>
        <v>2.5667800946817801E-3</v>
      </c>
      <c r="X153" s="141">
        <v>7.7621914139978975E-4</v>
      </c>
      <c r="AC153" s="2"/>
      <c r="AD153" s="2"/>
      <c r="AE153" s="2"/>
    </row>
    <row r="154" spans="1:31" s="134" customFormat="1">
      <c r="A154" s="138" t="s">
        <v>1213</v>
      </c>
      <c r="B154" s="138">
        <v>12938</v>
      </c>
      <c r="C154" s="138" t="s">
        <v>1948</v>
      </c>
      <c r="D154" s="138" t="s">
        <v>1949</v>
      </c>
      <c r="E154" s="138" t="s">
        <v>309</v>
      </c>
      <c r="F154" s="138" t="s">
        <v>1948</v>
      </c>
      <c r="G154" s="138" t="s">
        <v>3669</v>
      </c>
      <c r="H154" s="138" t="s">
        <v>321</v>
      </c>
      <c r="I154" s="138" t="s">
        <v>917</v>
      </c>
      <c r="J154" s="138" t="s">
        <v>204</v>
      </c>
      <c r="K154" s="138" t="s">
        <v>204</v>
      </c>
      <c r="L154" s="138" t="s">
        <v>325</v>
      </c>
      <c r="M154" s="138" t="s">
        <v>340</v>
      </c>
      <c r="N154" s="138" t="s">
        <v>447</v>
      </c>
      <c r="O154" s="138" t="s">
        <v>339</v>
      </c>
      <c r="P154" s="138" t="s">
        <v>1212</v>
      </c>
      <c r="Q154" s="139">
        <v>4691</v>
      </c>
      <c r="R154" s="139">
        <v>1</v>
      </c>
      <c r="S154" s="139">
        <v>5080</v>
      </c>
      <c r="T154" s="140"/>
      <c r="U154" s="139">
        <v>238.303</v>
      </c>
      <c r="V154" s="141">
        <v>4.0000000000000003E-5</v>
      </c>
      <c r="W154" s="141">
        <f t="shared" si="2"/>
        <v>2.2140989238583382E-3</v>
      </c>
      <c r="X154" s="141">
        <v>6.6956494216719668E-4</v>
      </c>
      <c r="AC154" s="2"/>
      <c r="AD154" s="2"/>
      <c r="AE154" s="2"/>
    </row>
    <row r="155" spans="1:31" s="134" customFormat="1">
      <c r="A155" s="138" t="s">
        <v>1213</v>
      </c>
      <c r="B155" s="138">
        <v>12938</v>
      </c>
      <c r="C155" s="138" t="s">
        <v>2050</v>
      </c>
      <c r="D155" s="138" t="s">
        <v>2051</v>
      </c>
      <c r="E155" s="138" t="s">
        <v>309</v>
      </c>
      <c r="F155" s="138" t="s">
        <v>2050</v>
      </c>
      <c r="G155" s="138" t="s">
        <v>3668</v>
      </c>
      <c r="H155" s="138" t="s">
        <v>321</v>
      </c>
      <c r="I155" s="138" t="s">
        <v>917</v>
      </c>
      <c r="J155" s="138" t="s">
        <v>204</v>
      </c>
      <c r="K155" s="138" t="s">
        <v>204</v>
      </c>
      <c r="L155" s="138" t="s">
        <v>325</v>
      </c>
      <c r="M155" s="138" t="s">
        <v>340</v>
      </c>
      <c r="N155" s="138" t="s">
        <v>464</v>
      </c>
      <c r="O155" s="138" t="s">
        <v>339</v>
      </c>
      <c r="P155" s="138" t="s">
        <v>1212</v>
      </c>
      <c r="Q155" s="139">
        <v>12011</v>
      </c>
      <c r="R155" s="139">
        <v>1</v>
      </c>
      <c r="S155" s="139">
        <v>1796</v>
      </c>
      <c r="T155" s="140"/>
      <c r="U155" s="139">
        <v>215.71799999999999</v>
      </c>
      <c r="V155" s="141">
        <v>3.0000000000000001E-5</v>
      </c>
      <c r="W155" s="141">
        <f t="shared" si="2"/>
        <v>2.0042592483387658E-3</v>
      </c>
      <c r="X155" s="141">
        <v>6.0610739350500553E-4</v>
      </c>
      <c r="AC155" s="2"/>
      <c r="AD155" s="2"/>
      <c r="AE155" s="2"/>
    </row>
    <row r="156" spans="1:31" s="134" customFormat="1">
      <c r="A156" s="138" t="s">
        <v>1213</v>
      </c>
      <c r="B156" s="138">
        <v>12938</v>
      </c>
      <c r="C156" s="138" t="s">
        <v>1855</v>
      </c>
      <c r="D156" s="138" t="s">
        <v>1856</v>
      </c>
      <c r="E156" s="138" t="s">
        <v>309</v>
      </c>
      <c r="F156" s="138" t="s">
        <v>1855</v>
      </c>
      <c r="G156" s="138" t="s">
        <v>3670</v>
      </c>
      <c r="H156" s="138" t="s">
        <v>321</v>
      </c>
      <c r="I156" s="138" t="s">
        <v>917</v>
      </c>
      <c r="J156" s="138" t="s">
        <v>204</v>
      </c>
      <c r="K156" s="138" t="s">
        <v>204</v>
      </c>
      <c r="L156" s="138" t="s">
        <v>325</v>
      </c>
      <c r="M156" s="138" t="s">
        <v>340</v>
      </c>
      <c r="N156" s="138" t="s">
        <v>441</v>
      </c>
      <c r="O156" s="138" t="s">
        <v>339</v>
      </c>
      <c r="P156" s="138" t="s">
        <v>1212</v>
      </c>
      <c r="Q156" s="139">
        <v>5517</v>
      </c>
      <c r="R156" s="139">
        <v>1</v>
      </c>
      <c r="S156" s="139">
        <v>3261</v>
      </c>
      <c r="T156" s="140"/>
      <c r="U156" s="139">
        <v>179.90899999999999</v>
      </c>
      <c r="V156" s="141">
        <v>3.3E-4</v>
      </c>
      <c r="W156" s="141">
        <f t="shared" si="2"/>
        <v>1.6715539598428459E-3</v>
      </c>
      <c r="X156" s="141">
        <v>5.0549409441072164E-4</v>
      </c>
      <c r="AC156" s="2"/>
      <c r="AD156" s="2"/>
      <c r="AE156" s="2"/>
    </row>
    <row r="157" spans="1:31" s="134" customFormat="1">
      <c r="A157" s="138" t="s">
        <v>1213</v>
      </c>
      <c r="B157" s="138">
        <v>12938</v>
      </c>
      <c r="C157" s="138" t="s">
        <v>3675</v>
      </c>
      <c r="D157" s="138" t="s">
        <v>3676</v>
      </c>
      <c r="E157" s="138" t="s">
        <v>311</v>
      </c>
      <c r="F157" s="138" t="s">
        <v>3675</v>
      </c>
      <c r="G157" s="138" t="s">
        <v>3677</v>
      </c>
      <c r="H157" s="138" t="s">
        <v>321</v>
      </c>
      <c r="I157" s="138" t="s">
        <v>917</v>
      </c>
      <c r="J157" s="138" t="s">
        <v>204</v>
      </c>
      <c r="K157" s="138" t="s">
        <v>245</v>
      </c>
      <c r="L157" s="138" t="s">
        <v>325</v>
      </c>
      <c r="M157" s="138" t="s">
        <v>340</v>
      </c>
      <c r="N157" s="138" t="s">
        <v>465</v>
      </c>
      <c r="O157" s="138" t="s">
        <v>339</v>
      </c>
      <c r="P157" s="138" t="s">
        <v>1212</v>
      </c>
      <c r="Q157" s="139">
        <v>1722</v>
      </c>
      <c r="R157" s="139">
        <v>1</v>
      </c>
      <c r="S157" s="139">
        <v>9985</v>
      </c>
      <c r="T157" s="140"/>
      <c r="U157" s="139">
        <v>171.94200000000001</v>
      </c>
      <c r="V157" s="141">
        <v>8.0000000000000007E-5</v>
      </c>
      <c r="W157" s="141">
        <f t="shared" si="2"/>
        <v>1.5975317019343038E-3</v>
      </c>
      <c r="X157" s="141">
        <v>4.831090472470432E-4</v>
      </c>
      <c r="AC157" s="2"/>
      <c r="AD157" s="2"/>
      <c r="AE157" s="2"/>
    </row>
    <row r="158" spans="1:31" s="134" customFormat="1">
      <c r="A158" s="138" t="s">
        <v>1213</v>
      </c>
      <c r="B158" s="138">
        <v>12938</v>
      </c>
      <c r="C158" s="138" t="s">
        <v>1803</v>
      </c>
      <c r="D158" s="138" t="s">
        <v>1804</v>
      </c>
      <c r="E158" s="138" t="s">
        <v>309</v>
      </c>
      <c r="F158" s="138" t="s">
        <v>1803</v>
      </c>
      <c r="G158" s="138" t="s">
        <v>3671</v>
      </c>
      <c r="H158" s="138" t="s">
        <v>321</v>
      </c>
      <c r="I158" s="138" t="s">
        <v>917</v>
      </c>
      <c r="J158" s="138" t="s">
        <v>204</v>
      </c>
      <c r="K158" s="138" t="s">
        <v>204</v>
      </c>
      <c r="L158" s="138" t="s">
        <v>325</v>
      </c>
      <c r="M158" s="138" t="s">
        <v>340</v>
      </c>
      <c r="N158" s="138" t="s">
        <v>461</v>
      </c>
      <c r="O158" s="138" t="s">
        <v>339</v>
      </c>
      <c r="P158" s="138" t="s">
        <v>1212</v>
      </c>
      <c r="Q158" s="139">
        <v>1809</v>
      </c>
      <c r="R158" s="139">
        <v>1</v>
      </c>
      <c r="S158" s="139">
        <v>8691</v>
      </c>
      <c r="T158" s="140"/>
      <c r="U158" s="139">
        <v>157.22</v>
      </c>
      <c r="V158" s="141">
        <v>1E-4</v>
      </c>
      <c r="W158" s="141">
        <f t="shared" si="2"/>
        <v>1.4607480090851055E-3</v>
      </c>
      <c r="X158" s="141">
        <v>4.4174433476509595E-4</v>
      </c>
      <c r="AC158" s="2"/>
      <c r="AD158" s="2"/>
      <c r="AE158" s="2"/>
    </row>
    <row r="159" spans="1:31" s="134" customFormat="1">
      <c r="A159" s="138" t="s">
        <v>1213</v>
      </c>
      <c r="B159" s="138">
        <v>12938</v>
      </c>
      <c r="C159" s="138" t="s">
        <v>3678</v>
      </c>
      <c r="D159" s="138" t="s">
        <v>3679</v>
      </c>
      <c r="E159" s="138" t="s">
        <v>80</v>
      </c>
      <c r="F159" s="138" t="s">
        <v>3680</v>
      </c>
      <c r="G159" s="138" t="s">
        <v>3681</v>
      </c>
      <c r="H159" s="138" t="s">
        <v>321</v>
      </c>
      <c r="I159" s="138" t="s">
        <v>959</v>
      </c>
      <c r="J159" s="138" t="s">
        <v>204</v>
      </c>
      <c r="K159" s="138" t="s">
        <v>224</v>
      </c>
      <c r="L159" s="138" t="s">
        <v>314</v>
      </c>
      <c r="M159" s="138" t="s">
        <v>342</v>
      </c>
      <c r="N159" s="138" t="s">
        <v>473</v>
      </c>
      <c r="O159" s="138" t="s">
        <v>339</v>
      </c>
      <c r="P159" s="138" t="s">
        <v>1212</v>
      </c>
      <c r="Q159" s="139">
        <v>807755</v>
      </c>
      <c r="R159" s="139">
        <v>1</v>
      </c>
      <c r="S159" s="139">
        <v>0</v>
      </c>
      <c r="T159" s="140"/>
      <c r="U159" s="139">
        <v>0</v>
      </c>
      <c r="V159" s="141">
        <v>5.45E-3</v>
      </c>
      <c r="W159" s="141">
        <f t="shared" si="2"/>
        <v>0</v>
      </c>
      <c r="X159" s="141">
        <v>0</v>
      </c>
      <c r="AC159" s="2"/>
      <c r="AD159" s="2"/>
      <c r="AE159" s="2"/>
    </row>
    <row r="160" spans="1:31" s="134" customFormat="1">
      <c r="A160" s="138" t="s">
        <v>1213</v>
      </c>
      <c r="B160" s="138">
        <v>12938</v>
      </c>
      <c r="C160" s="138" t="s">
        <v>3682</v>
      </c>
      <c r="D160" s="138" t="s">
        <v>3683</v>
      </c>
      <c r="E160" s="138" t="s">
        <v>309</v>
      </c>
      <c r="F160" s="138" t="s">
        <v>3682</v>
      </c>
      <c r="G160" s="138" t="s">
        <v>3684</v>
      </c>
      <c r="H160" s="138" t="s">
        <v>321</v>
      </c>
      <c r="I160" s="138" t="s">
        <v>917</v>
      </c>
      <c r="J160" s="138" t="s">
        <v>205</v>
      </c>
      <c r="K160" s="138" t="s">
        <v>204</v>
      </c>
      <c r="L160" s="138" t="s">
        <v>325</v>
      </c>
      <c r="M160" s="138" t="s">
        <v>346</v>
      </c>
      <c r="N160" s="138" t="s">
        <v>493</v>
      </c>
      <c r="O160" s="138" t="s">
        <v>339</v>
      </c>
      <c r="P160" s="138" t="s">
        <v>1215</v>
      </c>
      <c r="Q160" s="139">
        <v>82000</v>
      </c>
      <c r="R160" s="139">
        <v>3.718</v>
      </c>
      <c r="S160" s="139">
        <v>702</v>
      </c>
      <c r="T160" s="140"/>
      <c r="U160" s="139">
        <v>2140.23</v>
      </c>
      <c r="V160" s="141">
        <v>5.0299999999999997E-3</v>
      </c>
      <c r="W160" s="141">
        <f t="shared" si="2"/>
        <v>1.9885108201782315E-2</v>
      </c>
      <c r="X160" s="141">
        <v>6.0134491641922238E-3</v>
      </c>
      <c r="AC160" s="2"/>
      <c r="AD160" s="2"/>
      <c r="AE160" s="2"/>
    </row>
    <row r="161" spans="1:31" s="134" customFormat="1">
      <c r="A161" s="138" t="s">
        <v>1213</v>
      </c>
      <c r="B161" s="138">
        <v>12938</v>
      </c>
      <c r="C161" s="138" t="s">
        <v>3701</v>
      </c>
      <c r="D161" s="138" t="s">
        <v>3702</v>
      </c>
      <c r="E161" s="138" t="s">
        <v>80</v>
      </c>
      <c r="F161" s="138" t="s">
        <v>3703</v>
      </c>
      <c r="G161" s="138" t="s">
        <v>3704</v>
      </c>
      <c r="H161" s="138" t="s">
        <v>321</v>
      </c>
      <c r="I161" s="138" t="s">
        <v>917</v>
      </c>
      <c r="J161" s="138" t="s">
        <v>205</v>
      </c>
      <c r="K161" s="138" t="s">
        <v>224</v>
      </c>
      <c r="L161" s="138" t="s">
        <v>325</v>
      </c>
      <c r="M161" s="138" t="s">
        <v>344</v>
      </c>
      <c r="N161" s="138" t="s">
        <v>545</v>
      </c>
      <c r="O161" s="138" t="s">
        <v>339</v>
      </c>
      <c r="P161" s="138" t="s">
        <v>1215</v>
      </c>
      <c r="Q161" s="139">
        <v>1911</v>
      </c>
      <c r="R161" s="139">
        <v>3.718</v>
      </c>
      <c r="S161" s="139">
        <v>15623</v>
      </c>
      <c r="T161" s="140"/>
      <c r="U161" s="139">
        <v>1110.029</v>
      </c>
      <c r="V161" s="141">
        <v>0</v>
      </c>
      <c r="W161" s="141">
        <f t="shared" si="2"/>
        <v>1.0313399387970554E-2</v>
      </c>
      <c r="X161" s="141">
        <v>3.1188717858730741E-3</v>
      </c>
      <c r="AC161" s="2"/>
      <c r="AD161" s="2"/>
      <c r="AE161" s="2"/>
    </row>
    <row r="162" spans="1:31" s="134" customFormat="1">
      <c r="A162" s="138" t="s">
        <v>1213</v>
      </c>
      <c r="B162" s="138">
        <v>12938</v>
      </c>
      <c r="C162" s="138" t="s">
        <v>3711</v>
      </c>
      <c r="F162" s="138" t="s">
        <v>3712</v>
      </c>
      <c r="G162" s="138" t="s">
        <v>3713</v>
      </c>
      <c r="H162" s="138" t="s">
        <v>321</v>
      </c>
      <c r="I162" s="138" t="s">
        <v>917</v>
      </c>
      <c r="J162" s="138" t="s">
        <v>205</v>
      </c>
      <c r="K162" s="138" t="s">
        <v>224</v>
      </c>
      <c r="L162" s="138" t="s">
        <v>325</v>
      </c>
      <c r="M162" s="138" t="s">
        <v>346</v>
      </c>
      <c r="N162" s="138" t="s">
        <v>486</v>
      </c>
      <c r="O162" s="138" t="s">
        <v>339</v>
      </c>
      <c r="P162" s="138" t="s">
        <v>1215</v>
      </c>
      <c r="Q162" s="139">
        <v>2220</v>
      </c>
      <c r="R162" s="139">
        <v>3.718</v>
      </c>
      <c r="S162" s="139">
        <v>12643</v>
      </c>
      <c r="T162" s="140"/>
      <c r="U162" s="139">
        <v>1043.548</v>
      </c>
      <c r="V162" s="141">
        <v>2.0000000000000002E-5</v>
      </c>
      <c r="W162" s="141">
        <f t="shared" si="2"/>
        <v>9.6957172330794025E-3</v>
      </c>
      <c r="X162" s="141">
        <v>2.9320787244335733E-3</v>
      </c>
      <c r="AC162" s="2"/>
      <c r="AD162" s="2"/>
      <c r="AE162" s="2"/>
    </row>
    <row r="163" spans="1:31" s="134" customFormat="1">
      <c r="A163" s="138" t="s">
        <v>1213</v>
      </c>
      <c r="B163" s="138">
        <v>12938</v>
      </c>
      <c r="C163" s="138" t="s">
        <v>3723</v>
      </c>
      <c r="D163" s="138" t="s">
        <v>3724</v>
      </c>
      <c r="E163" s="138" t="s">
        <v>80</v>
      </c>
      <c r="F163" s="138" t="s">
        <v>3725</v>
      </c>
      <c r="G163" s="138" t="s">
        <v>3726</v>
      </c>
      <c r="H163" s="138" t="s">
        <v>321</v>
      </c>
      <c r="I163" s="138" t="s">
        <v>917</v>
      </c>
      <c r="J163" s="138" t="s">
        <v>205</v>
      </c>
      <c r="K163" s="138" t="s">
        <v>224</v>
      </c>
      <c r="L163" s="138" t="s">
        <v>325</v>
      </c>
      <c r="M163" s="138" t="s">
        <v>344</v>
      </c>
      <c r="N163" s="138" t="s">
        <v>544</v>
      </c>
      <c r="O163" s="138" t="s">
        <v>339</v>
      </c>
      <c r="P163" s="138" t="s">
        <v>1215</v>
      </c>
      <c r="Q163" s="139">
        <v>1072</v>
      </c>
      <c r="R163" s="139">
        <v>3.718</v>
      </c>
      <c r="S163" s="139">
        <v>17064</v>
      </c>
      <c r="T163" s="140"/>
      <c r="U163" s="139">
        <v>680.11900000000003</v>
      </c>
      <c r="V163" s="141">
        <v>0</v>
      </c>
      <c r="W163" s="141">
        <f t="shared" si="2"/>
        <v>6.3190591221915339E-3</v>
      </c>
      <c r="X163" s="141">
        <v>1.9109446331007653E-3</v>
      </c>
      <c r="AC163" s="2"/>
      <c r="AD163" s="2"/>
      <c r="AE163" s="2"/>
    </row>
    <row r="164" spans="1:31" s="134" customFormat="1">
      <c r="A164" s="138" t="s">
        <v>1213</v>
      </c>
      <c r="B164" s="138">
        <v>12938</v>
      </c>
      <c r="C164" s="138" t="s">
        <v>3372</v>
      </c>
      <c r="D164" s="138" t="s">
        <v>3373</v>
      </c>
      <c r="E164" s="138" t="s">
        <v>80</v>
      </c>
      <c r="F164" s="138" t="s">
        <v>3705</v>
      </c>
      <c r="G164" s="138" t="s">
        <v>3706</v>
      </c>
      <c r="H164" s="138" t="s">
        <v>321</v>
      </c>
      <c r="I164" s="138" t="s">
        <v>917</v>
      </c>
      <c r="J164" s="138" t="s">
        <v>205</v>
      </c>
      <c r="K164" s="138" t="s">
        <v>301</v>
      </c>
      <c r="L164" s="138" t="s">
        <v>325</v>
      </c>
      <c r="M164" s="138" t="s">
        <v>344</v>
      </c>
      <c r="N164" s="138" t="s">
        <v>548</v>
      </c>
      <c r="O164" s="138" t="s">
        <v>339</v>
      </c>
      <c r="P164" s="138" t="s">
        <v>1215</v>
      </c>
      <c r="Q164" s="139">
        <v>1000</v>
      </c>
      <c r="R164" s="139">
        <v>3.718</v>
      </c>
      <c r="S164" s="139">
        <v>16600</v>
      </c>
      <c r="T164" s="139">
        <v>0.42499999999999999</v>
      </c>
      <c r="U164" s="139">
        <v>618.76700000000005</v>
      </c>
      <c r="V164" s="141">
        <v>0</v>
      </c>
      <c r="W164" s="141">
        <f t="shared" si="2"/>
        <v>5.7490310605365956E-3</v>
      </c>
      <c r="X164" s="141">
        <v>1.7385626306423748E-3</v>
      </c>
      <c r="AC164" s="2"/>
      <c r="AD164" s="2"/>
      <c r="AE164" s="2"/>
    </row>
    <row r="165" spans="1:31" s="134" customFormat="1">
      <c r="A165" s="138" t="s">
        <v>1213</v>
      </c>
      <c r="B165" s="138">
        <v>12938</v>
      </c>
      <c r="C165" s="138" t="s">
        <v>3727</v>
      </c>
      <c r="D165" s="138" t="s">
        <v>3728</v>
      </c>
      <c r="E165" s="138" t="s">
        <v>80</v>
      </c>
      <c r="F165" s="138" t="s">
        <v>3727</v>
      </c>
      <c r="G165" s="138" t="s">
        <v>3729</v>
      </c>
      <c r="H165" s="138" t="s">
        <v>321</v>
      </c>
      <c r="I165" s="138" t="s">
        <v>917</v>
      </c>
      <c r="J165" s="138" t="s">
        <v>205</v>
      </c>
      <c r="K165" s="138" t="s">
        <v>204</v>
      </c>
      <c r="L165" s="138" t="s">
        <v>325</v>
      </c>
      <c r="M165" s="138" t="s">
        <v>344</v>
      </c>
      <c r="N165" s="138" t="s">
        <v>546</v>
      </c>
      <c r="O165" s="138" t="s">
        <v>339</v>
      </c>
      <c r="P165" s="138" t="s">
        <v>1215</v>
      </c>
      <c r="Q165" s="139">
        <v>4368</v>
      </c>
      <c r="R165" s="139">
        <v>3.718</v>
      </c>
      <c r="S165" s="139">
        <v>3616</v>
      </c>
      <c r="T165" s="139">
        <v>2.173</v>
      </c>
      <c r="U165" s="139">
        <v>595.32500000000005</v>
      </c>
      <c r="V165" s="141">
        <v>2.2000000000000001E-4</v>
      </c>
      <c r="W165" s="141">
        <f t="shared" si="2"/>
        <v>5.531228905410193E-3</v>
      </c>
      <c r="X165" s="141">
        <v>1.6726971510878437E-3</v>
      </c>
      <c r="AC165" s="2"/>
      <c r="AD165" s="2"/>
      <c r="AE165" s="2"/>
    </row>
    <row r="166" spans="1:31" s="134" customFormat="1">
      <c r="A166" s="138" t="s">
        <v>1213</v>
      </c>
      <c r="B166" s="138">
        <v>12938</v>
      </c>
      <c r="C166" s="138" t="s">
        <v>3693</v>
      </c>
      <c r="D166" s="138" t="s">
        <v>3694</v>
      </c>
      <c r="E166" s="138" t="s">
        <v>80</v>
      </c>
      <c r="F166" s="138" t="s">
        <v>3695</v>
      </c>
      <c r="G166" s="138" t="s">
        <v>3696</v>
      </c>
      <c r="H166" s="138" t="s">
        <v>321</v>
      </c>
      <c r="I166" s="138" t="s">
        <v>917</v>
      </c>
      <c r="J166" s="138" t="s">
        <v>205</v>
      </c>
      <c r="K166" s="138" t="s">
        <v>224</v>
      </c>
      <c r="L166" s="138" t="s">
        <v>325</v>
      </c>
      <c r="M166" s="138" t="s">
        <v>344</v>
      </c>
      <c r="N166" s="138" t="s">
        <v>500</v>
      </c>
      <c r="O166" s="138" t="s">
        <v>339</v>
      </c>
      <c r="P166" s="138" t="s">
        <v>1215</v>
      </c>
      <c r="Q166" s="139">
        <v>1579</v>
      </c>
      <c r="R166" s="139">
        <v>3.718</v>
      </c>
      <c r="S166" s="139">
        <v>8779</v>
      </c>
      <c r="T166" s="139">
        <v>0.27700000000000002</v>
      </c>
      <c r="U166" s="139">
        <v>516.41999999999996</v>
      </c>
      <c r="V166" s="141">
        <v>0</v>
      </c>
      <c r="W166" s="141">
        <f t="shared" si="2"/>
        <v>4.7981140239901424E-3</v>
      </c>
      <c r="X166" s="141">
        <v>1.4509961160118995E-3</v>
      </c>
      <c r="AC166" s="2"/>
      <c r="AD166" s="2"/>
      <c r="AE166" s="2"/>
    </row>
    <row r="167" spans="1:31" s="134" customFormat="1">
      <c r="A167" s="138" t="s">
        <v>1213</v>
      </c>
      <c r="B167" s="138">
        <v>12938</v>
      </c>
      <c r="C167" s="138" t="s">
        <v>3730</v>
      </c>
      <c r="D167" s="138" t="s">
        <v>3731</v>
      </c>
      <c r="E167" s="138" t="s">
        <v>80</v>
      </c>
      <c r="F167" s="138" t="s">
        <v>3732</v>
      </c>
      <c r="G167" s="138" t="s">
        <v>3733</v>
      </c>
      <c r="H167" s="138" t="s">
        <v>321</v>
      </c>
      <c r="I167" s="138" t="s">
        <v>917</v>
      </c>
      <c r="J167" s="138" t="s">
        <v>205</v>
      </c>
      <c r="K167" s="138" t="s">
        <v>224</v>
      </c>
      <c r="L167" s="138" t="s">
        <v>325</v>
      </c>
      <c r="M167" s="138" t="s">
        <v>344</v>
      </c>
      <c r="N167" s="138" t="s">
        <v>497</v>
      </c>
      <c r="O167" s="138" t="s">
        <v>339</v>
      </c>
      <c r="P167" s="138" t="s">
        <v>1215</v>
      </c>
      <c r="Q167" s="139">
        <v>1100</v>
      </c>
      <c r="R167" s="139">
        <v>3.718</v>
      </c>
      <c r="S167" s="139">
        <v>12089</v>
      </c>
      <c r="T167" s="140"/>
      <c r="U167" s="139">
        <v>494.416</v>
      </c>
      <c r="V167" s="141">
        <v>1.0000000000000001E-5</v>
      </c>
      <c r="W167" s="141">
        <f t="shared" si="2"/>
        <v>4.5936724822530309E-3</v>
      </c>
      <c r="X167" s="141">
        <v>1.3891710152475493E-3</v>
      </c>
      <c r="AC167" s="2"/>
      <c r="AD167" s="2"/>
      <c r="AE167" s="2"/>
    </row>
    <row r="168" spans="1:31" s="134" customFormat="1">
      <c r="A168" s="138" t="s">
        <v>1213</v>
      </c>
      <c r="B168" s="138">
        <v>12938</v>
      </c>
      <c r="C168" s="138" t="s">
        <v>3707</v>
      </c>
      <c r="D168" s="138" t="s">
        <v>3708</v>
      </c>
      <c r="E168" s="138" t="s">
        <v>80</v>
      </c>
      <c r="F168" s="138" t="s">
        <v>3709</v>
      </c>
      <c r="G168" s="138" t="s">
        <v>3710</v>
      </c>
      <c r="H168" s="138" t="s">
        <v>321</v>
      </c>
      <c r="I168" s="138" t="s">
        <v>917</v>
      </c>
      <c r="J168" s="138" t="s">
        <v>205</v>
      </c>
      <c r="K168" s="138" t="s">
        <v>224</v>
      </c>
      <c r="L168" s="138" t="s">
        <v>325</v>
      </c>
      <c r="M168" s="138" t="s">
        <v>344</v>
      </c>
      <c r="N168" s="138" t="s">
        <v>536</v>
      </c>
      <c r="O168" s="138" t="s">
        <v>339</v>
      </c>
      <c r="P168" s="138" t="s">
        <v>1215</v>
      </c>
      <c r="Q168" s="139">
        <v>530</v>
      </c>
      <c r="R168" s="139">
        <v>3.718</v>
      </c>
      <c r="S168" s="139">
        <v>24530</v>
      </c>
      <c r="T168" s="140"/>
      <c r="U168" s="139">
        <v>483.37299999999999</v>
      </c>
      <c r="V168" s="141">
        <v>0</v>
      </c>
      <c r="W168" s="141">
        <f t="shared" si="2"/>
        <v>4.4910707759540439E-3</v>
      </c>
      <c r="X168" s="141">
        <v>1.3581432663045969E-3</v>
      </c>
      <c r="AC168" s="2"/>
      <c r="AD168" s="2"/>
      <c r="AE168" s="2"/>
    </row>
    <row r="169" spans="1:31" s="134" customFormat="1">
      <c r="A169" s="138" t="s">
        <v>1213</v>
      </c>
      <c r="B169" s="138">
        <v>12938</v>
      </c>
      <c r="C169" s="138" t="s">
        <v>3353</v>
      </c>
      <c r="D169" s="138" t="s">
        <v>3354</v>
      </c>
      <c r="E169" s="138" t="s">
        <v>80</v>
      </c>
      <c r="F169" s="138" t="s">
        <v>3353</v>
      </c>
      <c r="G169" s="138" t="s">
        <v>3714</v>
      </c>
      <c r="H169" s="138" t="s">
        <v>321</v>
      </c>
      <c r="I169" s="138" t="s">
        <v>917</v>
      </c>
      <c r="J169" s="138" t="s">
        <v>205</v>
      </c>
      <c r="K169" s="138" t="s">
        <v>224</v>
      </c>
      <c r="L169" s="138" t="s">
        <v>325</v>
      </c>
      <c r="M169" s="138" t="s">
        <v>344</v>
      </c>
      <c r="N169" s="138" t="s">
        <v>545</v>
      </c>
      <c r="O169" s="138" t="s">
        <v>339</v>
      </c>
      <c r="P169" s="138" t="s">
        <v>1215</v>
      </c>
      <c r="Q169" s="139">
        <v>195</v>
      </c>
      <c r="R169" s="139">
        <v>3.718</v>
      </c>
      <c r="S169" s="139">
        <v>57636</v>
      </c>
      <c r="T169" s="140"/>
      <c r="U169" s="139">
        <v>417.86700000000002</v>
      </c>
      <c r="V169" s="141">
        <v>0</v>
      </c>
      <c r="W169" s="141">
        <f t="shared" si="2"/>
        <v>3.8824474514207214E-3</v>
      </c>
      <c r="X169" s="141">
        <v>1.1740896828347943E-3</v>
      </c>
      <c r="AC169" s="2"/>
      <c r="AD169" s="2"/>
      <c r="AE169" s="2"/>
    </row>
    <row r="170" spans="1:31" s="134" customFormat="1">
      <c r="A170" s="138" t="s">
        <v>1213</v>
      </c>
      <c r="B170" s="138">
        <v>12938</v>
      </c>
      <c r="C170" s="138" t="s">
        <v>3685</v>
      </c>
      <c r="D170" s="138" t="s">
        <v>3686</v>
      </c>
      <c r="E170" s="138" t="s">
        <v>80</v>
      </c>
      <c r="F170" s="138" t="s">
        <v>3687</v>
      </c>
      <c r="G170" s="138" t="s">
        <v>3688</v>
      </c>
      <c r="H170" s="138" t="s">
        <v>321</v>
      </c>
      <c r="I170" s="138" t="s">
        <v>917</v>
      </c>
      <c r="J170" s="138" t="s">
        <v>205</v>
      </c>
      <c r="K170" s="138" t="s">
        <v>224</v>
      </c>
      <c r="L170" s="138" t="s">
        <v>325</v>
      </c>
      <c r="M170" s="138" t="s">
        <v>344</v>
      </c>
      <c r="N170" s="138" t="s">
        <v>527</v>
      </c>
      <c r="O170" s="138" t="s">
        <v>339</v>
      </c>
      <c r="P170" s="138" t="s">
        <v>1215</v>
      </c>
      <c r="Q170" s="139">
        <v>651</v>
      </c>
      <c r="R170" s="139">
        <v>3.718</v>
      </c>
      <c r="S170" s="139">
        <v>17042</v>
      </c>
      <c r="T170" s="140"/>
      <c r="U170" s="139">
        <v>412.488</v>
      </c>
      <c r="V170" s="141">
        <v>0</v>
      </c>
      <c r="W170" s="141">
        <f t="shared" si="2"/>
        <v>3.8324705811696794E-3</v>
      </c>
      <c r="X170" s="141">
        <v>1.1589761936050434E-3</v>
      </c>
      <c r="AC170" s="2"/>
      <c r="AD170" s="2"/>
      <c r="AE170" s="2"/>
    </row>
    <row r="171" spans="1:31" s="134" customFormat="1">
      <c r="A171" s="138" t="s">
        <v>1213</v>
      </c>
      <c r="B171" s="138">
        <v>12938</v>
      </c>
      <c r="C171" s="138" t="s">
        <v>3715</v>
      </c>
      <c r="D171" s="138" t="s">
        <v>3716</v>
      </c>
      <c r="E171" s="138" t="s">
        <v>80</v>
      </c>
      <c r="F171" s="138" t="s">
        <v>3717</v>
      </c>
      <c r="G171" s="138" t="s">
        <v>3718</v>
      </c>
      <c r="H171" s="138" t="s">
        <v>321</v>
      </c>
      <c r="I171" s="138" t="s">
        <v>917</v>
      </c>
      <c r="J171" s="138" t="s">
        <v>205</v>
      </c>
      <c r="K171" s="138" t="s">
        <v>224</v>
      </c>
      <c r="L171" s="138" t="s">
        <v>325</v>
      </c>
      <c r="M171" s="138" t="s">
        <v>344</v>
      </c>
      <c r="N171" s="138" t="s">
        <v>546</v>
      </c>
      <c r="O171" s="138" t="s">
        <v>339</v>
      </c>
      <c r="P171" s="138" t="s">
        <v>1215</v>
      </c>
      <c r="Q171" s="139">
        <v>497</v>
      </c>
      <c r="R171" s="139">
        <v>3.718</v>
      </c>
      <c r="S171" s="139">
        <v>22213</v>
      </c>
      <c r="T171" s="140"/>
      <c r="U171" s="139">
        <v>410.46199999999999</v>
      </c>
      <c r="V171" s="141">
        <v>0</v>
      </c>
      <c r="W171" s="141">
        <f t="shared" si="2"/>
        <v>3.8136467962415124E-3</v>
      </c>
      <c r="X171" s="141">
        <v>1.1532836988700599E-3</v>
      </c>
      <c r="AC171" s="2"/>
      <c r="AD171" s="2"/>
      <c r="AE171" s="2"/>
    </row>
    <row r="172" spans="1:31" s="134" customFormat="1">
      <c r="A172" s="138" t="s">
        <v>1213</v>
      </c>
      <c r="B172" s="138">
        <v>12938</v>
      </c>
      <c r="C172" s="138" t="s">
        <v>3697</v>
      </c>
      <c r="D172" s="138" t="s">
        <v>3698</v>
      </c>
      <c r="E172" s="138" t="s">
        <v>80</v>
      </c>
      <c r="F172" s="138" t="s">
        <v>3699</v>
      </c>
      <c r="G172" s="138" t="s">
        <v>3700</v>
      </c>
      <c r="H172" s="138" t="s">
        <v>321</v>
      </c>
      <c r="I172" s="138" t="s">
        <v>917</v>
      </c>
      <c r="J172" s="138" t="s">
        <v>205</v>
      </c>
      <c r="K172" s="138" t="s">
        <v>224</v>
      </c>
      <c r="L172" s="138" t="s">
        <v>325</v>
      </c>
      <c r="M172" s="138" t="s">
        <v>344</v>
      </c>
      <c r="N172" s="138" t="s">
        <v>544</v>
      </c>
      <c r="O172" s="138" t="s">
        <v>339</v>
      </c>
      <c r="P172" s="138" t="s">
        <v>1215</v>
      </c>
      <c r="Q172" s="139">
        <v>290</v>
      </c>
      <c r="R172" s="139">
        <v>3.718</v>
      </c>
      <c r="S172" s="139">
        <v>37539</v>
      </c>
      <c r="T172" s="140"/>
      <c r="U172" s="139">
        <v>404.75299999999999</v>
      </c>
      <c r="V172" s="141">
        <v>0</v>
      </c>
      <c r="W172" s="141">
        <f t="shared" si="2"/>
        <v>3.7606038603308976E-3</v>
      </c>
      <c r="X172" s="141">
        <v>1.1372430017121034E-3</v>
      </c>
      <c r="AC172" s="2"/>
      <c r="AD172" s="2"/>
      <c r="AE172" s="2"/>
    </row>
    <row r="173" spans="1:31" s="134" customFormat="1">
      <c r="A173" s="138" t="s">
        <v>1213</v>
      </c>
      <c r="B173" s="138">
        <v>12938</v>
      </c>
      <c r="C173" s="138" t="s">
        <v>3734</v>
      </c>
      <c r="D173" s="138" t="s">
        <v>3735</v>
      </c>
      <c r="E173" s="138" t="s">
        <v>80</v>
      </c>
      <c r="F173" s="138" t="s">
        <v>3734</v>
      </c>
      <c r="G173" s="138" t="s">
        <v>3736</v>
      </c>
      <c r="H173" s="138" t="s">
        <v>321</v>
      </c>
      <c r="I173" s="138" t="s">
        <v>917</v>
      </c>
      <c r="J173" s="138" t="s">
        <v>205</v>
      </c>
      <c r="K173" s="138" t="s">
        <v>224</v>
      </c>
      <c r="L173" s="138" t="s">
        <v>325</v>
      </c>
      <c r="M173" s="138" t="s">
        <v>344</v>
      </c>
      <c r="N173" s="138" t="s">
        <v>569</v>
      </c>
      <c r="O173" s="138" t="s">
        <v>339</v>
      </c>
      <c r="P173" s="138" t="s">
        <v>1215</v>
      </c>
      <c r="Q173" s="139">
        <v>270</v>
      </c>
      <c r="R173" s="139">
        <v>3.718</v>
      </c>
      <c r="S173" s="139">
        <v>32980</v>
      </c>
      <c r="T173" s="140"/>
      <c r="U173" s="139">
        <v>331.07299999999998</v>
      </c>
      <c r="V173" s="141">
        <v>0</v>
      </c>
      <c r="W173" s="141">
        <f t="shared" si="2"/>
        <v>3.0760350185207552E-3</v>
      </c>
      <c r="X173" s="141">
        <v>9.302227588327478E-4</v>
      </c>
      <c r="AC173" s="2"/>
      <c r="AD173" s="2"/>
      <c r="AE173" s="2"/>
    </row>
    <row r="174" spans="1:31" s="134" customFormat="1">
      <c r="A174" s="138" t="s">
        <v>1213</v>
      </c>
      <c r="B174" s="138">
        <v>13498</v>
      </c>
      <c r="C174" s="138" t="s">
        <v>1519</v>
      </c>
      <c r="D174" s="138" t="s">
        <v>1520</v>
      </c>
      <c r="E174" s="138" t="s">
        <v>309</v>
      </c>
      <c r="F174" s="138" t="s">
        <v>1519</v>
      </c>
      <c r="G174" s="138" t="s">
        <v>3528</v>
      </c>
      <c r="H174" s="138" t="s">
        <v>321</v>
      </c>
      <c r="I174" s="138" t="s">
        <v>917</v>
      </c>
      <c r="J174" s="138" t="s">
        <v>204</v>
      </c>
      <c r="K174" s="138" t="s">
        <v>204</v>
      </c>
      <c r="L174" s="138" t="s">
        <v>325</v>
      </c>
      <c r="M174" s="138" t="s">
        <v>340</v>
      </c>
      <c r="N174" s="138" t="s">
        <v>448</v>
      </c>
      <c r="O174" s="138" t="s">
        <v>339</v>
      </c>
      <c r="P174" s="138" t="s">
        <v>1212</v>
      </c>
      <c r="Q174" s="139">
        <v>55000</v>
      </c>
      <c r="R174" s="139">
        <v>1</v>
      </c>
      <c r="S174" s="139">
        <v>4982</v>
      </c>
      <c r="T174" s="140"/>
      <c r="U174" s="139">
        <v>2740.1</v>
      </c>
      <c r="V174" s="141">
        <v>3.0000000000000001E-5</v>
      </c>
      <c r="W174" s="141">
        <f t="shared" si="2"/>
        <v>8.0321329875694653E-2</v>
      </c>
      <c r="X174" s="141">
        <v>2.5338788323887853E-3</v>
      </c>
      <c r="AC174" s="2"/>
      <c r="AD174" s="2"/>
      <c r="AE174" s="2"/>
    </row>
    <row r="175" spans="1:31" s="134" customFormat="1">
      <c r="A175" s="138" t="s">
        <v>1213</v>
      </c>
      <c r="B175" s="138">
        <v>13498</v>
      </c>
      <c r="C175" s="138" t="s">
        <v>2513</v>
      </c>
      <c r="D175" s="138" t="s">
        <v>2514</v>
      </c>
      <c r="E175" s="138" t="s">
        <v>309</v>
      </c>
      <c r="F175" s="138" t="s">
        <v>2513</v>
      </c>
      <c r="G175" s="138" t="s">
        <v>3542</v>
      </c>
      <c r="H175" s="138" t="s">
        <v>321</v>
      </c>
      <c r="I175" s="138" t="s">
        <v>917</v>
      </c>
      <c r="J175" s="138" t="s">
        <v>204</v>
      </c>
      <c r="K175" s="138" t="s">
        <v>204</v>
      </c>
      <c r="L175" s="138" t="s">
        <v>325</v>
      </c>
      <c r="M175" s="138" t="s">
        <v>340</v>
      </c>
      <c r="N175" s="138" t="s">
        <v>446</v>
      </c>
      <c r="O175" s="138" t="s">
        <v>339</v>
      </c>
      <c r="P175" s="138" t="s">
        <v>1212</v>
      </c>
      <c r="Q175" s="139">
        <v>1748</v>
      </c>
      <c r="R175" s="139">
        <v>1</v>
      </c>
      <c r="S175" s="139">
        <v>142500</v>
      </c>
      <c r="T175" s="140"/>
      <c r="U175" s="139">
        <v>2490.9</v>
      </c>
      <c r="V175" s="141">
        <v>4.0000000000000003E-5</v>
      </c>
      <c r="W175" s="141">
        <f t="shared" si="2"/>
        <v>7.3016459467671921E-2</v>
      </c>
      <c r="X175" s="141">
        <v>2.3034337373078447E-3</v>
      </c>
      <c r="AC175" s="2"/>
      <c r="AD175" s="2"/>
      <c r="AE175" s="2"/>
    </row>
    <row r="176" spans="1:31" s="134" customFormat="1">
      <c r="A176" s="138" t="s">
        <v>1213</v>
      </c>
      <c r="B176" s="138">
        <v>13498</v>
      </c>
      <c r="C176" s="138" t="s">
        <v>1603</v>
      </c>
      <c r="D176" s="138" t="s">
        <v>1604</v>
      </c>
      <c r="E176" s="138" t="s">
        <v>309</v>
      </c>
      <c r="F176" s="138" t="s">
        <v>1603</v>
      </c>
      <c r="G176" s="138" t="s">
        <v>3530</v>
      </c>
      <c r="H176" s="138" t="s">
        <v>321</v>
      </c>
      <c r="I176" s="138" t="s">
        <v>917</v>
      </c>
      <c r="J176" s="138" t="s">
        <v>204</v>
      </c>
      <c r="K176" s="138" t="s">
        <v>204</v>
      </c>
      <c r="L176" s="138" t="s">
        <v>325</v>
      </c>
      <c r="M176" s="138" t="s">
        <v>340</v>
      </c>
      <c r="N176" s="138" t="s">
        <v>448</v>
      </c>
      <c r="O176" s="138" t="s">
        <v>339</v>
      </c>
      <c r="P176" s="138" t="s">
        <v>1212</v>
      </c>
      <c r="Q176" s="139">
        <v>49263</v>
      </c>
      <c r="R176" s="139">
        <v>1</v>
      </c>
      <c r="S176" s="139">
        <v>5008</v>
      </c>
      <c r="T176" s="140"/>
      <c r="U176" s="139">
        <v>2467.0909999999999</v>
      </c>
      <c r="V176" s="141">
        <v>4.0000000000000003E-5</v>
      </c>
      <c r="W176" s="141">
        <f t="shared" si="2"/>
        <v>7.231853948555067E-2</v>
      </c>
      <c r="X176" s="141">
        <v>2.2814166134363274E-3</v>
      </c>
      <c r="AC176" s="2"/>
      <c r="AD176" s="2"/>
      <c r="AE176" s="2"/>
    </row>
    <row r="177" spans="1:31" s="134" customFormat="1">
      <c r="A177" s="138" t="s">
        <v>1213</v>
      </c>
      <c r="B177" s="138">
        <v>13498</v>
      </c>
      <c r="C177" s="138" t="s">
        <v>3253</v>
      </c>
      <c r="D177" s="138" t="s">
        <v>3254</v>
      </c>
      <c r="E177" s="138" t="s">
        <v>309</v>
      </c>
      <c r="F177" s="138" t="s">
        <v>3253</v>
      </c>
      <c r="G177" s="138" t="s">
        <v>3531</v>
      </c>
      <c r="H177" s="138" t="s">
        <v>321</v>
      </c>
      <c r="I177" s="138" t="s">
        <v>917</v>
      </c>
      <c r="J177" s="138" t="s">
        <v>204</v>
      </c>
      <c r="K177" s="138" t="s">
        <v>204</v>
      </c>
      <c r="L177" s="138" t="s">
        <v>325</v>
      </c>
      <c r="M177" s="138" t="s">
        <v>340</v>
      </c>
      <c r="N177" s="138" t="s">
        <v>448</v>
      </c>
      <c r="O177" s="138" t="s">
        <v>339</v>
      </c>
      <c r="P177" s="138" t="s">
        <v>1212</v>
      </c>
      <c r="Q177" s="139">
        <v>85952</v>
      </c>
      <c r="R177" s="139">
        <v>1</v>
      </c>
      <c r="S177" s="139">
        <v>2572</v>
      </c>
      <c r="T177" s="139">
        <v>21.97</v>
      </c>
      <c r="U177" s="139">
        <v>2232.6550000000002</v>
      </c>
      <c r="V177" s="141">
        <v>6.9999999999999994E-5</v>
      </c>
      <c r="W177" s="141">
        <f t="shared" si="2"/>
        <v>6.5446450404590725E-2</v>
      </c>
      <c r="X177" s="141">
        <v>2.0646243730254314E-3</v>
      </c>
      <c r="AC177" s="2"/>
      <c r="AD177" s="2"/>
      <c r="AE177" s="2"/>
    </row>
    <row r="178" spans="1:31" s="134" customFormat="1">
      <c r="A178" s="138" t="s">
        <v>1213</v>
      </c>
      <c r="B178" s="138">
        <v>13498</v>
      </c>
      <c r="C178" s="138" t="s">
        <v>1885</v>
      </c>
      <c r="D178" s="138" t="s">
        <v>1886</v>
      </c>
      <c r="E178" s="138" t="s">
        <v>309</v>
      </c>
      <c r="F178" s="138" t="s">
        <v>3543</v>
      </c>
      <c r="G178" s="138" t="s">
        <v>3544</v>
      </c>
      <c r="H178" s="138" t="s">
        <v>321</v>
      </c>
      <c r="I178" s="138" t="s">
        <v>917</v>
      </c>
      <c r="J178" s="138" t="s">
        <v>204</v>
      </c>
      <c r="K178" s="138" t="s">
        <v>204</v>
      </c>
      <c r="L178" s="138" t="s">
        <v>325</v>
      </c>
      <c r="M178" s="138" t="s">
        <v>340</v>
      </c>
      <c r="N178" s="138" t="s">
        <v>448</v>
      </c>
      <c r="O178" s="138" t="s">
        <v>339</v>
      </c>
      <c r="P178" s="138" t="s">
        <v>1212</v>
      </c>
      <c r="Q178" s="139">
        <v>12247</v>
      </c>
      <c r="R178" s="139">
        <v>1</v>
      </c>
      <c r="S178" s="139">
        <v>16650</v>
      </c>
      <c r="T178" s="140"/>
      <c r="U178" s="139">
        <v>2039.126</v>
      </c>
      <c r="V178" s="141">
        <v>5.0000000000000002E-5</v>
      </c>
      <c r="W178" s="141">
        <f t="shared" si="2"/>
        <v>5.9773479838000701E-2</v>
      </c>
      <c r="X178" s="141">
        <v>1.8856604532584995E-3</v>
      </c>
      <c r="AC178" s="2"/>
      <c r="AD178" s="2"/>
      <c r="AE178" s="2"/>
    </row>
    <row r="179" spans="1:31" s="134" customFormat="1">
      <c r="A179" s="138" t="s">
        <v>1213</v>
      </c>
      <c r="B179" s="138">
        <v>13498</v>
      </c>
      <c r="C179" s="138" t="s">
        <v>2190</v>
      </c>
      <c r="D179" s="138" t="s">
        <v>2191</v>
      </c>
      <c r="E179" s="138" t="s">
        <v>309</v>
      </c>
      <c r="F179" s="138" t="s">
        <v>2190</v>
      </c>
      <c r="G179" s="138" t="s">
        <v>3529</v>
      </c>
      <c r="H179" s="138" t="s">
        <v>321</v>
      </c>
      <c r="I179" s="138" t="s">
        <v>917</v>
      </c>
      <c r="J179" s="138" t="s">
        <v>204</v>
      </c>
      <c r="K179" s="138" t="s">
        <v>204</v>
      </c>
      <c r="L179" s="138" t="s">
        <v>325</v>
      </c>
      <c r="M179" s="138" t="s">
        <v>340</v>
      </c>
      <c r="N179" s="138" t="s">
        <v>467</v>
      </c>
      <c r="O179" s="138" t="s">
        <v>339</v>
      </c>
      <c r="P179" s="138" t="s">
        <v>1212</v>
      </c>
      <c r="Q179" s="139">
        <v>32507</v>
      </c>
      <c r="R179" s="139">
        <v>1</v>
      </c>
      <c r="S179" s="139">
        <v>5587</v>
      </c>
      <c r="T179" s="140"/>
      <c r="U179" s="139">
        <v>1816.1659999999999</v>
      </c>
      <c r="V179" s="141">
        <v>3.0000000000000001E-5</v>
      </c>
      <c r="W179" s="141">
        <f t="shared" si="2"/>
        <v>5.3237790005846809E-2</v>
      </c>
      <c r="X179" s="141">
        <v>1.6794805238875261E-3</v>
      </c>
      <c r="AC179" s="2"/>
      <c r="AD179" s="2"/>
      <c r="AE179" s="2"/>
    </row>
    <row r="180" spans="1:31" s="134" customFormat="1">
      <c r="A180" s="138" t="s">
        <v>1213</v>
      </c>
      <c r="B180" s="138">
        <v>13498</v>
      </c>
      <c r="C180" s="138" t="s">
        <v>2144</v>
      </c>
      <c r="D180" s="138" t="s">
        <v>2145</v>
      </c>
      <c r="E180" s="138" t="s">
        <v>309</v>
      </c>
      <c r="F180" s="138" t="s">
        <v>2144</v>
      </c>
      <c r="G180" s="138" t="s">
        <v>3545</v>
      </c>
      <c r="H180" s="138" t="s">
        <v>321</v>
      </c>
      <c r="I180" s="138" t="s">
        <v>917</v>
      </c>
      <c r="J180" s="138" t="s">
        <v>204</v>
      </c>
      <c r="K180" s="138" t="s">
        <v>204</v>
      </c>
      <c r="L180" s="138" t="s">
        <v>325</v>
      </c>
      <c r="M180" s="138" t="s">
        <v>340</v>
      </c>
      <c r="N180" s="138" t="s">
        <v>456</v>
      </c>
      <c r="O180" s="138" t="s">
        <v>339</v>
      </c>
      <c r="P180" s="138" t="s">
        <v>1212</v>
      </c>
      <c r="Q180" s="139">
        <v>62282</v>
      </c>
      <c r="R180" s="139">
        <v>1</v>
      </c>
      <c r="S180" s="139">
        <v>2089</v>
      </c>
      <c r="T180" s="140"/>
      <c r="U180" s="139">
        <v>1301.0709999999999</v>
      </c>
      <c r="V180" s="141">
        <v>5.0000000000000002E-5</v>
      </c>
      <c r="W180" s="141">
        <f t="shared" si="2"/>
        <v>3.8138663911061604E-2</v>
      </c>
      <c r="X180" s="141">
        <v>1.2031518069905876E-3</v>
      </c>
      <c r="AC180" s="2"/>
      <c r="AD180" s="2"/>
      <c r="AE180" s="2"/>
    </row>
    <row r="181" spans="1:31" s="134" customFormat="1">
      <c r="A181" s="138" t="s">
        <v>1213</v>
      </c>
      <c r="B181" s="138">
        <v>13498</v>
      </c>
      <c r="C181" s="138" t="s">
        <v>2092</v>
      </c>
      <c r="D181" s="138" t="s">
        <v>2093</v>
      </c>
      <c r="E181" s="138" t="s">
        <v>309</v>
      </c>
      <c r="F181" s="138" t="s">
        <v>2092</v>
      </c>
      <c r="G181" s="138" t="s">
        <v>3579</v>
      </c>
      <c r="H181" s="138" t="s">
        <v>321</v>
      </c>
      <c r="I181" s="138" t="s">
        <v>917</v>
      </c>
      <c r="J181" s="138" t="s">
        <v>204</v>
      </c>
      <c r="K181" s="138" t="s">
        <v>204</v>
      </c>
      <c r="L181" s="138" t="s">
        <v>325</v>
      </c>
      <c r="M181" s="138" t="s">
        <v>340</v>
      </c>
      <c r="N181" s="138" t="s">
        <v>484</v>
      </c>
      <c r="O181" s="138" t="s">
        <v>339</v>
      </c>
      <c r="P181" s="138" t="s">
        <v>1212</v>
      </c>
      <c r="Q181" s="139">
        <v>223414</v>
      </c>
      <c r="R181" s="139">
        <v>1</v>
      </c>
      <c r="S181" s="139">
        <v>546.6</v>
      </c>
      <c r="T181" s="140"/>
      <c r="U181" s="139">
        <v>1221.181</v>
      </c>
      <c r="V181" s="141">
        <v>8.0000000000000007E-5</v>
      </c>
      <c r="W181" s="141">
        <f t="shared" si="2"/>
        <v>3.5796825641009701E-2</v>
      </c>
      <c r="X181" s="141">
        <v>1.1292743645908432E-3</v>
      </c>
      <c r="AC181" s="2"/>
      <c r="AD181" s="2"/>
      <c r="AE181" s="2"/>
    </row>
    <row r="182" spans="1:31" s="134" customFormat="1">
      <c r="A182" s="138" t="s">
        <v>1213</v>
      </c>
      <c r="B182" s="138">
        <v>13498</v>
      </c>
      <c r="C182" s="138" t="s">
        <v>3568</v>
      </c>
      <c r="D182" s="138" t="s">
        <v>3569</v>
      </c>
      <c r="E182" s="138" t="s">
        <v>309</v>
      </c>
      <c r="F182" s="138" t="s">
        <v>3568</v>
      </c>
      <c r="G182" s="138" t="s">
        <v>3570</v>
      </c>
      <c r="H182" s="138" t="s">
        <v>321</v>
      </c>
      <c r="I182" s="138" t="s">
        <v>917</v>
      </c>
      <c r="J182" s="138" t="s">
        <v>204</v>
      </c>
      <c r="K182" s="138" t="s">
        <v>204</v>
      </c>
      <c r="L182" s="138" t="s">
        <v>325</v>
      </c>
      <c r="M182" s="138" t="s">
        <v>340</v>
      </c>
      <c r="N182" s="138" t="s">
        <v>458</v>
      </c>
      <c r="O182" s="138" t="s">
        <v>339</v>
      </c>
      <c r="P182" s="138" t="s">
        <v>1212</v>
      </c>
      <c r="Q182" s="139">
        <v>1751</v>
      </c>
      <c r="R182" s="139">
        <v>1</v>
      </c>
      <c r="S182" s="139">
        <v>68020</v>
      </c>
      <c r="T182" s="140"/>
      <c r="U182" s="139">
        <v>1191.03</v>
      </c>
      <c r="V182" s="141">
        <v>6.0000000000000002E-5</v>
      </c>
      <c r="W182" s="141">
        <f t="shared" si="2"/>
        <v>3.4913000810864056E-2</v>
      </c>
      <c r="X182" s="141">
        <v>1.1013925425130524E-3</v>
      </c>
      <c r="AC182" s="2"/>
      <c r="AD182" s="2"/>
      <c r="AE182" s="2"/>
    </row>
    <row r="183" spans="1:31" s="134" customFormat="1">
      <c r="A183" s="138" t="s">
        <v>1213</v>
      </c>
      <c r="B183" s="138">
        <v>13498</v>
      </c>
      <c r="C183" s="138" t="s">
        <v>3548</v>
      </c>
      <c r="D183" s="138" t="s">
        <v>3549</v>
      </c>
      <c r="E183" s="138" t="s">
        <v>309</v>
      </c>
      <c r="F183" s="138" t="s">
        <v>3548</v>
      </c>
      <c r="G183" s="138" t="s">
        <v>3550</v>
      </c>
      <c r="H183" s="138" t="s">
        <v>321</v>
      </c>
      <c r="I183" s="138" t="s">
        <v>917</v>
      </c>
      <c r="J183" s="138" t="s">
        <v>204</v>
      </c>
      <c r="K183" s="138" t="s">
        <v>204</v>
      </c>
      <c r="L183" s="138" t="s">
        <v>325</v>
      </c>
      <c r="M183" s="138" t="s">
        <v>340</v>
      </c>
      <c r="N183" s="138" t="s">
        <v>480</v>
      </c>
      <c r="O183" s="138" t="s">
        <v>339</v>
      </c>
      <c r="P183" s="138" t="s">
        <v>1212</v>
      </c>
      <c r="Q183" s="139">
        <v>1957</v>
      </c>
      <c r="R183" s="139">
        <v>1</v>
      </c>
      <c r="S183" s="139">
        <v>56600</v>
      </c>
      <c r="T183" s="140"/>
      <c r="U183" s="139">
        <v>1107.662</v>
      </c>
      <c r="V183" s="141">
        <v>3.0000000000000001E-5</v>
      </c>
      <c r="W183" s="141">
        <f t="shared" si="2"/>
        <v>3.2469210938568555E-2</v>
      </c>
      <c r="X183" s="141">
        <v>1.024298855969281E-3</v>
      </c>
      <c r="AC183" s="2"/>
      <c r="AD183" s="2"/>
      <c r="AE183" s="2"/>
    </row>
    <row r="184" spans="1:31" s="134" customFormat="1">
      <c r="A184" s="138" t="s">
        <v>1213</v>
      </c>
      <c r="B184" s="138">
        <v>13498</v>
      </c>
      <c r="C184" s="138" t="s">
        <v>3604</v>
      </c>
      <c r="D184" s="138" t="s">
        <v>3605</v>
      </c>
      <c r="E184" s="138" t="s">
        <v>309</v>
      </c>
      <c r="F184" s="138" t="s">
        <v>3606</v>
      </c>
      <c r="G184" s="138" t="s">
        <v>3607</v>
      </c>
      <c r="H184" s="138" t="s">
        <v>321</v>
      </c>
      <c r="I184" s="138" t="s">
        <v>917</v>
      </c>
      <c r="J184" s="138" t="s">
        <v>204</v>
      </c>
      <c r="K184" s="138" t="s">
        <v>204</v>
      </c>
      <c r="L184" s="138" t="s">
        <v>325</v>
      </c>
      <c r="M184" s="138" t="s">
        <v>340</v>
      </c>
      <c r="N184" s="138" t="s">
        <v>448</v>
      </c>
      <c r="O184" s="138" t="s">
        <v>339</v>
      </c>
      <c r="P184" s="138" t="s">
        <v>1212</v>
      </c>
      <c r="Q184" s="139">
        <v>5259</v>
      </c>
      <c r="R184" s="139">
        <v>1</v>
      </c>
      <c r="S184" s="139">
        <v>18720</v>
      </c>
      <c r="T184" s="140"/>
      <c r="U184" s="139">
        <v>984.48500000000001</v>
      </c>
      <c r="V184" s="141">
        <v>5.0000000000000002E-5</v>
      </c>
      <c r="W184" s="141">
        <f t="shared" si="2"/>
        <v>2.8858488537890314E-2</v>
      </c>
      <c r="X184" s="141">
        <v>9.1039221280401204E-4</v>
      </c>
      <c r="AC184" s="2"/>
      <c r="AD184" s="2"/>
      <c r="AE184" s="2"/>
    </row>
    <row r="185" spans="1:31" s="134" customFormat="1">
      <c r="A185" s="138" t="s">
        <v>1213</v>
      </c>
      <c r="B185" s="138">
        <v>13498</v>
      </c>
      <c r="C185" s="138" t="s">
        <v>3539</v>
      </c>
      <c r="D185" s="138" t="s">
        <v>3540</v>
      </c>
      <c r="E185" s="138" t="s">
        <v>309</v>
      </c>
      <c r="F185" s="138" t="s">
        <v>3539</v>
      </c>
      <c r="G185" s="138" t="s">
        <v>3541</v>
      </c>
      <c r="H185" s="138" t="s">
        <v>321</v>
      </c>
      <c r="I185" s="138" t="s">
        <v>917</v>
      </c>
      <c r="J185" s="138" t="s">
        <v>204</v>
      </c>
      <c r="K185" s="138" t="s">
        <v>204</v>
      </c>
      <c r="L185" s="138" t="s">
        <v>325</v>
      </c>
      <c r="M185" s="138" t="s">
        <v>340</v>
      </c>
      <c r="N185" s="138" t="s">
        <v>458</v>
      </c>
      <c r="O185" s="138" t="s">
        <v>339</v>
      </c>
      <c r="P185" s="138" t="s">
        <v>1212</v>
      </c>
      <c r="Q185" s="139">
        <v>7564</v>
      </c>
      <c r="R185" s="139">
        <v>1</v>
      </c>
      <c r="S185" s="139">
        <v>13000</v>
      </c>
      <c r="T185" s="140"/>
      <c r="U185" s="139">
        <v>983.32</v>
      </c>
      <c r="V185" s="141">
        <v>6.9999999999999994E-5</v>
      </c>
      <c r="W185" s="141">
        <f t="shared" si="2"/>
        <v>2.8824338561865649E-2</v>
      </c>
      <c r="X185" s="141">
        <v>9.0931489123190418E-4</v>
      </c>
      <c r="AC185" s="2"/>
      <c r="AD185" s="2"/>
      <c r="AE185" s="2"/>
    </row>
    <row r="186" spans="1:31" s="134" customFormat="1">
      <c r="A186" s="138" t="s">
        <v>1213</v>
      </c>
      <c r="B186" s="138">
        <v>13498</v>
      </c>
      <c r="C186" s="138" t="s">
        <v>2023</v>
      </c>
      <c r="D186" s="138" t="s">
        <v>2024</v>
      </c>
      <c r="E186" s="138" t="s">
        <v>309</v>
      </c>
      <c r="F186" s="138" t="s">
        <v>2023</v>
      </c>
      <c r="G186" s="138" t="s">
        <v>3561</v>
      </c>
      <c r="H186" s="138" t="s">
        <v>321</v>
      </c>
      <c r="I186" s="138" t="s">
        <v>917</v>
      </c>
      <c r="J186" s="138" t="s">
        <v>204</v>
      </c>
      <c r="K186" s="138" t="s">
        <v>204</v>
      </c>
      <c r="L186" s="138" t="s">
        <v>325</v>
      </c>
      <c r="M186" s="138" t="s">
        <v>340</v>
      </c>
      <c r="N186" s="138" t="s">
        <v>464</v>
      </c>
      <c r="O186" s="138" t="s">
        <v>339</v>
      </c>
      <c r="P186" s="138" t="s">
        <v>1212</v>
      </c>
      <c r="Q186" s="139">
        <v>3174</v>
      </c>
      <c r="R186" s="139">
        <v>1</v>
      </c>
      <c r="S186" s="139">
        <v>24920</v>
      </c>
      <c r="T186" s="140"/>
      <c r="U186" s="139">
        <v>790.96100000000001</v>
      </c>
      <c r="V186" s="141">
        <v>3.0000000000000001E-5</v>
      </c>
      <c r="W186" s="141">
        <f t="shared" si="2"/>
        <v>2.3185664537721001E-2</v>
      </c>
      <c r="X186" s="141">
        <v>7.3143291673481486E-4</v>
      </c>
      <c r="AC186" s="2"/>
      <c r="AD186" s="2"/>
      <c r="AE186" s="2"/>
    </row>
    <row r="187" spans="1:31" s="134" customFormat="1">
      <c r="A187" s="138" t="s">
        <v>1213</v>
      </c>
      <c r="B187" s="138">
        <v>13498</v>
      </c>
      <c r="C187" s="138" t="s">
        <v>3258</v>
      </c>
      <c r="D187" s="138" t="s">
        <v>3259</v>
      </c>
      <c r="E187" s="138" t="s">
        <v>309</v>
      </c>
      <c r="F187" s="138" t="s">
        <v>3258</v>
      </c>
      <c r="G187" s="138" t="s">
        <v>3622</v>
      </c>
      <c r="H187" s="138" t="s">
        <v>321</v>
      </c>
      <c r="I187" s="138" t="s">
        <v>917</v>
      </c>
      <c r="J187" s="138" t="s">
        <v>204</v>
      </c>
      <c r="K187" s="138" t="s">
        <v>204</v>
      </c>
      <c r="L187" s="138" t="s">
        <v>325</v>
      </c>
      <c r="M187" s="138" t="s">
        <v>340</v>
      </c>
      <c r="N187" s="138" t="s">
        <v>441</v>
      </c>
      <c r="O187" s="138" t="s">
        <v>339</v>
      </c>
      <c r="P187" s="138" t="s">
        <v>1212</v>
      </c>
      <c r="Q187" s="139">
        <v>2910</v>
      </c>
      <c r="R187" s="139">
        <v>1</v>
      </c>
      <c r="S187" s="139">
        <v>26100</v>
      </c>
      <c r="T187" s="140"/>
      <c r="U187" s="139">
        <v>759.51</v>
      </c>
      <c r="V187" s="141">
        <v>5.0000000000000002E-5</v>
      </c>
      <c r="W187" s="141">
        <f t="shared" si="2"/>
        <v>2.2263732438191616E-2</v>
      </c>
      <c r="X187" s="141">
        <v>7.0234893324608826E-4</v>
      </c>
      <c r="AC187" s="2"/>
      <c r="AD187" s="2"/>
      <c r="AE187" s="2"/>
    </row>
    <row r="188" spans="1:31" s="134" customFormat="1">
      <c r="A188" s="138" t="s">
        <v>1213</v>
      </c>
      <c r="B188" s="138">
        <v>13498</v>
      </c>
      <c r="C188" s="138" t="s">
        <v>2204</v>
      </c>
      <c r="D188" s="138" t="s">
        <v>2205</v>
      </c>
      <c r="E188" s="138" t="s">
        <v>309</v>
      </c>
      <c r="F188" s="138" t="s">
        <v>3532</v>
      </c>
      <c r="G188" s="138" t="s">
        <v>3533</v>
      </c>
      <c r="H188" s="138" t="s">
        <v>321</v>
      </c>
      <c r="I188" s="138" t="s">
        <v>917</v>
      </c>
      <c r="J188" s="138" t="s">
        <v>204</v>
      </c>
      <c r="K188" s="138" t="s">
        <v>204</v>
      </c>
      <c r="L188" s="138" t="s">
        <v>325</v>
      </c>
      <c r="M188" s="138" t="s">
        <v>340</v>
      </c>
      <c r="N188" s="138" t="s">
        <v>445</v>
      </c>
      <c r="O188" s="138" t="s">
        <v>339</v>
      </c>
      <c r="P188" s="138" t="s">
        <v>1212</v>
      </c>
      <c r="Q188" s="139">
        <v>10436</v>
      </c>
      <c r="R188" s="139">
        <v>1</v>
      </c>
      <c r="S188" s="139">
        <v>6881</v>
      </c>
      <c r="T188" s="140"/>
      <c r="U188" s="139">
        <v>718.101</v>
      </c>
      <c r="V188" s="141">
        <v>4.0000000000000003E-5</v>
      </c>
      <c r="W188" s="141">
        <f t="shared" si="2"/>
        <v>2.1049898655182732E-2</v>
      </c>
      <c r="X188" s="141">
        <v>6.6405639334959281E-4</v>
      </c>
      <c r="AC188" s="2"/>
      <c r="AD188" s="2"/>
      <c r="AE188" s="2"/>
    </row>
    <row r="189" spans="1:31" s="134" customFormat="1">
      <c r="A189" s="138" t="s">
        <v>1213</v>
      </c>
      <c r="B189" s="138">
        <v>13498</v>
      </c>
      <c r="C189" s="138" t="s">
        <v>2590</v>
      </c>
      <c r="D189" s="138" t="s">
        <v>2591</v>
      </c>
      <c r="E189" s="138" t="s">
        <v>309</v>
      </c>
      <c r="F189" s="138" t="s">
        <v>2590</v>
      </c>
      <c r="G189" s="138" t="s">
        <v>3617</v>
      </c>
      <c r="H189" s="138" t="s">
        <v>321</v>
      </c>
      <c r="I189" s="138" t="s">
        <v>917</v>
      </c>
      <c r="J189" s="138" t="s">
        <v>204</v>
      </c>
      <c r="K189" s="138" t="s">
        <v>204</v>
      </c>
      <c r="L189" s="138" t="s">
        <v>325</v>
      </c>
      <c r="M189" s="138" t="s">
        <v>340</v>
      </c>
      <c r="N189" s="138" t="s">
        <v>475</v>
      </c>
      <c r="O189" s="138" t="s">
        <v>339</v>
      </c>
      <c r="P189" s="138" t="s">
        <v>1212</v>
      </c>
      <c r="Q189" s="139">
        <v>19768</v>
      </c>
      <c r="R189" s="139">
        <v>1</v>
      </c>
      <c r="S189" s="139">
        <v>3511</v>
      </c>
      <c r="T189" s="140"/>
      <c r="U189" s="139">
        <v>694.05399999999997</v>
      </c>
      <c r="V189" s="141">
        <v>6.9999999999999994E-5</v>
      </c>
      <c r="W189" s="141">
        <f t="shared" si="2"/>
        <v>2.0345002111435851E-2</v>
      </c>
      <c r="X189" s="141">
        <v>6.4181918146591951E-4</v>
      </c>
      <c r="AC189" s="2"/>
      <c r="AD189" s="2"/>
      <c r="AE189" s="2"/>
    </row>
    <row r="190" spans="1:31" s="134" customFormat="1">
      <c r="A190" s="138" t="s">
        <v>1213</v>
      </c>
      <c r="B190" s="138">
        <v>13498</v>
      </c>
      <c r="C190" s="138" t="s">
        <v>2339</v>
      </c>
      <c r="D190" s="138" t="s">
        <v>2340</v>
      </c>
      <c r="E190" s="138" t="s">
        <v>309</v>
      </c>
      <c r="F190" s="138" t="s">
        <v>3556</v>
      </c>
      <c r="G190" s="138" t="s">
        <v>3557</v>
      </c>
      <c r="H190" s="138" t="s">
        <v>321</v>
      </c>
      <c r="I190" s="138" t="s">
        <v>917</v>
      </c>
      <c r="J190" s="138" t="s">
        <v>204</v>
      </c>
      <c r="K190" s="138" t="s">
        <v>204</v>
      </c>
      <c r="L190" s="138" t="s">
        <v>325</v>
      </c>
      <c r="M190" s="138" t="s">
        <v>340</v>
      </c>
      <c r="N190" s="138" t="s">
        <v>445</v>
      </c>
      <c r="O190" s="138" t="s">
        <v>339</v>
      </c>
      <c r="P190" s="138" t="s">
        <v>1212</v>
      </c>
      <c r="Q190" s="139">
        <v>11164</v>
      </c>
      <c r="R190" s="139">
        <v>1</v>
      </c>
      <c r="S190" s="139">
        <v>5909</v>
      </c>
      <c r="T190" s="140"/>
      <c r="U190" s="139">
        <v>659.68100000000004</v>
      </c>
      <c r="V190" s="141">
        <v>5.0000000000000002E-5</v>
      </c>
      <c r="W190" s="141">
        <f t="shared" si="2"/>
        <v>1.933741659564546E-2</v>
      </c>
      <c r="X190" s="141">
        <v>6.1003310902122787E-4</v>
      </c>
      <c r="AC190" s="2"/>
      <c r="AD190" s="2"/>
      <c r="AE190" s="2"/>
    </row>
    <row r="191" spans="1:31" s="134" customFormat="1">
      <c r="A191" s="138" t="s">
        <v>1213</v>
      </c>
      <c r="B191" s="138">
        <v>13498</v>
      </c>
      <c r="C191" s="138" t="s">
        <v>1920</v>
      </c>
      <c r="D191" s="138" t="s">
        <v>1921</v>
      </c>
      <c r="E191" s="138" t="s">
        <v>309</v>
      </c>
      <c r="F191" s="138" t="s">
        <v>1920</v>
      </c>
      <c r="G191" s="138" t="s">
        <v>3551</v>
      </c>
      <c r="H191" s="138" t="s">
        <v>321</v>
      </c>
      <c r="I191" s="138" t="s">
        <v>917</v>
      </c>
      <c r="J191" s="138" t="s">
        <v>204</v>
      </c>
      <c r="K191" s="138" t="s">
        <v>204</v>
      </c>
      <c r="L191" s="138" t="s">
        <v>325</v>
      </c>
      <c r="M191" s="138" t="s">
        <v>340</v>
      </c>
      <c r="N191" s="138" t="s">
        <v>464</v>
      </c>
      <c r="O191" s="138" t="s">
        <v>339</v>
      </c>
      <c r="P191" s="138" t="s">
        <v>1212</v>
      </c>
      <c r="Q191" s="139">
        <v>1175</v>
      </c>
      <c r="R191" s="139">
        <v>1</v>
      </c>
      <c r="S191" s="139">
        <v>51410</v>
      </c>
      <c r="T191" s="140"/>
      <c r="U191" s="139">
        <v>604.06799999999998</v>
      </c>
      <c r="V191" s="141">
        <v>5.0000000000000002E-5</v>
      </c>
      <c r="W191" s="141">
        <f t="shared" si="2"/>
        <v>1.7707216924692938E-2</v>
      </c>
      <c r="X191" s="141">
        <v>5.5860556860093749E-4</v>
      </c>
      <c r="AC191" s="2"/>
      <c r="AD191" s="2"/>
      <c r="AE191" s="2"/>
    </row>
    <row r="192" spans="1:31" s="134" customFormat="1">
      <c r="A192" s="138" t="s">
        <v>1213</v>
      </c>
      <c r="B192" s="138">
        <v>13498</v>
      </c>
      <c r="C192" s="138" t="s">
        <v>3654</v>
      </c>
      <c r="D192" s="138" t="s">
        <v>3655</v>
      </c>
      <c r="E192" s="138" t="s">
        <v>309</v>
      </c>
      <c r="F192" s="138" t="s">
        <v>3654</v>
      </c>
      <c r="G192" s="138" t="s">
        <v>3656</v>
      </c>
      <c r="H192" s="138" t="s">
        <v>321</v>
      </c>
      <c r="I192" s="138" t="s">
        <v>917</v>
      </c>
      <c r="J192" s="138" t="s">
        <v>204</v>
      </c>
      <c r="K192" s="138" t="s">
        <v>204</v>
      </c>
      <c r="L192" s="138" t="s">
        <v>325</v>
      </c>
      <c r="M192" s="138" t="s">
        <v>340</v>
      </c>
      <c r="N192" s="138" t="s">
        <v>462</v>
      </c>
      <c r="O192" s="138" t="s">
        <v>339</v>
      </c>
      <c r="P192" s="138" t="s">
        <v>1212</v>
      </c>
      <c r="Q192" s="139">
        <v>21800</v>
      </c>
      <c r="R192" s="139">
        <v>1</v>
      </c>
      <c r="S192" s="139">
        <v>2539</v>
      </c>
      <c r="T192" s="140"/>
      <c r="U192" s="139">
        <v>553.50199999999995</v>
      </c>
      <c r="V192" s="141">
        <v>5.6999999999999998E-4</v>
      </c>
      <c r="W192" s="141">
        <f t="shared" si="2"/>
        <v>1.6224961398801772E-2</v>
      </c>
      <c r="X192" s="141">
        <v>5.1184518867371893E-4</v>
      </c>
      <c r="AC192" s="2"/>
      <c r="AD192" s="2"/>
      <c r="AE192" s="2"/>
    </row>
    <row r="193" spans="1:31" s="134" customFormat="1">
      <c r="A193" s="138" t="s">
        <v>1213</v>
      </c>
      <c r="B193" s="138">
        <v>13498</v>
      </c>
      <c r="C193" s="138" t="s">
        <v>1913</v>
      </c>
      <c r="D193" s="138" t="s">
        <v>1914</v>
      </c>
      <c r="E193" s="138" t="s">
        <v>309</v>
      </c>
      <c r="F193" s="138" t="s">
        <v>1913</v>
      </c>
      <c r="G193" s="138" t="s">
        <v>3587</v>
      </c>
      <c r="H193" s="138" t="s">
        <v>321</v>
      </c>
      <c r="I193" s="138" t="s">
        <v>917</v>
      </c>
      <c r="J193" s="138" t="s">
        <v>204</v>
      </c>
      <c r="K193" s="138" t="s">
        <v>204</v>
      </c>
      <c r="L193" s="138" t="s">
        <v>325</v>
      </c>
      <c r="M193" s="138" t="s">
        <v>340</v>
      </c>
      <c r="N193" s="138" t="s">
        <v>464</v>
      </c>
      <c r="O193" s="138" t="s">
        <v>339</v>
      </c>
      <c r="P193" s="138" t="s">
        <v>1212</v>
      </c>
      <c r="Q193" s="139">
        <v>1817</v>
      </c>
      <c r="R193" s="139">
        <v>1</v>
      </c>
      <c r="S193" s="139">
        <v>28940</v>
      </c>
      <c r="T193" s="139">
        <v>3.4369999999999998</v>
      </c>
      <c r="U193" s="139">
        <v>529.27599999999995</v>
      </c>
      <c r="V193" s="141">
        <v>4.0000000000000003E-5</v>
      </c>
      <c r="W193" s="141">
        <f t="shared" si="2"/>
        <v>1.5514817777193591E-2</v>
      </c>
      <c r="X193" s="141">
        <v>4.894424484111553E-4</v>
      </c>
      <c r="AC193" s="2"/>
      <c r="AD193" s="2"/>
      <c r="AE193" s="2"/>
    </row>
    <row r="194" spans="1:31" s="134" customFormat="1">
      <c r="A194" s="138" t="s">
        <v>1213</v>
      </c>
      <c r="B194" s="138">
        <v>13498</v>
      </c>
      <c r="C194" s="138" t="s">
        <v>2351</v>
      </c>
      <c r="D194" s="138" t="s">
        <v>2352</v>
      </c>
      <c r="E194" s="138" t="s">
        <v>309</v>
      </c>
      <c r="F194" s="138" t="s">
        <v>3737</v>
      </c>
      <c r="G194" s="138" t="s">
        <v>3738</v>
      </c>
      <c r="H194" s="138" t="s">
        <v>321</v>
      </c>
      <c r="I194" s="138" t="s">
        <v>917</v>
      </c>
      <c r="J194" s="138" t="s">
        <v>204</v>
      </c>
      <c r="K194" s="138" t="s">
        <v>204</v>
      </c>
      <c r="L194" s="138" t="s">
        <v>325</v>
      </c>
      <c r="M194" s="138" t="s">
        <v>340</v>
      </c>
      <c r="N194" s="138" t="s">
        <v>459</v>
      </c>
      <c r="O194" s="138" t="s">
        <v>339</v>
      </c>
      <c r="P194" s="138" t="s">
        <v>1212</v>
      </c>
      <c r="Q194" s="139">
        <v>6000</v>
      </c>
      <c r="R194" s="139">
        <v>1</v>
      </c>
      <c r="S194" s="139">
        <v>7800</v>
      </c>
      <c r="T194" s="140"/>
      <c r="U194" s="139">
        <v>468</v>
      </c>
      <c r="V194" s="141">
        <v>5.0000000000000002E-5</v>
      </c>
      <c r="W194" s="141">
        <f t="shared" ref="W194:W257" si="3">U194/SUMIF(B:B,B194,U:U)</f>
        <v>1.3718616978148643E-2</v>
      </c>
      <c r="X194" s="141">
        <v>4.3277810793691893E-4</v>
      </c>
      <c r="AC194" s="2"/>
      <c r="AD194" s="2"/>
      <c r="AE194" s="2"/>
    </row>
    <row r="195" spans="1:31" s="134" customFormat="1">
      <c r="A195" s="138" t="s">
        <v>1213</v>
      </c>
      <c r="B195" s="138">
        <v>13498</v>
      </c>
      <c r="C195" s="138" t="s">
        <v>3574</v>
      </c>
      <c r="D195" s="138" t="s">
        <v>3575</v>
      </c>
      <c r="E195" s="138" t="s">
        <v>309</v>
      </c>
      <c r="F195" s="138" t="s">
        <v>3576</v>
      </c>
      <c r="G195" s="138" t="s">
        <v>3577</v>
      </c>
      <c r="H195" s="138" t="s">
        <v>321</v>
      </c>
      <c r="I195" s="138" t="s">
        <v>917</v>
      </c>
      <c r="J195" s="138" t="s">
        <v>204</v>
      </c>
      <c r="K195" s="138" t="s">
        <v>204</v>
      </c>
      <c r="L195" s="138" t="s">
        <v>325</v>
      </c>
      <c r="M195" s="138" t="s">
        <v>340</v>
      </c>
      <c r="N195" s="138" t="s">
        <v>454</v>
      </c>
      <c r="O195" s="138" t="s">
        <v>339</v>
      </c>
      <c r="P195" s="138" t="s">
        <v>1212</v>
      </c>
      <c r="Q195" s="139">
        <v>36437</v>
      </c>
      <c r="R195" s="139">
        <v>1</v>
      </c>
      <c r="S195" s="139">
        <v>1249</v>
      </c>
      <c r="T195" s="139">
        <v>6.89</v>
      </c>
      <c r="U195" s="139">
        <v>461.988</v>
      </c>
      <c r="V195" s="141">
        <v>3.0000000000000001E-5</v>
      </c>
      <c r="W195" s="141">
        <f t="shared" si="3"/>
        <v>1.3542385513890887E-2</v>
      </c>
      <c r="X195" s="141">
        <v>4.2721857378111392E-4</v>
      </c>
      <c r="AC195" s="2"/>
      <c r="AD195" s="2"/>
      <c r="AE195" s="2"/>
    </row>
    <row r="196" spans="1:31" s="134" customFormat="1">
      <c r="A196" s="138" t="s">
        <v>1213</v>
      </c>
      <c r="B196" s="138">
        <v>13498</v>
      </c>
      <c r="C196" s="138" t="s">
        <v>2270</v>
      </c>
      <c r="D196" s="138" t="s">
        <v>2271</v>
      </c>
      <c r="E196" s="138" t="s">
        <v>309</v>
      </c>
      <c r="F196" s="138" t="s">
        <v>3739</v>
      </c>
      <c r="G196" s="138" t="s">
        <v>3740</v>
      </c>
      <c r="H196" s="138" t="s">
        <v>321</v>
      </c>
      <c r="I196" s="138" t="s">
        <v>917</v>
      </c>
      <c r="J196" s="138" t="s">
        <v>204</v>
      </c>
      <c r="K196" s="138" t="s">
        <v>204</v>
      </c>
      <c r="L196" s="138" t="s">
        <v>325</v>
      </c>
      <c r="M196" s="138" t="s">
        <v>340</v>
      </c>
      <c r="N196" s="138" t="s">
        <v>445</v>
      </c>
      <c r="O196" s="138" t="s">
        <v>339</v>
      </c>
      <c r="P196" s="138" t="s">
        <v>1212</v>
      </c>
      <c r="Q196" s="139">
        <v>5041</v>
      </c>
      <c r="R196" s="139">
        <v>1</v>
      </c>
      <c r="S196" s="139">
        <v>9094</v>
      </c>
      <c r="T196" s="140"/>
      <c r="U196" s="139">
        <v>458.42899999999997</v>
      </c>
      <c r="V196" s="141">
        <v>6.0000000000000002E-5</v>
      </c>
      <c r="W196" s="141">
        <f t="shared" si="3"/>
        <v>1.3438059535631847E-2</v>
      </c>
      <c r="X196" s="141">
        <v>4.2392742573379018E-4</v>
      </c>
      <c r="AC196" s="2"/>
      <c r="AD196" s="2"/>
      <c r="AE196" s="2"/>
    </row>
    <row r="197" spans="1:31" s="134" customFormat="1">
      <c r="A197" s="138" t="s">
        <v>1213</v>
      </c>
      <c r="B197" s="138">
        <v>13498</v>
      </c>
      <c r="C197" s="138" t="s">
        <v>1573</v>
      </c>
      <c r="D197" s="138" t="s">
        <v>1574</v>
      </c>
      <c r="E197" s="138" t="s">
        <v>309</v>
      </c>
      <c r="F197" s="138" t="s">
        <v>1573</v>
      </c>
      <c r="G197" s="138" t="s">
        <v>3535</v>
      </c>
      <c r="H197" s="138" t="s">
        <v>321</v>
      </c>
      <c r="I197" s="138" t="s">
        <v>917</v>
      </c>
      <c r="J197" s="138" t="s">
        <v>204</v>
      </c>
      <c r="K197" s="138" t="s">
        <v>204</v>
      </c>
      <c r="L197" s="138" t="s">
        <v>325</v>
      </c>
      <c r="M197" s="138" t="s">
        <v>340</v>
      </c>
      <c r="N197" s="138" t="s">
        <v>441</v>
      </c>
      <c r="O197" s="138" t="s">
        <v>339</v>
      </c>
      <c r="P197" s="138" t="s">
        <v>1212</v>
      </c>
      <c r="Q197" s="139">
        <v>7401.1</v>
      </c>
      <c r="R197" s="139">
        <v>1</v>
      </c>
      <c r="S197" s="139">
        <v>5941</v>
      </c>
      <c r="T197" s="140"/>
      <c r="U197" s="139">
        <v>439.69900000000001</v>
      </c>
      <c r="V197" s="141">
        <v>6.0000000000000002E-5</v>
      </c>
      <c r="W197" s="141">
        <f t="shared" si="3"/>
        <v>1.2889021723664488E-2</v>
      </c>
      <c r="X197" s="141">
        <v>4.0660705402084473E-4</v>
      </c>
      <c r="AC197" s="2"/>
      <c r="AD197" s="2"/>
      <c r="AE197" s="2"/>
    </row>
    <row r="198" spans="1:31" s="134" customFormat="1">
      <c r="A198" s="138" t="s">
        <v>1213</v>
      </c>
      <c r="B198" s="138">
        <v>13498</v>
      </c>
      <c r="C198" s="138" t="s">
        <v>2082</v>
      </c>
      <c r="D198" s="138" t="s">
        <v>2083</v>
      </c>
      <c r="E198" s="138" t="s">
        <v>309</v>
      </c>
      <c r="F198" s="138" t="s">
        <v>3741</v>
      </c>
      <c r="G198" s="138" t="s">
        <v>3742</v>
      </c>
      <c r="H198" s="138" t="s">
        <v>321</v>
      </c>
      <c r="I198" s="138" t="s">
        <v>917</v>
      </c>
      <c r="J198" s="138" t="s">
        <v>204</v>
      </c>
      <c r="K198" s="138" t="s">
        <v>204</v>
      </c>
      <c r="L198" s="138" t="s">
        <v>325</v>
      </c>
      <c r="M198" s="138" t="s">
        <v>340</v>
      </c>
      <c r="N198" s="138" t="s">
        <v>464</v>
      </c>
      <c r="O198" s="138" t="s">
        <v>339</v>
      </c>
      <c r="P198" s="138" t="s">
        <v>1212</v>
      </c>
      <c r="Q198" s="139">
        <v>40428</v>
      </c>
      <c r="R198" s="139">
        <v>1</v>
      </c>
      <c r="S198" s="139">
        <v>992.1</v>
      </c>
      <c r="T198" s="139">
        <v>3.839</v>
      </c>
      <c r="U198" s="139">
        <v>404.92500000000001</v>
      </c>
      <c r="V198" s="141">
        <v>5.0000000000000002E-5</v>
      </c>
      <c r="W198" s="141">
        <f t="shared" si="3"/>
        <v>1.1869681580933418E-2</v>
      </c>
      <c r="X198" s="141">
        <v>3.7445016101785662E-4</v>
      </c>
      <c r="AC198" s="2"/>
      <c r="AD198" s="2"/>
      <c r="AE198" s="2"/>
    </row>
    <row r="199" spans="1:31" s="134" customFormat="1">
      <c r="A199" s="138" t="s">
        <v>1213</v>
      </c>
      <c r="B199" s="138">
        <v>13498</v>
      </c>
      <c r="C199" s="138" t="s">
        <v>2470</v>
      </c>
      <c r="D199" s="138" t="s">
        <v>2471</v>
      </c>
      <c r="E199" s="138" t="s">
        <v>309</v>
      </c>
      <c r="F199" s="138" t="s">
        <v>2470</v>
      </c>
      <c r="G199" s="138" t="s">
        <v>3743</v>
      </c>
      <c r="H199" s="138" t="s">
        <v>321</v>
      </c>
      <c r="I199" s="138" t="s">
        <v>917</v>
      </c>
      <c r="J199" s="138" t="s">
        <v>204</v>
      </c>
      <c r="K199" s="138" t="s">
        <v>204</v>
      </c>
      <c r="L199" s="138" t="s">
        <v>325</v>
      </c>
      <c r="M199" s="138" t="s">
        <v>340</v>
      </c>
      <c r="N199" s="138" t="s">
        <v>447</v>
      </c>
      <c r="O199" s="138" t="s">
        <v>339</v>
      </c>
      <c r="P199" s="138" t="s">
        <v>1212</v>
      </c>
      <c r="Q199" s="139">
        <v>12800</v>
      </c>
      <c r="R199" s="139">
        <v>1</v>
      </c>
      <c r="S199" s="139">
        <v>2978</v>
      </c>
      <c r="T199" s="140"/>
      <c r="U199" s="139">
        <v>381.18400000000003</v>
      </c>
      <c r="V199" s="141">
        <v>1.6000000000000001E-4</v>
      </c>
      <c r="W199" s="141">
        <f t="shared" si="3"/>
        <v>1.1173754902133787E-2</v>
      </c>
      <c r="X199" s="141">
        <v>3.5249591943552677E-4</v>
      </c>
      <c r="AC199" s="2"/>
      <c r="AD199" s="2"/>
      <c r="AE199" s="2"/>
    </row>
    <row r="200" spans="1:31" s="134" customFormat="1">
      <c r="A200" s="138" t="s">
        <v>1213</v>
      </c>
      <c r="B200" s="138">
        <v>13498</v>
      </c>
      <c r="C200" s="138" t="s">
        <v>3562</v>
      </c>
      <c r="D200" s="138" t="s">
        <v>3563</v>
      </c>
      <c r="E200" s="138" t="s">
        <v>309</v>
      </c>
      <c r="F200" s="138" t="s">
        <v>3562</v>
      </c>
      <c r="G200" s="138" t="s">
        <v>3564</v>
      </c>
      <c r="H200" s="138" t="s">
        <v>321</v>
      </c>
      <c r="I200" s="138" t="s">
        <v>917</v>
      </c>
      <c r="J200" s="138" t="s">
        <v>204</v>
      </c>
      <c r="K200" s="138" t="s">
        <v>204</v>
      </c>
      <c r="L200" s="138" t="s">
        <v>325</v>
      </c>
      <c r="M200" s="138" t="s">
        <v>340</v>
      </c>
      <c r="N200" s="138" t="s">
        <v>439</v>
      </c>
      <c r="O200" s="138" t="s">
        <v>339</v>
      </c>
      <c r="P200" s="138" t="s">
        <v>1212</v>
      </c>
      <c r="Q200" s="139">
        <v>4133</v>
      </c>
      <c r="R200" s="139">
        <v>1</v>
      </c>
      <c r="S200" s="139">
        <v>8478</v>
      </c>
      <c r="T200" s="140"/>
      <c r="U200" s="139">
        <v>350.39600000000002</v>
      </c>
      <c r="V200" s="141">
        <v>5.0000000000000002E-5</v>
      </c>
      <c r="W200" s="141">
        <f t="shared" si="3"/>
        <v>1.0271257509990112E-2</v>
      </c>
      <c r="X200" s="141">
        <v>3.2402503826637745E-4</v>
      </c>
      <c r="AC200" s="2"/>
      <c r="AD200" s="2"/>
      <c r="AE200" s="2"/>
    </row>
    <row r="201" spans="1:31" s="134" customFormat="1">
      <c r="A201" s="138" t="s">
        <v>1213</v>
      </c>
      <c r="B201" s="138">
        <v>13498</v>
      </c>
      <c r="C201" s="138" t="s">
        <v>2250</v>
      </c>
      <c r="D201" s="138" t="s">
        <v>2251</v>
      </c>
      <c r="E201" s="138" t="s">
        <v>309</v>
      </c>
      <c r="F201" s="138" t="s">
        <v>2250</v>
      </c>
      <c r="G201" s="138" t="s">
        <v>3744</v>
      </c>
      <c r="H201" s="138" t="s">
        <v>321</v>
      </c>
      <c r="I201" s="138" t="s">
        <v>917</v>
      </c>
      <c r="J201" s="138" t="s">
        <v>204</v>
      </c>
      <c r="K201" s="138" t="s">
        <v>204</v>
      </c>
      <c r="L201" s="138" t="s">
        <v>325</v>
      </c>
      <c r="M201" s="138" t="s">
        <v>340</v>
      </c>
      <c r="N201" s="138" t="s">
        <v>440</v>
      </c>
      <c r="O201" s="138" t="s">
        <v>339</v>
      </c>
      <c r="P201" s="138" t="s">
        <v>1212</v>
      </c>
      <c r="Q201" s="139">
        <v>656</v>
      </c>
      <c r="R201" s="139">
        <v>1</v>
      </c>
      <c r="S201" s="139">
        <v>49240</v>
      </c>
      <c r="T201" s="139">
        <v>4.6020000000000003</v>
      </c>
      <c r="U201" s="139">
        <v>327.61700000000002</v>
      </c>
      <c r="V201" s="141">
        <v>5.0000000000000002E-5</v>
      </c>
      <c r="W201" s="141">
        <f t="shared" si="3"/>
        <v>9.6035302105344535E-3</v>
      </c>
      <c r="X201" s="141">
        <v>3.0296039612814012E-4</v>
      </c>
      <c r="AC201" s="2"/>
      <c r="AD201" s="2"/>
      <c r="AE201" s="2"/>
    </row>
    <row r="202" spans="1:31" s="134" customFormat="1">
      <c r="A202" s="138" t="s">
        <v>1213</v>
      </c>
      <c r="B202" s="138">
        <v>13498</v>
      </c>
      <c r="C202" s="138" t="s">
        <v>2327</v>
      </c>
      <c r="D202" s="138" t="s">
        <v>2328</v>
      </c>
      <c r="E202" s="138" t="s">
        <v>309</v>
      </c>
      <c r="F202" s="138" t="s">
        <v>2327</v>
      </c>
      <c r="G202" s="138" t="s">
        <v>3745</v>
      </c>
      <c r="H202" s="138" t="s">
        <v>321</v>
      </c>
      <c r="I202" s="138" t="s">
        <v>917</v>
      </c>
      <c r="J202" s="138" t="s">
        <v>204</v>
      </c>
      <c r="K202" s="138" t="s">
        <v>204</v>
      </c>
      <c r="L202" s="138" t="s">
        <v>325</v>
      </c>
      <c r="M202" s="138" t="s">
        <v>340</v>
      </c>
      <c r="N202" s="138" t="s">
        <v>464</v>
      </c>
      <c r="O202" s="138" t="s">
        <v>339</v>
      </c>
      <c r="P202" s="138" t="s">
        <v>1212</v>
      </c>
      <c r="Q202" s="139">
        <v>10996</v>
      </c>
      <c r="R202" s="139">
        <v>1</v>
      </c>
      <c r="S202" s="139">
        <v>2900</v>
      </c>
      <c r="T202" s="139">
        <v>2.6389999999999998</v>
      </c>
      <c r="U202" s="139">
        <v>321.52300000000002</v>
      </c>
      <c r="V202" s="141">
        <v>5.0000000000000002E-5</v>
      </c>
      <c r="W202" s="141">
        <f t="shared" si="3"/>
        <v>9.4248950569771079E-3</v>
      </c>
      <c r="X202" s="141">
        <v>2.9732503332949143E-4</v>
      </c>
      <c r="AC202" s="2"/>
      <c r="AD202" s="2"/>
      <c r="AE202" s="2"/>
    </row>
    <row r="203" spans="1:31" s="134" customFormat="1">
      <c r="A203" s="138" t="s">
        <v>1213</v>
      </c>
      <c r="B203" s="138">
        <v>13498</v>
      </c>
      <c r="C203" s="138" t="s">
        <v>2280</v>
      </c>
      <c r="D203" s="138" t="s">
        <v>2281</v>
      </c>
      <c r="E203" s="138" t="s">
        <v>309</v>
      </c>
      <c r="F203" s="138" t="s">
        <v>2280</v>
      </c>
      <c r="G203" s="138" t="s">
        <v>3608</v>
      </c>
      <c r="H203" s="138" t="s">
        <v>321</v>
      </c>
      <c r="I203" s="138" t="s">
        <v>917</v>
      </c>
      <c r="J203" s="138" t="s">
        <v>204</v>
      </c>
      <c r="K203" s="138" t="s">
        <v>204</v>
      </c>
      <c r="L203" s="138" t="s">
        <v>325</v>
      </c>
      <c r="M203" s="138" t="s">
        <v>340</v>
      </c>
      <c r="N203" s="138" t="s">
        <v>454</v>
      </c>
      <c r="O203" s="138" t="s">
        <v>339</v>
      </c>
      <c r="P203" s="138" t="s">
        <v>1212</v>
      </c>
      <c r="Q203" s="139">
        <v>536</v>
      </c>
      <c r="R203" s="139">
        <v>1</v>
      </c>
      <c r="S203" s="139">
        <v>57450</v>
      </c>
      <c r="T203" s="140"/>
      <c r="U203" s="139">
        <v>307.93200000000002</v>
      </c>
      <c r="V203" s="141">
        <v>3.0000000000000001E-5</v>
      </c>
      <c r="W203" s="141">
        <f t="shared" si="3"/>
        <v>9.0264982122121116E-3</v>
      </c>
      <c r="X203" s="141">
        <v>2.8475689814793021E-4</v>
      </c>
      <c r="AC203" s="2"/>
      <c r="AD203" s="2"/>
      <c r="AE203" s="2"/>
    </row>
    <row r="204" spans="1:31" s="134" customFormat="1">
      <c r="A204" s="138" t="s">
        <v>1213</v>
      </c>
      <c r="B204" s="138">
        <v>13498</v>
      </c>
      <c r="C204" s="138" t="s">
        <v>2050</v>
      </c>
      <c r="D204" s="138" t="s">
        <v>2051</v>
      </c>
      <c r="E204" s="138" t="s">
        <v>309</v>
      </c>
      <c r="F204" s="138" t="s">
        <v>2050</v>
      </c>
      <c r="G204" s="138" t="s">
        <v>3668</v>
      </c>
      <c r="H204" s="138" t="s">
        <v>321</v>
      </c>
      <c r="I204" s="138" t="s">
        <v>917</v>
      </c>
      <c r="J204" s="138" t="s">
        <v>204</v>
      </c>
      <c r="K204" s="138" t="s">
        <v>204</v>
      </c>
      <c r="L204" s="138" t="s">
        <v>325</v>
      </c>
      <c r="M204" s="138" t="s">
        <v>340</v>
      </c>
      <c r="N204" s="138" t="s">
        <v>464</v>
      </c>
      <c r="O204" s="138" t="s">
        <v>339</v>
      </c>
      <c r="P204" s="138" t="s">
        <v>1212</v>
      </c>
      <c r="Q204" s="139">
        <v>16160</v>
      </c>
      <c r="R204" s="139">
        <v>1</v>
      </c>
      <c r="S204" s="139">
        <v>1796</v>
      </c>
      <c r="T204" s="140"/>
      <c r="U204" s="139">
        <v>290.23399999999998</v>
      </c>
      <c r="V204" s="141">
        <v>3.0000000000000001E-5</v>
      </c>
      <c r="W204" s="141">
        <f t="shared" si="3"/>
        <v>8.5077117094786176E-3</v>
      </c>
      <c r="X204" s="141">
        <v>2.6839085764735838E-4</v>
      </c>
      <c r="AC204" s="2"/>
      <c r="AD204" s="2"/>
      <c r="AE204" s="2"/>
    </row>
    <row r="205" spans="1:31" s="134" customFormat="1">
      <c r="A205" s="138" t="s">
        <v>1213</v>
      </c>
      <c r="B205" s="138">
        <v>13498</v>
      </c>
      <c r="C205" s="138" t="s">
        <v>3565</v>
      </c>
      <c r="D205" s="138" t="s">
        <v>3566</v>
      </c>
      <c r="E205" s="138" t="s">
        <v>309</v>
      </c>
      <c r="F205" s="138" t="s">
        <v>3565</v>
      </c>
      <c r="G205" s="138" t="s">
        <v>3567</v>
      </c>
      <c r="H205" s="138" t="s">
        <v>321</v>
      </c>
      <c r="I205" s="138" t="s">
        <v>917</v>
      </c>
      <c r="J205" s="138" t="s">
        <v>204</v>
      </c>
      <c r="K205" s="138" t="s">
        <v>204</v>
      </c>
      <c r="L205" s="138" t="s">
        <v>325</v>
      </c>
      <c r="M205" s="138" t="s">
        <v>340</v>
      </c>
      <c r="N205" s="138" t="s">
        <v>458</v>
      </c>
      <c r="O205" s="138" t="s">
        <v>339</v>
      </c>
      <c r="P205" s="138" t="s">
        <v>1212</v>
      </c>
      <c r="Q205" s="139">
        <v>1217</v>
      </c>
      <c r="R205" s="139">
        <v>1</v>
      </c>
      <c r="S205" s="139">
        <v>21310</v>
      </c>
      <c r="T205" s="140"/>
      <c r="U205" s="139">
        <v>259.34300000000002</v>
      </c>
      <c r="V205" s="141">
        <v>3.0000000000000001E-5</v>
      </c>
      <c r="W205" s="141">
        <f t="shared" si="3"/>
        <v>7.6021950490683839E-3</v>
      </c>
      <c r="X205" s="141">
        <v>2.3982472830488114E-4</v>
      </c>
      <c r="AC205" s="2"/>
      <c r="AD205" s="2"/>
      <c r="AE205" s="2"/>
    </row>
    <row r="206" spans="1:31" s="134" customFormat="1">
      <c r="A206" s="138" t="s">
        <v>1213</v>
      </c>
      <c r="B206" s="138">
        <v>13498</v>
      </c>
      <c r="C206" s="138" t="s">
        <v>2598</v>
      </c>
      <c r="D206" s="138" t="s">
        <v>2599</v>
      </c>
      <c r="E206" s="138" t="s">
        <v>309</v>
      </c>
      <c r="F206" s="138" t="s">
        <v>2598</v>
      </c>
      <c r="G206" s="138" t="s">
        <v>3664</v>
      </c>
      <c r="H206" s="138" t="s">
        <v>321</v>
      </c>
      <c r="I206" s="138" t="s">
        <v>917</v>
      </c>
      <c r="J206" s="138" t="s">
        <v>204</v>
      </c>
      <c r="K206" s="138" t="s">
        <v>204</v>
      </c>
      <c r="L206" s="138" t="s">
        <v>325</v>
      </c>
      <c r="M206" s="138" t="s">
        <v>340</v>
      </c>
      <c r="N206" s="138" t="s">
        <v>454</v>
      </c>
      <c r="O206" s="138" t="s">
        <v>339</v>
      </c>
      <c r="P206" s="138" t="s">
        <v>1212</v>
      </c>
      <c r="Q206" s="139">
        <v>125770</v>
      </c>
      <c r="R206" s="139">
        <v>1</v>
      </c>
      <c r="S206" s="139">
        <v>203</v>
      </c>
      <c r="T206" s="140"/>
      <c r="U206" s="139">
        <v>255.31299999999999</v>
      </c>
      <c r="V206" s="141">
        <v>5.0000000000000002E-5</v>
      </c>
      <c r="W206" s="141">
        <f t="shared" si="3"/>
        <v>7.4840625139787698E-3</v>
      </c>
      <c r="X206" s="141">
        <v>2.3609802793097986E-4</v>
      </c>
      <c r="AC206" s="2"/>
      <c r="AD206" s="2"/>
      <c r="AE206" s="2"/>
    </row>
    <row r="207" spans="1:31" s="134" customFormat="1">
      <c r="A207" s="138" t="s">
        <v>1213</v>
      </c>
      <c r="B207" s="138">
        <v>13498</v>
      </c>
      <c r="C207" s="138" t="s">
        <v>2703</v>
      </c>
      <c r="D207" s="138" t="s">
        <v>2704</v>
      </c>
      <c r="E207" s="138" t="s">
        <v>309</v>
      </c>
      <c r="F207" s="138" t="s">
        <v>2703</v>
      </c>
      <c r="G207" s="138" t="s">
        <v>3746</v>
      </c>
      <c r="H207" s="138" t="s">
        <v>321</v>
      </c>
      <c r="I207" s="138" t="s">
        <v>917</v>
      </c>
      <c r="J207" s="138" t="s">
        <v>204</v>
      </c>
      <c r="K207" s="138" t="s">
        <v>204</v>
      </c>
      <c r="L207" s="138" t="s">
        <v>325</v>
      </c>
      <c r="M207" s="138" t="s">
        <v>340</v>
      </c>
      <c r="N207" s="138" t="s">
        <v>451</v>
      </c>
      <c r="O207" s="138" t="s">
        <v>339</v>
      </c>
      <c r="P207" s="138" t="s">
        <v>1212</v>
      </c>
      <c r="Q207" s="139">
        <v>240</v>
      </c>
      <c r="R207" s="139">
        <v>1</v>
      </c>
      <c r="S207" s="139">
        <v>99210</v>
      </c>
      <c r="T207" s="140"/>
      <c r="U207" s="139">
        <v>238.10400000000001</v>
      </c>
      <c r="V207" s="141">
        <v>3.0000000000000001E-5</v>
      </c>
      <c r="W207" s="141">
        <f t="shared" si="3"/>
        <v>6.9796102071903949E-3</v>
      </c>
      <c r="X207" s="141">
        <v>2.2018418506882938E-4</v>
      </c>
      <c r="AC207" s="2"/>
      <c r="AD207" s="2"/>
      <c r="AE207" s="2"/>
    </row>
    <row r="208" spans="1:31" s="134" customFormat="1">
      <c r="A208" s="138" t="s">
        <v>1213</v>
      </c>
      <c r="B208" s="138">
        <v>13498</v>
      </c>
      <c r="C208" s="138" t="s">
        <v>2262</v>
      </c>
      <c r="D208" s="138" t="s">
        <v>2263</v>
      </c>
      <c r="E208" s="138" t="s">
        <v>309</v>
      </c>
      <c r="F208" s="138" t="s">
        <v>2262</v>
      </c>
      <c r="G208" s="138" t="s">
        <v>3747</v>
      </c>
      <c r="H208" s="138" t="s">
        <v>321</v>
      </c>
      <c r="I208" s="138" t="s">
        <v>917</v>
      </c>
      <c r="J208" s="138" t="s">
        <v>204</v>
      </c>
      <c r="K208" s="138" t="s">
        <v>204</v>
      </c>
      <c r="L208" s="138" t="s">
        <v>325</v>
      </c>
      <c r="M208" s="138" t="s">
        <v>340</v>
      </c>
      <c r="N208" s="138" t="s">
        <v>441</v>
      </c>
      <c r="O208" s="138" t="s">
        <v>339</v>
      </c>
      <c r="P208" s="138" t="s">
        <v>1212</v>
      </c>
      <c r="Q208" s="139">
        <v>22909</v>
      </c>
      <c r="R208" s="139">
        <v>1</v>
      </c>
      <c r="S208" s="139">
        <v>1013</v>
      </c>
      <c r="T208" s="139">
        <v>2.2909999999999999</v>
      </c>
      <c r="U208" s="139">
        <v>234.35900000000001</v>
      </c>
      <c r="V208" s="141">
        <v>4.0000000000000003E-5</v>
      </c>
      <c r="W208" s="141">
        <f t="shared" si="3"/>
        <v>6.869831958081064E-3</v>
      </c>
      <c r="X208" s="141">
        <v>2.1672103546578714E-4</v>
      </c>
      <c r="AC208" s="2"/>
      <c r="AD208" s="2"/>
      <c r="AE208" s="2"/>
    </row>
    <row r="209" spans="1:31" s="134" customFormat="1">
      <c r="A209" s="138" t="s">
        <v>1213</v>
      </c>
      <c r="B209" s="138">
        <v>13498</v>
      </c>
      <c r="C209" s="138" t="s">
        <v>2460</v>
      </c>
      <c r="D209" s="138" t="s">
        <v>2461</v>
      </c>
      <c r="E209" s="138" t="s">
        <v>309</v>
      </c>
      <c r="F209" s="138" t="s">
        <v>3592</v>
      </c>
      <c r="G209" s="138" t="s">
        <v>3593</v>
      </c>
      <c r="H209" s="138" t="s">
        <v>321</v>
      </c>
      <c r="I209" s="138" t="s">
        <v>917</v>
      </c>
      <c r="J209" s="138" t="s">
        <v>204</v>
      </c>
      <c r="K209" s="138" t="s">
        <v>204</v>
      </c>
      <c r="L209" s="138" t="s">
        <v>325</v>
      </c>
      <c r="M209" s="138" t="s">
        <v>340</v>
      </c>
      <c r="N209" s="138" t="s">
        <v>484</v>
      </c>
      <c r="O209" s="138" t="s">
        <v>339</v>
      </c>
      <c r="P209" s="138" t="s">
        <v>1212</v>
      </c>
      <c r="Q209" s="139">
        <v>10000</v>
      </c>
      <c r="R209" s="139">
        <v>1</v>
      </c>
      <c r="S209" s="139">
        <v>1864</v>
      </c>
      <c r="T209" s="140"/>
      <c r="U209" s="139">
        <v>186.4</v>
      </c>
      <c r="V209" s="141">
        <v>9.0000000000000006E-5</v>
      </c>
      <c r="W209" s="141">
        <f t="shared" si="3"/>
        <v>5.463996163946383E-3</v>
      </c>
      <c r="X209" s="141">
        <v>1.7237145153726856E-4</v>
      </c>
      <c r="AC209" s="2"/>
      <c r="AD209" s="2"/>
      <c r="AE209" s="2"/>
    </row>
    <row r="210" spans="1:31" s="134" customFormat="1">
      <c r="A210" s="138" t="s">
        <v>1213</v>
      </c>
      <c r="B210" s="138">
        <v>13498</v>
      </c>
      <c r="C210" s="138" t="s">
        <v>3748</v>
      </c>
      <c r="D210" s="138" t="s">
        <v>3749</v>
      </c>
      <c r="E210" s="138" t="s">
        <v>309</v>
      </c>
      <c r="F210" s="138" t="s">
        <v>3750</v>
      </c>
      <c r="G210" s="138" t="s">
        <v>3751</v>
      </c>
      <c r="H210" s="138" t="s">
        <v>321</v>
      </c>
      <c r="I210" s="138" t="s">
        <v>917</v>
      </c>
      <c r="J210" s="138" t="s">
        <v>204</v>
      </c>
      <c r="K210" s="138" t="s">
        <v>204</v>
      </c>
      <c r="L210" s="138" t="s">
        <v>325</v>
      </c>
      <c r="M210" s="138" t="s">
        <v>340</v>
      </c>
      <c r="N210" s="138" t="s">
        <v>463</v>
      </c>
      <c r="O210" s="138" t="s">
        <v>339</v>
      </c>
      <c r="P210" s="138" t="s">
        <v>1212</v>
      </c>
      <c r="Q210" s="139">
        <v>11826</v>
      </c>
      <c r="R210" s="139">
        <v>1</v>
      </c>
      <c r="S210" s="139">
        <v>1524</v>
      </c>
      <c r="T210" s="140"/>
      <c r="U210" s="139">
        <v>180.22800000000001</v>
      </c>
      <c r="V210" s="141">
        <v>8.0000000000000007E-5</v>
      </c>
      <c r="W210" s="141">
        <f t="shared" si="3"/>
        <v>5.2830745742260127E-3</v>
      </c>
      <c r="X210" s="141">
        <v>1.6666395905396374E-4</v>
      </c>
      <c r="AC210" s="2"/>
      <c r="AD210" s="2"/>
      <c r="AE210" s="2"/>
    </row>
    <row r="211" spans="1:31" s="134" customFormat="1">
      <c r="A211" s="138" t="s">
        <v>1213</v>
      </c>
      <c r="B211" s="138">
        <v>13498</v>
      </c>
      <c r="C211" s="138" t="s">
        <v>3038</v>
      </c>
      <c r="D211" s="138" t="s">
        <v>3039</v>
      </c>
      <c r="E211" s="138" t="s">
        <v>311</v>
      </c>
      <c r="F211" s="138" t="s">
        <v>3752</v>
      </c>
      <c r="G211" s="138" t="s">
        <v>3753</v>
      </c>
      <c r="H211" s="138" t="s">
        <v>321</v>
      </c>
      <c r="I211" s="138" t="s">
        <v>917</v>
      </c>
      <c r="J211" s="138" t="s">
        <v>204</v>
      </c>
      <c r="K211" s="138" t="s">
        <v>204</v>
      </c>
      <c r="L211" s="138" t="s">
        <v>325</v>
      </c>
      <c r="M211" s="138" t="s">
        <v>340</v>
      </c>
      <c r="N211" s="138" t="s">
        <v>480</v>
      </c>
      <c r="O211" s="138" t="s">
        <v>339</v>
      </c>
      <c r="P211" s="138" t="s">
        <v>1212</v>
      </c>
      <c r="Q211" s="139">
        <v>1750</v>
      </c>
      <c r="R211" s="139">
        <v>1</v>
      </c>
      <c r="S211" s="139">
        <v>10120</v>
      </c>
      <c r="T211" s="140"/>
      <c r="U211" s="139">
        <v>177.1</v>
      </c>
      <c r="V211" s="141">
        <v>3.0000000000000001E-5</v>
      </c>
      <c r="W211" s="141">
        <f t="shared" si="3"/>
        <v>5.1913826214318899E-3</v>
      </c>
      <c r="X211" s="141">
        <v>1.6377137375134259E-4</v>
      </c>
      <c r="AC211" s="2"/>
      <c r="AD211" s="2"/>
      <c r="AE211" s="2"/>
    </row>
    <row r="212" spans="1:31" s="134" customFormat="1">
      <c r="A212" s="138" t="s">
        <v>1213</v>
      </c>
      <c r="B212" s="138">
        <v>13498</v>
      </c>
      <c r="C212" s="138" t="s">
        <v>3613</v>
      </c>
      <c r="D212" s="138" t="s">
        <v>3614</v>
      </c>
      <c r="E212" s="138" t="s">
        <v>309</v>
      </c>
      <c r="F212" s="138" t="s">
        <v>3615</v>
      </c>
      <c r="G212" s="138" t="s">
        <v>3616</v>
      </c>
      <c r="H212" s="138" t="s">
        <v>321</v>
      </c>
      <c r="I212" s="138" t="s">
        <v>917</v>
      </c>
      <c r="J212" s="138" t="s">
        <v>204</v>
      </c>
      <c r="K212" s="138" t="s">
        <v>204</v>
      </c>
      <c r="L212" s="138" t="s">
        <v>325</v>
      </c>
      <c r="M212" s="138" t="s">
        <v>340</v>
      </c>
      <c r="N212" s="138" t="s">
        <v>454</v>
      </c>
      <c r="O212" s="138" t="s">
        <v>339</v>
      </c>
      <c r="P212" s="138" t="s">
        <v>1212</v>
      </c>
      <c r="Q212" s="139">
        <v>45536</v>
      </c>
      <c r="R212" s="139">
        <v>1</v>
      </c>
      <c r="S212" s="139">
        <v>370.8</v>
      </c>
      <c r="T212" s="139">
        <v>5.9950000000000001</v>
      </c>
      <c r="U212" s="139">
        <v>174.84200000000001</v>
      </c>
      <c r="V212" s="141">
        <v>4.0000000000000003E-5</v>
      </c>
      <c r="W212" s="141">
        <f t="shared" si="3"/>
        <v>5.1251932258407377E-3</v>
      </c>
      <c r="X212" s="141">
        <v>1.6168331185450167E-4</v>
      </c>
      <c r="AC212" s="2"/>
      <c r="AD212" s="2"/>
      <c r="AE212" s="2"/>
    </row>
    <row r="213" spans="1:31" s="134" customFormat="1">
      <c r="A213" s="138" t="s">
        <v>1213</v>
      </c>
      <c r="B213" s="138">
        <v>13498</v>
      </c>
      <c r="C213" s="138" t="s">
        <v>2586</v>
      </c>
      <c r="D213" s="138" t="s">
        <v>2587</v>
      </c>
      <c r="E213" s="138" t="s">
        <v>309</v>
      </c>
      <c r="F213" s="138" t="s">
        <v>2586</v>
      </c>
      <c r="G213" s="138" t="s">
        <v>3609</v>
      </c>
      <c r="H213" s="138" t="s">
        <v>321</v>
      </c>
      <c r="I213" s="138" t="s">
        <v>917</v>
      </c>
      <c r="J213" s="138" t="s">
        <v>204</v>
      </c>
      <c r="K213" s="138" t="s">
        <v>204</v>
      </c>
      <c r="L213" s="138" t="s">
        <v>325</v>
      </c>
      <c r="M213" s="138" t="s">
        <v>340</v>
      </c>
      <c r="N213" s="138" t="s">
        <v>478</v>
      </c>
      <c r="O213" s="138" t="s">
        <v>339</v>
      </c>
      <c r="P213" s="138" t="s">
        <v>1212</v>
      </c>
      <c r="Q213" s="139">
        <v>10394</v>
      </c>
      <c r="R213" s="139">
        <v>1</v>
      </c>
      <c r="S213" s="139">
        <v>1651</v>
      </c>
      <c r="T213" s="140"/>
      <c r="U213" s="139">
        <v>171.60499999999999</v>
      </c>
      <c r="V213" s="141">
        <v>5.0000000000000002E-5</v>
      </c>
      <c r="W213" s="141">
        <f t="shared" si="3"/>
        <v>5.0303061250752089E-3</v>
      </c>
      <c r="X213" s="141">
        <v>1.5868992994127131E-4</v>
      </c>
      <c r="AC213" s="2"/>
      <c r="AD213" s="2"/>
      <c r="AE213" s="2"/>
    </row>
    <row r="214" spans="1:31" s="134" customFormat="1">
      <c r="A214" s="138" t="s">
        <v>1213</v>
      </c>
      <c r="B214" s="138">
        <v>13498</v>
      </c>
      <c r="C214" s="138" t="s">
        <v>3754</v>
      </c>
      <c r="D214" s="138" t="s">
        <v>3755</v>
      </c>
      <c r="E214" s="138" t="s">
        <v>309</v>
      </c>
      <c r="F214" s="138" t="s">
        <v>3756</v>
      </c>
      <c r="G214" s="138" t="s">
        <v>3757</v>
      </c>
      <c r="H214" s="138" t="s">
        <v>321</v>
      </c>
      <c r="I214" s="138" t="s">
        <v>917</v>
      </c>
      <c r="J214" s="138" t="s">
        <v>204</v>
      </c>
      <c r="K214" s="138" t="s">
        <v>204</v>
      </c>
      <c r="L214" s="138" t="s">
        <v>325</v>
      </c>
      <c r="M214" s="138" t="s">
        <v>340</v>
      </c>
      <c r="N214" s="138" t="s">
        <v>476</v>
      </c>
      <c r="O214" s="138" t="s">
        <v>339</v>
      </c>
      <c r="P214" s="138" t="s">
        <v>1212</v>
      </c>
      <c r="Q214" s="139">
        <v>2450</v>
      </c>
      <c r="R214" s="139">
        <v>1</v>
      </c>
      <c r="S214" s="139">
        <v>6861</v>
      </c>
      <c r="T214" s="139">
        <v>1.5269999999999999</v>
      </c>
      <c r="U214" s="139">
        <v>169.62100000000001</v>
      </c>
      <c r="V214" s="141">
        <v>3.0000000000000001E-5</v>
      </c>
      <c r="W214" s="141">
        <f t="shared" si="3"/>
        <v>4.9721485693387845E-3</v>
      </c>
      <c r="X214" s="141">
        <v>1.5685524668027377E-4</v>
      </c>
      <c r="AC214" s="2"/>
      <c r="AD214" s="2"/>
      <c r="AE214" s="2"/>
    </row>
    <row r="215" spans="1:31" s="134" customFormat="1">
      <c r="A215" s="138" t="s">
        <v>1213</v>
      </c>
      <c r="B215" s="138">
        <v>13498</v>
      </c>
      <c r="C215" s="138" t="s">
        <v>3644</v>
      </c>
      <c r="D215" s="138" t="s">
        <v>3645</v>
      </c>
      <c r="E215" s="138" t="s">
        <v>309</v>
      </c>
      <c r="F215" s="138" t="s">
        <v>3646</v>
      </c>
      <c r="G215" s="138" t="s">
        <v>3647</v>
      </c>
      <c r="H215" s="138" t="s">
        <v>321</v>
      </c>
      <c r="I215" s="138" t="s">
        <v>917</v>
      </c>
      <c r="J215" s="138" t="s">
        <v>204</v>
      </c>
      <c r="K215" s="138" t="s">
        <v>204</v>
      </c>
      <c r="L215" s="138" t="s">
        <v>325</v>
      </c>
      <c r="M215" s="138" t="s">
        <v>340</v>
      </c>
      <c r="N215" s="138" t="s">
        <v>445</v>
      </c>
      <c r="O215" s="138" t="s">
        <v>339</v>
      </c>
      <c r="P215" s="138" t="s">
        <v>1212</v>
      </c>
      <c r="Q215" s="139">
        <v>822</v>
      </c>
      <c r="R215" s="139">
        <v>1</v>
      </c>
      <c r="S215" s="139">
        <v>18600</v>
      </c>
      <c r="T215" s="139">
        <v>1.978</v>
      </c>
      <c r="U215" s="139">
        <v>154.87</v>
      </c>
      <c r="V215" s="141">
        <v>1.0000000000000001E-5</v>
      </c>
      <c r="W215" s="141">
        <f t="shared" si="3"/>
        <v>4.5397483149698303E-3</v>
      </c>
      <c r="X215" s="141">
        <v>1.4321441362433898E-4</v>
      </c>
      <c r="AC215" s="2"/>
      <c r="AD215" s="2"/>
      <c r="AE215" s="2"/>
    </row>
    <row r="216" spans="1:31" s="134" customFormat="1">
      <c r="A216" s="138" t="s">
        <v>1213</v>
      </c>
      <c r="B216" s="138">
        <v>13498</v>
      </c>
      <c r="C216" s="138" t="s">
        <v>2489</v>
      </c>
      <c r="D216" s="138" t="s">
        <v>2490</v>
      </c>
      <c r="E216" s="138" t="s">
        <v>309</v>
      </c>
      <c r="F216" s="138" t="s">
        <v>3758</v>
      </c>
      <c r="G216" s="138" t="s">
        <v>3759</v>
      </c>
      <c r="H216" s="138" t="s">
        <v>321</v>
      </c>
      <c r="I216" s="138" t="s">
        <v>917</v>
      </c>
      <c r="J216" s="138" t="s">
        <v>204</v>
      </c>
      <c r="K216" s="138" t="s">
        <v>204</v>
      </c>
      <c r="L216" s="138" t="s">
        <v>325</v>
      </c>
      <c r="M216" s="138" t="s">
        <v>340</v>
      </c>
      <c r="N216" s="138" t="s">
        <v>476</v>
      </c>
      <c r="O216" s="138" t="s">
        <v>339</v>
      </c>
      <c r="P216" s="138" t="s">
        <v>1212</v>
      </c>
      <c r="Q216" s="139">
        <v>467</v>
      </c>
      <c r="R216" s="139">
        <v>1</v>
      </c>
      <c r="S216" s="139">
        <v>32170</v>
      </c>
      <c r="T216" s="140"/>
      <c r="U216" s="139">
        <v>150.23400000000001</v>
      </c>
      <c r="V216" s="141">
        <v>3.0000000000000001E-5</v>
      </c>
      <c r="W216" s="141">
        <f t="shared" si="3"/>
        <v>4.4038519296905627E-3</v>
      </c>
      <c r="X216" s="141">
        <v>1.3892732108503224E-4</v>
      </c>
      <c r="AC216" s="2"/>
      <c r="AD216" s="2"/>
      <c r="AE216" s="2"/>
    </row>
    <row r="217" spans="1:31" s="134" customFormat="1">
      <c r="A217" s="138" t="s">
        <v>1213</v>
      </c>
      <c r="B217" s="138">
        <v>13498</v>
      </c>
      <c r="C217" s="138" t="s">
        <v>3760</v>
      </c>
      <c r="D217" s="138" t="s">
        <v>3761</v>
      </c>
      <c r="E217" s="138" t="s">
        <v>309</v>
      </c>
      <c r="F217" s="138" t="s">
        <v>3760</v>
      </c>
      <c r="G217" s="138" t="s">
        <v>3762</v>
      </c>
      <c r="H217" s="138" t="s">
        <v>321</v>
      </c>
      <c r="I217" s="138" t="s">
        <v>917</v>
      </c>
      <c r="J217" s="138" t="s">
        <v>204</v>
      </c>
      <c r="K217" s="138" t="s">
        <v>204</v>
      </c>
      <c r="L217" s="138" t="s">
        <v>325</v>
      </c>
      <c r="M217" s="138" t="s">
        <v>340</v>
      </c>
      <c r="N217" s="138" t="s">
        <v>476</v>
      </c>
      <c r="O217" s="138" t="s">
        <v>339</v>
      </c>
      <c r="P217" s="138" t="s">
        <v>1212</v>
      </c>
      <c r="Q217" s="139">
        <v>617</v>
      </c>
      <c r="R217" s="139">
        <v>1</v>
      </c>
      <c r="S217" s="139">
        <v>22740</v>
      </c>
      <c r="T217" s="140"/>
      <c r="U217" s="139">
        <v>140.30600000000001</v>
      </c>
      <c r="V217" s="141">
        <v>3.0000000000000001E-5</v>
      </c>
      <c r="W217" s="141">
        <f t="shared" si="3"/>
        <v>4.1128296447353069E-3</v>
      </c>
      <c r="X217" s="141">
        <v>1.2974650686366955E-4</v>
      </c>
      <c r="AC217" s="2"/>
      <c r="AD217" s="2"/>
      <c r="AE217" s="2"/>
    </row>
    <row r="218" spans="1:31" s="134" customFormat="1">
      <c r="A218" s="138" t="s">
        <v>1213</v>
      </c>
      <c r="B218" s="138">
        <v>13498</v>
      </c>
      <c r="C218" s="138" t="s">
        <v>1850</v>
      </c>
      <c r="D218" s="138" t="s">
        <v>1851</v>
      </c>
      <c r="E218" s="138" t="s">
        <v>309</v>
      </c>
      <c r="F218" s="138" t="s">
        <v>3763</v>
      </c>
      <c r="G218" s="138" t="s">
        <v>3764</v>
      </c>
      <c r="H218" s="138" t="s">
        <v>321</v>
      </c>
      <c r="I218" s="138" t="s">
        <v>917</v>
      </c>
      <c r="J218" s="138" t="s">
        <v>204</v>
      </c>
      <c r="K218" s="138" t="s">
        <v>204</v>
      </c>
      <c r="L218" s="138" t="s">
        <v>325</v>
      </c>
      <c r="M218" s="138" t="s">
        <v>340</v>
      </c>
      <c r="N218" s="138" t="s">
        <v>443</v>
      </c>
      <c r="O218" s="138" t="s">
        <v>339</v>
      </c>
      <c r="P218" s="138" t="s">
        <v>1212</v>
      </c>
      <c r="Q218" s="139">
        <v>245</v>
      </c>
      <c r="R218" s="139">
        <v>1</v>
      </c>
      <c r="S218" s="139">
        <v>54140</v>
      </c>
      <c r="T218" s="140"/>
      <c r="U218" s="139">
        <v>132.643</v>
      </c>
      <c r="V218" s="141">
        <v>8.0000000000000007E-5</v>
      </c>
      <c r="W218" s="141">
        <f t="shared" si="3"/>
        <v>3.8882019483601933E-3</v>
      </c>
      <c r="X218" s="141">
        <v>1.2266022771597593E-4</v>
      </c>
      <c r="AC218" s="2"/>
      <c r="AD218" s="2"/>
      <c r="AE218" s="2"/>
    </row>
    <row r="219" spans="1:31" s="134" customFormat="1">
      <c r="A219" s="138" t="s">
        <v>1213</v>
      </c>
      <c r="B219" s="138">
        <v>13498</v>
      </c>
      <c r="C219" s="138" t="s">
        <v>2550</v>
      </c>
      <c r="D219" s="138" t="s">
        <v>2551</v>
      </c>
      <c r="E219" s="138" t="s">
        <v>309</v>
      </c>
      <c r="F219" s="138" t="s">
        <v>2550</v>
      </c>
      <c r="G219" s="138" t="s">
        <v>3534</v>
      </c>
      <c r="H219" s="138" t="s">
        <v>321</v>
      </c>
      <c r="I219" s="138" t="s">
        <v>917</v>
      </c>
      <c r="J219" s="138" t="s">
        <v>204</v>
      </c>
      <c r="K219" s="138" t="s">
        <v>204</v>
      </c>
      <c r="L219" s="138" t="s">
        <v>325</v>
      </c>
      <c r="M219" s="138" t="s">
        <v>340</v>
      </c>
      <c r="N219" s="138" t="s">
        <v>440</v>
      </c>
      <c r="O219" s="138" t="s">
        <v>339</v>
      </c>
      <c r="P219" s="138" t="s">
        <v>1212</v>
      </c>
      <c r="Q219" s="139">
        <v>3747</v>
      </c>
      <c r="R219" s="139">
        <v>1</v>
      </c>
      <c r="S219" s="139">
        <v>3240</v>
      </c>
      <c r="T219" s="140"/>
      <c r="U219" s="139">
        <v>121.40300000000001</v>
      </c>
      <c r="V219" s="141">
        <v>1.0000000000000001E-5</v>
      </c>
      <c r="W219" s="141">
        <f t="shared" si="3"/>
        <v>3.5587206346114953E-3</v>
      </c>
      <c r="X219" s="141">
        <v>1.122661552091149E-4</v>
      </c>
      <c r="AC219" s="2"/>
      <c r="AD219" s="2"/>
      <c r="AE219" s="2"/>
    </row>
    <row r="220" spans="1:31" s="134" customFormat="1">
      <c r="A220" s="138" t="s">
        <v>1213</v>
      </c>
      <c r="B220" s="138">
        <v>13498</v>
      </c>
      <c r="C220" s="138" t="s">
        <v>2303</v>
      </c>
      <c r="D220" s="138" t="s">
        <v>2304</v>
      </c>
      <c r="E220" s="138" t="s">
        <v>309</v>
      </c>
      <c r="F220" s="138" t="s">
        <v>2303</v>
      </c>
      <c r="G220" s="138" t="s">
        <v>3765</v>
      </c>
      <c r="H220" s="138" t="s">
        <v>321</v>
      </c>
      <c r="I220" s="138" t="s">
        <v>917</v>
      </c>
      <c r="J220" s="138" t="s">
        <v>204</v>
      </c>
      <c r="K220" s="138" t="s">
        <v>204</v>
      </c>
      <c r="L220" s="138" t="s">
        <v>325</v>
      </c>
      <c r="M220" s="138" t="s">
        <v>340</v>
      </c>
      <c r="N220" s="138" t="s">
        <v>451</v>
      </c>
      <c r="O220" s="138" t="s">
        <v>339</v>
      </c>
      <c r="P220" s="138" t="s">
        <v>1212</v>
      </c>
      <c r="Q220" s="139">
        <v>63</v>
      </c>
      <c r="R220" s="139">
        <v>1</v>
      </c>
      <c r="S220" s="139">
        <v>173080</v>
      </c>
      <c r="T220" s="140"/>
      <c r="U220" s="139">
        <v>109.04</v>
      </c>
      <c r="V220" s="141">
        <v>2.0000000000000002E-5</v>
      </c>
      <c r="W220" s="141">
        <f t="shared" si="3"/>
        <v>3.1963205027720687E-3</v>
      </c>
      <c r="X220" s="141">
        <v>1.0083360019111462E-4</v>
      </c>
      <c r="AC220" s="2"/>
      <c r="AD220" s="2"/>
      <c r="AE220" s="2"/>
    </row>
    <row r="221" spans="1:31" s="134" customFormat="1">
      <c r="A221" s="138" t="s">
        <v>1213</v>
      </c>
      <c r="B221" s="138">
        <v>13498</v>
      </c>
      <c r="C221" s="138" t="s">
        <v>3571</v>
      </c>
      <c r="D221" s="138" t="s">
        <v>3572</v>
      </c>
      <c r="E221" s="138" t="s">
        <v>309</v>
      </c>
      <c r="F221" s="138" t="s">
        <v>3571</v>
      </c>
      <c r="G221" s="138" t="s">
        <v>3573</v>
      </c>
      <c r="H221" s="138" t="s">
        <v>321</v>
      </c>
      <c r="I221" s="138" t="s">
        <v>917</v>
      </c>
      <c r="J221" s="138" t="s">
        <v>204</v>
      </c>
      <c r="K221" s="138" t="s">
        <v>204</v>
      </c>
      <c r="L221" s="138" t="s">
        <v>325</v>
      </c>
      <c r="M221" s="138" t="s">
        <v>340</v>
      </c>
      <c r="N221" s="138" t="s">
        <v>475</v>
      </c>
      <c r="O221" s="138" t="s">
        <v>339</v>
      </c>
      <c r="P221" s="138" t="s">
        <v>1212</v>
      </c>
      <c r="Q221" s="139">
        <v>356</v>
      </c>
      <c r="R221" s="139">
        <v>1</v>
      </c>
      <c r="S221" s="139">
        <v>30240</v>
      </c>
      <c r="T221" s="140"/>
      <c r="U221" s="139">
        <v>107.654</v>
      </c>
      <c r="V221" s="141">
        <v>3.0000000000000001E-5</v>
      </c>
      <c r="W221" s="141">
        <f t="shared" si="3"/>
        <v>3.1556922909521667E-3</v>
      </c>
      <c r="X221" s="141">
        <v>9.9551911179147578E-5</v>
      </c>
      <c r="AC221" s="2"/>
      <c r="AD221" s="2"/>
      <c r="AE221" s="2"/>
    </row>
    <row r="222" spans="1:31" s="134" customFormat="1">
      <c r="A222" s="138" t="s">
        <v>1213</v>
      </c>
      <c r="B222" s="138">
        <v>13498</v>
      </c>
      <c r="C222" s="138" t="s">
        <v>2445</v>
      </c>
      <c r="D222" s="138" t="s">
        <v>2446</v>
      </c>
      <c r="E222" s="138" t="s">
        <v>309</v>
      </c>
      <c r="F222" s="138" t="s">
        <v>3633</v>
      </c>
      <c r="G222" s="138" t="s">
        <v>3634</v>
      </c>
      <c r="H222" s="138" t="s">
        <v>321</v>
      </c>
      <c r="I222" s="138" t="s">
        <v>917</v>
      </c>
      <c r="J222" s="138" t="s">
        <v>204</v>
      </c>
      <c r="K222" s="138" t="s">
        <v>204</v>
      </c>
      <c r="L222" s="138" t="s">
        <v>325</v>
      </c>
      <c r="M222" s="138" t="s">
        <v>340</v>
      </c>
      <c r="N222" s="138" t="s">
        <v>462</v>
      </c>
      <c r="O222" s="138" t="s">
        <v>339</v>
      </c>
      <c r="P222" s="138" t="s">
        <v>1212</v>
      </c>
      <c r="Q222" s="139">
        <v>3468</v>
      </c>
      <c r="R222" s="139">
        <v>1</v>
      </c>
      <c r="S222" s="139">
        <v>2865</v>
      </c>
      <c r="T222" s="140"/>
      <c r="U222" s="139">
        <v>99.358000000000004</v>
      </c>
      <c r="V222" s="141">
        <v>4.0000000000000003E-5</v>
      </c>
      <c r="W222" s="141">
        <f t="shared" si="3"/>
        <v>2.9125092857155833E-3</v>
      </c>
      <c r="X222" s="141">
        <v>9.1880271898282895E-5</v>
      </c>
      <c r="AC222" s="2"/>
      <c r="AD222" s="2"/>
      <c r="AE222" s="2"/>
    </row>
    <row r="223" spans="1:31" s="134" customFormat="1">
      <c r="A223" s="138" t="s">
        <v>1213</v>
      </c>
      <c r="B223" s="138">
        <v>13498</v>
      </c>
      <c r="C223" s="138" t="s">
        <v>2722</v>
      </c>
      <c r="D223" s="138" t="s">
        <v>2723</v>
      </c>
      <c r="E223" s="138" t="s">
        <v>309</v>
      </c>
      <c r="F223" s="138" t="s">
        <v>2722</v>
      </c>
      <c r="G223" s="138" t="s">
        <v>3766</v>
      </c>
      <c r="H223" s="138" t="s">
        <v>321</v>
      </c>
      <c r="I223" s="138" t="s">
        <v>917</v>
      </c>
      <c r="J223" s="138" t="s">
        <v>204</v>
      </c>
      <c r="K223" s="138" t="s">
        <v>204</v>
      </c>
      <c r="L223" s="138" t="s">
        <v>325</v>
      </c>
      <c r="M223" s="138" t="s">
        <v>340</v>
      </c>
      <c r="N223" s="138" t="s">
        <v>484</v>
      </c>
      <c r="O223" s="138" t="s">
        <v>339</v>
      </c>
      <c r="P223" s="138" t="s">
        <v>1212</v>
      </c>
      <c r="Q223" s="139">
        <v>3864</v>
      </c>
      <c r="R223" s="139">
        <v>1</v>
      </c>
      <c r="S223" s="139">
        <v>2530</v>
      </c>
      <c r="T223" s="140"/>
      <c r="U223" s="139">
        <v>97.759</v>
      </c>
      <c r="V223" s="141">
        <v>2.0000000000000002E-5</v>
      </c>
      <c r="W223" s="141">
        <f t="shared" si="3"/>
        <v>2.8656373443735751E-3</v>
      </c>
      <c r="X223" s="141">
        <v>9.0401613362831748E-5</v>
      </c>
      <c r="AC223" s="2"/>
      <c r="AD223" s="2"/>
      <c r="AE223" s="2"/>
    </row>
    <row r="224" spans="1:31" s="134" customFormat="1">
      <c r="A224" s="138" t="s">
        <v>1213</v>
      </c>
      <c r="B224" s="138">
        <v>13498</v>
      </c>
      <c r="C224" s="138" t="s">
        <v>2691</v>
      </c>
      <c r="D224" s="138" t="s">
        <v>2692</v>
      </c>
      <c r="E224" s="138" t="s">
        <v>309</v>
      </c>
      <c r="F224" s="138" t="s">
        <v>2691</v>
      </c>
      <c r="G224" s="138" t="s">
        <v>3767</v>
      </c>
      <c r="H224" s="138" t="s">
        <v>321</v>
      </c>
      <c r="I224" s="138" t="s">
        <v>917</v>
      </c>
      <c r="J224" s="138" t="s">
        <v>204</v>
      </c>
      <c r="K224" s="138" t="s">
        <v>204</v>
      </c>
      <c r="L224" s="138" t="s">
        <v>325</v>
      </c>
      <c r="M224" s="138" t="s">
        <v>340</v>
      </c>
      <c r="N224" s="138" t="s">
        <v>476</v>
      </c>
      <c r="O224" s="138" t="s">
        <v>339</v>
      </c>
      <c r="P224" s="138" t="s">
        <v>1212</v>
      </c>
      <c r="Q224" s="139">
        <v>1005</v>
      </c>
      <c r="R224" s="139">
        <v>1</v>
      </c>
      <c r="S224" s="139">
        <v>8638</v>
      </c>
      <c r="T224" s="139">
        <v>0.82399999999999995</v>
      </c>
      <c r="U224" s="139">
        <v>87.635999999999996</v>
      </c>
      <c r="V224" s="141">
        <v>2.0000000000000002E-5</v>
      </c>
      <c r="W224" s="141">
        <f t="shared" si="3"/>
        <v>2.5688989690107575E-3</v>
      </c>
      <c r="X224" s="141">
        <v>8.1040474929828683E-5</v>
      </c>
      <c r="AC224" s="2"/>
      <c r="AD224" s="2"/>
      <c r="AE224" s="2"/>
    </row>
    <row r="225" spans="1:31" s="134" customFormat="1">
      <c r="A225" s="138" t="s">
        <v>1213</v>
      </c>
      <c r="B225" s="138">
        <v>13498</v>
      </c>
      <c r="C225" s="138" t="s">
        <v>3648</v>
      </c>
      <c r="D225" s="138" t="s">
        <v>3649</v>
      </c>
      <c r="E225" s="138" t="s">
        <v>309</v>
      </c>
      <c r="F225" s="138" t="s">
        <v>3648</v>
      </c>
      <c r="G225" s="138" t="s">
        <v>3650</v>
      </c>
      <c r="H225" s="138" t="s">
        <v>321</v>
      </c>
      <c r="I225" s="138" t="s">
        <v>917</v>
      </c>
      <c r="J225" s="138" t="s">
        <v>204</v>
      </c>
      <c r="K225" s="138" t="s">
        <v>204</v>
      </c>
      <c r="L225" s="138" t="s">
        <v>325</v>
      </c>
      <c r="M225" s="138" t="s">
        <v>340</v>
      </c>
      <c r="N225" s="138" t="s">
        <v>462</v>
      </c>
      <c r="O225" s="138" t="s">
        <v>339</v>
      </c>
      <c r="P225" s="138" t="s">
        <v>1212</v>
      </c>
      <c r="Q225" s="139">
        <v>3292</v>
      </c>
      <c r="R225" s="139">
        <v>1</v>
      </c>
      <c r="S225" s="139">
        <v>2493</v>
      </c>
      <c r="T225" s="140"/>
      <c r="U225" s="139">
        <v>82.07</v>
      </c>
      <c r="V225" s="141">
        <v>3.0000000000000001E-5</v>
      </c>
      <c r="W225" s="141">
        <f t="shared" si="3"/>
        <v>2.4057412294800407E-3</v>
      </c>
      <c r="X225" s="141">
        <v>7.589337461192934E-5</v>
      </c>
      <c r="AC225" s="2"/>
      <c r="AD225" s="2"/>
      <c r="AE225" s="2"/>
    </row>
    <row r="226" spans="1:31" s="134" customFormat="1">
      <c r="A226" s="138" t="s">
        <v>1213</v>
      </c>
      <c r="B226" s="138">
        <v>13498</v>
      </c>
      <c r="C226" s="138" t="s">
        <v>2679</v>
      </c>
      <c r="D226" s="138" t="s">
        <v>2680</v>
      </c>
      <c r="E226" s="138" t="s">
        <v>309</v>
      </c>
      <c r="F226" s="138" t="s">
        <v>3594</v>
      </c>
      <c r="G226" s="138" t="s">
        <v>3595</v>
      </c>
      <c r="H226" s="138" t="s">
        <v>321</v>
      </c>
      <c r="I226" s="138" t="s">
        <v>917</v>
      </c>
      <c r="J226" s="138" t="s">
        <v>204</v>
      </c>
      <c r="K226" s="138" t="s">
        <v>204</v>
      </c>
      <c r="L226" s="138" t="s">
        <v>325</v>
      </c>
      <c r="M226" s="138" t="s">
        <v>340</v>
      </c>
      <c r="N226" s="138" t="s">
        <v>464</v>
      </c>
      <c r="O226" s="138" t="s">
        <v>339</v>
      </c>
      <c r="P226" s="138" t="s">
        <v>1212</v>
      </c>
      <c r="Q226" s="139">
        <v>6776</v>
      </c>
      <c r="R226" s="139">
        <v>1</v>
      </c>
      <c r="S226" s="139">
        <v>1142</v>
      </c>
      <c r="T226" s="140"/>
      <c r="U226" s="139">
        <v>77.382000000000005</v>
      </c>
      <c r="V226" s="141">
        <v>4.0000000000000003E-5</v>
      </c>
      <c r="W226" s="141">
        <f t="shared" si="3"/>
        <v>2.2683205534254239E-3</v>
      </c>
      <c r="X226" s="141">
        <v>7.1558195616185178E-5</v>
      </c>
      <c r="AC226" s="2"/>
      <c r="AD226" s="2"/>
      <c r="AE226" s="2"/>
    </row>
    <row r="227" spans="1:31" s="134" customFormat="1">
      <c r="A227" s="138" t="s">
        <v>1213</v>
      </c>
      <c r="B227" s="138">
        <v>13498</v>
      </c>
      <c r="C227" s="138" t="s">
        <v>3768</v>
      </c>
      <c r="D227" s="138" t="s">
        <v>3769</v>
      </c>
      <c r="E227" s="138" t="s">
        <v>309</v>
      </c>
      <c r="F227" s="138" t="s">
        <v>3770</v>
      </c>
      <c r="G227" s="138" t="s">
        <v>3771</v>
      </c>
      <c r="H227" s="138" t="s">
        <v>321</v>
      </c>
      <c r="I227" s="138" t="s">
        <v>917</v>
      </c>
      <c r="J227" s="138" t="s">
        <v>204</v>
      </c>
      <c r="K227" s="138" t="s">
        <v>204</v>
      </c>
      <c r="L227" s="138" t="s">
        <v>325</v>
      </c>
      <c r="M227" s="138" t="s">
        <v>340</v>
      </c>
      <c r="N227" s="138" t="s">
        <v>478</v>
      </c>
      <c r="O227" s="138" t="s">
        <v>339</v>
      </c>
      <c r="P227" s="138" t="s">
        <v>1212</v>
      </c>
      <c r="Q227" s="139">
        <v>14717</v>
      </c>
      <c r="R227" s="139">
        <v>1</v>
      </c>
      <c r="S227" s="139">
        <v>525</v>
      </c>
      <c r="T227" s="140"/>
      <c r="U227" s="139">
        <v>77.263999999999996</v>
      </c>
      <c r="V227" s="141">
        <v>6.9999999999999994E-5</v>
      </c>
      <c r="W227" s="141">
        <f t="shared" si="3"/>
        <v>2.2648615858967451E-3</v>
      </c>
      <c r="X227" s="141">
        <v>7.144907634965407E-5</v>
      </c>
      <c r="AC227" s="2"/>
      <c r="AD227" s="2"/>
      <c r="AE227" s="2"/>
    </row>
    <row r="228" spans="1:31" s="134" customFormat="1">
      <c r="A228" s="138" t="s">
        <v>1213</v>
      </c>
      <c r="B228" s="138">
        <v>13498</v>
      </c>
      <c r="C228" s="138" t="s">
        <v>1696</v>
      </c>
      <c r="D228" s="138" t="s">
        <v>1697</v>
      </c>
      <c r="E228" s="138" t="s">
        <v>309</v>
      </c>
      <c r="F228" s="138" t="s">
        <v>3772</v>
      </c>
      <c r="G228" s="138" t="s">
        <v>3773</v>
      </c>
      <c r="H228" s="138" t="s">
        <v>321</v>
      </c>
      <c r="I228" s="138" t="s">
        <v>917</v>
      </c>
      <c r="J228" s="138" t="s">
        <v>204</v>
      </c>
      <c r="K228" s="138" t="s">
        <v>204</v>
      </c>
      <c r="L228" s="138" t="s">
        <v>325</v>
      </c>
      <c r="M228" s="138" t="s">
        <v>340</v>
      </c>
      <c r="N228" s="138" t="s">
        <v>464</v>
      </c>
      <c r="O228" s="138" t="s">
        <v>339</v>
      </c>
      <c r="P228" s="138" t="s">
        <v>1212</v>
      </c>
      <c r="Q228" s="139">
        <v>1356</v>
      </c>
      <c r="R228" s="139">
        <v>1</v>
      </c>
      <c r="S228" s="139">
        <v>5236</v>
      </c>
      <c r="T228" s="140"/>
      <c r="U228" s="139">
        <v>71</v>
      </c>
      <c r="V228" s="141">
        <v>1.0000000000000001E-5</v>
      </c>
      <c r="W228" s="141">
        <f t="shared" si="3"/>
        <v>2.0812431740353712E-3</v>
      </c>
      <c r="X228" s="141">
        <v>6.5656507828036847E-5</v>
      </c>
      <c r="AC228" s="2"/>
      <c r="AD228" s="2"/>
      <c r="AE228" s="2"/>
    </row>
    <row r="229" spans="1:31" s="134" customFormat="1">
      <c r="A229" s="138" t="s">
        <v>1213</v>
      </c>
      <c r="B229" s="138">
        <v>13498</v>
      </c>
      <c r="C229" s="138" t="s">
        <v>3774</v>
      </c>
      <c r="D229" s="138" t="s">
        <v>3775</v>
      </c>
      <c r="E229" s="138" t="s">
        <v>309</v>
      </c>
      <c r="F229" s="138" t="s">
        <v>3774</v>
      </c>
      <c r="G229" s="138" t="s">
        <v>3776</v>
      </c>
      <c r="H229" s="138" t="s">
        <v>321</v>
      </c>
      <c r="I229" s="138" t="s">
        <v>917</v>
      </c>
      <c r="J229" s="138" t="s">
        <v>204</v>
      </c>
      <c r="K229" s="138" t="s">
        <v>204</v>
      </c>
      <c r="L229" s="138" t="s">
        <v>325</v>
      </c>
      <c r="M229" s="138" t="s">
        <v>340</v>
      </c>
      <c r="N229" s="138" t="s">
        <v>445</v>
      </c>
      <c r="O229" s="138" t="s">
        <v>339</v>
      </c>
      <c r="P229" s="138" t="s">
        <v>1212</v>
      </c>
      <c r="Q229" s="139">
        <v>9955</v>
      </c>
      <c r="R229" s="139">
        <v>1</v>
      </c>
      <c r="S229" s="139">
        <v>672.9</v>
      </c>
      <c r="T229" s="140"/>
      <c r="U229" s="139">
        <v>66.986999999999995</v>
      </c>
      <c r="V229" s="141">
        <v>1.0000000000000001E-5</v>
      </c>
      <c r="W229" s="141">
        <f t="shared" si="3"/>
        <v>1.9636089647761604E-3</v>
      </c>
      <c r="X229" s="141">
        <v>6.1945528026432451E-5</v>
      </c>
      <c r="AC229" s="2"/>
      <c r="AD229" s="2"/>
      <c r="AE229" s="2"/>
    </row>
    <row r="230" spans="1:31" s="134" customFormat="1">
      <c r="A230" s="138" t="s">
        <v>1213</v>
      </c>
      <c r="B230" s="138">
        <v>13498</v>
      </c>
      <c r="C230" s="138" t="s">
        <v>1714</v>
      </c>
      <c r="D230" s="138" t="s">
        <v>1715</v>
      </c>
      <c r="E230" s="138" t="s">
        <v>309</v>
      </c>
      <c r="F230" s="138" t="s">
        <v>3657</v>
      </c>
      <c r="G230" s="138" t="s">
        <v>3658</v>
      </c>
      <c r="H230" s="138" t="s">
        <v>321</v>
      </c>
      <c r="I230" s="138" t="s">
        <v>917</v>
      </c>
      <c r="J230" s="138" t="s">
        <v>204</v>
      </c>
      <c r="K230" s="138" t="s">
        <v>204</v>
      </c>
      <c r="L230" s="138" t="s">
        <v>325</v>
      </c>
      <c r="M230" s="138" t="s">
        <v>340</v>
      </c>
      <c r="N230" s="138" t="s">
        <v>464</v>
      </c>
      <c r="O230" s="138" t="s">
        <v>339</v>
      </c>
      <c r="P230" s="138" t="s">
        <v>1212</v>
      </c>
      <c r="Q230" s="139">
        <v>3408</v>
      </c>
      <c r="R230" s="139">
        <v>1</v>
      </c>
      <c r="S230" s="139">
        <v>1783</v>
      </c>
      <c r="T230" s="140"/>
      <c r="U230" s="139">
        <v>60.765000000000001</v>
      </c>
      <c r="V230" s="141">
        <v>2.0000000000000002E-5</v>
      </c>
      <c r="W230" s="141">
        <f t="shared" si="3"/>
        <v>1.7812217108487229E-3</v>
      </c>
      <c r="X230" s="141">
        <v>5.6191798565783932E-5</v>
      </c>
      <c r="AC230" s="2"/>
      <c r="AD230" s="2"/>
      <c r="AE230" s="2"/>
    </row>
    <row r="231" spans="1:31" s="134" customFormat="1">
      <c r="A231" s="138" t="s">
        <v>1213</v>
      </c>
      <c r="B231" s="138">
        <v>13498</v>
      </c>
      <c r="C231" s="138" t="s">
        <v>2923</v>
      </c>
      <c r="D231" s="138" t="s">
        <v>2924</v>
      </c>
      <c r="E231" s="138" t="s">
        <v>309</v>
      </c>
      <c r="F231" s="138" t="s">
        <v>2923</v>
      </c>
      <c r="G231" s="138" t="s">
        <v>3777</v>
      </c>
      <c r="H231" s="138" t="s">
        <v>321</v>
      </c>
      <c r="I231" s="138" t="s">
        <v>917</v>
      </c>
      <c r="J231" s="138" t="s">
        <v>204</v>
      </c>
      <c r="K231" s="138" t="s">
        <v>204</v>
      </c>
      <c r="L231" s="138" t="s">
        <v>325</v>
      </c>
      <c r="M231" s="138" t="s">
        <v>340</v>
      </c>
      <c r="N231" s="138" t="s">
        <v>447</v>
      </c>
      <c r="O231" s="138" t="s">
        <v>339</v>
      </c>
      <c r="P231" s="138" t="s">
        <v>1212</v>
      </c>
      <c r="Q231" s="139">
        <v>257</v>
      </c>
      <c r="R231" s="139">
        <v>1</v>
      </c>
      <c r="S231" s="139">
        <v>22350</v>
      </c>
      <c r="T231" s="140"/>
      <c r="U231" s="139">
        <v>57.44</v>
      </c>
      <c r="V231" s="141">
        <v>2.0000000000000002E-5</v>
      </c>
      <c r="W231" s="141">
        <f t="shared" si="3"/>
        <v>1.6837550410787564E-3</v>
      </c>
      <c r="X231" s="141">
        <v>5.3117039572428681E-5</v>
      </c>
      <c r="AC231" s="2"/>
      <c r="AD231" s="2"/>
      <c r="AE231" s="2"/>
    </row>
    <row r="232" spans="1:31" s="134" customFormat="1">
      <c r="A232" s="138" t="s">
        <v>1213</v>
      </c>
      <c r="B232" s="138">
        <v>13498</v>
      </c>
      <c r="C232" s="138" t="s">
        <v>2482</v>
      </c>
      <c r="D232" s="138" t="s">
        <v>2483</v>
      </c>
      <c r="E232" s="138" t="s">
        <v>309</v>
      </c>
      <c r="F232" s="138" t="s">
        <v>2482</v>
      </c>
      <c r="G232" s="138" t="s">
        <v>3778</v>
      </c>
      <c r="H232" s="138" t="s">
        <v>321</v>
      </c>
      <c r="I232" s="138" t="s">
        <v>917</v>
      </c>
      <c r="J232" s="138" t="s">
        <v>204</v>
      </c>
      <c r="K232" s="138" t="s">
        <v>204</v>
      </c>
      <c r="L232" s="138" t="s">
        <v>325</v>
      </c>
      <c r="M232" s="138" t="s">
        <v>340</v>
      </c>
      <c r="N232" s="138" t="s">
        <v>465</v>
      </c>
      <c r="O232" s="138" t="s">
        <v>339</v>
      </c>
      <c r="P232" s="138" t="s">
        <v>1212</v>
      </c>
      <c r="Q232" s="139">
        <v>986</v>
      </c>
      <c r="R232" s="139">
        <v>1</v>
      </c>
      <c r="S232" s="139">
        <v>5364</v>
      </c>
      <c r="T232" s="140"/>
      <c r="U232" s="139">
        <v>52.889000000000003</v>
      </c>
      <c r="V232" s="141">
        <v>1.0000000000000001E-5</v>
      </c>
      <c r="W232" s="141">
        <f t="shared" si="3"/>
        <v>1.5503502849515034E-3</v>
      </c>
      <c r="X232" s="141">
        <v>4.8908549894606209E-5</v>
      </c>
      <c r="AC232" s="2"/>
      <c r="AD232" s="2"/>
      <c r="AE232" s="2"/>
    </row>
    <row r="233" spans="1:31" s="134" customFormat="1">
      <c r="A233" s="138" t="s">
        <v>1213</v>
      </c>
      <c r="B233" s="138">
        <v>13498</v>
      </c>
      <c r="C233" s="138" t="s">
        <v>2517</v>
      </c>
      <c r="D233" s="138" t="s">
        <v>2518</v>
      </c>
      <c r="E233" s="138" t="s">
        <v>309</v>
      </c>
      <c r="F233" s="138" t="s">
        <v>2517</v>
      </c>
      <c r="G233" s="138" t="s">
        <v>3779</v>
      </c>
      <c r="H233" s="138" t="s">
        <v>321</v>
      </c>
      <c r="I233" s="138" t="s">
        <v>917</v>
      </c>
      <c r="J233" s="138" t="s">
        <v>204</v>
      </c>
      <c r="K233" s="138" t="s">
        <v>204</v>
      </c>
      <c r="L233" s="138" t="s">
        <v>325</v>
      </c>
      <c r="M233" s="138" t="s">
        <v>340</v>
      </c>
      <c r="N233" s="138" t="s">
        <v>447</v>
      </c>
      <c r="O233" s="138" t="s">
        <v>339</v>
      </c>
      <c r="P233" s="138" t="s">
        <v>1212</v>
      </c>
      <c r="Q233" s="139">
        <v>5239.7</v>
      </c>
      <c r="R233" s="139">
        <v>1</v>
      </c>
      <c r="S233" s="139">
        <v>972.7</v>
      </c>
      <c r="T233" s="140"/>
      <c r="U233" s="139">
        <v>50.966999999999999</v>
      </c>
      <c r="V233" s="141">
        <v>1.0000000000000001E-5</v>
      </c>
      <c r="W233" s="141">
        <f t="shared" si="3"/>
        <v>1.4940101528318416E-3</v>
      </c>
      <c r="X233" s="141">
        <v>4.713120048551484E-5</v>
      </c>
      <c r="AC233" s="2"/>
      <c r="AD233" s="2"/>
      <c r="AE233" s="2"/>
    </row>
    <row r="234" spans="1:31" s="134" customFormat="1">
      <c r="A234" s="138" t="s">
        <v>1213</v>
      </c>
      <c r="B234" s="138">
        <v>13498</v>
      </c>
      <c r="C234" s="138" t="s">
        <v>3780</v>
      </c>
      <c r="D234" s="138" t="s">
        <v>3781</v>
      </c>
      <c r="E234" s="138" t="s">
        <v>309</v>
      </c>
      <c r="F234" s="138" t="s">
        <v>3782</v>
      </c>
      <c r="G234" s="138" t="s">
        <v>3783</v>
      </c>
      <c r="H234" s="138" t="s">
        <v>321</v>
      </c>
      <c r="I234" s="138" t="s">
        <v>917</v>
      </c>
      <c r="J234" s="138" t="s">
        <v>204</v>
      </c>
      <c r="K234" s="138" t="s">
        <v>204</v>
      </c>
      <c r="L234" s="138" t="s">
        <v>325</v>
      </c>
      <c r="M234" s="138" t="s">
        <v>340</v>
      </c>
      <c r="N234" s="138" t="s">
        <v>477</v>
      </c>
      <c r="O234" s="138" t="s">
        <v>339</v>
      </c>
      <c r="P234" s="138" t="s">
        <v>1212</v>
      </c>
      <c r="Q234" s="139">
        <v>122</v>
      </c>
      <c r="R234" s="139">
        <v>1</v>
      </c>
      <c r="S234" s="139">
        <v>37430</v>
      </c>
      <c r="T234" s="140"/>
      <c r="U234" s="139">
        <v>45.664999999999999</v>
      </c>
      <c r="V234" s="141">
        <v>2.0000000000000002E-5</v>
      </c>
      <c r="W234" s="141">
        <f t="shared" si="3"/>
        <v>1.3385911203144397E-3</v>
      </c>
      <c r="X234" s="141">
        <v>4.2228231407990178E-5</v>
      </c>
      <c r="AC234" s="2"/>
      <c r="AD234" s="2"/>
      <c r="AE234" s="2"/>
    </row>
    <row r="235" spans="1:31" s="134" customFormat="1">
      <c r="A235" s="138" t="s">
        <v>1213</v>
      </c>
      <c r="B235" s="138">
        <v>13498</v>
      </c>
      <c r="C235" s="138" t="s">
        <v>3784</v>
      </c>
      <c r="D235" s="138" t="s">
        <v>3785</v>
      </c>
      <c r="E235" s="138" t="s">
        <v>309</v>
      </c>
      <c r="F235" s="138" t="s">
        <v>3784</v>
      </c>
      <c r="G235" s="138" t="s">
        <v>3786</v>
      </c>
      <c r="H235" s="138" t="s">
        <v>321</v>
      </c>
      <c r="I235" s="138" t="s">
        <v>917</v>
      </c>
      <c r="J235" s="138" t="s">
        <v>204</v>
      </c>
      <c r="K235" s="138" t="s">
        <v>204</v>
      </c>
      <c r="L235" s="138" t="s">
        <v>325</v>
      </c>
      <c r="M235" s="138" t="s">
        <v>340</v>
      </c>
      <c r="N235" s="138" t="s">
        <v>475</v>
      </c>
      <c r="O235" s="138" t="s">
        <v>339</v>
      </c>
      <c r="P235" s="138" t="s">
        <v>1212</v>
      </c>
      <c r="Q235" s="139">
        <v>122</v>
      </c>
      <c r="R235" s="139">
        <v>1</v>
      </c>
      <c r="S235" s="139">
        <v>26660</v>
      </c>
      <c r="T235" s="140"/>
      <c r="U235" s="139">
        <v>32.524999999999999</v>
      </c>
      <c r="V235" s="141">
        <v>1.0000000000000001E-5</v>
      </c>
      <c r="W235" s="141">
        <f t="shared" si="3"/>
        <v>9.5341456669718926E-4</v>
      </c>
      <c r="X235" s="141">
        <v>3.0077153762068992E-5</v>
      </c>
      <c r="AC235" s="2"/>
      <c r="AD235" s="2"/>
      <c r="AE235" s="2"/>
    </row>
    <row r="236" spans="1:31" s="134" customFormat="1">
      <c r="A236" s="138" t="s">
        <v>1213</v>
      </c>
      <c r="B236" s="138">
        <v>13498</v>
      </c>
      <c r="C236" s="138" t="s">
        <v>1908</v>
      </c>
      <c r="D236" s="138" t="s">
        <v>1909</v>
      </c>
      <c r="E236" s="138" t="s">
        <v>309</v>
      </c>
      <c r="F236" s="138" t="s">
        <v>1908</v>
      </c>
      <c r="G236" s="138" t="s">
        <v>3578</v>
      </c>
      <c r="H236" s="138" t="s">
        <v>321</v>
      </c>
      <c r="I236" s="138" t="s">
        <v>917</v>
      </c>
      <c r="J236" s="138" t="s">
        <v>204</v>
      </c>
      <c r="K236" s="138" t="s">
        <v>204</v>
      </c>
      <c r="L236" s="138" t="s">
        <v>325</v>
      </c>
      <c r="M236" s="138" t="s">
        <v>340</v>
      </c>
      <c r="N236" s="138" t="s">
        <v>464</v>
      </c>
      <c r="O236" s="138" t="s">
        <v>339</v>
      </c>
      <c r="P236" s="138" t="s">
        <v>1212</v>
      </c>
      <c r="Q236" s="139">
        <v>300</v>
      </c>
      <c r="R236" s="139">
        <v>1</v>
      </c>
      <c r="S236" s="139">
        <v>10740</v>
      </c>
      <c r="T236" s="140"/>
      <c r="U236" s="139">
        <v>32.22</v>
      </c>
      <c r="V236" s="141">
        <v>1.0000000000000001E-5</v>
      </c>
      <c r="W236" s="141">
        <f t="shared" si="3"/>
        <v>9.4447401503407961E-4</v>
      </c>
      <c r="X236" s="141">
        <v>2.9795108200272494E-5</v>
      </c>
      <c r="AC236" s="2"/>
      <c r="AD236" s="2"/>
      <c r="AE236" s="2"/>
    </row>
    <row r="237" spans="1:31" s="134" customFormat="1">
      <c r="A237" s="138" t="s">
        <v>1213</v>
      </c>
      <c r="B237" s="138">
        <v>13498</v>
      </c>
      <c r="C237" s="138" t="s">
        <v>3787</v>
      </c>
      <c r="D237" s="138" t="s">
        <v>3788</v>
      </c>
      <c r="E237" s="138" t="s">
        <v>309</v>
      </c>
      <c r="F237" s="138" t="s">
        <v>3787</v>
      </c>
      <c r="G237" s="138" t="s">
        <v>3789</v>
      </c>
      <c r="H237" s="138" t="s">
        <v>321</v>
      </c>
      <c r="I237" s="138" t="s">
        <v>917</v>
      </c>
      <c r="J237" s="138" t="s">
        <v>204</v>
      </c>
      <c r="K237" s="138" t="s">
        <v>204</v>
      </c>
      <c r="L237" s="138" t="s">
        <v>325</v>
      </c>
      <c r="M237" s="138" t="s">
        <v>340</v>
      </c>
      <c r="N237" s="138" t="s">
        <v>459</v>
      </c>
      <c r="O237" s="138" t="s">
        <v>339</v>
      </c>
      <c r="P237" s="138" t="s">
        <v>1212</v>
      </c>
      <c r="Q237" s="139">
        <v>1000</v>
      </c>
      <c r="R237" s="139">
        <v>1</v>
      </c>
      <c r="S237" s="139">
        <v>2372</v>
      </c>
      <c r="T237" s="140"/>
      <c r="U237" s="139">
        <v>23.72</v>
      </c>
      <c r="V237" s="141">
        <v>1.0000000000000001E-5</v>
      </c>
      <c r="W237" s="141">
        <f t="shared" si="3"/>
        <v>6.9531109983266199E-4</v>
      </c>
      <c r="X237" s="141">
        <v>2.1934822051845547E-5</v>
      </c>
      <c r="AC237" s="2"/>
      <c r="AD237" s="2"/>
      <c r="AE237" s="2"/>
    </row>
    <row r="238" spans="1:31" s="134" customFormat="1">
      <c r="A238" s="138" t="s">
        <v>1213</v>
      </c>
      <c r="B238" s="138">
        <v>13498</v>
      </c>
      <c r="C238" s="138" t="s">
        <v>2536</v>
      </c>
      <c r="D238" s="138" t="s">
        <v>2537</v>
      </c>
      <c r="E238" s="138" t="s">
        <v>309</v>
      </c>
      <c r="F238" s="138" t="s">
        <v>2536</v>
      </c>
      <c r="G238" s="138" t="s">
        <v>3790</v>
      </c>
      <c r="H238" s="138" t="s">
        <v>321</v>
      </c>
      <c r="I238" s="138" t="s">
        <v>917</v>
      </c>
      <c r="J238" s="138" t="s">
        <v>204</v>
      </c>
      <c r="K238" s="138" t="s">
        <v>204</v>
      </c>
      <c r="L238" s="138" t="s">
        <v>325</v>
      </c>
      <c r="M238" s="138" t="s">
        <v>340</v>
      </c>
      <c r="N238" s="138" t="s">
        <v>451</v>
      </c>
      <c r="O238" s="138" t="s">
        <v>339</v>
      </c>
      <c r="P238" s="138" t="s">
        <v>1212</v>
      </c>
      <c r="Q238" s="139">
        <v>28770</v>
      </c>
      <c r="R238" s="139">
        <v>1</v>
      </c>
      <c r="S238" s="139">
        <v>80.5</v>
      </c>
      <c r="T238" s="140"/>
      <c r="U238" s="139">
        <v>23.16</v>
      </c>
      <c r="V238" s="141">
        <v>2.0000000000000002E-5</v>
      </c>
      <c r="W238" s="141">
        <f t="shared" si="3"/>
        <v>6.7889566071350973E-4</v>
      </c>
      <c r="X238" s="141">
        <v>2.1416967905596244E-5</v>
      </c>
      <c r="AC238" s="2"/>
      <c r="AD238" s="2"/>
      <c r="AE238" s="2"/>
    </row>
    <row r="239" spans="1:31" s="134" customFormat="1">
      <c r="A239" s="138" t="s">
        <v>1213</v>
      </c>
      <c r="B239" s="138">
        <v>13498</v>
      </c>
      <c r="C239" s="138" t="s">
        <v>2848</v>
      </c>
      <c r="D239" s="138" t="s">
        <v>2849</v>
      </c>
      <c r="E239" s="138" t="s">
        <v>309</v>
      </c>
      <c r="F239" s="138" t="s">
        <v>3558</v>
      </c>
      <c r="G239" s="138" t="s">
        <v>3559</v>
      </c>
      <c r="H239" s="138" t="s">
        <v>321</v>
      </c>
      <c r="I239" s="138" t="s">
        <v>917</v>
      </c>
      <c r="J239" s="138" t="s">
        <v>204</v>
      </c>
      <c r="K239" s="138" t="s">
        <v>204</v>
      </c>
      <c r="L239" s="138" t="s">
        <v>325</v>
      </c>
      <c r="M239" s="138" t="s">
        <v>340</v>
      </c>
      <c r="N239" s="138" t="s">
        <v>462</v>
      </c>
      <c r="O239" s="138" t="s">
        <v>339</v>
      </c>
      <c r="P239" s="138" t="s">
        <v>1212</v>
      </c>
      <c r="Q239" s="139">
        <v>42</v>
      </c>
      <c r="R239" s="139">
        <v>1</v>
      </c>
      <c r="S239" s="139">
        <v>19000</v>
      </c>
      <c r="T239" s="140"/>
      <c r="U239" s="139">
        <v>7.98</v>
      </c>
      <c r="V239" s="141">
        <v>0</v>
      </c>
      <c r="W239" s="141">
        <f t="shared" si="3"/>
        <v>2.3392000744791919E-4</v>
      </c>
      <c r="X239" s="141">
        <v>7.3794215840525927E-6</v>
      </c>
      <c r="AC239" s="2"/>
      <c r="AD239" s="2"/>
      <c r="AE239" s="2"/>
    </row>
    <row r="240" spans="1:31" s="134" customFormat="1">
      <c r="A240" s="138" t="s">
        <v>1213</v>
      </c>
      <c r="B240" s="138">
        <v>13498</v>
      </c>
      <c r="C240" s="138" t="s">
        <v>2893</v>
      </c>
      <c r="D240" s="138" t="s">
        <v>2894</v>
      </c>
      <c r="E240" s="138" t="s">
        <v>309</v>
      </c>
      <c r="F240" s="138" t="s">
        <v>3791</v>
      </c>
      <c r="G240" s="138" t="s">
        <v>3792</v>
      </c>
      <c r="H240" s="138" t="s">
        <v>321</v>
      </c>
      <c r="I240" s="138" t="s">
        <v>917</v>
      </c>
      <c r="J240" s="138" t="s">
        <v>204</v>
      </c>
      <c r="K240" s="138" t="s">
        <v>204</v>
      </c>
      <c r="L240" s="138" t="s">
        <v>325</v>
      </c>
      <c r="M240" s="138" t="s">
        <v>340</v>
      </c>
      <c r="N240" s="138" t="s">
        <v>440</v>
      </c>
      <c r="O240" s="138" t="s">
        <v>339</v>
      </c>
      <c r="P240" s="138" t="s">
        <v>1212</v>
      </c>
      <c r="Q240" s="139">
        <v>80</v>
      </c>
      <c r="R240" s="139">
        <v>1</v>
      </c>
      <c r="S240" s="139">
        <v>5339</v>
      </c>
      <c r="T240" s="140"/>
      <c r="U240" s="139">
        <v>4.2709999999999999</v>
      </c>
      <c r="V240" s="141">
        <v>1.0000000000000001E-5</v>
      </c>
      <c r="W240" s="141">
        <f t="shared" si="3"/>
        <v>1.2519703656767704E-4</v>
      </c>
      <c r="X240" s="141">
        <v>3.9495626046978219E-6</v>
      </c>
      <c r="AC240" s="2"/>
      <c r="AD240" s="2"/>
      <c r="AE240" s="2"/>
    </row>
    <row r="241" spans="1:31" s="134" customFormat="1">
      <c r="A241" s="138" t="s">
        <v>1213</v>
      </c>
      <c r="B241" s="138">
        <v>13498</v>
      </c>
      <c r="C241" s="138" t="s">
        <v>2942</v>
      </c>
      <c r="D241" s="138" t="s">
        <v>2943</v>
      </c>
      <c r="E241" s="138" t="s">
        <v>309</v>
      </c>
      <c r="F241" s="138" t="s">
        <v>3793</v>
      </c>
      <c r="G241" s="138" t="s">
        <v>3794</v>
      </c>
      <c r="H241" s="138" t="s">
        <v>321</v>
      </c>
      <c r="I241" s="138" t="s">
        <v>917</v>
      </c>
      <c r="J241" s="138" t="s">
        <v>204</v>
      </c>
      <c r="K241" s="138" t="s">
        <v>204</v>
      </c>
      <c r="L241" s="138" t="s">
        <v>325</v>
      </c>
      <c r="M241" s="138" t="s">
        <v>340</v>
      </c>
      <c r="N241" s="138" t="s">
        <v>437</v>
      </c>
      <c r="O241" s="138" t="s">
        <v>339</v>
      </c>
      <c r="P241" s="138" t="s">
        <v>1212</v>
      </c>
      <c r="Q241" s="139">
        <v>24</v>
      </c>
      <c r="R241" s="139">
        <v>1</v>
      </c>
      <c r="S241" s="139">
        <v>17650</v>
      </c>
      <c r="T241" s="140"/>
      <c r="U241" s="139">
        <v>4.2359999999999998</v>
      </c>
      <c r="V241" s="141">
        <v>0</v>
      </c>
      <c r="W241" s="141">
        <f t="shared" si="3"/>
        <v>1.2417107162273001E-4</v>
      </c>
      <c r="X241" s="141">
        <v>3.9171967205572404E-6</v>
      </c>
      <c r="AC241" s="2"/>
      <c r="AD241" s="2"/>
      <c r="AE241" s="2"/>
    </row>
    <row r="242" spans="1:31" s="134" customFormat="1">
      <c r="A242" s="138" t="s">
        <v>1213</v>
      </c>
      <c r="B242" s="138">
        <v>13500</v>
      </c>
      <c r="C242" s="138" t="s">
        <v>2513</v>
      </c>
      <c r="D242" s="138" t="s">
        <v>2514</v>
      </c>
      <c r="E242" s="138" t="s">
        <v>309</v>
      </c>
      <c r="F242" s="138" t="s">
        <v>2513</v>
      </c>
      <c r="G242" s="138" t="s">
        <v>3542</v>
      </c>
      <c r="H242" s="138" t="s">
        <v>321</v>
      </c>
      <c r="I242" s="138" t="s">
        <v>917</v>
      </c>
      <c r="J242" s="138" t="s">
        <v>204</v>
      </c>
      <c r="K242" s="138" t="s">
        <v>204</v>
      </c>
      <c r="L242" s="138" t="s">
        <v>325</v>
      </c>
      <c r="M242" s="138" t="s">
        <v>340</v>
      </c>
      <c r="N242" s="138" t="s">
        <v>446</v>
      </c>
      <c r="O242" s="138" t="s">
        <v>339</v>
      </c>
      <c r="P242" s="138" t="s">
        <v>1212</v>
      </c>
      <c r="Q242" s="139">
        <v>2091</v>
      </c>
      <c r="R242" s="139">
        <v>1</v>
      </c>
      <c r="S242" s="139">
        <v>142500</v>
      </c>
      <c r="T242" s="140"/>
      <c r="U242" s="139">
        <v>2979.6750000000002</v>
      </c>
      <c r="V242" s="141">
        <v>5.0000000000000002E-5</v>
      </c>
      <c r="W242" s="141">
        <f t="shared" si="3"/>
        <v>7.7096892255302904E-2</v>
      </c>
      <c r="X242" s="141">
        <v>6.5205647362888411E-3</v>
      </c>
      <c r="AC242" s="2"/>
      <c r="AD242" s="2"/>
      <c r="AE242" s="2"/>
    </row>
    <row r="243" spans="1:31" s="134" customFormat="1">
      <c r="A243" s="138" t="s">
        <v>1213</v>
      </c>
      <c r="B243" s="138">
        <v>13500</v>
      </c>
      <c r="C243" s="138" t="s">
        <v>1519</v>
      </c>
      <c r="D243" s="138" t="s">
        <v>1520</v>
      </c>
      <c r="E243" s="138" t="s">
        <v>309</v>
      </c>
      <c r="F243" s="138" t="s">
        <v>1519</v>
      </c>
      <c r="G243" s="138" t="s">
        <v>3528</v>
      </c>
      <c r="H243" s="138" t="s">
        <v>321</v>
      </c>
      <c r="I243" s="138" t="s">
        <v>917</v>
      </c>
      <c r="J243" s="138" t="s">
        <v>204</v>
      </c>
      <c r="K243" s="138" t="s">
        <v>204</v>
      </c>
      <c r="L243" s="138" t="s">
        <v>325</v>
      </c>
      <c r="M243" s="138" t="s">
        <v>340</v>
      </c>
      <c r="N243" s="138" t="s">
        <v>448</v>
      </c>
      <c r="O243" s="138" t="s">
        <v>339</v>
      </c>
      <c r="P243" s="138" t="s">
        <v>1212</v>
      </c>
      <c r="Q243" s="139">
        <v>57164</v>
      </c>
      <c r="R243" s="139">
        <v>1</v>
      </c>
      <c r="S243" s="139">
        <v>4982</v>
      </c>
      <c r="T243" s="140"/>
      <c r="U243" s="139">
        <v>2847.91</v>
      </c>
      <c r="V243" s="141">
        <v>4.0000000000000003E-5</v>
      </c>
      <c r="W243" s="141">
        <f t="shared" si="3"/>
        <v>7.3687570094993465E-2</v>
      </c>
      <c r="X243" s="141">
        <v>6.2322171102970466E-3</v>
      </c>
      <c r="AC243" s="2"/>
      <c r="AD243" s="2"/>
      <c r="AE243" s="2"/>
    </row>
    <row r="244" spans="1:31" s="134" customFormat="1">
      <c r="A244" s="138" t="s">
        <v>1213</v>
      </c>
      <c r="B244" s="138">
        <v>13500</v>
      </c>
      <c r="C244" s="138" t="s">
        <v>1603</v>
      </c>
      <c r="D244" s="138" t="s">
        <v>1604</v>
      </c>
      <c r="E244" s="138" t="s">
        <v>309</v>
      </c>
      <c r="F244" s="138" t="s">
        <v>1603</v>
      </c>
      <c r="G244" s="138" t="s">
        <v>3530</v>
      </c>
      <c r="H244" s="138" t="s">
        <v>321</v>
      </c>
      <c r="I244" s="138" t="s">
        <v>917</v>
      </c>
      <c r="J244" s="138" t="s">
        <v>204</v>
      </c>
      <c r="K244" s="138" t="s">
        <v>204</v>
      </c>
      <c r="L244" s="138" t="s">
        <v>325</v>
      </c>
      <c r="M244" s="138" t="s">
        <v>340</v>
      </c>
      <c r="N244" s="138" t="s">
        <v>448</v>
      </c>
      <c r="O244" s="138" t="s">
        <v>339</v>
      </c>
      <c r="P244" s="138" t="s">
        <v>1212</v>
      </c>
      <c r="Q244" s="139">
        <v>53894</v>
      </c>
      <c r="R244" s="139">
        <v>1</v>
      </c>
      <c r="S244" s="139">
        <v>5008</v>
      </c>
      <c r="T244" s="140"/>
      <c r="U244" s="139">
        <v>2699.0120000000002</v>
      </c>
      <c r="V244" s="141">
        <v>4.0000000000000003E-5</v>
      </c>
      <c r="W244" s="141">
        <f t="shared" si="3"/>
        <v>6.9834944200212981E-2</v>
      </c>
      <c r="X244" s="141">
        <v>5.9063765242922187E-3</v>
      </c>
      <c r="AC244" s="2"/>
      <c r="AD244" s="2"/>
      <c r="AE244" s="2"/>
    </row>
    <row r="245" spans="1:31" s="134" customFormat="1">
      <c r="A245" s="138" t="s">
        <v>1213</v>
      </c>
      <c r="B245" s="138">
        <v>13500</v>
      </c>
      <c r="C245" s="138" t="s">
        <v>1885</v>
      </c>
      <c r="D245" s="138" t="s">
        <v>1886</v>
      </c>
      <c r="E245" s="138" t="s">
        <v>309</v>
      </c>
      <c r="F245" s="138" t="s">
        <v>3543</v>
      </c>
      <c r="G245" s="138" t="s">
        <v>3544</v>
      </c>
      <c r="H245" s="138" t="s">
        <v>321</v>
      </c>
      <c r="I245" s="138" t="s">
        <v>917</v>
      </c>
      <c r="J245" s="138" t="s">
        <v>204</v>
      </c>
      <c r="K245" s="138" t="s">
        <v>204</v>
      </c>
      <c r="L245" s="138" t="s">
        <v>325</v>
      </c>
      <c r="M245" s="138" t="s">
        <v>340</v>
      </c>
      <c r="N245" s="138" t="s">
        <v>448</v>
      </c>
      <c r="O245" s="138" t="s">
        <v>339</v>
      </c>
      <c r="P245" s="138" t="s">
        <v>1212</v>
      </c>
      <c r="Q245" s="139">
        <v>13328</v>
      </c>
      <c r="R245" s="139">
        <v>1</v>
      </c>
      <c r="S245" s="139">
        <v>16650</v>
      </c>
      <c r="T245" s="140"/>
      <c r="U245" s="139">
        <v>2219.1120000000001</v>
      </c>
      <c r="V245" s="141">
        <v>5.0000000000000002E-5</v>
      </c>
      <c r="W245" s="141">
        <f t="shared" si="3"/>
        <v>5.7417885764873597E-2</v>
      </c>
      <c r="X245" s="141">
        <v>4.8561884947436896E-3</v>
      </c>
      <c r="AC245" s="2"/>
      <c r="AD245" s="2"/>
      <c r="AE245" s="2"/>
    </row>
    <row r="246" spans="1:31" s="134" customFormat="1">
      <c r="A246" s="138" t="s">
        <v>1213</v>
      </c>
      <c r="B246" s="138">
        <v>13500</v>
      </c>
      <c r="C246" s="138" t="s">
        <v>3253</v>
      </c>
      <c r="D246" s="138" t="s">
        <v>3254</v>
      </c>
      <c r="E246" s="138" t="s">
        <v>309</v>
      </c>
      <c r="F246" s="138" t="s">
        <v>3253</v>
      </c>
      <c r="G246" s="138" t="s">
        <v>3531</v>
      </c>
      <c r="H246" s="138" t="s">
        <v>321</v>
      </c>
      <c r="I246" s="138" t="s">
        <v>917</v>
      </c>
      <c r="J246" s="138" t="s">
        <v>204</v>
      </c>
      <c r="K246" s="138" t="s">
        <v>204</v>
      </c>
      <c r="L246" s="138" t="s">
        <v>325</v>
      </c>
      <c r="M246" s="138" t="s">
        <v>340</v>
      </c>
      <c r="N246" s="138" t="s">
        <v>448</v>
      </c>
      <c r="O246" s="138" t="s">
        <v>339</v>
      </c>
      <c r="P246" s="138" t="s">
        <v>1212</v>
      </c>
      <c r="Q246" s="139">
        <v>84789</v>
      </c>
      <c r="R246" s="139">
        <v>1</v>
      </c>
      <c r="S246" s="139">
        <v>2572</v>
      </c>
      <c r="T246" s="139">
        <v>21.672999999999998</v>
      </c>
      <c r="U246" s="139">
        <v>2202.4459999999999</v>
      </c>
      <c r="V246" s="141">
        <v>6.9999999999999994E-5</v>
      </c>
      <c r="W246" s="141">
        <f t="shared" si="3"/>
        <v>5.6986665310855326E-2</v>
      </c>
      <c r="X246" s="141">
        <v>4.8197174930757255E-3</v>
      </c>
      <c r="AC246" s="2"/>
      <c r="AD246" s="2"/>
      <c r="AE246" s="2"/>
    </row>
    <row r="247" spans="1:31" s="134" customFormat="1">
      <c r="A247" s="138" t="s">
        <v>1213</v>
      </c>
      <c r="B247" s="138">
        <v>13500</v>
      </c>
      <c r="C247" s="138" t="s">
        <v>2190</v>
      </c>
      <c r="D247" s="138" t="s">
        <v>2191</v>
      </c>
      <c r="E247" s="138" t="s">
        <v>309</v>
      </c>
      <c r="F247" s="138" t="s">
        <v>2190</v>
      </c>
      <c r="G247" s="138" t="s">
        <v>3529</v>
      </c>
      <c r="H247" s="138" t="s">
        <v>321</v>
      </c>
      <c r="I247" s="138" t="s">
        <v>917</v>
      </c>
      <c r="J247" s="138" t="s">
        <v>204</v>
      </c>
      <c r="K247" s="138" t="s">
        <v>204</v>
      </c>
      <c r="L247" s="138" t="s">
        <v>325</v>
      </c>
      <c r="M247" s="138" t="s">
        <v>340</v>
      </c>
      <c r="N247" s="138" t="s">
        <v>467</v>
      </c>
      <c r="O247" s="138" t="s">
        <v>339</v>
      </c>
      <c r="P247" s="138" t="s">
        <v>1212</v>
      </c>
      <c r="Q247" s="139">
        <v>37097</v>
      </c>
      <c r="R247" s="139">
        <v>1</v>
      </c>
      <c r="S247" s="139">
        <v>5587</v>
      </c>
      <c r="T247" s="140"/>
      <c r="U247" s="139">
        <v>2072.6089999999999</v>
      </c>
      <c r="V247" s="141">
        <v>3.0000000000000001E-5</v>
      </c>
      <c r="W247" s="141">
        <f t="shared" si="3"/>
        <v>5.3627228728089837E-2</v>
      </c>
      <c r="X247" s="141">
        <v>4.5355890013222509E-3</v>
      </c>
      <c r="AC247" s="2"/>
      <c r="AD247" s="2"/>
      <c r="AE247" s="2"/>
    </row>
    <row r="248" spans="1:31" s="134" customFormat="1">
      <c r="A248" s="138" t="s">
        <v>1213</v>
      </c>
      <c r="B248" s="138">
        <v>13500</v>
      </c>
      <c r="C248" s="138" t="s">
        <v>3548</v>
      </c>
      <c r="D248" s="138" t="s">
        <v>3549</v>
      </c>
      <c r="E248" s="138" t="s">
        <v>309</v>
      </c>
      <c r="F248" s="138" t="s">
        <v>3548</v>
      </c>
      <c r="G248" s="138" t="s">
        <v>3550</v>
      </c>
      <c r="H248" s="138" t="s">
        <v>321</v>
      </c>
      <c r="I248" s="138" t="s">
        <v>917</v>
      </c>
      <c r="J248" s="138" t="s">
        <v>204</v>
      </c>
      <c r="K248" s="138" t="s">
        <v>204</v>
      </c>
      <c r="L248" s="138" t="s">
        <v>325</v>
      </c>
      <c r="M248" s="138" t="s">
        <v>340</v>
      </c>
      <c r="N248" s="138" t="s">
        <v>480</v>
      </c>
      <c r="O248" s="138" t="s">
        <v>339</v>
      </c>
      <c r="P248" s="138" t="s">
        <v>1212</v>
      </c>
      <c r="Q248" s="139">
        <v>2732</v>
      </c>
      <c r="R248" s="139">
        <v>1</v>
      </c>
      <c r="S248" s="139">
        <v>56600</v>
      </c>
      <c r="T248" s="140"/>
      <c r="U248" s="139">
        <v>1546.3119999999999</v>
      </c>
      <c r="V248" s="141">
        <v>4.0000000000000003E-5</v>
      </c>
      <c r="W248" s="141">
        <f t="shared" si="3"/>
        <v>4.0009682148919576E-2</v>
      </c>
      <c r="X248" s="141">
        <v>3.3838682065998032E-3</v>
      </c>
      <c r="AC248" s="2"/>
      <c r="AD248" s="2"/>
      <c r="AE248" s="2"/>
    </row>
    <row r="249" spans="1:31" s="134" customFormat="1">
      <c r="A249" s="138" t="s">
        <v>1213</v>
      </c>
      <c r="B249" s="138">
        <v>13500</v>
      </c>
      <c r="C249" s="138" t="s">
        <v>3568</v>
      </c>
      <c r="D249" s="138" t="s">
        <v>3569</v>
      </c>
      <c r="E249" s="138" t="s">
        <v>309</v>
      </c>
      <c r="F249" s="138" t="s">
        <v>3568</v>
      </c>
      <c r="G249" s="138" t="s">
        <v>3570</v>
      </c>
      <c r="H249" s="138" t="s">
        <v>321</v>
      </c>
      <c r="I249" s="138" t="s">
        <v>917</v>
      </c>
      <c r="J249" s="138" t="s">
        <v>204</v>
      </c>
      <c r="K249" s="138" t="s">
        <v>204</v>
      </c>
      <c r="L249" s="138" t="s">
        <v>325</v>
      </c>
      <c r="M249" s="138" t="s">
        <v>340</v>
      </c>
      <c r="N249" s="138" t="s">
        <v>458</v>
      </c>
      <c r="O249" s="138" t="s">
        <v>339</v>
      </c>
      <c r="P249" s="138" t="s">
        <v>1212</v>
      </c>
      <c r="Q249" s="139">
        <v>2033</v>
      </c>
      <c r="R249" s="139">
        <v>1</v>
      </c>
      <c r="S249" s="139">
        <v>68020</v>
      </c>
      <c r="T249" s="140"/>
      <c r="U249" s="139">
        <v>1382.847</v>
      </c>
      <c r="V249" s="141">
        <v>6.9999999999999994E-5</v>
      </c>
      <c r="W249" s="141">
        <f t="shared" si="3"/>
        <v>3.5780145876502925E-2</v>
      </c>
      <c r="X249" s="141">
        <v>3.0261499606107425E-3</v>
      </c>
      <c r="AC249" s="2"/>
      <c r="AD249" s="2"/>
      <c r="AE249" s="2"/>
    </row>
    <row r="250" spans="1:31" s="134" customFormat="1">
      <c r="A250" s="138" t="s">
        <v>1213</v>
      </c>
      <c r="B250" s="138">
        <v>13500</v>
      </c>
      <c r="C250" s="138" t="s">
        <v>2144</v>
      </c>
      <c r="D250" s="138" t="s">
        <v>2145</v>
      </c>
      <c r="E250" s="138" t="s">
        <v>309</v>
      </c>
      <c r="F250" s="138" t="s">
        <v>2144</v>
      </c>
      <c r="G250" s="138" t="s">
        <v>3545</v>
      </c>
      <c r="H250" s="138" t="s">
        <v>321</v>
      </c>
      <c r="I250" s="138" t="s">
        <v>917</v>
      </c>
      <c r="J250" s="138" t="s">
        <v>204</v>
      </c>
      <c r="K250" s="138" t="s">
        <v>204</v>
      </c>
      <c r="L250" s="138" t="s">
        <v>325</v>
      </c>
      <c r="M250" s="138" t="s">
        <v>340</v>
      </c>
      <c r="N250" s="138" t="s">
        <v>456</v>
      </c>
      <c r="O250" s="138" t="s">
        <v>339</v>
      </c>
      <c r="P250" s="138" t="s">
        <v>1212</v>
      </c>
      <c r="Q250" s="139">
        <v>59290</v>
      </c>
      <c r="R250" s="139">
        <v>1</v>
      </c>
      <c r="S250" s="139">
        <v>2089</v>
      </c>
      <c r="T250" s="140"/>
      <c r="U250" s="139">
        <v>1238.568</v>
      </c>
      <c r="V250" s="141">
        <v>5.0000000000000002E-5</v>
      </c>
      <c r="W250" s="141">
        <f t="shared" si="3"/>
        <v>3.2047033198877729E-2</v>
      </c>
      <c r="X250" s="141">
        <v>2.7104173523272829E-3</v>
      </c>
      <c r="AC250" s="2"/>
      <c r="AD250" s="2"/>
      <c r="AE250" s="2"/>
    </row>
    <row r="251" spans="1:31" s="134" customFormat="1">
      <c r="A251" s="138" t="s">
        <v>1213</v>
      </c>
      <c r="B251" s="138">
        <v>13500</v>
      </c>
      <c r="C251" s="138" t="s">
        <v>2092</v>
      </c>
      <c r="D251" s="138" t="s">
        <v>2093</v>
      </c>
      <c r="E251" s="138" t="s">
        <v>309</v>
      </c>
      <c r="F251" s="138" t="s">
        <v>2092</v>
      </c>
      <c r="G251" s="138" t="s">
        <v>3579</v>
      </c>
      <c r="H251" s="138" t="s">
        <v>321</v>
      </c>
      <c r="I251" s="138" t="s">
        <v>917</v>
      </c>
      <c r="J251" s="138" t="s">
        <v>204</v>
      </c>
      <c r="K251" s="138" t="s">
        <v>204</v>
      </c>
      <c r="L251" s="138" t="s">
        <v>325</v>
      </c>
      <c r="M251" s="138" t="s">
        <v>340</v>
      </c>
      <c r="N251" s="138" t="s">
        <v>484</v>
      </c>
      <c r="O251" s="138" t="s">
        <v>339</v>
      </c>
      <c r="P251" s="138" t="s">
        <v>1212</v>
      </c>
      <c r="Q251" s="139">
        <v>217581</v>
      </c>
      <c r="R251" s="139">
        <v>1</v>
      </c>
      <c r="S251" s="139">
        <v>546.6</v>
      </c>
      <c r="T251" s="140"/>
      <c r="U251" s="139">
        <v>1189.298</v>
      </c>
      <c r="V251" s="141">
        <v>8.0000000000000007E-5</v>
      </c>
      <c r="W251" s="141">
        <f t="shared" si="3"/>
        <v>3.0772208299712965E-2</v>
      </c>
      <c r="X251" s="141">
        <v>2.6025974644009317E-3</v>
      </c>
      <c r="AC251" s="2"/>
      <c r="AD251" s="2"/>
      <c r="AE251" s="2"/>
    </row>
    <row r="252" spans="1:31" s="134" customFormat="1">
      <c r="A252" s="138" t="s">
        <v>1213</v>
      </c>
      <c r="B252" s="138">
        <v>13500</v>
      </c>
      <c r="C252" s="138" t="s">
        <v>3539</v>
      </c>
      <c r="D252" s="138" t="s">
        <v>3540</v>
      </c>
      <c r="E252" s="138" t="s">
        <v>309</v>
      </c>
      <c r="F252" s="138" t="s">
        <v>3539</v>
      </c>
      <c r="G252" s="138" t="s">
        <v>3541</v>
      </c>
      <c r="H252" s="138" t="s">
        <v>321</v>
      </c>
      <c r="I252" s="138" t="s">
        <v>917</v>
      </c>
      <c r="J252" s="138" t="s">
        <v>204</v>
      </c>
      <c r="K252" s="138" t="s">
        <v>204</v>
      </c>
      <c r="L252" s="138" t="s">
        <v>325</v>
      </c>
      <c r="M252" s="138" t="s">
        <v>340</v>
      </c>
      <c r="N252" s="138" t="s">
        <v>458</v>
      </c>
      <c r="O252" s="138" t="s">
        <v>339</v>
      </c>
      <c r="P252" s="138" t="s">
        <v>1212</v>
      </c>
      <c r="Q252" s="139">
        <v>8588</v>
      </c>
      <c r="R252" s="139">
        <v>1</v>
      </c>
      <c r="S252" s="139">
        <v>13000</v>
      </c>
      <c r="T252" s="140"/>
      <c r="U252" s="139">
        <v>1116.44</v>
      </c>
      <c r="V252" s="141">
        <v>8.0000000000000007E-5</v>
      </c>
      <c r="W252" s="141">
        <f t="shared" si="3"/>
        <v>2.8887061303501344E-2</v>
      </c>
      <c r="X252" s="141">
        <v>2.4431588324841848E-3</v>
      </c>
      <c r="AC252" s="2"/>
      <c r="AD252" s="2"/>
      <c r="AE252" s="2"/>
    </row>
    <row r="253" spans="1:31" s="134" customFormat="1">
      <c r="A253" s="138" t="s">
        <v>1213</v>
      </c>
      <c r="B253" s="138">
        <v>13500</v>
      </c>
      <c r="C253" s="138" t="s">
        <v>3604</v>
      </c>
      <c r="D253" s="138" t="s">
        <v>3605</v>
      </c>
      <c r="E253" s="138" t="s">
        <v>309</v>
      </c>
      <c r="F253" s="138" t="s">
        <v>3606</v>
      </c>
      <c r="G253" s="138" t="s">
        <v>3607</v>
      </c>
      <c r="H253" s="138" t="s">
        <v>321</v>
      </c>
      <c r="I253" s="138" t="s">
        <v>917</v>
      </c>
      <c r="J253" s="138" t="s">
        <v>204</v>
      </c>
      <c r="K253" s="138" t="s">
        <v>204</v>
      </c>
      <c r="L253" s="138" t="s">
        <v>325</v>
      </c>
      <c r="M253" s="138" t="s">
        <v>340</v>
      </c>
      <c r="N253" s="138" t="s">
        <v>448</v>
      </c>
      <c r="O253" s="138" t="s">
        <v>339</v>
      </c>
      <c r="P253" s="138" t="s">
        <v>1212</v>
      </c>
      <c r="Q253" s="139">
        <v>5226</v>
      </c>
      <c r="R253" s="139">
        <v>1</v>
      </c>
      <c r="S253" s="139">
        <v>18720</v>
      </c>
      <c r="T253" s="140"/>
      <c r="U253" s="139">
        <v>978.30700000000002</v>
      </c>
      <c r="V253" s="141">
        <v>5.0000000000000002E-5</v>
      </c>
      <c r="W253" s="141">
        <f t="shared" si="3"/>
        <v>2.5312971841428548E-2</v>
      </c>
      <c r="X253" s="141">
        <v>2.1408758087591859E-3</v>
      </c>
      <c r="AC253" s="2"/>
      <c r="AD253" s="2"/>
      <c r="AE253" s="2"/>
    </row>
    <row r="254" spans="1:31" s="134" customFormat="1">
      <c r="A254" s="138" t="s">
        <v>1213</v>
      </c>
      <c r="B254" s="138">
        <v>13500</v>
      </c>
      <c r="C254" s="138" t="s">
        <v>3258</v>
      </c>
      <c r="D254" s="138" t="s">
        <v>3259</v>
      </c>
      <c r="E254" s="138" t="s">
        <v>309</v>
      </c>
      <c r="F254" s="138" t="s">
        <v>3258</v>
      </c>
      <c r="G254" s="138" t="s">
        <v>3622</v>
      </c>
      <c r="H254" s="138" t="s">
        <v>321</v>
      </c>
      <c r="I254" s="138" t="s">
        <v>917</v>
      </c>
      <c r="J254" s="138" t="s">
        <v>204</v>
      </c>
      <c r="K254" s="138" t="s">
        <v>204</v>
      </c>
      <c r="L254" s="138" t="s">
        <v>325</v>
      </c>
      <c r="M254" s="138" t="s">
        <v>340</v>
      </c>
      <c r="N254" s="138" t="s">
        <v>441</v>
      </c>
      <c r="O254" s="138" t="s">
        <v>339</v>
      </c>
      <c r="P254" s="138" t="s">
        <v>1212</v>
      </c>
      <c r="Q254" s="139">
        <v>3493</v>
      </c>
      <c r="R254" s="139">
        <v>1</v>
      </c>
      <c r="S254" s="139">
        <v>26100</v>
      </c>
      <c r="T254" s="140"/>
      <c r="U254" s="139">
        <v>911.673</v>
      </c>
      <c r="V254" s="141">
        <v>6.0000000000000002E-5</v>
      </c>
      <c r="W254" s="141">
        <f t="shared" si="3"/>
        <v>2.3588866253221832E-2</v>
      </c>
      <c r="X254" s="141">
        <v>1.9950574525163505E-3</v>
      </c>
      <c r="AC254" s="2"/>
      <c r="AD254" s="2"/>
      <c r="AE254" s="2"/>
    </row>
    <row r="255" spans="1:31" s="134" customFormat="1">
      <c r="A255" s="138" t="s">
        <v>1213</v>
      </c>
      <c r="B255" s="138">
        <v>13500</v>
      </c>
      <c r="C255" s="138" t="s">
        <v>2023</v>
      </c>
      <c r="D255" s="138" t="s">
        <v>2024</v>
      </c>
      <c r="E255" s="138" t="s">
        <v>309</v>
      </c>
      <c r="F255" s="138" t="s">
        <v>2023</v>
      </c>
      <c r="G255" s="138" t="s">
        <v>3561</v>
      </c>
      <c r="H255" s="138" t="s">
        <v>321</v>
      </c>
      <c r="I255" s="138" t="s">
        <v>917</v>
      </c>
      <c r="J255" s="138" t="s">
        <v>204</v>
      </c>
      <c r="K255" s="138" t="s">
        <v>204</v>
      </c>
      <c r="L255" s="138" t="s">
        <v>325</v>
      </c>
      <c r="M255" s="138" t="s">
        <v>340</v>
      </c>
      <c r="N255" s="138" t="s">
        <v>464</v>
      </c>
      <c r="O255" s="138" t="s">
        <v>339</v>
      </c>
      <c r="P255" s="138" t="s">
        <v>1212</v>
      </c>
      <c r="Q255" s="139">
        <v>3599</v>
      </c>
      <c r="R255" s="139">
        <v>1</v>
      </c>
      <c r="S255" s="139">
        <v>24920</v>
      </c>
      <c r="T255" s="140"/>
      <c r="U255" s="139">
        <v>896.87099999999998</v>
      </c>
      <c r="V255" s="141">
        <v>3.0000000000000001E-5</v>
      </c>
      <c r="W255" s="141">
        <f t="shared" si="3"/>
        <v>2.3205875423965957E-2</v>
      </c>
      <c r="X255" s="141">
        <v>1.9626655308381314E-3</v>
      </c>
      <c r="AC255" s="2"/>
      <c r="AD255" s="2"/>
      <c r="AE255" s="2"/>
    </row>
    <row r="256" spans="1:31" s="134" customFormat="1">
      <c r="A256" s="138" t="s">
        <v>1213</v>
      </c>
      <c r="B256" s="138">
        <v>13500</v>
      </c>
      <c r="C256" s="138" t="s">
        <v>2590</v>
      </c>
      <c r="D256" s="138" t="s">
        <v>2591</v>
      </c>
      <c r="E256" s="138" t="s">
        <v>309</v>
      </c>
      <c r="F256" s="138" t="s">
        <v>2590</v>
      </c>
      <c r="G256" s="138" t="s">
        <v>3617</v>
      </c>
      <c r="H256" s="138" t="s">
        <v>321</v>
      </c>
      <c r="I256" s="138" t="s">
        <v>917</v>
      </c>
      <c r="J256" s="138" t="s">
        <v>204</v>
      </c>
      <c r="K256" s="138" t="s">
        <v>204</v>
      </c>
      <c r="L256" s="138" t="s">
        <v>325</v>
      </c>
      <c r="M256" s="138" t="s">
        <v>340</v>
      </c>
      <c r="N256" s="138" t="s">
        <v>475</v>
      </c>
      <c r="O256" s="138" t="s">
        <v>339</v>
      </c>
      <c r="P256" s="138" t="s">
        <v>1212</v>
      </c>
      <c r="Q256" s="139">
        <v>24623</v>
      </c>
      <c r="R256" s="139">
        <v>1</v>
      </c>
      <c r="S256" s="139">
        <v>3511</v>
      </c>
      <c r="T256" s="140"/>
      <c r="U256" s="139">
        <v>864.51400000000001</v>
      </c>
      <c r="V256" s="141">
        <v>9.0000000000000006E-5</v>
      </c>
      <c r="W256" s="141">
        <f t="shared" si="3"/>
        <v>2.2368661921585719E-2</v>
      </c>
      <c r="X256" s="141">
        <v>1.8918571664453374E-3</v>
      </c>
      <c r="AC256" s="2"/>
      <c r="AD256" s="2"/>
      <c r="AE256" s="2"/>
    </row>
    <row r="257" spans="1:31" s="134" customFormat="1">
      <c r="A257" s="138" t="s">
        <v>1213</v>
      </c>
      <c r="B257" s="138">
        <v>13500</v>
      </c>
      <c r="C257" s="138" t="s">
        <v>2204</v>
      </c>
      <c r="D257" s="138" t="s">
        <v>2205</v>
      </c>
      <c r="E257" s="138" t="s">
        <v>309</v>
      </c>
      <c r="F257" s="138" t="s">
        <v>3532</v>
      </c>
      <c r="G257" s="138" t="s">
        <v>3533</v>
      </c>
      <c r="H257" s="138" t="s">
        <v>321</v>
      </c>
      <c r="I257" s="138" t="s">
        <v>917</v>
      </c>
      <c r="J257" s="138" t="s">
        <v>204</v>
      </c>
      <c r="K257" s="138" t="s">
        <v>204</v>
      </c>
      <c r="L257" s="138" t="s">
        <v>325</v>
      </c>
      <c r="M257" s="138" t="s">
        <v>340</v>
      </c>
      <c r="N257" s="138" t="s">
        <v>445</v>
      </c>
      <c r="O257" s="138" t="s">
        <v>339</v>
      </c>
      <c r="P257" s="138" t="s">
        <v>1212</v>
      </c>
      <c r="Q257" s="139">
        <v>12166</v>
      </c>
      <c r="R257" s="139">
        <v>1</v>
      </c>
      <c r="S257" s="139">
        <v>6881</v>
      </c>
      <c r="T257" s="140"/>
      <c r="U257" s="139">
        <v>837.14200000000005</v>
      </c>
      <c r="V257" s="141">
        <v>5.0000000000000002E-5</v>
      </c>
      <c r="W257" s="141">
        <f t="shared" si="3"/>
        <v>2.1660431616330231E-2</v>
      </c>
      <c r="X257" s="141">
        <v>1.8319577150079499E-3</v>
      </c>
      <c r="AC257" s="2"/>
      <c r="AD257" s="2"/>
      <c r="AE257" s="2"/>
    </row>
    <row r="258" spans="1:31" s="134" customFormat="1">
      <c r="A258" s="138" t="s">
        <v>1213</v>
      </c>
      <c r="B258" s="138">
        <v>13500</v>
      </c>
      <c r="C258" s="138" t="s">
        <v>1920</v>
      </c>
      <c r="D258" s="138" t="s">
        <v>1921</v>
      </c>
      <c r="E258" s="138" t="s">
        <v>309</v>
      </c>
      <c r="F258" s="138" t="s">
        <v>1920</v>
      </c>
      <c r="G258" s="138" t="s">
        <v>3551</v>
      </c>
      <c r="H258" s="138" t="s">
        <v>321</v>
      </c>
      <c r="I258" s="138" t="s">
        <v>917</v>
      </c>
      <c r="J258" s="138" t="s">
        <v>204</v>
      </c>
      <c r="K258" s="138" t="s">
        <v>204</v>
      </c>
      <c r="L258" s="138" t="s">
        <v>325</v>
      </c>
      <c r="M258" s="138" t="s">
        <v>340</v>
      </c>
      <c r="N258" s="138" t="s">
        <v>464</v>
      </c>
      <c r="O258" s="138" t="s">
        <v>339</v>
      </c>
      <c r="P258" s="138" t="s">
        <v>1212</v>
      </c>
      <c r="Q258" s="139">
        <v>1363</v>
      </c>
      <c r="R258" s="139">
        <v>1</v>
      </c>
      <c r="S258" s="139">
        <v>51410</v>
      </c>
      <c r="T258" s="140"/>
      <c r="U258" s="139">
        <v>700.71799999999996</v>
      </c>
      <c r="V258" s="141">
        <v>5.0000000000000002E-5</v>
      </c>
      <c r="W258" s="141">
        <f t="shared" ref="W258:W321" si="4">U258/SUMIF(B:B,B258,U:U)</f>
        <v>1.8130561268377032E-2</v>
      </c>
      <c r="X258" s="141">
        <v>1.5334145773894278E-3</v>
      </c>
      <c r="AC258" s="2"/>
      <c r="AD258" s="2"/>
      <c r="AE258" s="2"/>
    </row>
    <row r="259" spans="1:31" s="134" customFormat="1">
      <c r="A259" s="138" t="s">
        <v>1213</v>
      </c>
      <c r="B259" s="138">
        <v>13500</v>
      </c>
      <c r="C259" s="138" t="s">
        <v>1573</v>
      </c>
      <c r="D259" s="138" t="s">
        <v>1574</v>
      </c>
      <c r="E259" s="138" t="s">
        <v>309</v>
      </c>
      <c r="F259" s="138" t="s">
        <v>1573</v>
      </c>
      <c r="G259" s="138" t="s">
        <v>3535</v>
      </c>
      <c r="H259" s="138" t="s">
        <v>321</v>
      </c>
      <c r="I259" s="138" t="s">
        <v>917</v>
      </c>
      <c r="J259" s="138" t="s">
        <v>204</v>
      </c>
      <c r="K259" s="138" t="s">
        <v>204</v>
      </c>
      <c r="L259" s="138" t="s">
        <v>325</v>
      </c>
      <c r="M259" s="138" t="s">
        <v>340</v>
      </c>
      <c r="N259" s="138" t="s">
        <v>441</v>
      </c>
      <c r="O259" s="138" t="s">
        <v>339</v>
      </c>
      <c r="P259" s="138" t="s">
        <v>1212</v>
      </c>
      <c r="Q259" s="139">
        <v>10514.1</v>
      </c>
      <c r="R259" s="139">
        <v>1</v>
      </c>
      <c r="S259" s="139">
        <v>5941</v>
      </c>
      <c r="T259" s="140"/>
      <c r="U259" s="139">
        <v>624.64300000000003</v>
      </c>
      <c r="V259" s="141">
        <v>9.0000000000000006E-5</v>
      </c>
      <c r="W259" s="141">
        <f t="shared" si="4"/>
        <v>1.6162176770630747E-2</v>
      </c>
      <c r="X259" s="141">
        <v>1.3669360311341573E-3</v>
      </c>
      <c r="AC259" s="2"/>
      <c r="AD259" s="2"/>
      <c r="AE259" s="2"/>
    </row>
    <row r="260" spans="1:31" s="134" customFormat="1">
      <c r="A260" s="138" t="s">
        <v>1213</v>
      </c>
      <c r="B260" s="138">
        <v>13500</v>
      </c>
      <c r="C260" s="138" t="s">
        <v>2339</v>
      </c>
      <c r="D260" s="138" t="s">
        <v>2340</v>
      </c>
      <c r="E260" s="138" t="s">
        <v>309</v>
      </c>
      <c r="F260" s="138" t="s">
        <v>3556</v>
      </c>
      <c r="G260" s="138" t="s">
        <v>3557</v>
      </c>
      <c r="H260" s="138" t="s">
        <v>321</v>
      </c>
      <c r="I260" s="138" t="s">
        <v>917</v>
      </c>
      <c r="J260" s="138" t="s">
        <v>204</v>
      </c>
      <c r="K260" s="138" t="s">
        <v>204</v>
      </c>
      <c r="L260" s="138" t="s">
        <v>325</v>
      </c>
      <c r="M260" s="138" t="s">
        <v>340</v>
      </c>
      <c r="N260" s="138" t="s">
        <v>445</v>
      </c>
      <c r="O260" s="138" t="s">
        <v>339</v>
      </c>
      <c r="P260" s="138" t="s">
        <v>1212</v>
      </c>
      <c r="Q260" s="139">
        <v>10189</v>
      </c>
      <c r="R260" s="139">
        <v>1</v>
      </c>
      <c r="S260" s="139">
        <v>5909</v>
      </c>
      <c r="T260" s="140"/>
      <c r="U260" s="139">
        <v>602.06799999999998</v>
      </c>
      <c r="V260" s="141">
        <v>5.0000000000000002E-5</v>
      </c>
      <c r="W260" s="141">
        <f t="shared" si="4"/>
        <v>1.5578065301204227E-2</v>
      </c>
      <c r="X260" s="141">
        <v>1.3175340832969869E-3</v>
      </c>
      <c r="AC260" s="2"/>
      <c r="AD260" s="2"/>
      <c r="AE260" s="2"/>
    </row>
    <row r="261" spans="1:31" s="134" customFormat="1">
      <c r="A261" s="138" t="s">
        <v>1213</v>
      </c>
      <c r="B261" s="138">
        <v>13500</v>
      </c>
      <c r="C261" s="138" t="s">
        <v>1913</v>
      </c>
      <c r="D261" s="138" t="s">
        <v>1914</v>
      </c>
      <c r="E261" s="138" t="s">
        <v>309</v>
      </c>
      <c r="F261" s="138" t="s">
        <v>1913</v>
      </c>
      <c r="G261" s="138" t="s">
        <v>3587</v>
      </c>
      <c r="H261" s="138" t="s">
        <v>321</v>
      </c>
      <c r="I261" s="138" t="s">
        <v>917</v>
      </c>
      <c r="J261" s="138" t="s">
        <v>204</v>
      </c>
      <c r="K261" s="138" t="s">
        <v>204</v>
      </c>
      <c r="L261" s="138" t="s">
        <v>325</v>
      </c>
      <c r="M261" s="138" t="s">
        <v>340</v>
      </c>
      <c r="N261" s="138" t="s">
        <v>464</v>
      </c>
      <c r="O261" s="138" t="s">
        <v>339</v>
      </c>
      <c r="P261" s="138" t="s">
        <v>1212</v>
      </c>
      <c r="Q261" s="139">
        <v>2041</v>
      </c>
      <c r="R261" s="139">
        <v>1</v>
      </c>
      <c r="S261" s="139">
        <v>28940</v>
      </c>
      <c r="T261" s="139">
        <v>3.86</v>
      </c>
      <c r="U261" s="139">
        <v>594.52599999999995</v>
      </c>
      <c r="V261" s="141">
        <v>4.0000000000000003E-5</v>
      </c>
      <c r="W261" s="141">
        <f t="shared" si="4"/>
        <v>1.5382921615604455E-2</v>
      </c>
      <c r="X261" s="141">
        <v>1.3010295654414857E-3</v>
      </c>
      <c r="AC261" s="2"/>
      <c r="AD261" s="2"/>
      <c r="AE261" s="2"/>
    </row>
    <row r="262" spans="1:31" s="134" customFormat="1">
      <c r="A262" s="138" t="s">
        <v>1213</v>
      </c>
      <c r="B262" s="138">
        <v>13500</v>
      </c>
      <c r="C262" s="138" t="s">
        <v>3574</v>
      </c>
      <c r="D262" s="138" t="s">
        <v>3575</v>
      </c>
      <c r="E262" s="138" t="s">
        <v>309</v>
      </c>
      <c r="F262" s="138" t="s">
        <v>3576</v>
      </c>
      <c r="G262" s="138" t="s">
        <v>3577</v>
      </c>
      <c r="H262" s="138" t="s">
        <v>321</v>
      </c>
      <c r="I262" s="138" t="s">
        <v>917</v>
      </c>
      <c r="J262" s="138" t="s">
        <v>204</v>
      </c>
      <c r="K262" s="138" t="s">
        <v>204</v>
      </c>
      <c r="L262" s="138" t="s">
        <v>325</v>
      </c>
      <c r="M262" s="138" t="s">
        <v>340</v>
      </c>
      <c r="N262" s="138" t="s">
        <v>454</v>
      </c>
      <c r="O262" s="138" t="s">
        <v>339</v>
      </c>
      <c r="P262" s="138" t="s">
        <v>1212</v>
      </c>
      <c r="Q262" s="139">
        <v>41000</v>
      </c>
      <c r="R262" s="139">
        <v>1</v>
      </c>
      <c r="S262" s="139">
        <v>1249</v>
      </c>
      <c r="T262" s="139">
        <v>7.7530000000000001</v>
      </c>
      <c r="U262" s="139">
        <v>519.84299999999996</v>
      </c>
      <c r="V262" s="141">
        <v>3.0000000000000001E-5</v>
      </c>
      <c r="W262" s="141">
        <f t="shared" si="4"/>
        <v>1.3450554090856695E-2</v>
      </c>
      <c r="X262" s="141">
        <v>1.1375971990927197E-3</v>
      </c>
      <c r="AC262" s="2"/>
      <c r="AD262" s="2"/>
      <c r="AE262" s="2"/>
    </row>
    <row r="263" spans="1:31" s="134" customFormat="1">
      <c r="A263" s="138" t="s">
        <v>1213</v>
      </c>
      <c r="B263" s="138">
        <v>13500</v>
      </c>
      <c r="C263" s="138" t="s">
        <v>2082</v>
      </c>
      <c r="D263" s="138" t="s">
        <v>2083</v>
      </c>
      <c r="E263" s="138" t="s">
        <v>309</v>
      </c>
      <c r="F263" s="138" t="s">
        <v>3741</v>
      </c>
      <c r="G263" s="138" t="s">
        <v>3742</v>
      </c>
      <c r="H263" s="138" t="s">
        <v>321</v>
      </c>
      <c r="I263" s="138" t="s">
        <v>917</v>
      </c>
      <c r="J263" s="138" t="s">
        <v>204</v>
      </c>
      <c r="K263" s="138" t="s">
        <v>204</v>
      </c>
      <c r="L263" s="138" t="s">
        <v>325</v>
      </c>
      <c r="M263" s="138" t="s">
        <v>340</v>
      </c>
      <c r="N263" s="138" t="s">
        <v>464</v>
      </c>
      <c r="O263" s="138" t="s">
        <v>339</v>
      </c>
      <c r="P263" s="138" t="s">
        <v>1212</v>
      </c>
      <c r="Q263" s="139">
        <v>47472</v>
      </c>
      <c r="R263" s="139">
        <v>1</v>
      </c>
      <c r="S263" s="139">
        <v>992.1</v>
      </c>
      <c r="T263" s="139">
        <v>4.508</v>
      </c>
      <c r="U263" s="139">
        <v>475.47699999999998</v>
      </c>
      <c r="V263" s="141">
        <v>6.0000000000000002E-5</v>
      </c>
      <c r="W263" s="141">
        <f t="shared" si="4"/>
        <v>1.2302616573577538E-2</v>
      </c>
      <c r="X263" s="141">
        <v>1.0405089679634218E-3</v>
      </c>
      <c r="AC263" s="2"/>
      <c r="AD263" s="2"/>
      <c r="AE263" s="2"/>
    </row>
    <row r="264" spans="1:31" s="134" customFormat="1">
      <c r="A264" s="138" t="s">
        <v>1213</v>
      </c>
      <c r="B264" s="138">
        <v>13500</v>
      </c>
      <c r="C264" s="138" t="s">
        <v>2270</v>
      </c>
      <c r="D264" s="138" t="s">
        <v>2271</v>
      </c>
      <c r="E264" s="138" t="s">
        <v>309</v>
      </c>
      <c r="F264" s="138" t="s">
        <v>3739</v>
      </c>
      <c r="G264" s="138" t="s">
        <v>3740</v>
      </c>
      <c r="H264" s="138" t="s">
        <v>321</v>
      </c>
      <c r="I264" s="138" t="s">
        <v>917</v>
      </c>
      <c r="J264" s="138" t="s">
        <v>204</v>
      </c>
      <c r="K264" s="138" t="s">
        <v>204</v>
      </c>
      <c r="L264" s="138" t="s">
        <v>325</v>
      </c>
      <c r="M264" s="138" t="s">
        <v>340</v>
      </c>
      <c r="N264" s="138" t="s">
        <v>445</v>
      </c>
      <c r="O264" s="138" t="s">
        <v>339</v>
      </c>
      <c r="P264" s="138" t="s">
        <v>1212</v>
      </c>
      <c r="Q264" s="139">
        <v>5112</v>
      </c>
      <c r="R264" s="139">
        <v>1</v>
      </c>
      <c r="S264" s="139">
        <v>9094</v>
      </c>
      <c r="T264" s="140"/>
      <c r="U264" s="139">
        <v>464.88499999999999</v>
      </c>
      <c r="V264" s="141">
        <v>6.0000000000000002E-5</v>
      </c>
      <c r="W264" s="141">
        <f t="shared" si="4"/>
        <v>1.2028556388232437E-2</v>
      </c>
      <c r="X264" s="141">
        <v>1.017329989824272E-3</v>
      </c>
      <c r="AC264" s="2"/>
      <c r="AD264" s="2"/>
      <c r="AE264" s="2"/>
    </row>
    <row r="265" spans="1:31" s="134" customFormat="1">
      <c r="A265" s="138" t="s">
        <v>1213</v>
      </c>
      <c r="B265" s="138">
        <v>13500</v>
      </c>
      <c r="C265" s="138" t="s">
        <v>3654</v>
      </c>
      <c r="D265" s="138" t="s">
        <v>3655</v>
      </c>
      <c r="E265" s="138" t="s">
        <v>309</v>
      </c>
      <c r="F265" s="138" t="s">
        <v>3654</v>
      </c>
      <c r="G265" s="138" t="s">
        <v>3656</v>
      </c>
      <c r="H265" s="138" t="s">
        <v>321</v>
      </c>
      <c r="I265" s="138" t="s">
        <v>917</v>
      </c>
      <c r="J265" s="138" t="s">
        <v>204</v>
      </c>
      <c r="K265" s="138" t="s">
        <v>204</v>
      </c>
      <c r="L265" s="138" t="s">
        <v>325</v>
      </c>
      <c r="M265" s="138" t="s">
        <v>340</v>
      </c>
      <c r="N265" s="138" t="s">
        <v>462</v>
      </c>
      <c r="O265" s="138" t="s">
        <v>339</v>
      </c>
      <c r="P265" s="138" t="s">
        <v>1212</v>
      </c>
      <c r="Q265" s="139">
        <v>18200</v>
      </c>
      <c r="R265" s="139">
        <v>1</v>
      </c>
      <c r="S265" s="139">
        <v>2539</v>
      </c>
      <c r="T265" s="140"/>
      <c r="U265" s="139">
        <v>462.09800000000001</v>
      </c>
      <c r="V265" s="141">
        <v>4.8000000000000001E-4</v>
      </c>
      <c r="W265" s="141">
        <f t="shared" si="4"/>
        <v>1.1956444819448752E-2</v>
      </c>
      <c r="X265" s="141">
        <v>1.011231064968361E-3</v>
      </c>
      <c r="AC265" s="2"/>
      <c r="AD265" s="2"/>
      <c r="AE265" s="2"/>
    </row>
    <row r="266" spans="1:31" s="134" customFormat="1">
      <c r="A266" s="138" t="s">
        <v>1213</v>
      </c>
      <c r="B266" s="138">
        <v>13500</v>
      </c>
      <c r="C266" s="138" t="s">
        <v>2351</v>
      </c>
      <c r="D266" s="138" t="s">
        <v>2352</v>
      </c>
      <c r="E266" s="138" t="s">
        <v>309</v>
      </c>
      <c r="F266" s="138" t="s">
        <v>3737</v>
      </c>
      <c r="G266" s="138" t="s">
        <v>3738</v>
      </c>
      <c r="H266" s="138" t="s">
        <v>321</v>
      </c>
      <c r="I266" s="138" t="s">
        <v>917</v>
      </c>
      <c r="J266" s="138" t="s">
        <v>204</v>
      </c>
      <c r="K266" s="138" t="s">
        <v>204</v>
      </c>
      <c r="L266" s="138" t="s">
        <v>325</v>
      </c>
      <c r="M266" s="138" t="s">
        <v>340</v>
      </c>
      <c r="N266" s="138" t="s">
        <v>459</v>
      </c>
      <c r="O266" s="138" t="s">
        <v>339</v>
      </c>
      <c r="P266" s="138" t="s">
        <v>1212</v>
      </c>
      <c r="Q266" s="139">
        <v>5806</v>
      </c>
      <c r="R266" s="139">
        <v>1</v>
      </c>
      <c r="S266" s="139">
        <v>7800</v>
      </c>
      <c r="T266" s="140"/>
      <c r="U266" s="139">
        <v>452.86799999999999</v>
      </c>
      <c r="V266" s="141">
        <v>5.0000000000000002E-5</v>
      </c>
      <c r="W266" s="141">
        <f t="shared" si="4"/>
        <v>1.1717625379235827E-2</v>
      </c>
      <c r="X266" s="141">
        <v>9.910326163066962E-4</v>
      </c>
      <c r="AC266" s="2"/>
      <c r="AD266" s="2"/>
      <c r="AE266" s="2"/>
    </row>
    <row r="267" spans="1:31" s="134" customFormat="1">
      <c r="A267" s="138" t="s">
        <v>1213</v>
      </c>
      <c r="B267" s="138">
        <v>13500</v>
      </c>
      <c r="C267" s="138" t="s">
        <v>2250</v>
      </c>
      <c r="D267" s="138" t="s">
        <v>2251</v>
      </c>
      <c r="E267" s="138" t="s">
        <v>309</v>
      </c>
      <c r="F267" s="138" t="s">
        <v>2250</v>
      </c>
      <c r="G267" s="138" t="s">
        <v>3744</v>
      </c>
      <c r="H267" s="138" t="s">
        <v>321</v>
      </c>
      <c r="I267" s="138" t="s">
        <v>917</v>
      </c>
      <c r="J267" s="138" t="s">
        <v>204</v>
      </c>
      <c r="K267" s="138" t="s">
        <v>204</v>
      </c>
      <c r="L267" s="138" t="s">
        <v>325</v>
      </c>
      <c r="M267" s="138" t="s">
        <v>340</v>
      </c>
      <c r="N267" s="138" t="s">
        <v>440</v>
      </c>
      <c r="O267" s="138" t="s">
        <v>339</v>
      </c>
      <c r="P267" s="138" t="s">
        <v>1212</v>
      </c>
      <c r="Q267" s="139">
        <v>904</v>
      </c>
      <c r="R267" s="139">
        <v>1</v>
      </c>
      <c r="S267" s="139">
        <v>49240</v>
      </c>
      <c r="T267" s="139">
        <v>6.3419999999999996</v>
      </c>
      <c r="U267" s="139">
        <v>451.47199999999998</v>
      </c>
      <c r="V267" s="141">
        <v>6.9999999999999994E-5</v>
      </c>
      <c r="W267" s="141">
        <f t="shared" si="4"/>
        <v>1.1681504909188454E-2</v>
      </c>
      <c r="X267" s="141">
        <v>9.8797768300965547E-4</v>
      </c>
      <c r="AC267" s="2"/>
      <c r="AD267" s="2"/>
      <c r="AE267" s="2"/>
    </row>
    <row r="268" spans="1:31" s="134" customFormat="1">
      <c r="A268" s="138" t="s">
        <v>1213</v>
      </c>
      <c r="B268" s="138">
        <v>13500</v>
      </c>
      <c r="C268" s="138" t="s">
        <v>3565</v>
      </c>
      <c r="D268" s="138" t="s">
        <v>3566</v>
      </c>
      <c r="E268" s="138" t="s">
        <v>309</v>
      </c>
      <c r="F268" s="138" t="s">
        <v>3565</v>
      </c>
      <c r="G268" s="138" t="s">
        <v>3567</v>
      </c>
      <c r="H268" s="138" t="s">
        <v>321</v>
      </c>
      <c r="I268" s="138" t="s">
        <v>917</v>
      </c>
      <c r="J268" s="138" t="s">
        <v>204</v>
      </c>
      <c r="K268" s="138" t="s">
        <v>204</v>
      </c>
      <c r="L268" s="138" t="s">
        <v>325</v>
      </c>
      <c r="M268" s="138" t="s">
        <v>340</v>
      </c>
      <c r="N268" s="138" t="s">
        <v>458</v>
      </c>
      <c r="O268" s="138" t="s">
        <v>339</v>
      </c>
      <c r="P268" s="138" t="s">
        <v>1212</v>
      </c>
      <c r="Q268" s="139">
        <v>1897</v>
      </c>
      <c r="R268" s="139">
        <v>1</v>
      </c>
      <c r="S268" s="139">
        <v>21310</v>
      </c>
      <c r="T268" s="140"/>
      <c r="U268" s="139">
        <v>404.25099999999998</v>
      </c>
      <c r="V268" s="141">
        <v>4.0000000000000003E-5</v>
      </c>
      <c r="W268" s="141">
        <f t="shared" si="4"/>
        <v>1.0459696373295226E-2</v>
      </c>
      <c r="X268" s="141">
        <v>8.8464171938533562E-4</v>
      </c>
      <c r="AC268" s="2"/>
      <c r="AD268" s="2"/>
      <c r="AE268" s="2"/>
    </row>
    <row r="269" spans="1:31" s="134" customFormat="1">
      <c r="A269" s="138" t="s">
        <v>1213</v>
      </c>
      <c r="B269" s="138">
        <v>13500</v>
      </c>
      <c r="C269" s="138" t="s">
        <v>2470</v>
      </c>
      <c r="D269" s="138" t="s">
        <v>2471</v>
      </c>
      <c r="E269" s="138" t="s">
        <v>309</v>
      </c>
      <c r="F269" s="138" t="s">
        <v>2470</v>
      </c>
      <c r="G269" s="138" t="s">
        <v>3743</v>
      </c>
      <c r="H269" s="138" t="s">
        <v>321</v>
      </c>
      <c r="I269" s="138" t="s">
        <v>917</v>
      </c>
      <c r="J269" s="138" t="s">
        <v>204</v>
      </c>
      <c r="K269" s="138" t="s">
        <v>204</v>
      </c>
      <c r="L269" s="138" t="s">
        <v>325</v>
      </c>
      <c r="M269" s="138" t="s">
        <v>340</v>
      </c>
      <c r="N269" s="138" t="s">
        <v>447</v>
      </c>
      <c r="O269" s="138" t="s">
        <v>339</v>
      </c>
      <c r="P269" s="138" t="s">
        <v>1212</v>
      </c>
      <c r="Q269" s="139">
        <v>13000</v>
      </c>
      <c r="R269" s="139">
        <v>1</v>
      </c>
      <c r="S269" s="139">
        <v>2978</v>
      </c>
      <c r="T269" s="140"/>
      <c r="U269" s="139">
        <v>387.14</v>
      </c>
      <c r="V269" s="141">
        <v>1.6000000000000001E-4</v>
      </c>
      <c r="W269" s="141">
        <f t="shared" si="4"/>
        <v>1.0016961872592803E-2</v>
      </c>
      <c r="X269" s="141">
        <v>8.4719690302024944E-4</v>
      </c>
      <c r="AC269" s="2"/>
      <c r="AD269" s="2"/>
      <c r="AE269" s="2"/>
    </row>
    <row r="270" spans="1:31" s="134" customFormat="1">
      <c r="A270" s="138" t="s">
        <v>1213</v>
      </c>
      <c r="B270" s="138">
        <v>13500</v>
      </c>
      <c r="C270" s="138" t="s">
        <v>2050</v>
      </c>
      <c r="D270" s="138" t="s">
        <v>2051</v>
      </c>
      <c r="E270" s="138" t="s">
        <v>309</v>
      </c>
      <c r="F270" s="138" t="s">
        <v>2050</v>
      </c>
      <c r="G270" s="138" t="s">
        <v>3668</v>
      </c>
      <c r="H270" s="138" t="s">
        <v>321</v>
      </c>
      <c r="I270" s="138" t="s">
        <v>917</v>
      </c>
      <c r="J270" s="138" t="s">
        <v>204</v>
      </c>
      <c r="K270" s="138" t="s">
        <v>204</v>
      </c>
      <c r="L270" s="138" t="s">
        <v>325</v>
      </c>
      <c r="M270" s="138" t="s">
        <v>340</v>
      </c>
      <c r="N270" s="138" t="s">
        <v>464</v>
      </c>
      <c r="O270" s="138" t="s">
        <v>339</v>
      </c>
      <c r="P270" s="138" t="s">
        <v>1212</v>
      </c>
      <c r="Q270" s="139">
        <v>20872</v>
      </c>
      <c r="R270" s="139">
        <v>1</v>
      </c>
      <c r="S270" s="139">
        <v>1796</v>
      </c>
      <c r="T270" s="140"/>
      <c r="U270" s="139">
        <v>374.86099999999999</v>
      </c>
      <c r="V270" s="141">
        <v>4.0000000000000003E-5</v>
      </c>
      <c r="W270" s="141">
        <f t="shared" si="4"/>
        <v>9.6992518068967585E-3</v>
      </c>
      <c r="X270" s="141">
        <v>8.2032618242256991E-4</v>
      </c>
      <c r="AC270" s="2"/>
      <c r="AD270" s="2"/>
      <c r="AE270" s="2"/>
    </row>
    <row r="271" spans="1:31" s="134" customFormat="1">
      <c r="A271" s="138" t="s">
        <v>1213</v>
      </c>
      <c r="B271" s="138">
        <v>13500</v>
      </c>
      <c r="C271" s="138" t="s">
        <v>2280</v>
      </c>
      <c r="D271" s="138" t="s">
        <v>2281</v>
      </c>
      <c r="E271" s="138" t="s">
        <v>309</v>
      </c>
      <c r="F271" s="138" t="s">
        <v>2280</v>
      </c>
      <c r="G271" s="138" t="s">
        <v>3608</v>
      </c>
      <c r="H271" s="138" t="s">
        <v>321</v>
      </c>
      <c r="I271" s="138" t="s">
        <v>917</v>
      </c>
      <c r="J271" s="138" t="s">
        <v>204</v>
      </c>
      <c r="K271" s="138" t="s">
        <v>204</v>
      </c>
      <c r="L271" s="138" t="s">
        <v>325</v>
      </c>
      <c r="M271" s="138" t="s">
        <v>340</v>
      </c>
      <c r="N271" s="138" t="s">
        <v>454</v>
      </c>
      <c r="O271" s="138" t="s">
        <v>339</v>
      </c>
      <c r="P271" s="138" t="s">
        <v>1212</v>
      </c>
      <c r="Q271" s="139">
        <v>580</v>
      </c>
      <c r="R271" s="139">
        <v>1</v>
      </c>
      <c r="S271" s="139">
        <v>57450</v>
      </c>
      <c r="T271" s="140"/>
      <c r="U271" s="139">
        <v>333.21</v>
      </c>
      <c r="V271" s="141">
        <v>3.0000000000000001E-5</v>
      </c>
      <c r="W271" s="141">
        <f t="shared" si="4"/>
        <v>8.621562911522055E-3</v>
      </c>
      <c r="X271" s="141">
        <v>7.2917931511953631E-4</v>
      </c>
      <c r="AC271" s="2"/>
      <c r="AD271" s="2"/>
      <c r="AE271" s="2"/>
    </row>
    <row r="272" spans="1:31" s="134" customFormat="1">
      <c r="A272" s="138" t="s">
        <v>1213</v>
      </c>
      <c r="B272" s="138">
        <v>13500</v>
      </c>
      <c r="C272" s="138" t="s">
        <v>2262</v>
      </c>
      <c r="D272" s="138" t="s">
        <v>2263</v>
      </c>
      <c r="E272" s="138" t="s">
        <v>309</v>
      </c>
      <c r="F272" s="138" t="s">
        <v>2262</v>
      </c>
      <c r="G272" s="138" t="s">
        <v>3747</v>
      </c>
      <c r="H272" s="138" t="s">
        <v>321</v>
      </c>
      <c r="I272" s="138" t="s">
        <v>917</v>
      </c>
      <c r="J272" s="138" t="s">
        <v>204</v>
      </c>
      <c r="K272" s="138" t="s">
        <v>204</v>
      </c>
      <c r="L272" s="138" t="s">
        <v>325</v>
      </c>
      <c r="M272" s="138" t="s">
        <v>340</v>
      </c>
      <c r="N272" s="138" t="s">
        <v>441</v>
      </c>
      <c r="O272" s="138" t="s">
        <v>339</v>
      </c>
      <c r="P272" s="138" t="s">
        <v>1212</v>
      </c>
      <c r="Q272" s="139">
        <v>32569</v>
      </c>
      <c r="R272" s="139">
        <v>1</v>
      </c>
      <c r="S272" s="139">
        <v>1013</v>
      </c>
      <c r="T272" s="139">
        <v>3.2570000000000001</v>
      </c>
      <c r="U272" s="139">
        <v>333.18099999999998</v>
      </c>
      <c r="V272" s="141">
        <v>6.0000000000000002E-5</v>
      </c>
      <c r="W272" s="141">
        <f t="shared" si="4"/>
        <v>8.6208125579179187E-3</v>
      </c>
      <c r="X272" s="141">
        <v>7.2911585303815087E-4</v>
      </c>
      <c r="AC272" s="2"/>
      <c r="AD272" s="2"/>
      <c r="AE272" s="2"/>
    </row>
    <row r="273" spans="1:31" s="134" customFormat="1">
      <c r="A273" s="138" t="s">
        <v>1213</v>
      </c>
      <c r="B273" s="138">
        <v>13500</v>
      </c>
      <c r="C273" s="138" t="s">
        <v>2327</v>
      </c>
      <c r="D273" s="138" t="s">
        <v>2328</v>
      </c>
      <c r="E273" s="138" t="s">
        <v>309</v>
      </c>
      <c r="F273" s="138" t="s">
        <v>2327</v>
      </c>
      <c r="G273" s="138" t="s">
        <v>3745</v>
      </c>
      <c r="H273" s="138" t="s">
        <v>321</v>
      </c>
      <c r="I273" s="138" t="s">
        <v>917</v>
      </c>
      <c r="J273" s="138" t="s">
        <v>204</v>
      </c>
      <c r="K273" s="138" t="s">
        <v>204</v>
      </c>
      <c r="L273" s="138" t="s">
        <v>325</v>
      </c>
      <c r="M273" s="138" t="s">
        <v>340</v>
      </c>
      <c r="N273" s="138" t="s">
        <v>464</v>
      </c>
      <c r="O273" s="138" t="s">
        <v>339</v>
      </c>
      <c r="P273" s="138" t="s">
        <v>1212</v>
      </c>
      <c r="Q273" s="139">
        <v>10951</v>
      </c>
      <c r="R273" s="139">
        <v>1</v>
      </c>
      <c r="S273" s="139">
        <v>2900</v>
      </c>
      <c r="T273" s="139">
        <v>2.6280000000000001</v>
      </c>
      <c r="U273" s="139">
        <v>320.20699999999999</v>
      </c>
      <c r="V273" s="141">
        <v>5.0000000000000002E-5</v>
      </c>
      <c r="W273" s="141">
        <f t="shared" si="4"/>
        <v>8.2851198799848216E-3</v>
      </c>
      <c r="X273" s="141">
        <v>7.0072423083485309E-4</v>
      </c>
      <c r="AC273" s="2"/>
      <c r="AD273" s="2"/>
      <c r="AE273" s="2"/>
    </row>
    <row r="274" spans="1:31" s="134" customFormat="1">
      <c r="A274" s="138" t="s">
        <v>1213</v>
      </c>
      <c r="B274" s="138">
        <v>13500</v>
      </c>
      <c r="C274" s="138" t="s">
        <v>2691</v>
      </c>
      <c r="D274" s="138" t="s">
        <v>2692</v>
      </c>
      <c r="E274" s="138" t="s">
        <v>309</v>
      </c>
      <c r="F274" s="138" t="s">
        <v>2691</v>
      </c>
      <c r="G274" s="138" t="s">
        <v>3767</v>
      </c>
      <c r="H274" s="138" t="s">
        <v>321</v>
      </c>
      <c r="I274" s="138" t="s">
        <v>917</v>
      </c>
      <c r="J274" s="138" t="s">
        <v>204</v>
      </c>
      <c r="K274" s="138" t="s">
        <v>204</v>
      </c>
      <c r="L274" s="138" t="s">
        <v>325</v>
      </c>
      <c r="M274" s="138" t="s">
        <v>340</v>
      </c>
      <c r="N274" s="138" t="s">
        <v>476</v>
      </c>
      <c r="O274" s="138" t="s">
        <v>339</v>
      </c>
      <c r="P274" s="138" t="s">
        <v>1212</v>
      </c>
      <c r="Q274" s="139">
        <v>3442</v>
      </c>
      <c r="R274" s="139">
        <v>1</v>
      </c>
      <c r="S274" s="139">
        <v>8638</v>
      </c>
      <c r="T274" s="139">
        <v>2.8220000000000001</v>
      </c>
      <c r="U274" s="139">
        <v>300.142</v>
      </c>
      <c r="V274" s="141">
        <v>5.0000000000000002E-5</v>
      </c>
      <c r="W274" s="141">
        <f t="shared" si="4"/>
        <v>7.7659528087093803E-3</v>
      </c>
      <c r="X274" s="141">
        <v>6.568150355589805E-4</v>
      </c>
      <c r="AC274" s="2"/>
      <c r="AD274" s="2"/>
      <c r="AE274" s="2"/>
    </row>
    <row r="275" spans="1:31" s="134" customFormat="1">
      <c r="A275" s="138" t="s">
        <v>1213</v>
      </c>
      <c r="B275" s="138">
        <v>13500</v>
      </c>
      <c r="C275" s="138" t="s">
        <v>2703</v>
      </c>
      <c r="D275" s="138" t="s">
        <v>2704</v>
      </c>
      <c r="E275" s="138" t="s">
        <v>309</v>
      </c>
      <c r="F275" s="138" t="s">
        <v>2703</v>
      </c>
      <c r="G275" s="138" t="s">
        <v>3746</v>
      </c>
      <c r="H275" s="138" t="s">
        <v>321</v>
      </c>
      <c r="I275" s="138" t="s">
        <v>917</v>
      </c>
      <c r="J275" s="138" t="s">
        <v>204</v>
      </c>
      <c r="K275" s="138" t="s">
        <v>204</v>
      </c>
      <c r="L275" s="138" t="s">
        <v>325</v>
      </c>
      <c r="M275" s="138" t="s">
        <v>340</v>
      </c>
      <c r="N275" s="138" t="s">
        <v>451</v>
      </c>
      <c r="O275" s="138" t="s">
        <v>339</v>
      </c>
      <c r="P275" s="138" t="s">
        <v>1212</v>
      </c>
      <c r="Q275" s="139">
        <v>298</v>
      </c>
      <c r="R275" s="139">
        <v>1</v>
      </c>
      <c r="S275" s="139">
        <v>99210</v>
      </c>
      <c r="T275" s="140"/>
      <c r="U275" s="139">
        <v>295.64600000000002</v>
      </c>
      <c r="V275" s="141">
        <v>4.0000000000000003E-5</v>
      </c>
      <c r="W275" s="141">
        <f t="shared" si="4"/>
        <v>7.6496221258060973E-3</v>
      </c>
      <c r="X275" s="141">
        <v>6.4697622459659215E-4</v>
      </c>
      <c r="AC275" s="2"/>
      <c r="AD275" s="2"/>
      <c r="AE275" s="2"/>
    </row>
    <row r="276" spans="1:31" s="134" customFormat="1">
      <c r="A276" s="138" t="s">
        <v>1213</v>
      </c>
      <c r="B276" s="138">
        <v>13500</v>
      </c>
      <c r="C276" s="138" t="s">
        <v>2598</v>
      </c>
      <c r="D276" s="138" t="s">
        <v>2599</v>
      </c>
      <c r="E276" s="138" t="s">
        <v>309</v>
      </c>
      <c r="F276" s="138" t="s">
        <v>2598</v>
      </c>
      <c r="G276" s="138" t="s">
        <v>3664</v>
      </c>
      <c r="H276" s="138" t="s">
        <v>321</v>
      </c>
      <c r="I276" s="138" t="s">
        <v>917</v>
      </c>
      <c r="J276" s="138" t="s">
        <v>204</v>
      </c>
      <c r="K276" s="138" t="s">
        <v>204</v>
      </c>
      <c r="L276" s="138" t="s">
        <v>325</v>
      </c>
      <c r="M276" s="138" t="s">
        <v>340</v>
      </c>
      <c r="N276" s="138" t="s">
        <v>454</v>
      </c>
      <c r="O276" s="138" t="s">
        <v>339</v>
      </c>
      <c r="P276" s="138" t="s">
        <v>1212</v>
      </c>
      <c r="Q276" s="139">
        <v>143657</v>
      </c>
      <c r="R276" s="139">
        <v>1</v>
      </c>
      <c r="S276" s="139">
        <v>203</v>
      </c>
      <c r="T276" s="140"/>
      <c r="U276" s="139">
        <v>291.62400000000002</v>
      </c>
      <c r="V276" s="141">
        <v>6.0000000000000002E-5</v>
      </c>
      <c r="W276" s="141">
        <f t="shared" si="4"/>
        <v>7.5455558431911044E-3</v>
      </c>
      <c r="X276" s="141">
        <v>6.3817469041271184E-4</v>
      </c>
      <c r="AC276" s="2"/>
      <c r="AD276" s="2"/>
      <c r="AE276" s="2"/>
    </row>
    <row r="277" spans="1:31" s="134" customFormat="1">
      <c r="A277" s="138" t="s">
        <v>1213</v>
      </c>
      <c r="B277" s="138">
        <v>13500</v>
      </c>
      <c r="C277" s="138" t="s">
        <v>1714</v>
      </c>
      <c r="D277" s="138" t="s">
        <v>1715</v>
      </c>
      <c r="E277" s="138" t="s">
        <v>309</v>
      </c>
      <c r="F277" s="138" t="s">
        <v>3657</v>
      </c>
      <c r="G277" s="138" t="s">
        <v>3658</v>
      </c>
      <c r="H277" s="138" t="s">
        <v>321</v>
      </c>
      <c r="I277" s="138" t="s">
        <v>917</v>
      </c>
      <c r="J277" s="138" t="s">
        <v>204</v>
      </c>
      <c r="K277" s="138" t="s">
        <v>204</v>
      </c>
      <c r="L277" s="138" t="s">
        <v>325</v>
      </c>
      <c r="M277" s="138" t="s">
        <v>340</v>
      </c>
      <c r="N277" s="138" t="s">
        <v>464</v>
      </c>
      <c r="O277" s="138" t="s">
        <v>339</v>
      </c>
      <c r="P277" s="138" t="s">
        <v>1212</v>
      </c>
      <c r="Q277" s="139">
        <v>14728</v>
      </c>
      <c r="R277" s="139">
        <v>1</v>
      </c>
      <c r="S277" s="139">
        <v>1783</v>
      </c>
      <c r="T277" s="140"/>
      <c r="U277" s="139">
        <v>262.60000000000002</v>
      </c>
      <c r="V277" s="141">
        <v>8.0000000000000007E-5</v>
      </c>
      <c r="W277" s="141">
        <f t="shared" si="4"/>
        <v>6.7945812567620769E-3</v>
      </c>
      <c r="X277" s="141">
        <v>5.7466008868398393E-4</v>
      </c>
      <c r="AC277" s="2"/>
      <c r="AD277" s="2"/>
      <c r="AE277" s="2"/>
    </row>
    <row r="278" spans="1:31" s="134" customFormat="1">
      <c r="A278" s="138" t="s">
        <v>1213</v>
      </c>
      <c r="B278" s="138">
        <v>13500</v>
      </c>
      <c r="C278" s="138" t="s">
        <v>3613</v>
      </c>
      <c r="D278" s="138" t="s">
        <v>3614</v>
      </c>
      <c r="E278" s="138" t="s">
        <v>309</v>
      </c>
      <c r="F278" s="138" t="s">
        <v>3615</v>
      </c>
      <c r="G278" s="138" t="s">
        <v>3616</v>
      </c>
      <c r="H278" s="138" t="s">
        <v>321</v>
      </c>
      <c r="I278" s="138" t="s">
        <v>917</v>
      </c>
      <c r="J278" s="138" t="s">
        <v>204</v>
      </c>
      <c r="K278" s="138" t="s">
        <v>204</v>
      </c>
      <c r="L278" s="138" t="s">
        <v>325</v>
      </c>
      <c r="M278" s="138" t="s">
        <v>340</v>
      </c>
      <c r="N278" s="138" t="s">
        <v>454</v>
      </c>
      <c r="O278" s="138" t="s">
        <v>339</v>
      </c>
      <c r="P278" s="138" t="s">
        <v>1212</v>
      </c>
      <c r="Q278" s="139">
        <v>65084</v>
      </c>
      <c r="R278" s="139">
        <v>1</v>
      </c>
      <c r="S278" s="139">
        <v>370.8</v>
      </c>
      <c r="T278" s="139">
        <v>8.5679999999999996</v>
      </c>
      <c r="U278" s="139">
        <v>249.9</v>
      </c>
      <c r="V278" s="141">
        <v>6.0000000000000002E-5</v>
      </c>
      <c r="W278" s="141">
        <f t="shared" si="4"/>
        <v>6.4659781266749542E-3</v>
      </c>
      <c r="X278" s="141">
        <v>5.4686807373239741E-4</v>
      </c>
      <c r="AC278" s="2"/>
      <c r="AD278" s="2"/>
      <c r="AE278" s="2"/>
    </row>
    <row r="279" spans="1:31" s="134" customFormat="1">
      <c r="A279" s="138" t="s">
        <v>1213</v>
      </c>
      <c r="B279" s="138">
        <v>13500</v>
      </c>
      <c r="C279" s="138" t="s">
        <v>2489</v>
      </c>
      <c r="D279" s="138" t="s">
        <v>2490</v>
      </c>
      <c r="E279" s="138" t="s">
        <v>309</v>
      </c>
      <c r="F279" s="138" t="s">
        <v>3758</v>
      </c>
      <c r="G279" s="138" t="s">
        <v>3759</v>
      </c>
      <c r="H279" s="138" t="s">
        <v>321</v>
      </c>
      <c r="I279" s="138" t="s">
        <v>917</v>
      </c>
      <c r="J279" s="138" t="s">
        <v>204</v>
      </c>
      <c r="K279" s="138" t="s">
        <v>204</v>
      </c>
      <c r="L279" s="138" t="s">
        <v>325</v>
      </c>
      <c r="M279" s="138" t="s">
        <v>340</v>
      </c>
      <c r="N279" s="138" t="s">
        <v>476</v>
      </c>
      <c r="O279" s="138" t="s">
        <v>339</v>
      </c>
      <c r="P279" s="138" t="s">
        <v>1212</v>
      </c>
      <c r="Q279" s="139">
        <v>761</v>
      </c>
      <c r="R279" s="139">
        <v>1</v>
      </c>
      <c r="S279" s="139">
        <v>32170</v>
      </c>
      <c r="T279" s="140"/>
      <c r="U279" s="139">
        <v>244.81399999999999</v>
      </c>
      <c r="V279" s="141">
        <v>5.0000000000000002E-5</v>
      </c>
      <c r="W279" s="141">
        <f t="shared" si="4"/>
        <v>6.3343816290668351E-3</v>
      </c>
      <c r="X279" s="141">
        <v>5.3573813766595894E-4</v>
      </c>
      <c r="AC279" s="2"/>
      <c r="AD279" s="2"/>
      <c r="AE279" s="2"/>
    </row>
    <row r="280" spans="1:31" s="134" customFormat="1">
      <c r="A280" s="138" t="s">
        <v>1213</v>
      </c>
      <c r="B280" s="138">
        <v>13500</v>
      </c>
      <c r="C280" s="138" t="s">
        <v>3760</v>
      </c>
      <c r="D280" s="138" t="s">
        <v>3761</v>
      </c>
      <c r="E280" s="138" t="s">
        <v>309</v>
      </c>
      <c r="F280" s="138" t="s">
        <v>3760</v>
      </c>
      <c r="G280" s="138" t="s">
        <v>3762</v>
      </c>
      <c r="H280" s="138" t="s">
        <v>321</v>
      </c>
      <c r="I280" s="138" t="s">
        <v>917</v>
      </c>
      <c r="J280" s="138" t="s">
        <v>204</v>
      </c>
      <c r="K280" s="138" t="s">
        <v>204</v>
      </c>
      <c r="L280" s="138" t="s">
        <v>325</v>
      </c>
      <c r="M280" s="138" t="s">
        <v>340</v>
      </c>
      <c r="N280" s="138" t="s">
        <v>476</v>
      </c>
      <c r="O280" s="138" t="s">
        <v>339</v>
      </c>
      <c r="P280" s="138" t="s">
        <v>1212</v>
      </c>
      <c r="Q280" s="139">
        <v>1029</v>
      </c>
      <c r="R280" s="139">
        <v>1</v>
      </c>
      <c r="S280" s="139">
        <v>22740</v>
      </c>
      <c r="T280" s="140"/>
      <c r="U280" s="139">
        <v>233.995</v>
      </c>
      <c r="V280" s="141">
        <v>4.0000000000000003E-5</v>
      </c>
      <c r="W280" s="141">
        <f t="shared" si="4"/>
        <v>6.0544479861997036E-3</v>
      </c>
      <c r="X280" s="141">
        <v>5.1206240461389488E-4</v>
      </c>
      <c r="AC280" s="2"/>
      <c r="AD280" s="2"/>
      <c r="AE280" s="2"/>
    </row>
    <row r="281" spans="1:31" s="134" customFormat="1">
      <c r="A281" s="138" t="s">
        <v>1213</v>
      </c>
      <c r="B281" s="138">
        <v>13500</v>
      </c>
      <c r="C281" s="138" t="s">
        <v>3795</v>
      </c>
      <c r="D281" s="138" t="s">
        <v>3796</v>
      </c>
      <c r="E281" s="138" t="s">
        <v>309</v>
      </c>
      <c r="F281" s="138" t="s">
        <v>3795</v>
      </c>
      <c r="G281" s="138" t="s">
        <v>3797</v>
      </c>
      <c r="H281" s="138" t="s">
        <v>321</v>
      </c>
      <c r="I281" s="138" t="s">
        <v>917</v>
      </c>
      <c r="J281" s="138" t="s">
        <v>204</v>
      </c>
      <c r="K281" s="138" t="s">
        <v>204</v>
      </c>
      <c r="L281" s="138" t="s">
        <v>325</v>
      </c>
      <c r="M281" s="138" t="s">
        <v>340</v>
      </c>
      <c r="N281" s="138" t="s">
        <v>445</v>
      </c>
      <c r="O281" s="138" t="s">
        <v>339</v>
      </c>
      <c r="P281" s="138" t="s">
        <v>1212</v>
      </c>
      <c r="Q281" s="139">
        <v>17530</v>
      </c>
      <c r="R281" s="139">
        <v>1</v>
      </c>
      <c r="S281" s="139">
        <v>1305</v>
      </c>
      <c r="T281" s="140"/>
      <c r="U281" s="139">
        <v>228.767</v>
      </c>
      <c r="V281" s="141">
        <v>3.8999999999999999E-4</v>
      </c>
      <c r="W281" s="141">
        <f t="shared" si="4"/>
        <v>5.9191773433575397E-3</v>
      </c>
      <c r="X281" s="141">
        <v>5.0062172318343081E-4</v>
      </c>
      <c r="AC281" s="2"/>
      <c r="AD281" s="2"/>
      <c r="AE281" s="2"/>
    </row>
    <row r="282" spans="1:31" s="134" customFormat="1">
      <c r="A282" s="138" t="s">
        <v>1213</v>
      </c>
      <c r="B282" s="138">
        <v>13500</v>
      </c>
      <c r="C282" s="138" t="s">
        <v>3754</v>
      </c>
      <c r="D282" s="138" t="s">
        <v>3755</v>
      </c>
      <c r="E282" s="138" t="s">
        <v>309</v>
      </c>
      <c r="F282" s="138" t="s">
        <v>3756</v>
      </c>
      <c r="G282" s="138" t="s">
        <v>3757</v>
      </c>
      <c r="H282" s="138" t="s">
        <v>321</v>
      </c>
      <c r="I282" s="138" t="s">
        <v>917</v>
      </c>
      <c r="J282" s="138" t="s">
        <v>204</v>
      </c>
      <c r="K282" s="138" t="s">
        <v>204</v>
      </c>
      <c r="L282" s="138" t="s">
        <v>325</v>
      </c>
      <c r="M282" s="138" t="s">
        <v>340</v>
      </c>
      <c r="N282" s="138" t="s">
        <v>476</v>
      </c>
      <c r="O282" s="138" t="s">
        <v>339</v>
      </c>
      <c r="P282" s="138" t="s">
        <v>1212</v>
      </c>
      <c r="Q282" s="139">
        <v>3198</v>
      </c>
      <c r="R282" s="139">
        <v>1</v>
      </c>
      <c r="S282" s="139">
        <v>6861</v>
      </c>
      <c r="T282" s="139">
        <v>1.9930000000000001</v>
      </c>
      <c r="U282" s="139">
        <v>221.40700000000001</v>
      </c>
      <c r="V282" s="141">
        <v>4.0000000000000003E-5</v>
      </c>
      <c r="W282" s="141">
        <f t="shared" si="4"/>
        <v>5.7287427734802792E-3</v>
      </c>
      <c r="X282" s="141">
        <v>4.8451548459731462E-4</v>
      </c>
      <c r="AC282" s="2"/>
      <c r="AD282" s="2"/>
      <c r="AE282" s="2"/>
    </row>
    <row r="283" spans="1:31" s="134" customFormat="1">
      <c r="A283" s="138" t="s">
        <v>1213</v>
      </c>
      <c r="B283" s="138">
        <v>13500</v>
      </c>
      <c r="C283" s="138" t="s">
        <v>3644</v>
      </c>
      <c r="D283" s="138" t="s">
        <v>3645</v>
      </c>
      <c r="E283" s="138" t="s">
        <v>309</v>
      </c>
      <c r="F283" s="138" t="s">
        <v>3646</v>
      </c>
      <c r="G283" s="138" t="s">
        <v>3647</v>
      </c>
      <c r="H283" s="138" t="s">
        <v>321</v>
      </c>
      <c r="I283" s="138" t="s">
        <v>917</v>
      </c>
      <c r="J283" s="138" t="s">
        <v>204</v>
      </c>
      <c r="K283" s="138" t="s">
        <v>204</v>
      </c>
      <c r="L283" s="138" t="s">
        <v>325</v>
      </c>
      <c r="M283" s="138" t="s">
        <v>340</v>
      </c>
      <c r="N283" s="138" t="s">
        <v>445</v>
      </c>
      <c r="O283" s="138" t="s">
        <v>339</v>
      </c>
      <c r="P283" s="138" t="s">
        <v>1212</v>
      </c>
      <c r="Q283" s="139">
        <v>1071</v>
      </c>
      <c r="R283" s="139">
        <v>1</v>
      </c>
      <c r="S283" s="139">
        <v>18600</v>
      </c>
      <c r="T283" s="139">
        <v>2.577</v>
      </c>
      <c r="U283" s="139">
        <v>201.78299999999999</v>
      </c>
      <c r="V283" s="141">
        <v>2.0000000000000002E-5</v>
      </c>
      <c r="W283" s="141">
        <f t="shared" si="4"/>
        <v>5.2209862518401446E-3</v>
      </c>
      <c r="X283" s="141">
        <v>4.415713506280286E-4</v>
      </c>
      <c r="AC283" s="2"/>
      <c r="AD283" s="2"/>
      <c r="AE283" s="2"/>
    </row>
    <row r="284" spans="1:31" s="134" customFormat="1">
      <c r="A284" s="138" t="s">
        <v>1213</v>
      </c>
      <c r="B284" s="138">
        <v>13500</v>
      </c>
      <c r="C284" s="138" t="s">
        <v>3748</v>
      </c>
      <c r="D284" s="138" t="s">
        <v>3749</v>
      </c>
      <c r="E284" s="138" t="s">
        <v>309</v>
      </c>
      <c r="F284" s="138" t="s">
        <v>3750</v>
      </c>
      <c r="G284" s="138" t="s">
        <v>3751</v>
      </c>
      <c r="H284" s="138" t="s">
        <v>321</v>
      </c>
      <c r="I284" s="138" t="s">
        <v>917</v>
      </c>
      <c r="J284" s="138" t="s">
        <v>204</v>
      </c>
      <c r="K284" s="138" t="s">
        <v>204</v>
      </c>
      <c r="L284" s="138" t="s">
        <v>325</v>
      </c>
      <c r="M284" s="138" t="s">
        <v>340</v>
      </c>
      <c r="N284" s="138" t="s">
        <v>463</v>
      </c>
      <c r="O284" s="138" t="s">
        <v>339</v>
      </c>
      <c r="P284" s="138" t="s">
        <v>1212</v>
      </c>
      <c r="Q284" s="139">
        <v>12899</v>
      </c>
      <c r="R284" s="139">
        <v>1</v>
      </c>
      <c r="S284" s="139">
        <v>1524</v>
      </c>
      <c r="T284" s="140"/>
      <c r="U284" s="139">
        <v>196.58099999999999</v>
      </c>
      <c r="V284" s="141">
        <v>9.0000000000000006E-5</v>
      </c>
      <c r="W284" s="141">
        <f t="shared" si="4"/>
        <v>5.0863883398154829E-3</v>
      </c>
      <c r="X284" s="141">
        <v>4.3018756623604807E-4</v>
      </c>
      <c r="AC284" s="2"/>
      <c r="AD284" s="2"/>
      <c r="AE284" s="2"/>
    </row>
    <row r="285" spans="1:31" s="134" customFormat="1">
      <c r="A285" s="138" t="s">
        <v>1213</v>
      </c>
      <c r="B285" s="138">
        <v>13500</v>
      </c>
      <c r="C285" s="138" t="s">
        <v>1781</v>
      </c>
      <c r="D285" s="138" t="s">
        <v>1782</v>
      </c>
      <c r="E285" s="138" t="s">
        <v>309</v>
      </c>
      <c r="F285" s="138" t="s">
        <v>3546</v>
      </c>
      <c r="G285" s="138" t="s">
        <v>3547</v>
      </c>
      <c r="H285" s="138" t="s">
        <v>321</v>
      </c>
      <c r="I285" s="138" t="s">
        <v>917</v>
      </c>
      <c r="J285" s="138" t="s">
        <v>204</v>
      </c>
      <c r="K285" s="138" t="s">
        <v>204</v>
      </c>
      <c r="L285" s="138" t="s">
        <v>325</v>
      </c>
      <c r="M285" s="138" t="s">
        <v>340</v>
      </c>
      <c r="N285" s="138" t="s">
        <v>454</v>
      </c>
      <c r="O285" s="138" t="s">
        <v>339</v>
      </c>
      <c r="P285" s="138" t="s">
        <v>1212</v>
      </c>
      <c r="Q285" s="139">
        <v>2176</v>
      </c>
      <c r="R285" s="139">
        <v>1</v>
      </c>
      <c r="S285" s="139">
        <v>8700</v>
      </c>
      <c r="T285" s="140"/>
      <c r="U285" s="139">
        <v>189.31200000000001</v>
      </c>
      <c r="V285" s="141">
        <v>2.0000000000000002E-5</v>
      </c>
      <c r="W285" s="141">
        <f t="shared" si="4"/>
        <v>4.8983083277994756E-3</v>
      </c>
      <c r="X285" s="141">
        <v>4.1428046728462435E-4</v>
      </c>
      <c r="AC285" s="2"/>
      <c r="AD285" s="2"/>
      <c r="AE285" s="2"/>
    </row>
    <row r="286" spans="1:31" s="134" customFormat="1">
      <c r="A286" s="138" t="s">
        <v>1213</v>
      </c>
      <c r="B286" s="138">
        <v>13500</v>
      </c>
      <c r="C286" s="138" t="s">
        <v>3038</v>
      </c>
      <c r="D286" s="138" t="s">
        <v>3039</v>
      </c>
      <c r="E286" s="138" t="s">
        <v>311</v>
      </c>
      <c r="F286" s="138" t="s">
        <v>3752</v>
      </c>
      <c r="G286" s="138" t="s">
        <v>3753</v>
      </c>
      <c r="H286" s="138" t="s">
        <v>321</v>
      </c>
      <c r="I286" s="138" t="s">
        <v>917</v>
      </c>
      <c r="J286" s="138" t="s">
        <v>204</v>
      </c>
      <c r="K286" s="138" t="s">
        <v>204</v>
      </c>
      <c r="L286" s="138" t="s">
        <v>325</v>
      </c>
      <c r="M286" s="138" t="s">
        <v>340</v>
      </c>
      <c r="N286" s="138" t="s">
        <v>480</v>
      </c>
      <c r="O286" s="138" t="s">
        <v>339</v>
      </c>
      <c r="P286" s="138" t="s">
        <v>1212</v>
      </c>
      <c r="Q286" s="139">
        <v>1650</v>
      </c>
      <c r="R286" s="139">
        <v>1</v>
      </c>
      <c r="S286" s="139">
        <v>10120</v>
      </c>
      <c r="T286" s="140"/>
      <c r="U286" s="139">
        <v>166.98</v>
      </c>
      <c r="V286" s="141">
        <v>3.0000000000000001E-5</v>
      </c>
      <c r="W286" s="141">
        <f t="shared" si="4"/>
        <v>4.3204843040903712E-3</v>
      </c>
      <c r="X286" s="141">
        <v>3.6541028792251188E-4</v>
      </c>
      <c r="AC286" s="2"/>
      <c r="AD286" s="2"/>
      <c r="AE286" s="2"/>
    </row>
    <row r="287" spans="1:31" s="134" customFormat="1">
      <c r="A287" s="138" t="s">
        <v>1213</v>
      </c>
      <c r="B287" s="138">
        <v>13500</v>
      </c>
      <c r="C287" s="138" t="s">
        <v>2303</v>
      </c>
      <c r="D287" s="138" t="s">
        <v>2304</v>
      </c>
      <c r="E287" s="138" t="s">
        <v>309</v>
      </c>
      <c r="F287" s="138" t="s">
        <v>2303</v>
      </c>
      <c r="G287" s="138" t="s">
        <v>3765</v>
      </c>
      <c r="H287" s="138" t="s">
        <v>321</v>
      </c>
      <c r="I287" s="138" t="s">
        <v>917</v>
      </c>
      <c r="J287" s="138" t="s">
        <v>204</v>
      </c>
      <c r="K287" s="138" t="s">
        <v>204</v>
      </c>
      <c r="L287" s="138" t="s">
        <v>325</v>
      </c>
      <c r="M287" s="138" t="s">
        <v>340</v>
      </c>
      <c r="N287" s="138" t="s">
        <v>451</v>
      </c>
      <c r="O287" s="138" t="s">
        <v>339</v>
      </c>
      <c r="P287" s="138" t="s">
        <v>1212</v>
      </c>
      <c r="Q287" s="139">
        <v>92</v>
      </c>
      <c r="R287" s="139">
        <v>1</v>
      </c>
      <c r="S287" s="139">
        <v>173080</v>
      </c>
      <c r="T287" s="140"/>
      <c r="U287" s="139">
        <v>159.23400000000001</v>
      </c>
      <c r="V287" s="141">
        <v>2.0000000000000002E-5</v>
      </c>
      <c r="W287" s="141">
        <f t="shared" si="4"/>
        <v>4.1200622689994389E-3</v>
      </c>
      <c r="X287" s="141">
        <v>3.4845934714967816E-4</v>
      </c>
      <c r="AC287" s="2"/>
      <c r="AD287" s="2"/>
      <c r="AE287" s="2"/>
    </row>
    <row r="288" spans="1:31" s="134" customFormat="1">
      <c r="A288" s="138" t="s">
        <v>1213</v>
      </c>
      <c r="B288" s="138">
        <v>13500</v>
      </c>
      <c r="C288" s="138" t="s">
        <v>1850</v>
      </c>
      <c r="D288" s="138" t="s">
        <v>1851</v>
      </c>
      <c r="E288" s="138" t="s">
        <v>309</v>
      </c>
      <c r="F288" s="138" t="s">
        <v>3763</v>
      </c>
      <c r="G288" s="138" t="s">
        <v>3764</v>
      </c>
      <c r="H288" s="138" t="s">
        <v>321</v>
      </c>
      <c r="I288" s="138" t="s">
        <v>917</v>
      </c>
      <c r="J288" s="138" t="s">
        <v>204</v>
      </c>
      <c r="K288" s="138" t="s">
        <v>204</v>
      </c>
      <c r="L288" s="138" t="s">
        <v>325</v>
      </c>
      <c r="M288" s="138" t="s">
        <v>340</v>
      </c>
      <c r="N288" s="138" t="s">
        <v>443</v>
      </c>
      <c r="O288" s="138" t="s">
        <v>339</v>
      </c>
      <c r="P288" s="138" t="s">
        <v>1212</v>
      </c>
      <c r="Q288" s="139">
        <v>282</v>
      </c>
      <c r="R288" s="139">
        <v>1</v>
      </c>
      <c r="S288" s="139">
        <v>54140</v>
      </c>
      <c r="T288" s="140"/>
      <c r="U288" s="139">
        <v>152.67500000000001</v>
      </c>
      <c r="V288" s="141">
        <v>1E-4</v>
      </c>
      <c r="W288" s="141">
        <f t="shared" si="4"/>
        <v>3.9503529831536564E-3</v>
      </c>
      <c r="X288" s="141">
        <v>3.3410597501838251E-4</v>
      </c>
      <c r="AC288" s="2"/>
      <c r="AD288" s="2"/>
      <c r="AE288" s="2"/>
    </row>
    <row r="289" spans="1:31" s="134" customFormat="1">
      <c r="A289" s="138" t="s">
        <v>1213</v>
      </c>
      <c r="B289" s="138">
        <v>13500</v>
      </c>
      <c r="C289" s="138" t="s">
        <v>3784</v>
      </c>
      <c r="D289" s="138" t="s">
        <v>3785</v>
      </c>
      <c r="E289" s="138" t="s">
        <v>309</v>
      </c>
      <c r="F289" s="138" t="s">
        <v>3784</v>
      </c>
      <c r="G289" s="138" t="s">
        <v>3786</v>
      </c>
      <c r="H289" s="138" t="s">
        <v>321</v>
      </c>
      <c r="I289" s="138" t="s">
        <v>917</v>
      </c>
      <c r="J289" s="138" t="s">
        <v>204</v>
      </c>
      <c r="K289" s="138" t="s">
        <v>204</v>
      </c>
      <c r="L289" s="138" t="s">
        <v>325</v>
      </c>
      <c r="M289" s="138" t="s">
        <v>340</v>
      </c>
      <c r="N289" s="138" t="s">
        <v>475</v>
      </c>
      <c r="O289" s="138" t="s">
        <v>339</v>
      </c>
      <c r="P289" s="138" t="s">
        <v>1212</v>
      </c>
      <c r="Q289" s="139">
        <v>553</v>
      </c>
      <c r="R289" s="139">
        <v>1</v>
      </c>
      <c r="S289" s="139">
        <v>26660</v>
      </c>
      <c r="T289" s="140"/>
      <c r="U289" s="139">
        <v>147.43</v>
      </c>
      <c r="V289" s="141">
        <v>4.0000000000000003E-5</v>
      </c>
      <c r="W289" s="141">
        <f t="shared" si="4"/>
        <v>3.8146424778538958E-3</v>
      </c>
      <c r="X289" s="141">
        <v>3.2262809167814065E-4</v>
      </c>
      <c r="AC289" s="2"/>
      <c r="AD289" s="2"/>
      <c r="AE289" s="2"/>
    </row>
    <row r="290" spans="1:31" s="134" customFormat="1">
      <c r="A290" s="138" t="s">
        <v>1213</v>
      </c>
      <c r="B290" s="138">
        <v>13500</v>
      </c>
      <c r="C290" s="138" t="s">
        <v>2586</v>
      </c>
      <c r="D290" s="138" t="s">
        <v>2587</v>
      </c>
      <c r="E290" s="138" t="s">
        <v>309</v>
      </c>
      <c r="F290" s="138" t="s">
        <v>2586</v>
      </c>
      <c r="G290" s="138" t="s">
        <v>3609</v>
      </c>
      <c r="H290" s="138" t="s">
        <v>321</v>
      </c>
      <c r="I290" s="138" t="s">
        <v>917</v>
      </c>
      <c r="J290" s="138" t="s">
        <v>204</v>
      </c>
      <c r="K290" s="138" t="s">
        <v>204</v>
      </c>
      <c r="L290" s="138" t="s">
        <v>325</v>
      </c>
      <c r="M290" s="138" t="s">
        <v>340</v>
      </c>
      <c r="N290" s="138" t="s">
        <v>478</v>
      </c>
      <c r="O290" s="138" t="s">
        <v>339</v>
      </c>
      <c r="P290" s="138" t="s">
        <v>1212</v>
      </c>
      <c r="Q290" s="139">
        <v>8874</v>
      </c>
      <c r="R290" s="139">
        <v>1</v>
      </c>
      <c r="S290" s="139">
        <v>1651</v>
      </c>
      <c r="T290" s="140"/>
      <c r="U290" s="139">
        <v>146.51</v>
      </c>
      <c r="V290" s="141">
        <v>4.0000000000000003E-5</v>
      </c>
      <c r="W290" s="141">
        <f t="shared" si="4"/>
        <v>3.7908381566192375E-3</v>
      </c>
      <c r="X290" s="141">
        <v>3.2061481185487612E-4</v>
      </c>
      <c r="AC290" s="2"/>
      <c r="AD290" s="2"/>
      <c r="AE290" s="2"/>
    </row>
    <row r="291" spans="1:31" s="134" customFormat="1">
      <c r="A291" s="138" t="s">
        <v>1213</v>
      </c>
      <c r="B291" s="138">
        <v>13500</v>
      </c>
      <c r="C291" s="138" t="s">
        <v>2550</v>
      </c>
      <c r="D291" s="138" t="s">
        <v>2551</v>
      </c>
      <c r="E291" s="138" t="s">
        <v>309</v>
      </c>
      <c r="F291" s="138" t="s">
        <v>2550</v>
      </c>
      <c r="G291" s="138" t="s">
        <v>3534</v>
      </c>
      <c r="H291" s="138" t="s">
        <v>321</v>
      </c>
      <c r="I291" s="138" t="s">
        <v>917</v>
      </c>
      <c r="J291" s="138" t="s">
        <v>204</v>
      </c>
      <c r="K291" s="138" t="s">
        <v>204</v>
      </c>
      <c r="L291" s="138" t="s">
        <v>325</v>
      </c>
      <c r="M291" s="138" t="s">
        <v>340</v>
      </c>
      <c r="N291" s="138" t="s">
        <v>440</v>
      </c>
      <c r="O291" s="138" t="s">
        <v>339</v>
      </c>
      <c r="P291" s="138" t="s">
        <v>1212</v>
      </c>
      <c r="Q291" s="139">
        <v>3759</v>
      </c>
      <c r="R291" s="139">
        <v>1</v>
      </c>
      <c r="S291" s="139">
        <v>3240</v>
      </c>
      <c r="T291" s="140"/>
      <c r="U291" s="139">
        <v>121.792</v>
      </c>
      <c r="V291" s="141">
        <v>1.0000000000000001E-5</v>
      </c>
      <c r="W291" s="141">
        <f t="shared" si="4"/>
        <v>3.1512781432732934E-3</v>
      </c>
      <c r="X291" s="141">
        <v>2.6652323503807983E-4</v>
      </c>
      <c r="AC291" s="2"/>
      <c r="AD291" s="2"/>
      <c r="AE291" s="2"/>
    </row>
    <row r="292" spans="1:31" s="134" customFormat="1">
      <c r="A292" s="138" t="s">
        <v>1213</v>
      </c>
      <c r="B292" s="138">
        <v>13500</v>
      </c>
      <c r="C292" s="138" t="s">
        <v>2041</v>
      </c>
      <c r="D292" s="138" t="s">
        <v>2042</v>
      </c>
      <c r="E292" s="138" t="s">
        <v>309</v>
      </c>
      <c r="F292" s="138" t="s">
        <v>2041</v>
      </c>
      <c r="G292" s="138" t="s">
        <v>3640</v>
      </c>
      <c r="H292" s="138" t="s">
        <v>321</v>
      </c>
      <c r="I292" s="138" t="s">
        <v>917</v>
      </c>
      <c r="J292" s="138" t="s">
        <v>204</v>
      </c>
      <c r="K292" s="138" t="s">
        <v>204</v>
      </c>
      <c r="L292" s="138" t="s">
        <v>325</v>
      </c>
      <c r="M292" s="138" t="s">
        <v>340</v>
      </c>
      <c r="N292" s="138" t="s">
        <v>461</v>
      </c>
      <c r="O292" s="138" t="s">
        <v>339</v>
      </c>
      <c r="P292" s="138" t="s">
        <v>1212</v>
      </c>
      <c r="Q292" s="139">
        <v>249</v>
      </c>
      <c r="R292" s="139">
        <v>1</v>
      </c>
      <c r="S292" s="139">
        <v>48410</v>
      </c>
      <c r="T292" s="140"/>
      <c r="U292" s="139">
        <v>120.541</v>
      </c>
      <c r="V292" s="141">
        <v>2.0000000000000002E-5</v>
      </c>
      <c r="W292" s="141">
        <f t="shared" si="4"/>
        <v>3.1189094412466013E-3</v>
      </c>
      <c r="X292" s="141">
        <v>2.6378561214796686E-4</v>
      </c>
      <c r="AC292" s="2"/>
      <c r="AD292" s="2"/>
      <c r="AE292" s="2"/>
    </row>
    <row r="293" spans="1:31" s="134" customFormat="1">
      <c r="A293" s="138" t="s">
        <v>1213</v>
      </c>
      <c r="B293" s="138">
        <v>13500</v>
      </c>
      <c r="C293" s="138" t="s">
        <v>2942</v>
      </c>
      <c r="D293" s="138" t="s">
        <v>2943</v>
      </c>
      <c r="E293" s="138" t="s">
        <v>309</v>
      </c>
      <c r="F293" s="138" t="s">
        <v>3793</v>
      </c>
      <c r="G293" s="138" t="s">
        <v>3794</v>
      </c>
      <c r="H293" s="138" t="s">
        <v>321</v>
      </c>
      <c r="I293" s="138" t="s">
        <v>917</v>
      </c>
      <c r="J293" s="138" t="s">
        <v>204</v>
      </c>
      <c r="K293" s="138" t="s">
        <v>204</v>
      </c>
      <c r="L293" s="138" t="s">
        <v>325</v>
      </c>
      <c r="M293" s="138" t="s">
        <v>340</v>
      </c>
      <c r="N293" s="138" t="s">
        <v>437</v>
      </c>
      <c r="O293" s="138" t="s">
        <v>339</v>
      </c>
      <c r="P293" s="138" t="s">
        <v>1212</v>
      </c>
      <c r="Q293" s="139">
        <v>643</v>
      </c>
      <c r="R293" s="139">
        <v>1</v>
      </c>
      <c r="S293" s="139">
        <v>17650</v>
      </c>
      <c r="T293" s="140"/>
      <c r="U293" s="139">
        <v>113.49</v>
      </c>
      <c r="V293" s="141">
        <v>2.0000000000000002E-5</v>
      </c>
      <c r="W293" s="141">
        <f t="shared" si="4"/>
        <v>2.9364700183927193E-3</v>
      </c>
      <c r="X293" s="141">
        <v>2.483555729807514E-4</v>
      </c>
      <c r="AC293" s="2"/>
      <c r="AD293" s="2"/>
      <c r="AE293" s="2"/>
    </row>
    <row r="294" spans="1:31" s="134" customFormat="1">
      <c r="A294" s="138" t="s">
        <v>1213</v>
      </c>
      <c r="B294" s="138">
        <v>13500</v>
      </c>
      <c r="C294" s="138" t="s">
        <v>3562</v>
      </c>
      <c r="D294" s="138" t="s">
        <v>3563</v>
      </c>
      <c r="E294" s="138" t="s">
        <v>309</v>
      </c>
      <c r="F294" s="138" t="s">
        <v>3562</v>
      </c>
      <c r="G294" s="138" t="s">
        <v>3564</v>
      </c>
      <c r="H294" s="138" t="s">
        <v>321</v>
      </c>
      <c r="I294" s="138" t="s">
        <v>917</v>
      </c>
      <c r="J294" s="138" t="s">
        <v>204</v>
      </c>
      <c r="K294" s="138" t="s">
        <v>204</v>
      </c>
      <c r="L294" s="138" t="s">
        <v>325</v>
      </c>
      <c r="M294" s="138" t="s">
        <v>340</v>
      </c>
      <c r="N294" s="138" t="s">
        <v>439</v>
      </c>
      <c r="O294" s="138" t="s">
        <v>339</v>
      </c>
      <c r="P294" s="138" t="s">
        <v>1212</v>
      </c>
      <c r="Q294" s="139">
        <v>1300</v>
      </c>
      <c r="R294" s="139">
        <v>1</v>
      </c>
      <c r="S294" s="139">
        <v>8478</v>
      </c>
      <c r="T294" s="140"/>
      <c r="U294" s="139">
        <v>110.214</v>
      </c>
      <c r="V294" s="141">
        <v>2.0000000000000002E-5</v>
      </c>
      <c r="W294" s="141">
        <f t="shared" si="4"/>
        <v>2.8517059353875686E-3</v>
      </c>
      <c r="X294" s="141">
        <v>2.4118654613182252E-4</v>
      </c>
      <c r="AC294" s="2"/>
      <c r="AD294" s="2"/>
      <c r="AE294" s="2"/>
    </row>
    <row r="295" spans="1:31" s="134" customFormat="1">
      <c r="A295" s="138" t="s">
        <v>1213</v>
      </c>
      <c r="B295" s="138">
        <v>13500</v>
      </c>
      <c r="C295" s="138" t="s">
        <v>3648</v>
      </c>
      <c r="D295" s="138" t="s">
        <v>3649</v>
      </c>
      <c r="E295" s="138" t="s">
        <v>309</v>
      </c>
      <c r="F295" s="138" t="s">
        <v>3648</v>
      </c>
      <c r="G295" s="138" t="s">
        <v>3650</v>
      </c>
      <c r="H295" s="138" t="s">
        <v>321</v>
      </c>
      <c r="I295" s="138" t="s">
        <v>917</v>
      </c>
      <c r="J295" s="138" t="s">
        <v>204</v>
      </c>
      <c r="K295" s="138" t="s">
        <v>204</v>
      </c>
      <c r="L295" s="138" t="s">
        <v>325</v>
      </c>
      <c r="M295" s="138" t="s">
        <v>340</v>
      </c>
      <c r="N295" s="138" t="s">
        <v>462</v>
      </c>
      <c r="O295" s="138" t="s">
        <v>339</v>
      </c>
      <c r="P295" s="138" t="s">
        <v>1212</v>
      </c>
      <c r="Q295" s="139">
        <v>4268</v>
      </c>
      <c r="R295" s="139">
        <v>1</v>
      </c>
      <c r="S295" s="139">
        <v>2493</v>
      </c>
      <c r="T295" s="140"/>
      <c r="U295" s="139">
        <v>106.401</v>
      </c>
      <c r="V295" s="141">
        <v>4.0000000000000003E-5</v>
      </c>
      <c r="W295" s="141">
        <f t="shared" si="4"/>
        <v>2.7530473735747972E-3</v>
      </c>
      <c r="X295" s="141">
        <v>2.3284237660344464E-4</v>
      </c>
      <c r="AC295" s="2"/>
      <c r="AD295" s="2"/>
      <c r="AE295" s="2"/>
    </row>
    <row r="296" spans="1:31" s="134" customFormat="1">
      <c r="A296" s="138" t="s">
        <v>1213</v>
      </c>
      <c r="B296" s="138">
        <v>13500</v>
      </c>
      <c r="C296" s="138" t="s">
        <v>2722</v>
      </c>
      <c r="D296" s="138" t="s">
        <v>2723</v>
      </c>
      <c r="E296" s="138" t="s">
        <v>309</v>
      </c>
      <c r="F296" s="138" t="s">
        <v>2722</v>
      </c>
      <c r="G296" s="138" t="s">
        <v>3766</v>
      </c>
      <c r="H296" s="138" t="s">
        <v>321</v>
      </c>
      <c r="I296" s="138" t="s">
        <v>917</v>
      </c>
      <c r="J296" s="138" t="s">
        <v>204</v>
      </c>
      <c r="K296" s="138" t="s">
        <v>204</v>
      </c>
      <c r="L296" s="138" t="s">
        <v>325</v>
      </c>
      <c r="M296" s="138" t="s">
        <v>340</v>
      </c>
      <c r="N296" s="138" t="s">
        <v>484</v>
      </c>
      <c r="O296" s="138" t="s">
        <v>339</v>
      </c>
      <c r="P296" s="138" t="s">
        <v>1212</v>
      </c>
      <c r="Q296" s="139">
        <v>4080</v>
      </c>
      <c r="R296" s="139">
        <v>1</v>
      </c>
      <c r="S296" s="139">
        <v>2530</v>
      </c>
      <c r="T296" s="140"/>
      <c r="U296" s="139">
        <v>103.224</v>
      </c>
      <c r="V296" s="141">
        <v>2.0000000000000002E-5</v>
      </c>
      <c r="W296" s="141">
        <f t="shared" si="4"/>
        <v>2.6708448425285932E-3</v>
      </c>
      <c r="X296" s="141">
        <v>2.2588999617028009E-4</v>
      </c>
      <c r="AC296" s="2"/>
      <c r="AD296" s="2"/>
      <c r="AE296" s="2"/>
    </row>
    <row r="297" spans="1:31" s="134" customFormat="1">
      <c r="A297" s="138" t="s">
        <v>1213</v>
      </c>
      <c r="B297" s="138">
        <v>13500</v>
      </c>
      <c r="C297" s="138" t="s">
        <v>3774</v>
      </c>
      <c r="D297" s="138" t="s">
        <v>3775</v>
      </c>
      <c r="E297" s="138" t="s">
        <v>309</v>
      </c>
      <c r="F297" s="138" t="s">
        <v>3774</v>
      </c>
      <c r="G297" s="138" t="s">
        <v>3776</v>
      </c>
      <c r="H297" s="138" t="s">
        <v>321</v>
      </c>
      <c r="I297" s="138" t="s">
        <v>917</v>
      </c>
      <c r="J297" s="138" t="s">
        <v>204</v>
      </c>
      <c r="K297" s="138" t="s">
        <v>204</v>
      </c>
      <c r="L297" s="138" t="s">
        <v>325</v>
      </c>
      <c r="M297" s="138" t="s">
        <v>340</v>
      </c>
      <c r="N297" s="138" t="s">
        <v>445</v>
      </c>
      <c r="O297" s="138" t="s">
        <v>339</v>
      </c>
      <c r="P297" s="138" t="s">
        <v>1212</v>
      </c>
      <c r="Q297" s="139">
        <v>15083</v>
      </c>
      <c r="R297" s="139">
        <v>1</v>
      </c>
      <c r="S297" s="139">
        <v>672.9</v>
      </c>
      <c r="T297" s="140"/>
      <c r="U297" s="139">
        <v>101.494</v>
      </c>
      <c r="V297" s="141">
        <v>1.0000000000000001E-5</v>
      </c>
      <c r="W297" s="141">
        <f t="shared" si="4"/>
        <v>2.6260823689025522E-3</v>
      </c>
      <c r="X297" s="141">
        <v>2.2210415476348917E-4</v>
      </c>
      <c r="AC297" s="2"/>
      <c r="AD297" s="2"/>
      <c r="AE297" s="2"/>
    </row>
    <row r="298" spans="1:31" s="134" customFormat="1">
      <c r="A298" s="138" t="s">
        <v>1213</v>
      </c>
      <c r="B298" s="138">
        <v>13500</v>
      </c>
      <c r="C298" s="138" t="s">
        <v>3571</v>
      </c>
      <c r="D298" s="138" t="s">
        <v>3572</v>
      </c>
      <c r="E298" s="138" t="s">
        <v>309</v>
      </c>
      <c r="F298" s="138" t="s">
        <v>3571</v>
      </c>
      <c r="G298" s="138" t="s">
        <v>3573</v>
      </c>
      <c r="H298" s="138" t="s">
        <v>321</v>
      </c>
      <c r="I298" s="138" t="s">
        <v>917</v>
      </c>
      <c r="J298" s="138" t="s">
        <v>204</v>
      </c>
      <c r="K298" s="138" t="s">
        <v>204</v>
      </c>
      <c r="L298" s="138" t="s">
        <v>325</v>
      </c>
      <c r="M298" s="138" t="s">
        <v>340</v>
      </c>
      <c r="N298" s="138" t="s">
        <v>475</v>
      </c>
      <c r="O298" s="138" t="s">
        <v>339</v>
      </c>
      <c r="P298" s="138" t="s">
        <v>1212</v>
      </c>
      <c r="Q298" s="139">
        <v>309</v>
      </c>
      <c r="R298" s="139">
        <v>1</v>
      </c>
      <c r="S298" s="139">
        <v>30240</v>
      </c>
      <c r="T298" s="140"/>
      <c r="U298" s="139">
        <v>93.441999999999993</v>
      </c>
      <c r="V298" s="141">
        <v>2.0000000000000002E-5</v>
      </c>
      <c r="W298" s="141">
        <f t="shared" si="4"/>
        <v>2.4177428095748742E-3</v>
      </c>
      <c r="X298" s="141">
        <v>2.0448357961465658E-4</v>
      </c>
      <c r="AC298" s="2"/>
      <c r="AD298" s="2"/>
      <c r="AE298" s="2"/>
    </row>
    <row r="299" spans="1:31" s="134" customFormat="1">
      <c r="A299" s="138" t="s">
        <v>1213</v>
      </c>
      <c r="B299" s="138">
        <v>13500</v>
      </c>
      <c r="C299" s="138" t="s">
        <v>2460</v>
      </c>
      <c r="D299" s="138" t="s">
        <v>2461</v>
      </c>
      <c r="E299" s="138" t="s">
        <v>309</v>
      </c>
      <c r="F299" s="138" t="s">
        <v>3592</v>
      </c>
      <c r="G299" s="138" t="s">
        <v>3593</v>
      </c>
      <c r="H299" s="138" t="s">
        <v>321</v>
      </c>
      <c r="I299" s="138" t="s">
        <v>917</v>
      </c>
      <c r="J299" s="138" t="s">
        <v>204</v>
      </c>
      <c r="K299" s="138" t="s">
        <v>204</v>
      </c>
      <c r="L299" s="138" t="s">
        <v>325</v>
      </c>
      <c r="M299" s="138" t="s">
        <v>340</v>
      </c>
      <c r="N299" s="138" t="s">
        <v>484</v>
      </c>
      <c r="O299" s="138" t="s">
        <v>339</v>
      </c>
      <c r="P299" s="138" t="s">
        <v>1212</v>
      </c>
      <c r="Q299" s="139">
        <v>5000</v>
      </c>
      <c r="R299" s="139">
        <v>1</v>
      </c>
      <c r="S299" s="139">
        <v>1864</v>
      </c>
      <c r="T299" s="140"/>
      <c r="U299" s="139">
        <v>93.2</v>
      </c>
      <c r="V299" s="141">
        <v>4.0000000000000003E-5</v>
      </c>
      <c r="W299" s="141">
        <f t="shared" si="4"/>
        <v>2.4114812381196707E-3</v>
      </c>
      <c r="X299" s="141">
        <v>2.0395399948723266E-4</v>
      </c>
      <c r="AC299" s="2"/>
      <c r="AD299" s="2"/>
      <c r="AE299" s="2"/>
    </row>
    <row r="300" spans="1:31" s="134" customFormat="1">
      <c r="A300" s="138" t="s">
        <v>1213</v>
      </c>
      <c r="B300" s="138">
        <v>13500</v>
      </c>
      <c r="C300" s="138" t="s">
        <v>2482</v>
      </c>
      <c r="D300" s="138" t="s">
        <v>2483</v>
      </c>
      <c r="E300" s="138" t="s">
        <v>309</v>
      </c>
      <c r="F300" s="138" t="s">
        <v>2482</v>
      </c>
      <c r="G300" s="138" t="s">
        <v>3778</v>
      </c>
      <c r="H300" s="138" t="s">
        <v>321</v>
      </c>
      <c r="I300" s="138" t="s">
        <v>917</v>
      </c>
      <c r="J300" s="138" t="s">
        <v>204</v>
      </c>
      <c r="K300" s="138" t="s">
        <v>204</v>
      </c>
      <c r="L300" s="138" t="s">
        <v>325</v>
      </c>
      <c r="M300" s="138" t="s">
        <v>340</v>
      </c>
      <c r="N300" s="138" t="s">
        <v>465</v>
      </c>
      <c r="O300" s="138" t="s">
        <v>339</v>
      </c>
      <c r="P300" s="138" t="s">
        <v>1212</v>
      </c>
      <c r="Q300" s="139">
        <v>1372</v>
      </c>
      <c r="R300" s="139">
        <v>1</v>
      </c>
      <c r="S300" s="139">
        <v>5364</v>
      </c>
      <c r="T300" s="140"/>
      <c r="U300" s="139">
        <v>73.593999999999994</v>
      </c>
      <c r="V300" s="141">
        <v>2.0000000000000002E-5</v>
      </c>
      <c r="W300" s="141">
        <f t="shared" si="4"/>
        <v>1.9041904531993459E-3</v>
      </c>
      <c r="X300" s="141">
        <v>1.6104925577535835E-4</v>
      </c>
      <c r="AC300" s="2"/>
      <c r="AD300" s="2"/>
      <c r="AE300" s="2"/>
    </row>
    <row r="301" spans="1:31" s="134" customFormat="1">
      <c r="A301" s="138" t="s">
        <v>1213</v>
      </c>
      <c r="B301" s="138">
        <v>13500</v>
      </c>
      <c r="C301" s="138" t="s">
        <v>2445</v>
      </c>
      <c r="D301" s="138" t="s">
        <v>2446</v>
      </c>
      <c r="E301" s="138" t="s">
        <v>309</v>
      </c>
      <c r="F301" s="138" t="s">
        <v>3633</v>
      </c>
      <c r="G301" s="138" t="s">
        <v>3634</v>
      </c>
      <c r="H301" s="138" t="s">
        <v>321</v>
      </c>
      <c r="I301" s="138" t="s">
        <v>917</v>
      </c>
      <c r="J301" s="138" t="s">
        <v>204</v>
      </c>
      <c r="K301" s="138" t="s">
        <v>204</v>
      </c>
      <c r="L301" s="138" t="s">
        <v>325</v>
      </c>
      <c r="M301" s="138" t="s">
        <v>340</v>
      </c>
      <c r="N301" s="138" t="s">
        <v>462</v>
      </c>
      <c r="O301" s="138" t="s">
        <v>339</v>
      </c>
      <c r="P301" s="138" t="s">
        <v>1212</v>
      </c>
      <c r="Q301" s="139">
        <v>2507</v>
      </c>
      <c r="R301" s="139">
        <v>1</v>
      </c>
      <c r="S301" s="139">
        <v>2865</v>
      </c>
      <c r="T301" s="140"/>
      <c r="U301" s="139">
        <v>71.825999999999993</v>
      </c>
      <c r="V301" s="141">
        <v>3.0000000000000001E-5</v>
      </c>
      <c r="W301" s="141">
        <f t="shared" si="4"/>
        <v>1.8584447576092645E-3</v>
      </c>
      <c r="X301" s="141">
        <v>1.5718025715847608E-4</v>
      </c>
      <c r="AC301" s="2"/>
      <c r="AD301" s="2"/>
      <c r="AE301" s="2"/>
    </row>
    <row r="302" spans="1:31" s="134" customFormat="1">
      <c r="A302" s="138" t="s">
        <v>1213</v>
      </c>
      <c r="B302" s="138">
        <v>13500</v>
      </c>
      <c r="C302" s="138" t="s">
        <v>3798</v>
      </c>
      <c r="D302" s="138" t="s">
        <v>3799</v>
      </c>
      <c r="E302" s="138" t="s">
        <v>309</v>
      </c>
      <c r="F302" s="138" t="s">
        <v>3800</v>
      </c>
      <c r="G302" s="138" t="s">
        <v>3801</v>
      </c>
      <c r="H302" s="138" t="s">
        <v>321</v>
      </c>
      <c r="I302" s="138" t="s">
        <v>917</v>
      </c>
      <c r="J302" s="138" t="s">
        <v>204</v>
      </c>
      <c r="K302" s="138" t="s">
        <v>204</v>
      </c>
      <c r="L302" s="138" t="s">
        <v>325</v>
      </c>
      <c r="M302" s="138" t="s">
        <v>340</v>
      </c>
      <c r="N302" s="138" t="s">
        <v>476</v>
      </c>
      <c r="O302" s="138" t="s">
        <v>339</v>
      </c>
      <c r="P302" s="138" t="s">
        <v>1212</v>
      </c>
      <c r="Q302" s="139">
        <v>19266</v>
      </c>
      <c r="R302" s="139">
        <v>1</v>
      </c>
      <c r="S302" s="139">
        <v>294.10000000000002</v>
      </c>
      <c r="T302" s="140"/>
      <c r="U302" s="139">
        <v>56.661000000000001</v>
      </c>
      <c r="V302" s="141">
        <v>1.6000000000000001E-4</v>
      </c>
      <c r="W302" s="141">
        <f t="shared" si="4"/>
        <v>1.4660615711705866E-3</v>
      </c>
      <c r="X302" s="141">
        <v>1.2399396528912113E-4</v>
      </c>
      <c r="AC302" s="2"/>
      <c r="AD302" s="2"/>
      <c r="AE302" s="2"/>
    </row>
    <row r="303" spans="1:31" s="134" customFormat="1">
      <c r="A303" s="138" t="s">
        <v>1213</v>
      </c>
      <c r="B303" s="138">
        <v>13500</v>
      </c>
      <c r="C303" s="138" t="s">
        <v>1696</v>
      </c>
      <c r="D303" s="138" t="s">
        <v>1697</v>
      </c>
      <c r="E303" s="138" t="s">
        <v>309</v>
      </c>
      <c r="F303" s="138" t="s">
        <v>3772</v>
      </c>
      <c r="G303" s="138" t="s">
        <v>3773</v>
      </c>
      <c r="H303" s="138" t="s">
        <v>321</v>
      </c>
      <c r="I303" s="138" t="s">
        <v>917</v>
      </c>
      <c r="J303" s="138" t="s">
        <v>204</v>
      </c>
      <c r="K303" s="138" t="s">
        <v>204</v>
      </c>
      <c r="L303" s="138" t="s">
        <v>325</v>
      </c>
      <c r="M303" s="138" t="s">
        <v>340</v>
      </c>
      <c r="N303" s="138" t="s">
        <v>464</v>
      </c>
      <c r="O303" s="138" t="s">
        <v>339</v>
      </c>
      <c r="P303" s="138" t="s">
        <v>1212</v>
      </c>
      <c r="Q303" s="139">
        <v>1050</v>
      </c>
      <c r="R303" s="139">
        <v>1</v>
      </c>
      <c r="S303" s="139">
        <v>5236</v>
      </c>
      <c r="T303" s="140"/>
      <c r="U303" s="139">
        <v>54.978000000000002</v>
      </c>
      <c r="V303" s="141">
        <v>1.0000000000000001E-5</v>
      </c>
      <c r="W303" s="141">
        <f t="shared" si="4"/>
        <v>1.4225151878684899E-3</v>
      </c>
      <c r="X303" s="141">
        <v>1.2031097622112743E-4</v>
      </c>
      <c r="AC303" s="2"/>
      <c r="AD303" s="2"/>
      <c r="AE303" s="2"/>
    </row>
    <row r="304" spans="1:31" s="134" customFormat="1">
      <c r="A304" s="138" t="s">
        <v>1213</v>
      </c>
      <c r="B304" s="138">
        <v>13500</v>
      </c>
      <c r="C304" s="138" t="s">
        <v>3768</v>
      </c>
      <c r="D304" s="138" t="s">
        <v>3769</v>
      </c>
      <c r="E304" s="138" t="s">
        <v>309</v>
      </c>
      <c r="F304" s="138" t="s">
        <v>3770</v>
      </c>
      <c r="G304" s="138" t="s">
        <v>3771</v>
      </c>
      <c r="H304" s="138" t="s">
        <v>321</v>
      </c>
      <c r="I304" s="138" t="s">
        <v>917</v>
      </c>
      <c r="J304" s="138" t="s">
        <v>204</v>
      </c>
      <c r="K304" s="138" t="s">
        <v>204</v>
      </c>
      <c r="L304" s="138" t="s">
        <v>325</v>
      </c>
      <c r="M304" s="138" t="s">
        <v>340</v>
      </c>
      <c r="N304" s="138" t="s">
        <v>478</v>
      </c>
      <c r="O304" s="138" t="s">
        <v>339</v>
      </c>
      <c r="P304" s="138" t="s">
        <v>1212</v>
      </c>
      <c r="Q304" s="139">
        <v>9741</v>
      </c>
      <c r="R304" s="139">
        <v>1</v>
      </c>
      <c r="S304" s="139">
        <v>525</v>
      </c>
      <c r="T304" s="140"/>
      <c r="U304" s="139">
        <v>51.14</v>
      </c>
      <c r="V304" s="141">
        <v>5.0000000000000002E-5</v>
      </c>
      <c r="W304" s="141">
        <f t="shared" si="4"/>
        <v>1.3232097695004288E-3</v>
      </c>
      <c r="X304" s="141">
        <v>1.1191209800189998E-4</v>
      </c>
      <c r="AC304" s="2"/>
      <c r="AD304" s="2"/>
      <c r="AE304" s="2"/>
    </row>
    <row r="305" spans="1:31" s="134" customFormat="1">
      <c r="A305" s="138" t="s">
        <v>1213</v>
      </c>
      <c r="B305" s="138">
        <v>13500</v>
      </c>
      <c r="C305" s="138" t="s">
        <v>2923</v>
      </c>
      <c r="D305" s="138" t="s">
        <v>2924</v>
      </c>
      <c r="E305" s="138" t="s">
        <v>309</v>
      </c>
      <c r="F305" s="138" t="s">
        <v>2923</v>
      </c>
      <c r="G305" s="138" t="s">
        <v>3777</v>
      </c>
      <c r="H305" s="138" t="s">
        <v>321</v>
      </c>
      <c r="I305" s="138" t="s">
        <v>917</v>
      </c>
      <c r="J305" s="138" t="s">
        <v>204</v>
      </c>
      <c r="K305" s="138" t="s">
        <v>204</v>
      </c>
      <c r="L305" s="138" t="s">
        <v>325</v>
      </c>
      <c r="M305" s="138" t="s">
        <v>340</v>
      </c>
      <c r="N305" s="138" t="s">
        <v>447</v>
      </c>
      <c r="O305" s="138" t="s">
        <v>339</v>
      </c>
      <c r="P305" s="138" t="s">
        <v>1212</v>
      </c>
      <c r="Q305" s="139">
        <v>200</v>
      </c>
      <c r="R305" s="139">
        <v>1</v>
      </c>
      <c r="S305" s="139">
        <v>22350</v>
      </c>
      <c r="T305" s="140"/>
      <c r="U305" s="139">
        <v>44.7</v>
      </c>
      <c r="V305" s="141">
        <v>2.0000000000000002E-5</v>
      </c>
      <c r="W305" s="141">
        <f t="shared" si="4"/>
        <v>1.156579520857825E-3</v>
      </c>
      <c r="X305" s="141">
        <v>9.781913923904829E-5</v>
      </c>
      <c r="AC305" s="2"/>
      <c r="AD305" s="2"/>
      <c r="AE305" s="2"/>
    </row>
    <row r="306" spans="1:31" s="134" customFormat="1">
      <c r="A306" s="138" t="s">
        <v>1213</v>
      </c>
      <c r="B306" s="138">
        <v>13500</v>
      </c>
      <c r="C306" s="138" t="s">
        <v>2517</v>
      </c>
      <c r="D306" s="138" t="s">
        <v>2518</v>
      </c>
      <c r="E306" s="138" t="s">
        <v>309</v>
      </c>
      <c r="F306" s="138" t="s">
        <v>2517</v>
      </c>
      <c r="G306" s="138" t="s">
        <v>3779</v>
      </c>
      <c r="H306" s="138" t="s">
        <v>321</v>
      </c>
      <c r="I306" s="138" t="s">
        <v>917</v>
      </c>
      <c r="J306" s="138" t="s">
        <v>204</v>
      </c>
      <c r="K306" s="138" t="s">
        <v>204</v>
      </c>
      <c r="L306" s="138" t="s">
        <v>325</v>
      </c>
      <c r="M306" s="138" t="s">
        <v>340</v>
      </c>
      <c r="N306" s="138" t="s">
        <v>447</v>
      </c>
      <c r="O306" s="138" t="s">
        <v>339</v>
      </c>
      <c r="P306" s="138" t="s">
        <v>1212</v>
      </c>
      <c r="Q306" s="139">
        <v>4023.3</v>
      </c>
      <c r="R306" s="139">
        <v>1</v>
      </c>
      <c r="S306" s="139">
        <v>972.7</v>
      </c>
      <c r="T306" s="140"/>
      <c r="U306" s="139">
        <v>39.134999999999998</v>
      </c>
      <c r="V306" s="141">
        <v>1.0000000000000001E-5</v>
      </c>
      <c r="W306" s="141">
        <f t="shared" si="4"/>
        <v>1.0125892516503574E-3</v>
      </c>
      <c r="X306" s="141">
        <v>8.5640984655931864E-5</v>
      </c>
      <c r="AC306" s="2"/>
      <c r="AD306" s="2"/>
      <c r="AE306" s="2"/>
    </row>
    <row r="307" spans="1:31" s="134" customFormat="1">
      <c r="A307" s="138" t="s">
        <v>1213</v>
      </c>
      <c r="B307" s="138">
        <v>13500</v>
      </c>
      <c r="C307" s="138" t="s">
        <v>3780</v>
      </c>
      <c r="D307" s="138" t="s">
        <v>3781</v>
      </c>
      <c r="E307" s="138" t="s">
        <v>309</v>
      </c>
      <c r="F307" s="138" t="s">
        <v>3782</v>
      </c>
      <c r="G307" s="138" t="s">
        <v>3783</v>
      </c>
      <c r="H307" s="138" t="s">
        <v>321</v>
      </c>
      <c r="I307" s="138" t="s">
        <v>917</v>
      </c>
      <c r="J307" s="138" t="s">
        <v>204</v>
      </c>
      <c r="K307" s="138" t="s">
        <v>204</v>
      </c>
      <c r="L307" s="138" t="s">
        <v>325</v>
      </c>
      <c r="M307" s="138" t="s">
        <v>340</v>
      </c>
      <c r="N307" s="138" t="s">
        <v>477</v>
      </c>
      <c r="O307" s="138" t="s">
        <v>339</v>
      </c>
      <c r="P307" s="138" t="s">
        <v>1212</v>
      </c>
      <c r="Q307" s="139">
        <v>100</v>
      </c>
      <c r="R307" s="139">
        <v>1</v>
      </c>
      <c r="S307" s="139">
        <v>37430</v>
      </c>
      <c r="T307" s="140"/>
      <c r="U307" s="139">
        <v>37.43</v>
      </c>
      <c r="V307" s="141">
        <v>2.0000000000000002E-5</v>
      </c>
      <c r="W307" s="141">
        <f t="shared" si="4"/>
        <v>9.6847363457960595E-4</v>
      </c>
      <c r="X307" s="141">
        <v>8.1909851939990537E-5</v>
      </c>
      <c r="AC307" s="2"/>
      <c r="AD307" s="2"/>
      <c r="AE307" s="2"/>
    </row>
    <row r="308" spans="1:31" s="134" customFormat="1">
      <c r="A308" s="138" t="s">
        <v>1213</v>
      </c>
      <c r="B308" s="138">
        <v>13500</v>
      </c>
      <c r="C308" s="138" t="s">
        <v>2893</v>
      </c>
      <c r="D308" s="138" t="s">
        <v>2894</v>
      </c>
      <c r="E308" s="138" t="s">
        <v>309</v>
      </c>
      <c r="F308" s="138" t="s">
        <v>3791</v>
      </c>
      <c r="G308" s="138" t="s">
        <v>3792</v>
      </c>
      <c r="H308" s="138" t="s">
        <v>321</v>
      </c>
      <c r="I308" s="138" t="s">
        <v>917</v>
      </c>
      <c r="J308" s="138" t="s">
        <v>204</v>
      </c>
      <c r="K308" s="138" t="s">
        <v>204</v>
      </c>
      <c r="L308" s="138" t="s">
        <v>325</v>
      </c>
      <c r="M308" s="138" t="s">
        <v>340</v>
      </c>
      <c r="N308" s="138" t="s">
        <v>440</v>
      </c>
      <c r="O308" s="138" t="s">
        <v>339</v>
      </c>
      <c r="P308" s="138" t="s">
        <v>1212</v>
      </c>
      <c r="Q308" s="139">
        <v>468</v>
      </c>
      <c r="R308" s="139">
        <v>1</v>
      </c>
      <c r="S308" s="139">
        <v>5339</v>
      </c>
      <c r="T308" s="140"/>
      <c r="U308" s="139">
        <v>24.986999999999998</v>
      </c>
      <c r="V308" s="141">
        <v>4.0000000000000003E-5</v>
      </c>
      <c r="W308" s="141">
        <f t="shared" si="4"/>
        <v>6.4652018988086064E-4</v>
      </c>
      <c r="X308" s="141">
        <v>5.4680242330337788E-5</v>
      </c>
      <c r="AC308" s="2"/>
      <c r="AD308" s="2"/>
      <c r="AE308" s="2"/>
    </row>
    <row r="309" spans="1:31" s="134" customFormat="1">
      <c r="A309" s="138" t="s">
        <v>1213</v>
      </c>
      <c r="B309" s="138">
        <v>13500</v>
      </c>
      <c r="C309" s="138" t="s">
        <v>2679</v>
      </c>
      <c r="D309" s="138" t="s">
        <v>2680</v>
      </c>
      <c r="E309" s="138" t="s">
        <v>309</v>
      </c>
      <c r="F309" s="138" t="s">
        <v>3594</v>
      </c>
      <c r="G309" s="138" t="s">
        <v>3595</v>
      </c>
      <c r="H309" s="138" t="s">
        <v>321</v>
      </c>
      <c r="I309" s="138" t="s">
        <v>917</v>
      </c>
      <c r="J309" s="138" t="s">
        <v>204</v>
      </c>
      <c r="K309" s="138" t="s">
        <v>204</v>
      </c>
      <c r="L309" s="138" t="s">
        <v>325</v>
      </c>
      <c r="M309" s="138" t="s">
        <v>340</v>
      </c>
      <c r="N309" s="138" t="s">
        <v>464</v>
      </c>
      <c r="O309" s="138" t="s">
        <v>339</v>
      </c>
      <c r="P309" s="138" t="s">
        <v>1212</v>
      </c>
      <c r="Q309" s="139">
        <v>1600</v>
      </c>
      <c r="R309" s="139">
        <v>1</v>
      </c>
      <c r="S309" s="139">
        <v>1142</v>
      </c>
      <c r="T309" s="140"/>
      <c r="U309" s="139">
        <v>18.271999999999998</v>
      </c>
      <c r="V309" s="141">
        <v>1.0000000000000001E-5</v>
      </c>
      <c r="W309" s="141">
        <f t="shared" si="4"/>
        <v>4.7277451913007104E-4</v>
      </c>
      <c r="X309" s="141">
        <v>3.9985487968140718E-5</v>
      </c>
      <c r="AC309" s="2"/>
      <c r="AD309" s="2"/>
      <c r="AE309" s="2"/>
    </row>
    <row r="310" spans="1:31" s="134" customFormat="1">
      <c r="A310" s="138" t="s">
        <v>1213</v>
      </c>
      <c r="B310" s="138">
        <v>13500</v>
      </c>
      <c r="C310" s="138" t="s">
        <v>3012</v>
      </c>
      <c r="D310" s="138" t="s">
        <v>3013</v>
      </c>
      <c r="E310" s="138" t="s">
        <v>309</v>
      </c>
      <c r="F310" s="138" t="s">
        <v>3012</v>
      </c>
      <c r="G310" s="138" t="s">
        <v>3802</v>
      </c>
      <c r="H310" s="138" t="s">
        <v>321</v>
      </c>
      <c r="I310" s="138" t="s">
        <v>917</v>
      </c>
      <c r="J310" s="138" t="s">
        <v>204</v>
      </c>
      <c r="K310" s="138" t="s">
        <v>204</v>
      </c>
      <c r="L310" s="138" t="s">
        <v>325</v>
      </c>
      <c r="M310" s="138" t="s">
        <v>340</v>
      </c>
      <c r="N310" s="138" t="s">
        <v>447</v>
      </c>
      <c r="O310" s="138" t="s">
        <v>339</v>
      </c>
      <c r="P310" s="138" t="s">
        <v>1212</v>
      </c>
      <c r="Q310" s="139">
        <v>163</v>
      </c>
      <c r="R310" s="139">
        <v>1</v>
      </c>
      <c r="S310" s="139">
        <v>8610</v>
      </c>
      <c r="T310" s="140"/>
      <c r="U310" s="139">
        <v>14.034000000000001</v>
      </c>
      <c r="V310" s="141">
        <v>1.0000000000000001E-5</v>
      </c>
      <c r="W310" s="141">
        <f t="shared" si="4"/>
        <v>3.631193958773762E-4</v>
      </c>
      <c r="X310" s="141">
        <v>3.0711270695319992E-5</v>
      </c>
      <c r="AC310" s="2"/>
      <c r="AD310" s="2"/>
      <c r="AE310" s="2"/>
    </row>
    <row r="311" spans="1:31" s="134" customFormat="1">
      <c r="A311" s="138" t="s">
        <v>1213</v>
      </c>
      <c r="B311" s="138">
        <v>13500</v>
      </c>
      <c r="C311" s="138" t="s">
        <v>2973</v>
      </c>
      <c r="D311" s="138" t="s">
        <v>2974</v>
      </c>
      <c r="E311" s="138" t="s">
        <v>309</v>
      </c>
      <c r="F311" s="138" t="s">
        <v>2973</v>
      </c>
      <c r="G311" s="138" t="s">
        <v>3803</v>
      </c>
      <c r="H311" s="138" t="s">
        <v>321</v>
      </c>
      <c r="I311" s="138" t="s">
        <v>917</v>
      </c>
      <c r="J311" s="138" t="s">
        <v>204</v>
      </c>
      <c r="K311" s="138" t="s">
        <v>204</v>
      </c>
      <c r="L311" s="138" t="s">
        <v>325</v>
      </c>
      <c r="M311" s="138" t="s">
        <v>340</v>
      </c>
      <c r="N311" s="138" t="s">
        <v>464</v>
      </c>
      <c r="O311" s="138" t="s">
        <v>339</v>
      </c>
      <c r="P311" s="138" t="s">
        <v>1212</v>
      </c>
      <c r="Q311" s="139">
        <v>2222.2199999999998</v>
      </c>
      <c r="R311" s="139">
        <v>1</v>
      </c>
      <c r="S311" s="139">
        <v>549</v>
      </c>
      <c r="T311" s="140"/>
      <c r="U311" s="139">
        <v>12.2</v>
      </c>
      <c r="V311" s="141">
        <v>2.0000000000000002E-5</v>
      </c>
      <c r="W311" s="141">
        <f t="shared" si="4"/>
        <v>3.156659989813303E-4</v>
      </c>
      <c r="X311" s="141">
        <v>2.6697841134594832E-5</v>
      </c>
      <c r="AC311" s="2"/>
      <c r="AD311" s="2"/>
      <c r="AE311" s="2"/>
    </row>
    <row r="312" spans="1:31" s="134" customFormat="1">
      <c r="A312" s="138" t="s">
        <v>1213</v>
      </c>
      <c r="B312" s="138">
        <v>13500</v>
      </c>
      <c r="C312" s="138" t="s">
        <v>2848</v>
      </c>
      <c r="D312" s="138" t="s">
        <v>2849</v>
      </c>
      <c r="E312" s="138" t="s">
        <v>309</v>
      </c>
      <c r="F312" s="138" t="s">
        <v>3558</v>
      </c>
      <c r="G312" s="138" t="s">
        <v>3559</v>
      </c>
      <c r="H312" s="138" t="s">
        <v>321</v>
      </c>
      <c r="I312" s="138" t="s">
        <v>917</v>
      </c>
      <c r="J312" s="138" t="s">
        <v>204</v>
      </c>
      <c r="K312" s="138" t="s">
        <v>204</v>
      </c>
      <c r="L312" s="138" t="s">
        <v>325</v>
      </c>
      <c r="M312" s="138" t="s">
        <v>340</v>
      </c>
      <c r="N312" s="138" t="s">
        <v>462</v>
      </c>
      <c r="O312" s="138" t="s">
        <v>339</v>
      </c>
      <c r="P312" s="138" t="s">
        <v>1212</v>
      </c>
      <c r="Q312" s="139">
        <v>37</v>
      </c>
      <c r="R312" s="139">
        <v>1</v>
      </c>
      <c r="S312" s="139">
        <v>19000</v>
      </c>
      <c r="T312" s="140"/>
      <c r="U312" s="139">
        <v>7.03</v>
      </c>
      <c r="V312" s="141">
        <v>0</v>
      </c>
      <c r="W312" s="141">
        <f t="shared" si="4"/>
        <v>1.818960633474387E-4</v>
      </c>
      <c r="X312" s="141">
        <v>1.5384083866901776E-5</v>
      </c>
      <c r="AC312" s="2"/>
      <c r="AD312" s="2"/>
      <c r="AE312" s="2"/>
    </row>
    <row r="313" spans="1:31" s="134" customFormat="1">
      <c r="A313" s="138" t="s">
        <v>1213</v>
      </c>
      <c r="B313" s="138">
        <v>13500</v>
      </c>
      <c r="C313" s="138" t="s">
        <v>3787</v>
      </c>
      <c r="D313" s="138" t="s">
        <v>3788</v>
      </c>
      <c r="E313" s="138" t="s">
        <v>309</v>
      </c>
      <c r="F313" s="138" t="s">
        <v>3787</v>
      </c>
      <c r="G313" s="138" t="s">
        <v>3789</v>
      </c>
      <c r="H313" s="138" t="s">
        <v>321</v>
      </c>
      <c r="I313" s="138" t="s">
        <v>917</v>
      </c>
      <c r="J313" s="138" t="s">
        <v>204</v>
      </c>
      <c r="K313" s="138" t="s">
        <v>204</v>
      </c>
      <c r="L313" s="138" t="s">
        <v>325</v>
      </c>
      <c r="M313" s="138" t="s">
        <v>340</v>
      </c>
      <c r="N313" s="138" t="s">
        <v>459</v>
      </c>
      <c r="O313" s="138" t="s">
        <v>339</v>
      </c>
      <c r="P313" s="138" t="s">
        <v>1212</v>
      </c>
      <c r="Q313" s="139">
        <v>214</v>
      </c>
      <c r="R313" s="139">
        <v>1</v>
      </c>
      <c r="S313" s="139">
        <v>2372</v>
      </c>
      <c r="T313" s="140"/>
      <c r="U313" s="139">
        <v>5.0759999999999996</v>
      </c>
      <c r="V313" s="141">
        <v>0</v>
      </c>
      <c r="W313" s="141">
        <f t="shared" si="4"/>
        <v>1.3133775498600265E-4</v>
      </c>
      <c r="X313" s="141">
        <v>1.1108052590098637E-5</v>
      </c>
      <c r="AC313" s="2"/>
      <c r="AD313" s="2"/>
      <c r="AE313" s="2"/>
    </row>
    <row r="314" spans="1:31" s="134" customFormat="1">
      <c r="A314" s="138" t="s">
        <v>1213</v>
      </c>
      <c r="B314" s="138">
        <v>142</v>
      </c>
      <c r="C314" s="138" t="s">
        <v>1519</v>
      </c>
      <c r="D314" s="138" t="s">
        <v>1520</v>
      </c>
      <c r="E314" s="138" t="s">
        <v>309</v>
      </c>
      <c r="F314" s="138" t="s">
        <v>1519</v>
      </c>
      <c r="G314" s="138" t="s">
        <v>3528</v>
      </c>
      <c r="H314" s="138" t="s">
        <v>321</v>
      </c>
      <c r="I314" s="138" t="s">
        <v>917</v>
      </c>
      <c r="J314" s="138" t="s">
        <v>204</v>
      </c>
      <c r="K314" s="138" t="s">
        <v>204</v>
      </c>
      <c r="L314" s="138" t="s">
        <v>325</v>
      </c>
      <c r="M314" s="138" t="s">
        <v>340</v>
      </c>
      <c r="N314" s="138" t="s">
        <v>448</v>
      </c>
      <c r="O314" s="138" t="s">
        <v>339</v>
      </c>
      <c r="P314" s="138" t="s">
        <v>1212</v>
      </c>
      <c r="Q314" s="139">
        <v>415000</v>
      </c>
      <c r="R314" s="139">
        <v>1</v>
      </c>
      <c r="S314" s="139">
        <v>4982</v>
      </c>
      <c r="T314" s="140"/>
      <c r="U314" s="139">
        <v>20675.3</v>
      </c>
      <c r="V314" s="141">
        <v>2.5999999999999998E-4</v>
      </c>
      <c r="W314" s="141">
        <f t="shared" si="4"/>
        <v>9.5895008312156124E-2</v>
      </c>
      <c r="X314" s="141">
        <v>3.5127602300543077E-2</v>
      </c>
      <c r="AC314" s="2"/>
      <c r="AD314" s="2"/>
      <c r="AE314" s="2"/>
    </row>
    <row r="315" spans="1:31" s="134" customFormat="1">
      <c r="A315" s="138" t="s">
        <v>1213</v>
      </c>
      <c r="B315" s="138">
        <v>142</v>
      </c>
      <c r="C315" s="138" t="s">
        <v>1603</v>
      </c>
      <c r="D315" s="138" t="s">
        <v>1604</v>
      </c>
      <c r="E315" s="138" t="s">
        <v>309</v>
      </c>
      <c r="F315" s="138" t="s">
        <v>1603</v>
      </c>
      <c r="G315" s="138" t="s">
        <v>3530</v>
      </c>
      <c r="H315" s="138" t="s">
        <v>321</v>
      </c>
      <c r="I315" s="138" t="s">
        <v>917</v>
      </c>
      <c r="J315" s="138" t="s">
        <v>204</v>
      </c>
      <c r="K315" s="138" t="s">
        <v>204</v>
      </c>
      <c r="L315" s="138" t="s">
        <v>325</v>
      </c>
      <c r="M315" s="138" t="s">
        <v>340</v>
      </c>
      <c r="N315" s="138" t="s">
        <v>448</v>
      </c>
      <c r="O315" s="138" t="s">
        <v>339</v>
      </c>
      <c r="P315" s="138" t="s">
        <v>1212</v>
      </c>
      <c r="Q315" s="139">
        <v>357500</v>
      </c>
      <c r="R315" s="139">
        <v>1</v>
      </c>
      <c r="S315" s="139">
        <v>5008</v>
      </c>
      <c r="T315" s="140"/>
      <c r="U315" s="139">
        <v>17903.599999999999</v>
      </c>
      <c r="V315" s="141">
        <v>2.7E-4</v>
      </c>
      <c r="W315" s="141">
        <f t="shared" si="4"/>
        <v>8.3039465972320509E-2</v>
      </c>
      <c r="X315" s="141">
        <v>3.0418448126411854E-2</v>
      </c>
      <c r="AC315" s="2"/>
      <c r="AD315" s="2"/>
      <c r="AE315" s="2"/>
    </row>
    <row r="316" spans="1:31" s="134" customFormat="1">
      <c r="A316" s="138" t="s">
        <v>1213</v>
      </c>
      <c r="B316" s="138">
        <v>142</v>
      </c>
      <c r="C316" s="138" t="s">
        <v>3253</v>
      </c>
      <c r="D316" s="138" t="s">
        <v>3254</v>
      </c>
      <c r="E316" s="138" t="s">
        <v>309</v>
      </c>
      <c r="F316" s="138" t="s">
        <v>3253</v>
      </c>
      <c r="G316" s="138" t="s">
        <v>3531</v>
      </c>
      <c r="H316" s="138" t="s">
        <v>321</v>
      </c>
      <c r="I316" s="138" t="s">
        <v>917</v>
      </c>
      <c r="J316" s="138" t="s">
        <v>204</v>
      </c>
      <c r="K316" s="138" t="s">
        <v>204</v>
      </c>
      <c r="L316" s="138" t="s">
        <v>325</v>
      </c>
      <c r="M316" s="138" t="s">
        <v>340</v>
      </c>
      <c r="N316" s="138" t="s">
        <v>448</v>
      </c>
      <c r="O316" s="138" t="s">
        <v>339</v>
      </c>
      <c r="P316" s="138" t="s">
        <v>1212</v>
      </c>
      <c r="Q316" s="139">
        <v>345000</v>
      </c>
      <c r="R316" s="139">
        <v>1</v>
      </c>
      <c r="S316" s="139">
        <v>2572</v>
      </c>
      <c r="T316" s="139">
        <v>88.183999999999997</v>
      </c>
      <c r="U316" s="139">
        <v>8961.5840000000007</v>
      </c>
      <c r="V316" s="141">
        <v>2.7999999999999998E-4</v>
      </c>
      <c r="W316" s="141">
        <f t="shared" si="4"/>
        <v>4.1565112582167392E-2</v>
      </c>
      <c r="X316" s="141">
        <v>1.5225847205840306E-2</v>
      </c>
      <c r="AC316" s="2"/>
      <c r="AD316" s="2"/>
      <c r="AE316" s="2"/>
    </row>
    <row r="317" spans="1:31" s="134" customFormat="1">
      <c r="A317" s="138" t="s">
        <v>1213</v>
      </c>
      <c r="B317" s="138">
        <v>142</v>
      </c>
      <c r="C317" s="138" t="s">
        <v>2513</v>
      </c>
      <c r="D317" s="138" t="s">
        <v>2514</v>
      </c>
      <c r="E317" s="138" t="s">
        <v>309</v>
      </c>
      <c r="F317" s="138" t="s">
        <v>2513</v>
      </c>
      <c r="G317" s="138" t="s">
        <v>3542</v>
      </c>
      <c r="H317" s="138" t="s">
        <v>321</v>
      </c>
      <c r="I317" s="138" t="s">
        <v>917</v>
      </c>
      <c r="J317" s="138" t="s">
        <v>204</v>
      </c>
      <c r="K317" s="138" t="s">
        <v>204</v>
      </c>
      <c r="L317" s="138" t="s">
        <v>325</v>
      </c>
      <c r="M317" s="138" t="s">
        <v>340</v>
      </c>
      <c r="N317" s="138" t="s">
        <v>446</v>
      </c>
      <c r="O317" s="138" t="s">
        <v>339</v>
      </c>
      <c r="P317" s="138" t="s">
        <v>1212</v>
      </c>
      <c r="Q317" s="139">
        <v>4800</v>
      </c>
      <c r="R317" s="139">
        <v>1</v>
      </c>
      <c r="S317" s="139">
        <v>142500</v>
      </c>
      <c r="T317" s="140"/>
      <c r="U317" s="139">
        <v>6840</v>
      </c>
      <c r="V317" s="141">
        <v>1.1E-4</v>
      </c>
      <c r="W317" s="141">
        <f t="shared" si="4"/>
        <v>3.1724901542185505E-2</v>
      </c>
      <c r="X317" s="141">
        <v>1.162124853016472E-2</v>
      </c>
      <c r="AC317" s="2"/>
      <c r="AD317" s="2"/>
      <c r="AE317" s="2"/>
    </row>
    <row r="318" spans="1:31" s="134" customFormat="1">
      <c r="A318" s="138" t="s">
        <v>1213</v>
      </c>
      <c r="B318" s="138">
        <v>142</v>
      </c>
      <c r="C318" s="138" t="s">
        <v>2590</v>
      </c>
      <c r="D318" s="138" t="s">
        <v>2591</v>
      </c>
      <c r="E318" s="138" t="s">
        <v>309</v>
      </c>
      <c r="F318" s="138" t="s">
        <v>2590</v>
      </c>
      <c r="G318" s="138" t="s">
        <v>3617</v>
      </c>
      <c r="H318" s="138" t="s">
        <v>321</v>
      </c>
      <c r="I318" s="138" t="s">
        <v>917</v>
      </c>
      <c r="J318" s="138" t="s">
        <v>204</v>
      </c>
      <c r="K318" s="138" t="s">
        <v>204</v>
      </c>
      <c r="L318" s="138" t="s">
        <v>325</v>
      </c>
      <c r="M318" s="138" t="s">
        <v>340</v>
      </c>
      <c r="N318" s="138" t="s">
        <v>475</v>
      </c>
      <c r="O318" s="138" t="s">
        <v>339</v>
      </c>
      <c r="P318" s="138" t="s">
        <v>1212</v>
      </c>
      <c r="Q318" s="139">
        <v>184929</v>
      </c>
      <c r="R318" s="139">
        <v>1</v>
      </c>
      <c r="S318" s="139">
        <v>3511</v>
      </c>
      <c r="T318" s="140"/>
      <c r="U318" s="139">
        <v>6492.857</v>
      </c>
      <c r="V318" s="141">
        <v>6.7000000000000002E-4</v>
      </c>
      <c r="W318" s="141">
        <f t="shared" si="4"/>
        <v>3.0114802493054083E-2</v>
      </c>
      <c r="X318" s="141">
        <v>1.1031448080090602E-2</v>
      </c>
      <c r="AC318" s="2"/>
      <c r="AD318" s="2"/>
      <c r="AE318" s="2"/>
    </row>
    <row r="319" spans="1:31" s="134" customFormat="1">
      <c r="A319" s="138" t="s">
        <v>1213</v>
      </c>
      <c r="B319" s="138">
        <v>142</v>
      </c>
      <c r="C319" s="138" t="s">
        <v>3200</v>
      </c>
      <c r="D319" s="138" t="s">
        <v>3201</v>
      </c>
      <c r="E319" s="138" t="s">
        <v>309</v>
      </c>
      <c r="F319" s="138" t="s">
        <v>3804</v>
      </c>
      <c r="G319" s="138" t="s">
        <v>3805</v>
      </c>
      <c r="H319" s="138" t="s">
        <v>321</v>
      </c>
      <c r="I319" s="138" t="s">
        <v>917</v>
      </c>
      <c r="J319" s="138" t="s">
        <v>204</v>
      </c>
      <c r="K319" s="138" t="s">
        <v>204</v>
      </c>
      <c r="L319" s="138" t="s">
        <v>325</v>
      </c>
      <c r="M319" s="138" t="s">
        <v>340</v>
      </c>
      <c r="N319" s="138" t="s">
        <v>451</v>
      </c>
      <c r="O319" s="138" t="s">
        <v>339</v>
      </c>
      <c r="P319" s="138" t="s">
        <v>1212</v>
      </c>
      <c r="Q319" s="139">
        <v>65024</v>
      </c>
      <c r="R319" s="139">
        <v>1</v>
      </c>
      <c r="S319" s="139">
        <v>5990</v>
      </c>
      <c r="T319" s="140"/>
      <c r="U319" s="139">
        <v>3894.9380000000001</v>
      </c>
      <c r="V319" s="141">
        <v>1.01E-3</v>
      </c>
      <c r="W319" s="141">
        <f t="shared" si="4"/>
        <v>1.8065281368847504E-2</v>
      </c>
      <c r="X319" s="141">
        <v>6.6175500742079998E-3</v>
      </c>
      <c r="AC319" s="2"/>
      <c r="AD319" s="2"/>
      <c r="AE319" s="2"/>
    </row>
    <row r="320" spans="1:31" s="134" customFormat="1">
      <c r="A320" s="138" t="s">
        <v>1213</v>
      </c>
      <c r="B320" s="138">
        <v>142</v>
      </c>
      <c r="C320" s="138" t="s">
        <v>3648</v>
      </c>
      <c r="D320" s="138" t="s">
        <v>3649</v>
      </c>
      <c r="E320" s="138" t="s">
        <v>309</v>
      </c>
      <c r="F320" s="138" t="s">
        <v>3648</v>
      </c>
      <c r="G320" s="138" t="s">
        <v>3650</v>
      </c>
      <c r="H320" s="138" t="s">
        <v>321</v>
      </c>
      <c r="I320" s="138" t="s">
        <v>917</v>
      </c>
      <c r="J320" s="138" t="s">
        <v>204</v>
      </c>
      <c r="K320" s="138" t="s">
        <v>204</v>
      </c>
      <c r="L320" s="138" t="s">
        <v>325</v>
      </c>
      <c r="M320" s="138" t="s">
        <v>340</v>
      </c>
      <c r="N320" s="138" t="s">
        <v>462</v>
      </c>
      <c r="O320" s="138" t="s">
        <v>339</v>
      </c>
      <c r="P320" s="138" t="s">
        <v>1212</v>
      </c>
      <c r="Q320" s="139">
        <v>98300</v>
      </c>
      <c r="R320" s="139">
        <v>1</v>
      </c>
      <c r="S320" s="139">
        <v>2493</v>
      </c>
      <c r="T320" s="140"/>
      <c r="U320" s="139">
        <v>2450.6190000000001</v>
      </c>
      <c r="V320" s="141">
        <v>1.01E-3</v>
      </c>
      <c r="W320" s="141">
        <f t="shared" si="4"/>
        <v>1.1366322586609518E-2</v>
      </c>
      <c r="X320" s="141">
        <v>4.1636333993777391E-3</v>
      </c>
      <c r="AC320" s="2"/>
      <c r="AD320" s="2"/>
      <c r="AE320" s="2"/>
    </row>
    <row r="321" spans="1:31" s="134" customFormat="1">
      <c r="A321" s="138" t="s">
        <v>1213</v>
      </c>
      <c r="B321" s="138">
        <v>142</v>
      </c>
      <c r="C321" s="138" t="s">
        <v>2366</v>
      </c>
      <c r="D321" s="138" t="s">
        <v>2367</v>
      </c>
      <c r="E321" s="138" t="s">
        <v>309</v>
      </c>
      <c r="F321" s="138" t="s">
        <v>2366</v>
      </c>
      <c r="G321" s="138" t="s">
        <v>3806</v>
      </c>
      <c r="H321" s="138" t="s">
        <v>321</v>
      </c>
      <c r="I321" s="138" t="s">
        <v>917</v>
      </c>
      <c r="J321" s="138" t="s">
        <v>204</v>
      </c>
      <c r="K321" s="138" t="s">
        <v>204</v>
      </c>
      <c r="L321" s="138" t="s">
        <v>325</v>
      </c>
      <c r="M321" s="138" t="s">
        <v>340</v>
      </c>
      <c r="N321" s="138" t="s">
        <v>464</v>
      </c>
      <c r="O321" s="138" t="s">
        <v>339</v>
      </c>
      <c r="P321" s="138" t="s">
        <v>1212</v>
      </c>
      <c r="Q321" s="139">
        <v>13656</v>
      </c>
      <c r="R321" s="139">
        <v>1</v>
      </c>
      <c r="S321" s="139">
        <v>17320</v>
      </c>
      <c r="T321" s="140"/>
      <c r="U321" s="139">
        <v>2365.2190000000001</v>
      </c>
      <c r="V321" s="141">
        <v>7.6999999999999996E-4</v>
      </c>
      <c r="W321" s="141">
        <f t="shared" si="4"/>
        <v>1.0970225131682229E-2</v>
      </c>
      <c r="X321" s="141">
        <v>4.0185376940449812E-3</v>
      </c>
      <c r="AC321" s="2"/>
      <c r="AD321" s="2"/>
      <c r="AE321" s="2"/>
    </row>
    <row r="322" spans="1:31" s="134" customFormat="1">
      <c r="A322" s="138" t="s">
        <v>1213</v>
      </c>
      <c r="B322" s="138">
        <v>142</v>
      </c>
      <c r="C322" s="138" t="s">
        <v>3066</v>
      </c>
      <c r="D322" s="138" t="s">
        <v>3067</v>
      </c>
      <c r="E322" s="138" t="s">
        <v>309</v>
      </c>
      <c r="F322" s="138" t="s">
        <v>3066</v>
      </c>
      <c r="G322" s="138" t="s">
        <v>3807</v>
      </c>
      <c r="H322" s="138" t="s">
        <v>321</v>
      </c>
      <c r="I322" s="138" t="s">
        <v>917</v>
      </c>
      <c r="J322" s="138" t="s">
        <v>204</v>
      </c>
      <c r="K322" s="138" t="s">
        <v>204</v>
      </c>
      <c r="L322" s="138" t="s">
        <v>325</v>
      </c>
      <c r="M322" s="138" t="s">
        <v>340</v>
      </c>
      <c r="N322" s="138" t="s">
        <v>451</v>
      </c>
      <c r="O322" s="138" t="s">
        <v>339</v>
      </c>
      <c r="P322" s="138" t="s">
        <v>1212</v>
      </c>
      <c r="Q322" s="139">
        <v>322254.5</v>
      </c>
      <c r="R322" s="139">
        <v>1</v>
      </c>
      <c r="S322" s="139">
        <v>685</v>
      </c>
      <c r="T322" s="140"/>
      <c r="U322" s="139">
        <v>2207.4430000000002</v>
      </c>
      <c r="V322" s="141">
        <v>1.72E-3</v>
      </c>
      <c r="W322" s="141">
        <f t="shared" ref="W322:W385" si="5">U322/SUMIF(B:B,B322,U:U)</f>
        <v>1.0238437402775819E-2</v>
      </c>
      <c r="X322" s="141">
        <v>3.7504742279491818E-3</v>
      </c>
      <c r="AC322" s="2"/>
      <c r="AD322" s="2"/>
      <c r="AE322" s="2"/>
    </row>
    <row r="323" spans="1:31" s="134" customFormat="1">
      <c r="A323" s="138" t="s">
        <v>1213</v>
      </c>
      <c r="B323" s="138">
        <v>142</v>
      </c>
      <c r="C323" s="138" t="s">
        <v>1714</v>
      </c>
      <c r="D323" s="138" t="s">
        <v>1715</v>
      </c>
      <c r="E323" s="138" t="s">
        <v>309</v>
      </c>
      <c r="F323" s="138" t="s">
        <v>3657</v>
      </c>
      <c r="G323" s="138" t="s">
        <v>3658</v>
      </c>
      <c r="H323" s="138" t="s">
        <v>321</v>
      </c>
      <c r="I323" s="138" t="s">
        <v>917</v>
      </c>
      <c r="J323" s="138" t="s">
        <v>204</v>
      </c>
      <c r="K323" s="138" t="s">
        <v>204</v>
      </c>
      <c r="L323" s="138" t="s">
        <v>325</v>
      </c>
      <c r="M323" s="138" t="s">
        <v>340</v>
      </c>
      <c r="N323" s="138" t="s">
        <v>464</v>
      </c>
      <c r="O323" s="138" t="s">
        <v>339</v>
      </c>
      <c r="P323" s="138" t="s">
        <v>1212</v>
      </c>
      <c r="Q323" s="139">
        <v>116909</v>
      </c>
      <c r="R323" s="139">
        <v>1</v>
      </c>
      <c r="S323" s="139">
        <v>1783</v>
      </c>
      <c r="T323" s="140"/>
      <c r="U323" s="139">
        <v>2084.4870000000001</v>
      </c>
      <c r="V323" s="141">
        <v>5.9999999999999995E-4</v>
      </c>
      <c r="W323" s="141">
        <f t="shared" si="5"/>
        <v>9.6681498305505303E-3</v>
      </c>
      <c r="X323" s="141">
        <v>3.5415703925288696E-3</v>
      </c>
      <c r="AC323" s="2"/>
      <c r="AD323" s="2"/>
      <c r="AE323" s="2"/>
    </row>
    <row r="324" spans="1:31" s="134" customFormat="1">
      <c r="A324" s="138" t="s">
        <v>1213</v>
      </c>
      <c r="B324" s="138">
        <v>142</v>
      </c>
      <c r="C324" s="138" t="s">
        <v>3571</v>
      </c>
      <c r="D324" s="138" t="s">
        <v>3572</v>
      </c>
      <c r="E324" s="138" t="s">
        <v>309</v>
      </c>
      <c r="F324" s="138" t="s">
        <v>3571</v>
      </c>
      <c r="G324" s="138" t="s">
        <v>3573</v>
      </c>
      <c r="H324" s="138" t="s">
        <v>321</v>
      </c>
      <c r="I324" s="138" t="s">
        <v>917</v>
      </c>
      <c r="J324" s="138" t="s">
        <v>204</v>
      </c>
      <c r="K324" s="138" t="s">
        <v>204</v>
      </c>
      <c r="L324" s="138" t="s">
        <v>325</v>
      </c>
      <c r="M324" s="138" t="s">
        <v>340</v>
      </c>
      <c r="N324" s="138" t="s">
        <v>475</v>
      </c>
      <c r="O324" s="138" t="s">
        <v>339</v>
      </c>
      <c r="P324" s="138" t="s">
        <v>1212</v>
      </c>
      <c r="Q324" s="139">
        <v>5800</v>
      </c>
      <c r="R324" s="139">
        <v>1</v>
      </c>
      <c r="S324" s="139">
        <v>30240</v>
      </c>
      <c r="T324" s="140"/>
      <c r="U324" s="139">
        <v>1753.92</v>
      </c>
      <c r="V324" s="141">
        <v>4.2000000000000002E-4</v>
      </c>
      <c r="W324" s="141">
        <f t="shared" si="5"/>
        <v>8.1349326480804098E-3</v>
      </c>
      <c r="X324" s="141">
        <v>2.9799327809980273E-3</v>
      </c>
      <c r="AC324" s="2"/>
      <c r="AD324" s="2"/>
      <c r="AE324" s="2"/>
    </row>
    <row r="325" spans="1:31" s="134" customFormat="1">
      <c r="A325" s="138" t="s">
        <v>1213</v>
      </c>
      <c r="B325" s="138">
        <v>142</v>
      </c>
      <c r="C325" s="138" t="s">
        <v>3774</v>
      </c>
      <c r="D325" s="138" t="s">
        <v>3775</v>
      </c>
      <c r="E325" s="138" t="s">
        <v>309</v>
      </c>
      <c r="F325" s="138" t="s">
        <v>3774</v>
      </c>
      <c r="G325" s="138" t="s">
        <v>3776</v>
      </c>
      <c r="H325" s="138" t="s">
        <v>321</v>
      </c>
      <c r="I325" s="138" t="s">
        <v>917</v>
      </c>
      <c r="J325" s="138" t="s">
        <v>204</v>
      </c>
      <c r="K325" s="138" t="s">
        <v>204</v>
      </c>
      <c r="L325" s="138" t="s">
        <v>325</v>
      </c>
      <c r="M325" s="138" t="s">
        <v>340</v>
      </c>
      <c r="N325" s="138" t="s">
        <v>445</v>
      </c>
      <c r="O325" s="138" t="s">
        <v>339</v>
      </c>
      <c r="P325" s="138" t="s">
        <v>1212</v>
      </c>
      <c r="Q325" s="139">
        <v>218000</v>
      </c>
      <c r="R325" s="139">
        <v>1</v>
      </c>
      <c r="S325" s="139">
        <v>672.9</v>
      </c>
      <c r="T325" s="140"/>
      <c r="U325" s="139">
        <v>1466.922</v>
      </c>
      <c r="V325" s="141">
        <v>2.1000000000000001E-4</v>
      </c>
      <c r="W325" s="141">
        <f t="shared" si="5"/>
        <v>6.8037947397757079E-3</v>
      </c>
      <c r="X325" s="141">
        <v>2.4923194643810369E-3</v>
      </c>
      <c r="AC325" s="2"/>
      <c r="AD325" s="2"/>
      <c r="AE325" s="2"/>
    </row>
    <row r="326" spans="1:31" s="134" customFormat="1">
      <c r="A326" s="138" t="s">
        <v>1213</v>
      </c>
      <c r="B326" s="138">
        <v>142</v>
      </c>
      <c r="C326" s="138" t="s">
        <v>2092</v>
      </c>
      <c r="D326" s="138" t="s">
        <v>2093</v>
      </c>
      <c r="E326" s="138" t="s">
        <v>309</v>
      </c>
      <c r="F326" s="138" t="s">
        <v>2092</v>
      </c>
      <c r="G326" s="138" t="s">
        <v>3579</v>
      </c>
      <c r="H326" s="138" t="s">
        <v>321</v>
      </c>
      <c r="I326" s="138" t="s">
        <v>917</v>
      </c>
      <c r="J326" s="138" t="s">
        <v>204</v>
      </c>
      <c r="K326" s="138" t="s">
        <v>204</v>
      </c>
      <c r="L326" s="138" t="s">
        <v>325</v>
      </c>
      <c r="M326" s="138" t="s">
        <v>340</v>
      </c>
      <c r="N326" s="138" t="s">
        <v>484</v>
      </c>
      <c r="O326" s="138" t="s">
        <v>339</v>
      </c>
      <c r="P326" s="138" t="s">
        <v>1212</v>
      </c>
      <c r="Q326" s="139">
        <v>220000</v>
      </c>
      <c r="R326" s="139">
        <v>1</v>
      </c>
      <c r="S326" s="139">
        <v>546.6</v>
      </c>
      <c r="T326" s="140"/>
      <c r="U326" s="139">
        <v>1202.52</v>
      </c>
      <c r="V326" s="141">
        <v>8.0000000000000007E-5</v>
      </c>
      <c r="W326" s="141">
        <f t="shared" si="5"/>
        <v>5.5774603220042265E-3</v>
      </c>
      <c r="X326" s="141">
        <v>2.0430970442242222E-3</v>
      </c>
      <c r="AC326" s="2"/>
      <c r="AD326" s="2"/>
      <c r="AE326" s="2"/>
    </row>
    <row r="327" spans="1:31" s="134" customFormat="1">
      <c r="A327" s="138" t="s">
        <v>1213</v>
      </c>
      <c r="B327" s="138">
        <v>142</v>
      </c>
      <c r="C327" s="138" t="s">
        <v>3808</v>
      </c>
      <c r="D327" s="138" t="s">
        <v>3809</v>
      </c>
      <c r="E327" s="138" t="s">
        <v>309</v>
      </c>
      <c r="F327" s="138" t="s">
        <v>3810</v>
      </c>
      <c r="G327" s="138" t="s">
        <v>3811</v>
      </c>
      <c r="H327" s="138" t="s">
        <v>321</v>
      </c>
      <c r="I327" s="138" t="s">
        <v>917</v>
      </c>
      <c r="J327" s="138" t="s">
        <v>204</v>
      </c>
      <c r="K327" s="138" t="s">
        <v>204</v>
      </c>
      <c r="L327" s="138" t="s">
        <v>325</v>
      </c>
      <c r="M327" s="138" t="s">
        <v>340</v>
      </c>
      <c r="N327" s="138" t="s">
        <v>446</v>
      </c>
      <c r="O327" s="138" t="s">
        <v>339</v>
      </c>
      <c r="P327" s="138" t="s">
        <v>1212</v>
      </c>
      <c r="Q327" s="139">
        <v>81880</v>
      </c>
      <c r="R327" s="139">
        <v>1</v>
      </c>
      <c r="S327" s="139">
        <v>1112</v>
      </c>
      <c r="T327" s="140"/>
      <c r="U327" s="139">
        <v>910.50599999999997</v>
      </c>
      <c r="V327" s="141">
        <v>1.34E-3</v>
      </c>
      <c r="W327" s="141">
        <f t="shared" si="5"/>
        <v>4.2230574859019225E-3</v>
      </c>
      <c r="X327" s="141">
        <v>1.546961478685111E-3</v>
      </c>
      <c r="AC327" s="2"/>
      <c r="AD327" s="2"/>
      <c r="AE327" s="2"/>
    </row>
    <row r="328" spans="1:31" s="134" customFormat="1">
      <c r="A328" s="138" t="s">
        <v>1213</v>
      </c>
      <c r="B328" s="138">
        <v>142</v>
      </c>
      <c r="C328" s="138" t="s">
        <v>3812</v>
      </c>
      <c r="D328" s="138" t="s">
        <v>3813</v>
      </c>
      <c r="E328" s="138" t="s">
        <v>309</v>
      </c>
      <c r="F328" s="138" t="s">
        <v>3814</v>
      </c>
      <c r="G328" s="138" t="s">
        <v>3815</v>
      </c>
      <c r="H328" s="138" t="s">
        <v>321</v>
      </c>
      <c r="I328" s="138" t="s">
        <v>917</v>
      </c>
      <c r="J328" s="138" t="s">
        <v>204</v>
      </c>
      <c r="K328" s="138" t="s">
        <v>204</v>
      </c>
      <c r="L328" s="138" t="s">
        <v>325</v>
      </c>
      <c r="M328" s="138" t="s">
        <v>340</v>
      </c>
      <c r="N328" s="138" t="s">
        <v>463</v>
      </c>
      <c r="O328" s="138" t="s">
        <v>339</v>
      </c>
      <c r="P328" s="138" t="s">
        <v>1212</v>
      </c>
      <c r="Q328" s="139">
        <v>1246288</v>
      </c>
      <c r="R328" s="139">
        <v>1</v>
      </c>
      <c r="S328" s="139">
        <v>67.099999999999994</v>
      </c>
      <c r="T328" s="140"/>
      <c r="U328" s="139">
        <v>836.25900000000001</v>
      </c>
      <c r="V328" s="141">
        <v>3.2699999999999999E-3</v>
      </c>
      <c r="W328" s="141">
        <f t="shared" si="5"/>
        <v>3.8786892454336997E-3</v>
      </c>
      <c r="X328" s="141">
        <v>1.4208148647057045E-3</v>
      </c>
      <c r="AC328" s="2"/>
      <c r="AD328" s="2"/>
      <c r="AE328" s="2"/>
    </row>
    <row r="329" spans="1:31" s="134" customFormat="1">
      <c r="A329" s="138" t="s">
        <v>1213</v>
      </c>
      <c r="B329" s="138">
        <v>142</v>
      </c>
      <c r="C329" s="138" t="s">
        <v>3651</v>
      </c>
      <c r="D329" s="138" t="s">
        <v>3652</v>
      </c>
      <c r="E329" s="138" t="s">
        <v>309</v>
      </c>
      <c r="F329" s="138" t="s">
        <v>3651</v>
      </c>
      <c r="G329" s="138" t="s">
        <v>3653</v>
      </c>
      <c r="H329" s="138" t="s">
        <v>321</v>
      </c>
      <c r="I329" s="138" t="s">
        <v>917</v>
      </c>
      <c r="J329" s="138" t="s">
        <v>204</v>
      </c>
      <c r="K329" s="138" t="s">
        <v>204</v>
      </c>
      <c r="L329" s="138" t="s">
        <v>325</v>
      </c>
      <c r="M329" s="138" t="s">
        <v>340</v>
      </c>
      <c r="N329" s="138" t="s">
        <v>447</v>
      </c>
      <c r="O329" s="138" t="s">
        <v>339</v>
      </c>
      <c r="P329" s="138" t="s">
        <v>1212</v>
      </c>
      <c r="Q329" s="139">
        <v>6200</v>
      </c>
      <c r="R329" s="139">
        <v>1</v>
      </c>
      <c r="S329" s="139">
        <v>10300</v>
      </c>
      <c r="T329" s="140"/>
      <c r="U329" s="139">
        <v>638.6</v>
      </c>
      <c r="V329" s="141">
        <v>2.0000000000000001E-4</v>
      </c>
      <c r="W329" s="141">
        <f t="shared" si="5"/>
        <v>2.9619184393040441E-3</v>
      </c>
      <c r="X329" s="141">
        <v>1.0849896654039752E-3</v>
      </c>
      <c r="AC329" s="2"/>
      <c r="AD329" s="2"/>
      <c r="AE329" s="2"/>
    </row>
    <row r="330" spans="1:31" s="134" customFormat="1">
      <c r="A330" s="138" t="s">
        <v>1213</v>
      </c>
      <c r="B330" s="138">
        <v>142</v>
      </c>
      <c r="C330" s="138" t="s">
        <v>1696</v>
      </c>
      <c r="D330" s="138" t="s">
        <v>1697</v>
      </c>
      <c r="E330" s="138" t="s">
        <v>309</v>
      </c>
      <c r="F330" s="138" t="s">
        <v>3772</v>
      </c>
      <c r="G330" s="138" t="s">
        <v>3773</v>
      </c>
      <c r="H330" s="138" t="s">
        <v>321</v>
      </c>
      <c r="I330" s="138" t="s">
        <v>917</v>
      </c>
      <c r="J330" s="138" t="s">
        <v>204</v>
      </c>
      <c r="K330" s="138" t="s">
        <v>204</v>
      </c>
      <c r="L330" s="138" t="s">
        <v>325</v>
      </c>
      <c r="M330" s="138" t="s">
        <v>340</v>
      </c>
      <c r="N330" s="138" t="s">
        <v>464</v>
      </c>
      <c r="O330" s="138" t="s">
        <v>339</v>
      </c>
      <c r="P330" s="138" t="s">
        <v>1212</v>
      </c>
      <c r="Q330" s="139">
        <v>11750</v>
      </c>
      <c r="R330" s="139">
        <v>1</v>
      </c>
      <c r="S330" s="139">
        <v>5236</v>
      </c>
      <c r="T330" s="140"/>
      <c r="U330" s="139">
        <v>615.23</v>
      </c>
      <c r="V330" s="141">
        <v>9.0000000000000006E-5</v>
      </c>
      <c r="W330" s="141">
        <f t="shared" si="5"/>
        <v>2.8535250257015771E-3</v>
      </c>
      <c r="X330" s="141">
        <v>1.0452837329259124E-3</v>
      </c>
      <c r="AC330" s="2"/>
      <c r="AD330" s="2"/>
      <c r="AE330" s="2"/>
    </row>
    <row r="331" spans="1:31" s="134" customFormat="1">
      <c r="A331" s="138" t="s">
        <v>1213</v>
      </c>
      <c r="B331" s="138">
        <v>142</v>
      </c>
      <c r="C331" s="138" t="s">
        <v>2822</v>
      </c>
      <c r="D331" s="138" t="s">
        <v>2823</v>
      </c>
      <c r="E331" s="138" t="s">
        <v>309</v>
      </c>
      <c r="F331" s="138" t="s">
        <v>3816</v>
      </c>
      <c r="G331" s="138" t="s">
        <v>3817</v>
      </c>
      <c r="H331" s="138" t="s">
        <v>321</v>
      </c>
      <c r="I331" s="138" t="s">
        <v>917</v>
      </c>
      <c r="J331" s="138" t="s">
        <v>204</v>
      </c>
      <c r="K331" s="138" t="s">
        <v>204</v>
      </c>
      <c r="L331" s="138" t="s">
        <v>325</v>
      </c>
      <c r="M331" s="138" t="s">
        <v>340</v>
      </c>
      <c r="N331" s="138" t="s">
        <v>447</v>
      </c>
      <c r="O331" s="138" t="s">
        <v>339</v>
      </c>
      <c r="P331" s="138" t="s">
        <v>1212</v>
      </c>
      <c r="Q331" s="139">
        <v>1300.31</v>
      </c>
      <c r="R331" s="139">
        <v>1</v>
      </c>
      <c r="S331" s="139">
        <v>35960</v>
      </c>
      <c r="T331" s="139">
        <v>3.9009999999999998</v>
      </c>
      <c r="U331" s="139">
        <v>471.49200000000002</v>
      </c>
      <c r="V331" s="141">
        <v>1.7000000000000001E-4</v>
      </c>
      <c r="W331" s="141">
        <f t="shared" si="5"/>
        <v>2.1868475552526503E-3</v>
      </c>
      <c r="X331" s="141">
        <v>8.0107101052403866E-4</v>
      </c>
      <c r="AC331" s="2"/>
      <c r="AD331" s="2"/>
      <c r="AE331" s="2"/>
    </row>
    <row r="332" spans="1:31" s="134" customFormat="1">
      <c r="A332" s="138" t="s">
        <v>1213</v>
      </c>
      <c r="B332" s="138">
        <v>142</v>
      </c>
      <c r="C332" s="138" t="s">
        <v>3818</v>
      </c>
      <c r="D332" s="138" t="s">
        <v>3819</v>
      </c>
      <c r="E332" s="138" t="s">
        <v>309</v>
      </c>
      <c r="F332" s="138" t="s">
        <v>3818</v>
      </c>
      <c r="G332" s="138" t="s">
        <v>3820</v>
      </c>
      <c r="H332" s="138" t="s">
        <v>321</v>
      </c>
      <c r="I332" s="138" t="s">
        <v>917</v>
      </c>
      <c r="J332" s="138" t="s">
        <v>204</v>
      </c>
      <c r="K332" s="138" t="s">
        <v>204</v>
      </c>
      <c r="L332" s="138" t="s">
        <v>325</v>
      </c>
      <c r="M332" s="138" t="s">
        <v>340</v>
      </c>
      <c r="N332" s="138" t="s">
        <v>477</v>
      </c>
      <c r="O332" s="138" t="s">
        <v>339</v>
      </c>
      <c r="P332" s="138" t="s">
        <v>1212</v>
      </c>
      <c r="Q332" s="139">
        <v>50995</v>
      </c>
      <c r="R332" s="139">
        <v>1</v>
      </c>
      <c r="S332" s="139">
        <v>638.4</v>
      </c>
      <c r="T332" s="140"/>
      <c r="U332" s="139">
        <v>325.55200000000002</v>
      </c>
      <c r="V332" s="141">
        <v>5.5999999999999995E-4</v>
      </c>
      <c r="W332" s="141">
        <f t="shared" si="5"/>
        <v>1.5099568928160197E-3</v>
      </c>
      <c r="X332" s="141">
        <v>5.5311706162166447E-4</v>
      </c>
      <c r="AC332" s="2"/>
      <c r="AD332" s="2"/>
      <c r="AE332" s="2"/>
    </row>
    <row r="333" spans="1:31" s="134" customFormat="1">
      <c r="A333" s="138" t="s">
        <v>1213</v>
      </c>
      <c r="B333" s="138">
        <v>142</v>
      </c>
      <c r="C333" s="138" t="s">
        <v>3821</v>
      </c>
      <c r="D333" s="138" t="s">
        <v>3822</v>
      </c>
      <c r="E333" s="138" t="s">
        <v>309</v>
      </c>
      <c r="F333" s="138" t="s">
        <v>3821</v>
      </c>
      <c r="G333" s="138" t="s">
        <v>3823</v>
      </c>
      <c r="H333" s="138" t="s">
        <v>321</v>
      </c>
      <c r="I333" s="138" t="s">
        <v>917</v>
      </c>
      <c r="J333" s="138" t="s">
        <v>204</v>
      </c>
      <c r="K333" s="138" t="s">
        <v>204</v>
      </c>
      <c r="L333" s="138" t="s">
        <v>325</v>
      </c>
      <c r="M333" s="138" t="s">
        <v>340</v>
      </c>
      <c r="N333" s="138" t="s">
        <v>459</v>
      </c>
      <c r="O333" s="138" t="s">
        <v>339</v>
      </c>
      <c r="P333" s="138" t="s">
        <v>1212</v>
      </c>
      <c r="Q333" s="139">
        <v>8700</v>
      </c>
      <c r="R333" s="139">
        <v>1</v>
      </c>
      <c r="S333" s="139">
        <v>1772</v>
      </c>
      <c r="T333" s="140"/>
      <c r="U333" s="139">
        <v>154.16399999999999</v>
      </c>
      <c r="V333" s="141">
        <v>4.2999999999999999E-4</v>
      </c>
      <c r="W333" s="141">
        <f t="shared" si="5"/>
        <v>7.150347545832581E-4</v>
      </c>
      <c r="X333" s="141">
        <v>2.6192663134565989E-4</v>
      </c>
      <c r="AC333" s="2"/>
      <c r="AD333" s="2"/>
      <c r="AE333" s="2"/>
    </row>
    <row r="334" spans="1:31" s="134" customFormat="1">
      <c r="A334" s="138" t="s">
        <v>1213</v>
      </c>
      <c r="B334" s="138">
        <v>142</v>
      </c>
      <c r="C334" s="138" t="s">
        <v>3824</v>
      </c>
      <c r="D334" s="138" t="s">
        <v>3825</v>
      </c>
      <c r="E334" s="138" t="s">
        <v>309</v>
      </c>
      <c r="F334" s="138" t="s">
        <v>3826</v>
      </c>
      <c r="G334" s="138" t="s">
        <v>3827</v>
      </c>
      <c r="H334" s="138" t="s">
        <v>321</v>
      </c>
      <c r="I334" s="138" t="s">
        <v>917</v>
      </c>
      <c r="J334" s="138" t="s">
        <v>204</v>
      </c>
      <c r="K334" s="138" t="s">
        <v>204</v>
      </c>
      <c r="L334" s="138" t="s">
        <v>325</v>
      </c>
      <c r="M334" s="138" t="s">
        <v>340</v>
      </c>
      <c r="N334" s="138" t="s">
        <v>440</v>
      </c>
      <c r="O334" s="138" t="s">
        <v>339</v>
      </c>
      <c r="P334" s="138" t="s">
        <v>1212</v>
      </c>
      <c r="Q334" s="139">
        <v>1250</v>
      </c>
      <c r="R334" s="139">
        <v>1</v>
      </c>
      <c r="S334" s="139">
        <v>11720</v>
      </c>
      <c r="T334" s="140"/>
      <c r="U334" s="139">
        <v>146.5</v>
      </c>
      <c r="V334" s="141">
        <v>2.0000000000000002E-5</v>
      </c>
      <c r="W334" s="141">
        <f t="shared" si="5"/>
        <v>6.7948802279680937E-4</v>
      </c>
      <c r="X334" s="141">
        <v>2.4890539615045782E-4</v>
      </c>
      <c r="AC334" s="2"/>
      <c r="AD334" s="2"/>
      <c r="AE334" s="2"/>
    </row>
    <row r="335" spans="1:31" s="134" customFormat="1">
      <c r="A335" s="138" t="s">
        <v>1213</v>
      </c>
      <c r="B335" s="138">
        <v>142</v>
      </c>
      <c r="C335" s="138" t="s">
        <v>2262</v>
      </c>
      <c r="D335" s="138" t="s">
        <v>2263</v>
      </c>
      <c r="E335" s="138" t="s">
        <v>309</v>
      </c>
      <c r="F335" s="138" t="s">
        <v>2262</v>
      </c>
      <c r="G335" s="138" t="s">
        <v>3747</v>
      </c>
      <c r="H335" s="138" t="s">
        <v>321</v>
      </c>
      <c r="I335" s="138" t="s">
        <v>917</v>
      </c>
      <c r="J335" s="138" t="s">
        <v>204</v>
      </c>
      <c r="K335" s="138" t="s">
        <v>204</v>
      </c>
      <c r="L335" s="138" t="s">
        <v>325</v>
      </c>
      <c r="M335" s="138" t="s">
        <v>340</v>
      </c>
      <c r="N335" s="138" t="s">
        <v>441</v>
      </c>
      <c r="O335" s="138" t="s">
        <v>339</v>
      </c>
      <c r="P335" s="138" t="s">
        <v>1212</v>
      </c>
      <c r="Q335" s="139">
        <v>10850</v>
      </c>
      <c r="R335" s="139">
        <v>1</v>
      </c>
      <c r="S335" s="139">
        <v>1013</v>
      </c>
      <c r="T335" s="139">
        <v>1.085</v>
      </c>
      <c r="U335" s="139">
        <v>110.996</v>
      </c>
      <c r="V335" s="141">
        <v>2.0000000000000002E-5</v>
      </c>
      <c r="W335" s="141">
        <f t="shared" si="5"/>
        <v>5.1481537596146515E-4</v>
      </c>
      <c r="X335" s="141">
        <v>1.8858364062195369E-4</v>
      </c>
      <c r="AC335" s="2"/>
      <c r="AD335" s="2"/>
      <c r="AE335" s="2"/>
    </row>
    <row r="336" spans="1:31" s="134" customFormat="1">
      <c r="A336" s="138" t="s">
        <v>1213</v>
      </c>
      <c r="B336" s="138">
        <v>142</v>
      </c>
      <c r="C336" s="138" t="s">
        <v>3828</v>
      </c>
      <c r="D336" s="138" t="s">
        <v>3829</v>
      </c>
      <c r="E336" s="138" t="s">
        <v>309</v>
      </c>
      <c r="F336" s="138" t="s">
        <v>3828</v>
      </c>
      <c r="G336" s="138" t="s">
        <v>3830</v>
      </c>
      <c r="H336" s="138" t="s">
        <v>321</v>
      </c>
      <c r="I336" s="138" t="s">
        <v>917</v>
      </c>
      <c r="J336" s="138" t="s">
        <v>204</v>
      </c>
      <c r="K336" s="138" t="s">
        <v>204</v>
      </c>
      <c r="L336" s="138" t="s">
        <v>325</v>
      </c>
      <c r="M336" s="138" t="s">
        <v>340</v>
      </c>
      <c r="N336" s="138" t="s">
        <v>447</v>
      </c>
      <c r="O336" s="138" t="s">
        <v>339</v>
      </c>
      <c r="P336" s="138" t="s">
        <v>1212</v>
      </c>
      <c r="Q336" s="139">
        <v>154285.71</v>
      </c>
      <c r="R336" s="139">
        <v>1</v>
      </c>
      <c r="S336" s="139">
        <v>62.5</v>
      </c>
      <c r="T336" s="140"/>
      <c r="U336" s="139">
        <v>96.429000000000002</v>
      </c>
      <c r="V336" s="141">
        <v>8.5999999999999998E-4</v>
      </c>
      <c r="W336" s="141">
        <f t="shared" si="5"/>
        <v>4.4725153959231079E-4</v>
      </c>
      <c r="X336" s="141">
        <v>1.6383411908117747E-4</v>
      </c>
      <c r="AC336" s="2"/>
      <c r="AD336" s="2"/>
      <c r="AE336" s="2"/>
    </row>
    <row r="337" spans="1:31" s="134" customFormat="1">
      <c r="A337" s="138" t="s">
        <v>1213</v>
      </c>
      <c r="B337" s="138">
        <v>142</v>
      </c>
      <c r="C337" s="138" t="s">
        <v>3697</v>
      </c>
      <c r="D337" s="138" t="s">
        <v>3698</v>
      </c>
      <c r="E337" s="138" t="s">
        <v>80</v>
      </c>
      <c r="F337" s="138" t="s">
        <v>3699</v>
      </c>
      <c r="G337" s="138" t="s">
        <v>3700</v>
      </c>
      <c r="H337" s="138" t="s">
        <v>321</v>
      </c>
      <c r="I337" s="138" t="s">
        <v>917</v>
      </c>
      <c r="J337" s="138" t="s">
        <v>205</v>
      </c>
      <c r="K337" s="138" t="s">
        <v>224</v>
      </c>
      <c r="L337" s="138" t="s">
        <v>325</v>
      </c>
      <c r="M337" s="138" t="s">
        <v>344</v>
      </c>
      <c r="N337" s="138" t="s">
        <v>544</v>
      </c>
      <c r="O337" s="138" t="s">
        <v>339</v>
      </c>
      <c r="P337" s="138" t="s">
        <v>1215</v>
      </c>
      <c r="Q337" s="139">
        <v>12025</v>
      </c>
      <c r="R337" s="139">
        <v>3.718</v>
      </c>
      <c r="S337" s="139">
        <v>37539</v>
      </c>
      <c r="T337" s="140"/>
      <c r="U337" s="139">
        <v>16783.293000000001</v>
      </c>
      <c r="V337" s="141">
        <v>0</v>
      </c>
      <c r="W337" s="141">
        <f t="shared" si="5"/>
        <v>7.7843321341908064E-2</v>
      </c>
      <c r="X337" s="141">
        <v>2.8515032033271031E-2</v>
      </c>
      <c r="AC337" s="2"/>
      <c r="AD337" s="2"/>
      <c r="AE337" s="2"/>
    </row>
    <row r="338" spans="1:31" s="134" customFormat="1">
      <c r="A338" s="138" t="s">
        <v>1213</v>
      </c>
      <c r="B338" s="138">
        <v>142</v>
      </c>
      <c r="C338" s="138" t="s">
        <v>3263</v>
      </c>
      <c r="D338" s="138" t="s">
        <v>3264</v>
      </c>
      <c r="E338" s="138" t="s">
        <v>80</v>
      </c>
      <c r="F338" s="138" t="s">
        <v>3831</v>
      </c>
      <c r="G338" s="138" t="s">
        <v>3832</v>
      </c>
      <c r="H338" s="138" t="s">
        <v>321</v>
      </c>
      <c r="I338" s="138" t="s">
        <v>917</v>
      </c>
      <c r="J338" s="138" t="s">
        <v>205</v>
      </c>
      <c r="K338" s="138" t="s">
        <v>224</v>
      </c>
      <c r="L338" s="138" t="s">
        <v>325</v>
      </c>
      <c r="M338" s="138" t="s">
        <v>344</v>
      </c>
      <c r="N338" s="138" t="s">
        <v>544</v>
      </c>
      <c r="O338" s="138" t="s">
        <v>339</v>
      </c>
      <c r="P338" s="138" t="s">
        <v>1215</v>
      </c>
      <c r="Q338" s="139">
        <v>17250</v>
      </c>
      <c r="R338" s="139">
        <v>3.718</v>
      </c>
      <c r="S338" s="139">
        <v>19026</v>
      </c>
      <c r="T338" s="140"/>
      <c r="U338" s="139">
        <v>12202.42</v>
      </c>
      <c r="V338" s="141">
        <v>0</v>
      </c>
      <c r="W338" s="141">
        <f t="shared" si="5"/>
        <v>5.6596575011168888E-2</v>
      </c>
      <c r="X338" s="141">
        <v>2.0732069516001841E-2</v>
      </c>
      <c r="AC338" s="2"/>
      <c r="AD338" s="2"/>
      <c r="AE338" s="2"/>
    </row>
    <row r="339" spans="1:31" s="134" customFormat="1">
      <c r="A339" s="138" t="s">
        <v>1213</v>
      </c>
      <c r="B339" s="138">
        <v>142</v>
      </c>
      <c r="C339" s="138" t="s">
        <v>3381</v>
      </c>
      <c r="D339" s="138" t="s">
        <v>3382</v>
      </c>
      <c r="E339" s="138" t="s">
        <v>80</v>
      </c>
      <c r="F339" s="138" t="s">
        <v>3833</v>
      </c>
      <c r="G339" s="138" t="s">
        <v>3834</v>
      </c>
      <c r="H339" s="138" t="s">
        <v>321</v>
      </c>
      <c r="I339" s="138" t="s">
        <v>917</v>
      </c>
      <c r="J339" s="138" t="s">
        <v>205</v>
      </c>
      <c r="K339" s="138" t="s">
        <v>224</v>
      </c>
      <c r="L339" s="138" t="s">
        <v>325</v>
      </c>
      <c r="M339" s="138" t="s">
        <v>344</v>
      </c>
      <c r="N339" s="138" t="s">
        <v>544</v>
      </c>
      <c r="O339" s="138" t="s">
        <v>339</v>
      </c>
      <c r="P339" s="138" t="s">
        <v>1215</v>
      </c>
      <c r="Q339" s="139">
        <v>22000</v>
      </c>
      <c r="R339" s="139">
        <v>3.718</v>
      </c>
      <c r="S339" s="139">
        <v>13981</v>
      </c>
      <c r="T339" s="140"/>
      <c r="U339" s="139">
        <v>11435.898999999999</v>
      </c>
      <c r="V339" s="141">
        <v>1.0000000000000001E-5</v>
      </c>
      <c r="W339" s="141">
        <f t="shared" si="5"/>
        <v>5.3041340617160468E-2</v>
      </c>
      <c r="X339" s="141">
        <v>1.9429740415915525E-2</v>
      </c>
      <c r="AC339" s="2"/>
      <c r="AD339" s="2"/>
      <c r="AE339" s="2"/>
    </row>
    <row r="340" spans="1:31" s="134" customFormat="1">
      <c r="A340" s="138" t="s">
        <v>1213</v>
      </c>
      <c r="B340" s="138">
        <v>142</v>
      </c>
      <c r="C340" s="138" t="s">
        <v>3734</v>
      </c>
      <c r="D340" s="138" t="s">
        <v>3735</v>
      </c>
      <c r="E340" s="138" t="s">
        <v>80</v>
      </c>
      <c r="F340" s="138" t="s">
        <v>3734</v>
      </c>
      <c r="G340" s="138" t="s">
        <v>3736</v>
      </c>
      <c r="H340" s="138" t="s">
        <v>321</v>
      </c>
      <c r="I340" s="138" t="s">
        <v>917</v>
      </c>
      <c r="J340" s="138" t="s">
        <v>205</v>
      </c>
      <c r="K340" s="138" t="s">
        <v>224</v>
      </c>
      <c r="L340" s="138" t="s">
        <v>325</v>
      </c>
      <c r="M340" s="138" t="s">
        <v>344</v>
      </c>
      <c r="N340" s="138" t="s">
        <v>569</v>
      </c>
      <c r="O340" s="138" t="s">
        <v>339</v>
      </c>
      <c r="P340" s="138" t="s">
        <v>1215</v>
      </c>
      <c r="Q340" s="139">
        <v>7500</v>
      </c>
      <c r="R340" s="139">
        <v>3.718</v>
      </c>
      <c r="S340" s="139">
        <v>32980</v>
      </c>
      <c r="T340" s="140"/>
      <c r="U340" s="139">
        <v>9196.473</v>
      </c>
      <c r="V340" s="141">
        <v>2.0000000000000002E-5</v>
      </c>
      <c r="W340" s="141">
        <f t="shared" si="5"/>
        <v>4.2654561470813937E-2</v>
      </c>
      <c r="X340" s="141">
        <v>1.5624926657010166E-2</v>
      </c>
      <c r="AC340" s="2"/>
      <c r="AD340" s="2"/>
      <c r="AE340" s="2"/>
    </row>
    <row r="341" spans="1:31" s="134" customFormat="1">
      <c r="A341" s="138" t="s">
        <v>1213</v>
      </c>
      <c r="B341" s="138">
        <v>142</v>
      </c>
      <c r="C341" s="138" t="s">
        <v>3372</v>
      </c>
      <c r="D341" s="138" t="s">
        <v>3373</v>
      </c>
      <c r="E341" s="138" t="s">
        <v>80</v>
      </c>
      <c r="F341" s="138" t="s">
        <v>3705</v>
      </c>
      <c r="G341" s="138" t="s">
        <v>3706</v>
      </c>
      <c r="H341" s="138" t="s">
        <v>321</v>
      </c>
      <c r="I341" s="138" t="s">
        <v>917</v>
      </c>
      <c r="J341" s="138" t="s">
        <v>205</v>
      </c>
      <c r="K341" s="138" t="s">
        <v>301</v>
      </c>
      <c r="L341" s="138" t="s">
        <v>325</v>
      </c>
      <c r="M341" s="138" t="s">
        <v>344</v>
      </c>
      <c r="N341" s="138" t="s">
        <v>548</v>
      </c>
      <c r="O341" s="138" t="s">
        <v>339</v>
      </c>
      <c r="P341" s="138" t="s">
        <v>1215</v>
      </c>
      <c r="Q341" s="139">
        <v>13650</v>
      </c>
      <c r="R341" s="139">
        <v>3.718</v>
      </c>
      <c r="S341" s="139">
        <v>16600</v>
      </c>
      <c r="T341" s="139">
        <v>5.7949999999999999</v>
      </c>
      <c r="U341" s="139">
        <v>8446.1640000000007</v>
      </c>
      <c r="V341" s="141">
        <v>0</v>
      </c>
      <c r="W341" s="141">
        <f t="shared" si="5"/>
        <v>3.9174520659232701E-2</v>
      </c>
      <c r="X341" s="141">
        <v>1.4350141954755875E-2</v>
      </c>
      <c r="AC341" s="2"/>
      <c r="AD341" s="2"/>
      <c r="AE341" s="2"/>
    </row>
    <row r="342" spans="1:31" s="134" customFormat="1">
      <c r="A342" s="138" t="s">
        <v>1213</v>
      </c>
      <c r="B342" s="138">
        <v>142</v>
      </c>
      <c r="C342" s="138" t="s">
        <v>3701</v>
      </c>
      <c r="D342" s="138" t="s">
        <v>3702</v>
      </c>
      <c r="E342" s="138" t="s">
        <v>80</v>
      </c>
      <c r="F342" s="138" t="s">
        <v>3835</v>
      </c>
      <c r="G342" s="138" t="s">
        <v>3836</v>
      </c>
      <c r="H342" s="138" t="s">
        <v>321</v>
      </c>
      <c r="I342" s="138" t="s">
        <v>917</v>
      </c>
      <c r="J342" s="138" t="s">
        <v>205</v>
      </c>
      <c r="K342" s="138" t="s">
        <v>224</v>
      </c>
      <c r="L342" s="138" t="s">
        <v>325</v>
      </c>
      <c r="M342" s="138" t="s">
        <v>346</v>
      </c>
      <c r="N342" s="138" t="s">
        <v>545</v>
      </c>
      <c r="O342" s="138" t="s">
        <v>339</v>
      </c>
      <c r="P342" s="138" t="s">
        <v>1215</v>
      </c>
      <c r="Q342" s="139">
        <v>14225</v>
      </c>
      <c r="R342" s="139">
        <v>3.718</v>
      </c>
      <c r="S342" s="139">
        <v>15464</v>
      </c>
      <c r="T342" s="140"/>
      <c r="U342" s="139">
        <v>8178.6850000000004</v>
      </c>
      <c r="V342" s="141">
        <v>0</v>
      </c>
      <c r="W342" s="141">
        <f t="shared" si="5"/>
        <v>3.7933914673910739E-2</v>
      </c>
      <c r="X342" s="141">
        <v>1.3895691671773428E-2</v>
      </c>
      <c r="AC342" s="2"/>
      <c r="AD342" s="2"/>
      <c r="AE342" s="2"/>
    </row>
    <row r="343" spans="1:31" s="134" customFormat="1">
      <c r="A343" s="138" t="s">
        <v>1213</v>
      </c>
      <c r="B343" s="138">
        <v>142</v>
      </c>
      <c r="C343" s="138" t="s">
        <v>3715</v>
      </c>
      <c r="D343" s="138" t="s">
        <v>3716</v>
      </c>
      <c r="E343" s="138" t="s">
        <v>80</v>
      </c>
      <c r="F343" s="138" t="s">
        <v>3717</v>
      </c>
      <c r="G343" s="138" t="s">
        <v>3718</v>
      </c>
      <c r="H343" s="138" t="s">
        <v>321</v>
      </c>
      <c r="I343" s="138" t="s">
        <v>917</v>
      </c>
      <c r="J343" s="138" t="s">
        <v>205</v>
      </c>
      <c r="K343" s="138" t="s">
        <v>224</v>
      </c>
      <c r="L343" s="138" t="s">
        <v>325</v>
      </c>
      <c r="M343" s="138" t="s">
        <v>344</v>
      </c>
      <c r="N343" s="138" t="s">
        <v>546</v>
      </c>
      <c r="O343" s="138" t="s">
        <v>339</v>
      </c>
      <c r="P343" s="138" t="s">
        <v>1215</v>
      </c>
      <c r="Q343" s="139">
        <v>8050</v>
      </c>
      <c r="R343" s="139">
        <v>3.718</v>
      </c>
      <c r="S343" s="139">
        <v>22213</v>
      </c>
      <c r="T343" s="140"/>
      <c r="U343" s="139">
        <v>6648.3289999999997</v>
      </c>
      <c r="V343" s="141">
        <v>0</v>
      </c>
      <c r="W343" s="141">
        <f t="shared" si="5"/>
        <v>3.083590393933576E-2</v>
      </c>
      <c r="X343" s="141">
        <v>1.1295597020365714E-2</v>
      </c>
      <c r="AC343" s="2"/>
      <c r="AD343" s="2"/>
      <c r="AE343" s="2"/>
    </row>
    <row r="344" spans="1:31" s="134" customFormat="1">
      <c r="A344" s="138" t="s">
        <v>1213</v>
      </c>
      <c r="B344" s="138">
        <v>142</v>
      </c>
      <c r="C344" s="138" t="s">
        <v>3353</v>
      </c>
      <c r="D344" s="138" t="s">
        <v>3354</v>
      </c>
      <c r="E344" s="138" t="s">
        <v>80</v>
      </c>
      <c r="F344" s="138" t="s">
        <v>3353</v>
      </c>
      <c r="G344" s="138" t="s">
        <v>3714</v>
      </c>
      <c r="H344" s="138" t="s">
        <v>321</v>
      </c>
      <c r="I344" s="138" t="s">
        <v>917</v>
      </c>
      <c r="J344" s="138" t="s">
        <v>205</v>
      </c>
      <c r="K344" s="138" t="s">
        <v>224</v>
      </c>
      <c r="L344" s="138" t="s">
        <v>325</v>
      </c>
      <c r="M344" s="138" t="s">
        <v>344</v>
      </c>
      <c r="N344" s="138" t="s">
        <v>545</v>
      </c>
      <c r="O344" s="138" t="s">
        <v>339</v>
      </c>
      <c r="P344" s="138" t="s">
        <v>1215</v>
      </c>
      <c r="Q344" s="139">
        <v>2750</v>
      </c>
      <c r="R344" s="139">
        <v>3.718</v>
      </c>
      <c r="S344" s="139">
        <v>57636</v>
      </c>
      <c r="T344" s="140"/>
      <c r="U344" s="139">
        <v>5892.9930000000004</v>
      </c>
      <c r="V344" s="141">
        <v>0</v>
      </c>
      <c r="W344" s="141">
        <f t="shared" si="5"/>
        <v>2.7332547180378419E-2</v>
      </c>
      <c r="X344" s="141">
        <v>1.0012271380046928E-2</v>
      </c>
      <c r="AC344" s="2"/>
      <c r="AD344" s="2"/>
      <c r="AE344" s="2"/>
    </row>
    <row r="345" spans="1:31" s="134" customFormat="1">
      <c r="A345" s="138" t="s">
        <v>1213</v>
      </c>
      <c r="B345" s="138">
        <v>142</v>
      </c>
      <c r="C345" s="138" t="s">
        <v>3723</v>
      </c>
      <c r="D345" s="138" t="s">
        <v>3724</v>
      </c>
      <c r="E345" s="138" t="s">
        <v>80</v>
      </c>
      <c r="F345" s="138" t="s">
        <v>3725</v>
      </c>
      <c r="G345" s="138" t="s">
        <v>3726</v>
      </c>
      <c r="H345" s="138" t="s">
        <v>321</v>
      </c>
      <c r="I345" s="138" t="s">
        <v>917</v>
      </c>
      <c r="J345" s="138" t="s">
        <v>205</v>
      </c>
      <c r="K345" s="138" t="s">
        <v>224</v>
      </c>
      <c r="L345" s="138" t="s">
        <v>325</v>
      </c>
      <c r="M345" s="138" t="s">
        <v>344</v>
      </c>
      <c r="N345" s="138" t="s">
        <v>544</v>
      </c>
      <c r="O345" s="138" t="s">
        <v>339</v>
      </c>
      <c r="P345" s="138" t="s">
        <v>1215</v>
      </c>
      <c r="Q345" s="139">
        <v>8600</v>
      </c>
      <c r="R345" s="139">
        <v>3.718</v>
      </c>
      <c r="S345" s="139">
        <v>17064</v>
      </c>
      <c r="T345" s="140"/>
      <c r="U345" s="139">
        <v>5456.18</v>
      </c>
      <c r="V345" s="141">
        <v>1.0000000000000001E-5</v>
      </c>
      <c r="W345" s="141">
        <f t="shared" si="5"/>
        <v>2.5306545803573346E-2</v>
      </c>
      <c r="X345" s="141">
        <v>9.2701204393734141E-3</v>
      </c>
      <c r="AC345" s="2"/>
      <c r="AD345" s="2"/>
      <c r="AE345" s="2"/>
    </row>
    <row r="346" spans="1:31" s="134" customFormat="1">
      <c r="A346" s="138" t="s">
        <v>1213</v>
      </c>
      <c r="B346" s="138">
        <v>142</v>
      </c>
      <c r="C346" s="138" t="s">
        <v>3837</v>
      </c>
      <c r="D346" s="138" t="s">
        <v>3838</v>
      </c>
      <c r="E346" s="138" t="s">
        <v>80</v>
      </c>
      <c r="F346" s="138" t="s">
        <v>3839</v>
      </c>
      <c r="G346" s="138" t="s">
        <v>3840</v>
      </c>
      <c r="H346" s="138" t="s">
        <v>321</v>
      </c>
      <c r="I346" s="138" t="s">
        <v>917</v>
      </c>
      <c r="J346" s="138" t="s">
        <v>205</v>
      </c>
      <c r="K346" s="138" t="s">
        <v>224</v>
      </c>
      <c r="L346" s="138" t="s">
        <v>325</v>
      </c>
      <c r="M346" s="138" t="s">
        <v>346</v>
      </c>
      <c r="N346" s="138" t="s">
        <v>544</v>
      </c>
      <c r="O346" s="138" t="s">
        <v>339</v>
      </c>
      <c r="P346" s="138" t="s">
        <v>1215</v>
      </c>
      <c r="Q346" s="139">
        <v>17250</v>
      </c>
      <c r="R346" s="139">
        <v>3.718</v>
      </c>
      <c r="S346" s="139">
        <v>7377</v>
      </c>
      <c r="T346" s="140"/>
      <c r="U346" s="139">
        <v>4731.2759999999998</v>
      </c>
      <c r="V346" s="141">
        <v>6.9999999999999994E-5</v>
      </c>
      <c r="W346" s="141">
        <f t="shared" si="5"/>
        <v>2.1944337027617725E-2</v>
      </c>
      <c r="X346" s="141">
        <v>8.0384991609362012E-3</v>
      </c>
      <c r="AC346" s="2"/>
      <c r="AD346" s="2"/>
      <c r="AE346" s="2"/>
    </row>
    <row r="347" spans="1:31" s="134" customFormat="1">
      <c r="A347" s="138" t="s">
        <v>1213</v>
      </c>
      <c r="B347" s="138">
        <v>142</v>
      </c>
      <c r="C347" s="138" t="s">
        <v>3841</v>
      </c>
      <c r="D347" s="138" t="s">
        <v>3842</v>
      </c>
      <c r="E347" s="138" t="s">
        <v>80</v>
      </c>
      <c r="F347" s="138" t="s">
        <v>3843</v>
      </c>
      <c r="G347" s="138" t="s">
        <v>3844</v>
      </c>
      <c r="H347" s="138" t="s">
        <v>321</v>
      </c>
      <c r="I347" s="138" t="s">
        <v>917</v>
      </c>
      <c r="J347" s="138" t="s">
        <v>205</v>
      </c>
      <c r="K347" s="138" t="s">
        <v>281</v>
      </c>
      <c r="L347" s="138" t="s">
        <v>325</v>
      </c>
      <c r="M347" s="138" t="s">
        <v>314</v>
      </c>
      <c r="N347" s="138" t="s">
        <v>440</v>
      </c>
      <c r="O347" s="138" t="s">
        <v>339</v>
      </c>
      <c r="P347" s="138" t="s">
        <v>1216</v>
      </c>
      <c r="Q347" s="139">
        <v>19350</v>
      </c>
      <c r="R347" s="139">
        <v>4.0218999999999996</v>
      </c>
      <c r="S347" s="139">
        <v>5966</v>
      </c>
      <c r="T347" s="139">
        <v>15.287000000000001</v>
      </c>
      <c r="U347" s="139">
        <v>4704.4470000000001</v>
      </c>
      <c r="V347" s="141">
        <v>1.0000000000000001E-5</v>
      </c>
      <c r="W347" s="141">
        <f t="shared" si="5"/>
        <v>2.1819900275647654E-2</v>
      </c>
      <c r="X347" s="141">
        <v>7.9929163426882797E-3</v>
      </c>
      <c r="AC347" s="2"/>
      <c r="AD347" s="2"/>
      <c r="AE347" s="2"/>
    </row>
    <row r="348" spans="1:31" s="134" customFormat="1">
      <c r="A348" s="138" t="s">
        <v>1213</v>
      </c>
      <c r="B348" s="138">
        <v>142</v>
      </c>
      <c r="C348" s="138" t="s">
        <v>3845</v>
      </c>
      <c r="D348" s="138" t="s">
        <v>3846</v>
      </c>
      <c r="E348" s="138" t="s">
        <v>80</v>
      </c>
      <c r="F348" s="138" t="s">
        <v>3847</v>
      </c>
      <c r="G348" s="138" t="s">
        <v>3848</v>
      </c>
      <c r="H348" s="138" t="s">
        <v>321</v>
      </c>
      <c r="I348" s="138" t="s">
        <v>917</v>
      </c>
      <c r="J348" s="138" t="s">
        <v>205</v>
      </c>
      <c r="K348" s="138" t="s">
        <v>243</v>
      </c>
      <c r="L348" s="138" t="s">
        <v>325</v>
      </c>
      <c r="M348" s="138" t="s">
        <v>314</v>
      </c>
      <c r="N348" s="138" t="s">
        <v>546</v>
      </c>
      <c r="O348" s="138" t="s">
        <v>339</v>
      </c>
      <c r="P348" s="138" t="s">
        <v>1215</v>
      </c>
      <c r="Q348" s="139">
        <v>1165</v>
      </c>
      <c r="R348" s="139">
        <v>3.718</v>
      </c>
      <c r="S348" s="139">
        <v>97300</v>
      </c>
      <c r="T348" s="139">
        <v>3.423</v>
      </c>
      <c r="U348" s="139">
        <v>4227.2479999999996</v>
      </c>
      <c r="V348" s="141">
        <v>0</v>
      </c>
      <c r="W348" s="141">
        <f t="shared" si="5"/>
        <v>1.9606582835438681E-2</v>
      </c>
      <c r="X348" s="141">
        <v>7.1821490652985015E-3</v>
      </c>
      <c r="AC348" s="2"/>
      <c r="AD348" s="2"/>
      <c r="AE348" s="2"/>
    </row>
    <row r="349" spans="1:31" s="134" customFormat="1">
      <c r="A349" s="138" t="s">
        <v>1213</v>
      </c>
      <c r="B349" s="138">
        <v>142</v>
      </c>
      <c r="C349" s="138" t="s">
        <v>3849</v>
      </c>
      <c r="D349" s="138" t="s">
        <v>3850</v>
      </c>
      <c r="E349" s="138" t="s">
        <v>80</v>
      </c>
      <c r="F349" s="138" t="s">
        <v>3851</v>
      </c>
      <c r="G349" s="138" t="s">
        <v>3852</v>
      </c>
      <c r="H349" s="138" t="s">
        <v>321</v>
      </c>
      <c r="I349" s="138" t="s">
        <v>917</v>
      </c>
      <c r="J349" s="138" t="s">
        <v>205</v>
      </c>
      <c r="K349" s="138" t="s">
        <v>287</v>
      </c>
      <c r="L349" s="138" t="s">
        <v>325</v>
      </c>
      <c r="M349" s="138" t="s">
        <v>314</v>
      </c>
      <c r="N349" s="138" t="s">
        <v>525</v>
      </c>
      <c r="O349" s="138" t="s">
        <v>339</v>
      </c>
      <c r="P349" s="138" t="s">
        <v>1224</v>
      </c>
      <c r="Q349" s="139">
        <v>10000</v>
      </c>
      <c r="R349" s="139">
        <v>4.2171000000000003</v>
      </c>
      <c r="S349" s="139">
        <v>8934</v>
      </c>
      <c r="T349" s="140"/>
      <c r="U349" s="139">
        <v>3767.5569999999998</v>
      </c>
      <c r="V349" s="141">
        <v>0</v>
      </c>
      <c r="W349" s="141">
        <f t="shared" si="5"/>
        <v>1.7474470011633301E-2</v>
      </c>
      <c r="X349" s="141">
        <v>6.4011281065148836E-3</v>
      </c>
      <c r="AC349" s="2"/>
      <c r="AD349" s="2"/>
      <c r="AE349" s="2"/>
    </row>
    <row r="350" spans="1:31" s="134" customFormat="1">
      <c r="A350" s="138" t="s">
        <v>1213</v>
      </c>
      <c r="B350" s="138">
        <v>142</v>
      </c>
      <c r="C350" s="138" t="s">
        <v>3395</v>
      </c>
      <c r="D350" s="138" t="s">
        <v>3396</v>
      </c>
      <c r="E350" s="138" t="s">
        <v>80</v>
      </c>
      <c r="F350" s="138" t="s">
        <v>3853</v>
      </c>
      <c r="G350" s="138" t="s">
        <v>3854</v>
      </c>
      <c r="H350" s="138" t="s">
        <v>321</v>
      </c>
      <c r="I350" s="138" t="s">
        <v>917</v>
      </c>
      <c r="J350" s="138" t="s">
        <v>205</v>
      </c>
      <c r="K350" s="138" t="s">
        <v>224</v>
      </c>
      <c r="L350" s="138" t="s">
        <v>325</v>
      </c>
      <c r="M350" s="138" t="s">
        <v>346</v>
      </c>
      <c r="N350" s="138" t="s">
        <v>500</v>
      </c>
      <c r="O350" s="138" t="s">
        <v>339</v>
      </c>
      <c r="P350" s="138" t="s">
        <v>1215</v>
      </c>
      <c r="Q350" s="139">
        <v>14762</v>
      </c>
      <c r="R350" s="139">
        <v>3.718</v>
      </c>
      <c r="S350" s="139">
        <v>6773</v>
      </c>
      <c r="T350" s="140"/>
      <c r="U350" s="139">
        <v>3717.3690000000001</v>
      </c>
      <c r="V350" s="141">
        <v>3.0000000000000001E-5</v>
      </c>
      <c r="W350" s="141">
        <f t="shared" si="5"/>
        <v>1.7241690865639266E-2</v>
      </c>
      <c r="X350" s="141">
        <v>6.315858044931272E-3</v>
      </c>
      <c r="AC350" s="2"/>
      <c r="AD350" s="2"/>
      <c r="AE350" s="2"/>
    </row>
    <row r="351" spans="1:31" s="134" customFormat="1">
      <c r="A351" s="138" t="s">
        <v>1213</v>
      </c>
      <c r="B351" s="138">
        <v>142</v>
      </c>
      <c r="C351" s="138" t="s">
        <v>3855</v>
      </c>
      <c r="D351" s="138" t="s">
        <v>3856</v>
      </c>
      <c r="E351" s="138" t="s">
        <v>80</v>
      </c>
      <c r="F351" s="138" t="s">
        <v>3857</v>
      </c>
      <c r="G351" s="138" t="s">
        <v>3858</v>
      </c>
      <c r="H351" s="138" t="s">
        <v>321</v>
      </c>
      <c r="I351" s="138" t="s">
        <v>917</v>
      </c>
      <c r="J351" s="138" t="s">
        <v>205</v>
      </c>
      <c r="K351" s="138" t="s">
        <v>233</v>
      </c>
      <c r="L351" s="138" t="s">
        <v>325</v>
      </c>
      <c r="M351" s="138" t="s">
        <v>344</v>
      </c>
      <c r="N351" s="138" t="s">
        <v>486</v>
      </c>
      <c r="O351" s="138" t="s">
        <v>339</v>
      </c>
      <c r="P351" s="138" t="s">
        <v>1215</v>
      </c>
      <c r="Q351" s="139">
        <v>12400</v>
      </c>
      <c r="R351" s="139">
        <v>3.718</v>
      </c>
      <c r="S351" s="139">
        <v>7328</v>
      </c>
      <c r="T351" s="140"/>
      <c r="U351" s="139">
        <v>3378.442</v>
      </c>
      <c r="V351" s="141">
        <v>0</v>
      </c>
      <c r="W351" s="141">
        <f t="shared" si="5"/>
        <v>1.5669698803506472E-2</v>
      </c>
      <c r="X351" s="141">
        <v>5.7400166851968946E-3</v>
      </c>
      <c r="AC351" s="2"/>
      <c r="AD351" s="2"/>
      <c r="AE351" s="2"/>
    </row>
    <row r="352" spans="1:31" s="134" customFormat="1">
      <c r="A352" s="138" t="s">
        <v>1213</v>
      </c>
      <c r="B352" s="138">
        <v>142</v>
      </c>
      <c r="C352" s="138" t="s">
        <v>3859</v>
      </c>
      <c r="D352" s="138" t="s">
        <v>3860</v>
      </c>
      <c r="E352" s="138" t="s">
        <v>312</v>
      </c>
      <c r="F352" s="138" t="s">
        <v>3859</v>
      </c>
      <c r="G352" s="138" t="s">
        <v>3861</v>
      </c>
      <c r="H352" s="138" t="s">
        <v>321</v>
      </c>
      <c r="I352" s="138" t="s">
        <v>917</v>
      </c>
      <c r="J352" s="138" t="s">
        <v>205</v>
      </c>
      <c r="K352" s="138" t="s">
        <v>224</v>
      </c>
      <c r="L352" s="138" t="s">
        <v>325</v>
      </c>
      <c r="M352" s="138" t="s">
        <v>344</v>
      </c>
      <c r="N352" s="138" t="s">
        <v>537</v>
      </c>
      <c r="O352" s="138" t="s">
        <v>339</v>
      </c>
      <c r="P352" s="138" t="s">
        <v>1215</v>
      </c>
      <c r="Q352" s="139">
        <v>5000</v>
      </c>
      <c r="R352" s="139">
        <v>3.718</v>
      </c>
      <c r="S352" s="139">
        <v>17250</v>
      </c>
      <c r="T352" s="140"/>
      <c r="U352" s="139">
        <v>3206.7750000000001</v>
      </c>
      <c r="V352" s="141">
        <v>1.0000000000000001E-5</v>
      </c>
      <c r="W352" s="141">
        <f t="shared" si="5"/>
        <v>1.4873482623237122E-2</v>
      </c>
      <c r="X352" s="141">
        <v>5.4483522303097913E-3</v>
      </c>
      <c r="AC352" s="2"/>
      <c r="AD352" s="2"/>
      <c r="AE352" s="2"/>
    </row>
    <row r="353" spans="1:31" s="134" customFormat="1">
      <c r="A353" s="138" t="s">
        <v>1213</v>
      </c>
      <c r="B353" s="138">
        <v>142</v>
      </c>
      <c r="C353" s="138" t="s">
        <v>3862</v>
      </c>
      <c r="D353" s="138" t="s">
        <v>3863</v>
      </c>
      <c r="E353" s="138" t="s">
        <v>312</v>
      </c>
      <c r="F353" s="138" t="s">
        <v>3862</v>
      </c>
      <c r="G353" s="138" t="s">
        <v>3864</v>
      </c>
      <c r="H353" s="138" t="s">
        <v>321</v>
      </c>
      <c r="I353" s="138" t="s">
        <v>917</v>
      </c>
      <c r="J353" s="138" t="s">
        <v>205</v>
      </c>
      <c r="K353" s="138" t="s">
        <v>224</v>
      </c>
      <c r="L353" s="138" t="s">
        <v>325</v>
      </c>
      <c r="M353" s="138" t="s">
        <v>344</v>
      </c>
      <c r="N353" s="138" t="s">
        <v>568</v>
      </c>
      <c r="O353" s="138" t="s">
        <v>339</v>
      </c>
      <c r="P353" s="138" t="s">
        <v>1215</v>
      </c>
      <c r="Q353" s="139">
        <v>3950</v>
      </c>
      <c r="R353" s="139">
        <v>3.718</v>
      </c>
      <c r="S353" s="139">
        <v>21760</v>
      </c>
      <c r="T353" s="140"/>
      <c r="U353" s="139">
        <v>3195.6950000000002</v>
      </c>
      <c r="V353" s="141">
        <v>1.0000000000000001E-5</v>
      </c>
      <c r="W353" s="141">
        <f t="shared" si="5"/>
        <v>1.4822091993253583E-2</v>
      </c>
      <c r="X353" s="141">
        <v>5.4295271669012792E-3</v>
      </c>
      <c r="AC353" s="2"/>
      <c r="AD353" s="2"/>
      <c r="AE353" s="2"/>
    </row>
    <row r="354" spans="1:31" s="134" customFormat="1">
      <c r="A354" s="138" t="s">
        <v>1213</v>
      </c>
      <c r="B354" s="138">
        <v>142</v>
      </c>
      <c r="C354" s="138" t="s">
        <v>3865</v>
      </c>
      <c r="D354" s="138" t="s">
        <v>3866</v>
      </c>
      <c r="E354" s="138" t="s">
        <v>312</v>
      </c>
      <c r="F354" s="138" t="s">
        <v>3865</v>
      </c>
      <c r="G354" s="138" t="s">
        <v>3867</v>
      </c>
      <c r="H354" s="138" t="s">
        <v>321</v>
      </c>
      <c r="I354" s="138" t="s">
        <v>917</v>
      </c>
      <c r="J354" s="138" t="s">
        <v>205</v>
      </c>
      <c r="K354" s="138" t="s">
        <v>245</v>
      </c>
      <c r="L354" s="138" t="s">
        <v>325</v>
      </c>
      <c r="M354" s="138" t="s">
        <v>314</v>
      </c>
      <c r="N354" s="138" t="s">
        <v>552</v>
      </c>
      <c r="O354" s="138" t="s">
        <v>339</v>
      </c>
      <c r="P354" s="138" t="s">
        <v>1216</v>
      </c>
      <c r="Q354" s="139">
        <v>28000</v>
      </c>
      <c r="R354" s="139">
        <v>4.0218999999999996</v>
      </c>
      <c r="S354" s="139">
        <v>2543</v>
      </c>
      <c r="T354" s="140"/>
      <c r="U354" s="139">
        <v>2863.7539999999999</v>
      </c>
      <c r="V354" s="141">
        <v>2.0000000000000002E-5</v>
      </c>
      <c r="W354" s="141">
        <f t="shared" si="5"/>
        <v>1.328250200161402E-2</v>
      </c>
      <c r="X354" s="141">
        <v>4.8655551115867456E-3</v>
      </c>
      <c r="AC354" s="2"/>
      <c r="AD354" s="2"/>
      <c r="AE354" s="2"/>
    </row>
    <row r="355" spans="1:31" s="134" customFormat="1">
      <c r="A355" s="138" t="s">
        <v>1213</v>
      </c>
      <c r="B355" s="138">
        <v>142</v>
      </c>
      <c r="C355" s="138" t="s">
        <v>3868</v>
      </c>
      <c r="D355" s="138" t="s">
        <v>3869</v>
      </c>
      <c r="E355" s="138" t="s">
        <v>311</v>
      </c>
      <c r="F355" s="138" t="s">
        <v>3870</v>
      </c>
      <c r="G355" s="138" t="s">
        <v>3871</v>
      </c>
      <c r="H355" s="138" t="s">
        <v>321</v>
      </c>
      <c r="I355" s="138" t="s">
        <v>917</v>
      </c>
      <c r="J355" s="138" t="s">
        <v>205</v>
      </c>
      <c r="K355" s="138" t="s">
        <v>224</v>
      </c>
      <c r="L355" s="138" t="s">
        <v>325</v>
      </c>
      <c r="M355" s="138" t="s">
        <v>344</v>
      </c>
      <c r="N355" s="138" t="s">
        <v>448</v>
      </c>
      <c r="O355" s="138" t="s">
        <v>339</v>
      </c>
      <c r="P355" s="138" t="s">
        <v>1227</v>
      </c>
      <c r="Q355" s="139">
        <v>186000</v>
      </c>
      <c r="R355" s="139">
        <v>4.8108000000000004</v>
      </c>
      <c r="S355" s="139">
        <v>287.8</v>
      </c>
      <c r="T355" s="140"/>
      <c r="U355" s="139">
        <v>2575.2600000000002</v>
      </c>
      <c r="V355" s="141">
        <v>1.0000000000000001E-5</v>
      </c>
      <c r="W355" s="141">
        <f t="shared" si="5"/>
        <v>1.1944425430632842E-2</v>
      </c>
      <c r="X355" s="141">
        <v>4.3754000716070178E-3</v>
      </c>
      <c r="AC355" s="2"/>
      <c r="AD355" s="2"/>
      <c r="AE355" s="2"/>
    </row>
    <row r="356" spans="1:31" s="134" customFormat="1">
      <c r="A356" s="138" t="s">
        <v>1213</v>
      </c>
      <c r="B356" s="138">
        <v>142</v>
      </c>
      <c r="C356" s="138" t="s">
        <v>3872</v>
      </c>
      <c r="D356" s="138" t="s">
        <v>3873</v>
      </c>
      <c r="E356" s="138" t="s">
        <v>80</v>
      </c>
      <c r="F356" s="138" t="s">
        <v>3874</v>
      </c>
      <c r="G356" s="138" t="s">
        <v>3875</v>
      </c>
      <c r="H356" s="138" t="s">
        <v>321</v>
      </c>
      <c r="I356" s="138" t="s">
        <v>917</v>
      </c>
      <c r="J356" s="138" t="s">
        <v>205</v>
      </c>
      <c r="K356" s="138" t="s">
        <v>251</v>
      </c>
      <c r="L356" s="138" t="s">
        <v>325</v>
      </c>
      <c r="M356" s="138" t="s">
        <v>314</v>
      </c>
      <c r="N356" s="138" t="s">
        <v>497</v>
      </c>
      <c r="O356" s="138" t="s">
        <v>339</v>
      </c>
      <c r="P356" s="138" t="s">
        <v>1225</v>
      </c>
      <c r="Q356" s="139">
        <v>54000</v>
      </c>
      <c r="R356" s="139">
        <v>2.4892999999999998E-2</v>
      </c>
      <c r="S356" s="139">
        <f t="shared" ref="S356:S357" si="6">(U356-(T356*R356))*1000/R356/Q356*100</f>
        <v>183099.96414282761</v>
      </c>
      <c r="T356" s="140"/>
      <c r="U356" s="139">
        <v>2461.27</v>
      </c>
      <c r="V356" s="141">
        <v>5.0000000000000002E-5</v>
      </c>
      <c r="W356" s="141">
        <f t="shared" si="5"/>
        <v>1.1415723453031419E-2</v>
      </c>
      <c r="X356" s="141">
        <v>4.1817295862337017E-3</v>
      </c>
      <c r="AC356" s="2"/>
      <c r="AD356" s="2"/>
      <c r="AE356" s="2"/>
    </row>
    <row r="357" spans="1:31" s="134" customFormat="1">
      <c r="A357" s="138" t="s">
        <v>1213</v>
      </c>
      <c r="B357" s="138">
        <v>142</v>
      </c>
      <c r="C357" s="138" t="s">
        <v>3876</v>
      </c>
      <c r="D357" s="138" t="s">
        <v>3877</v>
      </c>
      <c r="E357" s="138" t="s">
        <v>80</v>
      </c>
      <c r="F357" s="138" t="s">
        <v>3876</v>
      </c>
      <c r="G357" s="138" t="s">
        <v>3878</v>
      </c>
      <c r="H357" s="138" t="s">
        <v>321</v>
      </c>
      <c r="I357" s="138" t="s">
        <v>917</v>
      </c>
      <c r="J357" s="138" t="s">
        <v>205</v>
      </c>
      <c r="K357" s="138" t="s">
        <v>251</v>
      </c>
      <c r="L357" s="138" t="s">
        <v>325</v>
      </c>
      <c r="M357" s="138" t="s">
        <v>314</v>
      </c>
      <c r="N357" s="138" t="s">
        <v>497</v>
      </c>
      <c r="O357" s="138" t="s">
        <v>339</v>
      </c>
      <c r="P357" s="138" t="s">
        <v>1225</v>
      </c>
      <c r="Q357" s="139">
        <v>22500</v>
      </c>
      <c r="R357" s="139">
        <v>2.4892999999999998E-2</v>
      </c>
      <c r="S357" s="139">
        <f t="shared" si="6"/>
        <v>430600.06411726645</v>
      </c>
      <c r="T357" s="139">
        <v>1592.1880000000001</v>
      </c>
      <c r="U357" s="139">
        <v>2451.393</v>
      </c>
      <c r="V357" s="141">
        <v>2.0000000000000002E-5</v>
      </c>
      <c r="W357" s="141">
        <f t="shared" si="5"/>
        <v>1.1369912509678764E-2</v>
      </c>
      <c r="X357" s="141">
        <v>4.1649484353956266E-3</v>
      </c>
      <c r="AC357" s="2"/>
      <c r="AD357" s="2"/>
      <c r="AE357" s="2"/>
    </row>
    <row r="358" spans="1:31" s="134" customFormat="1">
      <c r="A358" s="138" t="s">
        <v>1213</v>
      </c>
      <c r="B358" s="138">
        <v>142</v>
      </c>
      <c r="C358" s="138" t="s">
        <v>3879</v>
      </c>
      <c r="D358" s="138" t="s">
        <v>3880</v>
      </c>
      <c r="E358" s="138" t="s">
        <v>80</v>
      </c>
      <c r="F358" s="138" t="s">
        <v>3881</v>
      </c>
      <c r="G358" s="138" t="s">
        <v>3882</v>
      </c>
      <c r="H358" s="138" t="s">
        <v>321</v>
      </c>
      <c r="I358" s="138" t="s">
        <v>917</v>
      </c>
      <c r="J358" s="138" t="s">
        <v>205</v>
      </c>
      <c r="K358" s="138" t="s">
        <v>224</v>
      </c>
      <c r="L358" s="138" t="s">
        <v>325</v>
      </c>
      <c r="M358" s="138" t="s">
        <v>344</v>
      </c>
      <c r="N358" s="138" t="s">
        <v>530</v>
      </c>
      <c r="O358" s="138" t="s">
        <v>339</v>
      </c>
      <c r="P358" s="138" t="s">
        <v>1215</v>
      </c>
      <c r="Q358" s="139">
        <v>60000</v>
      </c>
      <c r="R358" s="139">
        <v>3.718</v>
      </c>
      <c r="S358" s="139">
        <v>1029</v>
      </c>
      <c r="T358" s="140"/>
      <c r="U358" s="139">
        <v>2295.4929999999999</v>
      </c>
      <c r="V358" s="141">
        <v>1.0000000000000001E-5</v>
      </c>
      <c r="W358" s="141">
        <f t="shared" si="5"/>
        <v>1.064682593797895E-2</v>
      </c>
      <c r="X358" s="141">
        <v>3.900072317580907E-3</v>
      </c>
      <c r="AC358" s="2"/>
      <c r="AD358" s="2"/>
      <c r="AE358" s="2"/>
    </row>
    <row r="359" spans="1:31" s="134" customFormat="1">
      <c r="A359" s="138" t="s">
        <v>1213</v>
      </c>
      <c r="B359" s="138">
        <v>142</v>
      </c>
      <c r="C359" s="138" t="s">
        <v>3883</v>
      </c>
      <c r="D359" s="138" t="s">
        <v>3884</v>
      </c>
      <c r="E359" s="138" t="s">
        <v>80</v>
      </c>
      <c r="F359" s="138" t="s">
        <v>3885</v>
      </c>
      <c r="G359" s="138" t="s">
        <v>3886</v>
      </c>
      <c r="H359" s="138" t="s">
        <v>321</v>
      </c>
      <c r="I359" s="138" t="s">
        <v>917</v>
      </c>
      <c r="J359" s="138" t="s">
        <v>205</v>
      </c>
      <c r="K359" s="138" t="s">
        <v>224</v>
      </c>
      <c r="L359" s="138" t="s">
        <v>325</v>
      </c>
      <c r="M359" s="138" t="s">
        <v>344</v>
      </c>
      <c r="N359" s="138" t="s">
        <v>553</v>
      </c>
      <c r="O359" s="138" t="s">
        <v>339</v>
      </c>
      <c r="P359" s="138" t="s">
        <v>1215</v>
      </c>
      <c r="Q359" s="139">
        <v>7725</v>
      </c>
      <c r="R359" s="139">
        <v>3.718</v>
      </c>
      <c r="S359" s="139">
        <v>7286</v>
      </c>
      <c r="T359" s="140"/>
      <c r="U359" s="139">
        <v>2092.652</v>
      </c>
      <c r="V359" s="141">
        <v>0</v>
      </c>
      <c r="W359" s="141">
        <f t="shared" si="5"/>
        <v>9.70602027223064E-3</v>
      </c>
      <c r="X359" s="141">
        <v>3.555442833208518E-3</v>
      </c>
      <c r="AC359" s="2"/>
      <c r="AD359" s="2"/>
      <c r="AE359" s="2"/>
    </row>
    <row r="360" spans="1:31" s="134" customFormat="1">
      <c r="A360" s="138" t="s">
        <v>1213</v>
      </c>
      <c r="B360" s="138">
        <v>142</v>
      </c>
      <c r="C360" s="138" t="s">
        <v>3887</v>
      </c>
      <c r="D360" s="138" t="s">
        <v>3888</v>
      </c>
      <c r="E360" s="138" t="s">
        <v>80</v>
      </c>
      <c r="F360" s="138" t="s">
        <v>3889</v>
      </c>
      <c r="G360" s="138" t="s">
        <v>3890</v>
      </c>
      <c r="H360" s="138" t="s">
        <v>321</v>
      </c>
      <c r="I360" s="138" t="s">
        <v>917</v>
      </c>
      <c r="J360" s="138" t="s">
        <v>205</v>
      </c>
      <c r="K360" s="138" t="s">
        <v>224</v>
      </c>
      <c r="L360" s="138" t="s">
        <v>325</v>
      </c>
      <c r="M360" s="138" t="s">
        <v>346</v>
      </c>
      <c r="N360" s="138" t="s">
        <v>515</v>
      </c>
      <c r="O360" s="138" t="s">
        <v>339</v>
      </c>
      <c r="P360" s="138" t="s">
        <v>1215</v>
      </c>
      <c r="Q360" s="139">
        <v>3400</v>
      </c>
      <c r="R360" s="139">
        <v>3.718</v>
      </c>
      <c r="S360" s="139">
        <v>10620</v>
      </c>
      <c r="T360" s="140"/>
      <c r="U360" s="139">
        <v>1342.4949999999999</v>
      </c>
      <c r="V360" s="141">
        <v>6.0000000000000002E-5</v>
      </c>
      <c r="W360" s="141">
        <f t="shared" si="5"/>
        <v>6.2266844584614508E-3</v>
      </c>
      <c r="X360" s="141">
        <v>2.2809163809215621E-3</v>
      </c>
      <c r="AC360" s="2"/>
      <c r="AD360" s="2"/>
      <c r="AE360" s="2"/>
    </row>
    <row r="361" spans="1:31" s="134" customFormat="1">
      <c r="A361" s="138" t="s">
        <v>1213</v>
      </c>
      <c r="B361" s="138">
        <v>142</v>
      </c>
      <c r="C361" s="138" t="s">
        <v>3891</v>
      </c>
      <c r="D361" s="138" t="s">
        <v>3892</v>
      </c>
      <c r="E361" s="138" t="s">
        <v>80</v>
      </c>
      <c r="F361" s="138" t="s">
        <v>3893</v>
      </c>
      <c r="G361" s="138" t="s">
        <v>3894</v>
      </c>
      <c r="H361" s="138" t="s">
        <v>321</v>
      </c>
      <c r="I361" s="138" t="s">
        <v>917</v>
      </c>
      <c r="J361" s="138" t="s">
        <v>205</v>
      </c>
      <c r="K361" s="138" t="s">
        <v>224</v>
      </c>
      <c r="L361" s="138" t="s">
        <v>325</v>
      </c>
      <c r="M361" s="138" t="s">
        <v>344</v>
      </c>
      <c r="N361" s="138" t="s">
        <v>568</v>
      </c>
      <c r="O361" s="138" t="s">
        <v>339</v>
      </c>
      <c r="P361" s="138" t="s">
        <v>1215</v>
      </c>
      <c r="Q361" s="139">
        <v>4350</v>
      </c>
      <c r="R361" s="139">
        <v>3.718</v>
      </c>
      <c r="S361" s="139">
        <v>6647</v>
      </c>
      <c r="T361" s="140"/>
      <c r="U361" s="139">
        <v>1075.039</v>
      </c>
      <c r="V361" s="141">
        <v>1.9000000000000001E-4</v>
      </c>
      <c r="W361" s="141">
        <f t="shared" si="5"/>
        <v>4.9861851504399944E-3</v>
      </c>
      <c r="X361" s="141">
        <v>1.8265051752368057E-3</v>
      </c>
      <c r="AC361" s="2"/>
      <c r="AD361" s="2"/>
      <c r="AE361" s="2"/>
    </row>
    <row r="362" spans="1:31" s="134" customFormat="1">
      <c r="A362" s="138" t="s">
        <v>1213</v>
      </c>
      <c r="B362" s="138">
        <v>142</v>
      </c>
      <c r="C362" s="138" t="s">
        <v>3895</v>
      </c>
      <c r="D362" s="138" t="s">
        <v>3896</v>
      </c>
      <c r="E362" s="138" t="s">
        <v>80</v>
      </c>
      <c r="F362" s="138" t="s">
        <v>3897</v>
      </c>
      <c r="G362" s="138" t="s">
        <v>3898</v>
      </c>
      <c r="H362" s="138" t="s">
        <v>321</v>
      </c>
      <c r="I362" s="138" t="s">
        <v>917</v>
      </c>
      <c r="J362" s="138" t="s">
        <v>205</v>
      </c>
      <c r="K362" s="138" t="s">
        <v>224</v>
      </c>
      <c r="L362" s="138" t="s">
        <v>325</v>
      </c>
      <c r="M362" s="138" t="s">
        <v>344</v>
      </c>
      <c r="N362" s="138" t="s">
        <v>537</v>
      </c>
      <c r="O362" s="138" t="s">
        <v>339</v>
      </c>
      <c r="P362" s="138" t="s">
        <v>1215</v>
      </c>
      <c r="Q362" s="139">
        <v>16000</v>
      </c>
      <c r="R362" s="139">
        <v>3.718</v>
      </c>
      <c r="S362" s="139">
        <v>1119</v>
      </c>
      <c r="T362" s="139">
        <v>1.64</v>
      </c>
      <c r="U362" s="139">
        <v>671.76800000000003</v>
      </c>
      <c r="V362" s="141">
        <v>1.8000000000000001E-4</v>
      </c>
      <c r="W362" s="141">
        <f t="shared" si="5"/>
        <v>3.1157563829226419E-3</v>
      </c>
      <c r="X362" s="141">
        <v>1.1413425266976161E-3</v>
      </c>
      <c r="AC362" s="2"/>
      <c r="AD362" s="2"/>
      <c r="AE362" s="2"/>
    </row>
    <row r="363" spans="1:31" s="134" customFormat="1">
      <c r="A363" s="138" t="s">
        <v>1213</v>
      </c>
      <c r="B363" s="138">
        <v>142</v>
      </c>
      <c r="C363" s="138" t="s">
        <v>3899</v>
      </c>
      <c r="D363" s="138" t="s">
        <v>3900</v>
      </c>
      <c r="E363" s="138" t="s">
        <v>80</v>
      </c>
      <c r="F363" s="138" t="s">
        <v>3901</v>
      </c>
      <c r="G363" s="138" t="s">
        <v>3902</v>
      </c>
      <c r="H363" s="138" t="s">
        <v>321</v>
      </c>
      <c r="I363" s="138" t="s">
        <v>917</v>
      </c>
      <c r="J363" s="138" t="s">
        <v>205</v>
      </c>
      <c r="K363" s="138" t="s">
        <v>224</v>
      </c>
      <c r="L363" s="138" t="s">
        <v>325</v>
      </c>
      <c r="M363" s="138" t="s">
        <v>346</v>
      </c>
      <c r="N363" s="138" t="s">
        <v>534</v>
      </c>
      <c r="O363" s="138" t="s">
        <v>339</v>
      </c>
      <c r="P363" s="138" t="s">
        <v>1215</v>
      </c>
      <c r="Q363" s="139">
        <v>214.65</v>
      </c>
      <c r="R363" s="139">
        <v>3.718</v>
      </c>
      <c r="S363" s="139">
        <v>0.01</v>
      </c>
      <c r="T363" s="140"/>
      <c r="U363" s="139">
        <v>0</v>
      </c>
      <c r="V363" s="141">
        <v>6.9999999999999994E-5</v>
      </c>
      <c r="W363" s="141">
        <f t="shared" si="5"/>
        <v>0</v>
      </c>
      <c r="X363" s="141">
        <v>0</v>
      </c>
      <c r="AC363" s="2"/>
      <c r="AD363" s="2"/>
      <c r="AE363" s="2"/>
    </row>
    <row r="364" spans="1:31" s="134" customFormat="1">
      <c r="A364" s="138" t="s">
        <v>1213</v>
      </c>
      <c r="B364" s="138">
        <v>143</v>
      </c>
      <c r="C364" s="138" t="s">
        <v>1519</v>
      </c>
      <c r="D364" s="138" t="s">
        <v>1520</v>
      </c>
      <c r="E364" s="138" t="s">
        <v>309</v>
      </c>
      <c r="F364" s="138" t="s">
        <v>1519</v>
      </c>
      <c r="G364" s="138" t="s">
        <v>3528</v>
      </c>
      <c r="H364" s="138" t="s">
        <v>321</v>
      </c>
      <c r="I364" s="138" t="s">
        <v>917</v>
      </c>
      <c r="J364" s="138" t="s">
        <v>204</v>
      </c>
      <c r="K364" s="138" t="s">
        <v>204</v>
      </c>
      <c r="L364" s="138" t="s">
        <v>325</v>
      </c>
      <c r="M364" s="138" t="s">
        <v>340</v>
      </c>
      <c r="N364" s="138" t="s">
        <v>448</v>
      </c>
      <c r="O364" s="138" t="s">
        <v>339</v>
      </c>
      <c r="P364" s="138" t="s">
        <v>1212</v>
      </c>
      <c r="Q364" s="139">
        <v>911500</v>
      </c>
      <c r="R364" s="139">
        <v>1</v>
      </c>
      <c r="S364" s="139">
        <v>4982</v>
      </c>
      <c r="T364" s="140"/>
      <c r="U364" s="139">
        <v>45410.93</v>
      </c>
      <c r="V364" s="141">
        <v>5.5999999999999995E-4</v>
      </c>
      <c r="W364" s="141">
        <f t="shared" si="5"/>
        <v>9.3477485055353832E-2</v>
      </c>
      <c r="X364" s="141">
        <v>1.5948022451233026E-2</v>
      </c>
      <c r="AC364" s="2"/>
      <c r="AD364" s="2"/>
      <c r="AE364" s="2"/>
    </row>
    <row r="365" spans="1:31" s="134" customFormat="1">
      <c r="A365" s="138" t="s">
        <v>1213</v>
      </c>
      <c r="B365" s="138">
        <v>143</v>
      </c>
      <c r="C365" s="138" t="s">
        <v>1603</v>
      </c>
      <c r="D365" s="138" t="s">
        <v>1604</v>
      </c>
      <c r="E365" s="138" t="s">
        <v>309</v>
      </c>
      <c r="F365" s="138" t="s">
        <v>1603</v>
      </c>
      <c r="G365" s="138" t="s">
        <v>3530</v>
      </c>
      <c r="H365" s="138" t="s">
        <v>321</v>
      </c>
      <c r="I365" s="138" t="s">
        <v>917</v>
      </c>
      <c r="J365" s="138" t="s">
        <v>204</v>
      </c>
      <c r="K365" s="138" t="s">
        <v>204</v>
      </c>
      <c r="L365" s="138" t="s">
        <v>325</v>
      </c>
      <c r="M365" s="138" t="s">
        <v>340</v>
      </c>
      <c r="N365" s="138" t="s">
        <v>448</v>
      </c>
      <c r="O365" s="138" t="s">
        <v>339</v>
      </c>
      <c r="P365" s="138" t="s">
        <v>1212</v>
      </c>
      <c r="Q365" s="139">
        <v>821500</v>
      </c>
      <c r="R365" s="139">
        <v>1</v>
      </c>
      <c r="S365" s="139">
        <v>5008</v>
      </c>
      <c r="T365" s="140"/>
      <c r="U365" s="139">
        <v>41140.720000000001</v>
      </c>
      <c r="V365" s="141">
        <v>6.0999999999999997E-4</v>
      </c>
      <c r="W365" s="141">
        <f t="shared" si="5"/>
        <v>8.4687343751085845E-2</v>
      </c>
      <c r="X365" s="141">
        <v>1.4448352549042523E-2</v>
      </c>
      <c r="AC365" s="2"/>
      <c r="AD365" s="2"/>
      <c r="AE365" s="2"/>
    </row>
    <row r="366" spans="1:31" s="134" customFormat="1">
      <c r="A366" s="138" t="s">
        <v>1213</v>
      </c>
      <c r="B366" s="138">
        <v>143</v>
      </c>
      <c r="C366" s="138" t="s">
        <v>3253</v>
      </c>
      <c r="D366" s="138" t="s">
        <v>3254</v>
      </c>
      <c r="E366" s="138" t="s">
        <v>309</v>
      </c>
      <c r="F366" s="138" t="s">
        <v>3253</v>
      </c>
      <c r="G366" s="138" t="s">
        <v>3531</v>
      </c>
      <c r="H366" s="138" t="s">
        <v>321</v>
      </c>
      <c r="I366" s="138" t="s">
        <v>917</v>
      </c>
      <c r="J366" s="138" t="s">
        <v>204</v>
      </c>
      <c r="K366" s="138" t="s">
        <v>204</v>
      </c>
      <c r="L366" s="138" t="s">
        <v>325</v>
      </c>
      <c r="M366" s="138" t="s">
        <v>340</v>
      </c>
      <c r="N366" s="138" t="s">
        <v>448</v>
      </c>
      <c r="O366" s="138" t="s">
        <v>339</v>
      </c>
      <c r="P366" s="138" t="s">
        <v>1212</v>
      </c>
      <c r="Q366" s="139">
        <v>800000</v>
      </c>
      <c r="R366" s="139">
        <v>1</v>
      </c>
      <c r="S366" s="139">
        <v>2572</v>
      </c>
      <c r="T366" s="139">
        <v>204.48500000000001</v>
      </c>
      <c r="U366" s="139">
        <v>20780.485000000001</v>
      </c>
      <c r="V366" s="141">
        <v>6.4999999999999997E-4</v>
      </c>
      <c r="W366" s="141">
        <f t="shared" si="5"/>
        <v>4.2776209957173406E-2</v>
      </c>
      <c r="X366" s="141">
        <v>7.2979708041106209E-3</v>
      </c>
      <c r="AC366" s="2"/>
      <c r="AD366" s="2"/>
      <c r="AE366" s="2"/>
    </row>
    <row r="367" spans="1:31" s="134" customFormat="1">
      <c r="A367" s="138" t="s">
        <v>1213</v>
      </c>
      <c r="B367" s="138">
        <v>143</v>
      </c>
      <c r="C367" s="138" t="s">
        <v>2513</v>
      </c>
      <c r="D367" s="138" t="s">
        <v>2514</v>
      </c>
      <c r="E367" s="138" t="s">
        <v>309</v>
      </c>
      <c r="F367" s="138" t="s">
        <v>2513</v>
      </c>
      <c r="G367" s="138" t="s">
        <v>3542</v>
      </c>
      <c r="H367" s="138" t="s">
        <v>321</v>
      </c>
      <c r="I367" s="138" t="s">
        <v>917</v>
      </c>
      <c r="J367" s="138" t="s">
        <v>204</v>
      </c>
      <c r="K367" s="138" t="s">
        <v>204</v>
      </c>
      <c r="L367" s="138" t="s">
        <v>325</v>
      </c>
      <c r="M367" s="138" t="s">
        <v>340</v>
      </c>
      <c r="N367" s="138" t="s">
        <v>446</v>
      </c>
      <c r="O367" s="138" t="s">
        <v>339</v>
      </c>
      <c r="P367" s="138" t="s">
        <v>1212</v>
      </c>
      <c r="Q367" s="139">
        <v>11275</v>
      </c>
      <c r="R367" s="139">
        <v>1</v>
      </c>
      <c r="S367" s="139">
        <v>142500</v>
      </c>
      <c r="T367" s="140"/>
      <c r="U367" s="139">
        <v>16066.875</v>
      </c>
      <c r="V367" s="141">
        <v>2.5000000000000001E-4</v>
      </c>
      <c r="W367" s="141">
        <f t="shared" si="5"/>
        <v>3.3073338680769983E-2</v>
      </c>
      <c r="X367" s="141">
        <v>5.6425817137229876E-3</v>
      </c>
      <c r="AC367" s="2"/>
      <c r="AD367" s="2"/>
      <c r="AE367" s="2"/>
    </row>
    <row r="368" spans="1:31" s="134" customFormat="1">
      <c r="A368" s="138" t="s">
        <v>1213</v>
      </c>
      <c r="B368" s="138">
        <v>143</v>
      </c>
      <c r="C368" s="138" t="s">
        <v>2590</v>
      </c>
      <c r="D368" s="138" t="s">
        <v>2591</v>
      </c>
      <c r="E368" s="138" t="s">
        <v>309</v>
      </c>
      <c r="F368" s="138" t="s">
        <v>2590</v>
      </c>
      <c r="G368" s="138" t="s">
        <v>3617</v>
      </c>
      <c r="H368" s="138" t="s">
        <v>321</v>
      </c>
      <c r="I368" s="138" t="s">
        <v>917</v>
      </c>
      <c r="J368" s="138" t="s">
        <v>204</v>
      </c>
      <c r="K368" s="138" t="s">
        <v>204</v>
      </c>
      <c r="L368" s="138" t="s">
        <v>325</v>
      </c>
      <c r="M368" s="138" t="s">
        <v>340</v>
      </c>
      <c r="N368" s="138" t="s">
        <v>475</v>
      </c>
      <c r="O368" s="138" t="s">
        <v>339</v>
      </c>
      <c r="P368" s="138" t="s">
        <v>1212</v>
      </c>
      <c r="Q368" s="139">
        <v>396571</v>
      </c>
      <c r="R368" s="139">
        <v>1</v>
      </c>
      <c r="S368" s="139">
        <v>3511</v>
      </c>
      <c r="T368" s="140"/>
      <c r="U368" s="139">
        <v>13923.608</v>
      </c>
      <c r="V368" s="141">
        <v>1.4400000000000001E-3</v>
      </c>
      <c r="W368" s="141">
        <f t="shared" si="5"/>
        <v>2.8661466715977961E-2</v>
      </c>
      <c r="X368" s="141">
        <v>4.8898803214593436E-3</v>
      </c>
      <c r="AC368" s="2"/>
      <c r="AD368" s="2"/>
      <c r="AE368" s="2"/>
    </row>
    <row r="369" spans="1:31" s="134" customFormat="1">
      <c r="A369" s="138" t="s">
        <v>1213</v>
      </c>
      <c r="B369" s="138">
        <v>143</v>
      </c>
      <c r="C369" s="138" t="s">
        <v>3200</v>
      </c>
      <c r="D369" s="138" t="s">
        <v>3201</v>
      </c>
      <c r="E369" s="138" t="s">
        <v>309</v>
      </c>
      <c r="F369" s="138" t="s">
        <v>3804</v>
      </c>
      <c r="G369" s="138" t="s">
        <v>3805</v>
      </c>
      <c r="H369" s="138" t="s">
        <v>321</v>
      </c>
      <c r="I369" s="138" t="s">
        <v>917</v>
      </c>
      <c r="J369" s="138" t="s">
        <v>204</v>
      </c>
      <c r="K369" s="138" t="s">
        <v>204</v>
      </c>
      <c r="L369" s="138" t="s">
        <v>325</v>
      </c>
      <c r="M369" s="138" t="s">
        <v>340</v>
      </c>
      <c r="N369" s="138" t="s">
        <v>451</v>
      </c>
      <c r="O369" s="138" t="s">
        <v>339</v>
      </c>
      <c r="P369" s="138" t="s">
        <v>1212</v>
      </c>
      <c r="Q369" s="139">
        <v>142540</v>
      </c>
      <c r="R369" s="139">
        <v>1</v>
      </c>
      <c r="S369" s="139">
        <v>5990</v>
      </c>
      <c r="T369" s="140"/>
      <c r="U369" s="139">
        <v>8538.1460000000006</v>
      </c>
      <c r="V369" s="141">
        <v>2.2200000000000002E-3</v>
      </c>
      <c r="W369" s="141">
        <f t="shared" si="5"/>
        <v>1.7575601625323005E-2</v>
      </c>
      <c r="X369" s="141">
        <v>2.9985411904117679E-3</v>
      </c>
      <c r="AC369" s="2"/>
      <c r="AD369" s="2"/>
      <c r="AE369" s="2"/>
    </row>
    <row r="370" spans="1:31" s="134" customFormat="1">
      <c r="A370" s="138" t="s">
        <v>1213</v>
      </c>
      <c r="B370" s="138">
        <v>143</v>
      </c>
      <c r="C370" s="138" t="s">
        <v>3648</v>
      </c>
      <c r="D370" s="138" t="s">
        <v>3649</v>
      </c>
      <c r="E370" s="138" t="s">
        <v>309</v>
      </c>
      <c r="F370" s="138" t="s">
        <v>3648</v>
      </c>
      <c r="G370" s="138" t="s">
        <v>3650</v>
      </c>
      <c r="H370" s="138" t="s">
        <v>321</v>
      </c>
      <c r="I370" s="138" t="s">
        <v>917</v>
      </c>
      <c r="J370" s="138" t="s">
        <v>204</v>
      </c>
      <c r="K370" s="138" t="s">
        <v>204</v>
      </c>
      <c r="L370" s="138" t="s">
        <v>325</v>
      </c>
      <c r="M370" s="138" t="s">
        <v>340</v>
      </c>
      <c r="N370" s="138" t="s">
        <v>462</v>
      </c>
      <c r="O370" s="138" t="s">
        <v>339</v>
      </c>
      <c r="P370" s="138" t="s">
        <v>1212</v>
      </c>
      <c r="Q370" s="139">
        <v>298000</v>
      </c>
      <c r="R370" s="139">
        <v>1</v>
      </c>
      <c r="S370" s="139">
        <v>2493</v>
      </c>
      <c r="T370" s="140"/>
      <c r="U370" s="139">
        <v>7429.14</v>
      </c>
      <c r="V370" s="141">
        <v>3.0699999999999998E-3</v>
      </c>
      <c r="W370" s="141">
        <f t="shared" si="5"/>
        <v>1.5292735104172749E-2</v>
      </c>
      <c r="X370" s="141">
        <v>2.6090655160190142E-3</v>
      </c>
      <c r="AC370" s="2"/>
      <c r="AD370" s="2"/>
      <c r="AE370" s="2"/>
    </row>
    <row r="371" spans="1:31" s="134" customFormat="1">
      <c r="A371" s="138" t="s">
        <v>1213</v>
      </c>
      <c r="B371" s="138">
        <v>143</v>
      </c>
      <c r="C371" s="138" t="s">
        <v>2366</v>
      </c>
      <c r="D371" s="138" t="s">
        <v>2367</v>
      </c>
      <c r="E371" s="138" t="s">
        <v>309</v>
      </c>
      <c r="F371" s="138" t="s">
        <v>2366</v>
      </c>
      <c r="G371" s="138" t="s">
        <v>3806</v>
      </c>
      <c r="H371" s="138" t="s">
        <v>321</v>
      </c>
      <c r="I371" s="138" t="s">
        <v>917</v>
      </c>
      <c r="J371" s="138" t="s">
        <v>204</v>
      </c>
      <c r="K371" s="138" t="s">
        <v>204</v>
      </c>
      <c r="L371" s="138" t="s">
        <v>325</v>
      </c>
      <c r="M371" s="138" t="s">
        <v>340</v>
      </c>
      <c r="N371" s="138" t="s">
        <v>464</v>
      </c>
      <c r="O371" s="138" t="s">
        <v>339</v>
      </c>
      <c r="P371" s="138" t="s">
        <v>1212</v>
      </c>
      <c r="Q371" s="139">
        <v>31749</v>
      </c>
      <c r="R371" s="139">
        <v>1</v>
      </c>
      <c r="S371" s="139">
        <v>17320</v>
      </c>
      <c r="T371" s="140"/>
      <c r="U371" s="139">
        <v>5498.9269999999997</v>
      </c>
      <c r="V371" s="141">
        <v>1.7899999999999999E-3</v>
      </c>
      <c r="W371" s="141">
        <f t="shared" si="5"/>
        <v>1.1319430508535757E-2</v>
      </c>
      <c r="X371" s="141">
        <v>1.931187299042135E-3</v>
      </c>
      <c r="AC371" s="2"/>
      <c r="AD371" s="2"/>
      <c r="AE371" s="2"/>
    </row>
    <row r="372" spans="1:31" s="134" customFormat="1">
      <c r="A372" s="138" t="s">
        <v>1213</v>
      </c>
      <c r="B372" s="138">
        <v>143</v>
      </c>
      <c r="C372" s="138" t="s">
        <v>1714</v>
      </c>
      <c r="D372" s="138" t="s">
        <v>1715</v>
      </c>
      <c r="E372" s="138" t="s">
        <v>309</v>
      </c>
      <c r="F372" s="138" t="s">
        <v>3657</v>
      </c>
      <c r="G372" s="138" t="s">
        <v>3658</v>
      </c>
      <c r="H372" s="138" t="s">
        <v>321</v>
      </c>
      <c r="I372" s="138" t="s">
        <v>917</v>
      </c>
      <c r="J372" s="138" t="s">
        <v>204</v>
      </c>
      <c r="K372" s="138" t="s">
        <v>204</v>
      </c>
      <c r="L372" s="138" t="s">
        <v>325</v>
      </c>
      <c r="M372" s="138" t="s">
        <v>340</v>
      </c>
      <c r="N372" s="138" t="s">
        <v>464</v>
      </c>
      <c r="O372" s="138" t="s">
        <v>339</v>
      </c>
      <c r="P372" s="138" t="s">
        <v>1212</v>
      </c>
      <c r="Q372" s="139">
        <v>243091</v>
      </c>
      <c r="R372" s="139">
        <v>1</v>
      </c>
      <c r="S372" s="139">
        <v>1783</v>
      </c>
      <c r="T372" s="140"/>
      <c r="U372" s="139">
        <v>4334.3130000000001</v>
      </c>
      <c r="V372" s="141">
        <v>1.25E-3</v>
      </c>
      <c r="W372" s="141">
        <f t="shared" si="5"/>
        <v>8.9220960390532823E-3</v>
      </c>
      <c r="X372" s="141">
        <v>1.5221824577182448E-3</v>
      </c>
      <c r="AC372" s="2"/>
      <c r="AD372" s="2"/>
      <c r="AE372" s="2"/>
    </row>
    <row r="373" spans="1:31" s="134" customFormat="1">
      <c r="A373" s="138" t="s">
        <v>1213</v>
      </c>
      <c r="B373" s="138">
        <v>143</v>
      </c>
      <c r="C373" s="138" t="s">
        <v>3571</v>
      </c>
      <c r="D373" s="138" t="s">
        <v>3572</v>
      </c>
      <c r="E373" s="138" t="s">
        <v>309</v>
      </c>
      <c r="F373" s="138" t="s">
        <v>3571</v>
      </c>
      <c r="G373" s="138" t="s">
        <v>3573</v>
      </c>
      <c r="H373" s="138" t="s">
        <v>321</v>
      </c>
      <c r="I373" s="138" t="s">
        <v>917</v>
      </c>
      <c r="J373" s="138" t="s">
        <v>204</v>
      </c>
      <c r="K373" s="138" t="s">
        <v>204</v>
      </c>
      <c r="L373" s="138" t="s">
        <v>325</v>
      </c>
      <c r="M373" s="138" t="s">
        <v>340</v>
      </c>
      <c r="N373" s="138" t="s">
        <v>475</v>
      </c>
      <c r="O373" s="138" t="s">
        <v>339</v>
      </c>
      <c r="P373" s="138" t="s">
        <v>1212</v>
      </c>
      <c r="Q373" s="139">
        <v>13000</v>
      </c>
      <c r="R373" s="139">
        <v>1</v>
      </c>
      <c r="S373" s="139">
        <v>30240</v>
      </c>
      <c r="T373" s="140"/>
      <c r="U373" s="139">
        <v>3931.2</v>
      </c>
      <c r="V373" s="141">
        <v>9.3999999999999997E-4</v>
      </c>
      <c r="W373" s="141">
        <f t="shared" si="5"/>
        <v>8.0922960452386016E-3</v>
      </c>
      <c r="X373" s="141">
        <v>1.3806118011740183E-3</v>
      </c>
      <c r="AC373" s="2"/>
      <c r="AD373" s="2"/>
      <c r="AE373" s="2"/>
    </row>
    <row r="374" spans="1:31" s="134" customFormat="1">
      <c r="A374" s="138" t="s">
        <v>1213</v>
      </c>
      <c r="B374" s="138">
        <v>143</v>
      </c>
      <c r="C374" s="138" t="s">
        <v>3774</v>
      </c>
      <c r="D374" s="138" t="s">
        <v>3775</v>
      </c>
      <c r="E374" s="138" t="s">
        <v>309</v>
      </c>
      <c r="F374" s="138" t="s">
        <v>3774</v>
      </c>
      <c r="G374" s="138" t="s">
        <v>3776</v>
      </c>
      <c r="H374" s="138" t="s">
        <v>321</v>
      </c>
      <c r="I374" s="138" t="s">
        <v>917</v>
      </c>
      <c r="J374" s="138" t="s">
        <v>204</v>
      </c>
      <c r="K374" s="138" t="s">
        <v>204</v>
      </c>
      <c r="L374" s="138" t="s">
        <v>325</v>
      </c>
      <c r="M374" s="138" t="s">
        <v>340</v>
      </c>
      <c r="N374" s="138" t="s">
        <v>445</v>
      </c>
      <c r="O374" s="138" t="s">
        <v>339</v>
      </c>
      <c r="P374" s="138" t="s">
        <v>1212</v>
      </c>
      <c r="Q374" s="139">
        <v>475000</v>
      </c>
      <c r="R374" s="139">
        <v>1</v>
      </c>
      <c r="S374" s="139">
        <v>672.9</v>
      </c>
      <c r="T374" s="140"/>
      <c r="U374" s="139">
        <v>3196.2750000000001</v>
      </c>
      <c r="V374" s="141">
        <v>4.4999999999999999E-4</v>
      </c>
      <c r="W374" s="141">
        <f t="shared" si="5"/>
        <v>6.5794677304627123E-3</v>
      </c>
      <c r="X374" s="141">
        <v>1.1225109342687947E-3</v>
      </c>
      <c r="AC374" s="2"/>
      <c r="AD374" s="2"/>
      <c r="AE374" s="2"/>
    </row>
    <row r="375" spans="1:31" s="134" customFormat="1">
      <c r="A375" s="138" t="s">
        <v>1213</v>
      </c>
      <c r="B375" s="138">
        <v>143</v>
      </c>
      <c r="C375" s="138" t="s">
        <v>3808</v>
      </c>
      <c r="D375" s="138" t="s">
        <v>3809</v>
      </c>
      <c r="E375" s="138" t="s">
        <v>309</v>
      </c>
      <c r="F375" s="138" t="s">
        <v>3810</v>
      </c>
      <c r="G375" s="138" t="s">
        <v>3811</v>
      </c>
      <c r="H375" s="138" t="s">
        <v>321</v>
      </c>
      <c r="I375" s="138" t="s">
        <v>917</v>
      </c>
      <c r="J375" s="138" t="s">
        <v>204</v>
      </c>
      <c r="K375" s="138" t="s">
        <v>204</v>
      </c>
      <c r="L375" s="138" t="s">
        <v>325</v>
      </c>
      <c r="M375" s="138" t="s">
        <v>340</v>
      </c>
      <c r="N375" s="138" t="s">
        <v>446</v>
      </c>
      <c r="O375" s="138" t="s">
        <v>339</v>
      </c>
      <c r="P375" s="138" t="s">
        <v>1212</v>
      </c>
      <c r="Q375" s="139">
        <v>261281</v>
      </c>
      <c r="R375" s="139">
        <v>1</v>
      </c>
      <c r="S375" s="139">
        <v>1112</v>
      </c>
      <c r="T375" s="140"/>
      <c r="U375" s="139">
        <v>2905.4450000000002</v>
      </c>
      <c r="V375" s="141">
        <v>4.2700000000000004E-3</v>
      </c>
      <c r="W375" s="141">
        <f t="shared" si="5"/>
        <v>5.9808000313284161E-3</v>
      </c>
      <c r="X375" s="141">
        <v>1.020373335027993E-3</v>
      </c>
      <c r="AC375" s="2"/>
      <c r="AD375" s="2"/>
      <c r="AE375" s="2"/>
    </row>
    <row r="376" spans="1:31" s="134" customFormat="1">
      <c r="A376" s="138" t="s">
        <v>1213</v>
      </c>
      <c r="B376" s="138">
        <v>143</v>
      </c>
      <c r="C376" s="138" t="s">
        <v>2092</v>
      </c>
      <c r="D376" s="138" t="s">
        <v>2093</v>
      </c>
      <c r="E376" s="138" t="s">
        <v>309</v>
      </c>
      <c r="F376" s="138" t="s">
        <v>2092</v>
      </c>
      <c r="G376" s="138" t="s">
        <v>3579</v>
      </c>
      <c r="H376" s="138" t="s">
        <v>321</v>
      </c>
      <c r="I376" s="138" t="s">
        <v>917</v>
      </c>
      <c r="J376" s="138" t="s">
        <v>204</v>
      </c>
      <c r="K376" s="138" t="s">
        <v>204</v>
      </c>
      <c r="L376" s="138" t="s">
        <v>325</v>
      </c>
      <c r="M376" s="138" t="s">
        <v>340</v>
      </c>
      <c r="N376" s="138" t="s">
        <v>484</v>
      </c>
      <c r="O376" s="138" t="s">
        <v>339</v>
      </c>
      <c r="P376" s="138" t="s">
        <v>1212</v>
      </c>
      <c r="Q376" s="139">
        <v>520000</v>
      </c>
      <c r="R376" s="139">
        <v>1</v>
      </c>
      <c r="S376" s="139">
        <v>546.6</v>
      </c>
      <c r="T376" s="140"/>
      <c r="U376" s="139">
        <v>2842.32</v>
      </c>
      <c r="V376" s="141">
        <v>1.9000000000000001E-4</v>
      </c>
      <c r="W376" s="141">
        <f t="shared" si="5"/>
        <v>5.8508584898510846E-3</v>
      </c>
      <c r="X376" s="141">
        <v>9.9820424672184991E-4</v>
      </c>
      <c r="AC376" s="2"/>
      <c r="AD376" s="2"/>
      <c r="AE376" s="2"/>
    </row>
    <row r="377" spans="1:31" s="134" customFormat="1">
      <c r="A377" s="138" t="s">
        <v>1213</v>
      </c>
      <c r="B377" s="138">
        <v>143</v>
      </c>
      <c r="C377" s="138" t="s">
        <v>3066</v>
      </c>
      <c r="D377" s="138" t="s">
        <v>3067</v>
      </c>
      <c r="E377" s="138" t="s">
        <v>309</v>
      </c>
      <c r="F377" s="138" t="s">
        <v>3066</v>
      </c>
      <c r="G377" s="138" t="s">
        <v>3807</v>
      </c>
      <c r="H377" s="138" t="s">
        <v>321</v>
      </c>
      <c r="I377" s="138" t="s">
        <v>917</v>
      </c>
      <c r="J377" s="138" t="s">
        <v>204</v>
      </c>
      <c r="K377" s="138" t="s">
        <v>204</v>
      </c>
      <c r="L377" s="138" t="s">
        <v>325</v>
      </c>
      <c r="M377" s="138" t="s">
        <v>340</v>
      </c>
      <c r="N377" s="138" t="s">
        <v>451</v>
      </c>
      <c r="O377" s="138" t="s">
        <v>339</v>
      </c>
      <c r="P377" s="138" t="s">
        <v>1212</v>
      </c>
      <c r="Q377" s="139">
        <v>365900</v>
      </c>
      <c r="R377" s="139">
        <v>1</v>
      </c>
      <c r="S377" s="139">
        <v>685</v>
      </c>
      <c r="T377" s="140"/>
      <c r="U377" s="139">
        <v>2506.415</v>
      </c>
      <c r="V377" s="141">
        <v>1.9499999999999999E-3</v>
      </c>
      <c r="W377" s="141">
        <f t="shared" si="5"/>
        <v>5.1594048108024801E-3</v>
      </c>
      <c r="X377" s="141">
        <v>8.8023660145491892E-4</v>
      </c>
      <c r="AC377" s="2"/>
      <c r="AD377" s="2"/>
      <c r="AE377" s="2"/>
    </row>
    <row r="378" spans="1:31" s="134" customFormat="1">
      <c r="A378" s="138" t="s">
        <v>1213</v>
      </c>
      <c r="B378" s="138">
        <v>143</v>
      </c>
      <c r="C378" s="138" t="s">
        <v>3651</v>
      </c>
      <c r="D378" s="138" t="s">
        <v>3652</v>
      </c>
      <c r="E378" s="138" t="s">
        <v>309</v>
      </c>
      <c r="F378" s="138" t="s">
        <v>3651</v>
      </c>
      <c r="G378" s="138" t="s">
        <v>3653</v>
      </c>
      <c r="H378" s="138" t="s">
        <v>321</v>
      </c>
      <c r="I378" s="138" t="s">
        <v>917</v>
      </c>
      <c r="J378" s="138" t="s">
        <v>204</v>
      </c>
      <c r="K378" s="138" t="s">
        <v>204</v>
      </c>
      <c r="L378" s="138" t="s">
        <v>325</v>
      </c>
      <c r="M378" s="138" t="s">
        <v>340</v>
      </c>
      <c r="N378" s="138" t="s">
        <v>447</v>
      </c>
      <c r="O378" s="138" t="s">
        <v>339</v>
      </c>
      <c r="P378" s="138" t="s">
        <v>1212</v>
      </c>
      <c r="Q378" s="139">
        <v>17000</v>
      </c>
      <c r="R378" s="139">
        <v>1</v>
      </c>
      <c r="S378" s="139">
        <v>10300</v>
      </c>
      <c r="T378" s="140"/>
      <c r="U378" s="139">
        <v>1751</v>
      </c>
      <c r="V378" s="141">
        <v>5.4000000000000001E-4</v>
      </c>
      <c r="W378" s="141">
        <f t="shared" si="5"/>
        <v>3.6043982435929977E-3</v>
      </c>
      <c r="X378" s="141">
        <v>6.1493978018307548E-4</v>
      </c>
      <c r="AC378" s="2"/>
      <c r="AD378" s="2"/>
      <c r="AE378" s="2"/>
    </row>
    <row r="379" spans="1:31" s="134" customFormat="1">
      <c r="A379" s="138" t="s">
        <v>1213</v>
      </c>
      <c r="B379" s="138">
        <v>143</v>
      </c>
      <c r="C379" s="138" t="s">
        <v>1696</v>
      </c>
      <c r="D379" s="138" t="s">
        <v>1697</v>
      </c>
      <c r="E379" s="138" t="s">
        <v>309</v>
      </c>
      <c r="F379" s="138" t="s">
        <v>3772</v>
      </c>
      <c r="G379" s="138" t="s">
        <v>3773</v>
      </c>
      <c r="H379" s="138" t="s">
        <v>321</v>
      </c>
      <c r="I379" s="138" t="s">
        <v>917</v>
      </c>
      <c r="J379" s="138" t="s">
        <v>204</v>
      </c>
      <c r="K379" s="138" t="s">
        <v>204</v>
      </c>
      <c r="L379" s="138" t="s">
        <v>325</v>
      </c>
      <c r="M379" s="138" t="s">
        <v>340</v>
      </c>
      <c r="N379" s="138" t="s">
        <v>464</v>
      </c>
      <c r="O379" s="138" t="s">
        <v>339</v>
      </c>
      <c r="P379" s="138" t="s">
        <v>1212</v>
      </c>
      <c r="Q379" s="139">
        <v>24000</v>
      </c>
      <c r="R379" s="139">
        <v>1</v>
      </c>
      <c r="S379" s="139">
        <v>5236</v>
      </c>
      <c r="T379" s="140"/>
      <c r="U379" s="139">
        <v>1256.6400000000001</v>
      </c>
      <c r="V379" s="141">
        <v>1.8000000000000001E-4</v>
      </c>
      <c r="W379" s="141">
        <f t="shared" si="5"/>
        <v>2.5867681375378098E-3</v>
      </c>
      <c r="X379" s="141">
        <v>4.4132377234109654E-4</v>
      </c>
      <c r="AC379" s="2"/>
      <c r="AD379" s="2"/>
      <c r="AE379" s="2"/>
    </row>
    <row r="380" spans="1:31" s="134" customFormat="1">
      <c r="A380" s="138" t="s">
        <v>1213</v>
      </c>
      <c r="B380" s="138">
        <v>143</v>
      </c>
      <c r="C380" s="138" t="s">
        <v>3818</v>
      </c>
      <c r="D380" s="138" t="s">
        <v>3819</v>
      </c>
      <c r="E380" s="138" t="s">
        <v>309</v>
      </c>
      <c r="F380" s="138" t="s">
        <v>3818</v>
      </c>
      <c r="G380" s="138" t="s">
        <v>3820</v>
      </c>
      <c r="H380" s="138" t="s">
        <v>321</v>
      </c>
      <c r="I380" s="138" t="s">
        <v>917</v>
      </c>
      <c r="J380" s="138" t="s">
        <v>204</v>
      </c>
      <c r="K380" s="138" t="s">
        <v>204</v>
      </c>
      <c r="L380" s="138" t="s">
        <v>325</v>
      </c>
      <c r="M380" s="138" t="s">
        <v>340</v>
      </c>
      <c r="N380" s="138" t="s">
        <v>477</v>
      </c>
      <c r="O380" s="138" t="s">
        <v>339</v>
      </c>
      <c r="P380" s="138" t="s">
        <v>1212</v>
      </c>
      <c r="Q380" s="139">
        <v>185000</v>
      </c>
      <c r="R380" s="139">
        <v>1</v>
      </c>
      <c r="S380" s="139">
        <v>638.4</v>
      </c>
      <c r="T380" s="140"/>
      <c r="U380" s="139">
        <v>1181.04</v>
      </c>
      <c r="V380" s="141">
        <v>2.0200000000000001E-3</v>
      </c>
      <c r="W380" s="141">
        <f t="shared" si="5"/>
        <v>2.4311470597447593E-3</v>
      </c>
      <c r="X380" s="141">
        <v>4.147735453954423E-4</v>
      </c>
      <c r="AC380" s="2"/>
      <c r="AD380" s="2"/>
      <c r="AE380" s="2"/>
    </row>
    <row r="381" spans="1:31" s="134" customFormat="1">
      <c r="A381" s="138" t="s">
        <v>1213</v>
      </c>
      <c r="B381" s="138">
        <v>143</v>
      </c>
      <c r="C381" s="138" t="s">
        <v>2822</v>
      </c>
      <c r="D381" s="138" t="s">
        <v>2823</v>
      </c>
      <c r="E381" s="138" t="s">
        <v>309</v>
      </c>
      <c r="F381" s="138" t="s">
        <v>3816</v>
      </c>
      <c r="G381" s="138" t="s">
        <v>3817</v>
      </c>
      <c r="H381" s="138" t="s">
        <v>321</v>
      </c>
      <c r="I381" s="138" t="s">
        <v>917</v>
      </c>
      <c r="J381" s="138" t="s">
        <v>204</v>
      </c>
      <c r="K381" s="138" t="s">
        <v>204</v>
      </c>
      <c r="L381" s="138" t="s">
        <v>325</v>
      </c>
      <c r="M381" s="138" t="s">
        <v>340</v>
      </c>
      <c r="N381" s="138" t="s">
        <v>447</v>
      </c>
      <c r="O381" s="138" t="s">
        <v>339</v>
      </c>
      <c r="P381" s="138" t="s">
        <v>1212</v>
      </c>
      <c r="Q381" s="139">
        <v>2850.67</v>
      </c>
      <c r="R381" s="139">
        <v>1</v>
      </c>
      <c r="S381" s="139">
        <v>35960</v>
      </c>
      <c r="T381" s="139">
        <v>8.5519999999999996</v>
      </c>
      <c r="U381" s="139">
        <v>1033.653</v>
      </c>
      <c r="V381" s="141">
        <v>3.6999999999999999E-4</v>
      </c>
      <c r="W381" s="141">
        <f t="shared" si="5"/>
        <v>2.1277538878838563E-3</v>
      </c>
      <c r="X381" s="141">
        <v>3.6301219223619448E-4</v>
      </c>
      <c r="AC381" s="2"/>
      <c r="AD381" s="2"/>
      <c r="AE381" s="2"/>
    </row>
    <row r="382" spans="1:31" s="134" customFormat="1">
      <c r="A382" s="138" t="s">
        <v>1213</v>
      </c>
      <c r="B382" s="138">
        <v>143</v>
      </c>
      <c r="C382" s="138" t="s">
        <v>3821</v>
      </c>
      <c r="D382" s="138" t="s">
        <v>3822</v>
      </c>
      <c r="E382" s="138" t="s">
        <v>309</v>
      </c>
      <c r="F382" s="138" t="s">
        <v>3821</v>
      </c>
      <c r="G382" s="138" t="s">
        <v>3823</v>
      </c>
      <c r="H382" s="138" t="s">
        <v>321</v>
      </c>
      <c r="I382" s="138" t="s">
        <v>917</v>
      </c>
      <c r="J382" s="138" t="s">
        <v>204</v>
      </c>
      <c r="K382" s="138" t="s">
        <v>204</v>
      </c>
      <c r="L382" s="138" t="s">
        <v>325</v>
      </c>
      <c r="M382" s="138" t="s">
        <v>340</v>
      </c>
      <c r="N382" s="138" t="s">
        <v>459</v>
      </c>
      <c r="O382" s="138" t="s">
        <v>339</v>
      </c>
      <c r="P382" s="138" t="s">
        <v>1212</v>
      </c>
      <c r="Q382" s="139">
        <v>25240</v>
      </c>
      <c r="R382" s="139">
        <v>1</v>
      </c>
      <c r="S382" s="139">
        <v>1772</v>
      </c>
      <c r="T382" s="140"/>
      <c r="U382" s="139">
        <v>447.25299999999999</v>
      </c>
      <c r="V382" s="141">
        <v>1.2600000000000001E-3</v>
      </c>
      <c r="W382" s="141">
        <f t="shared" si="5"/>
        <v>9.2066129505522496E-4</v>
      </c>
      <c r="X382" s="141">
        <v>1.5707233666831586E-4</v>
      </c>
      <c r="AC382" s="2"/>
      <c r="AD382" s="2"/>
      <c r="AE382" s="2"/>
    </row>
    <row r="383" spans="1:31" s="134" customFormat="1">
      <c r="A383" s="138" t="s">
        <v>1213</v>
      </c>
      <c r="B383" s="138">
        <v>143</v>
      </c>
      <c r="C383" s="138" t="s">
        <v>3824</v>
      </c>
      <c r="D383" s="138" t="s">
        <v>3825</v>
      </c>
      <c r="E383" s="138" t="s">
        <v>309</v>
      </c>
      <c r="F383" s="138" t="s">
        <v>3826</v>
      </c>
      <c r="G383" s="138" t="s">
        <v>3827</v>
      </c>
      <c r="H383" s="138" t="s">
        <v>321</v>
      </c>
      <c r="I383" s="138" t="s">
        <v>917</v>
      </c>
      <c r="J383" s="138" t="s">
        <v>204</v>
      </c>
      <c r="K383" s="138" t="s">
        <v>204</v>
      </c>
      <c r="L383" s="138" t="s">
        <v>325</v>
      </c>
      <c r="M383" s="138" t="s">
        <v>340</v>
      </c>
      <c r="N383" s="138" t="s">
        <v>440</v>
      </c>
      <c r="O383" s="138" t="s">
        <v>339</v>
      </c>
      <c r="P383" s="138" t="s">
        <v>1212</v>
      </c>
      <c r="Q383" s="139">
        <v>2400</v>
      </c>
      <c r="R383" s="139">
        <v>1</v>
      </c>
      <c r="S383" s="139">
        <v>11720</v>
      </c>
      <c r="T383" s="140"/>
      <c r="U383" s="139">
        <v>281.27999999999997</v>
      </c>
      <c r="V383" s="141">
        <v>5.0000000000000002E-5</v>
      </c>
      <c r="W383" s="141">
        <f t="shared" si="5"/>
        <v>5.7900921642366546E-4</v>
      </c>
      <c r="X383" s="141">
        <v>9.8783701524783244E-5</v>
      </c>
      <c r="AC383" s="2"/>
      <c r="AD383" s="2"/>
      <c r="AE383" s="2"/>
    </row>
    <row r="384" spans="1:31" s="134" customFormat="1">
      <c r="A384" s="138" t="s">
        <v>1213</v>
      </c>
      <c r="B384" s="138">
        <v>143</v>
      </c>
      <c r="C384" s="138" t="s">
        <v>3828</v>
      </c>
      <c r="D384" s="138" t="s">
        <v>3829</v>
      </c>
      <c r="E384" s="138" t="s">
        <v>309</v>
      </c>
      <c r="F384" s="138" t="s">
        <v>3828</v>
      </c>
      <c r="G384" s="138" t="s">
        <v>3830</v>
      </c>
      <c r="H384" s="138" t="s">
        <v>321</v>
      </c>
      <c r="I384" s="138" t="s">
        <v>917</v>
      </c>
      <c r="J384" s="138" t="s">
        <v>204</v>
      </c>
      <c r="K384" s="138" t="s">
        <v>204</v>
      </c>
      <c r="L384" s="138" t="s">
        <v>325</v>
      </c>
      <c r="M384" s="138" t="s">
        <v>340</v>
      </c>
      <c r="N384" s="138" t="s">
        <v>447</v>
      </c>
      <c r="O384" s="138" t="s">
        <v>339</v>
      </c>
      <c r="P384" s="138" t="s">
        <v>1212</v>
      </c>
      <c r="Q384" s="139">
        <v>409714.29</v>
      </c>
      <c r="R384" s="139">
        <v>1</v>
      </c>
      <c r="S384" s="139">
        <v>62.5</v>
      </c>
      <c r="T384" s="140"/>
      <c r="U384" s="139">
        <v>256.07100000000003</v>
      </c>
      <c r="V384" s="141">
        <v>2.2699999999999999E-3</v>
      </c>
      <c r="W384" s="141">
        <f t="shared" si="5"/>
        <v>5.2711699750719739E-4</v>
      </c>
      <c r="X384" s="141">
        <v>8.9930465134928811E-5</v>
      </c>
      <c r="AC384" s="2"/>
      <c r="AD384" s="2"/>
      <c r="AE384" s="2"/>
    </row>
    <row r="385" spans="1:31" s="134" customFormat="1">
      <c r="A385" s="138" t="s">
        <v>1213</v>
      </c>
      <c r="B385" s="138">
        <v>143</v>
      </c>
      <c r="C385" s="138" t="s">
        <v>2262</v>
      </c>
      <c r="D385" s="138" t="s">
        <v>2263</v>
      </c>
      <c r="E385" s="138" t="s">
        <v>309</v>
      </c>
      <c r="F385" s="138" t="s">
        <v>2262</v>
      </c>
      <c r="G385" s="138" t="s">
        <v>3747</v>
      </c>
      <c r="H385" s="138" t="s">
        <v>321</v>
      </c>
      <c r="I385" s="138" t="s">
        <v>917</v>
      </c>
      <c r="J385" s="138" t="s">
        <v>204</v>
      </c>
      <c r="K385" s="138" t="s">
        <v>204</v>
      </c>
      <c r="L385" s="138" t="s">
        <v>325</v>
      </c>
      <c r="M385" s="138" t="s">
        <v>340</v>
      </c>
      <c r="N385" s="138" t="s">
        <v>441</v>
      </c>
      <c r="O385" s="138" t="s">
        <v>339</v>
      </c>
      <c r="P385" s="138" t="s">
        <v>1212</v>
      </c>
      <c r="Q385" s="139">
        <v>17000</v>
      </c>
      <c r="R385" s="139">
        <v>1</v>
      </c>
      <c r="S385" s="139">
        <v>1013</v>
      </c>
      <c r="T385" s="139">
        <v>1.7</v>
      </c>
      <c r="U385" s="139">
        <v>173.91</v>
      </c>
      <c r="V385" s="141">
        <v>3.0000000000000001E-5</v>
      </c>
      <c r="W385" s="141">
        <f t="shared" si="5"/>
        <v>3.5799023331996467E-4</v>
      </c>
      <c r="X385" s="141">
        <v>6.1076057779348169E-5</v>
      </c>
      <c r="AC385" s="2"/>
      <c r="AD385" s="2"/>
      <c r="AE385" s="2"/>
    </row>
    <row r="386" spans="1:31" s="134" customFormat="1">
      <c r="A386" s="138" t="s">
        <v>1213</v>
      </c>
      <c r="B386" s="138">
        <v>143</v>
      </c>
      <c r="C386" s="138" t="s">
        <v>3697</v>
      </c>
      <c r="D386" s="138" t="s">
        <v>3698</v>
      </c>
      <c r="E386" s="138" t="s">
        <v>80</v>
      </c>
      <c r="F386" s="138" t="s">
        <v>3699</v>
      </c>
      <c r="G386" s="138" t="s">
        <v>3700</v>
      </c>
      <c r="H386" s="138" t="s">
        <v>321</v>
      </c>
      <c r="I386" s="138" t="s">
        <v>917</v>
      </c>
      <c r="J386" s="138" t="s">
        <v>205</v>
      </c>
      <c r="K386" s="138" t="s">
        <v>224</v>
      </c>
      <c r="L386" s="138" t="s">
        <v>325</v>
      </c>
      <c r="M386" s="138" t="s">
        <v>344</v>
      </c>
      <c r="N386" s="138" t="s">
        <v>544</v>
      </c>
      <c r="O386" s="138" t="s">
        <v>339</v>
      </c>
      <c r="P386" s="138" t="s">
        <v>1215</v>
      </c>
      <c r="Q386" s="139">
        <v>26600</v>
      </c>
      <c r="R386" s="139">
        <v>3.718</v>
      </c>
      <c r="S386" s="139">
        <v>37539</v>
      </c>
      <c r="T386" s="140"/>
      <c r="U386" s="139">
        <v>37125.620999999999</v>
      </c>
      <c r="V386" s="141">
        <v>0</v>
      </c>
      <c r="W386" s="141">
        <f t="shared" ref="W386:W449" si="7">U386/SUMIF(B:B,B386,U:U)</f>
        <v>7.6422343303654661E-2</v>
      </c>
      <c r="X386" s="141">
        <v>1.3038275966247955E-2</v>
      </c>
      <c r="AC386" s="2"/>
      <c r="AD386" s="2"/>
      <c r="AE386" s="2"/>
    </row>
    <row r="387" spans="1:31" s="134" customFormat="1">
      <c r="A387" s="138" t="s">
        <v>1213</v>
      </c>
      <c r="B387" s="138">
        <v>143</v>
      </c>
      <c r="C387" s="138" t="s">
        <v>3263</v>
      </c>
      <c r="D387" s="138" t="s">
        <v>3264</v>
      </c>
      <c r="E387" s="138" t="s">
        <v>80</v>
      </c>
      <c r="F387" s="138" t="s">
        <v>3831</v>
      </c>
      <c r="G387" s="138" t="s">
        <v>3832</v>
      </c>
      <c r="H387" s="138" t="s">
        <v>321</v>
      </c>
      <c r="I387" s="138" t="s">
        <v>917</v>
      </c>
      <c r="J387" s="138" t="s">
        <v>205</v>
      </c>
      <c r="K387" s="138" t="s">
        <v>224</v>
      </c>
      <c r="L387" s="138" t="s">
        <v>325</v>
      </c>
      <c r="M387" s="138" t="s">
        <v>344</v>
      </c>
      <c r="N387" s="138" t="s">
        <v>544</v>
      </c>
      <c r="O387" s="138" t="s">
        <v>339</v>
      </c>
      <c r="P387" s="138" t="s">
        <v>1215</v>
      </c>
      <c r="Q387" s="139">
        <v>39500</v>
      </c>
      <c r="R387" s="139">
        <v>3.718</v>
      </c>
      <c r="S387" s="139">
        <v>19026</v>
      </c>
      <c r="T387" s="140"/>
      <c r="U387" s="139">
        <v>27941.774000000001</v>
      </c>
      <c r="V387" s="141">
        <v>0</v>
      </c>
      <c r="W387" s="141">
        <f t="shared" si="7"/>
        <v>5.7517579171029405E-2</v>
      </c>
      <c r="X387" s="141">
        <v>9.8129687958224861E-3</v>
      </c>
      <c r="AC387" s="2"/>
      <c r="AD387" s="2"/>
      <c r="AE387" s="2"/>
    </row>
    <row r="388" spans="1:31" s="134" customFormat="1">
      <c r="A388" s="138" t="s">
        <v>1213</v>
      </c>
      <c r="B388" s="138">
        <v>143</v>
      </c>
      <c r="C388" s="138" t="s">
        <v>3381</v>
      </c>
      <c r="D388" s="138" t="s">
        <v>3382</v>
      </c>
      <c r="E388" s="138" t="s">
        <v>80</v>
      </c>
      <c r="F388" s="138" t="s">
        <v>3833</v>
      </c>
      <c r="G388" s="138" t="s">
        <v>3834</v>
      </c>
      <c r="H388" s="138" t="s">
        <v>321</v>
      </c>
      <c r="I388" s="138" t="s">
        <v>917</v>
      </c>
      <c r="J388" s="138" t="s">
        <v>205</v>
      </c>
      <c r="K388" s="138" t="s">
        <v>224</v>
      </c>
      <c r="L388" s="138" t="s">
        <v>325</v>
      </c>
      <c r="M388" s="138" t="s">
        <v>344</v>
      </c>
      <c r="N388" s="138" t="s">
        <v>544</v>
      </c>
      <c r="O388" s="138" t="s">
        <v>339</v>
      </c>
      <c r="P388" s="138" t="s">
        <v>1215</v>
      </c>
      <c r="Q388" s="139">
        <v>50500</v>
      </c>
      <c r="R388" s="139">
        <v>3.718</v>
      </c>
      <c r="S388" s="139">
        <v>13981</v>
      </c>
      <c r="T388" s="140"/>
      <c r="U388" s="139">
        <v>26250.585999999999</v>
      </c>
      <c r="V388" s="141">
        <v>2.0000000000000002E-5</v>
      </c>
      <c r="W388" s="141">
        <f t="shared" si="7"/>
        <v>5.4036302725121034E-2</v>
      </c>
      <c r="X388" s="141">
        <v>9.2190345999525521E-3</v>
      </c>
      <c r="AC388" s="2"/>
      <c r="AD388" s="2"/>
      <c r="AE388" s="2"/>
    </row>
    <row r="389" spans="1:31" s="134" customFormat="1">
      <c r="A389" s="138" t="s">
        <v>1213</v>
      </c>
      <c r="B389" s="138">
        <v>143</v>
      </c>
      <c r="C389" s="138" t="s">
        <v>3734</v>
      </c>
      <c r="D389" s="138" t="s">
        <v>3735</v>
      </c>
      <c r="E389" s="138" t="s">
        <v>80</v>
      </c>
      <c r="F389" s="138" t="s">
        <v>3734</v>
      </c>
      <c r="G389" s="138" t="s">
        <v>3736</v>
      </c>
      <c r="H389" s="138" t="s">
        <v>321</v>
      </c>
      <c r="I389" s="138" t="s">
        <v>917</v>
      </c>
      <c r="J389" s="138" t="s">
        <v>205</v>
      </c>
      <c r="K389" s="138" t="s">
        <v>224</v>
      </c>
      <c r="L389" s="138" t="s">
        <v>325</v>
      </c>
      <c r="M389" s="138" t="s">
        <v>344</v>
      </c>
      <c r="N389" s="138" t="s">
        <v>569</v>
      </c>
      <c r="O389" s="138" t="s">
        <v>339</v>
      </c>
      <c r="P389" s="138" t="s">
        <v>1215</v>
      </c>
      <c r="Q389" s="139">
        <v>17000</v>
      </c>
      <c r="R389" s="139">
        <v>3.718</v>
      </c>
      <c r="S389" s="139">
        <v>32980</v>
      </c>
      <c r="T389" s="140"/>
      <c r="U389" s="139">
        <v>20845.339</v>
      </c>
      <c r="V389" s="141">
        <v>4.0000000000000003E-5</v>
      </c>
      <c r="W389" s="141">
        <f t="shared" si="7"/>
        <v>4.2909710610337298E-2</v>
      </c>
      <c r="X389" s="141">
        <v>7.3207471059404281E-3</v>
      </c>
      <c r="AC389" s="2"/>
      <c r="AD389" s="2"/>
      <c r="AE389" s="2"/>
    </row>
    <row r="390" spans="1:31" s="134" customFormat="1">
      <c r="A390" s="138" t="s">
        <v>1213</v>
      </c>
      <c r="B390" s="138">
        <v>143</v>
      </c>
      <c r="C390" s="138" t="s">
        <v>3372</v>
      </c>
      <c r="D390" s="138" t="s">
        <v>3373</v>
      </c>
      <c r="E390" s="138" t="s">
        <v>80</v>
      </c>
      <c r="F390" s="138" t="s">
        <v>3705</v>
      </c>
      <c r="G390" s="138" t="s">
        <v>3706</v>
      </c>
      <c r="H390" s="138" t="s">
        <v>321</v>
      </c>
      <c r="I390" s="138" t="s">
        <v>917</v>
      </c>
      <c r="J390" s="138" t="s">
        <v>205</v>
      </c>
      <c r="K390" s="138" t="s">
        <v>301</v>
      </c>
      <c r="L390" s="138" t="s">
        <v>325</v>
      </c>
      <c r="M390" s="138" t="s">
        <v>344</v>
      </c>
      <c r="N390" s="138" t="s">
        <v>548</v>
      </c>
      <c r="O390" s="138" t="s">
        <v>339</v>
      </c>
      <c r="P390" s="138" t="s">
        <v>1215</v>
      </c>
      <c r="Q390" s="139">
        <v>30910</v>
      </c>
      <c r="R390" s="139">
        <v>3.718</v>
      </c>
      <c r="S390" s="139">
        <v>16600</v>
      </c>
      <c r="T390" s="139">
        <v>13.124000000000001</v>
      </c>
      <c r="U390" s="139">
        <v>19126.074000000001</v>
      </c>
      <c r="V390" s="141">
        <v>1.0000000000000001E-5</v>
      </c>
      <c r="W390" s="141">
        <f t="shared" si="7"/>
        <v>3.9370638225259678E-2</v>
      </c>
      <c r="X390" s="141">
        <v>6.7169524507854003E-3</v>
      </c>
      <c r="AC390" s="2"/>
      <c r="AD390" s="2"/>
      <c r="AE390" s="2"/>
    </row>
    <row r="391" spans="1:31" s="134" customFormat="1">
      <c r="A391" s="138" t="s">
        <v>1213</v>
      </c>
      <c r="B391" s="138">
        <v>143</v>
      </c>
      <c r="C391" s="138" t="s">
        <v>3701</v>
      </c>
      <c r="D391" s="138" t="s">
        <v>3702</v>
      </c>
      <c r="E391" s="138" t="s">
        <v>80</v>
      </c>
      <c r="F391" s="138" t="s">
        <v>3835</v>
      </c>
      <c r="G391" s="138" t="s">
        <v>3836</v>
      </c>
      <c r="H391" s="138" t="s">
        <v>321</v>
      </c>
      <c r="I391" s="138" t="s">
        <v>917</v>
      </c>
      <c r="J391" s="138" t="s">
        <v>205</v>
      </c>
      <c r="K391" s="138" t="s">
        <v>224</v>
      </c>
      <c r="L391" s="138" t="s">
        <v>325</v>
      </c>
      <c r="M391" s="138" t="s">
        <v>346</v>
      </c>
      <c r="N391" s="138" t="s">
        <v>545</v>
      </c>
      <c r="O391" s="138" t="s">
        <v>339</v>
      </c>
      <c r="P391" s="138" t="s">
        <v>1215</v>
      </c>
      <c r="Q391" s="139">
        <v>31550</v>
      </c>
      <c r="R391" s="139">
        <v>3.718</v>
      </c>
      <c r="S391" s="139">
        <v>15464</v>
      </c>
      <c r="T391" s="140"/>
      <c r="U391" s="139">
        <v>18139.72</v>
      </c>
      <c r="V391" s="141">
        <v>1.0000000000000001E-5</v>
      </c>
      <c r="W391" s="141">
        <f t="shared" si="7"/>
        <v>3.7340248376509864E-2</v>
      </c>
      <c r="X391" s="141">
        <v>6.370551358870667E-3</v>
      </c>
      <c r="AC391" s="2"/>
      <c r="AD391" s="2"/>
      <c r="AE391" s="2"/>
    </row>
    <row r="392" spans="1:31" s="134" customFormat="1">
      <c r="A392" s="138" t="s">
        <v>1213</v>
      </c>
      <c r="B392" s="138">
        <v>143</v>
      </c>
      <c r="C392" s="138" t="s">
        <v>3715</v>
      </c>
      <c r="D392" s="138" t="s">
        <v>3716</v>
      </c>
      <c r="E392" s="138" t="s">
        <v>80</v>
      </c>
      <c r="F392" s="138" t="s">
        <v>3717</v>
      </c>
      <c r="G392" s="138" t="s">
        <v>3718</v>
      </c>
      <c r="H392" s="138" t="s">
        <v>321</v>
      </c>
      <c r="I392" s="138" t="s">
        <v>917</v>
      </c>
      <c r="J392" s="138" t="s">
        <v>205</v>
      </c>
      <c r="K392" s="138" t="s">
        <v>224</v>
      </c>
      <c r="L392" s="138" t="s">
        <v>325</v>
      </c>
      <c r="M392" s="138" t="s">
        <v>344</v>
      </c>
      <c r="N392" s="138" t="s">
        <v>546</v>
      </c>
      <c r="O392" s="138" t="s">
        <v>339</v>
      </c>
      <c r="P392" s="138" t="s">
        <v>1215</v>
      </c>
      <c r="Q392" s="139">
        <v>17750</v>
      </c>
      <c r="R392" s="139">
        <v>3.718</v>
      </c>
      <c r="S392" s="139">
        <v>22213</v>
      </c>
      <c r="T392" s="140"/>
      <c r="U392" s="139">
        <v>14659.358</v>
      </c>
      <c r="V392" s="141">
        <v>0</v>
      </c>
      <c r="W392" s="141">
        <f t="shared" si="7"/>
        <v>3.0175993276642468E-2</v>
      </c>
      <c r="X392" s="141">
        <v>5.1482709229840147E-3</v>
      </c>
      <c r="AC392" s="2"/>
      <c r="AD392" s="2"/>
      <c r="AE392" s="2"/>
    </row>
    <row r="393" spans="1:31" s="134" customFormat="1">
      <c r="A393" s="138" t="s">
        <v>1213</v>
      </c>
      <c r="B393" s="138">
        <v>143</v>
      </c>
      <c r="C393" s="138" t="s">
        <v>3353</v>
      </c>
      <c r="D393" s="138" t="s">
        <v>3354</v>
      </c>
      <c r="E393" s="138" t="s">
        <v>80</v>
      </c>
      <c r="F393" s="138" t="s">
        <v>3353</v>
      </c>
      <c r="G393" s="138" t="s">
        <v>3714</v>
      </c>
      <c r="H393" s="138" t="s">
        <v>321</v>
      </c>
      <c r="I393" s="138" t="s">
        <v>917</v>
      </c>
      <c r="J393" s="138" t="s">
        <v>205</v>
      </c>
      <c r="K393" s="138" t="s">
        <v>224</v>
      </c>
      <c r="L393" s="138" t="s">
        <v>325</v>
      </c>
      <c r="M393" s="138" t="s">
        <v>344</v>
      </c>
      <c r="N393" s="138" t="s">
        <v>545</v>
      </c>
      <c r="O393" s="138" t="s">
        <v>339</v>
      </c>
      <c r="P393" s="138" t="s">
        <v>1215</v>
      </c>
      <c r="Q393" s="139">
        <v>6435</v>
      </c>
      <c r="R393" s="139">
        <v>3.718</v>
      </c>
      <c r="S393" s="139">
        <v>57636</v>
      </c>
      <c r="T393" s="140"/>
      <c r="U393" s="139">
        <v>13789.602999999999</v>
      </c>
      <c r="V393" s="141">
        <v>0</v>
      </c>
      <c r="W393" s="141">
        <f t="shared" si="7"/>
        <v>2.8385620121670316E-2</v>
      </c>
      <c r="X393" s="141">
        <v>4.8428186394242588E-3</v>
      </c>
      <c r="AC393" s="2"/>
      <c r="AD393" s="2"/>
      <c r="AE393" s="2"/>
    </row>
    <row r="394" spans="1:31" s="134" customFormat="1">
      <c r="A394" s="138" t="s">
        <v>1213</v>
      </c>
      <c r="B394" s="138">
        <v>143</v>
      </c>
      <c r="C394" s="138" t="s">
        <v>3723</v>
      </c>
      <c r="D394" s="138" t="s">
        <v>3724</v>
      </c>
      <c r="E394" s="138" t="s">
        <v>80</v>
      </c>
      <c r="F394" s="138" t="s">
        <v>3725</v>
      </c>
      <c r="G394" s="138" t="s">
        <v>3726</v>
      </c>
      <c r="H394" s="138" t="s">
        <v>321</v>
      </c>
      <c r="I394" s="138" t="s">
        <v>917</v>
      </c>
      <c r="J394" s="138" t="s">
        <v>205</v>
      </c>
      <c r="K394" s="138" t="s">
        <v>224</v>
      </c>
      <c r="L394" s="138" t="s">
        <v>325</v>
      </c>
      <c r="M394" s="138" t="s">
        <v>344</v>
      </c>
      <c r="N394" s="138" t="s">
        <v>544</v>
      </c>
      <c r="O394" s="138" t="s">
        <v>339</v>
      </c>
      <c r="P394" s="138" t="s">
        <v>1215</v>
      </c>
      <c r="Q394" s="139">
        <v>20000</v>
      </c>
      <c r="R394" s="139">
        <v>3.718</v>
      </c>
      <c r="S394" s="139">
        <v>17064</v>
      </c>
      <c r="T394" s="140"/>
      <c r="U394" s="139">
        <v>12688.79</v>
      </c>
      <c r="V394" s="141">
        <v>3.0000000000000001E-5</v>
      </c>
      <c r="W394" s="141">
        <f t="shared" si="7"/>
        <v>2.6119618726053909E-2</v>
      </c>
      <c r="X394" s="141">
        <v>4.4562202931977199E-3</v>
      </c>
      <c r="AC394" s="2"/>
      <c r="AD394" s="2"/>
      <c r="AE394" s="2"/>
    </row>
    <row r="395" spans="1:31" s="134" customFormat="1">
      <c r="A395" s="138" t="s">
        <v>1213</v>
      </c>
      <c r="B395" s="138">
        <v>143</v>
      </c>
      <c r="C395" s="138" t="s">
        <v>3841</v>
      </c>
      <c r="D395" s="138" t="s">
        <v>3842</v>
      </c>
      <c r="E395" s="138" t="s">
        <v>80</v>
      </c>
      <c r="F395" s="138" t="s">
        <v>3843</v>
      </c>
      <c r="G395" s="138" t="s">
        <v>3844</v>
      </c>
      <c r="H395" s="138" t="s">
        <v>321</v>
      </c>
      <c r="I395" s="138" t="s">
        <v>917</v>
      </c>
      <c r="J395" s="138" t="s">
        <v>205</v>
      </c>
      <c r="K395" s="138" t="s">
        <v>281</v>
      </c>
      <c r="L395" s="138" t="s">
        <v>325</v>
      </c>
      <c r="M395" s="138" t="s">
        <v>314</v>
      </c>
      <c r="N395" s="138" t="s">
        <v>440</v>
      </c>
      <c r="O395" s="138" t="s">
        <v>339</v>
      </c>
      <c r="P395" s="138" t="s">
        <v>1216</v>
      </c>
      <c r="Q395" s="139">
        <v>40400</v>
      </c>
      <c r="R395" s="139">
        <v>4.0218999999999996</v>
      </c>
      <c r="S395" s="139">
        <v>5966</v>
      </c>
      <c r="T395" s="139">
        <v>31.916</v>
      </c>
      <c r="U395" s="139">
        <v>9822.2039999999997</v>
      </c>
      <c r="V395" s="141">
        <v>2.0000000000000002E-5</v>
      </c>
      <c r="W395" s="141">
        <f t="shared" si="7"/>
        <v>2.0218809163799038E-2</v>
      </c>
      <c r="X395" s="141">
        <v>3.4494939855358791E-3</v>
      </c>
      <c r="AC395" s="2"/>
      <c r="AD395" s="2"/>
      <c r="AE395" s="2"/>
    </row>
    <row r="396" spans="1:31" s="134" customFormat="1">
      <c r="A396" s="138" t="s">
        <v>1213</v>
      </c>
      <c r="B396" s="138">
        <v>143</v>
      </c>
      <c r="C396" s="138" t="s">
        <v>3837</v>
      </c>
      <c r="D396" s="138" t="s">
        <v>3838</v>
      </c>
      <c r="E396" s="138" t="s">
        <v>80</v>
      </c>
      <c r="F396" s="138" t="s">
        <v>3839</v>
      </c>
      <c r="G396" s="138" t="s">
        <v>3840</v>
      </c>
      <c r="H396" s="138" t="s">
        <v>321</v>
      </c>
      <c r="I396" s="138" t="s">
        <v>917</v>
      </c>
      <c r="J396" s="138" t="s">
        <v>205</v>
      </c>
      <c r="K396" s="138" t="s">
        <v>224</v>
      </c>
      <c r="L396" s="138" t="s">
        <v>325</v>
      </c>
      <c r="M396" s="138" t="s">
        <v>346</v>
      </c>
      <c r="N396" s="138" t="s">
        <v>544</v>
      </c>
      <c r="O396" s="138" t="s">
        <v>339</v>
      </c>
      <c r="P396" s="138" t="s">
        <v>1215</v>
      </c>
      <c r="Q396" s="139">
        <v>34400</v>
      </c>
      <c r="R396" s="139">
        <v>3.718</v>
      </c>
      <c r="S396" s="139">
        <v>7377</v>
      </c>
      <c r="T396" s="140"/>
      <c r="U396" s="139">
        <v>9435.1239999999998</v>
      </c>
      <c r="V396" s="141">
        <v>1.2999999999999999E-4</v>
      </c>
      <c r="W396" s="141">
        <f t="shared" si="7"/>
        <v>1.9422012777659699E-2</v>
      </c>
      <c r="X396" s="141">
        <v>3.3135540140263047E-3</v>
      </c>
      <c r="AC396" s="2"/>
      <c r="AD396" s="2"/>
      <c r="AE396" s="2"/>
    </row>
    <row r="397" spans="1:31" s="134" customFormat="1">
      <c r="A397" s="138" t="s">
        <v>1213</v>
      </c>
      <c r="B397" s="138">
        <v>143</v>
      </c>
      <c r="C397" s="138" t="s">
        <v>3845</v>
      </c>
      <c r="D397" s="138" t="s">
        <v>3846</v>
      </c>
      <c r="E397" s="138" t="s">
        <v>80</v>
      </c>
      <c r="F397" s="138" t="s">
        <v>3847</v>
      </c>
      <c r="G397" s="138" t="s">
        <v>3848</v>
      </c>
      <c r="H397" s="138" t="s">
        <v>321</v>
      </c>
      <c r="I397" s="138" t="s">
        <v>917</v>
      </c>
      <c r="J397" s="138" t="s">
        <v>205</v>
      </c>
      <c r="K397" s="138" t="s">
        <v>243</v>
      </c>
      <c r="L397" s="138" t="s">
        <v>325</v>
      </c>
      <c r="M397" s="138" t="s">
        <v>314</v>
      </c>
      <c r="N397" s="138" t="s">
        <v>546</v>
      </c>
      <c r="O397" s="138" t="s">
        <v>339</v>
      </c>
      <c r="P397" s="138" t="s">
        <v>1215</v>
      </c>
      <c r="Q397" s="139">
        <v>2595</v>
      </c>
      <c r="R397" s="139">
        <v>3.718</v>
      </c>
      <c r="S397" s="139">
        <v>97300</v>
      </c>
      <c r="T397" s="139">
        <v>7.2649999999999997</v>
      </c>
      <c r="U397" s="139">
        <v>9414.7199999999993</v>
      </c>
      <c r="V397" s="141">
        <v>1.0000000000000001E-5</v>
      </c>
      <c r="W397" s="141">
        <f t="shared" si="7"/>
        <v>1.9380011554494498E-2</v>
      </c>
      <c r="X397" s="141">
        <v>3.3063882622988029E-3</v>
      </c>
      <c r="AC397" s="2"/>
      <c r="AD397" s="2"/>
      <c r="AE397" s="2"/>
    </row>
    <row r="398" spans="1:31" s="134" customFormat="1">
      <c r="A398" s="138" t="s">
        <v>1213</v>
      </c>
      <c r="B398" s="138">
        <v>143</v>
      </c>
      <c r="C398" s="138" t="s">
        <v>3849</v>
      </c>
      <c r="D398" s="138" t="s">
        <v>3850</v>
      </c>
      <c r="E398" s="138" t="s">
        <v>80</v>
      </c>
      <c r="F398" s="138" t="s">
        <v>3851</v>
      </c>
      <c r="G398" s="138" t="s">
        <v>3852</v>
      </c>
      <c r="H398" s="138" t="s">
        <v>321</v>
      </c>
      <c r="I398" s="138" t="s">
        <v>917</v>
      </c>
      <c r="J398" s="138" t="s">
        <v>205</v>
      </c>
      <c r="K398" s="138" t="s">
        <v>287</v>
      </c>
      <c r="L398" s="138" t="s">
        <v>325</v>
      </c>
      <c r="M398" s="138" t="s">
        <v>314</v>
      </c>
      <c r="N398" s="138" t="s">
        <v>525</v>
      </c>
      <c r="O398" s="138" t="s">
        <v>339</v>
      </c>
      <c r="P398" s="138" t="s">
        <v>1224</v>
      </c>
      <c r="Q398" s="139">
        <v>23250</v>
      </c>
      <c r="R398" s="139">
        <v>4.2171000000000003</v>
      </c>
      <c r="S398" s="139">
        <v>8934</v>
      </c>
      <c r="T398" s="140"/>
      <c r="U398" s="139">
        <v>8759.57</v>
      </c>
      <c r="V398" s="141">
        <v>1.0000000000000001E-5</v>
      </c>
      <c r="W398" s="141">
        <f t="shared" si="7"/>
        <v>1.8031398470947979E-2</v>
      </c>
      <c r="X398" s="141">
        <v>3.0763038551103726E-3</v>
      </c>
      <c r="AC398" s="2"/>
      <c r="AD398" s="2"/>
      <c r="AE398" s="2"/>
    </row>
    <row r="399" spans="1:31" s="134" customFormat="1">
      <c r="A399" s="138" t="s">
        <v>1213</v>
      </c>
      <c r="B399" s="138">
        <v>143</v>
      </c>
      <c r="C399" s="138" t="s">
        <v>3395</v>
      </c>
      <c r="D399" s="138" t="s">
        <v>3396</v>
      </c>
      <c r="E399" s="138" t="s">
        <v>80</v>
      </c>
      <c r="F399" s="138" t="s">
        <v>3853</v>
      </c>
      <c r="G399" s="138" t="s">
        <v>3854</v>
      </c>
      <c r="H399" s="138" t="s">
        <v>321</v>
      </c>
      <c r="I399" s="138" t="s">
        <v>917</v>
      </c>
      <c r="J399" s="138" t="s">
        <v>205</v>
      </c>
      <c r="K399" s="138" t="s">
        <v>224</v>
      </c>
      <c r="L399" s="138" t="s">
        <v>325</v>
      </c>
      <c r="M399" s="138" t="s">
        <v>346</v>
      </c>
      <c r="N399" s="138" t="s">
        <v>500</v>
      </c>
      <c r="O399" s="138" t="s">
        <v>339</v>
      </c>
      <c r="P399" s="138" t="s">
        <v>1215</v>
      </c>
      <c r="Q399" s="139">
        <v>33865</v>
      </c>
      <c r="R399" s="139">
        <v>3.718</v>
      </c>
      <c r="S399" s="139">
        <v>6773</v>
      </c>
      <c r="T399" s="140"/>
      <c r="U399" s="139">
        <v>8527.8889999999992</v>
      </c>
      <c r="V399" s="141">
        <v>6.9999999999999994E-5</v>
      </c>
      <c r="W399" s="141">
        <f t="shared" si="7"/>
        <v>1.7554487797347824E-2</v>
      </c>
      <c r="X399" s="141">
        <v>2.9949389989067203E-3</v>
      </c>
      <c r="AC399" s="2"/>
      <c r="AD399" s="2"/>
      <c r="AE399" s="2"/>
    </row>
    <row r="400" spans="1:31" s="134" customFormat="1">
      <c r="A400" s="138" t="s">
        <v>1213</v>
      </c>
      <c r="B400" s="138">
        <v>143</v>
      </c>
      <c r="C400" s="138" t="s">
        <v>3855</v>
      </c>
      <c r="D400" s="138" t="s">
        <v>3856</v>
      </c>
      <c r="E400" s="138" t="s">
        <v>80</v>
      </c>
      <c r="F400" s="138" t="s">
        <v>3857</v>
      </c>
      <c r="G400" s="138" t="s">
        <v>3858</v>
      </c>
      <c r="H400" s="138" t="s">
        <v>321</v>
      </c>
      <c r="I400" s="138" t="s">
        <v>917</v>
      </c>
      <c r="J400" s="138" t="s">
        <v>205</v>
      </c>
      <c r="K400" s="138" t="s">
        <v>233</v>
      </c>
      <c r="L400" s="138" t="s">
        <v>325</v>
      </c>
      <c r="M400" s="138" t="s">
        <v>344</v>
      </c>
      <c r="N400" s="138" t="s">
        <v>486</v>
      </c>
      <c r="O400" s="138" t="s">
        <v>339</v>
      </c>
      <c r="P400" s="138" t="s">
        <v>1215</v>
      </c>
      <c r="Q400" s="139">
        <v>29500</v>
      </c>
      <c r="R400" s="139">
        <v>3.718</v>
      </c>
      <c r="S400" s="139">
        <v>7328</v>
      </c>
      <c r="T400" s="140"/>
      <c r="U400" s="139">
        <v>8037.424</v>
      </c>
      <c r="V400" s="141">
        <v>1.0000000000000001E-5</v>
      </c>
      <c r="W400" s="141">
        <f t="shared" si="7"/>
        <v>1.6544875470366763E-2</v>
      </c>
      <c r="X400" s="141">
        <v>2.8226908896620074E-3</v>
      </c>
      <c r="AC400" s="2"/>
      <c r="AD400" s="2"/>
      <c r="AE400" s="2"/>
    </row>
    <row r="401" spans="1:31" s="134" customFormat="1">
      <c r="A401" s="138" t="s">
        <v>1213</v>
      </c>
      <c r="B401" s="138">
        <v>143</v>
      </c>
      <c r="C401" s="138" t="s">
        <v>3862</v>
      </c>
      <c r="D401" s="138" t="s">
        <v>3863</v>
      </c>
      <c r="E401" s="138" t="s">
        <v>312</v>
      </c>
      <c r="F401" s="138" t="s">
        <v>3862</v>
      </c>
      <c r="G401" s="138" t="s">
        <v>3864</v>
      </c>
      <c r="H401" s="138" t="s">
        <v>321</v>
      </c>
      <c r="I401" s="138" t="s">
        <v>917</v>
      </c>
      <c r="J401" s="138" t="s">
        <v>205</v>
      </c>
      <c r="K401" s="138" t="s">
        <v>224</v>
      </c>
      <c r="L401" s="138" t="s">
        <v>325</v>
      </c>
      <c r="M401" s="138" t="s">
        <v>344</v>
      </c>
      <c r="N401" s="138" t="s">
        <v>568</v>
      </c>
      <c r="O401" s="138" t="s">
        <v>339</v>
      </c>
      <c r="P401" s="138" t="s">
        <v>1215</v>
      </c>
      <c r="Q401" s="139">
        <v>9400</v>
      </c>
      <c r="R401" s="139">
        <v>3.718</v>
      </c>
      <c r="S401" s="139">
        <v>21760</v>
      </c>
      <c r="T401" s="140"/>
      <c r="U401" s="139">
        <v>7604.9459999999999</v>
      </c>
      <c r="V401" s="141">
        <v>2.0000000000000002E-5</v>
      </c>
      <c r="W401" s="141">
        <f t="shared" si="7"/>
        <v>1.565462821531673E-2</v>
      </c>
      <c r="X401" s="141">
        <v>2.6708074366328721E-3</v>
      </c>
      <c r="AC401" s="2"/>
      <c r="AD401" s="2"/>
      <c r="AE401" s="2"/>
    </row>
    <row r="402" spans="1:31" s="134" customFormat="1">
      <c r="A402" s="138" t="s">
        <v>1213</v>
      </c>
      <c r="B402" s="138">
        <v>143</v>
      </c>
      <c r="C402" s="138" t="s">
        <v>3859</v>
      </c>
      <c r="D402" s="138" t="s">
        <v>3860</v>
      </c>
      <c r="E402" s="138" t="s">
        <v>312</v>
      </c>
      <c r="F402" s="138" t="s">
        <v>3859</v>
      </c>
      <c r="G402" s="138" t="s">
        <v>3861</v>
      </c>
      <c r="H402" s="138" t="s">
        <v>321</v>
      </c>
      <c r="I402" s="138" t="s">
        <v>917</v>
      </c>
      <c r="J402" s="138" t="s">
        <v>205</v>
      </c>
      <c r="K402" s="138" t="s">
        <v>224</v>
      </c>
      <c r="L402" s="138" t="s">
        <v>325</v>
      </c>
      <c r="M402" s="138" t="s">
        <v>344</v>
      </c>
      <c r="N402" s="138" t="s">
        <v>537</v>
      </c>
      <c r="O402" s="138" t="s">
        <v>339</v>
      </c>
      <c r="P402" s="138" t="s">
        <v>1215</v>
      </c>
      <c r="Q402" s="139">
        <v>11700</v>
      </c>
      <c r="R402" s="139">
        <v>3.718</v>
      </c>
      <c r="S402" s="139">
        <v>17250</v>
      </c>
      <c r="T402" s="140"/>
      <c r="U402" s="139">
        <v>7503.8540000000003</v>
      </c>
      <c r="V402" s="141">
        <v>2.0000000000000002E-5</v>
      </c>
      <c r="W402" s="141">
        <f t="shared" si="7"/>
        <v>1.5446532368805419E-2</v>
      </c>
      <c r="X402" s="141">
        <v>2.6353045855430565E-3</v>
      </c>
      <c r="AC402" s="2"/>
      <c r="AD402" s="2"/>
      <c r="AE402" s="2"/>
    </row>
    <row r="403" spans="1:31" s="134" customFormat="1">
      <c r="A403" s="138" t="s">
        <v>1213</v>
      </c>
      <c r="B403" s="138">
        <v>143</v>
      </c>
      <c r="C403" s="138" t="s">
        <v>3865</v>
      </c>
      <c r="D403" s="138" t="s">
        <v>3866</v>
      </c>
      <c r="E403" s="138" t="s">
        <v>312</v>
      </c>
      <c r="F403" s="138" t="s">
        <v>3865</v>
      </c>
      <c r="G403" s="138" t="s">
        <v>3867</v>
      </c>
      <c r="H403" s="138" t="s">
        <v>321</v>
      </c>
      <c r="I403" s="138" t="s">
        <v>917</v>
      </c>
      <c r="J403" s="138" t="s">
        <v>205</v>
      </c>
      <c r="K403" s="138" t="s">
        <v>245</v>
      </c>
      <c r="L403" s="138" t="s">
        <v>325</v>
      </c>
      <c r="M403" s="138" t="s">
        <v>314</v>
      </c>
      <c r="N403" s="138" t="s">
        <v>552</v>
      </c>
      <c r="O403" s="138" t="s">
        <v>339</v>
      </c>
      <c r="P403" s="138" t="s">
        <v>1216</v>
      </c>
      <c r="Q403" s="139">
        <v>66000</v>
      </c>
      <c r="R403" s="139">
        <v>4.0218999999999996</v>
      </c>
      <c r="S403" s="139">
        <v>2543</v>
      </c>
      <c r="T403" s="140"/>
      <c r="U403" s="139">
        <v>6750.277</v>
      </c>
      <c r="V403" s="141">
        <v>4.0000000000000003E-5</v>
      </c>
      <c r="W403" s="141">
        <f t="shared" si="7"/>
        <v>1.3895309287587783E-2</v>
      </c>
      <c r="X403" s="141">
        <v>2.3706532578839923E-3</v>
      </c>
      <c r="AC403" s="2"/>
      <c r="AD403" s="2"/>
      <c r="AE403" s="2"/>
    </row>
    <row r="404" spans="1:31" s="134" customFormat="1">
      <c r="A404" s="138" t="s">
        <v>1213</v>
      </c>
      <c r="B404" s="138">
        <v>143</v>
      </c>
      <c r="C404" s="138" t="s">
        <v>3876</v>
      </c>
      <c r="D404" s="138" t="s">
        <v>3877</v>
      </c>
      <c r="E404" s="138" t="s">
        <v>80</v>
      </c>
      <c r="F404" s="138" t="s">
        <v>3876</v>
      </c>
      <c r="G404" s="138" t="s">
        <v>3878</v>
      </c>
      <c r="H404" s="138" t="s">
        <v>321</v>
      </c>
      <c r="I404" s="138" t="s">
        <v>917</v>
      </c>
      <c r="J404" s="138" t="s">
        <v>205</v>
      </c>
      <c r="K404" s="138" t="s">
        <v>251</v>
      </c>
      <c r="L404" s="138" t="s">
        <v>325</v>
      </c>
      <c r="M404" s="138" t="s">
        <v>314</v>
      </c>
      <c r="N404" s="138" t="s">
        <v>497</v>
      </c>
      <c r="O404" s="138" t="s">
        <v>339</v>
      </c>
      <c r="P404" s="138" t="s">
        <v>1225</v>
      </c>
      <c r="Q404" s="139">
        <v>55000</v>
      </c>
      <c r="R404" s="139">
        <v>2.4892999999999998E-2</v>
      </c>
      <c r="S404" s="139">
        <f t="shared" ref="S404" si="8">(U404-(T404*R404))*1000/R404/Q404*100</f>
        <v>430599.9912794031</v>
      </c>
      <c r="T404" s="139">
        <v>3892.0149999999999</v>
      </c>
      <c r="U404" s="139">
        <v>5992.2929999999997</v>
      </c>
      <c r="V404" s="141">
        <v>6.0000000000000002E-5</v>
      </c>
      <c r="W404" s="141">
        <f t="shared" si="7"/>
        <v>1.2335014485605146E-2</v>
      </c>
      <c r="X404" s="141">
        <v>2.1044542205668655E-3</v>
      </c>
      <c r="AC404" s="2"/>
      <c r="AD404" s="2"/>
      <c r="AE404" s="2"/>
    </row>
    <row r="405" spans="1:31" s="134" customFormat="1">
      <c r="A405" s="138" t="s">
        <v>1213</v>
      </c>
      <c r="B405" s="138">
        <v>143</v>
      </c>
      <c r="C405" s="138" t="s">
        <v>3868</v>
      </c>
      <c r="D405" s="138" t="s">
        <v>3869</v>
      </c>
      <c r="E405" s="138" t="s">
        <v>311</v>
      </c>
      <c r="F405" s="138" t="s">
        <v>3870</v>
      </c>
      <c r="G405" s="138" t="s">
        <v>3871</v>
      </c>
      <c r="H405" s="138" t="s">
        <v>321</v>
      </c>
      <c r="I405" s="138" t="s">
        <v>917</v>
      </c>
      <c r="J405" s="138" t="s">
        <v>205</v>
      </c>
      <c r="K405" s="138" t="s">
        <v>224</v>
      </c>
      <c r="L405" s="138" t="s">
        <v>325</v>
      </c>
      <c r="M405" s="138" t="s">
        <v>344</v>
      </c>
      <c r="N405" s="138" t="s">
        <v>448</v>
      </c>
      <c r="O405" s="138" t="s">
        <v>339</v>
      </c>
      <c r="P405" s="138" t="s">
        <v>1227</v>
      </c>
      <c r="Q405" s="139">
        <v>431000</v>
      </c>
      <c r="R405" s="139">
        <v>4.8108000000000004</v>
      </c>
      <c r="S405" s="139">
        <v>287.8</v>
      </c>
      <c r="T405" s="140"/>
      <c r="U405" s="139">
        <v>5967.4030000000002</v>
      </c>
      <c r="V405" s="141">
        <v>3.0000000000000001E-5</v>
      </c>
      <c r="W405" s="141">
        <f t="shared" si="7"/>
        <v>1.228377892176561E-2</v>
      </c>
      <c r="X405" s="141">
        <v>2.0957130148965305E-3</v>
      </c>
      <c r="AC405" s="2"/>
      <c r="AD405" s="2"/>
      <c r="AE405" s="2"/>
    </row>
    <row r="406" spans="1:31" s="134" customFormat="1">
      <c r="A406" s="138" t="s">
        <v>1213</v>
      </c>
      <c r="B406" s="138">
        <v>143</v>
      </c>
      <c r="C406" s="138" t="s">
        <v>3872</v>
      </c>
      <c r="D406" s="138" t="s">
        <v>3873</v>
      </c>
      <c r="E406" s="138" t="s">
        <v>80</v>
      </c>
      <c r="F406" s="138" t="s">
        <v>3874</v>
      </c>
      <c r="G406" s="138" t="s">
        <v>3875</v>
      </c>
      <c r="H406" s="138" t="s">
        <v>321</v>
      </c>
      <c r="I406" s="138" t="s">
        <v>917</v>
      </c>
      <c r="J406" s="138" t="s">
        <v>205</v>
      </c>
      <c r="K406" s="138" t="s">
        <v>251</v>
      </c>
      <c r="L406" s="138" t="s">
        <v>325</v>
      </c>
      <c r="M406" s="138" t="s">
        <v>314</v>
      </c>
      <c r="N406" s="138" t="s">
        <v>497</v>
      </c>
      <c r="O406" s="138" t="s">
        <v>339</v>
      </c>
      <c r="P406" s="138" t="s">
        <v>1225</v>
      </c>
      <c r="Q406" s="139">
        <v>123000</v>
      </c>
      <c r="R406" s="139">
        <v>2.4892999999999998E-2</v>
      </c>
      <c r="S406" s="139">
        <f t="shared" ref="S406" si="9">(U406-(T406*R406))*1000/R406/Q406*100</f>
        <v>183099.99317403694</v>
      </c>
      <c r="T406" s="140"/>
      <c r="U406" s="139">
        <v>5606.2269999999999</v>
      </c>
      <c r="V406" s="141">
        <v>1.1E-4</v>
      </c>
      <c r="W406" s="141">
        <f t="shared" si="7"/>
        <v>1.1540305398048909E-2</v>
      </c>
      <c r="X406" s="141">
        <v>1.9688703592441021E-3</v>
      </c>
      <c r="AC406" s="2"/>
      <c r="AD406" s="2"/>
      <c r="AE406" s="2"/>
    </row>
    <row r="407" spans="1:31" s="134" customFormat="1">
      <c r="A407" s="138" t="s">
        <v>1213</v>
      </c>
      <c r="B407" s="138">
        <v>143</v>
      </c>
      <c r="C407" s="138" t="s">
        <v>3879</v>
      </c>
      <c r="D407" s="138" t="s">
        <v>3880</v>
      </c>
      <c r="E407" s="138" t="s">
        <v>80</v>
      </c>
      <c r="F407" s="138" t="s">
        <v>3881</v>
      </c>
      <c r="G407" s="138" t="s">
        <v>3882</v>
      </c>
      <c r="H407" s="138" t="s">
        <v>321</v>
      </c>
      <c r="I407" s="138" t="s">
        <v>917</v>
      </c>
      <c r="J407" s="138" t="s">
        <v>205</v>
      </c>
      <c r="K407" s="138" t="s">
        <v>224</v>
      </c>
      <c r="L407" s="138" t="s">
        <v>325</v>
      </c>
      <c r="M407" s="138" t="s">
        <v>344</v>
      </c>
      <c r="N407" s="138" t="s">
        <v>530</v>
      </c>
      <c r="O407" s="138" t="s">
        <v>339</v>
      </c>
      <c r="P407" s="138" t="s">
        <v>1215</v>
      </c>
      <c r="Q407" s="139">
        <v>134000</v>
      </c>
      <c r="R407" s="139">
        <v>3.718</v>
      </c>
      <c r="S407" s="139">
        <v>1029</v>
      </c>
      <c r="T407" s="140"/>
      <c r="U407" s="139">
        <v>5126.6009999999997</v>
      </c>
      <c r="V407" s="141">
        <v>3.0000000000000001E-5</v>
      </c>
      <c r="W407" s="141">
        <f t="shared" si="7"/>
        <v>1.0553004934324445E-2</v>
      </c>
      <c r="X407" s="141">
        <v>1.8004288361087007E-3</v>
      </c>
      <c r="AC407" s="2"/>
      <c r="AD407" s="2"/>
      <c r="AE407" s="2"/>
    </row>
    <row r="408" spans="1:31" s="134" customFormat="1">
      <c r="A408" s="138" t="s">
        <v>1213</v>
      </c>
      <c r="B408" s="138">
        <v>143</v>
      </c>
      <c r="C408" s="138" t="s">
        <v>3883</v>
      </c>
      <c r="D408" s="138" t="s">
        <v>3884</v>
      </c>
      <c r="E408" s="138" t="s">
        <v>80</v>
      </c>
      <c r="F408" s="138" t="s">
        <v>3885</v>
      </c>
      <c r="G408" s="138" t="s">
        <v>3886</v>
      </c>
      <c r="H408" s="138" t="s">
        <v>321</v>
      </c>
      <c r="I408" s="138" t="s">
        <v>917</v>
      </c>
      <c r="J408" s="138" t="s">
        <v>205</v>
      </c>
      <c r="K408" s="138" t="s">
        <v>224</v>
      </c>
      <c r="L408" s="138" t="s">
        <v>325</v>
      </c>
      <c r="M408" s="138" t="s">
        <v>344</v>
      </c>
      <c r="N408" s="138" t="s">
        <v>553</v>
      </c>
      <c r="O408" s="138" t="s">
        <v>339</v>
      </c>
      <c r="P408" s="138" t="s">
        <v>1215</v>
      </c>
      <c r="Q408" s="139">
        <v>16500</v>
      </c>
      <c r="R408" s="139">
        <v>3.718</v>
      </c>
      <c r="S408" s="139">
        <v>7286</v>
      </c>
      <c r="T408" s="140"/>
      <c r="U408" s="139">
        <v>4469.7420000000002</v>
      </c>
      <c r="V408" s="141">
        <v>1.0000000000000001E-5</v>
      </c>
      <c r="W408" s="141">
        <f t="shared" si="7"/>
        <v>9.2008739086886643E-3</v>
      </c>
      <c r="X408" s="141">
        <v>1.5697442392661682E-3</v>
      </c>
      <c r="AC408" s="2"/>
      <c r="AD408" s="2"/>
      <c r="AE408" s="2"/>
    </row>
    <row r="409" spans="1:31" s="134" customFormat="1">
      <c r="A409" s="138" t="s">
        <v>1213</v>
      </c>
      <c r="B409" s="138">
        <v>143</v>
      </c>
      <c r="C409" s="138" t="s">
        <v>3887</v>
      </c>
      <c r="D409" s="138" t="s">
        <v>3888</v>
      </c>
      <c r="E409" s="138" t="s">
        <v>80</v>
      </c>
      <c r="F409" s="138" t="s">
        <v>3889</v>
      </c>
      <c r="G409" s="138" t="s">
        <v>3890</v>
      </c>
      <c r="H409" s="138" t="s">
        <v>321</v>
      </c>
      <c r="I409" s="138" t="s">
        <v>917</v>
      </c>
      <c r="J409" s="138" t="s">
        <v>205</v>
      </c>
      <c r="K409" s="138" t="s">
        <v>224</v>
      </c>
      <c r="L409" s="138" t="s">
        <v>325</v>
      </c>
      <c r="M409" s="138" t="s">
        <v>346</v>
      </c>
      <c r="N409" s="138" t="s">
        <v>515</v>
      </c>
      <c r="O409" s="138" t="s">
        <v>339</v>
      </c>
      <c r="P409" s="138" t="s">
        <v>1215</v>
      </c>
      <c r="Q409" s="139">
        <v>7400</v>
      </c>
      <c r="R409" s="139">
        <v>3.718</v>
      </c>
      <c r="S409" s="139">
        <v>10620</v>
      </c>
      <c r="T409" s="140"/>
      <c r="U409" s="139">
        <v>2921.902</v>
      </c>
      <c r="V409" s="141">
        <v>1.2999999999999999E-4</v>
      </c>
      <c r="W409" s="141">
        <f t="shared" si="7"/>
        <v>6.0146764344665149E-3</v>
      </c>
      <c r="X409" s="141">
        <v>1.0261529260973663E-3</v>
      </c>
      <c r="AC409" s="2"/>
      <c r="AD409" s="2"/>
      <c r="AE409" s="2"/>
    </row>
    <row r="410" spans="1:31" s="134" customFormat="1">
      <c r="A410" s="138" t="s">
        <v>1213</v>
      </c>
      <c r="B410" s="138">
        <v>143</v>
      </c>
      <c r="C410" s="138" t="s">
        <v>3891</v>
      </c>
      <c r="D410" s="138" t="s">
        <v>3892</v>
      </c>
      <c r="E410" s="138" t="s">
        <v>80</v>
      </c>
      <c r="F410" s="138" t="s">
        <v>3893</v>
      </c>
      <c r="G410" s="138" t="s">
        <v>3894</v>
      </c>
      <c r="H410" s="138" t="s">
        <v>321</v>
      </c>
      <c r="I410" s="138" t="s">
        <v>917</v>
      </c>
      <c r="J410" s="138" t="s">
        <v>205</v>
      </c>
      <c r="K410" s="138" t="s">
        <v>224</v>
      </c>
      <c r="L410" s="138" t="s">
        <v>325</v>
      </c>
      <c r="M410" s="138" t="s">
        <v>344</v>
      </c>
      <c r="N410" s="138" t="s">
        <v>568</v>
      </c>
      <c r="O410" s="138" t="s">
        <v>339</v>
      </c>
      <c r="P410" s="138" t="s">
        <v>1215</v>
      </c>
      <c r="Q410" s="139">
        <v>10000</v>
      </c>
      <c r="R410" s="139">
        <v>3.718</v>
      </c>
      <c r="S410" s="139">
        <v>6647</v>
      </c>
      <c r="T410" s="140"/>
      <c r="U410" s="139">
        <v>2471.355</v>
      </c>
      <c r="V410" s="141">
        <v>4.2999999999999999E-4</v>
      </c>
      <c r="W410" s="141">
        <f t="shared" si="7"/>
        <v>5.0872345067360207E-3</v>
      </c>
      <c r="X410" s="141">
        <v>8.6792375811213279E-4</v>
      </c>
      <c r="AC410" s="2"/>
      <c r="AD410" s="2"/>
      <c r="AE410" s="2"/>
    </row>
    <row r="411" spans="1:31" s="134" customFormat="1">
      <c r="A411" s="138" t="s">
        <v>1213</v>
      </c>
      <c r="B411" s="138">
        <v>143</v>
      </c>
      <c r="C411" s="138" t="s">
        <v>3895</v>
      </c>
      <c r="D411" s="138" t="s">
        <v>3896</v>
      </c>
      <c r="E411" s="138" t="s">
        <v>80</v>
      </c>
      <c r="F411" s="138" t="s">
        <v>3897</v>
      </c>
      <c r="G411" s="138" t="s">
        <v>3898</v>
      </c>
      <c r="H411" s="138" t="s">
        <v>321</v>
      </c>
      <c r="I411" s="138" t="s">
        <v>917</v>
      </c>
      <c r="J411" s="138" t="s">
        <v>205</v>
      </c>
      <c r="K411" s="138" t="s">
        <v>224</v>
      </c>
      <c r="L411" s="138" t="s">
        <v>325</v>
      </c>
      <c r="M411" s="138" t="s">
        <v>344</v>
      </c>
      <c r="N411" s="138" t="s">
        <v>537</v>
      </c>
      <c r="O411" s="138" t="s">
        <v>339</v>
      </c>
      <c r="P411" s="138" t="s">
        <v>1215</v>
      </c>
      <c r="Q411" s="139">
        <v>46000</v>
      </c>
      <c r="R411" s="139">
        <v>3.718</v>
      </c>
      <c r="S411" s="139">
        <v>1119</v>
      </c>
      <c r="T411" s="139">
        <v>4.7149999999999999</v>
      </c>
      <c r="U411" s="139">
        <v>1931.3340000000001</v>
      </c>
      <c r="V411" s="141">
        <v>5.1999999999999995E-4</v>
      </c>
      <c r="W411" s="141">
        <f t="shared" si="7"/>
        <v>3.9756121515656419E-3</v>
      </c>
      <c r="X411" s="141">
        <v>6.7827190486584809E-4</v>
      </c>
      <c r="AC411" s="2"/>
      <c r="AD411" s="2"/>
      <c r="AE411" s="2"/>
    </row>
    <row r="412" spans="1:31" s="134" customFormat="1">
      <c r="A412" s="138" t="s">
        <v>1213</v>
      </c>
      <c r="B412" s="138">
        <v>143</v>
      </c>
      <c r="C412" s="138" t="s">
        <v>3899</v>
      </c>
      <c r="D412" s="138" t="s">
        <v>3900</v>
      </c>
      <c r="E412" s="138" t="s">
        <v>80</v>
      </c>
      <c r="F412" s="138" t="s">
        <v>3901</v>
      </c>
      <c r="G412" s="138" t="s">
        <v>3902</v>
      </c>
      <c r="H412" s="138" t="s">
        <v>321</v>
      </c>
      <c r="I412" s="138" t="s">
        <v>917</v>
      </c>
      <c r="J412" s="138" t="s">
        <v>205</v>
      </c>
      <c r="K412" s="138" t="s">
        <v>224</v>
      </c>
      <c r="L412" s="138" t="s">
        <v>325</v>
      </c>
      <c r="M412" s="138" t="s">
        <v>346</v>
      </c>
      <c r="N412" s="138" t="s">
        <v>534</v>
      </c>
      <c r="O412" s="138" t="s">
        <v>339</v>
      </c>
      <c r="P412" s="138" t="s">
        <v>1215</v>
      </c>
      <c r="Q412" s="139">
        <v>597.25</v>
      </c>
      <c r="R412" s="139">
        <v>3.718</v>
      </c>
      <c r="S412" s="139">
        <v>0.01</v>
      </c>
      <c r="T412" s="140"/>
      <c r="U412" s="139">
        <v>0</v>
      </c>
      <c r="V412" s="141">
        <v>1.9000000000000001E-4</v>
      </c>
      <c r="W412" s="141">
        <f t="shared" si="7"/>
        <v>0</v>
      </c>
      <c r="X412" s="141">
        <v>0</v>
      </c>
      <c r="AC412" s="2"/>
      <c r="AD412" s="2"/>
      <c r="AE412" s="2"/>
    </row>
    <row r="413" spans="1:31" s="134" customFormat="1">
      <c r="A413" s="138" t="s">
        <v>1213</v>
      </c>
      <c r="B413" s="138">
        <v>35011</v>
      </c>
      <c r="C413" s="138" t="s">
        <v>1603</v>
      </c>
      <c r="D413" s="138" t="s">
        <v>1604</v>
      </c>
      <c r="E413" s="138" t="s">
        <v>309</v>
      </c>
      <c r="F413" s="138" t="s">
        <v>1603</v>
      </c>
      <c r="G413" s="138" t="s">
        <v>3530</v>
      </c>
      <c r="H413" s="138" t="s">
        <v>321</v>
      </c>
      <c r="I413" s="138" t="s">
        <v>917</v>
      </c>
      <c r="J413" s="138" t="s">
        <v>204</v>
      </c>
      <c r="K413" s="138" t="s">
        <v>204</v>
      </c>
      <c r="L413" s="138" t="s">
        <v>325</v>
      </c>
      <c r="M413" s="138" t="s">
        <v>340</v>
      </c>
      <c r="N413" s="138" t="s">
        <v>448</v>
      </c>
      <c r="O413" s="138" t="s">
        <v>339</v>
      </c>
      <c r="P413" s="138" t="s">
        <v>1212</v>
      </c>
      <c r="Q413" s="139">
        <v>14975</v>
      </c>
      <c r="R413" s="139">
        <v>1</v>
      </c>
      <c r="S413" s="139">
        <v>5008</v>
      </c>
      <c r="T413" s="140"/>
      <c r="U413" s="139">
        <v>749.94799999999998</v>
      </c>
      <c r="V413" s="141">
        <v>1.0000000000000001E-5</v>
      </c>
      <c r="W413" s="141">
        <f t="shared" si="7"/>
        <v>7.5313526845610601E-2</v>
      </c>
      <c r="X413" s="141">
        <v>1.1480551670424948E-2</v>
      </c>
      <c r="AC413" s="2"/>
      <c r="AD413" s="2"/>
      <c r="AE413" s="2"/>
    </row>
    <row r="414" spans="1:31" s="134" customFormat="1">
      <c r="A414" s="138" t="s">
        <v>1213</v>
      </c>
      <c r="B414" s="138">
        <v>35011</v>
      </c>
      <c r="C414" s="138" t="s">
        <v>1519</v>
      </c>
      <c r="D414" s="138" t="s">
        <v>1520</v>
      </c>
      <c r="E414" s="138" t="s">
        <v>309</v>
      </c>
      <c r="F414" s="138" t="s">
        <v>1519</v>
      </c>
      <c r="G414" s="138" t="s">
        <v>3528</v>
      </c>
      <c r="H414" s="138" t="s">
        <v>321</v>
      </c>
      <c r="I414" s="138" t="s">
        <v>917</v>
      </c>
      <c r="J414" s="138" t="s">
        <v>204</v>
      </c>
      <c r="K414" s="138" t="s">
        <v>204</v>
      </c>
      <c r="L414" s="138" t="s">
        <v>325</v>
      </c>
      <c r="M414" s="138" t="s">
        <v>340</v>
      </c>
      <c r="N414" s="138" t="s">
        <v>448</v>
      </c>
      <c r="O414" s="138" t="s">
        <v>339</v>
      </c>
      <c r="P414" s="138" t="s">
        <v>1212</v>
      </c>
      <c r="Q414" s="139">
        <v>14861</v>
      </c>
      <c r="R414" s="139">
        <v>1</v>
      </c>
      <c r="S414" s="139">
        <v>4982</v>
      </c>
      <c r="T414" s="140"/>
      <c r="U414" s="139">
        <v>740.375</v>
      </c>
      <c r="V414" s="141">
        <v>1.0000000000000001E-5</v>
      </c>
      <c r="W414" s="141">
        <f t="shared" si="7"/>
        <v>7.4352158334069773E-2</v>
      </c>
      <c r="X414" s="141">
        <v>1.1334003748247707E-2</v>
      </c>
      <c r="AC414" s="2"/>
      <c r="AD414" s="2"/>
      <c r="AE414" s="2"/>
    </row>
    <row r="415" spans="1:31" s="134" customFormat="1">
      <c r="A415" s="138" t="s">
        <v>1213</v>
      </c>
      <c r="B415" s="138">
        <v>35011</v>
      </c>
      <c r="C415" s="138" t="s">
        <v>3253</v>
      </c>
      <c r="D415" s="138" t="s">
        <v>3254</v>
      </c>
      <c r="E415" s="138" t="s">
        <v>309</v>
      </c>
      <c r="F415" s="138" t="s">
        <v>3253</v>
      </c>
      <c r="G415" s="138" t="s">
        <v>3531</v>
      </c>
      <c r="H415" s="138" t="s">
        <v>321</v>
      </c>
      <c r="I415" s="138" t="s">
        <v>917</v>
      </c>
      <c r="J415" s="138" t="s">
        <v>204</v>
      </c>
      <c r="K415" s="138" t="s">
        <v>204</v>
      </c>
      <c r="L415" s="138" t="s">
        <v>325</v>
      </c>
      <c r="M415" s="138" t="s">
        <v>340</v>
      </c>
      <c r="N415" s="138" t="s">
        <v>448</v>
      </c>
      <c r="O415" s="138" t="s">
        <v>339</v>
      </c>
      <c r="P415" s="138" t="s">
        <v>1212</v>
      </c>
      <c r="Q415" s="139">
        <v>11683</v>
      </c>
      <c r="R415" s="139">
        <v>1</v>
      </c>
      <c r="S415" s="139">
        <v>2572</v>
      </c>
      <c r="T415" s="139">
        <v>2.9860000000000002</v>
      </c>
      <c r="U415" s="139">
        <v>303.47300000000001</v>
      </c>
      <c r="V415" s="141">
        <v>1.0000000000000001E-5</v>
      </c>
      <c r="W415" s="141">
        <f t="shared" si="7"/>
        <v>3.0476275598332138E-2</v>
      </c>
      <c r="X415" s="141">
        <v>4.6457053783447262E-3</v>
      </c>
      <c r="AC415" s="2"/>
      <c r="AD415" s="2"/>
      <c r="AE415" s="2"/>
    </row>
    <row r="416" spans="1:31" s="134" customFormat="1">
      <c r="A416" s="138" t="s">
        <v>1213</v>
      </c>
      <c r="B416" s="138">
        <v>35011</v>
      </c>
      <c r="C416" s="138" t="s">
        <v>2513</v>
      </c>
      <c r="D416" s="138" t="s">
        <v>2514</v>
      </c>
      <c r="E416" s="138" t="s">
        <v>309</v>
      </c>
      <c r="F416" s="138" t="s">
        <v>2513</v>
      </c>
      <c r="G416" s="138" t="s">
        <v>3542</v>
      </c>
      <c r="H416" s="138" t="s">
        <v>321</v>
      </c>
      <c r="I416" s="138" t="s">
        <v>917</v>
      </c>
      <c r="J416" s="138" t="s">
        <v>204</v>
      </c>
      <c r="K416" s="138" t="s">
        <v>204</v>
      </c>
      <c r="L416" s="138" t="s">
        <v>325</v>
      </c>
      <c r="M416" s="138" t="s">
        <v>340</v>
      </c>
      <c r="N416" s="138" t="s">
        <v>446</v>
      </c>
      <c r="O416" s="138" t="s">
        <v>339</v>
      </c>
      <c r="P416" s="138" t="s">
        <v>1212</v>
      </c>
      <c r="Q416" s="139">
        <v>206</v>
      </c>
      <c r="R416" s="139">
        <v>1</v>
      </c>
      <c r="S416" s="139">
        <v>142500</v>
      </c>
      <c r="T416" s="140"/>
      <c r="U416" s="139">
        <v>293.55</v>
      </c>
      <c r="V416" s="141">
        <v>0</v>
      </c>
      <c r="W416" s="141">
        <f t="shared" si="7"/>
        <v>2.9479758337283377E-2</v>
      </c>
      <c r="X416" s="141">
        <v>4.4937994939025687E-3</v>
      </c>
      <c r="AC416" s="2"/>
      <c r="AD416" s="2"/>
      <c r="AE416" s="2"/>
    </row>
    <row r="417" spans="1:31" s="134" customFormat="1">
      <c r="A417" s="138" t="s">
        <v>1213</v>
      </c>
      <c r="B417" s="138">
        <v>35011</v>
      </c>
      <c r="C417" s="138" t="s">
        <v>2190</v>
      </c>
      <c r="D417" s="138" t="s">
        <v>2191</v>
      </c>
      <c r="E417" s="138" t="s">
        <v>309</v>
      </c>
      <c r="F417" s="138" t="s">
        <v>2190</v>
      </c>
      <c r="G417" s="138" t="s">
        <v>3529</v>
      </c>
      <c r="H417" s="138" t="s">
        <v>321</v>
      </c>
      <c r="I417" s="138" t="s">
        <v>917</v>
      </c>
      <c r="J417" s="138" t="s">
        <v>204</v>
      </c>
      <c r="K417" s="138" t="s">
        <v>204</v>
      </c>
      <c r="L417" s="138" t="s">
        <v>325</v>
      </c>
      <c r="M417" s="138" t="s">
        <v>340</v>
      </c>
      <c r="N417" s="138" t="s">
        <v>467</v>
      </c>
      <c r="O417" s="138" t="s">
        <v>339</v>
      </c>
      <c r="P417" s="138" t="s">
        <v>1212</v>
      </c>
      <c r="Q417" s="139">
        <v>4561</v>
      </c>
      <c r="R417" s="139">
        <v>1</v>
      </c>
      <c r="S417" s="139">
        <v>5587</v>
      </c>
      <c r="T417" s="140"/>
      <c r="U417" s="139">
        <v>254.82300000000001</v>
      </c>
      <c r="V417" s="141">
        <v>0</v>
      </c>
      <c r="W417" s="141">
        <f t="shared" si="7"/>
        <v>2.5590599416731603E-2</v>
      </c>
      <c r="X417" s="141">
        <v>3.9009486235214931E-3</v>
      </c>
      <c r="AC417" s="2"/>
      <c r="AD417" s="2"/>
      <c r="AE417" s="2"/>
    </row>
    <row r="418" spans="1:31" s="134" customFormat="1">
      <c r="A418" s="138" t="s">
        <v>1213</v>
      </c>
      <c r="B418" s="138">
        <v>35011</v>
      </c>
      <c r="C418" s="138" t="s">
        <v>3548</v>
      </c>
      <c r="D418" s="138" t="s">
        <v>3549</v>
      </c>
      <c r="E418" s="138" t="s">
        <v>309</v>
      </c>
      <c r="F418" s="138" t="s">
        <v>3548</v>
      </c>
      <c r="G418" s="138" t="s">
        <v>3550</v>
      </c>
      <c r="H418" s="138" t="s">
        <v>321</v>
      </c>
      <c r="I418" s="138" t="s">
        <v>917</v>
      </c>
      <c r="J418" s="138" t="s">
        <v>204</v>
      </c>
      <c r="K418" s="138" t="s">
        <v>204</v>
      </c>
      <c r="L418" s="138" t="s">
        <v>325</v>
      </c>
      <c r="M418" s="138" t="s">
        <v>340</v>
      </c>
      <c r="N418" s="138" t="s">
        <v>480</v>
      </c>
      <c r="O418" s="138" t="s">
        <v>339</v>
      </c>
      <c r="P418" s="138" t="s">
        <v>1212</v>
      </c>
      <c r="Q418" s="139">
        <v>394</v>
      </c>
      <c r="R418" s="139">
        <v>1</v>
      </c>
      <c r="S418" s="139">
        <v>56600</v>
      </c>
      <c r="T418" s="140"/>
      <c r="U418" s="139">
        <v>223.00399999999999</v>
      </c>
      <c r="V418" s="141">
        <v>1.0000000000000001E-5</v>
      </c>
      <c r="W418" s="141">
        <f t="shared" si="7"/>
        <v>2.2395176386467524E-2</v>
      </c>
      <c r="X418" s="141">
        <v>3.413848619786232E-3</v>
      </c>
      <c r="AC418" s="2"/>
      <c r="AD418" s="2"/>
      <c r="AE418" s="2"/>
    </row>
    <row r="419" spans="1:31" s="134" customFormat="1">
      <c r="A419" s="138" t="s">
        <v>1213</v>
      </c>
      <c r="B419" s="138">
        <v>35011</v>
      </c>
      <c r="C419" s="138" t="s">
        <v>2973</v>
      </c>
      <c r="D419" s="138" t="s">
        <v>2974</v>
      </c>
      <c r="E419" s="138" t="s">
        <v>309</v>
      </c>
      <c r="F419" s="138" t="s">
        <v>2973</v>
      </c>
      <c r="G419" s="138" t="s">
        <v>3803</v>
      </c>
      <c r="H419" s="138" t="s">
        <v>321</v>
      </c>
      <c r="I419" s="138" t="s">
        <v>917</v>
      </c>
      <c r="J419" s="138" t="s">
        <v>204</v>
      </c>
      <c r="K419" s="138" t="s">
        <v>204</v>
      </c>
      <c r="L419" s="138" t="s">
        <v>325</v>
      </c>
      <c r="M419" s="138" t="s">
        <v>340</v>
      </c>
      <c r="N419" s="138" t="s">
        <v>464</v>
      </c>
      <c r="O419" s="138" t="s">
        <v>339</v>
      </c>
      <c r="P419" s="138" t="s">
        <v>1212</v>
      </c>
      <c r="Q419" s="139">
        <v>36559</v>
      </c>
      <c r="R419" s="139">
        <v>1</v>
      </c>
      <c r="S419" s="139">
        <v>549</v>
      </c>
      <c r="T419" s="140"/>
      <c r="U419" s="139">
        <v>200.709</v>
      </c>
      <c r="V419" s="141">
        <v>2.5000000000000001E-4</v>
      </c>
      <c r="W419" s="141">
        <f t="shared" si="7"/>
        <v>2.0156201042813182E-2</v>
      </c>
      <c r="X419" s="141">
        <v>3.0725464235111248E-3</v>
      </c>
      <c r="AC419" s="2"/>
      <c r="AD419" s="2"/>
      <c r="AE419" s="2"/>
    </row>
    <row r="420" spans="1:31" s="134" customFormat="1">
      <c r="A420" s="138" t="s">
        <v>1213</v>
      </c>
      <c r="B420" s="138">
        <v>35011</v>
      </c>
      <c r="C420" s="138" t="s">
        <v>2339</v>
      </c>
      <c r="D420" s="138" t="s">
        <v>2340</v>
      </c>
      <c r="E420" s="138" t="s">
        <v>309</v>
      </c>
      <c r="F420" s="138" t="s">
        <v>3556</v>
      </c>
      <c r="G420" s="138" t="s">
        <v>3557</v>
      </c>
      <c r="H420" s="138" t="s">
        <v>321</v>
      </c>
      <c r="I420" s="138" t="s">
        <v>917</v>
      </c>
      <c r="J420" s="138" t="s">
        <v>204</v>
      </c>
      <c r="K420" s="138" t="s">
        <v>204</v>
      </c>
      <c r="L420" s="138" t="s">
        <v>325</v>
      </c>
      <c r="M420" s="138" t="s">
        <v>340</v>
      </c>
      <c r="N420" s="138" t="s">
        <v>445</v>
      </c>
      <c r="O420" s="138" t="s">
        <v>339</v>
      </c>
      <c r="P420" s="138" t="s">
        <v>1212</v>
      </c>
      <c r="Q420" s="139">
        <v>3304</v>
      </c>
      <c r="R420" s="139">
        <v>1</v>
      </c>
      <c r="S420" s="139">
        <v>5909</v>
      </c>
      <c r="T420" s="140"/>
      <c r="U420" s="139">
        <v>195.233</v>
      </c>
      <c r="V420" s="141">
        <v>1.0000000000000001E-5</v>
      </c>
      <c r="W420" s="141">
        <f t="shared" si="7"/>
        <v>1.9606273750512163E-2</v>
      </c>
      <c r="X420" s="141">
        <v>2.988717276760621E-3</v>
      </c>
      <c r="AC420" s="2"/>
      <c r="AD420" s="2"/>
      <c r="AE420" s="2"/>
    </row>
    <row r="421" spans="1:31" s="134" customFormat="1">
      <c r="A421" s="138" t="s">
        <v>1213</v>
      </c>
      <c r="B421" s="138">
        <v>35011</v>
      </c>
      <c r="C421" s="138" t="s">
        <v>1885</v>
      </c>
      <c r="D421" s="138" t="s">
        <v>1886</v>
      </c>
      <c r="E421" s="138" t="s">
        <v>309</v>
      </c>
      <c r="F421" s="138" t="s">
        <v>3543</v>
      </c>
      <c r="G421" s="138" t="s">
        <v>3544</v>
      </c>
      <c r="H421" s="138" t="s">
        <v>321</v>
      </c>
      <c r="I421" s="138" t="s">
        <v>917</v>
      </c>
      <c r="J421" s="138" t="s">
        <v>204</v>
      </c>
      <c r="K421" s="138" t="s">
        <v>204</v>
      </c>
      <c r="L421" s="138" t="s">
        <v>325</v>
      </c>
      <c r="M421" s="138" t="s">
        <v>340</v>
      </c>
      <c r="N421" s="138" t="s">
        <v>448</v>
      </c>
      <c r="O421" s="138" t="s">
        <v>339</v>
      </c>
      <c r="P421" s="138" t="s">
        <v>1212</v>
      </c>
      <c r="Q421" s="139">
        <v>1122</v>
      </c>
      <c r="R421" s="139">
        <v>1</v>
      </c>
      <c r="S421" s="139">
        <v>16650</v>
      </c>
      <c r="T421" s="140"/>
      <c r="U421" s="139">
        <v>186.81299999999999</v>
      </c>
      <c r="V421" s="141">
        <v>0</v>
      </c>
      <c r="W421" s="141">
        <f t="shared" si="7"/>
        <v>1.876069526235026E-2</v>
      </c>
      <c r="X421" s="141">
        <v>2.8598200131303717E-3</v>
      </c>
      <c r="AC421" s="2"/>
      <c r="AD421" s="2"/>
      <c r="AE421" s="2"/>
    </row>
    <row r="422" spans="1:31" s="134" customFormat="1">
      <c r="A422" s="138" t="s">
        <v>1213</v>
      </c>
      <c r="B422" s="138">
        <v>35011</v>
      </c>
      <c r="C422" s="138" t="s">
        <v>1573</v>
      </c>
      <c r="D422" s="138" t="s">
        <v>1574</v>
      </c>
      <c r="E422" s="138" t="s">
        <v>309</v>
      </c>
      <c r="F422" s="138" t="s">
        <v>1573</v>
      </c>
      <c r="G422" s="138" t="s">
        <v>3535</v>
      </c>
      <c r="H422" s="138" t="s">
        <v>321</v>
      </c>
      <c r="I422" s="138" t="s">
        <v>917</v>
      </c>
      <c r="J422" s="138" t="s">
        <v>204</v>
      </c>
      <c r="K422" s="138" t="s">
        <v>204</v>
      </c>
      <c r="L422" s="138" t="s">
        <v>325</v>
      </c>
      <c r="M422" s="138" t="s">
        <v>340</v>
      </c>
      <c r="N422" s="138" t="s">
        <v>441</v>
      </c>
      <c r="O422" s="138" t="s">
        <v>339</v>
      </c>
      <c r="P422" s="138" t="s">
        <v>1212</v>
      </c>
      <c r="Q422" s="139">
        <v>2926.9</v>
      </c>
      <c r="R422" s="139">
        <v>1</v>
      </c>
      <c r="S422" s="139">
        <v>5941</v>
      </c>
      <c r="T422" s="140"/>
      <c r="U422" s="139">
        <v>173.887</v>
      </c>
      <c r="V422" s="141">
        <v>2.0000000000000002E-5</v>
      </c>
      <c r="W422" s="141">
        <f t="shared" si="7"/>
        <v>1.7462601730523573E-2</v>
      </c>
      <c r="X422" s="141">
        <v>2.6619428124552411E-3</v>
      </c>
      <c r="AC422" s="2"/>
      <c r="AD422" s="2"/>
      <c r="AE422" s="2"/>
    </row>
    <row r="423" spans="1:31" s="134" customFormat="1">
      <c r="A423" s="138" t="s">
        <v>1213</v>
      </c>
      <c r="B423" s="138">
        <v>35011</v>
      </c>
      <c r="C423" s="138" t="s">
        <v>3604</v>
      </c>
      <c r="D423" s="138" t="s">
        <v>3605</v>
      </c>
      <c r="E423" s="138" t="s">
        <v>309</v>
      </c>
      <c r="F423" s="138" t="s">
        <v>3606</v>
      </c>
      <c r="G423" s="138" t="s">
        <v>3607</v>
      </c>
      <c r="H423" s="138" t="s">
        <v>321</v>
      </c>
      <c r="I423" s="138" t="s">
        <v>917</v>
      </c>
      <c r="J423" s="138" t="s">
        <v>204</v>
      </c>
      <c r="K423" s="138" t="s">
        <v>204</v>
      </c>
      <c r="L423" s="138" t="s">
        <v>325</v>
      </c>
      <c r="M423" s="138" t="s">
        <v>340</v>
      </c>
      <c r="N423" s="138" t="s">
        <v>448</v>
      </c>
      <c r="O423" s="138" t="s">
        <v>339</v>
      </c>
      <c r="P423" s="138" t="s">
        <v>1212</v>
      </c>
      <c r="Q423" s="139">
        <v>897</v>
      </c>
      <c r="R423" s="139">
        <v>1</v>
      </c>
      <c r="S423" s="139">
        <v>18720</v>
      </c>
      <c r="T423" s="140"/>
      <c r="U423" s="139">
        <v>167.91800000000001</v>
      </c>
      <c r="V423" s="141">
        <v>1.0000000000000001E-5</v>
      </c>
      <c r="W423" s="141">
        <f t="shared" si="7"/>
        <v>1.686316491391569E-2</v>
      </c>
      <c r="X423" s="141">
        <v>2.5705665931430133E-3</v>
      </c>
      <c r="AC423" s="2"/>
      <c r="AD423" s="2"/>
      <c r="AE423" s="2"/>
    </row>
    <row r="424" spans="1:31" s="134" customFormat="1">
      <c r="A424" s="138" t="s">
        <v>1213</v>
      </c>
      <c r="B424" s="138">
        <v>35011</v>
      </c>
      <c r="C424" s="138" t="s">
        <v>2270</v>
      </c>
      <c r="D424" s="138" t="s">
        <v>2271</v>
      </c>
      <c r="E424" s="138" t="s">
        <v>309</v>
      </c>
      <c r="F424" s="138" t="s">
        <v>3739</v>
      </c>
      <c r="G424" s="138" t="s">
        <v>3740</v>
      </c>
      <c r="H424" s="138" t="s">
        <v>321</v>
      </c>
      <c r="I424" s="138" t="s">
        <v>917</v>
      </c>
      <c r="J424" s="138" t="s">
        <v>204</v>
      </c>
      <c r="K424" s="138" t="s">
        <v>204</v>
      </c>
      <c r="L424" s="138" t="s">
        <v>325</v>
      </c>
      <c r="M424" s="138" t="s">
        <v>340</v>
      </c>
      <c r="N424" s="138" t="s">
        <v>445</v>
      </c>
      <c r="O424" s="138" t="s">
        <v>339</v>
      </c>
      <c r="P424" s="138" t="s">
        <v>1212</v>
      </c>
      <c r="Q424" s="139">
        <v>1798</v>
      </c>
      <c r="R424" s="139">
        <v>1</v>
      </c>
      <c r="S424" s="139">
        <v>9094</v>
      </c>
      <c r="T424" s="140"/>
      <c r="U424" s="139">
        <v>163.51</v>
      </c>
      <c r="V424" s="141">
        <v>2.0000000000000002E-5</v>
      </c>
      <c r="W424" s="141">
        <f t="shared" si="7"/>
        <v>1.6420491520113115E-2</v>
      </c>
      <c r="X424" s="141">
        <v>2.5030868855323079E-3</v>
      </c>
      <c r="AC424" s="2"/>
      <c r="AD424" s="2"/>
      <c r="AE424" s="2"/>
    </row>
    <row r="425" spans="1:31" s="134" customFormat="1">
      <c r="A425" s="138" t="s">
        <v>1213</v>
      </c>
      <c r="B425" s="138">
        <v>35011</v>
      </c>
      <c r="C425" s="138" t="s">
        <v>3539</v>
      </c>
      <c r="D425" s="138" t="s">
        <v>3540</v>
      </c>
      <c r="E425" s="138" t="s">
        <v>309</v>
      </c>
      <c r="F425" s="138" t="s">
        <v>3539</v>
      </c>
      <c r="G425" s="138" t="s">
        <v>3541</v>
      </c>
      <c r="H425" s="138" t="s">
        <v>321</v>
      </c>
      <c r="I425" s="138" t="s">
        <v>917</v>
      </c>
      <c r="J425" s="138" t="s">
        <v>204</v>
      </c>
      <c r="K425" s="138" t="s">
        <v>204</v>
      </c>
      <c r="L425" s="138" t="s">
        <v>325</v>
      </c>
      <c r="M425" s="138" t="s">
        <v>340</v>
      </c>
      <c r="N425" s="138" t="s">
        <v>458</v>
      </c>
      <c r="O425" s="138" t="s">
        <v>339</v>
      </c>
      <c r="P425" s="138" t="s">
        <v>1212</v>
      </c>
      <c r="Q425" s="139">
        <v>1247</v>
      </c>
      <c r="R425" s="139">
        <v>1</v>
      </c>
      <c r="S425" s="139">
        <v>13000</v>
      </c>
      <c r="T425" s="140"/>
      <c r="U425" s="139">
        <v>162.11000000000001</v>
      </c>
      <c r="V425" s="141">
        <v>1.0000000000000001E-5</v>
      </c>
      <c r="W425" s="141">
        <f t="shared" si="7"/>
        <v>1.6279896522081446E-2</v>
      </c>
      <c r="X425" s="141">
        <v>2.4816550364726471E-3</v>
      </c>
      <c r="AC425" s="2"/>
      <c r="AD425" s="2"/>
      <c r="AE425" s="2"/>
    </row>
    <row r="426" spans="1:31" s="134" customFormat="1">
      <c r="A426" s="138" t="s">
        <v>1213</v>
      </c>
      <c r="B426" s="138">
        <v>35011</v>
      </c>
      <c r="C426" s="138" t="s">
        <v>3644</v>
      </c>
      <c r="D426" s="138" t="s">
        <v>3645</v>
      </c>
      <c r="E426" s="138" t="s">
        <v>309</v>
      </c>
      <c r="F426" s="138" t="s">
        <v>3646</v>
      </c>
      <c r="G426" s="138" t="s">
        <v>3647</v>
      </c>
      <c r="H426" s="138" t="s">
        <v>321</v>
      </c>
      <c r="I426" s="138" t="s">
        <v>917</v>
      </c>
      <c r="J426" s="138" t="s">
        <v>204</v>
      </c>
      <c r="K426" s="138" t="s">
        <v>204</v>
      </c>
      <c r="L426" s="138" t="s">
        <v>325</v>
      </c>
      <c r="M426" s="138" t="s">
        <v>340</v>
      </c>
      <c r="N426" s="138" t="s">
        <v>445</v>
      </c>
      <c r="O426" s="138" t="s">
        <v>339</v>
      </c>
      <c r="P426" s="138" t="s">
        <v>1212</v>
      </c>
      <c r="Q426" s="139">
        <v>858</v>
      </c>
      <c r="R426" s="139">
        <v>1</v>
      </c>
      <c r="S426" s="139">
        <v>18600</v>
      </c>
      <c r="T426" s="139">
        <v>2.0640000000000001</v>
      </c>
      <c r="U426" s="139">
        <v>161.65199999999999</v>
      </c>
      <c r="V426" s="141">
        <v>1.0000000000000001E-5</v>
      </c>
      <c r="W426" s="141">
        <f t="shared" si="7"/>
        <v>1.623390187272537E-2</v>
      </c>
      <c r="X426" s="141">
        <v>2.4746437601374143E-3</v>
      </c>
      <c r="AC426" s="2"/>
      <c r="AD426" s="2"/>
      <c r="AE426" s="2"/>
    </row>
    <row r="427" spans="1:31" s="134" customFormat="1">
      <c r="A427" s="138" t="s">
        <v>1213</v>
      </c>
      <c r="B427" s="138">
        <v>35011</v>
      </c>
      <c r="C427" s="138" t="s">
        <v>2144</v>
      </c>
      <c r="D427" s="138" t="s">
        <v>2145</v>
      </c>
      <c r="E427" s="138" t="s">
        <v>309</v>
      </c>
      <c r="F427" s="138" t="s">
        <v>2144</v>
      </c>
      <c r="G427" s="138" t="s">
        <v>3545</v>
      </c>
      <c r="H427" s="138" t="s">
        <v>321</v>
      </c>
      <c r="I427" s="138" t="s">
        <v>917</v>
      </c>
      <c r="J427" s="138" t="s">
        <v>204</v>
      </c>
      <c r="K427" s="138" t="s">
        <v>204</v>
      </c>
      <c r="L427" s="138" t="s">
        <v>325</v>
      </c>
      <c r="M427" s="138" t="s">
        <v>340</v>
      </c>
      <c r="N427" s="138" t="s">
        <v>456</v>
      </c>
      <c r="O427" s="138" t="s">
        <v>339</v>
      </c>
      <c r="P427" s="138" t="s">
        <v>1212</v>
      </c>
      <c r="Q427" s="139">
        <v>7732</v>
      </c>
      <c r="R427" s="139">
        <v>1</v>
      </c>
      <c r="S427" s="139">
        <v>2089</v>
      </c>
      <c r="T427" s="140"/>
      <c r="U427" s="139">
        <v>161.52099999999999</v>
      </c>
      <c r="V427" s="141">
        <v>1.0000000000000001E-5</v>
      </c>
      <c r="W427" s="141">
        <f t="shared" si="7"/>
        <v>1.6220746197909548E-2</v>
      </c>
      <c r="X427" s="141">
        <v>2.4726383514039746E-3</v>
      </c>
      <c r="AC427" s="2"/>
      <c r="AD427" s="2"/>
      <c r="AE427" s="2"/>
    </row>
    <row r="428" spans="1:31" s="134" customFormat="1">
      <c r="A428" s="138" t="s">
        <v>1213</v>
      </c>
      <c r="B428" s="138">
        <v>35011</v>
      </c>
      <c r="C428" s="138" t="s">
        <v>2204</v>
      </c>
      <c r="D428" s="138" t="s">
        <v>2205</v>
      </c>
      <c r="E428" s="138" t="s">
        <v>309</v>
      </c>
      <c r="F428" s="138" t="s">
        <v>3532</v>
      </c>
      <c r="G428" s="138" t="s">
        <v>3533</v>
      </c>
      <c r="H428" s="138" t="s">
        <v>321</v>
      </c>
      <c r="I428" s="138" t="s">
        <v>917</v>
      </c>
      <c r="J428" s="138" t="s">
        <v>204</v>
      </c>
      <c r="K428" s="138" t="s">
        <v>204</v>
      </c>
      <c r="L428" s="138" t="s">
        <v>325</v>
      </c>
      <c r="M428" s="138" t="s">
        <v>340</v>
      </c>
      <c r="N428" s="138" t="s">
        <v>445</v>
      </c>
      <c r="O428" s="138" t="s">
        <v>339</v>
      </c>
      <c r="P428" s="138" t="s">
        <v>1212</v>
      </c>
      <c r="Q428" s="139">
        <v>2322</v>
      </c>
      <c r="R428" s="139">
        <v>1</v>
      </c>
      <c r="S428" s="139">
        <v>6881</v>
      </c>
      <c r="T428" s="140"/>
      <c r="U428" s="139">
        <v>159.77699999999999</v>
      </c>
      <c r="V428" s="141">
        <v>1.0000000000000001E-5</v>
      </c>
      <c r="W428" s="141">
        <f t="shared" si="7"/>
        <v>1.6045605000361524E-2</v>
      </c>
      <c r="X428" s="141">
        <v>2.4459403908610824E-3</v>
      </c>
      <c r="AC428" s="2"/>
      <c r="AD428" s="2"/>
      <c r="AE428" s="2"/>
    </row>
    <row r="429" spans="1:31" s="134" customFormat="1">
      <c r="A429" s="138" t="s">
        <v>1213</v>
      </c>
      <c r="B429" s="138">
        <v>35011</v>
      </c>
      <c r="C429" s="138" t="s">
        <v>3568</v>
      </c>
      <c r="D429" s="138" t="s">
        <v>3569</v>
      </c>
      <c r="E429" s="138" t="s">
        <v>309</v>
      </c>
      <c r="F429" s="138" t="s">
        <v>3568</v>
      </c>
      <c r="G429" s="138" t="s">
        <v>3570</v>
      </c>
      <c r="H429" s="138" t="s">
        <v>321</v>
      </c>
      <c r="I429" s="138" t="s">
        <v>917</v>
      </c>
      <c r="J429" s="138" t="s">
        <v>204</v>
      </c>
      <c r="K429" s="138" t="s">
        <v>204</v>
      </c>
      <c r="L429" s="138" t="s">
        <v>325</v>
      </c>
      <c r="M429" s="138" t="s">
        <v>340</v>
      </c>
      <c r="N429" s="138" t="s">
        <v>458</v>
      </c>
      <c r="O429" s="138" t="s">
        <v>339</v>
      </c>
      <c r="P429" s="138" t="s">
        <v>1212</v>
      </c>
      <c r="Q429" s="139">
        <v>206</v>
      </c>
      <c r="R429" s="139">
        <v>1</v>
      </c>
      <c r="S429" s="139">
        <v>68020</v>
      </c>
      <c r="T429" s="140"/>
      <c r="U429" s="139">
        <v>140.12100000000001</v>
      </c>
      <c r="V429" s="141">
        <v>1.0000000000000001E-5</v>
      </c>
      <c r="W429" s="141">
        <f t="shared" si="7"/>
        <v>1.4071651227996881E-2</v>
      </c>
      <c r="X429" s="141">
        <v>2.1450372300634369E-3</v>
      </c>
      <c r="AC429" s="2"/>
      <c r="AD429" s="2"/>
      <c r="AE429" s="2"/>
    </row>
    <row r="430" spans="1:31" s="134" customFormat="1">
      <c r="A430" s="138" t="s">
        <v>1213</v>
      </c>
      <c r="B430" s="138">
        <v>35011</v>
      </c>
      <c r="C430" s="138" t="s">
        <v>2590</v>
      </c>
      <c r="D430" s="138" t="s">
        <v>2591</v>
      </c>
      <c r="E430" s="138" t="s">
        <v>309</v>
      </c>
      <c r="F430" s="138" t="s">
        <v>2590</v>
      </c>
      <c r="G430" s="138" t="s">
        <v>3617</v>
      </c>
      <c r="H430" s="138" t="s">
        <v>321</v>
      </c>
      <c r="I430" s="138" t="s">
        <v>917</v>
      </c>
      <c r="J430" s="138" t="s">
        <v>204</v>
      </c>
      <c r="K430" s="138" t="s">
        <v>204</v>
      </c>
      <c r="L430" s="138" t="s">
        <v>325</v>
      </c>
      <c r="M430" s="138" t="s">
        <v>340</v>
      </c>
      <c r="N430" s="138" t="s">
        <v>475</v>
      </c>
      <c r="O430" s="138" t="s">
        <v>339</v>
      </c>
      <c r="P430" s="138" t="s">
        <v>1212</v>
      </c>
      <c r="Q430" s="139">
        <v>3982</v>
      </c>
      <c r="R430" s="139">
        <v>1</v>
      </c>
      <c r="S430" s="139">
        <v>3511</v>
      </c>
      <c r="T430" s="140"/>
      <c r="U430" s="139">
        <v>139.80799999999999</v>
      </c>
      <c r="V430" s="141">
        <v>1.0000000000000001E-5</v>
      </c>
      <c r="W430" s="141">
        <f t="shared" si="7"/>
        <v>1.4040218203436941E-2</v>
      </c>
      <c r="X430" s="141">
        <v>2.140245680952241E-3</v>
      </c>
      <c r="AC430" s="2"/>
      <c r="AD430" s="2"/>
      <c r="AE430" s="2"/>
    </row>
    <row r="431" spans="1:31" s="134" customFormat="1">
      <c r="A431" s="138" t="s">
        <v>1213</v>
      </c>
      <c r="B431" s="138">
        <v>35011</v>
      </c>
      <c r="C431" s="138" t="s">
        <v>2550</v>
      </c>
      <c r="D431" s="138" t="s">
        <v>2551</v>
      </c>
      <c r="E431" s="138" t="s">
        <v>309</v>
      </c>
      <c r="F431" s="138" t="s">
        <v>2550</v>
      </c>
      <c r="G431" s="138" t="s">
        <v>3534</v>
      </c>
      <c r="H431" s="138" t="s">
        <v>321</v>
      </c>
      <c r="I431" s="138" t="s">
        <v>917</v>
      </c>
      <c r="J431" s="138" t="s">
        <v>204</v>
      </c>
      <c r="K431" s="138" t="s">
        <v>204</v>
      </c>
      <c r="L431" s="138" t="s">
        <v>325</v>
      </c>
      <c r="M431" s="138" t="s">
        <v>340</v>
      </c>
      <c r="N431" s="138" t="s">
        <v>440</v>
      </c>
      <c r="O431" s="138" t="s">
        <v>339</v>
      </c>
      <c r="P431" s="138" t="s">
        <v>1212</v>
      </c>
      <c r="Q431" s="139">
        <v>4087</v>
      </c>
      <c r="R431" s="139">
        <v>1</v>
      </c>
      <c r="S431" s="139">
        <v>3240</v>
      </c>
      <c r="T431" s="140"/>
      <c r="U431" s="139">
        <v>132.41900000000001</v>
      </c>
      <c r="V431" s="141">
        <v>2.0000000000000002E-5</v>
      </c>
      <c r="W431" s="141">
        <f t="shared" si="7"/>
        <v>1.3298177888825508E-2</v>
      </c>
      <c r="X431" s="141">
        <v>2.0271314433080714E-3</v>
      </c>
      <c r="AC431" s="2"/>
      <c r="AD431" s="2"/>
      <c r="AE431" s="2"/>
    </row>
    <row r="432" spans="1:31" s="134" customFormat="1">
      <c r="A432" s="138" t="s">
        <v>1213</v>
      </c>
      <c r="B432" s="138">
        <v>35011</v>
      </c>
      <c r="C432" s="138" t="s">
        <v>1618</v>
      </c>
      <c r="D432" s="138" t="s">
        <v>1619</v>
      </c>
      <c r="E432" s="138" t="s">
        <v>309</v>
      </c>
      <c r="F432" s="138" t="s">
        <v>3626</v>
      </c>
      <c r="G432" s="138" t="s">
        <v>3627</v>
      </c>
      <c r="H432" s="138" t="s">
        <v>321</v>
      </c>
      <c r="I432" s="138" t="s">
        <v>917</v>
      </c>
      <c r="J432" s="138" t="s">
        <v>204</v>
      </c>
      <c r="K432" s="138" t="s">
        <v>204</v>
      </c>
      <c r="L432" s="138" t="s">
        <v>325</v>
      </c>
      <c r="M432" s="138" t="s">
        <v>340</v>
      </c>
      <c r="N432" s="138" t="s">
        <v>447</v>
      </c>
      <c r="O432" s="138" t="s">
        <v>339</v>
      </c>
      <c r="P432" s="138" t="s">
        <v>1212</v>
      </c>
      <c r="Q432" s="139">
        <v>7658</v>
      </c>
      <c r="R432" s="139">
        <v>1</v>
      </c>
      <c r="S432" s="139">
        <v>1708</v>
      </c>
      <c r="T432" s="140"/>
      <c r="U432" s="139">
        <v>130.79900000000001</v>
      </c>
      <c r="V432" s="141">
        <v>1.2E-4</v>
      </c>
      <c r="W432" s="141">
        <f t="shared" si="7"/>
        <v>1.3135489391103147E-2</v>
      </c>
      <c r="X432" s="141">
        <v>2.00233173225332E-3</v>
      </c>
      <c r="AC432" s="2"/>
      <c r="AD432" s="2"/>
      <c r="AE432" s="2"/>
    </row>
    <row r="433" spans="1:31" s="134" customFormat="1">
      <c r="A433" s="138" t="s">
        <v>1213</v>
      </c>
      <c r="B433" s="138">
        <v>35011</v>
      </c>
      <c r="C433" s="138" t="s">
        <v>2023</v>
      </c>
      <c r="D433" s="138" t="s">
        <v>2024</v>
      </c>
      <c r="E433" s="138" t="s">
        <v>309</v>
      </c>
      <c r="F433" s="138" t="s">
        <v>2023</v>
      </c>
      <c r="G433" s="138" t="s">
        <v>3561</v>
      </c>
      <c r="H433" s="138" t="s">
        <v>321</v>
      </c>
      <c r="I433" s="138" t="s">
        <v>917</v>
      </c>
      <c r="J433" s="138" t="s">
        <v>204</v>
      </c>
      <c r="K433" s="138" t="s">
        <v>204</v>
      </c>
      <c r="L433" s="138" t="s">
        <v>325</v>
      </c>
      <c r="M433" s="138" t="s">
        <v>340</v>
      </c>
      <c r="N433" s="138" t="s">
        <v>464</v>
      </c>
      <c r="O433" s="138" t="s">
        <v>339</v>
      </c>
      <c r="P433" s="138" t="s">
        <v>1212</v>
      </c>
      <c r="Q433" s="139">
        <v>508</v>
      </c>
      <c r="R433" s="139">
        <v>1</v>
      </c>
      <c r="S433" s="139">
        <v>24920</v>
      </c>
      <c r="T433" s="140"/>
      <c r="U433" s="139">
        <v>126.59399999999999</v>
      </c>
      <c r="V433" s="141">
        <v>0</v>
      </c>
      <c r="W433" s="141">
        <f t="shared" si="7"/>
        <v>1.2713202272015165E-2</v>
      </c>
      <c r="X433" s="141">
        <v>1.9379596427562657E-3</v>
      </c>
      <c r="AC433" s="2"/>
      <c r="AD433" s="2"/>
      <c r="AE433" s="2"/>
    </row>
    <row r="434" spans="1:31" s="134" customFormat="1">
      <c r="A434" s="138" t="s">
        <v>1213</v>
      </c>
      <c r="B434" s="138">
        <v>35011</v>
      </c>
      <c r="C434" s="138" t="s">
        <v>1920</v>
      </c>
      <c r="D434" s="138" t="s">
        <v>1921</v>
      </c>
      <c r="E434" s="138" t="s">
        <v>309</v>
      </c>
      <c r="F434" s="138" t="s">
        <v>1920</v>
      </c>
      <c r="G434" s="138" t="s">
        <v>3551</v>
      </c>
      <c r="H434" s="138" t="s">
        <v>321</v>
      </c>
      <c r="I434" s="138" t="s">
        <v>917</v>
      </c>
      <c r="J434" s="138" t="s">
        <v>204</v>
      </c>
      <c r="K434" s="138" t="s">
        <v>204</v>
      </c>
      <c r="L434" s="138" t="s">
        <v>325</v>
      </c>
      <c r="M434" s="138" t="s">
        <v>340</v>
      </c>
      <c r="N434" s="138" t="s">
        <v>464</v>
      </c>
      <c r="O434" s="138" t="s">
        <v>339</v>
      </c>
      <c r="P434" s="138" t="s">
        <v>1212</v>
      </c>
      <c r="Q434" s="139">
        <v>238</v>
      </c>
      <c r="R434" s="139">
        <v>1</v>
      </c>
      <c r="S434" s="139">
        <v>51410</v>
      </c>
      <c r="T434" s="140"/>
      <c r="U434" s="139">
        <v>122.35599999999999</v>
      </c>
      <c r="V434" s="141">
        <v>1.0000000000000001E-5</v>
      </c>
      <c r="W434" s="141">
        <f t="shared" si="7"/>
        <v>1.2287601127973582E-2</v>
      </c>
      <c r="X434" s="141">
        <v>1.8730823739599479E-3</v>
      </c>
      <c r="AC434" s="2"/>
      <c r="AD434" s="2"/>
      <c r="AE434" s="2"/>
    </row>
    <row r="435" spans="1:31" s="134" customFormat="1">
      <c r="A435" s="138" t="s">
        <v>1213</v>
      </c>
      <c r="B435" s="138">
        <v>35011</v>
      </c>
      <c r="C435" s="138" t="s">
        <v>2280</v>
      </c>
      <c r="D435" s="138" t="s">
        <v>2281</v>
      </c>
      <c r="E435" s="138" t="s">
        <v>309</v>
      </c>
      <c r="F435" s="138" t="s">
        <v>2280</v>
      </c>
      <c r="G435" s="138" t="s">
        <v>3608</v>
      </c>
      <c r="H435" s="138" t="s">
        <v>321</v>
      </c>
      <c r="I435" s="138" t="s">
        <v>917</v>
      </c>
      <c r="J435" s="138" t="s">
        <v>204</v>
      </c>
      <c r="K435" s="138" t="s">
        <v>204</v>
      </c>
      <c r="L435" s="138" t="s">
        <v>325</v>
      </c>
      <c r="M435" s="138" t="s">
        <v>340</v>
      </c>
      <c r="N435" s="138" t="s">
        <v>454</v>
      </c>
      <c r="O435" s="138" t="s">
        <v>339</v>
      </c>
      <c r="P435" s="138" t="s">
        <v>1212</v>
      </c>
      <c r="Q435" s="139">
        <v>202</v>
      </c>
      <c r="R435" s="139">
        <v>1</v>
      </c>
      <c r="S435" s="139">
        <v>57450</v>
      </c>
      <c r="T435" s="140"/>
      <c r="U435" s="139">
        <v>116.04900000000001</v>
      </c>
      <c r="V435" s="141">
        <v>1.0000000000000001E-5</v>
      </c>
      <c r="W435" s="141">
        <f t="shared" si="7"/>
        <v>1.1654220661840908E-2</v>
      </c>
      <c r="X435" s="141">
        <v>1.7765318939461736E-3</v>
      </c>
      <c r="AC435" s="2"/>
      <c r="AD435" s="2"/>
      <c r="AE435" s="2"/>
    </row>
    <row r="436" spans="1:31" s="134" customFormat="1">
      <c r="A436" s="138" t="s">
        <v>1213</v>
      </c>
      <c r="B436" s="138">
        <v>35011</v>
      </c>
      <c r="C436" s="138" t="s">
        <v>2092</v>
      </c>
      <c r="D436" s="138" t="s">
        <v>2093</v>
      </c>
      <c r="E436" s="138" t="s">
        <v>309</v>
      </c>
      <c r="F436" s="138" t="s">
        <v>2092</v>
      </c>
      <c r="G436" s="138" t="s">
        <v>3579</v>
      </c>
      <c r="H436" s="138" t="s">
        <v>321</v>
      </c>
      <c r="I436" s="138" t="s">
        <v>917</v>
      </c>
      <c r="J436" s="138" t="s">
        <v>204</v>
      </c>
      <c r="K436" s="138" t="s">
        <v>204</v>
      </c>
      <c r="L436" s="138" t="s">
        <v>325</v>
      </c>
      <c r="M436" s="138" t="s">
        <v>340</v>
      </c>
      <c r="N436" s="138" t="s">
        <v>484</v>
      </c>
      <c r="O436" s="138" t="s">
        <v>339</v>
      </c>
      <c r="P436" s="138" t="s">
        <v>1212</v>
      </c>
      <c r="Q436" s="139">
        <v>21197</v>
      </c>
      <c r="R436" s="139">
        <v>1</v>
      </c>
      <c r="S436" s="139">
        <v>546.6</v>
      </c>
      <c r="T436" s="140"/>
      <c r="U436" s="139">
        <v>115.863</v>
      </c>
      <c r="V436" s="141">
        <v>1.0000000000000001E-5</v>
      </c>
      <c r="W436" s="141">
        <f t="shared" si="7"/>
        <v>1.1635541612102415E-2</v>
      </c>
      <c r="X436" s="141">
        <v>1.7736845197139613E-3</v>
      </c>
      <c r="AC436" s="2"/>
      <c r="AD436" s="2"/>
      <c r="AE436" s="2"/>
    </row>
    <row r="437" spans="1:31" s="134" customFormat="1">
      <c r="A437" s="138" t="s">
        <v>1213</v>
      </c>
      <c r="B437" s="138">
        <v>35011</v>
      </c>
      <c r="C437" s="138" t="s">
        <v>3066</v>
      </c>
      <c r="D437" s="138" t="s">
        <v>3067</v>
      </c>
      <c r="E437" s="138" t="s">
        <v>309</v>
      </c>
      <c r="F437" s="138" t="s">
        <v>3066</v>
      </c>
      <c r="G437" s="138" t="s">
        <v>3807</v>
      </c>
      <c r="H437" s="138" t="s">
        <v>321</v>
      </c>
      <c r="I437" s="138" t="s">
        <v>917</v>
      </c>
      <c r="J437" s="138" t="s">
        <v>204</v>
      </c>
      <c r="K437" s="138" t="s">
        <v>204</v>
      </c>
      <c r="L437" s="138" t="s">
        <v>325</v>
      </c>
      <c r="M437" s="138" t="s">
        <v>340</v>
      </c>
      <c r="N437" s="138" t="s">
        <v>451</v>
      </c>
      <c r="O437" s="138" t="s">
        <v>339</v>
      </c>
      <c r="P437" s="138" t="s">
        <v>1212</v>
      </c>
      <c r="Q437" s="139">
        <v>16881</v>
      </c>
      <c r="R437" s="139">
        <v>1</v>
      </c>
      <c r="S437" s="139">
        <v>685</v>
      </c>
      <c r="T437" s="140"/>
      <c r="U437" s="139">
        <v>115.63500000000001</v>
      </c>
      <c r="V437" s="141">
        <v>9.0000000000000006E-5</v>
      </c>
      <c r="W437" s="141">
        <f t="shared" si="7"/>
        <v>1.1612644712422971E-2</v>
      </c>
      <c r="X437" s="141">
        <v>1.7701941900099595E-3</v>
      </c>
      <c r="AC437" s="2"/>
      <c r="AD437" s="2"/>
      <c r="AE437" s="2"/>
    </row>
    <row r="438" spans="1:31" s="134" customFormat="1">
      <c r="A438" s="138" t="s">
        <v>1213</v>
      </c>
      <c r="B438" s="138">
        <v>35011</v>
      </c>
      <c r="C438" s="138" t="s">
        <v>3672</v>
      </c>
      <c r="D438" s="138" t="s">
        <v>3673</v>
      </c>
      <c r="E438" s="138" t="s">
        <v>309</v>
      </c>
      <c r="F438" s="138" t="s">
        <v>3672</v>
      </c>
      <c r="G438" s="138" t="s">
        <v>3674</v>
      </c>
      <c r="H438" s="138" t="s">
        <v>321</v>
      </c>
      <c r="I438" s="138" t="s">
        <v>917</v>
      </c>
      <c r="J438" s="138" t="s">
        <v>204</v>
      </c>
      <c r="K438" s="138" t="s">
        <v>204</v>
      </c>
      <c r="L438" s="138" t="s">
        <v>325</v>
      </c>
      <c r="M438" s="138" t="s">
        <v>340</v>
      </c>
      <c r="N438" s="138" t="s">
        <v>451</v>
      </c>
      <c r="O438" s="138" t="s">
        <v>339</v>
      </c>
      <c r="P438" s="138" t="s">
        <v>1212</v>
      </c>
      <c r="Q438" s="139">
        <v>830</v>
      </c>
      <c r="R438" s="139">
        <v>1</v>
      </c>
      <c r="S438" s="139">
        <v>13820</v>
      </c>
      <c r="T438" s="140"/>
      <c r="U438" s="139">
        <v>114.706</v>
      </c>
      <c r="V438" s="141">
        <v>2.0000000000000002E-5</v>
      </c>
      <c r="W438" s="141">
        <f t="shared" si="7"/>
        <v>1.1519349888729099E-2</v>
      </c>
      <c r="X438" s="141">
        <v>1.7559726273125127E-3</v>
      </c>
      <c r="AC438" s="2"/>
      <c r="AD438" s="2"/>
      <c r="AE438" s="2"/>
    </row>
    <row r="439" spans="1:31" s="134" customFormat="1">
      <c r="A439" s="138" t="s">
        <v>1213</v>
      </c>
      <c r="B439" s="138">
        <v>35011</v>
      </c>
      <c r="C439" s="138" t="s">
        <v>3754</v>
      </c>
      <c r="D439" s="138" t="s">
        <v>3755</v>
      </c>
      <c r="E439" s="138" t="s">
        <v>309</v>
      </c>
      <c r="F439" s="138" t="s">
        <v>3756</v>
      </c>
      <c r="G439" s="138" t="s">
        <v>3757</v>
      </c>
      <c r="H439" s="138" t="s">
        <v>321</v>
      </c>
      <c r="I439" s="138" t="s">
        <v>917</v>
      </c>
      <c r="J439" s="138" t="s">
        <v>204</v>
      </c>
      <c r="K439" s="138" t="s">
        <v>204</v>
      </c>
      <c r="L439" s="138" t="s">
        <v>325</v>
      </c>
      <c r="M439" s="138" t="s">
        <v>340</v>
      </c>
      <c r="N439" s="138" t="s">
        <v>476</v>
      </c>
      <c r="O439" s="138" t="s">
        <v>339</v>
      </c>
      <c r="P439" s="138" t="s">
        <v>1212</v>
      </c>
      <c r="Q439" s="139">
        <v>1367</v>
      </c>
      <c r="R439" s="139">
        <v>1</v>
      </c>
      <c r="S439" s="139">
        <v>6861</v>
      </c>
      <c r="T439" s="139">
        <v>0.85199999999999998</v>
      </c>
      <c r="U439" s="139">
        <v>94.641999999999996</v>
      </c>
      <c r="V439" s="141">
        <v>2.0000000000000002E-5</v>
      </c>
      <c r="W439" s="141">
        <f t="shared" si="7"/>
        <v>9.5044227169380803E-3</v>
      </c>
      <c r="X439" s="141">
        <v>1.448823613360337E-3</v>
      </c>
      <c r="AC439" s="2"/>
      <c r="AD439" s="2"/>
      <c r="AE439" s="2"/>
    </row>
    <row r="440" spans="1:31" s="134" customFormat="1">
      <c r="A440" s="138" t="s">
        <v>1213</v>
      </c>
      <c r="B440" s="138">
        <v>35011</v>
      </c>
      <c r="C440" s="138" t="s">
        <v>3903</v>
      </c>
      <c r="D440" s="138" t="s">
        <v>3904</v>
      </c>
      <c r="E440" s="138" t="s">
        <v>309</v>
      </c>
      <c r="F440" s="138" t="s">
        <v>3903</v>
      </c>
      <c r="G440" s="138" t="s">
        <v>3905</v>
      </c>
      <c r="H440" s="138" t="s">
        <v>321</v>
      </c>
      <c r="I440" s="138" t="s">
        <v>917</v>
      </c>
      <c r="J440" s="138" t="s">
        <v>204</v>
      </c>
      <c r="K440" s="138" t="s">
        <v>204</v>
      </c>
      <c r="L440" s="138" t="s">
        <v>325</v>
      </c>
      <c r="M440" s="138" t="s">
        <v>340</v>
      </c>
      <c r="N440" s="138" t="s">
        <v>446</v>
      </c>
      <c r="O440" s="138" t="s">
        <v>339</v>
      </c>
      <c r="P440" s="138" t="s">
        <v>1212</v>
      </c>
      <c r="Q440" s="139">
        <v>400</v>
      </c>
      <c r="R440" s="139">
        <v>1</v>
      </c>
      <c r="S440" s="139">
        <v>23030</v>
      </c>
      <c r="T440" s="139">
        <v>0.83799999999999997</v>
      </c>
      <c r="U440" s="139">
        <v>92.957999999999998</v>
      </c>
      <c r="V440" s="141">
        <v>1.7000000000000001E-4</v>
      </c>
      <c r="W440" s="141">
        <f t="shared" si="7"/>
        <v>9.3353070193057004E-3</v>
      </c>
      <c r="X440" s="141">
        <v>1.4230441606342872E-3</v>
      </c>
      <c r="AC440" s="2"/>
      <c r="AD440" s="2"/>
      <c r="AE440" s="2"/>
    </row>
    <row r="441" spans="1:31" s="134" customFormat="1">
      <c r="A441" s="138" t="s">
        <v>1213</v>
      </c>
      <c r="B441" s="138">
        <v>35011</v>
      </c>
      <c r="C441" s="138" t="s">
        <v>2082</v>
      </c>
      <c r="D441" s="138" t="s">
        <v>2083</v>
      </c>
      <c r="E441" s="138" t="s">
        <v>309</v>
      </c>
      <c r="F441" s="138" t="s">
        <v>3741</v>
      </c>
      <c r="G441" s="138" t="s">
        <v>3742</v>
      </c>
      <c r="H441" s="138" t="s">
        <v>321</v>
      </c>
      <c r="I441" s="138" t="s">
        <v>917</v>
      </c>
      <c r="J441" s="138" t="s">
        <v>204</v>
      </c>
      <c r="K441" s="138" t="s">
        <v>204</v>
      </c>
      <c r="L441" s="138" t="s">
        <v>325</v>
      </c>
      <c r="M441" s="138" t="s">
        <v>340</v>
      </c>
      <c r="N441" s="138" t="s">
        <v>464</v>
      </c>
      <c r="O441" s="138" t="s">
        <v>339</v>
      </c>
      <c r="P441" s="138" t="s">
        <v>1212</v>
      </c>
      <c r="Q441" s="139">
        <v>8784</v>
      </c>
      <c r="R441" s="139">
        <v>1</v>
      </c>
      <c r="S441" s="139">
        <v>992.1</v>
      </c>
      <c r="T441" s="139">
        <v>0.83399999999999996</v>
      </c>
      <c r="U441" s="139">
        <v>87.98</v>
      </c>
      <c r="V441" s="141">
        <v>1.0000000000000001E-5</v>
      </c>
      <c r="W441" s="141">
        <f t="shared" si="7"/>
        <v>8.8353913763045185E-3</v>
      </c>
      <c r="X441" s="141">
        <v>1.346838628763577E-3</v>
      </c>
      <c r="AC441" s="2"/>
      <c r="AD441" s="2"/>
      <c r="AE441" s="2"/>
    </row>
    <row r="442" spans="1:31" s="134" customFormat="1">
      <c r="A442" s="138" t="s">
        <v>1213</v>
      </c>
      <c r="B442" s="138">
        <v>35011</v>
      </c>
      <c r="C442" s="138" t="s">
        <v>2923</v>
      </c>
      <c r="D442" s="138" t="s">
        <v>2924</v>
      </c>
      <c r="E442" s="138" t="s">
        <v>309</v>
      </c>
      <c r="F442" s="138" t="s">
        <v>2923</v>
      </c>
      <c r="G442" s="138" t="s">
        <v>3777</v>
      </c>
      <c r="H442" s="138" t="s">
        <v>321</v>
      </c>
      <c r="I442" s="138" t="s">
        <v>917</v>
      </c>
      <c r="J442" s="138" t="s">
        <v>204</v>
      </c>
      <c r="K442" s="138" t="s">
        <v>204</v>
      </c>
      <c r="L442" s="138" t="s">
        <v>325</v>
      </c>
      <c r="M442" s="138" t="s">
        <v>340</v>
      </c>
      <c r="N442" s="138" t="s">
        <v>447</v>
      </c>
      <c r="O442" s="138" t="s">
        <v>339</v>
      </c>
      <c r="P442" s="138" t="s">
        <v>1212</v>
      </c>
      <c r="Q442" s="139">
        <v>386</v>
      </c>
      <c r="R442" s="139">
        <v>1</v>
      </c>
      <c r="S442" s="139">
        <v>22350</v>
      </c>
      <c r="T442" s="140"/>
      <c r="U442" s="139">
        <v>86.271000000000001</v>
      </c>
      <c r="V442" s="141">
        <v>3.0000000000000001E-5</v>
      </c>
      <c r="W442" s="141">
        <f t="shared" si="7"/>
        <v>8.6637650537072872E-3</v>
      </c>
      <c r="X442" s="141">
        <v>1.320676464447176E-3</v>
      </c>
      <c r="AC442" s="2"/>
      <c r="AD442" s="2"/>
      <c r="AE442" s="2"/>
    </row>
    <row r="443" spans="1:31" s="134" customFormat="1">
      <c r="A443" s="138" t="s">
        <v>1213</v>
      </c>
      <c r="B443" s="138">
        <v>35011</v>
      </c>
      <c r="C443" s="138" t="s">
        <v>3571</v>
      </c>
      <c r="D443" s="138" t="s">
        <v>3572</v>
      </c>
      <c r="E443" s="138" t="s">
        <v>309</v>
      </c>
      <c r="F443" s="138" t="s">
        <v>3571</v>
      </c>
      <c r="G443" s="138" t="s">
        <v>3573</v>
      </c>
      <c r="H443" s="138" t="s">
        <v>321</v>
      </c>
      <c r="I443" s="138" t="s">
        <v>917</v>
      </c>
      <c r="J443" s="138" t="s">
        <v>204</v>
      </c>
      <c r="K443" s="138" t="s">
        <v>204</v>
      </c>
      <c r="L443" s="138" t="s">
        <v>325</v>
      </c>
      <c r="M443" s="138" t="s">
        <v>340</v>
      </c>
      <c r="N443" s="138" t="s">
        <v>475</v>
      </c>
      <c r="O443" s="138" t="s">
        <v>339</v>
      </c>
      <c r="P443" s="138" t="s">
        <v>1212</v>
      </c>
      <c r="Q443" s="139">
        <v>281</v>
      </c>
      <c r="R443" s="139">
        <v>1</v>
      </c>
      <c r="S443" s="139">
        <v>30240</v>
      </c>
      <c r="T443" s="140"/>
      <c r="U443" s="139">
        <v>84.974000000000004</v>
      </c>
      <c r="V443" s="141">
        <v>2.0000000000000002E-5</v>
      </c>
      <c r="W443" s="141">
        <f t="shared" si="7"/>
        <v>8.5335138305308051E-3</v>
      </c>
      <c r="X443" s="141">
        <v>1.3008213871397612E-3</v>
      </c>
      <c r="AC443" s="2"/>
      <c r="AD443" s="2"/>
      <c r="AE443" s="2"/>
    </row>
    <row r="444" spans="1:31" s="134" customFormat="1">
      <c r="A444" s="138" t="s">
        <v>1213</v>
      </c>
      <c r="B444" s="138">
        <v>35011</v>
      </c>
      <c r="C444" s="138" t="s">
        <v>1913</v>
      </c>
      <c r="D444" s="138" t="s">
        <v>1914</v>
      </c>
      <c r="E444" s="138" t="s">
        <v>309</v>
      </c>
      <c r="F444" s="138" t="s">
        <v>1913</v>
      </c>
      <c r="G444" s="138" t="s">
        <v>3587</v>
      </c>
      <c r="H444" s="138" t="s">
        <v>321</v>
      </c>
      <c r="I444" s="138" t="s">
        <v>917</v>
      </c>
      <c r="J444" s="138" t="s">
        <v>204</v>
      </c>
      <c r="K444" s="138" t="s">
        <v>204</v>
      </c>
      <c r="L444" s="138" t="s">
        <v>325</v>
      </c>
      <c r="M444" s="138" t="s">
        <v>340</v>
      </c>
      <c r="N444" s="138" t="s">
        <v>464</v>
      </c>
      <c r="O444" s="138" t="s">
        <v>339</v>
      </c>
      <c r="P444" s="138" t="s">
        <v>1212</v>
      </c>
      <c r="Q444" s="139">
        <v>283</v>
      </c>
      <c r="R444" s="139">
        <v>1</v>
      </c>
      <c r="S444" s="139">
        <v>28940</v>
      </c>
      <c r="T444" s="139">
        <v>0.53500000000000003</v>
      </c>
      <c r="U444" s="139">
        <v>82.435000000000002</v>
      </c>
      <c r="V444" s="141">
        <v>1.0000000000000001E-5</v>
      </c>
      <c r="W444" s="141">
        <f t="shared" si="7"/>
        <v>8.2785347591005122E-3</v>
      </c>
      <c r="X444" s="141">
        <v>1.2619531980237039E-3</v>
      </c>
      <c r="AC444" s="2"/>
      <c r="AD444" s="2"/>
      <c r="AE444" s="2"/>
    </row>
    <row r="445" spans="1:31" s="134" customFormat="1">
      <c r="A445" s="138" t="s">
        <v>1213</v>
      </c>
      <c r="B445" s="138">
        <v>35011</v>
      </c>
      <c r="C445" s="138" t="s">
        <v>1948</v>
      </c>
      <c r="D445" s="138" t="s">
        <v>1949</v>
      </c>
      <c r="E445" s="138" t="s">
        <v>309</v>
      </c>
      <c r="F445" s="138" t="s">
        <v>1948</v>
      </c>
      <c r="G445" s="138" t="s">
        <v>3669</v>
      </c>
      <c r="H445" s="138" t="s">
        <v>321</v>
      </c>
      <c r="I445" s="138" t="s">
        <v>917</v>
      </c>
      <c r="J445" s="138" t="s">
        <v>204</v>
      </c>
      <c r="K445" s="138" t="s">
        <v>204</v>
      </c>
      <c r="L445" s="138" t="s">
        <v>325</v>
      </c>
      <c r="M445" s="138" t="s">
        <v>340</v>
      </c>
      <c r="N445" s="138" t="s">
        <v>447</v>
      </c>
      <c r="O445" s="138" t="s">
        <v>339</v>
      </c>
      <c r="P445" s="138" t="s">
        <v>1212</v>
      </c>
      <c r="Q445" s="139">
        <v>1596</v>
      </c>
      <c r="R445" s="139">
        <v>1</v>
      </c>
      <c r="S445" s="139">
        <v>5080</v>
      </c>
      <c r="T445" s="140"/>
      <c r="U445" s="139">
        <v>81.076999999999998</v>
      </c>
      <c r="V445" s="141">
        <v>1.0000000000000001E-5</v>
      </c>
      <c r="W445" s="141">
        <f t="shared" si="7"/>
        <v>8.1421576110097919E-3</v>
      </c>
      <c r="X445" s="141">
        <v>1.2411643044358323E-3</v>
      </c>
      <c r="AC445" s="2"/>
      <c r="AD445" s="2"/>
      <c r="AE445" s="2"/>
    </row>
    <row r="446" spans="1:31" s="134" customFormat="1">
      <c r="A446" s="138" t="s">
        <v>1213</v>
      </c>
      <c r="B446" s="138">
        <v>35011</v>
      </c>
      <c r="C446" s="138" t="s">
        <v>2703</v>
      </c>
      <c r="D446" s="138" t="s">
        <v>2704</v>
      </c>
      <c r="E446" s="138" t="s">
        <v>309</v>
      </c>
      <c r="F446" s="138" t="s">
        <v>2703</v>
      </c>
      <c r="G446" s="138" t="s">
        <v>3746</v>
      </c>
      <c r="H446" s="138" t="s">
        <v>321</v>
      </c>
      <c r="I446" s="138" t="s">
        <v>917</v>
      </c>
      <c r="J446" s="138" t="s">
        <v>204</v>
      </c>
      <c r="K446" s="138" t="s">
        <v>204</v>
      </c>
      <c r="L446" s="138" t="s">
        <v>325</v>
      </c>
      <c r="M446" s="138" t="s">
        <v>340</v>
      </c>
      <c r="N446" s="138" t="s">
        <v>451</v>
      </c>
      <c r="O446" s="138" t="s">
        <v>339</v>
      </c>
      <c r="P446" s="138" t="s">
        <v>1212</v>
      </c>
      <c r="Q446" s="139">
        <v>80</v>
      </c>
      <c r="R446" s="139">
        <v>1</v>
      </c>
      <c r="S446" s="139">
        <v>99210</v>
      </c>
      <c r="T446" s="140"/>
      <c r="U446" s="139">
        <v>79.367999999999995</v>
      </c>
      <c r="V446" s="141">
        <v>1.0000000000000001E-5</v>
      </c>
      <c r="W446" s="141">
        <f t="shared" si="7"/>
        <v>7.9705312884125589E-3</v>
      </c>
      <c r="X446" s="141">
        <v>1.2150021401194314E-3</v>
      </c>
      <c r="AC446" s="2"/>
      <c r="AD446" s="2"/>
      <c r="AE446" s="2"/>
    </row>
    <row r="447" spans="1:31" s="134" customFormat="1">
      <c r="A447" s="138" t="s">
        <v>1213</v>
      </c>
      <c r="B447" s="138">
        <v>35011</v>
      </c>
      <c r="C447" s="138" t="s">
        <v>3562</v>
      </c>
      <c r="D447" s="138" t="s">
        <v>3563</v>
      </c>
      <c r="E447" s="138" t="s">
        <v>309</v>
      </c>
      <c r="F447" s="138" t="s">
        <v>3562</v>
      </c>
      <c r="G447" s="138" t="s">
        <v>3564</v>
      </c>
      <c r="H447" s="138" t="s">
        <v>321</v>
      </c>
      <c r="I447" s="138" t="s">
        <v>917</v>
      </c>
      <c r="J447" s="138" t="s">
        <v>204</v>
      </c>
      <c r="K447" s="138" t="s">
        <v>204</v>
      </c>
      <c r="L447" s="138" t="s">
        <v>325</v>
      </c>
      <c r="M447" s="138" t="s">
        <v>340</v>
      </c>
      <c r="N447" s="138" t="s">
        <v>439</v>
      </c>
      <c r="O447" s="138" t="s">
        <v>339</v>
      </c>
      <c r="P447" s="138" t="s">
        <v>1212</v>
      </c>
      <c r="Q447" s="139">
        <v>908</v>
      </c>
      <c r="R447" s="139">
        <v>1</v>
      </c>
      <c r="S447" s="139">
        <v>8478</v>
      </c>
      <c r="T447" s="140"/>
      <c r="U447" s="139">
        <v>76.98</v>
      </c>
      <c r="V447" s="141">
        <v>1.0000000000000001E-5</v>
      </c>
      <c r="W447" s="141">
        <f t="shared" si="7"/>
        <v>7.7307163917699692E-3</v>
      </c>
      <c r="X447" s="141">
        <v>1.1784455290090947E-3</v>
      </c>
      <c r="AC447" s="2"/>
      <c r="AD447" s="2"/>
      <c r="AE447" s="2"/>
    </row>
    <row r="448" spans="1:31" s="134" customFormat="1">
      <c r="A448" s="138" t="s">
        <v>1213</v>
      </c>
      <c r="B448" s="138">
        <v>35011</v>
      </c>
      <c r="C448" s="138" t="s">
        <v>2351</v>
      </c>
      <c r="D448" s="138" t="s">
        <v>2352</v>
      </c>
      <c r="E448" s="138" t="s">
        <v>309</v>
      </c>
      <c r="F448" s="138" t="s">
        <v>3737</v>
      </c>
      <c r="G448" s="138" t="s">
        <v>3738</v>
      </c>
      <c r="H448" s="138" t="s">
        <v>321</v>
      </c>
      <c r="I448" s="138" t="s">
        <v>917</v>
      </c>
      <c r="J448" s="138" t="s">
        <v>204</v>
      </c>
      <c r="K448" s="138" t="s">
        <v>204</v>
      </c>
      <c r="L448" s="138" t="s">
        <v>325</v>
      </c>
      <c r="M448" s="138" t="s">
        <v>340</v>
      </c>
      <c r="N448" s="138" t="s">
        <v>459</v>
      </c>
      <c r="O448" s="138" t="s">
        <v>339</v>
      </c>
      <c r="P448" s="138" t="s">
        <v>1212</v>
      </c>
      <c r="Q448" s="139">
        <v>981</v>
      </c>
      <c r="R448" s="139">
        <v>1</v>
      </c>
      <c r="S448" s="139">
        <v>7800</v>
      </c>
      <c r="T448" s="140"/>
      <c r="U448" s="139">
        <v>76.518000000000001</v>
      </c>
      <c r="V448" s="141">
        <v>1.0000000000000001E-5</v>
      </c>
      <c r="W448" s="141">
        <f t="shared" si="7"/>
        <v>7.6843200424195181E-3</v>
      </c>
      <c r="X448" s="141">
        <v>1.1713730188194064E-3</v>
      </c>
      <c r="AC448" s="2"/>
      <c r="AD448" s="2"/>
      <c r="AE448" s="2"/>
    </row>
    <row r="449" spans="1:31" s="134" customFormat="1">
      <c r="A449" s="138" t="s">
        <v>1213</v>
      </c>
      <c r="B449" s="138">
        <v>35011</v>
      </c>
      <c r="C449" s="138" t="s">
        <v>1714</v>
      </c>
      <c r="D449" s="138" t="s">
        <v>1715</v>
      </c>
      <c r="E449" s="138" t="s">
        <v>309</v>
      </c>
      <c r="F449" s="138" t="s">
        <v>3657</v>
      </c>
      <c r="G449" s="138" t="s">
        <v>3658</v>
      </c>
      <c r="H449" s="138" t="s">
        <v>321</v>
      </c>
      <c r="I449" s="138" t="s">
        <v>917</v>
      </c>
      <c r="J449" s="138" t="s">
        <v>204</v>
      </c>
      <c r="K449" s="138" t="s">
        <v>204</v>
      </c>
      <c r="L449" s="138" t="s">
        <v>325</v>
      </c>
      <c r="M449" s="138" t="s">
        <v>340</v>
      </c>
      <c r="N449" s="138" t="s">
        <v>464</v>
      </c>
      <c r="O449" s="138" t="s">
        <v>339</v>
      </c>
      <c r="P449" s="138" t="s">
        <v>1212</v>
      </c>
      <c r="Q449" s="139">
        <v>4257</v>
      </c>
      <c r="R449" s="139">
        <v>1</v>
      </c>
      <c r="S449" s="139">
        <v>1783</v>
      </c>
      <c r="T449" s="140"/>
      <c r="U449" s="139">
        <v>75.902000000000001</v>
      </c>
      <c r="V449" s="141">
        <v>2.0000000000000002E-5</v>
      </c>
      <c r="W449" s="141">
        <f t="shared" si="7"/>
        <v>7.622458243285583E-3</v>
      </c>
      <c r="X449" s="141">
        <v>1.1619430052331554E-3</v>
      </c>
      <c r="AC449" s="2"/>
      <c r="AD449" s="2"/>
      <c r="AE449" s="2"/>
    </row>
    <row r="450" spans="1:31" s="134" customFormat="1">
      <c r="A450" s="138" t="s">
        <v>1213</v>
      </c>
      <c r="B450" s="138">
        <v>35011</v>
      </c>
      <c r="C450" s="138" t="s">
        <v>2586</v>
      </c>
      <c r="D450" s="138" t="s">
        <v>2587</v>
      </c>
      <c r="E450" s="138" t="s">
        <v>309</v>
      </c>
      <c r="F450" s="138" t="s">
        <v>2586</v>
      </c>
      <c r="G450" s="138" t="s">
        <v>3609</v>
      </c>
      <c r="H450" s="138" t="s">
        <v>321</v>
      </c>
      <c r="I450" s="138" t="s">
        <v>917</v>
      </c>
      <c r="J450" s="138" t="s">
        <v>204</v>
      </c>
      <c r="K450" s="138" t="s">
        <v>204</v>
      </c>
      <c r="L450" s="138" t="s">
        <v>325</v>
      </c>
      <c r="M450" s="138" t="s">
        <v>340</v>
      </c>
      <c r="N450" s="138" t="s">
        <v>478</v>
      </c>
      <c r="O450" s="138" t="s">
        <v>339</v>
      </c>
      <c r="P450" s="138" t="s">
        <v>1212</v>
      </c>
      <c r="Q450" s="139">
        <v>4446.45</v>
      </c>
      <c r="R450" s="139">
        <v>1</v>
      </c>
      <c r="S450" s="139">
        <v>1651</v>
      </c>
      <c r="T450" s="140"/>
      <c r="U450" s="139">
        <v>73.411000000000001</v>
      </c>
      <c r="V450" s="141">
        <v>2.0000000000000002E-5</v>
      </c>
      <c r="W450" s="141">
        <f t="shared" ref="W450:W513" si="10">U450/SUMIF(B:B,B450,U:U)</f>
        <v>7.3722995717878043E-3</v>
      </c>
      <c r="X450" s="141">
        <v>1.1238096223705723E-3</v>
      </c>
      <c r="AC450" s="2"/>
      <c r="AD450" s="2"/>
      <c r="AE450" s="2"/>
    </row>
    <row r="451" spans="1:31" s="134" customFormat="1">
      <c r="A451" s="138" t="s">
        <v>1213</v>
      </c>
      <c r="B451" s="138">
        <v>35011</v>
      </c>
      <c r="C451" s="138" t="s">
        <v>2385</v>
      </c>
      <c r="D451" s="138" t="s">
        <v>2386</v>
      </c>
      <c r="E451" s="138" t="s">
        <v>309</v>
      </c>
      <c r="F451" s="138" t="s">
        <v>2385</v>
      </c>
      <c r="G451" s="138" t="s">
        <v>3641</v>
      </c>
      <c r="H451" s="138" t="s">
        <v>321</v>
      </c>
      <c r="I451" s="138" t="s">
        <v>917</v>
      </c>
      <c r="J451" s="138" t="s">
        <v>204</v>
      </c>
      <c r="K451" s="138" t="s">
        <v>204</v>
      </c>
      <c r="L451" s="138" t="s">
        <v>325</v>
      </c>
      <c r="M451" s="138" t="s">
        <v>340</v>
      </c>
      <c r="N451" s="138" t="s">
        <v>447</v>
      </c>
      <c r="O451" s="138" t="s">
        <v>339</v>
      </c>
      <c r="P451" s="138" t="s">
        <v>1212</v>
      </c>
      <c r="Q451" s="139">
        <v>214</v>
      </c>
      <c r="R451" s="139">
        <v>1</v>
      </c>
      <c r="S451" s="139">
        <v>30010</v>
      </c>
      <c r="T451" s="140"/>
      <c r="U451" s="139">
        <v>64.221000000000004</v>
      </c>
      <c r="V451" s="141">
        <v>1.0000000000000001E-5</v>
      </c>
      <c r="W451" s="141">
        <f t="shared" si="10"/>
        <v>6.4493938347084849E-3</v>
      </c>
      <c r="X451" s="141">
        <v>9.8312484175750933E-4</v>
      </c>
      <c r="AC451" s="2"/>
      <c r="AD451" s="2"/>
      <c r="AE451" s="2"/>
    </row>
    <row r="452" spans="1:31" s="134" customFormat="1">
      <c r="A452" s="138" t="s">
        <v>1213</v>
      </c>
      <c r="B452" s="138">
        <v>35011</v>
      </c>
      <c r="C452" s="138" t="s">
        <v>1781</v>
      </c>
      <c r="D452" s="138" t="s">
        <v>1782</v>
      </c>
      <c r="E452" s="138" t="s">
        <v>309</v>
      </c>
      <c r="F452" s="138" t="s">
        <v>3546</v>
      </c>
      <c r="G452" s="138" t="s">
        <v>3547</v>
      </c>
      <c r="H452" s="138" t="s">
        <v>321</v>
      </c>
      <c r="I452" s="138" t="s">
        <v>917</v>
      </c>
      <c r="J452" s="138" t="s">
        <v>204</v>
      </c>
      <c r="K452" s="138" t="s">
        <v>204</v>
      </c>
      <c r="L452" s="138" t="s">
        <v>325</v>
      </c>
      <c r="M452" s="138" t="s">
        <v>340</v>
      </c>
      <c r="N452" s="138" t="s">
        <v>454</v>
      </c>
      <c r="O452" s="138" t="s">
        <v>339</v>
      </c>
      <c r="P452" s="138" t="s">
        <v>1212</v>
      </c>
      <c r="Q452" s="139">
        <v>738</v>
      </c>
      <c r="R452" s="139">
        <v>1</v>
      </c>
      <c r="S452" s="139">
        <v>8700</v>
      </c>
      <c r="T452" s="140"/>
      <c r="U452" s="139">
        <v>64.206000000000003</v>
      </c>
      <c r="V452" s="141">
        <v>1.0000000000000001E-5</v>
      </c>
      <c r="W452" s="141">
        <f t="shared" si="10"/>
        <v>6.4478874597295741E-3</v>
      </c>
      <c r="X452" s="141">
        <v>9.8289521480329875E-4</v>
      </c>
      <c r="AC452" s="2"/>
      <c r="AD452" s="2"/>
      <c r="AE452" s="2"/>
    </row>
    <row r="453" spans="1:31" s="134" customFormat="1">
      <c r="A453" s="138" t="s">
        <v>1213</v>
      </c>
      <c r="B453" s="138">
        <v>35011</v>
      </c>
      <c r="C453" s="138" t="s">
        <v>2327</v>
      </c>
      <c r="D453" s="138" t="s">
        <v>2328</v>
      </c>
      <c r="E453" s="138" t="s">
        <v>309</v>
      </c>
      <c r="F453" s="138" t="s">
        <v>2327</v>
      </c>
      <c r="G453" s="138" t="s">
        <v>3745</v>
      </c>
      <c r="H453" s="138" t="s">
        <v>321</v>
      </c>
      <c r="I453" s="138" t="s">
        <v>917</v>
      </c>
      <c r="J453" s="138" t="s">
        <v>204</v>
      </c>
      <c r="K453" s="138" t="s">
        <v>204</v>
      </c>
      <c r="L453" s="138" t="s">
        <v>325</v>
      </c>
      <c r="M453" s="138" t="s">
        <v>340</v>
      </c>
      <c r="N453" s="138" t="s">
        <v>464</v>
      </c>
      <c r="O453" s="138" t="s">
        <v>339</v>
      </c>
      <c r="P453" s="138" t="s">
        <v>1212</v>
      </c>
      <c r="Q453" s="139">
        <v>2064</v>
      </c>
      <c r="R453" s="139">
        <v>1</v>
      </c>
      <c r="S453" s="139">
        <v>2900</v>
      </c>
      <c r="T453" s="139">
        <v>0.495</v>
      </c>
      <c r="U453" s="139">
        <v>60.350999999999999</v>
      </c>
      <c r="V453" s="141">
        <v>1.0000000000000001E-5</v>
      </c>
      <c r="W453" s="141">
        <f t="shared" si="10"/>
        <v>6.0607490901495109E-3</v>
      </c>
      <c r="X453" s="141">
        <v>9.2388108757115973E-4</v>
      </c>
      <c r="AC453" s="2"/>
      <c r="AD453" s="2"/>
      <c r="AE453" s="2"/>
    </row>
    <row r="454" spans="1:31" s="134" customFormat="1">
      <c r="A454" s="138" t="s">
        <v>1213</v>
      </c>
      <c r="B454" s="138">
        <v>35011</v>
      </c>
      <c r="C454" s="138" t="s">
        <v>1753</v>
      </c>
      <c r="D454" s="138" t="s">
        <v>1754</v>
      </c>
      <c r="E454" s="138" t="s">
        <v>309</v>
      </c>
      <c r="F454" s="138" t="s">
        <v>1753</v>
      </c>
      <c r="G454" s="138" t="s">
        <v>3663</v>
      </c>
      <c r="H454" s="138" t="s">
        <v>321</v>
      </c>
      <c r="I454" s="138" t="s">
        <v>917</v>
      </c>
      <c r="J454" s="138" t="s">
        <v>204</v>
      </c>
      <c r="K454" s="138" t="s">
        <v>204</v>
      </c>
      <c r="L454" s="138" t="s">
        <v>325</v>
      </c>
      <c r="M454" s="138" t="s">
        <v>340</v>
      </c>
      <c r="N454" s="138" t="s">
        <v>447</v>
      </c>
      <c r="O454" s="138" t="s">
        <v>339</v>
      </c>
      <c r="P454" s="138" t="s">
        <v>1212</v>
      </c>
      <c r="Q454" s="139">
        <v>3619</v>
      </c>
      <c r="R454" s="139">
        <v>1</v>
      </c>
      <c r="S454" s="139">
        <v>1661</v>
      </c>
      <c r="T454" s="140"/>
      <c r="U454" s="139">
        <v>60.112000000000002</v>
      </c>
      <c r="V454" s="141">
        <v>1.0000000000000001E-5</v>
      </c>
      <c r="W454" s="141">
        <f t="shared" si="10"/>
        <v>6.0367475154855339E-3</v>
      </c>
      <c r="X454" s="141">
        <v>9.2022236476740329E-4</v>
      </c>
      <c r="AC454" s="2"/>
      <c r="AD454" s="2"/>
      <c r="AE454" s="2"/>
    </row>
    <row r="455" spans="1:31" s="134" customFormat="1">
      <c r="A455" s="138" t="s">
        <v>1213</v>
      </c>
      <c r="B455" s="138">
        <v>35011</v>
      </c>
      <c r="C455" s="138" t="s">
        <v>3258</v>
      </c>
      <c r="D455" s="138" t="s">
        <v>3259</v>
      </c>
      <c r="E455" s="138" t="s">
        <v>309</v>
      </c>
      <c r="F455" s="138" t="s">
        <v>3258</v>
      </c>
      <c r="G455" s="138" t="s">
        <v>3622</v>
      </c>
      <c r="H455" s="138" t="s">
        <v>321</v>
      </c>
      <c r="I455" s="138" t="s">
        <v>917</v>
      </c>
      <c r="J455" s="138" t="s">
        <v>204</v>
      </c>
      <c r="K455" s="138" t="s">
        <v>204</v>
      </c>
      <c r="L455" s="138" t="s">
        <v>325</v>
      </c>
      <c r="M455" s="138" t="s">
        <v>340</v>
      </c>
      <c r="N455" s="138" t="s">
        <v>441</v>
      </c>
      <c r="O455" s="138" t="s">
        <v>339</v>
      </c>
      <c r="P455" s="138" t="s">
        <v>1212</v>
      </c>
      <c r="Q455" s="139">
        <v>228</v>
      </c>
      <c r="R455" s="139">
        <v>1</v>
      </c>
      <c r="S455" s="139">
        <v>26100</v>
      </c>
      <c r="T455" s="140"/>
      <c r="U455" s="139">
        <v>59.508000000000003</v>
      </c>
      <c r="V455" s="141">
        <v>0</v>
      </c>
      <c r="W455" s="141">
        <f t="shared" si="10"/>
        <v>5.976090816334728E-3</v>
      </c>
      <c r="X455" s="141">
        <v>9.1097605274452086E-4</v>
      </c>
      <c r="AC455" s="2"/>
      <c r="AD455" s="2"/>
      <c r="AE455" s="2"/>
    </row>
    <row r="456" spans="1:31" s="134" customFormat="1">
      <c r="A456" s="138" t="s">
        <v>1213</v>
      </c>
      <c r="B456" s="138">
        <v>35011</v>
      </c>
      <c r="C456" s="138" t="s">
        <v>2598</v>
      </c>
      <c r="D456" s="138" t="s">
        <v>2599</v>
      </c>
      <c r="E456" s="138" t="s">
        <v>309</v>
      </c>
      <c r="F456" s="138" t="s">
        <v>2598</v>
      </c>
      <c r="G456" s="138" t="s">
        <v>3664</v>
      </c>
      <c r="H456" s="138" t="s">
        <v>321</v>
      </c>
      <c r="I456" s="138" t="s">
        <v>917</v>
      </c>
      <c r="J456" s="138" t="s">
        <v>204</v>
      </c>
      <c r="K456" s="138" t="s">
        <v>204</v>
      </c>
      <c r="L456" s="138" t="s">
        <v>325</v>
      </c>
      <c r="M456" s="138" t="s">
        <v>340</v>
      </c>
      <c r="N456" s="138" t="s">
        <v>454</v>
      </c>
      <c r="O456" s="138" t="s">
        <v>339</v>
      </c>
      <c r="P456" s="138" t="s">
        <v>1212</v>
      </c>
      <c r="Q456" s="139">
        <v>21671.4</v>
      </c>
      <c r="R456" s="139">
        <v>1</v>
      </c>
      <c r="S456" s="139">
        <v>203</v>
      </c>
      <c r="T456" s="140"/>
      <c r="U456" s="139">
        <v>43.993000000000002</v>
      </c>
      <c r="V456" s="141">
        <v>1.0000000000000001E-5</v>
      </c>
      <c r="W456" s="141">
        <f t="shared" si="10"/>
        <v>4.4179969631480418E-3</v>
      </c>
      <c r="X456" s="141">
        <v>6.7346523977263061E-4</v>
      </c>
      <c r="AC456" s="2"/>
      <c r="AD456" s="2"/>
      <c r="AE456" s="2"/>
    </row>
    <row r="457" spans="1:31" s="134" customFormat="1">
      <c r="A457" s="138" t="s">
        <v>1213</v>
      </c>
      <c r="B457" s="138">
        <v>35011</v>
      </c>
      <c r="C457" s="138" t="s">
        <v>1908</v>
      </c>
      <c r="D457" s="138" t="s">
        <v>1909</v>
      </c>
      <c r="E457" s="138" t="s">
        <v>309</v>
      </c>
      <c r="F457" s="138" t="s">
        <v>1908</v>
      </c>
      <c r="G457" s="138" t="s">
        <v>3578</v>
      </c>
      <c r="H457" s="138" t="s">
        <v>321</v>
      </c>
      <c r="I457" s="138" t="s">
        <v>917</v>
      </c>
      <c r="J457" s="138" t="s">
        <v>204</v>
      </c>
      <c r="K457" s="138" t="s">
        <v>204</v>
      </c>
      <c r="L457" s="138" t="s">
        <v>325</v>
      </c>
      <c r="M457" s="138" t="s">
        <v>340</v>
      </c>
      <c r="N457" s="138" t="s">
        <v>464</v>
      </c>
      <c r="O457" s="138" t="s">
        <v>339</v>
      </c>
      <c r="P457" s="138" t="s">
        <v>1212</v>
      </c>
      <c r="Q457" s="139">
        <v>397</v>
      </c>
      <c r="R457" s="139">
        <v>1</v>
      </c>
      <c r="S457" s="139">
        <v>10740</v>
      </c>
      <c r="T457" s="140"/>
      <c r="U457" s="139">
        <v>42.637999999999998</v>
      </c>
      <c r="V457" s="141">
        <v>1.0000000000000001E-5</v>
      </c>
      <c r="W457" s="141">
        <f t="shared" si="10"/>
        <v>4.281921090053104E-3</v>
      </c>
      <c r="X457" s="141">
        <v>6.527222715756012E-4</v>
      </c>
      <c r="AC457" s="2"/>
      <c r="AD457" s="2"/>
      <c r="AE457" s="2"/>
    </row>
    <row r="458" spans="1:31" s="134" customFormat="1">
      <c r="A458" s="138" t="s">
        <v>1213</v>
      </c>
      <c r="B458" s="138">
        <v>35011</v>
      </c>
      <c r="C458" s="138" t="s">
        <v>2262</v>
      </c>
      <c r="D458" s="138" t="s">
        <v>2263</v>
      </c>
      <c r="E458" s="138" t="s">
        <v>309</v>
      </c>
      <c r="F458" s="138" t="s">
        <v>2262</v>
      </c>
      <c r="G458" s="138" t="s">
        <v>3747</v>
      </c>
      <c r="H458" s="138" t="s">
        <v>321</v>
      </c>
      <c r="I458" s="138" t="s">
        <v>917</v>
      </c>
      <c r="J458" s="138" t="s">
        <v>204</v>
      </c>
      <c r="K458" s="138" t="s">
        <v>204</v>
      </c>
      <c r="L458" s="138" t="s">
        <v>325</v>
      </c>
      <c r="M458" s="138" t="s">
        <v>340</v>
      </c>
      <c r="N458" s="138" t="s">
        <v>441</v>
      </c>
      <c r="O458" s="138" t="s">
        <v>339</v>
      </c>
      <c r="P458" s="138" t="s">
        <v>1212</v>
      </c>
      <c r="Q458" s="139">
        <v>4034</v>
      </c>
      <c r="R458" s="139">
        <v>1</v>
      </c>
      <c r="S458" s="139">
        <v>1013</v>
      </c>
      <c r="T458" s="139">
        <v>0.40300000000000002</v>
      </c>
      <c r="U458" s="139">
        <v>41.268000000000001</v>
      </c>
      <c r="V458" s="141">
        <v>1.0000000000000001E-5</v>
      </c>
      <c r="W458" s="141">
        <f t="shared" si="10"/>
        <v>4.1443388419792554E-3</v>
      </c>
      <c r="X458" s="141">
        <v>6.317496764243611E-4</v>
      </c>
      <c r="AC458" s="2"/>
      <c r="AD458" s="2"/>
      <c r="AE458" s="2"/>
    </row>
    <row r="459" spans="1:31" s="134" customFormat="1">
      <c r="A459" s="138" t="s">
        <v>1213</v>
      </c>
      <c r="B459" s="138">
        <v>35011</v>
      </c>
      <c r="C459" s="138" t="s">
        <v>2517</v>
      </c>
      <c r="D459" s="138" t="s">
        <v>2518</v>
      </c>
      <c r="E459" s="138" t="s">
        <v>309</v>
      </c>
      <c r="F459" s="138" t="s">
        <v>2517</v>
      </c>
      <c r="G459" s="138" t="s">
        <v>3779</v>
      </c>
      <c r="H459" s="138" t="s">
        <v>321</v>
      </c>
      <c r="I459" s="138" t="s">
        <v>917</v>
      </c>
      <c r="J459" s="138" t="s">
        <v>204</v>
      </c>
      <c r="K459" s="138" t="s">
        <v>204</v>
      </c>
      <c r="L459" s="138" t="s">
        <v>325</v>
      </c>
      <c r="M459" s="138" t="s">
        <v>340</v>
      </c>
      <c r="N459" s="138" t="s">
        <v>447</v>
      </c>
      <c r="O459" s="138" t="s">
        <v>339</v>
      </c>
      <c r="P459" s="138" t="s">
        <v>1212</v>
      </c>
      <c r="Q459" s="139">
        <v>3921</v>
      </c>
      <c r="R459" s="139">
        <v>1</v>
      </c>
      <c r="S459" s="139">
        <v>972.7</v>
      </c>
      <c r="T459" s="140"/>
      <c r="U459" s="139">
        <v>38.14</v>
      </c>
      <c r="V459" s="141">
        <v>1.0000000000000001E-5</v>
      </c>
      <c r="W459" s="141">
        <f t="shared" si="10"/>
        <v>3.830209446377067E-3</v>
      </c>
      <c r="X459" s="141">
        <v>5.8386480223963206E-4</v>
      </c>
      <c r="AC459" s="2"/>
      <c r="AD459" s="2"/>
      <c r="AE459" s="2"/>
    </row>
    <row r="460" spans="1:31" s="134" customFormat="1">
      <c r="A460" s="138" t="s">
        <v>1213</v>
      </c>
      <c r="B460" s="138">
        <v>35011</v>
      </c>
      <c r="C460" s="138" t="s">
        <v>2050</v>
      </c>
      <c r="D460" s="138" t="s">
        <v>2051</v>
      </c>
      <c r="E460" s="138" t="s">
        <v>309</v>
      </c>
      <c r="F460" s="138" t="s">
        <v>2050</v>
      </c>
      <c r="G460" s="138" t="s">
        <v>3668</v>
      </c>
      <c r="H460" s="138" t="s">
        <v>321</v>
      </c>
      <c r="I460" s="138" t="s">
        <v>917</v>
      </c>
      <c r="J460" s="138" t="s">
        <v>204</v>
      </c>
      <c r="K460" s="138" t="s">
        <v>204</v>
      </c>
      <c r="L460" s="138" t="s">
        <v>325</v>
      </c>
      <c r="M460" s="138" t="s">
        <v>340</v>
      </c>
      <c r="N460" s="138" t="s">
        <v>464</v>
      </c>
      <c r="O460" s="138" t="s">
        <v>339</v>
      </c>
      <c r="P460" s="138" t="s">
        <v>1212</v>
      </c>
      <c r="Q460" s="139">
        <v>2049</v>
      </c>
      <c r="R460" s="139">
        <v>1</v>
      </c>
      <c r="S460" s="139">
        <v>1796</v>
      </c>
      <c r="T460" s="140"/>
      <c r="U460" s="139">
        <v>36.799999999999997</v>
      </c>
      <c r="V460" s="141">
        <v>0</v>
      </c>
      <c r="W460" s="141">
        <f t="shared" si="10"/>
        <v>3.6956399482610397E-3</v>
      </c>
      <c r="X460" s="141">
        <v>5.6335146099681323E-4</v>
      </c>
      <c r="AC460" s="2"/>
      <c r="AD460" s="2"/>
      <c r="AE460" s="2"/>
    </row>
    <row r="461" spans="1:31" s="134" customFormat="1">
      <c r="A461" s="138" t="s">
        <v>1213</v>
      </c>
      <c r="B461" s="138">
        <v>35011</v>
      </c>
      <c r="C461" s="138" t="s">
        <v>3574</v>
      </c>
      <c r="D461" s="138" t="s">
        <v>3575</v>
      </c>
      <c r="E461" s="138" t="s">
        <v>309</v>
      </c>
      <c r="F461" s="138" t="s">
        <v>3576</v>
      </c>
      <c r="G461" s="138" t="s">
        <v>3577</v>
      </c>
      <c r="H461" s="138" t="s">
        <v>321</v>
      </c>
      <c r="I461" s="138" t="s">
        <v>917</v>
      </c>
      <c r="J461" s="138" t="s">
        <v>204</v>
      </c>
      <c r="K461" s="138" t="s">
        <v>204</v>
      </c>
      <c r="L461" s="138" t="s">
        <v>325</v>
      </c>
      <c r="M461" s="138" t="s">
        <v>340</v>
      </c>
      <c r="N461" s="138" t="s">
        <v>454</v>
      </c>
      <c r="O461" s="138" t="s">
        <v>339</v>
      </c>
      <c r="P461" s="138" t="s">
        <v>1212</v>
      </c>
      <c r="Q461" s="139">
        <v>2715</v>
      </c>
      <c r="R461" s="139">
        <v>1</v>
      </c>
      <c r="S461" s="139">
        <v>1249</v>
      </c>
      <c r="T461" s="139">
        <v>0.51300000000000001</v>
      </c>
      <c r="U461" s="139">
        <v>34.423999999999999</v>
      </c>
      <c r="V461" s="141">
        <v>0</v>
      </c>
      <c r="W461" s="141">
        <f t="shared" si="10"/>
        <v>3.457030151601577E-3</v>
      </c>
      <c r="X461" s="141">
        <v>5.2697855144984509E-4</v>
      </c>
      <c r="AC461" s="2"/>
      <c r="AD461" s="2"/>
      <c r="AE461" s="2"/>
    </row>
    <row r="462" spans="1:31" s="134" customFormat="1">
      <c r="A462" s="138" t="s">
        <v>1213</v>
      </c>
      <c r="B462" s="138">
        <v>35011</v>
      </c>
      <c r="C462" s="138" t="s">
        <v>1696</v>
      </c>
      <c r="D462" s="138" t="s">
        <v>1697</v>
      </c>
      <c r="E462" s="138" t="s">
        <v>309</v>
      </c>
      <c r="F462" s="138" t="s">
        <v>3772</v>
      </c>
      <c r="G462" s="138" t="s">
        <v>3773</v>
      </c>
      <c r="H462" s="138" t="s">
        <v>321</v>
      </c>
      <c r="I462" s="138" t="s">
        <v>917</v>
      </c>
      <c r="J462" s="138" t="s">
        <v>204</v>
      </c>
      <c r="K462" s="138" t="s">
        <v>204</v>
      </c>
      <c r="L462" s="138" t="s">
        <v>325</v>
      </c>
      <c r="M462" s="138" t="s">
        <v>340</v>
      </c>
      <c r="N462" s="138" t="s">
        <v>464</v>
      </c>
      <c r="O462" s="138" t="s">
        <v>339</v>
      </c>
      <c r="P462" s="138" t="s">
        <v>1212</v>
      </c>
      <c r="Q462" s="139">
        <v>592</v>
      </c>
      <c r="R462" s="139">
        <v>1</v>
      </c>
      <c r="S462" s="139">
        <v>5236</v>
      </c>
      <c r="T462" s="140"/>
      <c r="U462" s="139">
        <v>30.997</v>
      </c>
      <c r="V462" s="141">
        <v>0</v>
      </c>
      <c r="W462" s="141">
        <f t="shared" si="10"/>
        <v>3.1128736814197678E-3</v>
      </c>
      <c r="X462" s="141">
        <v>4.7451644664451686E-4</v>
      </c>
      <c r="AC462" s="2"/>
      <c r="AD462" s="2"/>
      <c r="AE462" s="2"/>
    </row>
    <row r="463" spans="1:31" s="134" customFormat="1">
      <c r="A463" s="138" t="s">
        <v>1213</v>
      </c>
      <c r="B463" s="138">
        <v>35011</v>
      </c>
      <c r="C463" s="138" t="s">
        <v>3565</v>
      </c>
      <c r="D463" s="138" t="s">
        <v>3566</v>
      </c>
      <c r="E463" s="138" t="s">
        <v>309</v>
      </c>
      <c r="F463" s="138" t="s">
        <v>3565</v>
      </c>
      <c r="G463" s="138" t="s">
        <v>3567</v>
      </c>
      <c r="H463" s="138" t="s">
        <v>321</v>
      </c>
      <c r="I463" s="138" t="s">
        <v>917</v>
      </c>
      <c r="J463" s="138" t="s">
        <v>204</v>
      </c>
      <c r="K463" s="138" t="s">
        <v>204</v>
      </c>
      <c r="L463" s="138" t="s">
        <v>325</v>
      </c>
      <c r="M463" s="138" t="s">
        <v>340</v>
      </c>
      <c r="N463" s="138" t="s">
        <v>458</v>
      </c>
      <c r="O463" s="138" t="s">
        <v>339</v>
      </c>
      <c r="P463" s="138" t="s">
        <v>1212</v>
      </c>
      <c r="Q463" s="139">
        <v>89</v>
      </c>
      <c r="R463" s="139">
        <v>1</v>
      </c>
      <c r="S463" s="139">
        <v>21310</v>
      </c>
      <c r="T463" s="140"/>
      <c r="U463" s="139">
        <v>18.966000000000001</v>
      </c>
      <c r="V463" s="141">
        <v>0</v>
      </c>
      <c r="W463" s="141">
        <f t="shared" si="10"/>
        <v>1.9046605233347523E-3</v>
      </c>
      <c r="X463" s="141">
        <v>2.9034032090395547E-4</v>
      </c>
      <c r="AC463" s="2"/>
      <c r="AD463" s="2"/>
      <c r="AE463" s="2"/>
    </row>
    <row r="464" spans="1:31" s="134" customFormat="1">
      <c r="A464" s="138" t="s">
        <v>1213</v>
      </c>
      <c r="B464" s="138">
        <v>35011</v>
      </c>
      <c r="C464" s="138" t="s">
        <v>1899</v>
      </c>
      <c r="D464" s="138" t="s">
        <v>1900</v>
      </c>
      <c r="E464" s="138" t="s">
        <v>311</v>
      </c>
      <c r="F464" s="138" t="s">
        <v>1899</v>
      </c>
      <c r="G464" s="138" t="s">
        <v>3628</v>
      </c>
      <c r="H464" s="138" t="s">
        <v>321</v>
      </c>
      <c r="I464" s="138" t="s">
        <v>917</v>
      </c>
      <c r="J464" s="138" t="s">
        <v>204</v>
      </c>
      <c r="K464" s="138" t="s">
        <v>233</v>
      </c>
      <c r="L464" s="138" t="s">
        <v>325</v>
      </c>
      <c r="M464" s="138" t="s">
        <v>340</v>
      </c>
      <c r="N464" s="138" t="s">
        <v>454</v>
      </c>
      <c r="O464" s="138" t="s">
        <v>339</v>
      </c>
      <c r="P464" s="138" t="s">
        <v>1212</v>
      </c>
      <c r="Q464" s="139">
        <v>304</v>
      </c>
      <c r="R464" s="139">
        <v>1</v>
      </c>
      <c r="S464" s="139">
        <v>4205</v>
      </c>
      <c r="T464" s="139">
        <v>0.33900000000000002</v>
      </c>
      <c r="U464" s="139">
        <v>13.122</v>
      </c>
      <c r="V464" s="141">
        <v>0</v>
      </c>
      <c r="W464" s="141">
        <f t="shared" si="10"/>
        <v>1.3177768315511241E-3</v>
      </c>
      <c r="X464" s="141">
        <v>2.0087765954348324E-4</v>
      </c>
      <c r="AC464" s="2"/>
      <c r="AD464" s="2"/>
      <c r="AE464" s="2"/>
    </row>
    <row r="465" spans="1:31" s="134" customFormat="1">
      <c r="A465" s="138" t="s">
        <v>1213</v>
      </c>
      <c r="B465" s="138">
        <v>35011</v>
      </c>
      <c r="C465" s="138" t="s">
        <v>3906</v>
      </c>
      <c r="D465" s="138" t="s">
        <v>3907</v>
      </c>
      <c r="E465" s="138" t="s">
        <v>309</v>
      </c>
      <c r="F465" s="138" t="s">
        <v>3908</v>
      </c>
      <c r="G465" s="138" t="s">
        <v>3909</v>
      </c>
      <c r="H465" s="138" t="s">
        <v>321</v>
      </c>
      <c r="I465" s="138" t="s">
        <v>917</v>
      </c>
      <c r="J465" s="138" t="s">
        <v>204</v>
      </c>
      <c r="K465" s="138" t="s">
        <v>204</v>
      </c>
      <c r="L465" s="138" t="s">
        <v>325</v>
      </c>
      <c r="M465" s="138" t="s">
        <v>340</v>
      </c>
      <c r="N465" s="138" t="s">
        <v>450</v>
      </c>
      <c r="O465" s="138" t="s">
        <v>339</v>
      </c>
      <c r="P465" s="138" t="s">
        <v>1212</v>
      </c>
      <c r="Q465" s="139">
        <v>8000</v>
      </c>
      <c r="R465" s="139">
        <v>1</v>
      </c>
      <c r="S465" s="139">
        <v>53.4</v>
      </c>
      <c r="T465" s="140"/>
      <c r="U465" s="139">
        <v>4.2720000000000002</v>
      </c>
      <c r="V465" s="141">
        <v>1.98E-3</v>
      </c>
      <c r="W465" s="141">
        <f t="shared" si="10"/>
        <v>4.2901559399378161E-4</v>
      </c>
      <c r="X465" s="141">
        <v>6.5397756559195281E-5</v>
      </c>
      <c r="AC465" s="2"/>
      <c r="AD465" s="2"/>
      <c r="AE465" s="2"/>
    </row>
    <row r="466" spans="1:31" s="134" customFormat="1">
      <c r="A466" s="138" t="s">
        <v>1213</v>
      </c>
      <c r="B466" s="138">
        <v>35011</v>
      </c>
      <c r="C466" s="138" t="s">
        <v>3906</v>
      </c>
      <c r="D466" s="138" t="s">
        <v>3907</v>
      </c>
      <c r="E466" s="138" t="s">
        <v>309</v>
      </c>
      <c r="F466" s="138" t="s">
        <v>3910</v>
      </c>
      <c r="G466" s="138" t="s">
        <v>3911</v>
      </c>
      <c r="H466" s="138" t="s">
        <v>321</v>
      </c>
      <c r="I466" s="138" t="s">
        <v>917</v>
      </c>
      <c r="J466" s="138" t="s">
        <v>204</v>
      </c>
      <c r="K466" s="138" t="s">
        <v>204</v>
      </c>
      <c r="L466" s="140"/>
      <c r="M466" s="138" t="s">
        <v>340</v>
      </c>
      <c r="N466" s="138" t="s">
        <v>450</v>
      </c>
      <c r="O466" s="138" t="s">
        <v>339</v>
      </c>
      <c r="P466" s="138" t="s">
        <v>1212</v>
      </c>
      <c r="Q466" s="139">
        <v>80</v>
      </c>
      <c r="R466" s="139">
        <v>1</v>
      </c>
      <c r="S466" s="139">
        <v>0</v>
      </c>
      <c r="T466" s="140"/>
      <c r="U466" s="139">
        <v>0</v>
      </c>
      <c r="W466" s="141">
        <f t="shared" si="10"/>
        <v>0</v>
      </c>
      <c r="X466" s="141">
        <v>0</v>
      </c>
      <c r="AC466" s="2"/>
      <c r="AD466" s="2"/>
      <c r="AE466" s="2"/>
    </row>
    <row r="467" spans="1:31" s="134" customFormat="1">
      <c r="A467" s="138" t="s">
        <v>1213</v>
      </c>
      <c r="B467" s="138">
        <v>35011</v>
      </c>
      <c r="C467" s="138" t="s">
        <v>3697</v>
      </c>
      <c r="D467" s="138" t="s">
        <v>3698</v>
      </c>
      <c r="E467" s="138" t="s">
        <v>80</v>
      </c>
      <c r="F467" s="138" t="s">
        <v>3699</v>
      </c>
      <c r="G467" s="138" t="s">
        <v>3700</v>
      </c>
      <c r="H467" s="138" t="s">
        <v>321</v>
      </c>
      <c r="I467" s="138" t="s">
        <v>917</v>
      </c>
      <c r="J467" s="138" t="s">
        <v>205</v>
      </c>
      <c r="K467" s="138" t="s">
        <v>224</v>
      </c>
      <c r="L467" s="138" t="s">
        <v>325</v>
      </c>
      <c r="M467" s="138" t="s">
        <v>344</v>
      </c>
      <c r="N467" s="138" t="s">
        <v>544</v>
      </c>
      <c r="O467" s="138" t="s">
        <v>339</v>
      </c>
      <c r="P467" s="138" t="s">
        <v>1215</v>
      </c>
      <c r="Q467" s="139">
        <v>359</v>
      </c>
      <c r="R467" s="139">
        <v>3.718</v>
      </c>
      <c r="S467" s="139">
        <v>37539</v>
      </c>
      <c r="T467" s="140"/>
      <c r="U467" s="139">
        <v>501.05599999999998</v>
      </c>
      <c r="V467" s="141">
        <v>0</v>
      </c>
      <c r="W467" s="141">
        <f t="shared" si="10"/>
        <v>5.0318548095540316E-2</v>
      </c>
      <c r="X467" s="141">
        <v>7.6703975445983497E-3</v>
      </c>
      <c r="AC467" s="2"/>
      <c r="AD467" s="2"/>
      <c r="AE467" s="2"/>
    </row>
    <row r="468" spans="1:31" s="134" customFormat="1">
      <c r="A468" s="138" t="s">
        <v>1213</v>
      </c>
      <c r="B468" s="138">
        <v>35011</v>
      </c>
      <c r="C468" s="138" t="s">
        <v>3701</v>
      </c>
      <c r="D468" s="138" t="s">
        <v>3702</v>
      </c>
      <c r="E468" s="138" t="s">
        <v>80</v>
      </c>
      <c r="F468" s="138" t="s">
        <v>3703</v>
      </c>
      <c r="G468" s="138" t="s">
        <v>3704</v>
      </c>
      <c r="H468" s="138" t="s">
        <v>321</v>
      </c>
      <c r="I468" s="138" t="s">
        <v>917</v>
      </c>
      <c r="J468" s="138" t="s">
        <v>205</v>
      </c>
      <c r="K468" s="138" t="s">
        <v>224</v>
      </c>
      <c r="L468" s="138" t="s">
        <v>325</v>
      </c>
      <c r="M468" s="138" t="s">
        <v>344</v>
      </c>
      <c r="N468" s="138" t="s">
        <v>545</v>
      </c>
      <c r="O468" s="138" t="s">
        <v>339</v>
      </c>
      <c r="P468" s="138" t="s">
        <v>1215</v>
      </c>
      <c r="Q468" s="139">
        <v>801</v>
      </c>
      <c r="R468" s="139">
        <v>3.718</v>
      </c>
      <c r="S468" s="139">
        <v>15623</v>
      </c>
      <c r="T468" s="140"/>
      <c r="U468" s="139">
        <v>465.27100000000002</v>
      </c>
      <c r="V468" s="141">
        <v>0</v>
      </c>
      <c r="W468" s="141">
        <f t="shared" si="10"/>
        <v>4.672483952085224E-2</v>
      </c>
      <c r="X468" s="141">
        <v>7.1225841741697909E-3</v>
      </c>
      <c r="AC468" s="2"/>
      <c r="AD468" s="2"/>
      <c r="AE468" s="2"/>
    </row>
    <row r="469" spans="1:31" s="134" customFormat="1">
      <c r="A469" s="138" t="s">
        <v>1213</v>
      </c>
      <c r="B469" s="138">
        <v>35011</v>
      </c>
      <c r="C469" s="138" t="s">
        <v>3715</v>
      </c>
      <c r="D469" s="138" t="s">
        <v>3716</v>
      </c>
      <c r="E469" s="138" t="s">
        <v>80</v>
      </c>
      <c r="F469" s="138" t="s">
        <v>3717</v>
      </c>
      <c r="G469" s="138" t="s">
        <v>3718</v>
      </c>
      <c r="H469" s="138" t="s">
        <v>321</v>
      </c>
      <c r="I469" s="138" t="s">
        <v>917</v>
      </c>
      <c r="J469" s="138" t="s">
        <v>205</v>
      </c>
      <c r="K469" s="138" t="s">
        <v>224</v>
      </c>
      <c r="L469" s="138" t="s">
        <v>325</v>
      </c>
      <c r="M469" s="138" t="s">
        <v>344</v>
      </c>
      <c r="N469" s="138" t="s">
        <v>546</v>
      </c>
      <c r="O469" s="138" t="s">
        <v>339</v>
      </c>
      <c r="P469" s="138" t="s">
        <v>1215</v>
      </c>
      <c r="Q469" s="139">
        <v>469</v>
      </c>
      <c r="R469" s="139">
        <v>3.718</v>
      </c>
      <c r="S469" s="139">
        <v>22213</v>
      </c>
      <c r="T469" s="140"/>
      <c r="U469" s="139">
        <v>387.33699999999999</v>
      </c>
      <c r="V469" s="141">
        <v>0</v>
      </c>
      <c r="W469" s="141">
        <f t="shared" si="10"/>
        <v>3.8898317680423546E-2</v>
      </c>
      <c r="X469" s="141">
        <v>5.9295343708728986E-3</v>
      </c>
      <c r="AC469" s="2"/>
      <c r="AD469" s="2"/>
      <c r="AE469" s="2"/>
    </row>
    <row r="470" spans="1:31" s="134" customFormat="1">
      <c r="A470" s="138" t="s">
        <v>1213</v>
      </c>
      <c r="B470" s="138">
        <v>35011</v>
      </c>
      <c r="C470" s="138" t="s">
        <v>3263</v>
      </c>
      <c r="D470" s="138" t="s">
        <v>3264</v>
      </c>
      <c r="E470" s="138" t="s">
        <v>80</v>
      </c>
      <c r="F470" s="138" t="s">
        <v>3831</v>
      </c>
      <c r="G470" s="138" t="s">
        <v>3832</v>
      </c>
      <c r="H470" s="138" t="s">
        <v>321</v>
      </c>
      <c r="I470" s="138" t="s">
        <v>917</v>
      </c>
      <c r="J470" s="138" t="s">
        <v>205</v>
      </c>
      <c r="K470" s="138" t="s">
        <v>224</v>
      </c>
      <c r="L470" s="138" t="s">
        <v>325</v>
      </c>
      <c r="M470" s="138" t="s">
        <v>344</v>
      </c>
      <c r="N470" s="138" t="s">
        <v>544</v>
      </c>
      <c r="O470" s="138" t="s">
        <v>339</v>
      </c>
      <c r="P470" s="138" t="s">
        <v>1215</v>
      </c>
      <c r="Q470" s="139">
        <v>511</v>
      </c>
      <c r="R470" s="139">
        <v>3.718</v>
      </c>
      <c r="S470" s="139">
        <v>19026</v>
      </c>
      <c r="T470" s="140"/>
      <c r="U470" s="139">
        <v>361.47500000000002</v>
      </c>
      <c r="V470" s="141">
        <v>0</v>
      </c>
      <c r="W470" s="141">
        <f t="shared" si="10"/>
        <v>3.6301126366784224E-2</v>
      </c>
      <c r="X470" s="141">
        <v>5.5336268848864972E-3</v>
      </c>
      <c r="AC470" s="2"/>
      <c r="AD470" s="2"/>
      <c r="AE470" s="2"/>
    </row>
    <row r="471" spans="1:31" s="134" customFormat="1">
      <c r="A471" s="138" t="s">
        <v>1213</v>
      </c>
      <c r="B471" s="138">
        <v>35011</v>
      </c>
      <c r="C471" s="138" t="s">
        <v>3353</v>
      </c>
      <c r="D471" s="138" t="s">
        <v>3354</v>
      </c>
      <c r="E471" s="138" t="s">
        <v>80</v>
      </c>
      <c r="F471" s="138" t="s">
        <v>3353</v>
      </c>
      <c r="G471" s="138" t="s">
        <v>3714</v>
      </c>
      <c r="H471" s="138" t="s">
        <v>321</v>
      </c>
      <c r="I471" s="138" t="s">
        <v>917</v>
      </c>
      <c r="J471" s="138" t="s">
        <v>205</v>
      </c>
      <c r="K471" s="138" t="s">
        <v>224</v>
      </c>
      <c r="L471" s="138" t="s">
        <v>325</v>
      </c>
      <c r="M471" s="138" t="s">
        <v>344</v>
      </c>
      <c r="N471" s="138" t="s">
        <v>545</v>
      </c>
      <c r="O471" s="138" t="s">
        <v>339</v>
      </c>
      <c r="P471" s="138" t="s">
        <v>1215</v>
      </c>
      <c r="Q471" s="139">
        <v>165</v>
      </c>
      <c r="R471" s="139">
        <v>3.718</v>
      </c>
      <c r="S471" s="139">
        <v>57636</v>
      </c>
      <c r="T471" s="140"/>
      <c r="U471" s="139">
        <v>353.58</v>
      </c>
      <c r="V471" s="141">
        <v>0</v>
      </c>
      <c r="W471" s="141">
        <f t="shared" si="10"/>
        <v>3.5508271002884194E-2</v>
      </c>
      <c r="X471" s="141">
        <v>5.4127665646536201E-3</v>
      </c>
      <c r="AC471" s="2"/>
      <c r="AD471" s="2"/>
      <c r="AE471" s="2"/>
    </row>
    <row r="472" spans="1:31" s="134" customFormat="1">
      <c r="A472" s="138" t="s">
        <v>1213</v>
      </c>
      <c r="B472" s="138">
        <v>35011</v>
      </c>
      <c r="C472" s="138" t="s">
        <v>3912</v>
      </c>
      <c r="D472" s="138" t="s">
        <v>3913</v>
      </c>
      <c r="E472" s="138" t="s">
        <v>80</v>
      </c>
      <c r="F472" s="138" t="s">
        <v>3914</v>
      </c>
      <c r="G472" s="138" t="s">
        <v>3915</v>
      </c>
      <c r="H472" s="138" t="s">
        <v>321</v>
      </c>
      <c r="I472" s="138" t="s">
        <v>917</v>
      </c>
      <c r="J472" s="138" t="s">
        <v>205</v>
      </c>
      <c r="K472" s="138" t="s">
        <v>224</v>
      </c>
      <c r="L472" s="138" t="s">
        <v>325</v>
      </c>
      <c r="M472" s="138" t="s">
        <v>344</v>
      </c>
      <c r="N472" s="138" t="s">
        <v>548</v>
      </c>
      <c r="O472" s="138" t="s">
        <v>339</v>
      </c>
      <c r="P472" s="138" t="s">
        <v>1215</v>
      </c>
      <c r="Q472" s="139">
        <v>866</v>
      </c>
      <c r="R472" s="139">
        <v>3.718</v>
      </c>
      <c r="S472" s="139">
        <v>10838</v>
      </c>
      <c r="T472" s="139">
        <v>7.0000000000000001E-3</v>
      </c>
      <c r="U472" s="139">
        <v>348.98700000000002</v>
      </c>
      <c r="V472" s="141">
        <v>0</v>
      </c>
      <c r="W472" s="141">
        <f t="shared" si="10"/>
        <v>3.5047018984341732E-2</v>
      </c>
      <c r="X472" s="141">
        <v>5.3424547912743177E-3</v>
      </c>
      <c r="AC472" s="2"/>
      <c r="AD472" s="2"/>
      <c r="AE472" s="2"/>
    </row>
    <row r="473" spans="1:31" s="134" customFormat="1">
      <c r="A473" s="138" t="s">
        <v>1213</v>
      </c>
      <c r="B473" s="138">
        <v>35011</v>
      </c>
      <c r="C473" s="138" t="s">
        <v>3372</v>
      </c>
      <c r="D473" s="138" t="s">
        <v>3373</v>
      </c>
      <c r="E473" s="138" t="s">
        <v>80</v>
      </c>
      <c r="F473" s="138" t="s">
        <v>3705</v>
      </c>
      <c r="G473" s="138" t="s">
        <v>3706</v>
      </c>
      <c r="H473" s="138" t="s">
        <v>321</v>
      </c>
      <c r="I473" s="138" t="s">
        <v>917</v>
      </c>
      <c r="J473" s="138" t="s">
        <v>205</v>
      </c>
      <c r="K473" s="138" t="s">
        <v>301</v>
      </c>
      <c r="L473" s="138" t="s">
        <v>325</v>
      </c>
      <c r="M473" s="138" t="s">
        <v>344</v>
      </c>
      <c r="N473" s="138" t="s">
        <v>548</v>
      </c>
      <c r="O473" s="138" t="s">
        <v>339</v>
      </c>
      <c r="P473" s="138" t="s">
        <v>1215</v>
      </c>
      <c r="Q473" s="139">
        <v>539</v>
      </c>
      <c r="R473" s="139">
        <v>3.718</v>
      </c>
      <c r="S473" s="139">
        <v>16600</v>
      </c>
      <c r="T473" s="139">
        <v>0.22900000000000001</v>
      </c>
      <c r="U473" s="139">
        <v>333.51499999999999</v>
      </c>
      <c r="V473" s="141">
        <v>0</v>
      </c>
      <c r="W473" s="141">
        <f t="shared" si="10"/>
        <v>3.3493243406094581E-2</v>
      </c>
      <c r="X473" s="141">
        <v>5.1056022422378304E-3</v>
      </c>
      <c r="AC473" s="2"/>
      <c r="AD473" s="2"/>
      <c r="AE473" s="2"/>
    </row>
    <row r="474" spans="1:31" s="134" customFormat="1">
      <c r="A474" s="138" t="s">
        <v>1213</v>
      </c>
      <c r="B474" s="138">
        <v>35011</v>
      </c>
      <c r="C474" s="138" t="s">
        <v>3916</v>
      </c>
      <c r="D474" s="138" t="s">
        <v>3917</v>
      </c>
      <c r="E474" s="138" t="s">
        <v>309</v>
      </c>
      <c r="F474" s="138" t="s">
        <v>3918</v>
      </c>
      <c r="G474" s="138" t="s">
        <v>3919</v>
      </c>
      <c r="H474" s="138" t="s">
        <v>321</v>
      </c>
      <c r="I474" s="138" t="s">
        <v>917</v>
      </c>
      <c r="J474" s="138" t="s">
        <v>205</v>
      </c>
      <c r="K474" s="138" t="s">
        <v>204</v>
      </c>
      <c r="L474" s="138" t="s">
        <v>325</v>
      </c>
      <c r="M474" s="138" t="s">
        <v>346</v>
      </c>
      <c r="N474" s="138" t="s">
        <v>544</v>
      </c>
      <c r="O474" s="138" t="s">
        <v>339</v>
      </c>
      <c r="P474" s="138" t="s">
        <v>1215</v>
      </c>
      <c r="Q474" s="139">
        <v>4880.96</v>
      </c>
      <c r="R474" s="139">
        <v>3.718</v>
      </c>
      <c r="S474" s="139">
        <v>266</v>
      </c>
      <c r="T474" s="140"/>
      <c r="U474" s="139">
        <v>48.271999999999998</v>
      </c>
      <c r="V474" s="141">
        <v>1.8000000000000001E-4</v>
      </c>
      <c r="W474" s="141">
        <f t="shared" si="10"/>
        <v>4.8477155321319815E-3</v>
      </c>
      <c r="X474" s="141">
        <v>7.3897015557712414E-4</v>
      </c>
      <c r="AC474" s="2"/>
      <c r="AD474" s="2"/>
      <c r="AE474" s="2"/>
    </row>
    <row r="475" spans="1:31" s="134" customFormat="1">
      <c r="A475" s="138" t="s">
        <v>1213</v>
      </c>
      <c r="B475" s="138">
        <v>35012</v>
      </c>
      <c r="C475" s="138" t="s">
        <v>1519</v>
      </c>
      <c r="D475" s="138" t="s">
        <v>1520</v>
      </c>
      <c r="E475" s="138" t="s">
        <v>309</v>
      </c>
      <c r="F475" s="138" t="s">
        <v>1519</v>
      </c>
      <c r="G475" s="138" t="s">
        <v>3528</v>
      </c>
      <c r="H475" s="138" t="s">
        <v>321</v>
      </c>
      <c r="I475" s="138" t="s">
        <v>917</v>
      </c>
      <c r="J475" s="138" t="s">
        <v>204</v>
      </c>
      <c r="K475" s="138" t="s">
        <v>204</v>
      </c>
      <c r="L475" s="138" t="s">
        <v>325</v>
      </c>
      <c r="M475" s="138" t="s">
        <v>340</v>
      </c>
      <c r="N475" s="138" t="s">
        <v>448</v>
      </c>
      <c r="O475" s="138" t="s">
        <v>339</v>
      </c>
      <c r="P475" s="138" t="s">
        <v>1212</v>
      </c>
      <c r="Q475" s="139">
        <v>358162</v>
      </c>
      <c r="R475" s="139">
        <v>1</v>
      </c>
      <c r="S475" s="139">
        <v>4982</v>
      </c>
      <c r="T475" s="140"/>
      <c r="U475" s="139">
        <v>17843.631000000001</v>
      </c>
      <c r="V475" s="141">
        <v>2.2000000000000001E-4</v>
      </c>
      <c r="W475" s="141">
        <f t="shared" si="10"/>
        <v>6.675545430444714E-2</v>
      </c>
      <c r="X475" s="141">
        <v>9.9397108498628928E-3</v>
      </c>
      <c r="AC475" s="2"/>
      <c r="AD475" s="2"/>
      <c r="AE475" s="2"/>
    </row>
    <row r="476" spans="1:31" s="134" customFormat="1">
      <c r="A476" s="138" t="s">
        <v>1213</v>
      </c>
      <c r="B476" s="138">
        <v>35012</v>
      </c>
      <c r="C476" s="138" t="s">
        <v>1603</v>
      </c>
      <c r="D476" s="138" t="s">
        <v>1604</v>
      </c>
      <c r="E476" s="138" t="s">
        <v>309</v>
      </c>
      <c r="F476" s="138" t="s">
        <v>1603</v>
      </c>
      <c r="G476" s="138" t="s">
        <v>3530</v>
      </c>
      <c r="H476" s="138" t="s">
        <v>321</v>
      </c>
      <c r="I476" s="138" t="s">
        <v>917</v>
      </c>
      <c r="J476" s="138" t="s">
        <v>204</v>
      </c>
      <c r="K476" s="138" t="s">
        <v>204</v>
      </c>
      <c r="L476" s="138" t="s">
        <v>325</v>
      </c>
      <c r="M476" s="138" t="s">
        <v>340</v>
      </c>
      <c r="N476" s="138" t="s">
        <v>448</v>
      </c>
      <c r="O476" s="138" t="s">
        <v>339</v>
      </c>
      <c r="P476" s="138" t="s">
        <v>1212</v>
      </c>
      <c r="Q476" s="139">
        <v>354031</v>
      </c>
      <c r="R476" s="139">
        <v>1</v>
      </c>
      <c r="S476" s="139">
        <v>5008</v>
      </c>
      <c r="T476" s="140"/>
      <c r="U476" s="139">
        <v>17729.871999999999</v>
      </c>
      <c r="V476" s="141">
        <v>2.5999999999999998E-4</v>
      </c>
      <c r="W476" s="141">
        <f t="shared" si="10"/>
        <v>6.6329866388724179E-2</v>
      </c>
      <c r="X476" s="141">
        <v>9.8763419331570068E-3</v>
      </c>
      <c r="AC476" s="2"/>
      <c r="AD476" s="2"/>
      <c r="AE476" s="2"/>
    </row>
    <row r="477" spans="1:31" s="134" customFormat="1">
      <c r="A477" s="138" t="s">
        <v>1213</v>
      </c>
      <c r="B477" s="138">
        <v>35012</v>
      </c>
      <c r="C477" s="138" t="s">
        <v>3920</v>
      </c>
      <c r="D477" s="138" t="s">
        <v>3921</v>
      </c>
      <c r="E477" s="138" t="s">
        <v>309</v>
      </c>
      <c r="F477" s="138" t="s">
        <v>3922</v>
      </c>
      <c r="G477" s="138" t="s">
        <v>3923</v>
      </c>
      <c r="H477" s="138" t="s">
        <v>321</v>
      </c>
      <c r="I477" s="138" t="s">
        <v>917</v>
      </c>
      <c r="J477" s="138" t="s">
        <v>204</v>
      </c>
      <c r="K477" s="138" t="s">
        <v>204</v>
      </c>
      <c r="L477" s="138" t="s">
        <v>325</v>
      </c>
      <c r="M477" s="138" t="s">
        <v>340</v>
      </c>
      <c r="N477" s="138" t="s">
        <v>475</v>
      </c>
      <c r="O477" s="138" t="s">
        <v>339</v>
      </c>
      <c r="P477" s="138" t="s">
        <v>1212</v>
      </c>
      <c r="Q477" s="139">
        <v>12218849</v>
      </c>
      <c r="R477" s="139">
        <v>1</v>
      </c>
      <c r="S477" s="139">
        <v>137.80000000000001</v>
      </c>
      <c r="T477" s="140"/>
      <c r="U477" s="139">
        <v>16837.574000000001</v>
      </c>
      <c r="V477" s="141">
        <v>6.9879999999999998E-2</v>
      </c>
      <c r="W477" s="141">
        <f t="shared" si="10"/>
        <v>6.2991658018188512E-2</v>
      </c>
      <c r="X477" s="141">
        <v>9.379291522738243E-3</v>
      </c>
      <c r="AC477" s="2"/>
      <c r="AD477" s="2"/>
      <c r="AE477" s="2"/>
    </row>
    <row r="478" spans="1:31" s="134" customFormat="1">
      <c r="A478" s="138" t="s">
        <v>1213</v>
      </c>
      <c r="B478" s="138">
        <v>35012</v>
      </c>
      <c r="C478" s="138" t="s">
        <v>3066</v>
      </c>
      <c r="D478" s="138" t="s">
        <v>3067</v>
      </c>
      <c r="E478" s="138" t="s">
        <v>309</v>
      </c>
      <c r="F478" s="138" t="s">
        <v>3066</v>
      </c>
      <c r="G478" s="138" t="s">
        <v>3807</v>
      </c>
      <c r="H478" s="138" t="s">
        <v>321</v>
      </c>
      <c r="I478" s="138" t="s">
        <v>917</v>
      </c>
      <c r="J478" s="138" t="s">
        <v>204</v>
      </c>
      <c r="K478" s="138" t="s">
        <v>204</v>
      </c>
      <c r="L478" s="138" t="s">
        <v>325</v>
      </c>
      <c r="M478" s="138" t="s">
        <v>340</v>
      </c>
      <c r="N478" s="138" t="s">
        <v>451</v>
      </c>
      <c r="O478" s="138" t="s">
        <v>339</v>
      </c>
      <c r="P478" s="138" t="s">
        <v>1212</v>
      </c>
      <c r="Q478" s="139">
        <v>1219496</v>
      </c>
      <c r="R478" s="139">
        <v>1</v>
      </c>
      <c r="S478" s="139">
        <v>685</v>
      </c>
      <c r="T478" s="140"/>
      <c r="U478" s="139">
        <v>8353.5480000000007</v>
      </c>
      <c r="V478" s="141">
        <v>6.5100000000000002E-3</v>
      </c>
      <c r="W478" s="141">
        <f t="shared" si="10"/>
        <v>3.1251761022967006E-2</v>
      </c>
      <c r="X478" s="141">
        <v>4.6533046827997322E-3</v>
      </c>
      <c r="AC478" s="2"/>
      <c r="AD478" s="2"/>
      <c r="AE478" s="2"/>
    </row>
    <row r="479" spans="1:31" s="134" customFormat="1">
      <c r="A479" s="138" t="s">
        <v>1213</v>
      </c>
      <c r="B479" s="138">
        <v>35012</v>
      </c>
      <c r="C479" s="138" t="s">
        <v>2513</v>
      </c>
      <c r="D479" s="138" t="s">
        <v>2514</v>
      </c>
      <c r="E479" s="138" t="s">
        <v>309</v>
      </c>
      <c r="F479" s="138" t="s">
        <v>2513</v>
      </c>
      <c r="G479" s="138" t="s">
        <v>3542</v>
      </c>
      <c r="H479" s="138" t="s">
        <v>321</v>
      </c>
      <c r="I479" s="138" t="s">
        <v>917</v>
      </c>
      <c r="J479" s="138" t="s">
        <v>204</v>
      </c>
      <c r="K479" s="138" t="s">
        <v>204</v>
      </c>
      <c r="L479" s="138" t="s">
        <v>325</v>
      </c>
      <c r="M479" s="138" t="s">
        <v>340</v>
      </c>
      <c r="N479" s="138" t="s">
        <v>446</v>
      </c>
      <c r="O479" s="138" t="s">
        <v>339</v>
      </c>
      <c r="P479" s="138" t="s">
        <v>1212</v>
      </c>
      <c r="Q479" s="139">
        <v>5750</v>
      </c>
      <c r="R479" s="139">
        <v>1</v>
      </c>
      <c r="S479" s="139">
        <v>142500</v>
      </c>
      <c r="T479" s="140"/>
      <c r="U479" s="139">
        <v>8193.75</v>
      </c>
      <c r="V479" s="141">
        <v>1.2999999999999999E-4</v>
      </c>
      <c r="W479" s="141">
        <f t="shared" si="10"/>
        <v>3.0653934936620452E-2</v>
      </c>
      <c r="X479" s="141">
        <v>4.5642899573558804E-3</v>
      </c>
      <c r="AC479" s="2"/>
      <c r="AD479" s="2"/>
      <c r="AE479" s="2"/>
    </row>
    <row r="480" spans="1:31" s="134" customFormat="1">
      <c r="A480" s="138" t="s">
        <v>1213</v>
      </c>
      <c r="B480" s="138">
        <v>35012</v>
      </c>
      <c r="C480" s="138" t="s">
        <v>3253</v>
      </c>
      <c r="D480" s="138" t="s">
        <v>3254</v>
      </c>
      <c r="E480" s="138" t="s">
        <v>309</v>
      </c>
      <c r="F480" s="138" t="s">
        <v>3253</v>
      </c>
      <c r="G480" s="138" t="s">
        <v>3531</v>
      </c>
      <c r="H480" s="138" t="s">
        <v>321</v>
      </c>
      <c r="I480" s="138" t="s">
        <v>917</v>
      </c>
      <c r="J480" s="138" t="s">
        <v>204</v>
      </c>
      <c r="K480" s="138" t="s">
        <v>204</v>
      </c>
      <c r="L480" s="138" t="s">
        <v>325</v>
      </c>
      <c r="M480" s="138" t="s">
        <v>340</v>
      </c>
      <c r="N480" s="138" t="s">
        <v>448</v>
      </c>
      <c r="O480" s="138" t="s">
        <v>339</v>
      </c>
      <c r="P480" s="138" t="s">
        <v>1212</v>
      </c>
      <c r="Q480" s="139">
        <v>288386</v>
      </c>
      <c r="R480" s="139">
        <v>1</v>
      </c>
      <c r="S480" s="139">
        <v>2572</v>
      </c>
      <c r="T480" s="139">
        <v>73.712999999999994</v>
      </c>
      <c r="U480" s="139">
        <v>7491.0010000000002</v>
      </c>
      <c r="V480" s="141">
        <v>2.3000000000000001E-4</v>
      </c>
      <c r="W480" s="141">
        <f t="shared" si="10"/>
        <v>2.8024855196236001E-2</v>
      </c>
      <c r="X480" s="141">
        <v>4.1728269272119428E-3</v>
      </c>
      <c r="AC480" s="2"/>
      <c r="AD480" s="2"/>
      <c r="AE480" s="2"/>
    </row>
    <row r="481" spans="1:31" s="134" customFormat="1">
      <c r="A481" s="138" t="s">
        <v>1213</v>
      </c>
      <c r="B481" s="138">
        <v>35012</v>
      </c>
      <c r="C481" s="138" t="s">
        <v>2204</v>
      </c>
      <c r="D481" s="138" t="s">
        <v>2205</v>
      </c>
      <c r="E481" s="138" t="s">
        <v>309</v>
      </c>
      <c r="F481" s="138" t="s">
        <v>3532</v>
      </c>
      <c r="G481" s="138" t="s">
        <v>3533</v>
      </c>
      <c r="H481" s="138" t="s">
        <v>321</v>
      </c>
      <c r="I481" s="138" t="s">
        <v>917</v>
      </c>
      <c r="J481" s="138" t="s">
        <v>204</v>
      </c>
      <c r="K481" s="138" t="s">
        <v>204</v>
      </c>
      <c r="L481" s="138" t="s">
        <v>325</v>
      </c>
      <c r="M481" s="138" t="s">
        <v>340</v>
      </c>
      <c r="N481" s="138" t="s">
        <v>445</v>
      </c>
      <c r="O481" s="138" t="s">
        <v>339</v>
      </c>
      <c r="P481" s="138" t="s">
        <v>1212</v>
      </c>
      <c r="Q481" s="139">
        <v>93362</v>
      </c>
      <c r="R481" s="139">
        <v>1</v>
      </c>
      <c r="S481" s="139">
        <v>6881</v>
      </c>
      <c r="T481" s="140"/>
      <c r="U481" s="139">
        <v>6424.2389999999996</v>
      </c>
      <c r="V481" s="141">
        <v>3.6000000000000002E-4</v>
      </c>
      <c r="W481" s="141">
        <f t="shared" si="10"/>
        <v>2.4033953235490419E-2</v>
      </c>
      <c r="X481" s="141">
        <v>3.578592164924971E-3</v>
      </c>
      <c r="AC481" s="2"/>
      <c r="AD481" s="2"/>
      <c r="AE481" s="2"/>
    </row>
    <row r="482" spans="1:31" s="134" customFormat="1">
      <c r="A482" s="138" t="s">
        <v>1213</v>
      </c>
      <c r="B482" s="138">
        <v>35012</v>
      </c>
      <c r="C482" s="138" t="s">
        <v>2270</v>
      </c>
      <c r="D482" s="138" t="s">
        <v>2271</v>
      </c>
      <c r="E482" s="138" t="s">
        <v>309</v>
      </c>
      <c r="F482" s="138" t="s">
        <v>3739</v>
      </c>
      <c r="G482" s="138" t="s">
        <v>3740</v>
      </c>
      <c r="H482" s="138" t="s">
        <v>321</v>
      </c>
      <c r="I482" s="138" t="s">
        <v>917</v>
      </c>
      <c r="J482" s="138" t="s">
        <v>204</v>
      </c>
      <c r="K482" s="138" t="s">
        <v>204</v>
      </c>
      <c r="L482" s="138" t="s">
        <v>325</v>
      </c>
      <c r="M482" s="138" t="s">
        <v>340</v>
      </c>
      <c r="N482" s="138" t="s">
        <v>445</v>
      </c>
      <c r="O482" s="138" t="s">
        <v>339</v>
      </c>
      <c r="P482" s="138" t="s">
        <v>1212</v>
      </c>
      <c r="Q482" s="139">
        <v>61807</v>
      </c>
      <c r="R482" s="139">
        <v>1</v>
      </c>
      <c r="S482" s="139">
        <v>9094</v>
      </c>
      <c r="T482" s="140"/>
      <c r="U482" s="139">
        <v>5620.7290000000003</v>
      </c>
      <c r="V482" s="141">
        <v>7.7999999999999999E-4</v>
      </c>
      <c r="W482" s="141">
        <f t="shared" si="10"/>
        <v>2.1027912868024499E-2</v>
      </c>
      <c r="X482" s="141">
        <v>3.1310006929329017E-3</v>
      </c>
      <c r="AC482" s="2"/>
      <c r="AD482" s="2"/>
      <c r="AE482" s="2"/>
    </row>
    <row r="483" spans="1:31" s="134" customFormat="1">
      <c r="A483" s="138" t="s">
        <v>1213</v>
      </c>
      <c r="B483" s="138">
        <v>35012</v>
      </c>
      <c r="C483" s="138" t="s">
        <v>2190</v>
      </c>
      <c r="D483" s="138" t="s">
        <v>2191</v>
      </c>
      <c r="E483" s="138" t="s">
        <v>309</v>
      </c>
      <c r="F483" s="138" t="s">
        <v>2190</v>
      </c>
      <c r="G483" s="138" t="s">
        <v>3529</v>
      </c>
      <c r="H483" s="138" t="s">
        <v>321</v>
      </c>
      <c r="I483" s="138" t="s">
        <v>917</v>
      </c>
      <c r="J483" s="138" t="s">
        <v>204</v>
      </c>
      <c r="K483" s="138" t="s">
        <v>204</v>
      </c>
      <c r="L483" s="138" t="s">
        <v>325</v>
      </c>
      <c r="M483" s="138" t="s">
        <v>340</v>
      </c>
      <c r="N483" s="138" t="s">
        <v>467</v>
      </c>
      <c r="O483" s="138" t="s">
        <v>339</v>
      </c>
      <c r="P483" s="138" t="s">
        <v>1212</v>
      </c>
      <c r="Q483" s="139">
        <v>98038</v>
      </c>
      <c r="R483" s="139">
        <v>1</v>
      </c>
      <c r="S483" s="139">
        <v>5587</v>
      </c>
      <c r="T483" s="140"/>
      <c r="U483" s="139">
        <v>5477.3829999999998</v>
      </c>
      <c r="V483" s="141">
        <v>8.0000000000000007E-5</v>
      </c>
      <c r="W483" s="141">
        <f t="shared" si="10"/>
        <v>2.0491635954837641E-2</v>
      </c>
      <c r="X483" s="141">
        <v>3.0511504768258521E-3</v>
      </c>
      <c r="AC483" s="2"/>
      <c r="AD483" s="2"/>
      <c r="AE483" s="2"/>
    </row>
    <row r="484" spans="1:31" s="134" customFormat="1">
      <c r="A484" s="138" t="s">
        <v>1213</v>
      </c>
      <c r="B484" s="138">
        <v>35012</v>
      </c>
      <c r="C484" s="138" t="s">
        <v>2973</v>
      </c>
      <c r="D484" s="138" t="s">
        <v>2974</v>
      </c>
      <c r="E484" s="138" t="s">
        <v>309</v>
      </c>
      <c r="F484" s="138" t="s">
        <v>2973</v>
      </c>
      <c r="G484" s="138" t="s">
        <v>3803</v>
      </c>
      <c r="H484" s="138" t="s">
        <v>321</v>
      </c>
      <c r="I484" s="138" t="s">
        <v>917</v>
      </c>
      <c r="J484" s="138" t="s">
        <v>204</v>
      </c>
      <c r="K484" s="138" t="s">
        <v>204</v>
      </c>
      <c r="L484" s="138" t="s">
        <v>325</v>
      </c>
      <c r="M484" s="138" t="s">
        <v>340</v>
      </c>
      <c r="N484" s="138" t="s">
        <v>464</v>
      </c>
      <c r="O484" s="138" t="s">
        <v>339</v>
      </c>
      <c r="P484" s="138" t="s">
        <v>1212</v>
      </c>
      <c r="Q484" s="139">
        <v>973665</v>
      </c>
      <c r="R484" s="139">
        <v>1</v>
      </c>
      <c r="S484" s="139">
        <v>549</v>
      </c>
      <c r="T484" s="140"/>
      <c r="U484" s="139">
        <v>5345.4210000000003</v>
      </c>
      <c r="V484" s="141">
        <v>6.6400000000000001E-3</v>
      </c>
      <c r="W484" s="141">
        <f t="shared" si="10"/>
        <v>1.99979481364265E-2</v>
      </c>
      <c r="X484" s="141">
        <v>2.9776416644563515E-3</v>
      </c>
      <c r="AC484" s="2"/>
      <c r="AD484" s="2"/>
      <c r="AE484" s="2"/>
    </row>
    <row r="485" spans="1:31" s="134" customFormat="1">
      <c r="A485" s="138" t="s">
        <v>1213</v>
      </c>
      <c r="B485" s="138">
        <v>35012</v>
      </c>
      <c r="C485" s="138" t="s">
        <v>2339</v>
      </c>
      <c r="D485" s="138" t="s">
        <v>2340</v>
      </c>
      <c r="E485" s="138" t="s">
        <v>309</v>
      </c>
      <c r="F485" s="138" t="s">
        <v>3556</v>
      </c>
      <c r="G485" s="138" t="s">
        <v>3557</v>
      </c>
      <c r="H485" s="138" t="s">
        <v>321</v>
      </c>
      <c r="I485" s="138" t="s">
        <v>917</v>
      </c>
      <c r="J485" s="138" t="s">
        <v>204</v>
      </c>
      <c r="K485" s="138" t="s">
        <v>204</v>
      </c>
      <c r="L485" s="138" t="s">
        <v>325</v>
      </c>
      <c r="M485" s="138" t="s">
        <v>340</v>
      </c>
      <c r="N485" s="138" t="s">
        <v>445</v>
      </c>
      <c r="O485" s="138" t="s">
        <v>339</v>
      </c>
      <c r="P485" s="138" t="s">
        <v>1212</v>
      </c>
      <c r="Q485" s="139">
        <v>87358</v>
      </c>
      <c r="R485" s="139">
        <v>1</v>
      </c>
      <c r="S485" s="139">
        <v>5909</v>
      </c>
      <c r="T485" s="140"/>
      <c r="U485" s="139">
        <v>5161.9840000000004</v>
      </c>
      <c r="V485" s="141">
        <v>3.8999999999999999E-4</v>
      </c>
      <c r="W485" s="141">
        <f t="shared" si="10"/>
        <v>1.9311685330877289E-2</v>
      </c>
      <c r="X485" s="141">
        <v>2.8754589450778628E-3</v>
      </c>
      <c r="AC485" s="2"/>
      <c r="AD485" s="2"/>
      <c r="AE485" s="2"/>
    </row>
    <row r="486" spans="1:31" s="134" customFormat="1">
      <c r="A486" s="138" t="s">
        <v>1213</v>
      </c>
      <c r="B486" s="138">
        <v>35012</v>
      </c>
      <c r="C486" s="138" t="s">
        <v>3644</v>
      </c>
      <c r="D486" s="138" t="s">
        <v>3645</v>
      </c>
      <c r="E486" s="138" t="s">
        <v>309</v>
      </c>
      <c r="F486" s="138" t="s">
        <v>3646</v>
      </c>
      <c r="G486" s="138" t="s">
        <v>3647</v>
      </c>
      <c r="H486" s="138" t="s">
        <v>321</v>
      </c>
      <c r="I486" s="138" t="s">
        <v>917</v>
      </c>
      <c r="J486" s="138" t="s">
        <v>204</v>
      </c>
      <c r="K486" s="138" t="s">
        <v>204</v>
      </c>
      <c r="L486" s="138" t="s">
        <v>325</v>
      </c>
      <c r="M486" s="138" t="s">
        <v>340</v>
      </c>
      <c r="N486" s="138" t="s">
        <v>445</v>
      </c>
      <c r="O486" s="138" t="s">
        <v>339</v>
      </c>
      <c r="P486" s="138" t="s">
        <v>1212</v>
      </c>
      <c r="Q486" s="139">
        <v>23228</v>
      </c>
      <c r="R486" s="139">
        <v>1</v>
      </c>
      <c r="S486" s="139">
        <v>18600</v>
      </c>
      <c r="T486" s="139">
        <v>55.884</v>
      </c>
      <c r="U486" s="139">
        <v>4376.2920000000004</v>
      </c>
      <c r="V486" s="141">
        <v>3.6999999999999999E-4</v>
      </c>
      <c r="W486" s="141">
        <f t="shared" si="10"/>
        <v>1.6372304528653254E-2</v>
      </c>
      <c r="X486" s="141">
        <v>2.4377929063074764E-3</v>
      </c>
      <c r="AC486" s="2"/>
      <c r="AD486" s="2"/>
      <c r="AE486" s="2"/>
    </row>
    <row r="487" spans="1:31" s="134" customFormat="1">
      <c r="A487" s="138" t="s">
        <v>1213</v>
      </c>
      <c r="B487" s="138">
        <v>35012</v>
      </c>
      <c r="C487" s="138" t="s">
        <v>2144</v>
      </c>
      <c r="D487" s="138" t="s">
        <v>2145</v>
      </c>
      <c r="E487" s="138" t="s">
        <v>309</v>
      </c>
      <c r="F487" s="138" t="s">
        <v>2144</v>
      </c>
      <c r="G487" s="138" t="s">
        <v>3545</v>
      </c>
      <c r="H487" s="138" t="s">
        <v>321</v>
      </c>
      <c r="I487" s="138" t="s">
        <v>917</v>
      </c>
      <c r="J487" s="138" t="s">
        <v>204</v>
      </c>
      <c r="K487" s="138" t="s">
        <v>204</v>
      </c>
      <c r="L487" s="138" t="s">
        <v>325</v>
      </c>
      <c r="M487" s="138" t="s">
        <v>340</v>
      </c>
      <c r="N487" s="138" t="s">
        <v>456</v>
      </c>
      <c r="O487" s="138" t="s">
        <v>339</v>
      </c>
      <c r="P487" s="138" t="s">
        <v>1212</v>
      </c>
      <c r="Q487" s="139">
        <v>197333</v>
      </c>
      <c r="R487" s="139">
        <v>1</v>
      </c>
      <c r="S487" s="139">
        <v>2089</v>
      </c>
      <c r="T487" s="140"/>
      <c r="U487" s="139">
        <v>4122.2860000000001</v>
      </c>
      <c r="V487" s="141">
        <v>1.4999999999999999E-4</v>
      </c>
      <c r="W487" s="141">
        <f t="shared" si="10"/>
        <v>1.5422033480902075E-2</v>
      </c>
      <c r="X487" s="141">
        <v>2.2963000568907697E-3</v>
      </c>
      <c r="AC487" s="2"/>
      <c r="AD487" s="2"/>
      <c r="AE487" s="2"/>
    </row>
    <row r="488" spans="1:31" s="134" customFormat="1">
      <c r="A488" s="138" t="s">
        <v>1213</v>
      </c>
      <c r="B488" s="138">
        <v>35012</v>
      </c>
      <c r="C488" s="138" t="s">
        <v>2023</v>
      </c>
      <c r="D488" s="138" t="s">
        <v>2024</v>
      </c>
      <c r="E488" s="138" t="s">
        <v>309</v>
      </c>
      <c r="F488" s="138" t="s">
        <v>2023</v>
      </c>
      <c r="G488" s="138" t="s">
        <v>3561</v>
      </c>
      <c r="H488" s="138" t="s">
        <v>321</v>
      </c>
      <c r="I488" s="138" t="s">
        <v>917</v>
      </c>
      <c r="J488" s="138" t="s">
        <v>204</v>
      </c>
      <c r="K488" s="138" t="s">
        <v>204</v>
      </c>
      <c r="L488" s="138" t="s">
        <v>325</v>
      </c>
      <c r="M488" s="138" t="s">
        <v>340</v>
      </c>
      <c r="N488" s="138" t="s">
        <v>464</v>
      </c>
      <c r="O488" s="138" t="s">
        <v>339</v>
      </c>
      <c r="P488" s="138" t="s">
        <v>1212</v>
      </c>
      <c r="Q488" s="139">
        <v>15532</v>
      </c>
      <c r="R488" s="139">
        <v>1</v>
      </c>
      <c r="S488" s="139">
        <v>24920</v>
      </c>
      <c r="T488" s="140"/>
      <c r="U488" s="139">
        <v>3870.5740000000001</v>
      </c>
      <c r="V488" s="141">
        <v>1.2999999999999999E-4</v>
      </c>
      <c r="W488" s="141">
        <f t="shared" si="10"/>
        <v>1.4480344599649095E-2</v>
      </c>
      <c r="X488" s="141">
        <v>2.156085069400797E-3</v>
      </c>
      <c r="AC488" s="2"/>
      <c r="AD488" s="2"/>
      <c r="AE488" s="2"/>
    </row>
    <row r="489" spans="1:31" s="134" customFormat="1">
      <c r="A489" s="138" t="s">
        <v>1213</v>
      </c>
      <c r="B489" s="138">
        <v>35012</v>
      </c>
      <c r="C489" s="138" t="s">
        <v>2590</v>
      </c>
      <c r="D489" s="138" t="s">
        <v>2591</v>
      </c>
      <c r="E489" s="138" t="s">
        <v>309</v>
      </c>
      <c r="F489" s="138" t="s">
        <v>2590</v>
      </c>
      <c r="G489" s="138" t="s">
        <v>3617</v>
      </c>
      <c r="H489" s="138" t="s">
        <v>321</v>
      </c>
      <c r="I489" s="138" t="s">
        <v>917</v>
      </c>
      <c r="J489" s="138" t="s">
        <v>204</v>
      </c>
      <c r="K489" s="138" t="s">
        <v>204</v>
      </c>
      <c r="L489" s="138" t="s">
        <v>325</v>
      </c>
      <c r="M489" s="138" t="s">
        <v>340</v>
      </c>
      <c r="N489" s="138" t="s">
        <v>475</v>
      </c>
      <c r="O489" s="138" t="s">
        <v>339</v>
      </c>
      <c r="P489" s="138" t="s">
        <v>1212</v>
      </c>
      <c r="Q489" s="139">
        <v>99437</v>
      </c>
      <c r="R489" s="139">
        <v>1</v>
      </c>
      <c r="S489" s="139">
        <v>3511</v>
      </c>
      <c r="T489" s="140"/>
      <c r="U489" s="139">
        <v>3491.2330000000002</v>
      </c>
      <c r="V489" s="141">
        <v>3.6000000000000002E-4</v>
      </c>
      <c r="W489" s="141">
        <f t="shared" si="10"/>
        <v>1.3061178243244207E-2</v>
      </c>
      <c r="X489" s="141">
        <v>1.9447749468423424E-3</v>
      </c>
      <c r="AC489" s="2"/>
      <c r="AD489" s="2"/>
      <c r="AE489" s="2"/>
    </row>
    <row r="490" spans="1:31" s="134" customFormat="1">
      <c r="A490" s="138" t="s">
        <v>1213</v>
      </c>
      <c r="B490" s="138">
        <v>35012</v>
      </c>
      <c r="C490" s="138" t="s">
        <v>2550</v>
      </c>
      <c r="D490" s="138" t="s">
        <v>2551</v>
      </c>
      <c r="E490" s="138" t="s">
        <v>309</v>
      </c>
      <c r="F490" s="138" t="s">
        <v>2550</v>
      </c>
      <c r="G490" s="138" t="s">
        <v>3534</v>
      </c>
      <c r="H490" s="138" t="s">
        <v>321</v>
      </c>
      <c r="I490" s="138" t="s">
        <v>917</v>
      </c>
      <c r="J490" s="138" t="s">
        <v>204</v>
      </c>
      <c r="K490" s="138" t="s">
        <v>204</v>
      </c>
      <c r="L490" s="138" t="s">
        <v>325</v>
      </c>
      <c r="M490" s="138" t="s">
        <v>340</v>
      </c>
      <c r="N490" s="138" t="s">
        <v>440</v>
      </c>
      <c r="O490" s="138" t="s">
        <v>339</v>
      </c>
      <c r="P490" s="138" t="s">
        <v>1212</v>
      </c>
      <c r="Q490" s="139">
        <v>100610</v>
      </c>
      <c r="R490" s="139">
        <v>1</v>
      </c>
      <c r="S490" s="139">
        <v>3240</v>
      </c>
      <c r="T490" s="140"/>
      <c r="U490" s="139">
        <v>3259.7640000000001</v>
      </c>
      <c r="V490" s="141">
        <v>3.8999999999999999E-4</v>
      </c>
      <c r="W490" s="141">
        <f t="shared" si="10"/>
        <v>1.2195221182576675E-2</v>
      </c>
      <c r="X490" s="141">
        <v>1.815836227435574E-3</v>
      </c>
      <c r="AC490" s="2"/>
      <c r="AD490" s="2"/>
      <c r="AE490" s="2"/>
    </row>
    <row r="491" spans="1:31" s="134" customFormat="1">
      <c r="A491" s="138" t="s">
        <v>1213</v>
      </c>
      <c r="B491" s="138">
        <v>35012</v>
      </c>
      <c r="C491" s="138" t="s">
        <v>1618</v>
      </c>
      <c r="D491" s="138" t="s">
        <v>1619</v>
      </c>
      <c r="E491" s="138" t="s">
        <v>309</v>
      </c>
      <c r="F491" s="138" t="s">
        <v>3626</v>
      </c>
      <c r="G491" s="138" t="s">
        <v>3627</v>
      </c>
      <c r="H491" s="138" t="s">
        <v>321</v>
      </c>
      <c r="I491" s="138" t="s">
        <v>917</v>
      </c>
      <c r="J491" s="138" t="s">
        <v>204</v>
      </c>
      <c r="K491" s="138" t="s">
        <v>204</v>
      </c>
      <c r="L491" s="138" t="s">
        <v>325</v>
      </c>
      <c r="M491" s="138" t="s">
        <v>340</v>
      </c>
      <c r="N491" s="138" t="s">
        <v>447</v>
      </c>
      <c r="O491" s="138" t="s">
        <v>339</v>
      </c>
      <c r="P491" s="138" t="s">
        <v>1212</v>
      </c>
      <c r="Q491" s="139">
        <v>181900</v>
      </c>
      <c r="R491" s="139">
        <v>1</v>
      </c>
      <c r="S491" s="139">
        <v>1708</v>
      </c>
      <c r="T491" s="140"/>
      <c r="U491" s="139">
        <v>3106.8519999999999</v>
      </c>
      <c r="V491" s="141">
        <v>2.9299999999999999E-3</v>
      </c>
      <c r="W491" s="141">
        <f t="shared" si="10"/>
        <v>1.1623156560269609E-2</v>
      </c>
      <c r="X491" s="141">
        <v>1.7306573159531389E-3</v>
      </c>
      <c r="AC491" s="2"/>
      <c r="AD491" s="2"/>
      <c r="AE491" s="2"/>
    </row>
    <row r="492" spans="1:31" s="134" customFormat="1">
      <c r="A492" s="138" t="s">
        <v>1213</v>
      </c>
      <c r="B492" s="138">
        <v>35012</v>
      </c>
      <c r="C492" s="138" t="s">
        <v>2092</v>
      </c>
      <c r="D492" s="138" t="s">
        <v>2093</v>
      </c>
      <c r="E492" s="138" t="s">
        <v>309</v>
      </c>
      <c r="F492" s="138" t="s">
        <v>2092</v>
      </c>
      <c r="G492" s="138" t="s">
        <v>3579</v>
      </c>
      <c r="H492" s="138" t="s">
        <v>321</v>
      </c>
      <c r="I492" s="138" t="s">
        <v>917</v>
      </c>
      <c r="J492" s="138" t="s">
        <v>204</v>
      </c>
      <c r="K492" s="138" t="s">
        <v>204</v>
      </c>
      <c r="L492" s="138" t="s">
        <v>325</v>
      </c>
      <c r="M492" s="138" t="s">
        <v>340</v>
      </c>
      <c r="N492" s="138" t="s">
        <v>484</v>
      </c>
      <c r="O492" s="138" t="s">
        <v>339</v>
      </c>
      <c r="P492" s="138" t="s">
        <v>1212</v>
      </c>
      <c r="Q492" s="139">
        <v>564195</v>
      </c>
      <c r="R492" s="139">
        <v>1</v>
      </c>
      <c r="S492" s="139">
        <v>546.6</v>
      </c>
      <c r="T492" s="140"/>
      <c r="U492" s="139">
        <v>3083.89</v>
      </c>
      <c r="V492" s="141">
        <v>2.0000000000000001E-4</v>
      </c>
      <c r="W492" s="141">
        <f t="shared" si="10"/>
        <v>1.1537252590290701E-2</v>
      </c>
      <c r="X492" s="141">
        <v>1.7178664416891199E-3</v>
      </c>
      <c r="AC492" s="2"/>
      <c r="AD492" s="2"/>
      <c r="AE492" s="2"/>
    </row>
    <row r="493" spans="1:31" s="134" customFormat="1">
      <c r="A493" s="138" t="s">
        <v>1213</v>
      </c>
      <c r="B493" s="138">
        <v>35012</v>
      </c>
      <c r="C493" s="138" t="s">
        <v>1920</v>
      </c>
      <c r="D493" s="138" t="s">
        <v>1921</v>
      </c>
      <c r="E493" s="138" t="s">
        <v>309</v>
      </c>
      <c r="F493" s="138" t="s">
        <v>1920</v>
      </c>
      <c r="G493" s="138" t="s">
        <v>3551</v>
      </c>
      <c r="H493" s="138" t="s">
        <v>321</v>
      </c>
      <c r="I493" s="138" t="s">
        <v>917</v>
      </c>
      <c r="J493" s="138" t="s">
        <v>204</v>
      </c>
      <c r="K493" s="138" t="s">
        <v>204</v>
      </c>
      <c r="L493" s="138" t="s">
        <v>325</v>
      </c>
      <c r="M493" s="138" t="s">
        <v>340</v>
      </c>
      <c r="N493" s="138" t="s">
        <v>464</v>
      </c>
      <c r="O493" s="138" t="s">
        <v>339</v>
      </c>
      <c r="P493" s="138" t="s">
        <v>1212</v>
      </c>
      <c r="Q493" s="139">
        <v>5973</v>
      </c>
      <c r="R493" s="139">
        <v>1</v>
      </c>
      <c r="S493" s="139">
        <v>51410</v>
      </c>
      <c r="T493" s="140"/>
      <c r="U493" s="139">
        <v>3070.7190000000001</v>
      </c>
      <c r="V493" s="141">
        <v>2.4000000000000001E-4</v>
      </c>
      <c r="W493" s="141">
        <f t="shared" si="10"/>
        <v>1.1487978085082437E-2</v>
      </c>
      <c r="X493" s="141">
        <v>1.7105295979938236E-3</v>
      </c>
      <c r="AC493" s="2"/>
      <c r="AD493" s="2"/>
      <c r="AE493" s="2"/>
    </row>
    <row r="494" spans="1:31" s="134" customFormat="1">
      <c r="A494" s="138" t="s">
        <v>1213</v>
      </c>
      <c r="B494" s="138">
        <v>35012</v>
      </c>
      <c r="C494" s="138" t="s">
        <v>3672</v>
      </c>
      <c r="D494" s="138" t="s">
        <v>3673</v>
      </c>
      <c r="E494" s="138" t="s">
        <v>309</v>
      </c>
      <c r="F494" s="138" t="s">
        <v>3672</v>
      </c>
      <c r="G494" s="138" t="s">
        <v>3674</v>
      </c>
      <c r="H494" s="138" t="s">
        <v>321</v>
      </c>
      <c r="I494" s="138" t="s">
        <v>917</v>
      </c>
      <c r="J494" s="138" t="s">
        <v>204</v>
      </c>
      <c r="K494" s="138" t="s">
        <v>204</v>
      </c>
      <c r="L494" s="138" t="s">
        <v>325</v>
      </c>
      <c r="M494" s="138" t="s">
        <v>340</v>
      </c>
      <c r="N494" s="138" t="s">
        <v>451</v>
      </c>
      <c r="O494" s="138" t="s">
        <v>339</v>
      </c>
      <c r="P494" s="138" t="s">
        <v>1212</v>
      </c>
      <c r="Q494" s="139">
        <v>21767</v>
      </c>
      <c r="R494" s="139">
        <v>1</v>
      </c>
      <c r="S494" s="139">
        <v>13820</v>
      </c>
      <c r="T494" s="140"/>
      <c r="U494" s="139">
        <v>3008.1990000000001</v>
      </c>
      <c r="V494" s="141">
        <v>6.3000000000000003E-4</v>
      </c>
      <c r="W494" s="141">
        <f t="shared" si="10"/>
        <v>1.1254082248348644E-2</v>
      </c>
      <c r="X494" s="141">
        <v>1.6757031256052482E-3</v>
      </c>
      <c r="AC494" s="2"/>
      <c r="AD494" s="2"/>
      <c r="AE494" s="2"/>
    </row>
    <row r="495" spans="1:31" s="134" customFormat="1">
      <c r="A495" s="138" t="s">
        <v>1213</v>
      </c>
      <c r="B495" s="138">
        <v>35012</v>
      </c>
      <c r="C495" s="138" t="s">
        <v>3539</v>
      </c>
      <c r="D495" s="138" t="s">
        <v>3540</v>
      </c>
      <c r="E495" s="138" t="s">
        <v>309</v>
      </c>
      <c r="F495" s="138" t="s">
        <v>3539</v>
      </c>
      <c r="G495" s="138" t="s">
        <v>3541</v>
      </c>
      <c r="H495" s="138" t="s">
        <v>321</v>
      </c>
      <c r="I495" s="138" t="s">
        <v>917</v>
      </c>
      <c r="J495" s="138" t="s">
        <v>204</v>
      </c>
      <c r="K495" s="138" t="s">
        <v>204</v>
      </c>
      <c r="L495" s="138" t="s">
        <v>325</v>
      </c>
      <c r="M495" s="138" t="s">
        <v>340</v>
      </c>
      <c r="N495" s="138" t="s">
        <v>458</v>
      </c>
      <c r="O495" s="138" t="s">
        <v>339</v>
      </c>
      <c r="P495" s="138" t="s">
        <v>1212</v>
      </c>
      <c r="Q495" s="139">
        <v>22898</v>
      </c>
      <c r="R495" s="139">
        <v>1</v>
      </c>
      <c r="S495" s="139">
        <v>13000</v>
      </c>
      <c r="T495" s="140"/>
      <c r="U495" s="139">
        <v>2976.74</v>
      </c>
      <c r="V495" s="141">
        <v>2.0000000000000001E-4</v>
      </c>
      <c r="W495" s="141">
        <f t="shared" si="10"/>
        <v>1.1136389843873142E-2</v>
      </c>
      <c r="X495" s="141">
        <v>1.6581790373955201E-3</v>
      </c>
      <c r="AC495" s="2"/>
      <c r="AD495" s="2"/>
      <c r="AE495" s="2"/>
    </row>
    <row r="496" spans="1:31" s="134" customFormat="1">
      <c r="A496" s="138" t="s">
        <v>1213</v>
      </c>
      <c r="B496" s="138">
        <v>35012</v>
      </c>
      <c r="C496" s="138" t="s">
        <v>1885</v>
      </c>
      <c r="D496" s="138" t="s">
        <v>1886</v>
      </c>
      <c r="E496" s="138" t="s">
        <v>309</v>
      </c>
      <c r="F496" s="138" t="s">
        <v>3543</v>
      </c>
      <c r="G496" s="138" t="s">
        <v>3544</v>
      </c>
      <c r="H496" s="138" t="s">
        <v>321</v>
      </c>
      <c r="I496" s="138" t="s">
        <v>917</v>
      </c>
      <c r="J496" s="138" t="s">
        <v>204</v>
      </c>
      <c r="K496" s="138" t="s">
        <v>204</v>
      </c>
      <c r="L496" s="138" t="s">
        <v>325</v>
      </c>
      <c r="M496" s="138" t="s">
        <v>340</v>
      </c>
      <c r="N496" s="138" t="s">
        <v>448</v>
      </c>
      <c r="O496" s="138" t="s">
        <v>339</v>
      </c>
      <c r="P496" s="138" t="s">
        <v>1212</v>
      </c>
      <c r="Q496" s="139">
        <v>17550</v>
      </c>
      <c r="R496" s="139">
        <v>1</v>
      </c>
      <c r="S496" s="139">
        <v>16650</v>
      </c>
      <c r="T496" s="140"/>
      <c r="U496" s="139">
        <v>2922.0749999999998</v>
      </c>
      <c r="V496" s="141">
        <v>6.9999999999999994E-5</v>
      </c>
      <c r="W496" s="141">
        <f t="shared" si="10"/>
        <v>1.0931880632180039E-2</v>
      </c>
      <c r="X496" s="141">
        <v>1.6277281558676655E-3</v>
      </c>
      <c r="AC496" s="2"/>
      <c r="AD496" s="2"/>
      <c r="AE496" s="2"/>
    </row>
    <row r="497" spans="1:31" s="134" customFormat="1">
      <c r="A497" s="138" t="s">
        <v>1213</v>
      </c>
      <c r="B497" s="138">
        <v>35012</v>
      </c>
      <c r="C497" s="138" t="s">
        <v>3548</v>
      </c>
      <c r="D497" s="138" t="s">
        <v>3549</v>
      </c>
      <c r="E497" s="138" t="s">
        <v>309</v>
      </c>
      <c r="F497" s="138" t="s">
        <v>3548</v>
      </c>
      <c r="G497" s="138" t="s">
        <v>3550</v>
      </c>
      <c r="H497" s="138" t="s">
        <v>321</v>
      </c>
      <c r="I497" s="138" t="s">
        <v>917</v>
      </c>
      <c r="J497" s="138" t="s">
        <v>204</v>
      </c>
      <c r="K497" s="138" t="s">
        <v>204</v>
      </c>
      <c r="L497" s="138" t="s">
        <v>325</v>
      </c>
      <c r="M497" s="138" t="s">
        <v>340</v>
      </c>
      <c r="N497" s="138" t="s">
        <v>480</v>
      </c>
      <c r="O497" s="138" t="s">
        <v>339</v>
      </c>
      <c r="P497" s="138" t="s">
        <v>1212</v>
      </c>
      <c r="Q497" s="139">
        <v>4953</v>
      </c>
      <c r="R497" s="139">
        <v>1</v>
      </c>
      <c r="S497" s="139">
        <v>56600</v>
      </c>
      <c r="T497" s="140"/>
      <c r="U497" s="139">
        <v>2803.3980000000001</v>
      </c>
      <c r="V497" s="141">
        <v>6.9999999999999994E-5</v>
      </c>
      <c r="W497" s="141">
        <f t="shared" si="10"/>
        <v>1.0487893808506716E-2</v>
      </c>
      <c r="X497" s="141">
        <v>1.5616196903580854E-3</v>
      </c>
      <c r="AC497" s="2"/>
      <c r="AD497" s="2"/>
      <c r="AE497" s="2"/>
    </row>
    <row r="498" spans="1:31" s="134" customFormat="1">
      <c r="A498" s="138" t="s">
        <v>1213</v>
      </c>
      <c r="B498" s="138">
        <v>35012</v>
      </c>
      <c r="C498" s="138" t="s">
        <v>1573</v>
      </c>
      <c r="D498" s="138" t="s">
        <v>1574</v>
      </c>
      <c r="E498" s="138" t="s">
        <v>309</v>
      </c>
      <c r="F498" s="138" t="s">
        <v>1573</v>
      </c>
      <c r="G498" s="138" t="s">
        <v>3535</v>
      </c>
      <c r="H498" s="138" t="s">
        <v>321</v>
      </c>
      <c r="I498" s="138" t="s">
        <v>917</v>
      </c>
      <c r="J498" s="138" t="s">
        <v>204</v>
      </c>
      <c r="K498" s="138" t="s">
        <v>204</v>
      </c>
      <c r="L498" s="138" t="s">
        <v>325</v>
      </c>
      <c r="M498" s="138" t="s">
        <v>340</v>
      </c>
      <c r="N498" s="138" t="s">
        <v>441</v>
      </c>
      <c r="O498" s="138" t="s">
        <v>339</v>
      </c>
      <c r="P498" s="138" t="s">
        <v>1212</v>
      </c>
      <c r="Q498" s="139">
        <v>43164.5</v>
      </c>
      <c r="R498" s="139">
        <v>1</v>
      </c>
      <c r="S498" s="139">
        <v>5941</v>
      </c>
      <c r="T498" s="140"/>
      <c r="U498" s="139">
        <v>2564.4029999999998</v>
      </c>
      <c r="V498" s="141">
        <v>3.6000000000000002E-4</v>
      </c>
      <c r="W498" s="141">
        <f t="shared" si="10"/>
        <v>9.5937809566162373E-3</v>
      </c>
      <c r="X498" s="141">
        <v>1.42848864799552E-3</v>
      </c>
      <c r="AC498" s="2"/>
      <c r="AD498" s="2"/>
      <c r="AE498" s="2"/>
    </row>
    <row r="499" spans="1:31" s="134" customFormat="1">
      <c r="A499" s="138" t="s">
        <v>1213</v>
      </c>
      <c r="B499" s="138">
        <v>35012</v>
      </c>
      <c r="C499" s="138" t="s">
        <v>3568</v>
      </c>
      <c r="D499" s="138" t="s">
        <v>3569</v>
      </c>
      <c r="E499" s="138" t="s">
        <v>309</v>
      </c>
      <c r="F499" s="138" t="s">
        <v>3568</v>
      </c>
      <c r="G499" s="138" t="s">
        <v>3570</v>
      </c>
      <c r="H499" s="138" t="s">
        <v>321</v>
      </c>
      <c r="I499" s="138" t="s">
        <v>917</v>
      </c>
      <c r="J499" s="138" t="s">
        <v>204</v>
      </c>
      <c r="K499" s="138" t="s">
        <v>204</v>
      </c>
      <c r="L499" s="138" t="s">
        <v>325</v>
      </c>
      <c r="M499" s="138" t="s">
        <v>340</v>
      </c>
      <c r="N499" s="138" t="s">
        <v>458</v>
      </c>
      <c r="O499" s="138" t="s">
        <v>339</v>
      </c>
      <c r="P499" s="138" t="s">
        <v>1212</v>
      </c>
      <c r="Q499" s="139">
        <v>3693</v>
      </c>
      <c r="R499" s="139">
        <v>1</v>
      </c>
      <c r="S499" s="139">
        <v>68020</v>
      </c>
      <c r="T499" s="140"/>
      <c r="U499" s="139">
        <v>2511.9789999999998</v>
      </c>
      <c r="V499" s="141">
        <v>1.2999999999999999E-4</v>
      </c>
      <c r="W499" s="141">
        <f t="shared" si="10"/>
        <v>9.3976556312014518E-3</v>
      </c>
      <c r="X499" s="141">
        <v>1.3992861049933018E-3</v>
      </c>
      <c r="AC499" s="2"/>
      <c r="AD499" s="2"/>
      <c r="AE499" s="2"/>
    </row>
    <row r="500" spans="1:31" s="134" customFormat="1">
      <c r="A500" s="138" t="s">
        <v>1213</v>
      </c>
      <c r="B500" s="138">
        <v>35012</v>
      </c>
      <c r="C500" s="138" t="s">
        <v>2489</v>
      </c>
      <c r="D500" s="138" t="s">
        <v>2490</v>
      </c>
      <c r="E500" s="138" t="s">
        <v>309</v>
      </c>
      <c r="F500" s="138" t="s">
        <v>3758</v>
      </c>
      <c r="G500" s="138" t="s">
        <v>3759</v>
      </c>
      <c r="H500" s="138" t="s">
        <v>321</v>
      </c>
      <c r="I500" s="138" t="s">
        <v>917</v>
      </c>
      <c r="J500" s="138" t="s">
        <v>204</v>
      </c>
      <c r="K500" s="138" t="s">
        <v>204</v>
      </c>
      <c r="L500" s="138" t="s">
        <v>325</v>
      </c>
      <c r="M500" s="138" t="s">
        <v>340</v>
      </c>
      <c r="N500" s="138" t="s">
        <v>476</v>
      </c>
      <c r="O500" s="138" t="s">
        <v>339</v>
      </c>
      <c r="P500" s="138" t="s">
        <v>1212</v>
      </c>
      <c r="Q500" s="139">
        <v>7580</v>
      </c>
      <c r="R500" s="139">
        <v>1</v>
      </c>
      <c r="S500" s="139">
        <v>32170</v>
      </c>
      <c r="T500" s="140"/>
      <c r="U500" s="139">
        <v>2438.4859999999999</v>
      </c>
      <c r="V500" s="141">
        <v>4.8000000000000001E-4</v>
      </c>
      <c r="W500" s="141">
        <f t="shared" si="10"/>
        <v>9.1227083066800739E-3</v>
      </c>
      <c r="X500" s="141">
        <v>1.3583471744870066E-3</v>
      </c>
      <c r="AC500" s="2"/>
      <c r="AD500" s="2"/>
      <c r="AE500" s="2"/>
    </row>
    <row r="501" spans="1:31" s="134" customFormat="1">
      <c r="A501" s="138" t="s">
        <v>1213</v>
      </c>
      <c r="B501" s="138">
        <v>35012</v>
      </c>
      <c r="C501" s="138" t="s">
        <v>2082</v>
      </c>
      <c r="D501" s="138" t="s">
        <v>2083</v>
      </c>
      <c r="E501" s="138" t="s">
        <v>309</v>
      </c>
      <c r="F501" s="138" t="s">
        <v>3741</v>
      </c>
      <c r="G501" s="138" t="s">
        <v>3742</v>
      </c>
      <c r="H501" s="138" t="s">
        <v>321</v>
      </c>
      <c r="I501" s="138" t="s">
        <v>917</v>
      </c>
      <c r="J501" s="138" t="s">
        <v>204</v>
      </c>
      <c r="K501" s="138" t="s">
        <v>204</v>
      </c>
      <c r="L501" s="138" t="s">
        <v>325</v>
      </c>
      <c r="M501" s="138" t="s">
        <v>340</v>
      </c>
      <c r="N501" s="138" t="s">
        <v>464</v>
      </c>
      <c r="O501" s="138" t="s">
        <v>339</v>
      </c>
      <c r="P501" s="138" t="s">
        <v>1212</v>
      </c>
      <c r="Q501" s="139">
        <v>241374</v>
      </c>
      <c r="R501" s="139">
        <v>1</v>
      </c>
      <c r="S501" s="139">
        <v>992.1</v>
      </c>
      <c r="T501" s="139">
        <v>22.919</v>
      </c>
      <c r="U501" s="139">
        <v>2417.5909999999999</v>
      </c>
      <c r="V501" s="141">
        <v>3.3E-4</v>
      </c>
      <c r="W501" s="141">
        <f t="shared" si="10"/>
        <v>9.0445372652764814E-3</v>
      </c>
      <c r="X501" s="141">
        <v>1.346707712865777E-3</v>
      </c>
      <c r="AC501" s="2"/>
      <c r="AD501" s="2"/>
      <c r="AE501" s="2"/>
    </row>
    <row r="502" spans="1:31" s="134" customFormat="1">
      <c r="A502" s="138" t="s">
        <v>1213</v>
      </c>
      <c r="B502" s="138">
        <v>35012</v>
      </c>
      <c r="C502" s="138" t="s">
        <v>2598</v>
      </c>
      <c r="D502" s="138" t="s">
        <v>2599</v>
      </c>
      <c r="E502" s="138" t="s">
        <v>309</v>
      </c>
      <c r="F502" s="138" t="s">
        <v>2598</v>
      </c>
      <c r="G502" s="138" t="s">
        <v>3664</v>
      </c>
      <c r="H502" s="138" t="s">
        <v>321</v>
      </c>
      <c r="I502" s="138" t="s">
        <v>917</v>
      </c>
      <c r="J502" s="138" t="s">
        <v>204</v>
      </c>
      <c r="K502" s="138" t="s">
        <v>204</v>
      </c>
      <c r="L502" s="138" t="s">
        <v>325</v>
      </c>
      <c r="M502" s="138" t="s">
        <v>340</v>
      </c>
      <c r="N502" s="138" t="s">
        <v>454</v>
      </c>
      <c r="O502" s="138" t="s">
        <v>339</v>
      </c>
      <c r="P502" s="138" t="s">
        <v>1212</v>
      </c>
      <c r="Q502" s="139">
        <v>1152874.3999999999</v>
      </c>
      <c r="R502" s="139">
        <v>1</v>
      </c>
      <c r="S502" s="139">
        <v>203</v>
      </c>
      <c r="T502" s="140"/>
      <c r="U502" s="139">
        <v>2340.335</v>
      </c>
      <c r="V502" s="141">
        <v>4.4000000000000002E-4</v>
      </c>
      <c r="W502" s="141">
        <f t="shared" si="10"/>
        <v>8.7555120451436302E-3</v>
      </c>
      <c r="X502" s="141">
        <v>1.3036726208815834E-3</v>
      </c>
      <c r="AC502" s="2"/>
      <c r="AD502" s="2"/>
      <c r="AE502" s="2"/>
    </row>
    <row r="503" spans="1:31" s="134" customFormat="1">
      <c r="A503" s="138" t="s">
        <v>1213</v>
      </c>
      <c r="B503" s="138">
        <v>35012</v>
      </c>
      <c r="C503" s="138" t="s">
        <v>3903</v>
      </c>
      <c r="D503" s="138" t="s">
        <v>3904</v>
      </c>
      <c r="E503" s="138" t="s">
        <v>309</v>
      </c>
      <c r="F503" s="138" t="s">
        <v>3903</v>
      </c>
      <c r="G503" s="138" t="s">
        <v>3905</v>
      </c>
      <c r="H503" s="138" t="s">
        <v>321</v>
      </c>
      <c r="I503" s="138" t="s">
        <v>917</v>
      </c>
      <c r="J503" s="138" t="s">
        <v>204</v>
      </c>
      <c r="K503" s="138" t="s">
        <v>204</v>
      </c>
      <c r="L503" s="138" t="s">
        <v>325</v>
      </c>
      <c r="M503" s="138" t="s">
        <v>340</v>
      </c>
      <c r="N503" s="138" t="s">
        <v>446</v>
      </c>
      <c r="O503" s="138" t="s">
        <v>339</v>
      </c>
      <c r="P503" s="138" t="s">
        <v>1212</v>
      </c>
      <c r="Q503" s="139">
        <v>10000</v>
      </c>
      <c r="R503" s="139">
        <v>1</v>
      </c>
      <c r="S503" s="139">
        <v>23030</v>
      </c>
      <c r="T503" s="139">
        <v>20.942</v>
      </c>
      <c r="U503" s="139">
        <v>2323.942</v>
      </c>
      <c r="V503" s="141">
        <v>4.1900000000000001E-3</v>
      </c>
      <c r="W503" s="141">
        <f t="shared" si="10"/>
        <v>8.6941835990211568E-3</v>
      </c>
      <c r="X503" s="141">
        <v>1.2945409772177013E-3</v>
      </c>
      <c r="AC503" s="2"/>
      <c r="AD503" s="2"/>
      <c r="AE503" s="2"/>
    </row>
    <row r="504" spans="1:31" s="134" customFormat="1">
      <c r="A504" s="138" t="s">
        <v>1213</v>
      </c>
      <c r="B504" s="138">
        <v>35012</v>
      </c>
      <c r="C504" s="138" t="s">
        <v>3571</v>
      </c>
      <c r="D504" s="138" t="s">
        <v>3572</v>
      </c>
      <c r="E504" s="138" t="s">
        <v>309</v>
      </c>
      <c r="F504" s="138" t="s">
        <v>3571</v>
      </c>
      <c r="G504" s="138" t="s">
        <v>3573</v>
      </c>
      <c r="H504" s="138" t="s">
        <v>321</v>
      </c>
      <c r="I504" s="138" t="s">
        <v>917</v>
      </c>
      <c r="J504" s="138" t="s">
        <v>204</v>
      </c>
      <c r="K504" s="138" t="s">
        <v>204</v>
      </c>
      <c r="L504" s="138" t="s">
        <v>325</v>
      </c>
      <c r="M504" s="138" t="s">
        <v>340</v>
      </c>
      <c r="N504" s="138" t="s">
        <v>475</v>
      </c>
      <c r="O504" s="138" t="s">
        <v>339</v>
      </c>
      <c r="P504" s="138" t="s">
        <v>1212</v>
      </c>
      <c r="Q504" s="139">
        <v>7446</v>
      </c>
      <c r="R504" s="139">
        <v>1</v>
      </c>
      <c r="S504" s="139">
        <v>30240</v>
      </c>
      <c r="T504" s="140"/>
      <c r="U504" s="139">
        <v>2251.67</v>
      </c>
      <c r="V504" s="141">
        <v>5.4000000000000001E-4</v>
      </c>
      <c r="W504" s="141">
        <f t="shared" si="10"/>
        <v>8.4238042018294646E-3</v>
      </c>
      <c r="X504" s="141">
        <v>1.2542821990272483E-3</v>
      </c>
      <c r="AC504" s="2"/>
      <c r="AD504" s="2"/>
      <c r="AE504" s="2"/>
    </row>
    <row r="505" spans="1:31" s="134" customFormat="1">
      <c r="A505" s="138" t="s">
        <v>1213</v>
      </c>
      <c r="B505" s="138">
        <v>35012</v>
      </c>
      <c r="C505" s="138" t="s">
        <v>1948</v>
      </c>
      <c r="D505" s="138" t="s">
        <v>1949</v>
      </c>
      <c r="E505" s="138" t="s">
        <v>309</v>
      </c>
      <c r="F505" s="138" t="s">
        <v>1948</v>
      </c>
      <c r="G505" s="138" t="s">
        <v>3669</v>
      </c>
      <c r="H505" s="138" t="s">
        <v>321</v>
      </c>
      <c r="I505" s="138" t="s">
        <v>917</v>
      </c>
      <c r="J505" s="138" t="s">
        <v>204</v>
      </c>
      <c r="K505" s="138" t="s">
        <v>204</v>
      </c>
      <c r="L505" s="138" t="s">
        <v>325</v>
      </c>
      <c r="M505" s="138" t="s">
        <v>340</v>
      </c>
      <c r="N505" s="138" t="s">
        <v>447</v>
      </c>
      <c r="O505" s="138" t="s">
        <v>339</v>
      </c>
      <c r="P505" s="138" t="s">
        <v>1212</v>
      </c>
      <c r="Q505" s="139">
        <v>43240</v>
      </c>
      <c r="R505" s="139">
        <v>1</v>
      </c>
      <c r="S505" s="139">
        <v>5080</v>
      </c>
      <c r="T505" s="140"/>
      <c r="U505" s="139">
        <v>2196.5920000000001</v>
      </c>
      <c r="V505" s="141">
        <v>3.8999999999999999E-4</v>
      </c>
      <c r="W505" s="141">
        <f t="shared" si="10"/>
        <v>8.2177499008757888E-3</v>
      </c>
      <c r="X505" s="141">
        <v>1.2236012577889572E-3</v>
      </c>
      <c r="AC505" s="2"/>
      <c r="AD505" s="2"/>
      <c r="AE505" s="2"/>
    </row>
    <row r="506" spans="1:31" s="134" customFormat="1">
      <c r="A506" s="138" t="s">
        <v>1213</v>
      </c>
      <c r="B506" s="138">
        <v>35012</v>
      </c>
      <c r="C506" s="138" t="s">
        <v>2923</v>
      </c>
      <c r="D506" s="138" t="s">
        <v>2924</v>
      </c>
      <c r="E506" s="138" t="s">
        <v>309</v>
      </c>
      <c r="F506" s="138" t="s">
        <v>2923</v>
      </c>
      <c r="G506" s="138" t="s">
        <v>3777</v>
      </c>
      <c r="H506" s="138" t="s">
        <v>321</v>
      </c>
      <c r="I506" s="138" t="s">
        <v>917</v>
      </c>
      <c r="J506" s="138" t="s">
        <v>204</v>
      </c>
      <c r="K506" s="138" t="s">
        <v>204</v>
      </c>
      <c r="L506" s="138" t="s">
        <v>325</v>
      </c>
      <c r="M506" s="138" t="s">
        <v>340</v>
      </c>
      <c r="N506" s="138" t="s">
        <v>447</v>
      </c>
      <c r="O506" s="138" t="s">
        <v>339</v>
      </c>
      <c r="P506" s="138" t="s">
        <v>1212</v>
      </c>
      <c r="Q506" s="139">
        <v>9702</v>
      </c>
      <c r="R506" s="139">
        <v>1</v>
      </c>
      <c r="S506" s="139">
        <v>22350</v>
      </c>
      <c r="T506" s="140"/>
      <c r="U506" s="139">
        <v>2168.3969999999999</v>
      </c>
      <c r="V506" s="141">
        <v>7.6999999999999996E-4</v>
      </c>
      <c r="W506" s="141">
        <f t="shared" si="10"/>
        <v>8.1122685650359076E-3</v>
      </c>
      <c r="X506" s="141">
        <v>1.2078953654505713E-3</v>
      </c>
      <c r="AC506" s="2"/>
      <c r="AD506" s="2"/>
      <c r="AE506" s="2"/>
    </row>
    <row r="507" spans="1:31" s="134" customFormat="1">
      <c r="A507" s="138" t="s">
        <v>1213</v>
      </c>
      <c r="B507" s="138">
        <v>35012</v>
      </c>
      <c r="C507" s="138" t="s">
        <v>3562</v>
      </c>
      <c r="D507" s="138" t="s">
        <v>3563</v>
      </c>
      <c r="E507" s="138" t="s">
        <v>309</v>
      </c>
      <c r="F507" s="138" t="s">
        <v>3562</v>
      </c>
      <c r="G507" s="138" t="s">
        <v>3564</v>
      </c>
      <c r="H507" s="138" t="s">
        <v>321</v>
      </c>
      <c r="I507" s="138" t="s">
        <v>917</v>
      </c>
      <c r="J507" s="138" t="s">
        <v>204</v>
      </c>
      <c r="K507" s="138" t="s">
        <v>204</v>
      </c>
      <c r="L507" s="138" t="s">
        <v>325</v>
      </c>
      <c r="M507" s="138" t="s">
        <v>340</v>
      </c>
      <c r="N507" s="138" t="s">
        <v>439</v>
      </c>
      <c r="O507" s="138" t="s">
        <v>339</v>
      </c>
      <c r="P507" s="138" t="s">
        <v>1212</v>
      </c>
      <c r="Q507" s="139">
        <v>24632</v>
      </c>
      <c r="R507" s="139">
        <v>1</v>
      </c>
      <c r="S507" s="139">
        <v>8478</v>
      </c>
      <c r="T507" s="140"/>
      <c r="U507" s="139">
        <v>2088.3009999999999</v>
      </c>
      <c r="V507" s="141">
        <v>3.1E-4</v>
      </c>
      <c r="W507" s="141">
        <f t="shared" si="10"/>
        <v>7.8126185180264745E-3</v>
      </c>
      <c r="X507" s="141">
        <v>1.163278264803813E-3</v>
      </c>
      <c r="AC507" s="2"/>
      <c r="AD507" s="2"/>
      <c r="AE507" s="2"/>
    </row>
    <row r="508" spans="1:31" s="134" customFormat="1">
      <c r="A508" s="138" t="s">
        <v>1213</v>
      </c>
      <c r="B508" s="138">
        <v>35012</v>
      </c>
      <c r="C508" s="138" t="s">
        <v>1913</v>
      </c>
      <c r="D508" s="138" t="s">
        <v>1914</v>
      </c>
      <c r="E508" s="138" t="s">
        <v>309</v>
      </c>
      <c r="F508" s="138" t="s">
        <v>1913</v>
      </c>
      <c r="G508" s="138" t="s">
        <v>3587</v>
      </c>
      <c r="H508" s="138" t="s">
        <v>321</v>
      </c>
      <c r="I508" s="138" t="s">
        <v>917</v>
      </c>
      <c r="J508" s="138" t="s">
        <v>204</v>
      </c>
      <c r="K508" s="138" t="s">
        <v>204</v>
      </c>
      <c r="L508" s="138" t="s">
        <v>325</v>
      </c>
      <c r="M508" s="138" t="s">
        <v>340</v>
      </c>
      <c r="N508" s="138" t="s">
        <v>464</v>
      </c>
      <c r="O508" s="138" t="s">
        <v>339</v>
      </c>
      <c r="P508" s="138" t="s">
        <v>1212</v>
      </c>
      <c r="Q508" s="139">
        <v>7115</v>
      </c>
      <c r="R508" s="139">
        <v>1</v>
      </c>
      <c r="S508" s="139">
        <v>28940</v>
      </c>
      <c r="T508" s="139">
        <v>13.457000000000001</v>
      </c>
      <c r="U508" s="139">
        <v>2072.538</v>
      </c>
      <c r="V508" s="141">
        <v>1.4999999999999999E-4</v>
      </c>
      <c r="W508" s="141">
        <f t="shared" si="10"/>
        <v>7.7536469877252144E-3</v>
      </c>
      <c r="X508" s="141">
        <v>1.1544975596812744E-3</v>
      </c>
      <c r="AC508" s="2"/>
      <c r="AD508" s="2"/>
      <c r="AE508" s="2"/>
    </row>
    <row r="509" spans="1:31" s="134" customFormat="1">
      <c r="A509" s="138" t="s">
        <v>1213</v>
      </c>
      <c r="B509" s="138">
        <v>35012</v>
      </c>
      <c r="C509" s="138" t="s">
        <v>2703</v>
      </c>
      <c r="D509" s="138" t="s">
        <v>2704</v>
      </c>
      <c r="E509" s="138" t="s">
        <v>309</v>
      </c>
      <c r="F509" s="138" t="s">
        <v>2703</v>
      </c>
      <c r="G509" s="138" t="s">
        <v>3746</v>
      </c>
      <c r="H509" s="138" t="s">
        <v>321</v>
      </c>
      <c r="I509" s="138" t="s">
        <v>917</v>
      </c>
      <c r="J509" s="138" t="s">
        <v>204</v>
      </c>
      <c r="K509" s="138" t="s">
        <v>204</v>
      </c>
      <c r="L509" s="138" t="s">
        <v>325</v>
      </c>
      <c r="M509" s="138" t="s">
        <v>340</v>
      </c>
      <c r="N509" s="138" t="s">
        <v>451</v>
      </c>
      <c r="O509" s="138" t="s">
        <v>339</v>
      </c>
      <c r="P509" s="138" t="s">
        <v>1212</v>
      </c>
      <c r="Q509" s="139">
        <v>1957</v>
      </c>
      <c r="R509" s="139">
        <v>1</v>
      </c>
      <c r="S509" s="139">
        <v>99210</v>
      </c>
      <c r="T509" s="140"/>
      <c r="U509" s="139">
        <v>1941.54</v>
      </c>
      <c r="V509" s="141">
        <v>2.5000000000000001E-4</v>
      </c>
      <c r="W509" s="141">
        <f t="shared" si="10"/>
        <v>7.2635656246341504E-3</v>
      </c>
      <c r="X509" s="141">
        <v>1.0815257389845598E-3</v>
      </c>
      <c r="AC509" s="2"/>
      <c r="AD509" s="2"/>
      <c r="AE509" s="2"/>
    </row>
    <row r="510" spans="1:31" s="134" customFormat="1">
      <c r="A510" s="138" t="s">
        <v>1213</v>
      </c>
      <c r="B510" s="138">
        <v>35012</v>
      </c>
      <c r="C510" s="138" t="s">
        <v>2351</v>
      </c>
      <c r="D510" s="138" t="s">
        <v>2352</v>
      </c>
      <c r="E510" s="138" t="s">
        <v>309</v>
      </c>
      <c r="F510" s="138" t="s">
        <v>3737</v>
      </c>
      <c r="G510" s="138" t="s">
        <v>3738</v>
      </c>
      <c r="H510" s="138" t="s">
        <v>321</v>
      </c>
      <c r="I510" s="138" t="s">
        <v>917</v>
      </c>
      <c r="J510" s="138" t="s">
        <v>204</v>
      </c>
      <c r="K510" s="138" t="s">
        <v>204</v>
      </c>
      <c r="L510" s="138" t="s">
        <v>325</v>
      </c>
      <c r="M510" s="138" t="s">
        <v>340</v>
      </c>
      <c r="N510" s="138" t="s">
        <v>459</v>
      </c>
      <c r="O510" s="138" t="s">
        <v>339</v>
      </c>
      <c r="P510" s="138" t="s">
        <v>1212</v>
      </c>
      <c r="Q510" s="139">
        <v>24675</v>
      </c>
      <c r="R510" s="139">
        <v>1</v>
      </c>
      <c r="S510" s="139">
        <v>7800</v>
      </c>
      <c r="T510" s="140"/>
      <c r="U510" s="139">
        <v>1924.65</v>
      </c>
      <c r="V510" s="141">
        <v>2.1000000000000001E-4</v>
      </c>
      <c r="W510" s="141">
        <f t="shared" si="10"/>
        <v>7.200377833808275E-3</v>
      </c>
      <c r="X510" s="141">
        <v>1.0721172438047286E-3</v>
      </c>
      <c r="AC510" s="2"/>
      <c r="AD510" s="2"/>
      <c r="AE510" s="2"/>
    </row>
    <row r="511" spans="1:31" s="134" customFormat="1">
      <c r="A511" s="138" t="s">
        <v>1213</v>
      </c>
      <c r="B511" s="138">
        <v>35012</v>
      </c>
      <c r="C511" s="138" t="s">
        <v>2586</v>
      </c>
      <c r="D511" s="138" t="s">
        <v>2587</v>
      </c>
      <c r="E511" s="138" t="s">
        <v>309</v>
      </c>
      <c r="F511" s="138" t="s">
        <v>2586</v>
      </c>
      <c r="G511" s="138" t="s">
        <v>3609</v>
      </c>
      <c r="H511" s="138" t="s">
        <v>321</v>
      </c>
      <c r="I511" s="138" t="s">
        <v>917</v>
      </c>
      <c r="J511" s="138" t="s">
        <v>204</v>
      </c>
      <c r="K511" s="138" t="s">
        <v>204</v>
      </c>
      <c r="L511" s="138" t="s">
        <v>325</v>
      </c>
      <c r="M511" s="138" t="s">
        <v>340</v>
      </c>
      <c r="N511" s="138" t="s">
        <v>478</v>
      </c>
      <c r="O511" s="138" t="s">
        <v>339</v>
      </c>
      <c r="P511" s="138" t="s">
        <v>1212</v>
      </c>
      <c r="Q511" s="139">
        <v>114681.27</v>
      </c>
      <c r="R511" s="139">
        <v>1</v>
      </c>
      <c r="S511" s="139">
        <v>1651</v>
      </c>
      <c r="T511" s="140"/>
      <c r="U511" s="139">
        <v>1893.3879999999999</v>
      </c>
      <c r="V511" s="141">
        <v>5.6999999999999998E-4</v>
      </c>
      <c r="W511" s="141">
        <f t="shared" si="10"/>
        <v>7.0834224331689302E-3</v>
      </c>
      <c r="X511" s="141">
        <v>1.0547028935198335E-3</v>
      </c>
      <c r="AC511" s="2"/>
      <c r="AD511" s="2"/>
      <c r="AE511" s="2"/>
    </row>
    <row r="512" spans="1:31" s="134" customFormat="1">
      <c r="A512" s="138" t="s">
        <v>1213</v>
      </c>
      <c r="B512" s="138">
        <v>35012</v>
      </c>
      <c r="C512" s="138" t="s">
        <v>1714</v>
      </c>
      <c r="D512" s="138" t="s">
        <v>1715</v>
      </c>
      <c r="E512" s="138" t="s">
        <v>309</v>
      </c>
      <c r="F512" s="138" t="s">
        <v>3657</v>
      </c>
      <c r="G512" s="138" t="s">
        <v>3658</v>
      </c>
      <c r="H512" s="138" t="s">
        <v>321</v>
      </c>
      <c r="I512" s="138" t="s">
        <v>917</v>
      </c>
      <c r="J512" s="138" t="s">
        <v>204</v>
      </c>
      <c r="K512" s="138" t="s">
        <v>204</v>
      </c>
      <c r="L512" s="138" t="s">
        <v>325</v>
      </c>
      <c r="M512" s="138" t="s">
        <v>340</v>
      </c>
      <c r="N512" s="138" t="s">
        <v>464</v>
      </c>
      <c r="O512" s="138" t="s">
        <v>339</v>
      </c>
      <c r="P512" s="138" t="s">
        <v>1212</v>
      </c>
      <c r="Q512" s="139">
        <v>104796</v>
      </c>
      <c r="R512" s="139">
        <v>1</v>
      </c>
      <c r="S512" s="139">
        <v>1783</v>
      </c>
      <c r="T512" s="140"/>
      <c r="U512" s="139">
        <v>1868.5129999999999</v>
      </c>
      <c r="V512" s="141">
        <v>5.4000000000000001E-4</v>
      </c>
      <c r="W512" s="141">
        <f t="shared" si="10"/>
        <v>6.9903616695932251E-3</v>
      </c>
      <c r="X512" s="141">
        <v>1.0408463915897981E-3</v>
      </c>
      <c r="AC512" s="2"/>
      <c r="AD512" s="2"/>
      <c r="AE512" s="2"/>
    </row>
    <row r="513" spans="1:31" s="134" customFormat="1">
      <c r="A513" s="138" t="s">
        <v>1213</v>
      </c>
      <c r="B513" s="138">
        <v>35012</v>
      </c>
      <c r="C513" s="138" t="s">
        <v>2385</v>
      </c>
      <c r="D513" s="138" t="s">
        <v>2386</v>
      </c>
      <c r="E513" s="138" t="s">
        <v>309</v>
      </c>
      <c r="F513" s="138" t="s">
        <v>2385</v>
      </c>
      <c r="G513" s="138" t="s">
        <v>3641</v>
      </c>
      <c r="H513" s="138" t="s">
        <v>321</v>
      </c>
      <c r="I513" s="138" t="s">
        <v>917</v>
      </c>
      <c r="J513" s="138" t="s">
        <v>204</v>
      </c>
      <c r="K513" s="138" t="s">
        <v>204</v>
      </c>
      <c r="L513" s="138" t="s">
        <v>325</v>
      </c>
      <c r="M513" s="138" t="s">
        <v>340</v>
      </c>
      <c r="N513" s="138" t="s">
        <v>447</v>
      </c>
      <c r="O513" s="138" t="s">
        <v>339</v>
      </c>
      <c r="P513" s="138" t="s">
        <v>1212</v>
      </c>
      <c r="Q513" s="139">
        <v>5844</v>
      </c>
      <c r="R513" s="139">
        <v>1</v>
      </c>
      <c r="S513" s="139">
        <v>30010</v>
      </c>
      <c r="T513" s="140"/>
      <c r="U513" s="139">
        <v>1753.7840000000001</v>
      </c>
      <c r="V513" s="141">
        <v>2.7999999999999998E-4</v>
      </c>
      <c r="W513" s="141">
        <f t="shared" si="10"/>
        <v>6.561144851732841E-3</v>
      </c>
      <c r="X513" s="141">
        <v>9.7693714093930449E-4</v>
      </c>
      <c r="AC513" s="2"/>
      <c r="AD513" s="2"/>
      <c r="AE513" s="2"/>
    </row>
    <row r="514" spans="1:31" s="134" customFormat="1">
      <c r="A514" s="138" t="s">
        <v>1213</v>
      </c>
      <c r="B514" s="138">
        <v>35012</v>
      </c>
      <c r="C514" s="138" t="s">
        <v>1781</v>
      </c>
      <c r="D514" s="138" t="s">
        <v>1782</v>
      </c>
      <c r="E514" s="138" t="s">
        <v>309</v>
      </c>
      <c r="F514" s="138" t="s">
        <v>3546</v>
      </c>
      <c r="G514" s="138" t="s">
        <v>3547</v>
      </c>
      <c r="H514" s="138" t="s">
        <v>321</v>
      </c>
      <c r="I514" s="138" t="s">
        <v>917</v>
      </c>
      <c r="J514" s="138" t="s">
        <v>204</v>
      </c>
      <c r="K514" s="138" t="s">
        <v>204</v>
      </c>
      <c r="L514" s="138" t="s">
        <v>325</v>
      </c>
      <c r="M514" s="138" t="s">
        <v>340</v>
      </c>
      <c r="N514" s="138" t="s">
        <v>454</v>
      </c>
      <c r="O514" s="138" t="s">
        <v>339</v>
      </c>
      <c r="P514" s="138" t="s">
        <v>1212</v>
      </c>
      <c r="Q514" s="139">
        <v>19064</v>
      </c>
      <c r="R514" s="139">
        <v>1</v>
      </c>
      <c r="S514" s="139">
        <v>8700</v>
      </c>
      <c r="T514" s="140"/>
      <c r="U514" s="139">
        <v>1658.568</v>
      </c>
      <c r="V514" s="141">
        <v>1.9000000000000001E-4</v>
      </c>
      <c r="W514" s="141">
        <f t="shared" ref="W514:W577" si="11">U514/SUMIF(B:B,B514,U:U)</f>
        <v>6.2049288250142741E-3</v>
      </c>
      <c r="X514" s="141">
        <v>9.2389751530029941E-4</v>
      </c>
      <c r="AC514" s="2"/>
      <c r="AD514" s="2"/>
      <c r="AE514" s="2"/>
    </row>
    <row r="515" spans="1:31" s="134" customFormat="1">
      <c r="A515" s="138" t="s">
        <v>1213</v>
      </c>
      <c r="B515" s="138">
        <v>35012</v>
      </c>
      <c r="C515" s="138" t="s">
        <v>3754</v>
      </c>
      <c r="D515" s="138" t="s">
        <v>3755</v>
      </c>
      <c r="E515" s="138" t="s">
        <v>309</v>
      </c>
      <c r="F515" s="138" t="s">
        <v>3756</v>
      </c>
      <c r="G515" s="138" t="s">
        <v>3757</v>
      </c>
      <c r="H515" s="138" t="s">
        <v>321</v>
      </c>
      <c r="I515" s="138" t="s">
        <v>917</v>
      </c>
      <c r="J515" s="138" t="s">
        <v>204</v>
      </c>
      <c r="K515" s="138" t="s">
        <v>204</v>
      </c>
      <c r="L515" s="138" t="s">
        <v>325</v>
      </c>
      <c r="M515" s="138" t="s">
        <v>340</v>
      </c>
      <c r="N515" s="138" t="s">
        <v>476</v>
      </c>
      <c r="O515" s="138" t="s">
        <v>339</v>
      </c>
      <c r="P515" s="138" t="s">
        <v>1212</v>
      </c>
      <c r="Q515" s="139">
        <v>23090</v>
      </c>
      <c r="R515" s="139">
        <v>1</v>
      </c>
      <c r="S515" s="139">
        <v>6861</v>
      </c>
      <c r="T515" s="139">
        <v>14.387</v>
      </c>
      <c r="U515" s="139">
        <v>1598.5909999999999</v>
      </c>
      <c r="V515" s="141">
        <v>3.2000000000000003E-4</v>
      </c>
      <c r="W515" s="141">
        <f t="shared" si="11"/>
        <v>5.9805466976984925E-3</v>
      </c>
      <c r="X515" s="141">
        <v>8.9048760911908398E-4</v>
      </c>
      <c r="AC515" s="2"/>
      <c r="AD515" s="2"/>
      <c r="AE515" s="2"/>
    </row>
    <row r="516" spans="1:31" s="134" customFormat="1">
      <c r="A516" s="138" t="s">
        <v>1213</v>
      </c>
      <c r="B516" s="138">
        <v>35012</v>
      </c>
      <c r="C516" s="138" t="s">
        <v>2327</v>
      </c>
      <c r="D516" s="138" t="s">
        <v>2328</v>
      </c>
      <c r="E516" s="138" t="s">
        <v>309</v>
      </c>
      <c r="F516" s="138" t="s">
        <v>2327</v>
      </c>
      <c r="G516" s="138" t="s">
        <v>3745</v>
      </c>
      <c r="H516" s="138" t="s">
        <v>321</v>
      </c>
      <c r="I516" s="138" t="s">
        <v>917</v>
      </c>
      <c r="J516" s="138" t="s">
        <v>204</v>
      </c>
      <c r="K516" s="138" t="s">
        <v>204</v>
      </c>
      <c r="L516" s="138" t="s">
        <v>325</v>
      </c>
      <c r="M516" s="138" t="s">
        <v>340</v>
      </c>
      <c r="N516" s="138" t="s">
        <v>464</v>
      </c>
      <c r="O516" s="138" t="s">
        <v>339</v>
      </c>
      <c r="P516" s="138" t="s">
        <v>1212</v>
      </c>
      <c r="Q516" s="139">
        <v>51050</v>
      </c>
      <c r="R516" s="139">
        <v>1</v>
      </c>
      <c r="S516" s="139">
        <v>2900</v>
      </c>
      <c r="T516" s="139">
        <v>12.252000000000001</v>
      </c>
      <c r="U516" s="139">
        <v>1492.702</v>
      </c>
      <c r="V516" s="141">
        <v>2.4000000000000001E-4</v>
      </c>
      <c r="W516" s="141">
        <f t="shared" si="11"/>
        <v>5.584401524059584E-3</v>
      </c>
      <c r="X516" s="141">
        <v>8.3150263895347522E-4</v>
      </c>
      <c r="AC516" s="2"/>
      <c r="AD516" s="2"/>
      <c r="AE516" s="2"/>
    </row>
    <row r="517" spans="1:31" s="134" customFormat="1">
      <c r="A517" s="138" t="s">
        <v>1213</v>
      </c>
      <c r="B517" s="138">
        <v>35012</v>
      </c>
      <c r="C517" s="138" t="s">
        <v>3258</v>
      </c>
      <c r="D517" s="138" t="s">
        <v>3259</v>
      </c>
      <c r="E517" s="138" t="s">
        <v>309</v>
      </c>
      <c r="F517" s="138" t="s">
        <v>3258</v>
      </c>
      <c r="G517" s="138" t="s">
        <v>3622</v>
      </c>
      <c r="H517" s="138" t="s">
        <v>321</v>
      </c>
      <c r="I517" s="138" t="s">
        <v>917</v>
      </c>
      <c r="J517" s="138" t="s">
        <v>204</v>
      </c>
      <c r="K517" s="138" t="s">
        <v>204</v>
      </c>
      <c r="L517" s="138" t="s">
        <v>325</v>
      </c>
      <c r="M517" s="138" t="s">
        <v>340</v>
      </c>
      <c r="N517" s="138" t="s">
        <v>441</v>
      </c>
      <c r="O517" s="138" t="s">
        <v>339</v>
      </c>
      <c r="P517" s="138" t="s">
        <v>1212</v>
      </c>
      <c r="Q517" s="139">
        <v>5670</v>
      </c>
      <c r="R517" s="139">
        <v>1</v>
      </c>
      <c r="S517" s="139">
        <v>26100</v>
      </c>
      <c r="T517" s="140"/>
      <c r="U517" s="139">
        <v>1479.87</v>
      </c>
      <c r="V517" s="141">
        <v>1E-4</v>
      </c>
      <c r="W517" s="141">
        <f t="shared" si="11"/>
        <v>5.536395264031305E-3</v>
      </c>
      <c r="X517" s="141">
        <v>8.2435463361613993E-4</v>
      </c>
      <c r="AC517" s="2"/>
      <c r="AD517" s="2"/>
      <c r="AE517" s="2"/>
    </row>
    <row r="518" spans="1:31" s="134" customFormat="1">
      <c r="A518" s="138" t="s">
        <v>1213</v>
      </c>
      <c r="B518" s="138">
        <v>35012</v>
      </c>
      <c r="C518" s="138" t="s">
        <v>1753</v>
      </c>
      <c r="D518" s="138" t="s">
        <v>1754</v>
      </c>
      <c r="E518" s="138" t="s">
        <v>309</v>
      </c>
      <c r="F518" s="138" t="s">
        <v>1753</v>
      </c>
      <c r="G518" s="138" t="s">
        <v>3663</v>
      </c>
      <c r="H518" s="138" t="s">
        <v>321</v>
      </c>
      <c r="I518" s="138" t="s">
        <v>917</v>
      </c>
      <c r="J518" s="138" t="s">
        <v>204</v>
      </c>
      <c r="K518" s="138" t="s">
        <v>204</v>
      </c>
      <c r="L518" s="138" t="s">
        <v>325</v>
      </c>
      <c r="M518" s="138" t="s">
        <v>340</v>
      </c>
      <c r="N518" s="138" t="s">
        <v>447</v>
      </c>
      <c r="O518" s="138" t="s">
        <v>339</v>
      </c>
      <c r="P518" s="138" t="s">
        <v>1212</v>
      </c>
      <c r="Q518" s="139">
        <v>89002</v>
      </c>
      <c r="R518" s="139">
        <v>1</v>
      </c>
      <c r="S518" s="139">
        <v>1661</v>
      </c>
      <c r="T518" s="140"/>
      <c r="U518" s="139">
        <v>1478.3230000000001</v>
      </c>
      <c r="V518" s="141">
        <v>3.1E-4</v>
      </c>
      <c r="W518" s="141">
        <f t="shared" si="11"/>
        <v>5.5306077262925468E-3</v>
      </c>
      <c r="X518" s="141">
        <v>8.2349288453128513E-4</v>
      </c>
      <c r="AC518" s="2"/>
      <c r="AD518" s="2"/>
      <c r="AE518" s="2"/>
    </row>
    <row r="519" spans="1:31" s="134" customFormat="1">
      <c r="A519" s="138" t="s">
        <v>1213</v>
      </c>
      <c r="B519" s="138">
        <v>35012</v>
      </c>
      <c r="C519" s="138" t="s">
        <v>1908</v>
      </c>
      <c r="D519" s="138" t="s">
        <v>1909</v>
      </c>
      <c r="E519" s="138" t="s">
        <v>309</v>
      </c>
      <c r="F519" s="138" t="s">
        <v>1908</v>
      </c>
      <c r="G519" s="138" t="s">
        <v>3578</v>
      </c>
      <c r="H519" s="138" t="s">
        <v>321</v>
      </c>
      <c r="I519" s="138" t="s">
        <v>917</v>
      </c>
      <c r="J519" s="138" t="s">
        <v>204</v>
      </c>
      <c r="K519" s="138" t="s">
        <v>204</v>
      </c>
      <c r="L519" s="138" t="s">
        <v>325</v>
      </c>
      <c r="M519" s="138" t="s">
        <v>340</v>
      </c>
      <c r="N519" s="138" t="s">
        <v>464</v>
      </c>
      <c r="O519" s="138" t="s">
        <v>339</v>
      </c>
      <c r="P519" s="138" t="s">
        <v>1212</v>
      </c>
      <c r="Q519" s="139">
        <v>11131</v>
      </c>
      <c r="R519" s="139">
        <v>1</v>
      </c>
      <c r="S519" s="139">
        <v>10740</v>
      </c>
      <c r="T519" s="140"/>
      <c r="U519" s="139">
        <v>1195.4690000000001</v>
      </c>
      <c r="V519" s="141">
        <v>2.9999999999999997E-4</v>
      </c>
      <c r="W519" s="141">
        <f t="shared" si="11"/>
        <v>4.4724123807471199E-3</v>
      </c>
      <c r="X519" s="141">
        <v>6.659303921928637E-4</v>
      </c>
      <c r="AC519" s="2"/>
      <c r="AD519" s="2"/>
      <c r="AE519" s="2"/>
    </row>
    <row r="520" spans="1:31" s="134" customFormat="1">
      <c r="A520" s="138" t="s">
        <v>1213</v>
      </c>
      <c r="B520" s="138">
        <v>35012</v>
      </c>
      <c r="C520" s="138" t="s">
        <v>2280</v>
      </c>
      <c r="D520" s="138" t="s">
        <v>2281</v>
      </c>
      <c r="E520" s="138" t="s">
        <v>309</v>
      </c>
      <c r="F520" s="138" t="s">
        <v>2280</v>
      </c>
      <c r="G520" s="138" t="s">
        <v>3608</v>
      </c>
      <c r="H520" s="138" t="s">
        <v>321</v>
      </c>
      <c r="I520" s="138" t="s">
        <v>917</v>
      </c>
      <c r="J520" s="138" t="s">
        <v>204</v>
      </c>
      <c r="K520" s="138" t="s">
        <v>204</v>
      </c>
      <c r="L520" s="138" t="s">
        <v>325</v>
      </c>
      <c r="M520" s="138" t="s">
        <v>340</v>
      </c>
      <c r="N520" s="138" t="s">
        <v>454</v>
      </c>
      <c r="O520" s="138" t="s">
        <v>339</v>
      </c>
      <c r="P520" s="138" t="s">
        <v>1212</v>
      </c>
      <c r="Q520" s="139">
        <v>1915</v>
      </c>
      <c r="R520" s="139">
        <v>1</v>
      </c>
      <c r="S520" s="139">
        <v>57450</v>
      </c>
      <c r="T520" s="140"/>
      <c r="U520" s="139">
        <v>1100.1679999999999</v>
      </c>
      <c r="V520" s="141">
        <v>1E-4</v>
      </c>
      <c r="W520" s="141">
        <f t="shared" si="11"/>
        <v>4.1158783574495005E-3</v>
      </c>
      <c r="X520" s="141">
        <v>6.1284341770304247E-4</v>
      </c>
      <c r="AC520" s="2"/>
      <c r="AD520" s="2"/>
      <c r="AE520" s="2"/>
    </row>
    <row r="521" spans="1:31" s="134" customFormat="1">
      <c r="A521" s="138" t="s">
        <v>1213</v>
      </c>
      <c r="B521" s="138">
        <v>35012</v>
      </c>
      <c r="C521" s="138" t="s">
        <v>2262</v>
      </c>
      <c r="D521" s="138" t="s">
        <v>2263</v>
      </c>
      <c r="E521" s="138" t="s">
        <v>309</v>
      </c>
      <c r="F521" s="138" t="s">
        <v>2262</v>
      </c>
      <c r="G521" s="138" t="s">
        <v>3747</v>
      </c>
      <c r="H521" s="138" t="s">
        <v>321</v>
      </c>
      <c r="I521" s="138" t="s">
        <v>917</v>
      </c>
      <c r="J521" s="138" t="s">
        <v>204</v>
      </c>
      <c r="K521" s="138" t="s">
        <v>204</v>
      </c>
      <c r="L521" s="138" t="s">
        <v>325</v>
      </c>
      <c r="M521" s="138" t="s">
        <v>340</v>
      </c>
      <c r="N521" s="138" t="s">
        <v>441</v>
      </c>
      <c r="O521" s="138" t="s">
        <v>339</v>
      </c>
      <c r="P521" s="138" t="s">
        <v>1212</v>
      </c>
      <c r="Q521" s="139">
        <v>95277</v>
      </c>
      <c r="R521" s="139">
        <v>1</v>
      </c>
      <c r="S521" s="139">
        <v>1013</v>
      </c>
      <c r="T521" s="139">
        <v>9.5280000000000005</v>
      </c>
      <c r="U521" s="139">
        <v>974.68399999999997</v>
      </c>
      <c r="V521" s="141">
        <v>1.7000000000000001E-4</v>
      </c>
      <c r="W521" s="141">
        <f t="shared" si="11"/>
        <v>3.646425619498394E-3</v>
      </c>
      <c r="X521" s="141">
        <v>5.4294314481103995E-4</v>
      </c>
      <c r="AC521" s="2"/>
      <c r="AD521" s="2"/>
      <c r="AE521" s="2"/>
    </row>
    <row r="522" spans="1:31" s="134" customFormat="1">
      <c r="A522" s="138" t="s">
        <v>1213</v>
      </c>
      <c r="B522" s="138">
        <v>35012</v>
      </c>
      <c r="C522" s="138" t="s">
        <v>3604</v>
      </c>
      <c r="D522" s="138" t="s">
        <v>3605</v>
      </c>
      <c r="E522" s="138" t="s">
        <v>309</v>
      </c>
      <c r="F522" s="138" t="s">
        <v>3606</v>
      </c>
      <c r="G522" s="138" t="s">
        <v>3607</v>
      </c>
      <c r="H522" s="138" t="s">
        <v>321</v>
      </c>
      <c r="I522" s="138" t="s">
        <v>917</v>
      </c>
      <c r="J522" s="138" t="s">
        <v>204</v>
      </c>
      <c r="K522" s="138" t="s">
        <v>204</v>
      </c>
      <c r="L522" s="138" t="s">
        <v>325</v>
      </c>
      <c r="M522" s="138" t="s">
        <v>340</v>
      </c>
      <c r="N522" s="138" t="s">
        <v>448</v>
      </c>
      <c r="O522" s="138" t="s">
        <v>339</v>
      </c>
      <c r="P522" s="138" t="s">
        <v>1212</v>
      </c>
      <c r="Q522" s="139">
        <v>5187</v>
      </c>
      <c r="R522" s="139">
        <v>1</v>
      </c>
      <c r="S522" s="139">
        <v>18720</v>
      </c>
      <c r="T522" s="140"/>
      <c r="U522" s="139">
        <v>971.00599999999997</v>
      </c>
      <c r="V522" s="141">
        <v>5.0000000000000002E-5</v>
      </c>
      <c r="W522" s="141">
        <f t="shared" si="11"/>
        <v>3.6326657204659744E-3</v>
      </c>
      <c r="X522" s="141">
        <v>5.4089433218395774E-4</v>
      </c>
      <c r="AC522" s="2"/>
      <c r="AD522" s="2"/>
      <c r="AE522" s="2"/>
    </row>
    <row r="523" spans="1:31" s="134" customFormat="1">
      <c r="A523" s="138" t="s">
        <v>1213</v>
      </c>
      <c r="B523" s="138">
        <v>35012</v>
      </c>
      <c r="C523" s="138" t="s">
        <v>2517</v>
      </c>
      <c r="D523" s="138" t="s">
        <v>2518</v>
      </c>
      <c r="E523" s="138" t="s">
        <v>309</v>
      </c>
      <c r="F523" s="138" t="s">
        <v>2517</v>
      </c>
      <c r="G523" s="138" t="s">
        <v>3779</v>
      </c>
      <c r="H523" s="138" t="s">
        <v>321</v>
      </c>
      <c r="I523" s="138" t="s">
        <v>917</v>
      </c>
      <c r="J523" s="138" t="s">
        <v>204</v>
      </c>
      <c r="K523" s="138" t="s">
        <v>204</v>
      </c>
      <c r="L523" s="138" t="s">
        <v>325</v>
      </c>
      <c r="M523" s="138" t="s">
        <v>340</v>
      </c>
      <c r="N523" s="138" t="s">
        <v>447</v>
      </c>
      <c r="O523" s="138" t="s">
        <v>339</v>
      </c>
      <c r="P523" s="138" t="s">
        <v>1212</v>
      </c>
      <c r="Q523" s="139">
        <v>96349</v>
      </c>
      <c r="R523" s="139">
        <v>1</v>
      </c>
      <c r="S523" s="139">
        <v>972.7</v>
      </c>
      <c r="T523" s="140"/>
      <c r="U523" s="139">
        <v>937.18700000000001</v>
      </c>
      <c r="V523" s="141">
        <v>1.7000000000000001E-4</v>
      </c>
      <c r="W523" s="141">
        <f t="shared" si="11"/>
        <v>3.5061442345014813E-3</v>
      </c>
      <c r="X523" s="141">
        <v>5.220556170574506E-4</v>
      </c>
      <c r="AC523" s="2"/>
      <c r="AD523" s="2"/>
      <c r="AE523" s="2"/>
    </row>
    <row r="524" spans="1:31" s="134" customFormat="1">
      <c r="A524" s="138" t="s">
        <v>1213</v>
      </c>
      <c r="B524" s="138">
        <v>35012</v>
      </c>
      <c r="C524" s="138" t="s">
        <v>2050</v>
      </c>
      <c r="D524" s="138" t="s">
        <v>2051</v>
      </c>
      <c r="E524" s="138" t="s">
        <v>309</v>
      </c>
      <c r="F524" s="138" t="s">
        <v>2050</v>
      </c>
      <c r="G524" s="138" t="s">
        <v>3668</v>
      </c>
      <c r="H524" s="138" t="s">
        <v>321</v>
      </c>
      <c r="I524" s="138" t="s">
        <v>917</v>
      </c>
      <c r="J524" s="138" t="s">
        <v>204</v>
      </c>
      <c r="K524" s="138" t="s">
        <v>204</v>
      </c>
      <c r="L524" s="138" t="s">
        <v>325</v>
      </c>
      <c r="M524" s="138" t="s">
        <v>340</v>
      </c>
      <c r="N524" s="138" t="s">
        <v>464</v>
      </c>
      <c r="O524" s="138" t="s">
        <v>339</v>
      </c>
      <c r="P524" s="138" t="s">
        <v>1212</v>
      </c>
      <c r="Q524" s="139">
        <v>51366</v>
      </c>
      <c r="R524" s="139">
        <v>1</v>
      </c>
      <c r="S524" s="139">
        <v>1796</v>
      </c>
      <c r="T524" s="140"/>
      <c r="U524" s="139">
        <v>922.53300000000002</v>
      </c>
      <c r="V524" s="141">
        <v>1.1E-4</v>
      </c>
      <c r="W524" s="141">
        <f t="shared" si="11"/>
        <v>3.4513216242728025E-3</v>
      </c>
      <c r="X524" s="141">
        <v>5.138926751767375E-4</v>
      </c>
      <c r="AC524" s="2"/>
      <c r="AD524" s="2"/>
      <c r="AE524" s="2"/>
    </row>
    <row r="525" spans="1:31" s="134" customFormat="1">
      <c r="A525" s="138" t="s">
        <v>1213</v>
      </c>
      <c r="B525" s="138">
        <v>35012</v>
      </c>
      <c r="C525" s="138" t="s">
        <v>3574</v>
      </c>
      <c r="D525" s="138" t="s">
        <v>3575</v>
      </c>
      <c r="E525" s="138" t="s">
        <v>309</v>
      </c>
      <c r="F525" s="138" t="s">
        <v>3576</v>
      </c>
      <c r="G525" s="138" t="s">
        <v>3577</v>
      </c>
      <c r="H525" s="138" t="s">
        <v>321</v>
      </c>
      <c r="I525" s="138" t="s">
        <v>917</v>
      </c>
      <c r="J525" s="138" t="s">
        <v>204</v>
      </c>
      <c r="K525" s="138" t="s">
        <v>204</v>
      </c>
      <c r="L525" s="138" t="s">
        <v>325</v>
      </c>
      <c r="M525" s="138" t="s">
        <v>340</v>
      </c>
      <c r="N525" s="138" t="s">
        <v>454</v>
      </c>
      <c r="O525" s="138" t="s">
        <v>339</v>
      </c>
      <c r="P525" s="138" t="s">
        <v>1212</v>
      </c>
      <c r="Q525" s="139">
        <v>72506</v>
      </c>
      <c r="R525" s="139">
        <v>1</v>
      </c>
      <c r="S525" s="139">
        <v>1249</v>
      </c>
      <c r="T525" s="139">
        <v>13.71</v>
      </c>
      <c r="U525" s="139">
        <v>919.31</v>
      </c>
      <c r="V525" s="141">
        <v>6.0000000000000002E-5</v>
      </c>
      <c r="W525" s="141">
        <f t="shared" si="11"/>
        <v>3.4392639422223701E-3</v>
      </c>
      <c r="X525" s="141">
        <v>5.1209731816284783E-4</v>
      </c>
      <c r="AC525" s="2"/>
      <c r="AD525" s="2"/>
      <c r="AE525" s="2"/>
    </row>
    <row r="526" spans="1:31" s="134" customFormat="1">
      <c r="A526" s="138" t="s">
        <v>1213</v>
      </c>
      <c r="B526" s="138">
        <v>35012</v>
      </c>
      <c r="C526" s="138" t="s">
        <v>1696</v>
      </c>
      <c r="D526" s="138" t="s">
        <v>1697</v>
      </c>
      <c r="E526" s="138" t="s">
        <v>309</v>
      </c>
      <c r="F526" s="138" t="s">
        <v>3772</v>
      </c>
      <c r="G526" s="138" t="s">
        <v>3773</v>
      </c>
      <c r="H526" s="138" t="s">
        <v>321</v>
      </c>
      <c r="I526" s="138" t="s">
        <v>917</v>
      </c>
      <c r="J526" s="138" t="s">
        <v>204</v>
      </c>
      <c r="K526" s="138" t="s">
        <v>204</v>
      </c>
      <c r="L526" s="138" t="s">
        <v>325</v>
      </c>
      <c r="M526" s="138" t="s">
        <v>340</v>
      </c>
      <c r="N526" s="138" t="s">
        <v>464</v>
      </c>
      <c r="O526" s="138" t="s">
        <v>339</v>
      </c>
      <c r="P526" s="138" t="s">
        <v>1212</v>
      </c>
      <c r="Q526" s="139">
        <v>15005</v>
      </c>
      <c r="R526" s="139">
        <v>1</v>
      </c>
      <c r="S526" s="139">
        <v>5236</v>
      </c>
      <c r="T526" s="140"/>
      <c r="U526" s="139">
        <v>785.66200000000003</v>
      </c>
      <c r="V526" s="141">
        <v>1.1E-4</v>
      </c>
      <c r="W526" s="141">
        <f t="shared" si="11"/>
        <v>2.9392685681373116E-3</v>
      </c>
      <c r="X526" s="141">
        <v>4.376493274112752E-4</v>
      </c>
      <c r="AC526" s="2"/>
      <c r="AD526" s="2"/>
      <c r="AE526" s="2"/>
    </row>
    <row r="527" spans="1:31" s="134" customFormat="1">
      <c r="A527" s="138" t="s">
        <v>1213</v>
      </c>
      <c r="B527" s="138">
        <v>35012</v>
      </c>
      <c r="C527" s="138" t="s">
        <v>3565</v>
      </c>
      <c r="D527" s="138" t="s">
        <v>3566</v>
      </c>
      <c r="E527" s="138" t="s">
        <v>309</v>
      </c>
      <c r="F527" s="138" t="s">
        <v>3565</v>
      </c>
      <c r="G527" s="138" t="s">
        <v>3567</v>
      </c>
      <c r="H527" s="138" t="s">
        <v>321</v>
      </c>
      <c r="I527" s="138" t="s">
        <v>917</v>
      </c>
      <c r="J527" s="138" t="s">
        <v>204</v>
      </c>
      <c r="K527" s="138" t="s">
        <v>204</v>
      </c>
      <c r="L527" s="138" t="s">
        <v>325</v>
      </c>
      <c r="M527" s="138" t="s">
        <v>340</v>
      </c>
      <c r="N527" s="138" t="s">
        <v>458</v>
      </c>
      <c r="O527" s="138" t="s">
        <v>339</v>
      </c>
      <c r="P527" s="138" t="s">
        <v>1212</v>
      </c>
      <c r="Q527" s="139">
        <v>2245</v>
      </c>
      <c r="R527" s="139">
        <v>1</v>
      </c>
      <c r="S527" s="139">
        <v>21310</v>
      </c>
      <c r="T527" s="140"/>
      <c r="U527" s="139">
        <v>478.41</v>
      </c>
      <c r="V527" s="141">
        <v>5.0000000000000002E-5</v>
      </c>
      <c r="W527" s="141">
        <f t="shared" si="11"/>
        <v>1.7897969809950987E-3</v>
      </c>
      <c r="X527" s="141">
        <v>2.6649604375269284E-4</v>
      </c>
      <c r="AC527" s="2"/>
      <c r="AD527" s="2"/>
      <c r="AE527" s="2"/>
    </row>
    <row r="528" spans="1:31" s="134" customFormat="1">
      <c r="A528" s="138" t="s">
        <v>1213</v>
      </c>
      <c r="B528" s="138">
        <v>35012</v>
      </c>
      <c r="C528" s="138" t="s">
        <v>1899</v>
      </c>
      <c r="D528" s="138" t="s">
        <v>1900</v>
      </c>
      <c r="E528" s="138" t="s">
        <v>311</v>
      </c>
      <c r="F528" s="138" t="s">
        <v>1899</v>
      </c>
      <c r="G528" s="138" t="s">
        <v>3628</v>
      </c>
      <c r="H528" s="138" t="s">
        <v>321</v>
      </c>
      <c r="I528" s="138" t="s">
        <v>917</v>
      </c>
      <c r="J528" s="138" t="s">
        <v>204</v>
      </c>
      <c r="K528" s="138" t="s">
        <v>233</v>
      </c>
      <c r="L528" s="138" t="s">
        <v>325</v>
      </c>
      <c r="M528" s="138" t="s">
        <v>340</v>
      </c>
      <c r="N528" s="138" t="s">
        <v>454</v>
      </c>
      <c r="O528" s="138" t="s">
        <v>339</v>
      </c>
      <c r="P528" s="138" t="s">
        <v>1212</v>
      </c>
      <c r="Q528" s="139">
        <v>7731</v>
      </c>
      <c r="R528" s="139">
        <v>1</v>
      </c>
      <c r="S528" s="139">
        <v>4205</v>
      </c>
      <c r="T528" s="139">
        <v>8.6229999999999993</v>
      </c>
      <c r="U528" s="139">
        <v>333.71199999999999</v>
      </c>
      <c r="V528" s="141">
        <v>4.0000000000000003E-5</v>
      </c>
      <c r="W528" s="141">
        <f t="shared" si="11"/>
        <v>1.2484620516331941E-3</v>
      </c>
      <c r="X528" s="141">
        <v>1.8589270239501395E-4</v>
      </c>
      <c r="AC528" s="2"/>
      <c r="AD528" s="2"/>
      <c r="AE528" s="2"/>
    </row>
    <row r="529" spans="1:31" s="134" customFormat="1">
      <c r="A529" s="138" t="s">
        <v>1213</v>
      </c>
      <c r="B529" s="138">
        <v>35012</v>
      </c>
      <c r="C529" s="138" t="s">
        <v>3906</v>
      </c>
      <c r="D529" s="138" t="s">
        <v>3907</v>
      </c>
      <c r="E529" s="138" t="s">
        <v>309</v>
      </c>
      <c r="F529" s="138" t="s">
        <v>3908</v>
      </c>
      <c r="G529" s="138" t="s">
        <v>3909</v>
      </c>
      <c r="H529" s="138" t="s">
        <v>321</v>
      </c>
      <c r="I529" s="138" t="s">
        <v>917</v>
      </c>
      <c r="J529" s="138" t="s">
        <v>204</v>
      </c>
      <c r="K529" s="138" t="s">
        <v>204</v>
      </c>
      <c r="L529" s="138" t="s">
        <v>325</v>
      </c>
      <c r="M529" s="138" t="s">
        <v>340</v>
      </c>
      <c r="N529" s="138" t="s">
        <v>450</v>
      </c>
      <c r="O529" s="138" t="s">
        <v>339</v>
      </c>
      <c r="P529" s="138" t="s">
        <v>1212</v>
      </c>
      <c r="Q529" s="139">
        <v>215700</v>
      </c>
      <c r="R529" s="139">
        <v>1</v>
      </c>
      <c r="S529" s="139">
        <v>53.4</v>
      </c>
      <c r="T529" s="140"/>
      <c r="U529" s="139">
        <v>115.184</v>
      </c>
      <c r="V529" s="141">
        <v>5.3460000000000001E-2</v>
      </c>
      <c r="W529" s="141">
        <f t="shared" si="11"/>
        <v>4.3091903484237252E-4</v>
      </c>
      <c r="X529" s="141">
        <v>6.4162706263686315E-5</v>
      </c>
      <c r="AC529" s="2"/>
      <c r="AD529" s="2"/>
      <c r="AE529" s="2"/>
    </row>
    <row r="530" spans="1:31" s="134" customFormat="1">
      <c r="A530" s="138" t="s">
        <v>1213</v>
      </c>
      <c r="B530" s="138">
        <v>35012</v>
      </c>
      <c r="C530" s="138" t="s">
        <v>3906</v>
      </c>
      <c r="D530" s="138" t="s">
        <v>3907</v>
      </c>
      <c r="E530" s="138" t="s">
        <v>309</v>
      </c>
      <c r="F530" s="138" t="s">
        <v>3910</v>
      </c>
      <c r="G530" s="138" t="s">
        <v>3911</v>
      </c>
      <c r="H530" s="138" t="s">
        <v>321</v>
      </c>
      <c r="I530" s="138" t="s">
        <v>917</v>
      </c>
      <c r="J530" s="138" t="s">
        <v>204</v>
      </c>
      <c r="K530" s="138" t="s">
        <v>204</v>
      </c>
      <c r="L530" s="140"/>
      <c r="M530" s="138" t="s">
        <v>340</v>
      </c>
      <c r="N530" s="138" t="s">
        <v>450</v>
      </c>
      <c r="O530" s="138" t="s">
        <v>339</v>
      </c>
      <c r="P530" s="138" t="s">
        <v>1212</v>
      </c>
      <c r="Q530" s="139">
        <v>2157</v>
      </c>
      <c r="R530" s="139">
        <v>1</v>
      </c>
      <c r="S530" s="139">
        <v>0</v>
      </c>
      <c r="T530" s="140"/>
      <c r="U530" s="139">
        <v>0</v>
      </c>
      <c r="W530" s="141">
        <f t="shared" si="11"/>
        <v>0</v>
      </c>
      <c r="X530" s="141">
        <v>0</v>
      </c>
      <c r="AC530" s="2"/>
      <c r="AD530" s="2"/>
      <c r="AE530" s="2"/>
    </row>
    <row r="531" spans="1:31" s="134" customFormat="1">
      <c r="A531" s="138" t="s">
        <v>1213</v>
      </c>
      <c r="B531" s="138">
        <v>35012</v>
      </c>
      <c r="C531" s="138" t="s">
        <v>3697</v>
      </c>
      <c r="D531" s="138" t="s">
        <v>3698</v>
      </c>
      <c r="E531" s="138" t="s">
        <v>80</v>
      </c>
      <c r="F531" s="138" t="s">
        <v>3699</v>
      </c>
      <c r="G531" s="138" t="s">
        <v>3700</v>
      </c>
      <c r="H531" s="138" t="s">
        <v>321</v>
      </c>
      <c r="I531" s="138" t="s">
        <v>917</v>
      </c>
      <c r="J531" s="138" t="s">
        <v>205</v>
      </c>
      <c r="K531" s="138" t="s">
        <v>224</v>
      </c>
      <c r="L531" s="138" t="s">
        <v>325</v>
      </c>
      <c r="M531" s="138" t="s">
        <v>344</v>
      </c>
      <c r="N531" s="138" t="s">
        <v>544</v>
      </c>
      <c r="O531" s="138" t="s">
        <v>339</v>
      </c>
      <c r="P531" s="138" t="s">
        <v>1215</v>
      </c>
      <c r="Q531" s="139">
        <v>9203</v>
      </c>
      <c r="R531" s="139">
        <v>3.718</v>
      </c>
      <c r="S531" s="139">
        <v>37539</v>
      </c>
      <c r="T531" s="140"/>
      <c r="U531" s="139">
        <v>12844.627</v>
      </c>
      <c r="V531" s="141">
        <v>0</v>
      </c>
      <c r="W531" s="141">
        <f t="shared" si="11"/>
        <v>4.805349935538164E-2</v>
      </c>
      <c r="X531" s="141">
        <v>7.1550391483853172E-3</v>
      </c>
      <c r="AC531" s="2"/>
      <c r="AD531" s="2"/>
      <c r="AE531" s="2"/>
    </row>
    <row r="532" spans="1:31" s="134" customFormat="1">
      <c r="A532" s="138" t="s">
        <v>1213</v>
      </c>
      <c r="B532" s="138">
        <v>35012</v>
      </c>
      <c r="C532" s="138" t="s">
        <v>3701</v>
      </c>
      <c r="D532" s="138" t="s">
        <v>3702</v>
      </c>
      <c r="E532" s="138" t="s">
        <v>80</v>
      </c>
      <c r="F532" s="138" t="s">
        <v>3703</v>
      </c>
      <c r="G532" s="138" t="s">
        <v>3704</v>
      </c>
      <c r="H532" s="138" t="s">
        <v>321</v>
      </c>
      <c r="I532" s="138" t="s">
        <v>917</v>
      </c>
      <c r="J532" s="138" t="s">
        <v>205</v>
      </c>
      <c r="K532" s="138" t="s">
        <v>224</v>
      </c>
      <c r="L532" s="138" t="s">
        <v>325</v>
      </c>
      <c r="M532" s="138" t="s">
        <v>344</v>
      </c>
      <c r="N532" s="138" t="s">
        <v>545</v>
      </c>
      <c r="O532" s="138" t="s">
        <v>339</v>
      </c>
      <c r="P532" s="138" t="s">
        <v>1215</v>
      </c>
      <c r="Q532" s="139">
        <v>20258</v>
      </c>
      <c r="R532" s="139">
        <v>3.718</v>
      </c>
      <c r="S532" s="139">
        <v>15623</v>
      </c>
      <c r="T532" s="140"/>
      <c r="U532" s="139">
        <v>11767.125</v>
      </c>
      <c r="V532" s="141">
        <v>0</v>
      </c>
      <c r="W532" s="141">
        <f t="shared" si="11"/>
        <v>4.4022417591588703E-2</v>
      </c>
      <c r="X532" s="141">
        <v>6.5548217195363929E-3</v>
      </c>
      <c r="AC532" s="2"/>
      <c r="AD532" s="2"/>
      <c r="AE532" s="2"/>
    </row>
    <row r="533" spans="1:31" s="134" customFormat="1">
      <c r="A533" s="138" t="s">
        <v>1213</v>
      </c>
      <c r="B533" s="138">
        <v>35012</v>
      </c>
      <c r="C533" s="138" t="s">
        <v>3715</v>
      </c>
      <c r="D533" s="138" t="s">
        <v>3716</v>
      </c>
      <c r="E533" s="138" t="s">
        <v>80</v>
      </c>
      <c r="F533" s="138" t="s">
        <v>3717</v>
      </c>
      <c r="G533" s="138" t="s">
        <v>3718</v>
      </c>
      <c r="H533" s="138" t="s">
        <v>321</v>
      </c>
      <c r="I533" s="138" t="s">
        <v>917</v>
      </c>
      <c r="J533" s="138" t="s">
        <v>205</v>
      </c>
      <c r="K533" s="138" t="s">
        <v>224</v>
      </c>
      <c r="L533" s="138" t="s">
        <v>325</v>
      </c>
      <c r="M533" s="138" t="s">
        <v>344</v>
      </c>
      <c r="N533" s="138" t="s">
        <v>546</v>
      </c>
      <c r="O533" s="138" t="s">
        <v>339</v>
      </c>
      <c r="P533" s="138" t="s">
        <v>1215</v>
      </c>
      <c r="Q533" s="139">
        <v>11920</v>
      </c>
      <c r="R533" s="139">
        <v>3.718</v>
      </c>
      <c r="S533" s="139">
        <v>22213</v>
      </c>
      <c r="T533" s="140"/>
      <c r="U533" s="139">
        <v>9844.482</v>
      </c>
      <c r="V533" s="141">
        <v>0</v>
      </c>
      <c r="W533" s="141">
        <f t="shared" si="11"/>
        <v>3.6829548218182295E-2</v>
      </c>
      <c r="X533" s="141">
        <v>5.4838224656562299E-3</v>
      </c>
      <c r="AC533" s="2"/>
      <c r="AD533" s="2"/>
      <c r="AE533" s="2"/>
    </row>
    <row r="534" spans="1:31" s="134" customFormat="1">
      <c r="A534" s="138" t="s">
        <v>1213</v>
      </c>
      <c r="B534" s="138">
        <v>35012</v>
      </c>
      <c r="C534" s="138" t="s">
        <v>3912</v>
      </c>
      <c r="D534" s="138" t="s">
        <v>3913</v>
      </c>
      <c r="E534" s="138" t="s">
        <v>80</v>
      </c>
      <c r="F534" s="138" t="s">
        <v>3914</v>
      </c>
      <c r="G534" s="138" t="s">
        <v>3915</v>
      </c>
      <c r="H534" s="138" t="s">
        <v>321</v>
      </c>
      <c r="I534" s="138" t="s">
        <v>917</v>
      </c>
      <c r="J534" s="138" t="s">
        <v>205</v>
      </c>
      <c r="K534" s="138" t="s">
        <v>224</v>
      </c>
      <c r="L534" s="138" t="s">
        <v>325</v>
      </c>
      <c r="M534" s="138" t="s">
        <v>344</v>
      </c>
      <c r="N534" s="138" t="s">
        <v>548</v>
      </c>
      <c r="O534" s="138" t="s">
        <v>339</v>
      </c>
      <c r="P534" s="138" t="s">
        <v>1215</v>
      </c>
      <c r="Q534" s="139">
        <v>23097</v>
      </c>
      <c r="R534" s="139">
        <v>3.718</v>
      </c>
      <c r="S534" s="139">
        <v>10838</v>
      </c>
      <c r="T534" s="139">
        <v>0.188</v>
      </c>
      <c r="U534" s="139">
        <v>9307.7939999999999</v>
      </c>
      <c r="V534" s="141">
        <v>0</v>
      </c>
      <c r="W534" s="141">
        <f t="shared" si="11"/>
        <v>3.4821725300316242E-2</v>
      </c>
      <c r="X534" s="141">
        <v>5.1848629356933415E-3</v>
      </c>
      <c r="AC534" s="2"/>
      <c r="AD534" s="2"/>
      <c r="AE534" s="2"/>
    </row>
    <row r="535" spans="1:31" s="134" customFormat="1">
      <c r="A535" s="138" t="s">
        <v>1213</v>
      </c>
      <c r="B535" s="138">
        <v>35012</v>
      </c>
      <c r="C535" s="138" t="s">
        <v>3263</v>
      </c>
      <c r="D535" s="138" t="s">
        <v>3264</v>
      </c>
      <c r="E535" s="138" t="s">
        <v>80</v>
      </c>
      <c r="F535" s="138" t="s">
        <v>3831</v>
      </c>
      <c r="G535" s="138" t="s">
        <v>3832</v>
      </c>
      <c r="H535" s="138" t="s">
        <v>321</v>
      </c>
      <c r="I535" s="138" t="s">
        <v>917</v>
      </c>
      <c r="J535" s="138" t="s">
        <v>205</v>
      </c>
      <c r="K535" s="138" t="s">
        <v>224</v>
      </c>
      <c r="L535" s="138" t="s">
        <v>325</v>
      </c>
      <c r="M535" s="138" t="s">
        <v>344</v>
      </c>
      <c r="N535" s="138" t="s">
        <v>544</v>
      </c>
      <c r="O535" s="138" t="s">
        <v>339</v>
      </c>
      <c r="P535" s="138" t="s">
        <v>1215</v>
      </c>
      <c r="Q535" s="139">
        <v>13138</v>
      </c>
      <c r="R535" s="139">
        <v>3.718</v>
      </c>
      <c r="S535" s="139">
        <v>19026</v>
      </c>
      <c r="T535" s="140"/>
      <c r="U535" s="139">
        <v>9293.6460000000006</v>
      </c>
      <c r="V535" s="141">
        <v>0</v>
      </c>
      <c r="W535" s="141">
        <f t="shared" si="11"/>
        <v>3.4768795705016987E-2</v>
      </c>
      <c r="X535" s="141">
        <v>5.1769818587363119E-3</v>
      </c>
      <c r="AC535" s="2"/>
      <c r="AD535" s="2"/>
      <c r="AE535" s="2"/>
    </row>
    <row r="536" spans="1:31" s="134" customFormat="1">
      <c r="A536" s="138" t="s">
        <v>1213</v>
      </c>
      <c r="B536" s="138">
        <v>35012</v>
      </c>
      <c r="C536" s="138" t="s">
        <v>3353</v>
      </c>
      <c r="D536" s="138" t="s">
        <v>3354</v>
      </c>
      <c r="E536" s="138" t="s">
        <v>80</v>
      </c>
      <c r="F536" s="138" t="s">
        <v>3353</v>
      </c>
      <c r="G536" s="138" t="s">
        <v>3714</v>
      </c>
      <c r="H536" s="138" t="s">
        <v>321</v>
      </c>
      <c r="I536" s="138" t="s">
        <v>917</v>
      </c>
      <c r="J536" s="138" t="s">
        <v>205</v>
      </c>
      <c r="K536" s="138" t="s">
        <v>224</v>
      </c>
      <c r="L536" s="138" t="s">
        <v>325</v>
      </c>
      <c r="M536" s="138" t="s">
        <v>344</v>
      </c>
      <c r="N536" s="138" t="s">
        <v>545</v>
      </c>
      <c r="O536" s="138" t="s">
        <v>339</v>
      </c>
      <c r="P536" s="138" t="s">
        <v>1215</v>
      </c>
      <c r="Q536" s="139">
        <v>4230</v>
      </c>
      <c r="R536" s="139">
        <v>3.718</v>
      </c>
      <c r="S536" s="139">
        <v>57636</v>
      </c>
      <c r="T536" s="140"/>
      <c r="U536" s="139">
        <v>9064.4940000000006</v>
      </c>
      <c r="V536" s="141">
        <v>0</v>
      </c>
      <c r="W536" s="141">
        <f t="shared" si="11"/>
        <v>3.3911506856980807E-2</v>
      </c>
      <c r="X536" s="141">
        <v>5.0493338132982625E-3</v>
      </c>
      <c r="AC536" s="2"/>
      <c r="AD536" s="2"/>
      <c r="AE536" s="2"/>
    </row>
    <row r="537" spans="1:31" s="134" customFormat="1">
      <c r="A537" s="138" t="s">
        <v>1213</v>
      </c>
      <c r="B537" s="138">
        <v>35012</v>
      </c>
      <c r="C537" s="138" t="s">
        <v>3372</v>
      </c>
      <c r="D537" s="138" t="s">
        <v>3373</v>
      </c>
      <c r="E537" s="138" t="s">
        <v>80</v>
      </c>
      <c r="F537" s="138" t="s">
        <v>3705</v>
      </c>
      <c r="G537" s="138" t="s">
        <v>3706</v>
      </c>
      <c r="H537" s="138" t="s">
        <v>321</v>
      </c>
      <c r="I537" s="138" t="s">
        <v>917</v>
      </c>
      <c r="J537" s="138" t="s">
        <v>205</v>
      </c>
      <c r="K537" s="138" t="s">
        <v>301</v>
      </c>
      <c r="L537" s="138" t="s">
        <v>325</v>
      </c>
      <c r="M537" s="138" t="s">
        <v>344</v>
      </c>
      <c r="N537" s="138" t="s">
        <v>548</v>
      </c>
      <c r="O537" s="138" t="s">
        <v>339</v>
      </c>
      <c r="P537" s="138" t="s">
        <v>1215</v>
      </c>
      <c r="Q537" s="139">
        <v>13218</v>
      </c>
      <c r="R537" s="139">
        <v>3.718</v>
      </c>
      <c r="S537" s="139">
        <v>16600</v>
      </c>
      <c r="T537" s="139">
        <v>5.6120000000000001</v>
      </c>
      <c r="U537" s="139">
        <v>8178.8559999999998</v>
      </c>
      <c r="V537" s="141">
        <v>0</v>
      </c>
      <c r="W537" s="141">
        <f t="shared" si="11"/>
        <v>3.0598214453697977E-2</v>
      </c>
      <c r="X537" s="141">
        <v>4.5559933246022742E-3</v>
      </c>
      <c r="AC537" s="2"/>
      <c r="AD537" s="2"/>
      <c r="AE537" s="2"/>
    </row>
    <row r="538" spans="1:31" s="134" customFormat="1">
      <c r="A538" s="138" t="s">
        <v>1213</v>
      </c>
      <c r="B538" s="138">
        <v>35012</v>
      </c>
      <c r="C538" s="138" t="s">
        <v>3916</v>
      </c>
      <c r="D538" s="138" t="s">
        <v>3917</v>
      </c>
      <c r="E538" s="138" t="s">
        <v>309</v>
      </c>
      <c r="F538" s="138" t="s">
        <v>3918</v>
      </c>
      <c r="G538" s="138" t="s">
        <v>3919</v>
      </c>
      <c r="H538" s="138" t="s">
        <v>321</v>
      </c>
      <c r="I538" s="138" t="s">
        <v>917</v>
      </c>
      <c r="J538" s="138" t="s">
        <v>205</v>
      </c>
      <c r="K538" s="138" t="s">
        <v>204</v>
      </c>
      <c r="L538" s="138" t="s">
        <v>325</v>
      </c>
      <c r="M538" s="138" t="s">
        <v>346</v>
      </c>
      <c r="N538" s="138" t="s">
        <v>544</v>
      </c>
      <c r="O538" s="138" t="s">
        <v>339</v>
      </c>
      <c r="P538" s="138" t="s">
        <v>1215</v>
      </c>
      <c r="Q538" s="139">
        <v>116106.82</v>
      </c>
      <c r="R538" s="139">
        <v>3.718</v>
      </c>
      <c r="S538" s="139">
        <v>266</v>
      </c>
      <c r="T538" s="140"/>
      <c r="U538" s="139">
        <v>1148.2829999999999</v>
      </c>
      <c r="V538" s="141">
        <v>4.2199999999999998E-3</v>
      </c>
      <c r="W538" s="141">
        <f t="shared" si="11"/>
        <v>4.2958831268744271E-3</v>
      </c>
      <c r="X538" s="141">
        <v>6.3964565249153096E-4</v>
      </c>
      <c r="AC538" s="2"/>
      <c r="AD538" s="2"/>
      <c r="AE538" s="2"/>
    </row>
    <row r="539" spans="1:31" s="134" customFormat="1">
      <c r="A539" s="138" t="s">
        <v>1213</v>
      </c>
      <c r="B539" s="138">
        <v>35012</v>
      </c>
      <c r="C539" s="138" t="s">
        <v>3924</v>
      </c>
      <c r="D539" s="138" t="s">
        <v>3925</v>
      </c>
      <c r="E539" s="138" t="s">
        <v>80</v>
      </c>
      <c r="F539" s="138" t="s">
        <v>3926</v>
      </c>
      <c r="G539" s="138" t="s">
        <v>3927</v>
      </c>
      <c r="H539" s="138" t="s">
        <v>321</v>
      </c>
      <c r="I539" s="138" t="s">
        <v>917</v>
      </c>
      <c r="J539" s="138" t="s">
        <v>205</v>
      </c>
      <c r="K539" s="138" t="s">
        <v>272</v>
      </c>
      <c r="L539" s="138" t="s">
        <v>325</v>
      </c>
      <c r="M539" s="138" t="s">
        <v>314</v>
      </c>
      <c r="N539" s="138" t="s">
        <v>568</v>
      </c>
      <c r="O539" s="138" t="s">
        <v>339</v>
      </c>
      <c r="P539" s="138" t="s">
        <v>1216</v>
      </c>
      <c r="Q539" s="139">
        <v>18888</v>
      </c>
      <c r="R539" s="139">
        <v>4.0218999999999996</v>
      </c>
      <c r="S539" s="139">
        <v>106</v>
      </c>
      <c r="T539" s="140"/>
      <c r="U539" s="139">
        <v>80.524000000000001</v>
      </c>
      <c r="V539" s="141">
        <v>2.7999999999999998E-4</v>
      </c>
      <c r="W539" s="141">
        <f t="shared" si="11"/>
        <v>3.0125125331336995E-4</v>
      </c>
      <c r="X539" s="141">
        <v>4.4855516036750566E-5</v>
      </c>
      <c r="AC539" s="2"/>
      <c r="AD539" s="2"/>
      <c r="AE539" s="2"/>
    </row>
    <row r="540" spans="1:31" s="134" customFormat="1">
      <c r="A540" s="138" t="s">
        <v>1213</v>
      </c>
      <c r="B540" s="138">
        <v>35012</v>
      </c>
      <c r="C540" s="138" t="s">
        <v>3924</v>
      </c>
      <c r="D540" s="138" t="s">
        <v>3925</v>
      </c>
      <c r="E540" s="138" t="s">
        <v>80</v>
      </c>
      <c r="F540" s="138" t="s">
        <v>3928</v>
      </c>
      <c r="G540" s="138" t="s">
        <v>3929</v>
      </c>
      <c r="H540" s="138" t="s">
        <v>321</v>
      </c>
      <c r="I540" s="138" t="s">
        <v>917</v>
      </c>
      <c r="J540" s="138" t="s">
        <v>205</v>
      </c>
      <c r="K540" s="138" t="s">
        <v>272</v>
      </c>
      <c r="L540" s="140"/>
      <c r="M540" s="138" t="s">
        <v>314</v>
      </c>
      <c r="N540" s="138" t="s">
        <v>568</v>
      </c>
      <c r="O540" s="138" t="s">
        <v>339</v>
      </c>
      <c r="P540" s="138" t="s">
        <v>1216</v>
      </c>
      <c r="Q540" s="139">
        <v>18888</v>
      </c>
      <c r="R540" s="139">
        <v>4.0218999999999996</v>
      </c>
      <c r="S540" s="139">
        <v>0</v>
      </c>
      <c r="T540" s="140"/>
      <c r="U540" s="139">
        <v>0</v>
      </c>
      <c r="W540" s="141">
        <f t="shared" si="11"/>
        <v>0</v>
      </c>
      <c r="X540" s="141">
        <v>0</v>
      </c>
      <c r="AC540" s="2"/>
      <c r="AD540" s="2"/>
      <c r="AE540" s="2"/>
    </row>
    <row r="541" spans="1:31" s="134" customFormat="1">
      <c r="A541" s="138" t="s">
        <v>1213</v>
      </c>
      <c r="B541" s="138">
        <v>57</v>
      </c>
      <c r="C541" s="138" t="s">
        <v>3924</v>
      </c>
      <c r="D541" s="138" t="s">
        <v>3925</v>
      </c>
      <c r="E541" s="138" t="s">
        <v>80</v>
      </c>
      <c r="F541" s="138" t="s">
        <v>3926</v>
      </c>
      <c r="G541" s="138" t="s">
        <v>3927</v>
      </c>
      <c r="H541" s="138" t="s">
        <v>321</v>
      </c>
      <c r="I541" s="138" t="s">
        <v>917</v>
      </c>
      <c r="J541" s="138" t="s">
        <v>205</v>
      </c>
      <c r="K541" s="138" t="s">
        <v>272</v>
      </c>
      <c r="L541" s="138" t="s">
        <v>325</v>
      </c>
      <c r="M541" s="138" t="s">
        <v>314</v>
      </c>
      <c r="N541" s="138" t="s">
        <v>568</v>
      </c>
      <c r="O541" s="138" t="s">
        <v>339</v>
      </c>
      <c r="P541" s="138" t="s">
        <v>1216</v>
      </c>
      <c r="Q541" s="139">
        <v>9753</v>
      </c>
      <c r="R541" s="139">
        <v>4.0218999999999996</v>
      </c>
      <c r="S541" s="139">
        <v>106</v>
      </c>
      <c r="T541" s="140"/>
      <c r="U541" s="139">
        <v>41.579000000000001</v>
      </c>
      <c r="V541" s="141">
        <v>1.3999999999999999E-4</v>
      </c>
      <c r="W541" s="141">
        <f t="shared" si="11"/>
        <v>1</v>
      </c>
      <c r="X541" s="141">
        <v>1.1594611830208302E-4</v>
      </c>
      <c r="AC541" s="2"/>
      <c r="AD541" s="2"/>
      <c r="AE541" s="2"/>
    </row>
    <row r="542" spans="1:31" s="134" customFormat="1">
      <c r="A542" s="138" t="s">
        <v>1213</v>
      </c>
      <c r="B542" s="138">
        <v>57</v>
      </c>
      <c r="C542" s="138" t="s">
        <v>3924</v>
      </c>
      <c r="D542" s="138" t="s">
        <v>3925</v>
      </c>
      <c r="E542" s="138" t="s">
        <v>80</v>
      </c>
      <c r="F542" s="138" t="s">
        <v>3928</v>
      </c>
      <c r="G542" s="138" t="s">
        <v>3929</v>
      </c>
      <c r="H542" s="138" t="s">
        <v>321</v>
      </c>
      <c r="I542" s="138" t="s">
        <v>917</v>
      </c>
      <c r="J542" s="138" t="s">
        <v>205</v>
      </c>
      <c r="K542" s="138" t="s">
        <v>272</v>
      </c>
      <c r="L542" s="140"/>
      <c r="M542" s="138" t="s">
        <v>314</v>
      </c>
      <c r="N542" s="138" t="s">
        <v>568</v>
      </c>
      <c r="O542" s="138" t="s">
        <v>339</v>
      </c>
      <c r="P542" s="138" t="s">
        <v>1216</v>
      </c>
      <c r="Q542" s="139">
        <v>9753</v>
      </c>
      <c r="R542" s="139">
        <v>4.0218999999999996</v>
      </c>
      <c r="S542" s="139">
        <v>0</v>
      </c>
      <c r="T542" s="140"/>
      <c r="U542" s="139">
        <v>0</v>
      </c>
      <c r="W542" s="141">
        <f t="shared" si="11"/>
        <v>0</v>
      </c>
      <c r="X542" s="141">
        <v>0</v>
      </c>
      <c r="AC542" s="2"/>
      <c r="AD542" s="2"/>
      <c r="AE542" s="2"/>
    </row>
    <row r="543" spans="1:31" s="134" customFormat="1">
      <c r="A543" s="138" t="s">
        <v>1213</v>
      </c>
      <c r="B543" s="138">
        <v>58</v>
      </c>
      <c r="C543" s="138" t="s">
        <v>1603</v>
      </c>
      <c r="D543" s="138" t="s">
        <v>1604</v>
      </c>
      <c r="E543" s="138" t="s">
        <v>309</v>
      </c>
      <c r="F543" s="138" t="s">
        <v>1603</v>
      </c>
      <c r="G543" s="138" t="s">
        <v>3530</v>
      </c>
      <c r="H543" s="138" t="s">
        <v>321</v>
      </c>
      <c r="I543" s="138" t="s">
        <v>917</v>
      </c>
      <c r="J543" s="138" t="s">
        <v>204</v>
      </c>
      <c r="K543" s="138" t="s">
        <v>204</v>
      </c>
      <c r="L543" s="138" t="s">
        <v>325</v>
      </c>
      <c r="M543" s="138" t="s">
        <v>340</v>
      </c>
      <c r="N543" s="138" t="s">
        <v>448</v>
      </c>
      <c r="O543" s="138" t="s">
        <v>339</v>
      </c>
      <c r="P543" s="138" t="s">
        <v>1212</v>
      </c>
      <c r="Q543" s="139">
        <v>199785</v>
      </c>
      <c r="R543" s="139">
        <v>1</v>
      </c>
      <c r="S543" s="139">
        <v>5008</v>
      </c>
      <c r="T543" s="140"/>
      <c r="U543" s="139">
        <v>10005.233</v>
      </c>
      <c r="V543" s="141">
        <v>1.4999999999999999E-4</v>
      </c>
      <c r="W543" s="141">
        <f t="shared" si="11"/>
        <v>8.1150041830027164E-2</v>
      </c>
      <c r="X543" s="141">
        <v>2.3261112153469647E-2</v>
      </c>
      <c r="AC543" s="2"/>
      <c r="AD543" s="2"/>
      <c r="AE543" s="2"/>
    </row>
    <row r="544" spans="1:31" s="134" customFormat="1">
      <c r="A544" s="138" t="s">
        <v>1213</v>
      </c>
      <c r="B544" s="138">
        <v>58</v>
      </c>
      <c r="C544" s="138" t="s">
        <v>1519</v>
      </c>
      <c r="D544" s="138" t="s">
        <v>1520</v>
      </c>
      <c r="E544" s="138" t="s">
        <v>309</v>
      </c>
      <c r="F544" s="138" t="s">
        <v>1519</v>
      </c>
      <c r="G544" s="138" t="s">
        <v>3528</v>
      </c>
      <c r="H544" s="138" t="s">
        <v>321</v>
      </c>
      <c r="I544" s="138" t="s">
        <v>917</v>
      </c>
      <c r="J544" s="138" t="s">
        <v>204</v>
      </c>
      <c r="K544" s="138" t="s">
        <v>204</v>
      </c>
      <c r="L544" s="138" t="s">
        <v>325</v>
      </c>
      <c r="M544" s="138" t="s">
        <v>340</v>
      </c>
      <c r="N544" s="138" t="s">
        <v>448</v>
      </c>
      <c r="O544" s="138" t="s">
        <v>339</v>
      </c>
      <c r="P544" s="138" t="s">
        <v>1212</v>
      </c>
      <c r="Q544" s="139">
        <v>148387</v>
      </c>
      <c r="R544" s="139">
        <v>1</v>
      </c>
      <c r="S544" s="139">
        <v>4982</v>
      </c>
      <c r="T544" s="140"/>
      <c r="U544" s="139">
        <v>7392.64</v>
      </c>
      <c r="V544" s="141">
        <v>9.0000000000000006E-5</v>
      </c>
      <c r="W544" s="141">
        <f t="shared" si="11"/>
        <v>5.995992749337592E-2</v>
      </c>
      <c r="X544" s="141">
        <v>1.718710880098703E-2</v>
      </c>
      <c r="AC544" s="2"/>
      <c r="AD544" s="2"/>
      <c r="AE544" s="2"/>
    </row>
    <row r="545" spans="1:31" s="134" customFormat="1">
      <c r="A545" s="138" t="s">
        <v>1213</v>
      </c>
      <c r="B545" s="138">
        <v>58</v>
      </c>
      <c r="C545" s="138" t="s">
        <v>3562</v>
      </c>
      <c r="D545" s="138" t="s">
        <v>3563</v>
      </c>
      <c r="E545" s="138" t="s">
        <v>309</v>
      </c>
      <c r="F545" s="138" t="s">
        <v>3562</v>
      </c>
      <c r="G545" s="138" t="s">
        <v>3564</v>
      </c>
      <c r="H545" s="138" t="s">
        <v>321</v>
      </c>
      <c r="I545" s="138" t="s">
        <v>917</v>
      </c>
      <c r="J545" s="138" t="s">
        <v>204</v>
      </c>
      <c r="K545" s="138" t="s">
        <v>204</v>
      </c>
      <c r="L545" s="138" t="s">
        <v>325</v>
      </c>
      <c r="M545" s="138" t="s">
        <v>340</v>
      </c>
      <c r="N545" s="138" t="s">
        <v>439</v>
      </c>
      <c r="O545" s="138" t="s">
        <v>339</v>
      </c>
      <c r="P545" s="138" t="s">
        <v>1212</v>
      </c>
      <c r="Q545" s="139">
        <v>72246</v>
      </c>
      <c r="R545" s="139">
        <v>1</v>
      </c>
      <c r="S545" s="139">
        <v>8478</v>
      </c>
      <c r="T545" s="140"/>
      <c r="U545" s="139">
        <v>6125.0159999999996</v>
      </c>
      <c r="V545" s="141">
        <v>8.9999999999999998E-4</v>
      </c>
      <c r="W545" s="141">
        <f t="shared" si="11"/>
        <v>4.967853368428158E-2</v>
      </c>
      <c r="X545" s="141">
        <v>1.4240016611087022E-2</v>
      </c>
      <c r="AC545" s="2"/>
      <c r="AD545" s="2"/>
      <c r="AE545" s="2"/>
    </row>
    <row r="546" spans="1:31" s="134" customFormat="1">
      <c r="A546" s="138" t="s">
        <v>1213</v>
      </c>
      <c r="B546" s="138">
        <v>58</v>
      </c>
      <c r="C546" s="138" t="s">
        <v>2023</v>
      </c>
      <c r="D546" s="138" t="s">
        <v>2024</v>
      </c>
      <c r="E546" s="138" t="s">
        <v>309</v>
      </c>
      <c r="F546" s="138" t="s">
        <v>2023</v>
      </c>
      <c r="G546" s="138" t="s">
        <v>3561</v>
      </c>
      <c r="H546" s="138" t="s">
        <v>321</v>
      </c>
      <c r="I546" s="138" t="s">
        <v>917</v>
      </c>
      <c r="J546" s="138" t="s">
        <v>204</v>
      </c>
      <c r="K546" s="138" t="s">
        <v>204</v>
      </c>
      <c r="L546" s="138" t="s">
        <v>325</v>
      </c>
      <c r="M546" s="138" t="s">
        <v>340</v>
      </c>
      <c r="N546" s="138" t="s">
        <v>464</v>
      </c>
      <c r="O546" s="138" t="s">
        <v>339</v>
      </c>
      <c r="P546" s="138" t="s">
        <v>1212</v>
      </c>
      <c r="Q546" s="139">
        <v>22234</v>
      </c>
      <c r="R546" s="139">
        <v>1</v>
      </c>
      <c r="S546" s="139">
        <v>24920</v>
      </c>
      <c r="T546" s="140"/>
      <c r="U546" s="139">
        <v>5540.7129999999997</v>
      </c>
      <c r="V546" s="141">
        <v>1.8000000000000001E-4</v>
      </c>
      <c r="W546" s="141">
        <f t="shared" si="11"/>
        <v>4.4939392387781003E-2</v>
      </c>
      <c r="X546" s="141">
        <v>1.2881573722789591E-2</v>
      </c>
      <c r="AC546" s="2"/>
      <c r="AD546" s="2"/>
      <c r="AE546" s="2"/>
    </row>
    <row r="547" spans="1:31" s="134" customFormat="1">
      <c r="A547" s="138" t="s">
        <v>1213</v>
      </c>
      <c r="B547" s="138">
        <v>58</v>
      </c>
      <c r="C547" s="138" t="s">
        <v>1885</v>
      </c>
      <c r="D547" s="138" t="s">
        <v>1886</v>
      </c>
      <c r="E547" s="138" t="s">
        <v>309</v>
      </c>
      <c r="F547" s="138" t="s">
        <v>3543</v>
      </c>
      <c r="G547" s="138" t="s">
        <v>3544</v>
      </c>
      <c r="H547" s="138" t="s">
        <v>321</v>
      </c>
      <c r="I547" s="138" t="s">
        <v>917</v>
      </c>
      <c r="J547" s="138" t="s">
        <v>204</v>
      </c>
      <c r="K547" s="138" t="s">
        <v>204</v>
      </c>
      <c r="L547" s="138" t="s">
        <v>325</v>
      </c>
      <c r="M547" s="138" t="s">
        <v>340</v>
      </c>
      <c r="N547" s="138" t="s">
        <v>448</v>
      </c>
      <c r="O547" s="138" t="s">
        <v>339</v>
      </c>
      <c r="P547" s="138" t="s">
        <v>1212</v>
      </c>
      <c r="Q547" s="139">
        <v>26137</v>
      </c>
      <c r="R547" s="139">
        <v>1</v>
      </c>
      <c r="S547" s="139">
        <v>16650</v>
      </c>
      <c r="T547" s="140"/>
      <c r="U547" s="139">
        <v>4351.8109999999997</v>
      </c>
      <c r="V547" s="141">
        <v>1E-4</v>
      </c>
      <c r="W547" s="141">
        <f t="shared" si="11"/>
        <v>3.5296493813424666E-2</v>
      </c>
      <c r="X547" s="141">
        <v>1.0117501885433642E-2</v>
      </c>
      <c r="AC547" s="2"/>
      <c r="AD547" s="2"/>
      <c r="AE547" s="2"/>
    </row>
    <row r="548" spans="1:31" s="134" customFormat="1">
      <c r="A548" s="138" t="s">
        <v>1213</v>
      </c>
      <c r="B548" s="138">
        <v>58</v>
      </c>
      <c r="C548" s="138" t="s">
        <v>2190</v>
      </c>
      <c r="D548" s="138" t="s">
        <v>2191</v>
      </c>
      <c r="E548" s="138" t="s">
        <v>309</v>
      </c>
      <c r="F548" s="138" t="s">
        <v>2190</v>
      </c>
      <c r="G548" s="138" t="s">
        <v>3529</v>
      </c>
      <c r="H548" s="138" t="s">
        <v>321</v>
      </c>
      <c r="I548" s="138" t="s">
        <v>917</v>
      </c>
      <c r="J548" s="138" t="s">
        <v>204</v>
      </c>
      <c r="K548" s="138" t="s">
        <v>204</v>
      </c>
      <c r="L548" s="138" t="s">
        <v>325</v>
      </c>
      <c r="M548" s="138" t="s">
        <v>340</v>
      </c>
      <c r="N548" s="138" t="s">
        <v>467</v>
      </c>
      <c r="O548" s="138" t="s">
        <v>339</v>
      </c>
      <c r="P548" s="138" t="s">
        <v>1212</v>
      </c>
      <c r="Q548" s="139">
        <v>56295</v>
      </c>
      <c r="R548" s="139">
        <v>1</v>
      </c>
      <c r="S548" s="139">
        <v>5587</v>
      </c>
      <c r="T548" s="140"/>
      <c r="U548" s="139">
        <v>3145.2020000000002</v>
      </c>
      <c r="V548" s="141">
        <v>4.0000000000000003E-5</v>
      </c>
      <c r="W548" s="141">
        <f t="shared" si="11"/>
        <v>2.5509978014893318E-2</v>
      </c>
      <c r="X548" s="141">
        <v>7.3122631394308404E-3</v>
      </c>
      <c r="AC548" s="2"/>
      <c r="AD548" s="2"/>
      <c r="AE548" s="2"/>
    </row>
    <row r="549" spans="1:31" s="134" customFormat="1">
      <c r="A549" s="138" t="s">
        <v>1213</v>
      </c>
      <c r="B549" s="138">
        <v>58</v>
      </c>
      <c r="C549" s="138" t="s">
        <v>2339</v>
      </c>
      <c r="D549" s="138" t="s">
        <v>2340</v>
      </c>
      <c r="E549" s="138" t="s">
        <v>309</v>
      </c>
      <c r="F549" s="138" t="s">
        <v>3556</v>
      </c>
      <c r="G549" s="138" t="s">
        <v>3557</v>
      </c>
      <c r="H549" s="138" t="s">
        <v>321</v>
      </c>
      <c r="I549" s="138" t="s">
        <v>917</v>
      </c>
      <c r="J549" s="138" t="s">
        <v>204</v>
      </c>
      <c r="K549" s="138" t="s">
        <v>204</v>
      </c>
      <c r="L549" s="138" t="s">
        <v>325</v>
      </c>
      <c r="M549" s="138" t="s">
        <v>340</v>
      </c>
      <c r="N549" s="138" t="s">
        <v>445</v>
      </c>
      <c r="O549" s="138" t="s">
        <v>339</v>
      </c>
      <c r="P549" s="138" t="s">
        <v>1212</v>
      </c>
      <c r="Q549" s="139">
        <v>49046</v>
      </c>
      <c r="R549" s="139">
        <v>1</v>
      </c>
      <c r="S549" s="139">
        <v>5909</v>
      </c>
      <c r="T549" s="140"/>
      <c r="U549" s="139">
        <v>2898.1280000000002</v>
      </c>
      <c r="V549" s="141">
        <v>2.2000000000000001E-4</v>
      </c>
      <c r="W549" s="141">
        <f t="shared" si="11"/>
        <v>2.3506020142536707E-2</v>
      </c>
      <c r="X549" s="141">
        <v>6.7378421315236418E-3</v>
      </c>
      <c r="AC549" s="2"/>
      <c r="AD549" s="2"/>
      <c r="AE549" s="2"/>
    </row>
    <row r="550" spans="1:31" s="134" customFormat="1">
      <c r="A550" s="138" t="s">
        <v>1213</v>
      </c>
      <c r="B550" s="138">
        <v>58</v>
      </c>
      <c r="C550" s="138" t="s">
        <v>2204</v>
      </c>
      <c r="D550" s="138" t="s">
        <v>2205</v>
      </c>
      <c r="E550" s="138" t="s">
        <v>309</v>
      </c>
      <c r="F550" s="138" t="s">
        <v>3532</v>
      </c>
      <c r="G550" s="138" t="s">
        <v>3533</v>
      </c>
      <c r="H550" s="138" t="s">
        <v>321</v>
      </c>
      <c r="I550" s="138" t="s">
        <v>917</v>
      </c>
      <c r="J550" s="138" t="s">
        <v>204</v>
      </c>
      <c r="K550" s="138" t="s">
        <v>204</v>
      </c>
      <c r="L550" s="138" t="s">
        <v>325</v>
      </c>
      <c r="M550" s="138" t="s">
        <v>340</v>
      </c>
      <c r="N550" s="138" t="s">
        <v>445</v>
      </c>
      <c r="O550" s="138" t="s">
        <v>339</v>
      </c>
      <c r="P550" s="138" t="s">
        <v>1212</v>
      </c>
      <c r="Q550" s="139">
        <v>40285</v>
      </c>
      <c r="R550" s="139">
        <v>1</v>
      </c>
      <c r="S550" s="139">
        <v>6881</v>
      </c>
      <c r="T550" s="140"/>
      <c r="U550" s="139">
        <v>2772.011</v>
      </c>
      <c r="V550" s="141">
        <v>1.4999999999999999E-4</v>
      </c>
      <c r="W550" s="141">
        <f t="shared" si="11"/>
        <v>2.2483115446016642E-2</v>
      </c>
      <c r="X550" s="141">
        <v>6.4446333995071929E-3</v>
      </c>
      <c r="AC550" s="2"/>
      <c r="AD550" s="2"/>
      <c r="AE550" s="2"/>
    </row>
    <row r="551" spans="1:31" s="134" customFormat="1">
      <c r="A551" s="138" t="s">
        <v>1213</v>
      </c>
      <c r="B551" s="138">
        <v>58</v>
      </c>
      <c r="C551" s="138" t="s">
        <v>1573</v>
      </c>
      <c r="D551" s="138" t="s">
        <v>1574</v>
      </c>
      <c r="E551" s="138" t="s">
        <v>309</v>
      </c>
      <c r="F551" s="138" t="s">
        <v>1573</v>
      </c>
      <c r="G551" s="138" t="s">
        <v>3535</v>
      </c>
      <c r="H551" s="138" t="s">
        <v>321</v>
      </c>
      <c r="I551" s="138" t="s">
        <v>917</v>
      </c>
      <c r="J551" s="138" t="s">
        <v>204</v>
      </c>
      <c r="K551" s="138" t="s">
        <v>204</v>
      </c>
      <c r="L551" s="138" t="s">
        <v>325</v>
      </c>
      <c r="M551" s="138" t="s">
        <v>340</v>
      </c>
      <c r="N551" s="138" t="s">
        <v>441</v>
      </c>
      <c r="O551" s="138" t="s">
        <v>339</v>
      </c>
      <c r="P551" s="138" t="s">
        <v>1212</v>
      </c>
      <c r="Q551" s="139">
        <v>43535.4</v>
      </c>
      <c r="R551" s="139">
        <v>1</v>
      </c>
      <c r="S551" s="139">
        <v>5941</v>
      </c>
      <c r="T551" s="140"/>
      <c r="U551" s="139">
        <v>2586.4380000000001</v>
      </c>
      <c r="V551" s="141">
        <v>3.6999999999999999E-4</v>
      </c>
      <c r="W551" s="141">
        <f t="shared" si="11"/>
        <v>2.0977977413496697E-2</v>
      </c>
      <c r="X551" s="141">
        <v>6.0131957342718281E-3</v>
      </c>
      <c r="AC551" s="2"/>
      <c r="AD551" s="2"/>
      <c r="AE551" s="2"/>
    </row>
    <row r="552" spans="1:31" s="134" customFormat="1">
      <c r="A552" s="138" t="s">
        <v>1213</v>
      </c>
      <c r="B552" s="138">
        <v>58</v>
      </c>
      <c r="C552" s="138" t="s">
        <v>1913</v>
      </c>
      <c r="D552" s="138" t="s">
        <v>1914</v>
      </c>
      <c r="E552" s="138" t="s">
        <v>309</v>
      </c>
      <c r="F552" s="138" t="s">
        <v>1913</v>
      </c>
      <c r="G552" s="138" t="s">
        <v>3587</v>
      </c>
      <c r="H552" s="138" t="s">
        <v>321</v>
      </c>
      <c r="I552" s="138" t="s">
        <v>917</v>
      </c>
      <c r="J552" s="138" t="s">
        <v>204</v>
      </c>
      <c r="K552" s="138" t="s">
        <v>204</v>
      </c>
      <c r="L552" s="138" t="s">
        <v>325</v>
      </c>
      <c r="M552" s="138" t="s">
        <v>340</v>
      </c>
      <c r="N552" s="138" t="s">
        <v>464</v>
      </c>
      <c r="O552" s="138" t="s">
        <v>339</v>
      </c>
      <c r="P552" s="138" t="s">
        <v>1212</v>
      </c>
      <c r="Q552" s="139">
        <v>8724</v>
      </c>
      <c r="R552" s="139">
        <v>1</v>
      </c>
      <c r="S552" s="139">
        <v>28940</v>
      </c>
      <c r="T552" s="139">
        <v>16.501000000000001</v>
      </c>
      <c r="U552" s="139">
        <v>2541.2260000000001</v>
      </c>
      <c r="V552" s="141">
        <v>1.8000000000000001E-4</v>
      </c>
      <c r="W552" s="141">
        <f t="shared" si="11"/>
        <v>2.0611273740406905E-2</v>
      </c>
      <c r="X552" s="141">
        <v>5.908082599706879E-3</v>
      </c>
      <c r="AC552" s="2"/>
      <c r="AD552" s="2"/>
      <c r="AE552" s="2"/>
    </row>
    <row r="553" spans="1:31" s="134" customFormat="1">
      <c r="A553" s="138" t="s">
        <v>1213</v>
      </c>
      <c r="B553" s="138">
        <v>58</v>
      </c>
      <c r="C553" s="138" t="s">
        <v>2590</v>
      </c>
      <c r="D553" s="138" t="s">
        <v>2591</v>
      </c>
      <c r="E553" s="138" t="s">
        <v>309</v>
      </c>
      <c r="F553" s="138" t="s">
        <v>2590</v>
      </c>
      <c r="G553" s="138" t="s">
        <v>3617</v>
      </c>
      <c r="H553" s="138" t="s">
        <v>321</v>
      </c>
      <c r="I553" s="138" t="s">
        <v>917</v>
      </c>
      <c r="J553" s="138" t="s">
        <v>204</v>
      </c>
      <c r="K553" s="138" t="s">
        <v>204</v>
      </c>
      <c r="L553" s="138" t="s">
        <v>325</v>
      </c>
      <c r="M553" s="138" t="s">
        <v>340</v>
      </c>
      <c r="N553" s="138" t="s">
        <v>475</v>
      </c>
      <c r="O553" s="138" t="s">
        <v>339</v>
      </c>
      <c r="P553" s="138" t="s">
        <v>1212</v>
      </c>
      <c r="Q553" s="139">
        <v>67253</v>
      </c>
      <c r="R553" s="139">
        <v>1</v>
      </c>
      <c r="S553" s="139">
        <v>3511</v>
      </c>
      <c r="T553" s="140"/>
      <c r="U553" s="139">
        <v>2361.2530000000002</v>
      </c>
      <c r="V553" s="141">
        <v>2.4000000000000001E-4</v>
      </c>
      <c r="W553" s="141">
        <f t="shared" si="11"/>
        <v>1.9151555962892333E-2</v>
      </c>
      <c r="X553" s="141">
        <v>5.4896643442203363E-3</v>
      </c>
      <c r="AC553" s="2"/>
      <c r="AD553" s="2"/>
      <c r="AE553" s="2"/>
    </row>
    <row r="554" spans="1:31" s="134" customFormat="1">
      <c r="A554" s="138" t="s">
        <v>1213</v>
      </c>
      <c r="B554" s="138">
        <v>58</v>
      </c>
      <c r="C554" s="138" t="s">
        <v>2092</v>
      </c>
      <c r="D554" s="138" t="s">
        <v>2093</v>
      </c>
      <c r="E554" s="138" t="s">
        <v>309</v>
      </c>
      <c r="F554" s="138" t="s">
        <v>2092</v>
      </c>
      <c r="G554" s="138" t="s">
        <v>3579</v>
      </c>
      <c r="H554" s="138" t="s">
        <v>321</v>
      </c>
      <c r="I554" s="138" t="s">
        <v>917</v>
      </c>
      <c r="J554" s="138" t="s">
        <v>204</v>
      </c>
      <c r="K554" s="138" t="s">
        <v>204</v>
      </c>
      <c r="L554" s="138" t="s">
        <v>325</v>
      </c>
      <c r="M554" s="138" t="s">
        <v>340</v>
      </c>
      <c r="N554" s="138" t="s">
        <v>484</v>
      </c>
      <c r="O554" s="138" t="s">
        <v>339</v>
      </c>
      <c r="P554" s="138" t="s">
        <v>1212</v>
      </c>
      <c r="Q554" s="139">
        <v>424413</v>
      </c>
      <c r="R554" s="139">
        <v>1</v>
      </c>
      <c r="S554" s="139">
        <v>546.6</v>
      </c>
      <c r="T554" s="140"/>
      <c r="U554" s="139">
        <v>2319.8409999999999</v>
      </c>
      <c r="V554" s="141">
        <v>1.4999999999999999E-4</v>
      </c>
      <c r="W554" s="141">
        <f t="shared" si="11"/>
        <v>1.8815673177127613E-2</v>
      </c>
      <c r="X554" s="141">
        <v>5.3933858091278009E-3</v>
      </c>
      <c r="AC554" s="2"/>
      <c r="AD554" s="2"/>
      <c r="AE554" s="2"/>
    </row>
    <row r="555" spans="1:31" s="134" customFormat="1">
      <c r="A555" s="138" t="s">
        <v>1213</v>
      </c>
      <c r="B555" s="138">
        <v>58</v>
      </c>
      <c r="C555" s="138" t="s">
        <v>2351</v>
      </c>
      <c r="D555" s="138" t="s">
        <v>2352</v>
      </c>
      <c r="E555" s="138" t="s">
        <v>309</v>
      </c>
      <c r="F555" s="138" t="s">
        <v>3737</v>
      </c>
      <c r="G555" s="138" t="s">
        <v>3738</v>
      </c>
      <c r="H555" s="138" t="s">
        <v>321</v>
      </c>
      <c r="I555" s="138" t="s">
        <v>917</v>
      </c>
      <c r="J555" s="138" t="s">
        <v>204</v>
      </c>
      <c r="K555" s="138" t="s">
        <v>204</v>
      </c>
      <c r="L555" s="138" t="s">
        <v>325</v>
      </c>
      <c r="M555" s="138" t="s">
        <v>340</v>
      </c>
      <c r="N555" s="138" t="s">
        <v>459</v>
      </c>
      <c r="O555" s="138" t="s">
        <v>339</v>
      </c>
      <c r="P555" s="138" t="s">
        <v>1212</v>
      </c>
      <c r="Q555" s="139">
        <v>28995</v>
      </c>
      <c r="R555" s="139">
        <v>1</v>
      </c>
      <c r="S555" s="139">
        <v>7800</v>
      </c>
      <c r="T555" s="140"/>
      <c r="U555" s="139">
        <v>2261.61</v>
      </c>
      <c r="V555" s="141">
        <v>2.5000000000000001E-4</v>
      </c>
      <c r="W555" s="141">
        <f t="shared" si="11"/>
        <v>1.8343375521910159E-2</v>
      </c>
      <c r="X555" s="141">
        <v>5.2580048717914404E-3</v>
      </c>
      <c r="AC555" s="2"/>
      <c r="AD555" s="2"/>
      <c r="AE555" s="2"/>
    </row>
    <row r="556" spans="1:31" s="134" customFormat="1">
      <c r="A556" s="138" t="s">
        <v>1213</v>
      </c>
      <c r="B556" s="138">
        <v>58</v>
      </c>
      <c r="C556" s="138" t="s">
        <v>2513</v>
      </c>
      <c r="D556" s="138" t="s">
        <v>2514</v>
      </c>
      <c r="E556" s="138" t="s">
        <v>309</v>
      </c>
      <c r="F556" s="138" t="s">
        <v>2513</v>
      </c>
      <c r="G556" s="138" t="s">
        <v>3542</v>
      </c>
      <c r="H556" s="138" t="s">
        <v>321</v>
      </c>
      <c r="I556" s="138" t="s">
        <v>917</v>
      </c>
      <c r="J556" s="138" t="s">
        <v>204</v>
      </c>
      <c r="K556" s="138" t="s">
        <v>204</v>
      </c>
      <c r="L556" s="138" t="s">
        <v>325</v>
      </c>
      <c r="M556" s="138" t="s">
        <v>340</v>
      </c>
      <c r="N556" s="138" t="s">
        <v>446</v>
      </c>
      <c r="O556" s="138" t="s">
        <v>339</v>
      </c>
      <c r="P556" s="138" t="s">
        <v>1212</v>
      </c>
      <c r="Q556" s="139">
        <v>1501</v>
      </c>
      <c r="R556" s="139">
        <v>1</v>
      </c>
      <c r="S556" s="139">
        <v>142500</v>
      </c>
      <c r="T556" s="140"/>
      <c r="U556" s="139">
        <v>2138.9250000000002</v>
      </c>
      <c r="V556" s="141">
        <v>3.0000000000000001E-5</v>
      </c>
      <c r="W556" s="141">
        <f t="shared" si="11"/>
        <v>1.734830695310053E-2</v>
      </c>
      <c r="X556" s="141">
        <v>4.9727751780353413E-3</v>
      </c>
      <c r="AC556" s="2"/>
      <c r="AD556" s="2"/>
      <c r="AE556" s="2"/>
    </row>
    <row r="557" spans="1:31" s="134" customFormat="1">
      <c r="A557" s="138" t="s">
        <v>1213</v>
      </c>
      <c r="B557" s="138">
        <v>58</v>
      </c>
      <c r="C557" s="138" t="s">
        <v>3258</v>
      </c>
      <c r="D557" s="138" t="s">
        <v>3259</v>
      </c>
      <c r="E557" s="138" t="s">
        <v>309</v>
      </c>
      <c r="F557" s="138" t="s">
        <v>3258</v>
      </c>
      <c r="G557" s="138" t="s">
        <v>3622</v>
      </c>
      <c r="H557" s="138" t="s">
        <v>321</v>
      </c>
      <c r="I557" s="138" t="s">
        <v>917</v>
      </c>
      <c r="J557" s="138" t="s">
        <v>204</v>
      </c>
      <c r="K557" s="138" t="s">
        <v>204</v>
      </c>
      <c r="L557" s="138" t="s">
        <v>325</v>
      </c>
      <c r="M557" s="138" t="s">
        <v>340</v>
      </c>
      <c r="N557" s="138" t="s">
        <v>441</v>
      </c>
      <c r="O557" s="138" t="s">
        <v>339</v>
      </c>
      <c r="P557" s="138" t="s">
        <v>1212</v>
      </c>
      <c r="Q557" s="139">
        <v>8102</v>
      </c>
      <c r="R557" s="139">
        <v>1</v>
      </c>
      <c r="S557" s="139">
        <v>26100</v>
      </c>
      <c r="T557" s="140"/>
      <c r="U557" s="139">
        <v>2114.6219999999998</v>
      </c>
      <c r="V557" s="141">
        <v>1.3999999999999999E-4</v>
      </c>
      <c r="W557" s="141">
        <f t="shared" si="11"/>
        <v>1.7151191157137039E-2</v>
      </c>
      <c r="X557" s="141">
        <v>4.916273264620053E-3</v>
      </c>
      <c r="AC557" s="2"/>
      <c r="AD557" s="2"/>
      <c r="AE557" s="2"/>
    </row>
    <row r="558" spans="1:31" s="134" customFormat="1">
      <c r="A558" s="138" t="s">
        <v>1213</v>
      </c>
      <c r="B558" s="138">
        <v>58</v>
      </c>
      <c r="C558" s="138" t="s">
        <v>3253</v>
      </c>
      <c r="D558" s="138" t="s">
        <v>3254</v>
      </c>
      <c r="E558" s="138" t="s">
        <v>309</v>
      </c>
      <c r="F558" s="138" t="s">
        <v>3253</v>
      </c>
      <c r="G558" s="138" t="s">
        <v>3531</v>
      </c>
      <c r="H558" s="138" t="s">
        <v>321</v>
      </c>
      <c r="I558" s="138" t="s">
        <v>917</v>
      </c>
      <c r="J558" s="138" t="s">
        <v>204</v>
      </c>
      <c r="K558" s="138" t="s">
        <v>204</v>
      </c>
      <c r="L558" s="138" t="s">
        <v>325</v>
      </c>
      <c r="M558" s="138" t="s">
        <v>340</v>
      </c>
      <c r="N558" s="138" t="s">
        <v>448</v>
      </c>
      <c r="O558" s="138" t="s">
        <v>339</v>
      </c>
      <c r="P558" s="138" t="s">
        <v>1212</v>
      </c>
      <c r="Q558" s="139">
        <v>75739</v>
      </c>
      <c r="R558" s="139">
        <v>1</v>
      </c>
      <c r="S558" s="139">
        <v>2572</v>
      </c>
      <c r="T558" s="139">
        <v>19.359000000000002</v>
      </c>
      <c r="U558" s="139">
        <v>1967.366</v>
      </c>
      <c r="V558" s="141">
        <v>6.0000000000000002E-5</v>
      </c>
      <c r="W558" s="141">
        <f t="shared" si="11"/>
        <v>1.5956833108731524E-2</v>
      </c>
      <c r="X558" s="141">
        <v>4.5739185856964017E-3</v>
      </c>
      <c r="AC558" s="2"/>
      <c r="AD558" s="2"/>
      <c r="AE558" s="2"/>
    </row>
    <row r="559" spans="1:31" s="134" customFormat="1">
      <c r="A559" s="138" t="s">
        <v>1213</v>
      </c>
      <c r="B559" s="138">
        <v>58</v>
      </c>
      <c r="C559" s="138" t="s">
        <v>3539</v>
      </c>
      <c r="D559" s="138" t="s">
        <v>3540</v>
      </c>
      <c r="E559" s="138" t="s">
        <v>309</v>
      </c>
      <c r="F559" s="138" t="s">
        <v>3539</v>
      </c>
      <c r="G559" s="138" t="s">
        <v>3541</v>
      </c>
      <c r="H559" s="138" t="s">
        <v>321</v>
      </c>
      <c r="I559" s="138" t="s">
        <v>917</v>
      </c>
      <c r="J559" s="138" t="s">
        <v>204</v>
      </c>
      <c r="K559" s="138" t="s">
        <v>204</v>
      </c>
      <c r="L559" s="138" t="s">
        <v>325</v>
      </c>
      <c r="M559" s="138" t="s">
        <v>340</v>
      </c>
      <c r="N559" s="138" t="s">
        <v>458</v>
      </c>
      <c r="O559" s="138" t="s">
        <v>339</v>
      </c>
      <c r="P559" s="138" t="s">
        <v>1212</v>
      </c>
      <c r="Q559" s="139">
        <v>14766</v>
      </c>
      <c r="R559" s="139">
        <v>1</v>
      </c>
      <c r="S559" s="139">
        <v>13000</v>
      </c>
      <c r="T559" s="140"/>
      <c r="U559" s="139">
        <v>1919.58</v>
      </c>
      <c r="V559" s="141">
        <v>1.2999999999999999E-4</v>
      </c>
      <c r="W559" s="141">
        <f t="shared" si="11"/>
        <v>1.5569252339858905E-2</v>
      </c>
      <c r="X559" s="141">
        <v>4.4628211724361908E-3</v>
      </c>
      <c r="AC559" s="2"/>
      <c r="AD559" s="2"/>
      <c r="AE559" s="2"/>
    </row>
    <row r="560" spans="1:31" s="134" customFormat="1">
      <c r="A560" s="138" t="s">
        <v>1213</v>
      </c>
      <c r="B560" s="138">
        <v>58</v>
      </c>
      <c r="C560" s="138" t="s">
        <v>2144</v>
      </c>
      <c r="D560" s="138" t="s">
        <v>2145</v>
      </c>
      <c r="E560" s="138" t="s">
        <v>309</v>
      </c>
      <c r="F560" s="138" t="s">
        <v>2144</v>
      </c>
      <c r="G560" s="138" t="s">
        <v>3545</v>
      </c>
      <c r="H560" s="138" t="s">
        <v>321</v>
      </c>
      <c r="I560" s="138" t="s">
        <v>917</v>
      </c>
      <c r="J560" s="138" t="s">
        <v>204</v>
      </c>
      <c r="K560" s="138" t="s">
        <v>204</v>
      </c>
      <c r="L560" s="138" t="s">
        <v>325</v>
      </c>
      <c r="M560" s="138" t="s">
        <v>340</v>
      </c>
      <c r="N560" s="138" t="s">
        <v>456</v>
      </c>
      <c r="O560" s="138" t="s">
        <v>339</v>
      </c>
      <c r="P560" s="138" t="s">
        <v>1212</v>
      </c>
      <c r="Q560" s="139">
        <v>90405</v>
      </c>
      <c r="R560" s="139">
        <v>1</v>
      </c>
      <c r="S560" s="139">
        <v>2089</v>
      </c>
      <c r="T560" s="140"/>
      <c r="U560" s="139">
        <v>1888.56</v>
      </c>
      <c r="V560" s="141">
        <v>6.9999999999999994E-5</v>
      </c>
      <c r="W560" s="141">
        <f t="shared" si="11"/>
        <v>1.5317656570168439E-2</v>
      </c>
      <c r="X560" s="141">
        <v>4.3907029420061118E-3</v>
      </c>
      <c r="AC560" s="2"/>
      <c r="AD560" s="2"/>
      <c r="AE560" s="2"/>
    </row>
    <row r="561" spans="1:31" s="134" customFormat="1">
      <c r="A561" s="138" t="s">
        <v>1213</v>
      </c>
      <c r="B561" s="138">
        <v>58</v>
      </c>
      <c r="C561" s="138" t="s">
        <v>1781</v>
      </c>
      <c r="D561" s="138" t="s">
        <v>1782</v>
      </c>
      <c r="E561" s="138" t="s">
        <v>309</v>
      </c>
      <c r="F561" s="138" t="s">
        <v>3546</v>
      </c>
      <c r="G561" s="138" t="s">
        <v>3547</v>
      </c>
      <c r="H561" s="138" t="s">
        <v>321</v>
      </c>
      <c r="I561" s="138" t="s">
        <v>917</v>
      </c>
      <c r="J561" s="138" t="s">
        <v>204</v>
      </c>
      <c r="K561" s="138" t="s">
        <v>204</v>
      </c>
      <c r="L561" s="138" t="s">
        <v>325</v>
      </c>
      <c r="M561" s="138" t="s">
        <v>340</v>
      </c>
      <c r="N561" s="138" t="s">
        <v>454</v>
      </c>
      <c r="O561" s="138" t="s">
        <v>339</v>
      </c>
      <c r="P561" s="138" t="s">
        <v>1212</v>
      </c>
      <c r="Q561" s="139">
        <v>19875</v>
      </c>
      <c r="R561" s="139">
        <v>1</v>
      </c>
      <c r="S561" s="139">
        <v>8700</v>
      </c>
      <c r="T561" s="140"/>
      <c r="U561" s="139">
        <v>1729.125</v>
      </c>
      <c r="V561" s="141">
        <v>1.9000000000000001E-4</v>
      </c>
      <c r="W561" s="141">
        <f t="shared" si="11"/>
        <v>1.4024517577886064E-2</v>
      </c>
      <c r="X561" s="141">
        <v>4.0200333717733717E-3</v>
      </c>
      <c r="AC561" s="2"/>
      <c r="AD561" s="2"/>
      <c r="AE561" s="2"/>
    </row>
    <row r="562" spans="1:31" s="134" customFormat="1">
      <c r="A562" s="138" t="s">
        <v>1213</v>
      </c>
      <c r="B562" s="138">
        <v>58</v>
      </c>
      <c r="C562" s="138" t="s">
        <v>2489</v>
      </c>
      <c r="D562" s="138" t="s">
        <v>2490</v>
      </c>
      <c r="E562" s="138" t="s">
        <v>309</v>
      </c>
      <c r="F562" s="138" t="s">
        <v>3758</v>
      </c>
      <c r="G562" s="138" t="s">
        <v>3759</v>
      </c>
      <c r="H562" s="138" t="s">
        <v>321</v>
      </c>
      <c r="I562" s="138" t="s">
        <v>917</v>
      </c>
      <c r="J562" s="138" t="s">
        <v>204</v>
      </c>
      <c r="K562" s="138" t="s">
        <v>204</v>
      </c>
      <c r="L562" s="138" t="s">
        <v>325</v>
      </c>
      <c r="M562" s="138" t="s">
        <v>340</v>
      </c>
      <c r="N562" s="138" t="s">
        <v>476</v>
      </c>
      <c r="O562" s="138" t="s">
        <v>339</v>
      </c>
      <c r="P562" s="138" t="s">
        <v>1212</v>
      </c>
      <c r="Q562" s="139">
        <v>5374</v>
      </c>
      <c r="R562" s="139">
        <v>1</v>
      </c>
      <c r="S562" s="139">
        <v>32170</v>
      </c>
      <c r="T562" s="140"/>
      <c r="U562" s="139">
        <v>1728.816</v>
      </c>
      <c r="V562" s="141">
        <v>3.4000000000000002E-4</v>
      </c>
      <c r="W562" s="141">
        <f t="shared" si="11"/>
        <v>1.4022011353100947E-2</v>
      </c>
      <c r="X562" s="141">
        <v>4.0193149793425883E-3</v>
      </c>
      <c r="AC562" s="2"/>
      <c r="AD562" s="2"/>
      <c r="AE562" s="2"/>
    </row>
    <row r="563" spans="1:31" s="134" customFormat="1">
      <c r="A563" s="138" t="s">
        <v>1213</v>
      </c>
      <c r="B563" s="138">
        <v>58</v>
      </c>
      <c r="C563" s="138" t="s">
        <v>3568</v>
      </c>
      <c r="D563" s="138" t="s">
        <v>3569</v>
      </c>
      <c r="E563" s="138" t="s">
        <v>309</v>
      </c>
      <c r="F563" s="138" t="s">
        <v>3568</v>
      </c>
      <c r="G563" s="138" t="s">
        <v>3570</v>
      </c>
      <c r="H563" s="138" t="s">
        <v>321</v>
      </c>
      <c r="I563" s="138" t="s">
        <v>917</v>
      </c>
      <c r="J563" s="138" t="s">
        <v>204</v>
      </c>
      <c r="K563" s="138" t="s">
        <v>204</v>
      </c>
      <c r="L563" s="138" t="s">
        <v>325</v>
      </c>
      <c r="M563" s="138" t="s">
        <v>340</v>
      </c>
      <c r="N563" s="138" t="s">
        <v>458</v>
      </c>
      <c r="O563" s="138" t="s">
        <v>339</v>
      </c>
      <c r="P563" s="138" t="s">
        <v>1212</v>
      </c>
      <c r="Q563" s="139">
        <v>2534</v>
      </c>
      <c r="R563" s="139">
        <v>1</v>
      </c>
      <c r="S563" s="139">
        <v>68020</v>
      </c>
      <c r="T563" s="140"/>
      <c r="U563" s="139">
        <v>1723.627</v>
      </c>
      <c r="V563" s="141">
        <v>9.0000000000000006E-5</v>
      </c>
      <c r="W563" s="141">
        <f t="shared" si="11"/>
        <v>1.3979924620382576E-2</v>
      </c>
      <c r="X563" s="141">
        <v>4.0072511012735458E-3</v>
      </c>
      <c r="AC563" s="2"/>
      <c r="AD563" s="2"/>
      <c r="AE563" s="2"/>
    </row>
    <row r="564" spans="1:31" s="134" customFormat="1">
      <c r="A564" s="138" t="s">
        <v>1213</v>
      </c>
      <c r="B564" s="138">
        <v>58</v>
      </c>
      <c r="C564" s="138" t="s">
        <v>3604</v>
      </c>
      <c r="D564" s="138" t="s">
        <v>3605</v>
      </c>
      <c r="E564" s="138" t="s">
        <v>309</v>
      </c>
      <c r="F564" s="138" t="s">
        <v>3606</v>
      </c>
      <c r="G564" s="138" t="s">
        <v>3607</v>
      </c>
      <c r="H564" s="138" t="s">
        <v>321</v>
      </c>
      <c r="I564" s="138" t="s">
        <v>917</v>
      </c>
      <c r="J564" s="138" t="s">
        <v>204</v>
      </c>
      <c r="K564" s="138" t="s">
        <v>204</v>
      </c>
      <c r="L564" s="138" t="s">
        <v>325</v>
      </c>
      <c r="M564" s="138" t="s">
        <v>340</v>
      </c>
      <c r="N564" s="138" t="s">
        <v>448</v>
      </c>
      <c r="O564" s="138" t="s">
        <v>339</v>
      </c>
      <c r="P564" s="138" t="s">
        <v>1212</v>
      </c>
      <c r="Q564" s="139">
        <v>9106</v>
      </c>
      <c r="R564" s="139">
        <v>1</v>
      </c>
      <c r="S564" s="139">
        <v>18720</v>
      </c>
      <c r="T564" s="140"/>
      <c r="U564" s="139">
        <v>1704.643</v>
      </c>
      <c r="V564" s="141">
        <v>9.0000000000000006E-5</v>
      </c>
      <c r="W564" s="141">
        <f t="shared" si="11"/>
        <v>1.3825949955914369E-2</v>
      </c>
      <c r="X564" s="141">
        <v>3.9631153022250416E-3</v>
      </c>
      <c r="AC564" s="2"/>
      <c r="AD564" s="2"/>
      <c r="AE564" s="2"/>
    </row>
    <row r="565" spans="1:31" s="134" customFormat="1">
      <c r="A565" s="138" t="s">
        <v>1213</v>
      </c>
      <c r="B565" s="138">
        <v>58</v>
      </c>
      <c r="C565" s="138" t="s">
        <v>2270</v>
      </c>
      <c r="D565" s="138" t="s">
        <v>2271</v>
      </c>
      <c r="E565" s="138" t="s">
        <v>309</v>
      </c>
      <c r="F565" s="138" t="s">
        <v>3739</v>
      </c>
      <c r="G565" s="138" t="s">
        <v>3740</v>
      </c>
      <c r="H565" s="138" t="s">
        <v>321</v>
      </c>
      <c r="I565" s="138" t="s">
        <v>917</v>
      </c>
      <c r="J565" s="138" t="s">
        <v>204</v>
      </c>
      <c r="K565" s="138" t="s">
        <v>204</v>
      </c>
      <c r="L565" s="138" t="s">
        <v>325</v>
      </c>
      <c r="M565" s="138" t="s">
        <v>340</v>
      </c>
      <c r="N565" s="138" t="s">
        <v>445</v>
      </c>
      <c r="O565" s="138" t="s">
        <v>339</v>
      </c>
      <c r="P565" s="138" t="s">
        <v>1212</v>
      </c>
      <c r="Q565" s="139">
        <v>18371</v>
      </c>
      <c r="R565" s="139">
        <v>1</v>
      </c>
      <c r="S565" s="139">
        <v>9094</v>
      </c>
      <c r="T565" s="140"/>
      <c r="U565" s="139">
        <v>1670.6590000000001</v>
      </c>
      <c r="V565" s="141">
        <v>2.3000000000000001E-4</v>
      </c>
      <c r="W565" s="141">
        <f t="shared" si="11"/>
        <v>1.3550313894110348E-2</v>
      </c>
      <c r="X565" s="141">
        <v>3.8841060842064799E-3</v>
      </c>
      <c r="AC565" s="2"/>
      <c r="AD565" s="2"/>
      <c r="AE565" s="2"/>
    </row>
    <row r="566" spans="1:31" s="134" customFormat="1">
      <c r="A566" s="138" t="s">
        <v>1213</v>
      </c>
      <c r="B566" s="138">
        <v>58</v>
      </c>
      <c r="C566" s="138" t="s">
        <v>2703</v>
      </c>
      <c r="D566" s="138" t="s">
        <v>2704</v>
      </c>
      <c r="E566" s="138" t="s">
        <v>309</v>
      </c>
      <c r="F566" s="138" t="s">
        <v>2703</v>
      </c>
      <c r="G566" s="138" t="s">
        <v>3746</v>
      </c>
      <c r="H566" s="138" t="s">
        <v>321</v>
      </c>
      <c r="I566" s="138" t="s">
        <v>917</v>
      </c>
      <c r="J566" s="138" t="s">
        <v>204</v>
      </c>
      <c r="K566" s="138" t="s">
        <v>204</v>
      </c>
      <c r="L566" s="138" t="s">
        <v>325</v>
      </c>
      <c r="M566" s="138" t="s">
        <v>340</v>
      </c>
      <c r="N566" s="138" t="s">
        <v>451</v>
      </c>
      <c r="O566" s="138" t="s">
        <v>339</v>
      </c>
      <c r="P566" s="138" t="s">
        <v>1212</v>
      </c>
      <c r="Q566" s="139">
        <v>1405</v>
      </c>
      <c r="R566" s="139">
        <v>1</v>
      </c>
      <c r="S566" s="139">
        <v>99210</v>
      </c>
      <c r="T566" s="140"/>
      <c r="U566" s="139">
        <v>1393.9010000000001</v>
      </c>
      <c r="V566" s="141">
        <v>1.8000000000000001E-4</v>
      </c>
      <c r="W566" s="141">
        <f t="shared" si="11"/>
        <v>1.1305596227185983E-2</v>
      </c>
      <c r="X566" s="141">
        <v>3.2406729050521357E-3</v>
      </c>
      <c r="AC566" s="2"/>
      <c r="AD566" s="2"/>
      <c r="AE566" s="2"/>
    </row>
    <row r="567" spans="1:31" s="134" customFormat="1">
      <c r="A567" s="138" t="s">
        <v>1213</v>
      </c>
      <c r="B567" s="138">
        <v>58</v>
      </c>
      <c r="C567" s="138" t="s">
        <v>3930</v>
      </c>
      <c r="D567" s="138" t="s">
        <v>3931</v>
      </c>
      <c r="E567" s="138" t="s">
        <v>309</v>
      </c>
      <c r="F567" s="138" t="s">
        <v>3930</v>
      </c>
      <c r="G567" s="138" t="s">
        <v>3932</v>
      </c>
      <c r="H567" s="138" t="s">
        <v>321</v>
      </c>
      <c r="I567" s="138" t="s">
        <v>917</v>
      </c>
      <c r="J567" s="138" t="s">
        <v>204</v>
      </c>
      <c r="K567" s="138" t="s">
        <v>204</v>
      </c>
      <c r="L567" s="138" t="s">
        <v>325</v>
      </c>
      <c r="M567" s="138" t="s">
        <v>340</v>
      </c>
      <c r="N567" s="138" t="s">
        <v>478</v>
      </c>
      <c r="O567" s="138" t="s">
        <v>339</v>
      </c>
      <c r="P567" s="138" t="s">
        <v>1212</v>
      </c>
      <c r="Q567" s="139">
        <v>31370</v>
      </c>
      <c r="R567" s="139">
        <v>1</v>
      </c>
      <c r="S567" s="139">
        <v>4364</v>
      </c>
      <c r="T567" s="140"/>
      <c r="U567" s="139">
        <v>1368.9870000000001</v>
      </c>
      <c r="V567" s="141">
        <v>2.9999999999999997E-4</v>
      </c>
      <c r="W567" s="141">
        <f t="shared" si="11"/>
        <v>1.1103524756971017E-2</v>
      </c>
      <c r="X567" s="141">
        <v>3.1827504810374684E-3</v>
      </c>
      <c r="AC567" s="2"/>
      <c r="AD567" s="2"/>
      <c r="AE567" s="2"/>
    </row>
    <row r="568" spans="1:31" s="134" customFormat="1">
      <c r="A568" s="138" t="s">
        <v>1213</v>
      </c>
      <c r="B568" s="138">
        <v>58</v>
      </c>
      <c r="C568" s="138" t="s">
        <v>3610</v>
      </c>
      <c r="D568" s="138" t="s">
        <v>3611</v>
      </c>
      <c r="E568" s="138" t="s">
        <v>309</v>
      </c>
      <c r="F568" s="138" t="s">
        <v>3610</v>
      </c>
      <c r="G568" s="138" t="s">
        <v>3612</v>
      </c>
      <c r="H568" s="138" t="s">
        <v>321</v>
      </c>
      <c r="I568" s="138" t="s">
        <v>917</v>
      </c>
      <c r="J568" s="138" t="s">
        <v>204</v>
      </c>
      <c r="K568" s="138" t="s">
        <v>204</v>
      </c>
      <c r="L568" s="138" t="s">
        <v>325</v>
      </c>
      <c r="M568" s="138" t="s">
        <v>340</v>
      </c>
      <c r="N568" s="138" t="s">
        <v>463</v>
      </c>
      <c r="O568" s="138" t="s">
        <v>339</v>
      </c>
      <c r="P568" s="138" t="s">
        <v>1212</v>
      </c>
      <c r="Q568" s="139">
        <v>2812</v>
      </c>
      <c r="R568" s="139">
        <v>1</v>
      </c>
      <c r="S568" s="139">
        <v>47350</v>
      </c>
      <c r="T568" s="140"/>
      <c r="U568" s="139">
        <v>1331.482</v>
      </c>
      <c r="V568" s="141">
        <v>3.1E-4</v>
      </c>
      <c r="W568" s="141">
        <f t="shared" si="11"/>
        <v>1.0799330709832368E-2</v>
      </c>
      <c r="X568" s="141">
        <v>3.0955553091393346E-3</v>
      </c>
      <c r="AC568" s="2"/>
      <c r="AD568" s="2"/>
      <c r="AE568" s="2"/>
    </row>
    <row r="569" spans="1:31" s="134" customFormat="1">
      <c r="A569" s="138" t="s">
        <v>1213</v>
      </c>
      <c r="B569" s="138">
        <v>58</v>
      </c>
      <c r="C569" s="138" t="s">
        <v>3933</v>
      </c>
      <c r="D569" s="138" t="s">
        <v>3934</v>
      </c>
      <c r="E569" s="138" t="s">
        <v>309</v>
      </c>
      <c r="F569" s="138" t="s">
        <v>3933</v>
      </c>
      <c r="G569" s="138" t="s">
        <v>3935</v>
      </c>
      <c r="H569" s="138" t="s">
        <v>321</v>
      </c>
      <c r="I569" s="138" t="s">
        <v>917</v>
      </c>
      <c r="J569" s="138" t="s">
        <v>204</v>
      </c>
      <c r="K569" s="138" t="s">
        <v>204</v>
      </c>
      <c r="L569" s="138" t="s">
        <v>325</v>
      </c>
      <c r="M569" s="138" t="s">
        <v>340</v>
      </c>
      <c r="N569" s="138" t="s">
        <v>448</v>
      </c>
      <c r="O569" s="138" t="s">
        <v>339</v>
      </c>
      <c r="P569" s="138" t="s">
        <v>1212</v>
      </c>
      <c r="Q569" s="139">
        <v>6638</v>
      </c>
      <c r="R569" s="139">
        <v>1</v>
      </c>
      <c r="S569" s="139">
        <v>19520</v>
      </c>
      <c r="T569" s="139">
        <v>20.501999999999999</v>
      </c>
      <c r="U569" s="139">
        <v>1316.24</v>
      </c>
      <c r="V569" s="141">
        <v>1.9000000000000001E-4</v>
      </c>
      <c r="W569" s="141">
        <f t="shared" si="11"/>
        <v>1.0675706508619534E-2</v>
      </c>
      <c r="X569" s="141">
        <v>3.0601192656765602E-3</v>
      </c>
      <c r="AC569" s="2"/>
      <c r="AD569" s="2"/>
      <c r="AE569" s="2"/>
    </row>
    <row r="570" spans="1:31" s="134" customFormat="1">
      <c r="A570" s="138" t="s">
        <v>1213</v>
      </c>
      <c r="B570" s="138">
        <v>58</v>
      </c>
      <c r="C570" s="138" t="s">
        <v>3548</v>
      </c>
      <c r="D570" s="138" t="s">
        <v>3549</v>
      </c>
      <c r="E570" s="138" t="s">
        <v>309</v>
      </c>
      <c r="F570" s="138" t="s">
        <v>3548</v>
      </c>
      <c r="G570" s="138" t="s">
        <v>3550</v>
      </c>
      <c r="H570" s="138" t="s">
        <v>321</v>
      </c>
      <c r="I570" s="138" t="s">
        <v>917</v>
      </c>
      <c r="J570" s="138" t="s">
        <v>204</v>
      </c>
      <c r="K570" s="138" t="s">
        <v>204</v>
      </c>
      <c r="L570" s="138" t="s">
        <v>325</v>
      </c>
      <c r="M570" s="138" t="s">
        <v>340</v>
      </c>
      <c r="N570" s="138" t="s">
        <v>480</v>
      </c>
      <c r="O570" s="138" t="s">
        <v>339</v>
      </c>
      <c r="P570" s="138" t="s">
        <v>1212</v>
      </c>
      <c r="Q570" s="139">
        <v>2272</v>
      </c>
      <c r="R570" s="139">
        <v>1</v>
      </c>
      <c r="S570" s="139">
        <v>56600</v>
      </c>
      <c r="T570" s="140"/>
      <c r="U570" s="139">
        <v>1285.952</v>
      </c>
      <c r="V570" s="141">
        <v>3.0000000000000001E-5</v>
      </c>
      <c r="W570" s="141">
        <f t="shared" si="11"/>
        <v>1.0430047815119057E-2</v>
      </c>
      <c r="X570" s="141">
        <v>2.9897028580922204E-3</v>
      </c>
      <c r="AC570" s="2"/>
      <c r="AD570" s="2"/>
      <c r="AE570" s="2"/>
    </row>
    <row r="571" spans="1:31" s="134" customFormat="1">
      <c r="A571" s="138" t="s">
        <v>1213</v>
      </c>
      <c r="B571" s="138">
        <v>58</v>
      </c>
      <c r="C571" s="138" t="s">
        <v>2691</v>
      </c>
      <c r="D571" s="138" t="s">
        <v>2692</v>
      </c>
      <c r="E571" s="138" t="s">
        <v>309</v>
      </c>
      <c r="F571" s="138" t="s">
        <v>2691</v>
      </c>
      <c r="G571" s="138" t="s">
        <v>3767</v>
      </c>
      <c r="H571" s="138" t="s">
        <v>321</v>
      </c>
      <c r="I571" s="138" t="s">
        <v>917</v>
      </c>
      <c r="J571" s="138" t="s">
        <v>204</v>
      </c>
      <c r="K571" s="138" t="s">
        <v>204</v>
      </c>
      <c r="L571" s="138" t="s">
        <v>325</v>
      </c>
      <c r="M571" s="138" t="s">
        <v>340</v>
      </c>
      <c r="N571" s="138" t="s">
        <v>476</v>
      </c>
      <c r="O571" s="138" t="s">
        <v>339</v>
      </c>
      <c r="P571" s="138" t="s">
        <v>1212</v>
      </c>
      <c r="Q571" s="139">
        <v>14390</v>
      </c>
      <c r="R571" s="139">
        <v>1</v>
      </c>
      <c r="S571" s="139">
        <v>8638</v>
      </c>
      <c r="T571" s="139">
        <v>17.847000000000001</v>
      </c>
      <c r="U571" s="139">
        <v>1260.856</v>
      </c>
      <c r="V571" s="141">
        <v>2.2000000000000001E-4</v>
      </c>
      <c r="W571" s="141">
        <f t="shared" si="11"/>
        <v>1.0226500186616416E-2</v>
      </c>
      <c r="X571" s="141">
        <v>2.9313573032607163E-3</v>
      </c>
      <c r="AC571" s="2"/>
      <c r="AD571" s="2"/>
      <c r="AE571" s="2"/>
    </row>
    <row r="572" spans="1:31" s="134" customFormat="1">
      <c r="A572" s="138" t="s">
        <v>1213</v>
      </c>
      <c r="B572" s="138">
        <v>58</v>
      </c>
      <c r="C572" s="138" t="s">
        <v>1721</v>
      </c>
      <c r="D572" s="138" t="s">
        <v>1722</v>
      </c>
      <c r="E572" s="138" t="s">
        <v>309</v>
      </c>
      <c r="F572" s="138" t="s">
        <v>1721</v>
      </c>
      <c r="G572" s="138" t="s">
        <v>3936</v>
      </c>
      <c r="H572" s="138" t="s">
        <v>321</v>
      </c>
      <c r="I572" s="138" t="s">
        <v>917</v>
      </c>
      <c r="J572" s="138" t="s">
        <v>204</v>
      </c>
      <c r="K572" s="138" t="s">
        <v>204</v>
      </c>
      <c r="L572" s="138" t="s">
        <v>325</v>
      </c>
      <c r="M572" s="138" t="s">
        <v>340</v>
      </c>
      <c r="N572" s="138" t="s">
        <v>480</v>
      </c>
      <c r="O572" s="138" t="s">
        <v>339</v>
      </c>
      <c r="P572" s="138" t="s">
        <v>1212</v>
      </c>
      <c r="Q572" s="139">
        <v>9200</v>
      </c>
      <c r="R572" s="139">
        <v>1</v>
      </c>
      <c r="S572" s="139">
        <v>12550</v>
      </c>
      <c r="T572" s="140"/>
      <c r="U572" s="139">
        <v>1154.5999999999999</v>
      </c>
      <c r="V572" s="141">
        <v>2.5000000000000001E-4</v>
      </c>
      <c r="W572" s="141">
        <f t="shared" si="11"/>
        <v>9.3646832909287919E-3</v>
      </c>
      <c r="X572" s="141">
        <v>2.6843233028552211E-3</v>
      </c>
      <c r="AC572" s="2"/>
      <c r="AD572" s="2"/>
      <c r="AE572" s="2"/>
    </row>
    <row r="573" spans="1:31" s="134" customFormat="1">
      <c r="A573" s="138" t="s">
        <v>1213</v>
      </c>
      <c r="B573" s="138">
        <v>58</v>
      </c>
      <c r="C573" s="138" t="s">
        <v>3066</v>
      </c>
      <c r="D573" s="138" t="s">
        <v>3067</v>
      </c>
      <c r="E573" s="138" t="s">
        <v>309</v>
      </c>
      <c r="F573" s="138" t="s">
        <v>3066</v>
      </c>
      <c r="G573" s="138" t="s">
        <v>3807</v>
      </c>
      <c r="H573" s="138" t="s">
        <v>321</v>
      </c>
      <c r="I573" s="138" t="s">
        <v>917</v>
      </c>
      <c r="J573" s="138" t="s">
        <v>204</v>
      </c>
      <c r="K573" s="138" t="s">
        <v>204</v>
      </c>
      <c r="L573" s="138" t="s">
        <v>325</v>
      </c>
      <c r="M573" s="138" t="s">
        <v>340</v>
      </c>
      <c r="N573" s="138" t="s">
        <v>451</v>
      </c>
      <c r="O573" s="138" t="s">
        <v>339</v>
      </c>
      <c r="P573" s="138" t="s">
        <v>1212</v>
      </c>
      <c r="Q573" s="139">
        <v>159215</v>
      </c>
      <c r="R573" s="139">
        <v>1</v>
      </c>
      <c r="S573" s="139">
        <v>685</v>
      </c>
      <c r="T573" s="140"/>
      <c r="U573" s="139">
        <v>1090.623</v>
      </c>
      <c r="V573" s="141">
        <v>8.4999999999999995E-4</v>
      </c>
      <c r="W573" s="141">
        <f t="shared" si="11"/>
        <v>8.8457812097718982E-3</v>
      </c>
      <c r="X573" s="141">
        <v>2.5355835211587304E-3</v>
      </c>
      <c r="AC573" s="2"/>
      <c r="AD573" s="2"/>
      <c r="AE573" s="2"/>
    </row>
    <row r="574" spans="1:31" s="134" customFormat="1">
      <c r="A574" s="138" t="s">
        <v>1213</v>
      </c>
      <c r="B574" s="138">
        <v>58</v>
      </c>
      <c r="C574" s="138" t="s">
        <v>1920</v>
      </c>
      <c r="D574" s="138" t="s">
        <v>1921</v>
      </c>
      <c r="E574" s="138" t="s">
        <v>309</v>
      </c>
      <c r="F574" s="138" t="s">
        <v>1920</v>
      </c>
      <c r="G574" s="138" t="s">
        <v>3551</v>
      </c>
      <c r="H574" s="138" t="s">
        <v>321</v>
      </c>
      <c r="I574" s="138" t="s">
        <v>917</v>
      </c>
      <c r="J574" s="138" t="s">
        <v>204</v>
      </c>
      <c r="K574" s="138" t="s">
        <v>204</v>
      </c>
      <c r="L574" s="138" t="s">
        <v>325</v>
      </c>
      <c r="M574" s="138" t="s">
        <v>340</v>
      </c>
      <c r="N574" s="138" t="s">
        <v>464</v>
      </c>
      <c r="O574" s="138" t="s">
        <v>339</v>
      </c>
      <c r="P574" s="138" t="s">
        <v>1212</v>
      </c>
      <c r="Q574" s="139">
        <v>2091</v>
      </c>
      <c r="R574" s="139">
        <v>1</v>
      </c>
      <c r="S574" s="139">
        <v>51410</v>
      </c>
      <c r="T574" s="140"/>
      <c r="U574" s="139">
        <v>1074.9829999999999</v>
      </c>
      <c r="V574" s="141">
        <v>8.0000000000000007E-5</v>
      </c>
      <c r="W574" s="141">
        <f t="shared" si="11"/>
        <v>8.7189289261497549E-3</v>
      </c>
      <c r="X574" s="141">
        <v>2.4992221696459502E-3</v>
      </c>
      <c r="AC574" s="2"/>
      <c r="AD574" s="2"/>
      <c r="AE574" s="2"/>
    </row>
    <row r="575" spans="1:31" s="134" customFormat="1">
      <c r="A575" s="138" t="s">
        <v>1213</v>
      </c>
      <c r="B575" s="138">
        <v>58</v>
      </c>
      <c r="C575" s="138" t="s">
        <v>1948</v>
      </c>
      <c r="D575" s="138" t="s">
        <v>1949</v>
      </c>
      <c r="E575" s="138" t="s">
        <v>309</v>
      </c>
      <c r="F575" s="138" t="s">
        <v>1948</v>
      </c>
      <c r="G575" s="138" t="s">
        <v>3669</v>
      </c>
      <c r="H575" s="138" t="s">
        <v>321</v>
      </c>
      <c r="I575" s="138" t="s">
        <v>917</v>
      </c>
      <c r="J575" s="138" t="s">
        <v>204</v>
      </c>
      <c r="K575" s="138" t="s">
        <v>204</v>
      </c>
      <c r="L575" s="138" t="s">
        <v>325</v>
      </c>
      <c r="M575" s="138" t="s">
        <v>340</v>
      </c>
      <c r="N575" s="138" t="s">
        <v>447</v>
      </c>
      <c r="O575" s="138" t="s">
        <v>339</v>
      </c>
      <c r="P575" s="138" t="s">
        <v>1212</v>
      </c>
      <c r="Q575" s="139">
        <v>19596</v>
      </c>
      <c r="R575" s="139">
        <v>1</v>
      </c>
      <c r="S575" s="139">
        <v>5080</v>
      </c>
      <c r="T575" s="140"/>
      <c r="U575" s="139">
        <v>995.47699999999998</v>
      </c>
      <c r="V575" s="141">
        <v>1.8000000000000001E-4</v>
      </c>
      <c r="W575" s="141">
        <f t="shared" si="11"/>
        <v>8.0740748557110009E-3</v>
      </c>
      <c r="X575" s="141">
        <v>2.3143790997370581E-3</v>
      </c>
      <c r="AC575" s="2"/>
      <c r="AD575" s="2"/>
      <c r="AE575" s="2"/>
    </row>
    <row r="576" spans="1:31" s="134" customFormat="1">
      <c r="A576" s="138" t="s">
        <v>1213</v>
      </c>
      <c r="B576" s="138">
        <v>58</v>
      </c>
      <c r="C576" s="138" t="s">
        <v>3903</v>
      </c>
      <c r="D576" s="138" t="s">
        <v>3904</v>
      </c>
      <c r="E576" s="138" t="s">
        <v>309</v>
      </c>
      <c r="F576" s="138" t="s">
        <v>3903</v>
      </c>
      <c r="G576" s="138" t="s">
        <v>3905</v>
      </c>
      <c r="H576" s="138" t="s">
        <v>321</v>
      </c>
      <c r="I576" s="138" t="s">
        <v>917</v>
      </c>
      <c r="J576" s="138" t="s">
        <v>204</v>
      </c>
      <c r="K576" s="138" t="s">
        <v>204</v>
      </c>
      <c r="L576" s="138" t="s">
        <v>325</v>
      </c>
      <c r="M576" s="138" t="s">
        <v>340</v>
      </c>
      <c r="N576" s="138" t="s">
        <v>446</v>
      </c>
      <c r="O576" s="138" t="s">
        <v>339</v>
      </c>
      <c r="P576" s="138" t="s">
        <v>1212</v>
      </c>
      <c r="Q576" s="139">
        <v>4200</v>
      </c>
      <c r="R576" s="139">
        <v>1</v>
      </c>
      <c r="S576" s="139">
        <v>23030</v>
      </c>
      <c r="T576" s="139">
        <v>8.7959999999999994</v>
      </c>
      <c r="U576" s="139">
        <v>976.05600000000004</v>
      </c>
      <c r="V576" s="141">
        <v>1.7600000000000001E-3</v>
      </c>
      <c r="W576" s="141">
        <f t="shared" si="11"/>
        <v>7.9165557892004104E-3</v>
      </c>
      <c r="X576" s="141">
        <v>2.2692273217492257E-3</v>
      </c>
      <c r="AC576" s="2"/>
      <c r="AD576" s="2"/>
      <c r="AE576" s="2"/>
    </row>
    <row r="577" spans="1:31" s="134" customFormat="1">
      <c r="A577" s="138" t="s">
        <v>1213</v>
      </c>
      <c r="B577" s="138">
        <v>58</v>
      </c>
      <c r="C577" s="138" t="s">
        <v>2973</v>
      </c>
      <c r="D577" s="138" t="s">
        <v>2974</v>
      </c>
      <c r="E577" s="138" t="s">
        <v>309</v>
      </c>
      <c r="F577" s="138" t="s">
        <v>2973</v>
      </c>
      <c r="G577" s="138" t="s">
        <v>3803</v>
      </c>
      <c r="H577" s="138" t="s">
        <v>321</v>
      </c>
      <c r="I577" s="138" t="s">
        <v>917</v>
      </c>
      <c r="J577" s="138" t="s">
        <v>204</v>
      </c>
      <c r="K577" s="138" t="s">
        <v>204</v>
      </c>
      <c r="L577" s="138" t="s">
        <v>325</v>
      </c>
      <c r="M577" s="138" t="s">
        <v>340</v>
      </c>
      <c r="N577" s="138" t="s">
        <v>464</v>
      </c>
      <c r="O577" s="138" t="s">
        <v>339</v>
      </c>
      <c r="P577" s="138" t="s">
        <v>1212</v>
      </c>
      <c r="Q577" s="139">
        <v>174437.3</v>
      </c>
      <c r="R577" s="139">
        <v>1</v>
      </c>
      <c r="S577" s="139">
        <v>549</v>
      </c>
      <c r="T577" s="140"/>
      <c r="U577" s="139">
        <v>957.66099999999994</v>
      </c>
      <c r="V577" s="141">
        <v>1.1900000000000001E-3</v>
      </c>
      <c r="W577" s="141">
        <f t="shared" si="11"/>
        <v>7.7673583622675894E-3</v>
      </c>
      <c r="X577" s="141">
        <v>2.2264608856189449E-3</v>
      </c>
      <c r="AC577" s="2"/>
      <c r="AD577" s="2"/>
      <c r="AE577" s="2"/>
    </row>
    <row r="578" spans="1:31" s="134" customFormat="1">
      <c r="A578" s="138" t="s">
        <v>1213</v>
      </c>
      <c r="B578" s="138">
        <v>58</v>
      </c>
      <c r="C578" s="138" t="s">
        <v>2550</v>
      </c>
      <c r="D578" s="138" t="s">
        <v>2551</v>
      </c>
      <c r="E578" s="138" t="s">
        <v>309</v>
      </c>
      <c r="F578" s="138" t="s">
        <v>2550</v>
      </c>
      <c r="G578" s="138" t="s">
        <v>3534</v>
      </c>
      <c r="H578" s="138" t="s">
        <v>321</v>
      </c>
      <c r="I578" s="138" t="s">
        <v>917</v>
      </c>
      <c r="J578" s="138" t="s">
        <v>204</v>
      </c>
      <c r="K578" s="138" t="s">
        <v>204</v>
      </c>
      <c r="L578" s="138" t="s">
        <v>325</v>
      </c>
      <c r="M578" s="138" t="s">
        <v>340</v>
      </c>
      <c r="N578" s="138" t="s">
        <v>440</v>
      </c>
      <c r="O578" s="138" t="s">
        <v>339</v>
      </c>
      <c r="P578" s="138" t="s">
        <v>1212</v>
      </c>
      <c r="Q578" s="139">
        <v>28457</v>
      </c>
      <c r="R578" s="139">
        <v>1</v>
      </c>
      <c r="S578" s="139">
        <v>3240</v>
      </c>
      <c r="T578" s="140"/>
      <c r="U578" s="139">
        <v>922.00699999999995</v>
      </c>
      <c r="V578" s="141">
        <v>1.1E-4</v>
      </c>
      <c r="W578" s="141">
        <f t="shared" ref="W578:W641" si="12">U578/SUMIF(B:B,B578,U:U)</f>
        <v>7.4781773315601794E-3</v>
      </c>
      <c r="X578" s="141">
        <v>2.1435690936217164E-3</v>
      </c>
      <c r="AC578" s="2"/>
      <c r="AD578" s="2"/>
      <c r="AE578" s="2"/>
    </row>
    <row r="579" spans="1:31" s="134" customFormat="1">
      <c r="A579" s="138" t="s">
        <v>1213</v>
      </c>
      <c r="B579" s="138">
        <v>58</v>
      </c>
      <c r="C579" s="138" t="s">
        <v>1908</v>
      </c>
      <c r="D579" s="138" t="s">
        <v>1909</v>
      </c>
      <c r="E579" s="138" t="s">
        <v>309</v>
      </c>
      <c r="F579" s="138" t="s">
        <v>1908</v>
      </c>
      <c r="G579" s="138" t="s">
        <v>3578</v>
      </c>
      <c r="H579" s="138" t="s">
        <v>321</v>
      </c>
      <c r="I579" s="138" t="s">
        <v>917</v>
      </c>
      <c r="J579" s="138" t="s">
        <v>204</v>
      </c>
      <c r="K579" s="138" t="s">
        <v>204</v>
      </c>
      <c r="L579" s="138" t="s">
        <v>325</v>
      </c>
      <c r="M579" s="138" t="s">
        <v>340</v>
      </c>
      <c r="N579" s="138" t="s">
        <v>464</v>
      </c>
      <c r="O579" s="138" t="s">
        <v>339</v>
      </c>
      <c r="P579" s="138" t="s">
        <v>1212</v>
      </c>
      <c r="Q579" s="139">
        <v>7704</v>
      </c>
      <c r="R579" s="139">
        <v>1</v>
      </c>
      <c r="S579" s="139">
        <v>10740</v>
      </c>
      <c r="T579" s="140"/>
      <c r="U579" s="139">
        <v>827.41</v>
      </c>
      <c r="V579" s="141">
        <v>2.1000000000000001E-4</v>
      </c>
      <c r="W579" s="141">
        <f t="shared" si="12"/>
        <v>6.710923784641774E-3</v>
      </c>
      <c r="X579" s="141">
        <v>1.9236410393343483E-3</v>
      </c>
      <c r="AC579" s="2"/>
      <c r="AD579" s="2"/>
      <c r="AE579" s="2"/>
    </row>
    <row r="580" spans="1:31" s="134" customFormat="1">
      <c r="A580" s="138" t="s">
        <v>1213</v>
      </c>
      <c r="B580" s="138">
        <v>58</v>
      </c>
      <c r="C580" s="138" t="s">
        <v>2385</v>
      </c>
      <c r="D580" s="138" t="s">
        <v>2386</v>
      </c>
      <c r="E580" s="138" t="s">
        <v>309</v>
      </c>
      <c r="F580" s="138" t="s">
        <v>2385</v>
      </c>
      <c r="G580" s="138" t="s">
        <v>3641</v>
      </c>
      <c r="H580" s="138" t="s">
        <v>321</v>
      </c>
      <c r="I580" s="138" t="s">
        <v>917</v>
      </c>
      <c r="J580" s="138" t="s">
        <v>204</v>
      </c>
      <c r="K580" s="138" t="s">
        <v>204</v>
      </c>
      <c r="L580" s="138" t="s">
        <v>325</v>
      </c>
      <c r="M580" s="138" t="s">
        <v>340</v>
      </c>
      <c r="N580" s="138" t="s">
        <v>447</v>
      </c>
      <c r="O580" s="138" t="s">
        <v>339</v>
      </c>
      <c r="P580" s="138" t="s">
        <v>1212</v>
      </c>
      <c r="Q580" s="139">
        <v>2725</v>
      </c>
      <c r="R580" s="139">
        <v>1</v>
      </c>
      <c r="S580" s="139">
        <v>30010</v>
      </c>
      <c r="T580" s="140"/>
      <c r="U580" s="139">
        <v>817.77300000000002</v>
      </c>
      <c r="V580" s="141">
        <v>1.2999999999999999E-4</v>
      </c>
      <c r="W580" s="141">
        <f t="shared" si="12"/>
        <v>6.6327603922334243E-3</v>
      </c>
      <c r="X580" s="141">
        <v>1.9012360300933856E-3</v>
      </c>
      <c r="AC580" s="2"/>
      <c r="AD580" s="2"/>
      <c r="AE580" s="2"/>
    </row>
    <row r="581" spans="1:31" s="134" customFormat="1">
      <c r="A581" s="138" t="s">
        <v>1213</v>
      </c>
      <c r="B581" s="138">
        <v>58</v>
      </c>
      <c r="C581" s="138" t="s">
        <v>3824</v>
      </c>
      <c r="D581" s="138" t="s">
        <v>3825</v>
      </c>
      <c r="E581" s="138" t="s">
        <v>309</v>
      </c>
      <c r="F581" s="138" t="s">
        <v>3826</v>
      </c>
      <c r="G581" s="138" t="s">
        <v>3827</v>
      </c>
      <c r="H581" s="138" t="s">
        <v>321</v>
      </c>
      <c r="I581" s="138" t="s">
        <v>917</v>
      </c>
      <c r="J581" s="138" t="s">
        <v>204</v>
      </c>
      <c r="K581" s="138" t="s">
        <v>204</v>
      </c>
      <c r="L581" s="138" t="s">
        <v>325</v>
      </c>
      <c r="M581" s="138" t="s">
        <v>340</v>
      </c>
      <c r="N581" s="138" t="s">
        <v>440</v>
      </c>
      <c r="O581" s="138" t="s">
        <v>339</v>
      </c>
      <c r="P581" s="138" t="s">
        <v>1212</v>
      </c>
      <c r="Q581" s="139">
        <v>6904</v>
      </c>
      <c r="R581" s="139">
        <v>1</v>
      </c>
      <c r="S581" s="139">
        <v>11720</v>
      </c>
      <c r="T581" s="140"/>
      <c r="U581" s="139">
        <v>809.149</v>
      </c>
      <c r="V581" s="141">
        <v>1.2999999999999999E-4</v>
      </c>
      <c r="W581" s="141">
        <f t="shared" si="12"/>
        <v>6.5628131995251532E-3</v>
      </c>
      <c r="X581" s="141">
        <v>1.8811861390802005E-3</v>
      </c>
      <c r="AC581" s="2"/>
      <c r="AD581" s="2"/>
      <c r="AE581" s="2"/>
    </row>
    <row r="582" spans="1:31" s="134" customFormat="1">
      <c r="A582" s="138" t="s">
        <v>1213</v>
      </c>
      <c r="B582" s="138">
        <v>58</v>
      </c>
      <c r="C582" s="138" t="s">
        <v>3672</v>
      </c>
      <c r="D582" s="138" t="s">
        <v>3673</v>
      </c>
      <c r="E582" s="138" t="s">
        <v>309</v>
      </c>
      <c r="F582" s="138" t="s">
        <v>3672</v>
      </c>
      <c r="G582" s="138" t="s">
        <v>3674</v>
      </c>
      <c r="H582" s="138" t="s">
        <v>321</v>
      </c>
      <c r="I582" s="138" t="s">
        <v>917</v>
      </c>
      <c r="J582" s="138" t="s">
        <v>204</v>
      </c>
      <c r="K582" s="138" t="s">
        <v>204</v>
      </c>
      <c r="L582" s="138" t="s">
        <v>325</v>
      </c>
      <c r="M582" s="138" t="s">
        <v>340</v>
      </c>
      <c r="N582" s="138" t="s">
        <v>451</v>
      </c>
      <c r="O582" s="138" t="s">
        <v>339</v>
      </c>
      <c r="P582" s="138" t="s">
        <v>1212</v>
      </c>
      <c r="Q582" s="139">
        <v>5809</v>
      </c>
      <c r="R582" s="139">
        <v>1</v>
      </c>
      <c r="S582" s="139">
        <v>13820</v>
      </c>
      <c r="T582" s="140"/>
      <c r="U582" s="139">
        <v>802.80399999999997</v>
      </c>
      <c r="V582" s="141">
        <v>1.7000000000000001E-4</v>
      </c>
      <c r="W582" s="141">
        <f t="shared" si="12"/>
        <v>6.5113504284521036E-3</v>
      </c>
      <c r="X582" s="141">
        <v>1.8664346828558662E-3</v>
      </c>
      <c r="AC582" s="2"/>
      <c r="AD582" s="2"/>
      <c r="AE582" s="2"/>
    </row>
    <row r="583" spans="1:31" s="134" customFormat="1">
      <c r="A583" s="138" t="s">
        <v>1213</v>
      </c>
      <c r="B583" s="138">
        <v>58</v>
      </c>
      <c r="C583" s="138" t="s">
        <v>2327</v>
      </c>
      <c r="D583" s="138" t="s">
        <v>2328</v>
      </c>
      <c r="E583" s="138" t="s">
        <v>309</v>
      </c>
      <c r="F583" s="138" t="s">
        <v>2327</v>
      </c>
      <c r="G583" s="138" t="s">
        <v>3745</v>
      </c>
      <c r="H583" s="138" t="s">
        <v>321</v>
      </c>
      <c r="I583" s="138" t="s">
        <v>917</v>
      </c>
      <c r="J583" s="138" t="s">
        <v>204</v>
      </c>
      <c r="K583" s="138" t="s">
        <v>204</v>
      </c>
      <c r="L583" s="138" t="s">
        <v>325</v>
      </c>
      <c r="M583" s="138" t="s">
        <v>340</v>
      </c>
      <c r="N583" s="138" t="s">
        <v>464</v>
      </c>
      <c r="O583" s="138" t="s">
        <v>339</v>
      </c>
      <c r="P583" s="138" t="s">
        <v>1212</v>
      </c>
      <c r="Q583" s="139">
        <v>19724</v>
      </c>
      <c r="R583" s="139">
        <v>1</v>
      </c>
      <c r="S583" s="139">
        <v>2900</v>
      </c>
      <c r="T583" s="139">
        <v>4.734</v>
      </c>
      <c r="U583" s="139">
        <v>576.73</v>
      </c>
      <c r="V583" s="141">
        <v>9.0000000000000006E-5</v>
      </c>
      <c r="W583" s="141">
        <f t="shared" si="12"/>
        <v>4.677718512365636E-3</v>
      </c>
      <c r="X583" s="141">
        <v>1.3408364615067486E-3</v>
      </c>
      <c r="AC583" s="2"/>
      <c r="AD583" s="2"/>
      <c r="AE583" s="2"/>
    </row>
    <row r="584" spans="1:31" s="134" customFormat="1">
      <c r="A584" s="138" t="s">
        <v>1213</v>
      </c>
      <c r="B584" s="138">
        <v>58</v>
      </c>
      <c r="C584" s="138" t="s">
        <v>2586</v>
      </c>
      <c r="D584" s="138" t="s">
        <v>2587</v>
      </c>
      <c r="E584" s="138" t="s">
        <v>309</v>
      </c>
      <c r="F584" s="138" t="s">
        <v>2586</v>
      </c>
      <c r="G584" s="138" t="s">
        <v>3609</v>
      </c>
      <c r="H584" s="138" t="s">
        <v>321</v>
      </c>
      <c r="I584" s="138" t="s">
        <v>917</v>
      </c>
      <c r="J584" s="138" t="s">
        <v>204</v>
      </c>
      <c r="K584" s="138" t="s">
        <v>204</v>
      </c>
      <c r="L584" s="138" t="s">
        <v>325</v>
      </c>
      <c r="M584" s="138" t="s">
        <v>340</v>
      </c>
      <c r="N584" s="138" t="s">
        <v>478</v>
      </c>
      <c r="O584" s="138" t="s">
        <v>339</v>
      </c>
      <c r="P584" s="138" t="s">
        <v>1212</v>
      </c>
      <c r="Q584" s="139">
        <v>34883.550000000003</v>
      </c>
      <c r="R584" s="139">
        <v>1</v>
      </c>
      <c r="S584" s="139">
        <v>1651</v>
      </c>
      <c r="T584" s="140"/>
      <c r="U584" s="139">
        <v>575.92700000000002</v>
      </c>
      <c r="V584" s="141">
        <v>1.7000000000000001E-4</v>
      </c>
      <c r="W584" s="141">
        <f t="shared" si="12"/>
        <v>4.6712055722282582E-3</v>
      </c>
      <c r="X584" s="141">
        <v>1.3389695711445515E-3</v>
      </c>
      <c r="AC584" s="2"/>
      <c r="AD584" s="2"/>
      <c r="AE584" s="2"/>
    </row>
    <row r="585" spans="1:31" s="134" customFormat="1">
      <c r="A585" s="138" t="s">
        <v>1213</v>
      </c>
      <c r="B585" s="138">
        <v>58</v>
      </c>
      <c r="C585" s="138" t="s">
        <v>1753</v>
      </c>
      <c r="D585" s="138" t="s">
        <v>1754</v>
      </c>
      <c r="E585" s="138" t="s">
        <v>309</v>
      </c>
      <c r="F585" s="138" t="s">
        <v>1753</v>
      </c>
      <c r="G585" s="138" t="s">
        <v>3663</v>
      </c>
      <c r="H585" s="138" t="s">
        <v>321</v>
      </c>
      <c r="I585" s="138" t="s">
        <v>917</v>
      </c>
      <c r="J585" s="138" t="s">
        <v>204</v>
      </c>
      <c r="K585" s="138" t="s">
        <v>204</v>
      </c>
      <c r="L585" s="138" t="s">
        <v>325</v>
      </c>
      <c r="M585" s="138" t="s">
        <v>340</v>
      </c>
      <c r="N585" s="138" t="s">
        <v>447</v>
      </c>
      <c r="O585" s="138" t="s">
        <v>339</v>
      </c>
      <c r="P585" s="138" t="s">
        <v>1212</v>
      </c>
      <c r="Q585" s="139">
        <v>34045</v>
      </c>
      <c r="R585" s="139">
        <v>1</v>
      </c>
      <c r="S585" s="139">
        <v>1661</v>
      </c>
      <c r="T585" s="140"/>
      <c r="U585" s="139">
        <v>565.48699999999997</v>
      </c>
      <c r="V585" s="141">
        <v>1.2E-4</v>
      </c>
      <c r="W585" s="141">
        <f t="shared" si="12"/>
        <v>4.5865292396825305E-3</v>
      </c>
      <c r="X585" s="141">
        <v>1.3146976715413914E-3</v>
      </c>
      <c r="AC585" s="2"/>
      <c r="AD585" s="2"/>
      <c r="AE585" s="2"/>
    </row>
    <row r="586" spans="1:31" s="134" customFormat="1">
      <c r="A586" s="138" t="s">
        <v>1213</v>
      </c>
      <c r="B586" s="138">
        <v>58</v>
      </c>
      <c r="C586" s="138" t="s">
        <v>2082</v>
      </c>
      <c r="D586" s="138" t="s">
        <v>2083</v>
      </c>
      <c r="E586" s="138" t="s">
        <v>309</v>
      </c>
      <c r="F586" s="138" t="s">
        <v>3741</v>
      </c>
      <c r="G586" s="138" t="s">
        <v>3742</v>
      </c>
      <c r="H586" s="138" t="s">
        <v>321</v>
      </c>
      <c r="I586" s="138" t="s">
        <v>917</v>
      </c>
      <c r="J586" s="138" t="s">
        <v>204</v>
      </c>
      <c r="K586" s="138" t="s">
        <v>204</v>
      </c>
      <c r="L586" s="138" t="s">
        <v>325</v>
      </c>
      <c r="M586" s="138" t="s">
        <v>340</v>
      </c>
      <c r="N586" s="138" t="s">
        <v>464</v>
      </c>
      <c r="O586" s="138" t="s">
        <v>339</v>
      </c>
      <c r="P586" s="138" t="s">
        <v>1212</v>
      </c>
      <c r="Q586" s="139">
        <v>53780</v>
      </c>
      <c r="R586" s="139">
        <v>1</v>
      </c>
      <c r="S586" s="139">
        <v>992.1</v>
      </c>
      <c r="T586" s="139">
        <v>10.339</v>
      </c>
      <c r="U586" s="139">
        <v>543.89</v>
      </c>
      <c r="V586" s="141">
        <v>6.9999999999999994E-5</v>
      </c>
      <c r="W586" s="141">
        <f t="shared" si="12"/>
        <v>4.4113611597984244E-3</v>
      </c>
      <c r="X586" s="141">
        <v>1.2644869229083027E-3</v>
      </c>
      <c r="AC586" s="2"/>
      <c r="AD586" s="2"/>
      <c r="AE586" s="2"/>
    </row>
    <row r="587" spans="1:31" s="134" customFormat="1">
      <c r="A587" s="138" t="s">
        <v>1213</v>
      </c>
      <c r="B587" s="138">
        <v>58</v>
      </c>
      <c r="C587" s="138" t="s">
        <v>3787</v>
      </c>
      <c r="D587" s="138" t="s">
        <v>3788</v>
      </c>
      <c r="E587" s="138" t="s">
        <v>309</v>
      </c>
      <c r="F587" s="138" t="s">
        <v>3787</v>
      </c>
      <c r="G587" s="138" t="s">
        <v>3789</v>
      </c>
      <c r="H587" s="138" t="s">
        <v>321</v>
      </c>
      <c r="I587" s="138" t="s">
        <v>917</v>
      </c>
      <c r="J587" s="138" t="s">
        <v>204</v>
      </c>
      <c r="K587" s="138" t="s">
        <v>204</v>
      </c>
      <c r="L587" s="138" t="s">
        <v>325</v>
      </c>
      <c r="M587" s="138" t="s">
        <v>340</v>
      </c>
      <c r="N587" s="138" t="s">
        <v>459</v>
      </c>
      <c r="O587" s="138" t="s">
        <v>339</v>
      </c>
      <c r="P587" s="138" t="s">
        <v>1212</v>
      </c>
      <c r="Q587" s="139">
        <v>21812</v>
      </c>
      <c r="R587" s="139">
        <v>1</v>
      </c>
      <c r="S587" s="139">
        <v>2372</v>
      </c>
      <c r="T587" s="140"/>
      <c r="U587" s="139">
        <v>517.38099999999997</v>
      </c>
      <c r="V587" s="141">
        <v>2.2000000000000001E-4</v>
      </c>
      <c r="W587" s="141">
        <f t="shared" si="12"/>
        <v>4.1963530276667499E-3</v>
      </c>
      <c r="X587" s="141">
        <v>1.2028562920098191E-3</v>
      </c>
      <c r="AC587" s="2"/>
      <c r="AD587" s="2"/>
      <c r="AE587" s="2"/>
    </row>
    <row r="588" spans="1:31" s="134" customFormat="1">
      <c r="A588" s="138" t="s">
        <v>1213</v>
      </c>
      <c r="B588" s="138">
        <v>58</v>
      </c>
      <c r="C588" s="138" t="s">
        <v>2536</v>
      </c>
      <c r="D588" s="138" t="s">
        <v>2537</v>
      </c>
      <c r="E588" s="138" t="s">
        <v>309</v>
      </c>
      <c r="F588" s="138" t="s">
        <v>2536</v>
      </c>
      <c r="G588" s="138" t="s">
        <v>3790</v>
      </c>
      <c r="H588" s="138" t="s">
        <v>321</v>
      </c>
      <c r="I588" s="138" t="s">
        <v>917</v>
      </c>
      <c r="J588" s="138" t="s">
        <v>204</v>
      </c>
      <c r="K588" s="138" t="s">
        <v>204</v>
      </c>
      <c r="L588" s="138" t="s">
        <v>325</v>
      </c>
      <c r="M588" s="138" t="s">
        <v>340</v>
      </c>
      <c r="N588" s="138" t="s">
        <v>451</v>
      </c>
      <c r="O588" s="138" t="s">
        <v>339</v>
      </c>
      <c r="P588" s="138" t="s">
        <v>1212</v>
      </c>
      <c r="Q588" s="139">
        <v>616512</v>
      </c>
      <c r="R588" s="139">
        <v>1</v>
      </c>
      <c r="S588" s="139">
        <v>80.5</v>
      </c>
      <c r="T588" s="140"/>
      <c r="U588" s="139">
        <v>496.29199999999997</v>
      </c>
      <c r="V588" s="141">
        <v>4.8999999999999998E-4</v>
      </c>
      <c r="W588" s="141">
        <f t="shared" si="12"/>
        <v>4.0253052137724163E-3</v>
      </c>
      <c r="X588" s="141">
        <v>1.1538265898325163E-3</v>
      </c>
      <c r="AC588" s="2"/>
      <c r="AD588" s="2"/>
      <c r="AE588" s="2"/>
    </row>
    <row r="589" spans="1:31" s="134" customFormat="1">
      <c r="A589" s="138" t="s">
        <v>1213</v>
      </c>
      <c r="B589" s="138">
        <v>58</v>
      </c>
      <c r="C589" s="138" t="s">
        <v>2598</v>
      </c>
      <c r="D589" s="138" t="s">
        <v>2599</v>
      </c>
      <c r="E589" s="138" t="s">
        <v>309</v>
      </c>
      <c r="F589" s="138" t="s">
        <v>2598</v>
      </c>
      <c r="G589" s="138" t="s">
        <v>3664</v>
      </c>
      <c r="H589" s="138" t="s">
        <v>321</v>
      </c>
      <c r="I589" s="138" t="s">
        <v>917</v>
      </c>
      <c r="J589" s="138" t="s">
        <v>204</v>
      </c>
      <c r="K589" s="138" t="s">
        <v>204</v>
      </c>
      <c r="L589" s="138" t="s">
        <v>325</v>
      </c>
      <c r="M589" s="138" t="s">
        <v>340</v>
      </c>
      <c r="N589" s="138" t="s">
        <v>454</v>
      </c>
      <c r="O589" s="138" t="s">
        <v>339</v>
      </c>
      <c r="P589" s="138" t="s">
        <v>1212</v>
      </c>
      <c r="Q589" s="139">
        <v>228400</v>
      </c>
      <c r="R589" s="139">
        <v>1</v>
      </c>
      <c r="S589" s="139">
        <v>203</v>
      </c>
      <c r="T589" s="140"/>
      <c r="U589" s="139">
        <v>463.65199999999999</v>
      </c>
      <c r="V589" s="141">
        <v>9.0000000000000006E-5</v>
      </c>
      <c r="W589" s="141">
        <f t="shared" si="12"/>
        <v>3.7605700131696836E-3</v>
      </c>
      <c r="X589" s="141">
        <v>1.0779420301536714E-3</v>
      </c>
      <c r="AC589" s="2"/>
      <c r="AD589" s="2"/>
      <c r="AE589" s="2"/>
    </row>
    <row r="590" spans="1:31" s="134" customFormat="1">
      <c r="A590" s="138" t="s">
        <v>1213</v>
      </c>
      <c r="B590" s="138">
        <v>58</v>
      </c>
      <c r="C590" s="138" t="s">
        <v>3754</v>
      </c>
      <c r="D590" s="138" t="s">
        <v>3755</v>
      </c>
      <c r="E590" s="138" t="s">
        <v>309</v>
      </c>
      <c r="F590" s="138" t="s">
        <v>3756</v>
      </c>
      <c r="G590" s="138" t="s">
        <v>3757</v>
      </c>
      <c r="H590" s="138" t="s">
        <v>321</v>
      </c>
      <c r="I590" s="138" t="s">
        <v>917</v>
      </c>
      <c r="J590" s="138" t="s">
        <v>204</v>
      </c>
      <c r="K590" s="138" t="s">
        <v>204</v>
      </c>
      <c r="L590" s="138" t="s">
        <v>325</v>
      </c>
      <c r="M590" s="138" t="s">
        <v>340</v>
      </c>
      <c r="N590" s="138" t="s">
        <v>476</v>
      </c>
      <c r="O590" s="138" t="s">
        <v>339</v>
      </c>
      <c r="P590" s="138" t="s">
        <v>1212</v>
      </c>
      <c r="Q590" s="139">
        <v>6239</v>
      </c>
      <c r="R590" s="139">
        <v>1</v>
      </c>
      <c r="S590" s="139">
        <v>6861</v>
      </c>
      <c r="T590" s="139">
        <v>3.887</v>
      </c>
      <c r="U590" s="139">
        <v>431.94499999999999</v>
      </c>
      <c r="V590" s="141">
        <v>9.0000000000000006E-5</v>
      </c>
      <c r="W590" s="141">
        <f t="shared" si="12"/>
        <v>3.5034021514812382E-3</v>
      </c>
      <c r="X590" s="141">
        <v>1.0042265971347639E-3</v>
      </c>
      <c r="AC590" s="2"/>
      <c r="AD590" s="2"/>
      <c r="AE590" s="2"/>
    </row>
    <row r="591" spans="1:31" s="134" customFormat="1">
      <c r="A591" s="138" t="s">
        <v>1213</v>
      </c>
      <c r="B591" s="138">
        <v>58</v>
      </c>
      <c r="C591" s="138" t="s">
        <v>3565</v>
      </c>
      <c r="D591" s="138" t="s">
        <v>3566</v>
      </c>
      <c r="E591" s="138" t="s">
        <v>309</v>
      </c>
      <c r="F591" s="138" t="s">
        <v>3565</v>
      </c>
      <c r="G591" s="138" t="s">
        <v>3567</v>
      </c>
      <c r="H591" s="138" t="s">
        <v>321</v>
      </c>
      <c r="I591" s="138" t="s">
        <v>917</v>
      </c>
      <c r="J591" s="138" t="s">
        <v>204</v>
      </c>
      <c r="K591" s="138" t="s">
        <v>204</v>
      </c>
      <c r="L591" s="138" t="s">
        <v>325</v>
      </c>
      <c r="M591" s="138" t="s">
        <v>340</v>
      </c>
      <c r="N591" s="138" t="s">
        <v>458</v>
      </c>
      <c r="O591" s="138" t="s">
        <v>339</v>
      </c>
      <c r="P591" s="138" t="s">
        <v>1212</v>
      </c>
      <c r="Q591" s="139">
        <v>2016</v>
      </c>
      <c r="R591" s="139">
        <v>1</v>
      </c>
      <c r="S591" s="139">
        <v>21310</v>
      </c>
      <c r="T591" s="140"/>
      <c r="U591" s="139">
        <v>429.61</v>
      </c>
      <c r="V591" s="141">
        <v>4.0000000000000003E-5</v>
      </c>
      <c r="W591" s="141">
        <f t="shared" si="12"/>
        <v>3.4844635272959631E-3</v>
      </c>
      <c r="X591" s="141">
        <v>9.9879796824842507E-4</v>
      </c>
      <c r="AC591" s="2"/>
      <c r="AD591" s="2"/>
      <c r="AE591" s="2"/>
    </row>
    <row r="592" spans="1:31" s="134" customFormat="1">
      <c r="A592" s="138" t="s">
        <v>1213</v>
      </c>
      <c r="B592" s="138">
        <v>58</v>
      </c>
      <c r="C592" s="138" t="s">
        <v>3774</v>
      </c>
      <c r="D592" s="138" t="s">
        <v>3775</v>
      </c>
      <c r="E592" s="138" t="s">
        <v>309</v>
      </c>
      <c r="F592" s="138" t="s">
        <v>3774</v>
      </c>
      <c r="G592" s="138" t="s">
        <v>3776</v>
      </c>
      <c r="H592" s="138" t="s">
        <v>321</v>
      </c>
      <c r="I592" s="138" t="s">
        <v>917</v>
      </c>
      <c r="J592" s="138" t="s">
        <v>204</v>
      </c>
      <c r="K592" s="138" t="s">
        <v>204</v>
      </c>
      <c r="L592" s="138" t="s">
        <v>325</v>
      </c>
      <c r="M592" s="138" t="s">
        <v>340</v>
      </c>
      <c r="N592" s="138" t="s">
        <v>445</v>
      </c>
      <c r="O592" s="138" t="s">
        <v>339</v>
      </c>
      <c r="P592" s="138" t="s">
        <v>1212</v>
      </c>
      <c r="Q592" s="139">
        <v>63579</v>
      </c>
      <c r="R592" s="139">
        <v>1</v>
      </c>
      <c r="S592" s="139">
        <v>672.9</v>
      </c>
      <c r="T592" s="140"/>
      <c r="U592" s="139">
        <v>427.82299999999998</v>
      </c>
      <c r="V592" s="141">
        <v>6.0000000000000002E-5</v>
      </c>
      <c r="W592" s="141">
        <f t="shared" si="12"/>
        <v>3.4699695994933558E-3</v>
      </c>
      <c r="X592" s="141">
        <v>9.9464338160179218E-4</v>
      </c>
      <c r="AC592" s="2"/>
      <c r="AD592" s="2"/>
      <c r="AE592" s="2"/>
    </row>
    <row r="593" spans="1:31" s="134" customFormat="1">
      <c r="A593" s="138" t="s">
        <v>1213</v>
      </c>
      <c r="B593" s="138">
        <v>58</v>
      </c>
      <c r="C593" s="138" t="s">
        <v>2873</v>
      </c>
      <c r="D593" s="138" t="s">
        <v>2874</v>
      </c>
      <c r="E593" s="138" t="s">
        <v>309</v>
      </c>
      <c r="F593" s="138" t="s">
        <v>2873</v>
      </c>
      <c r="G593" s="138" t="s">
        <v>3937</v>
      </c>
      <c r="H593" s="138" t="s">
        <v>321</v>
      </c>
      <c r="I593" s="138" t="s">
        <v>917</v>
      </c>
      <c r="J593" s="138" t="s">
        <v>204</v>
      </c>
      <c r="K593" s="138" t="s">
        <v>204</v>
      </c>
      <c r="L593" s="138" t="s">
        <v>325</v>
      </c>
      <c r="M593" s="138" t="s">
        <v>340</v>
      </c>
      <c r="N593" s="138" t="s">
        <v>447</v>
      </c>
      <c r="O593" s="138" t="s">
        <v>339</v>
      </c>
      <c r="P593" s="138" t="s">
        <v>1212</v>
      </c>
      <c r="Q593" s="139">
        <v>25642</v>
      </c>
      <c r="R593" s="139">
        <v>1</v>
      </c>
      <c r="S593" s="139">
        <v>1588</v>
      </c>
      <c r="T593" s="139">
        <v>4.8579999999999997</v>
      </c>
      <c r="U593" s="139">
        <v>412.053</v>
      </c>
      <c r="V593" s="141">
        <v>1.2E-4</v>
      </c>
      <c r="W593" s="141">
        <f t="shared" si="12"/>
        <v>3.3420629170943027E-3</v>
      </c>
      <c r="X593" s="141">
        <v>9.5797979379127183E-4</v>
      </c>
      <c r="AC593" s="2"/>
      <c r="AD593" s="2"/>
      <c r="AE593" s="2"/>
    </row>
    <row r="594" spans="1:31" s="134" customFormat="1">
      <c r="A594" s="138" t="s">
        <v>1213</v>
      </c>
      <c r="B594" s="138">
        <v>58</v>
      </c>
      <c r="C594" s="138" t="s">
        <v>3760</v>
      </c>
      <c r="D594" s="138" t="s">
        <v>3761</v>
      </c>
      <c r="E594" s="138" t="s">
        <v>309</v>
      </c>
      <c r="F594" s="138" t="s">
        <v>3760</v>
      </c>
      <c r="G594" s="138" t="s">
        <v>3762</v>
      </c>
      <c r="H594" s="138" t="s">
        <v>321</v>
      </c>
      <c r="I594" s="138" t="s">
        <v>917</v>
      </c>
      <c r="J594" s="138" t="s">
        <v>204</v>
      </c>
      <c r="K594" s="138" t="s">
        <v>204</v>
      </c>
      <c r="L594" s="138" t="s">
        <v>325</v>
      </c>
      <c r="M594" s="138" t="s">
        <v>340</v>
      </c>
      <c r="N594" s="138" t="s">
        <v>476</v>
      </c>
      <c r="O594" s="138" t="s">
        <v>339</v>
      </c>
      <c r="P594" s="138" t="s">
        <v>1212</v>
      </c>
      <c r="Q594" s="139">
        <v>1768</v>
      </c>
      <c r="R594" s="139">
        <v>1</v>
      </c>
      <c r="S594" s="139">
        <v>22740</v>
      </c>
      <c r="T594" s="140"/>
      <c r="U594" s="139">
        <v>402.04300000000001</v>
      </c>
      <c r="V594" s="141">
        <v>8.0000000000000007E-5</v>
      </c>
      <c r="W594" s="141">
        <f t="shared" si="12"/>
        <v>3.2608742112722024E-3</v>
      </c>
      <c r="X594" s="141">
        <v>9.3470759886525351E-4</v>
      </c>
      <c r="AC594" s="2"/>
      <c r="AD594" s="2"/>
      <c r="AE594" s="2"/>
    </row>
    <row r="595" spans="1:31" s="134" customFormat="1">
      <c r="A595" s="138" t="s">
        <v>1213</v>
      </c>
      <c r="B595" s="138">
        <v>58</v>
      </c>
      <c r="C595" s="138" t="s">
        <v>2482</v>
      </c>
      <c r="D595" s="138" t="s">
        <v>2483</v>
      </c>
      <c r="E595" s="138" t="s">
        <v>309</v>
      </c>
      <c r="F595" s="138" t="s">
        <v>2482</v>
      </c>
      <c r="G595" s="138" t="s">
        <v>3778</v>
      </c>
      <c r="H595" s="138" t="s">
        <v>321</v>
      </c>
      <c r="I595" s="138" t="s">
        <v>917</v>
      </c>
      <c r="J595" s="138" t="s">
        <v>204</v>
      </c>
      <c r="K595" s="138" t="s">
        <v>204</v>
      </c>
      <c r="L595" s="138" t="s">
        <v>325</v>
      </c>
      <c r="M595" s="138" t="s">
        <v>340</v>
      </c>
      <c r="N595" s="138" t="s">
        <v>465</v>
      </c>
      <c r="O595" s="138" t="s">
        <v>339</v>
      </c>
      <c r="P595" s="138" t="s">
        <v>1212</v>
      </c>
      <c r="Q595" s="139">
        <v>7197</v>
      </c>
      <c r="R595" s="139">
        <v>1</v>
      </c>
      <c r="S595" s="139">
        <v>5364</v>
      </c>
      <c r="T595" s="140"/>
      <c r="U595" s="139">
        <v>386.04700000000003</v>
      </c>
      <c r="V595" s="141">
        <v>1E-4</v>
      </c>
      <c r="W595" s="141">
        <f t="shared" si="12"/>
        <v>3.1311344971532893E-3</v>
      </c>
      <c r="X595" s="141">
        <v>8.9751858487558431E-4</v>
      </c>
      <c r="AC595" s="2"/>
      <c r="AD595" s="2"/>
      <c r="AE595" s="2"/>
    </row>
    <row r="596" spans="1:31" s="134" customFormat="1">
      <c r="A596" s="138" t="s">
        <v>1213</v>
      </c>
      <c r="B596" s="138">
        <v>58</v>
      </c>
      <c r="C596" s="138" t="s">
        <v>2517</v>
      </c>
      <c r="D596" s="138" t="s">
        <v>2518</v>
      </c>
      <c r="E596" s="138" t="s">
        <v>309</v>
      </c>
      <c r="F596" s="138" t="s">
        <v>2517</v>
      </c>
      <c r="G596" s="138" t="s">
        <v>3779</v>
      </c>
      <c r="H596" s="138" t="s">
        <v>321</v>
      </c>
      <c r="I596" s="138" t="s">
        <v>917</v>
      </c>
      <c r="J596" s="138" t="s">
        <v>204</v>
      </c>
      <c r="K596" s="138" t="s">
        <v>204</v>
      </c>
      <c r="L596" s="138" t="s">
        <v>325</v>
      </c>
      <c r="M596" s="138" t="s">
        <v>340</v>
      </c>
      <c r="N596" s="138" t="s">
        <v>447</v>
      </c>
      <c r="O596" s="138" t="s">
        <v>339</v>
      </c>
      <c r="P596" s="138" t="s">
        <v>1212</v>
      </c>
      <c r="Q596" s="139">
        <v>37467</v>
      </c>
      <c r="R596" s="139">
        <v>1</v>
      </c>
      <c r="S596" s="139">
        <v>972.7</v>
      </c>
      <c r="T596" s="140"/>
      <c r="U596" s="139">
        <v>364.44200000000001</v>
      </c>
      <c r="V596" s="141">
        <v>6.9999999999999994E-5</v>
      </c>
      <c r="W596" s="141">
        <f t="shared" si="12"/>
        <v>2.955901531190604E-3</v>
      </c>
      <c r="X596" s="141">
        <v>8.4728923708571162E-4</v>
      </c>
      <c r="AC596" s="2"/>
      <c r="AD596" s="2"/>
      <c r="AE596" s="2"/>
    </row>
    <row r="597" spans="1:31" s="134" customFormat="1">
      <c r="A597" s="138" t="s">
        <v>1213</v>
      </c>
      <c r="B597" s="138">
        <v>58</v>
      </c>
      <c r="C597" s="138" t="s">
        <v>2366</v>
      </c>
      <c r="D597" s="138" t="s">
        <v>2367</v>
      </c>
      <c r="E597" s="138" t="s">
        <v>309</v>
      </c>
      <c r="F597" s="138" t="s">
        <v>2366</v>
      </c>
      <c r="G597" s="138" t="s">
        <v>3806</v>
      </c>
      <c r="H597" s="138" t="s">
        <v>321</v>
      </c>
      <c r="I597" s="138" t="s">
        <v>917</v>
      </c>
      <c r="J597" s="138" t="s">
        <v>204</v>
      </c>
      <c r="K597" s="138" t="s">
        <v>204</v>
      </c>
      <c r="L597" s="138" t="s">
        <v>325</v>
      </c>
      <c r="M597" s="138" t="s">
        <v>340</v>
      </c>
      <c r="N597" s="138" t="s">
        <v>464</v>
      </c>
      <c r="O597" s="138" t="s">
        <v>339</v>
      </c>
      <c r="P597" s="138" t="s">
        <v>1212</v>
      </c>
      <c r="Q597" s="139">
        <v>1808</v>
      </c>
      <c r="R597" s="139">
        <v>1</v>
      </c>
      <c r="S597" s="139">
        <v>17320</v>
      </c>
      <c r="T597" s="140"/>
      <c r="U597" s="139">
        <v>313.14600000000002</v>
      </c>
      <c r="V597" s="141">
        <v>1E-4</v>
      </c>
      <c r="W597" s="141">
        <f t="shared" si="12"/>
        <v>2.5398519953414066E-3</v>
      </c>
      <c r="X597" s="141">
        <v>7.2803144378650719E-4</v>
      </c>
      <c r="AC597" s="2"/>
      <c r="AD597" s="2"/>
      <c r="AE597" s="2"/>
    </row>
    <row r="598" spans="1:31" s="134" customFormat="1">
      <c r="A598" s="138" t="s">
        <v>1213</v>
      </c>
      <c r="B598" s="138">
        <v>58</v>
      </c>
      <c r="C598" s="138" t="s">
        <v>2050</v>
      </c>
      <c r="D598" s="138" t="s">
        <v>2051</v>
      </c>
      <c r="E598" s="138" t="s">
        <v>309</v>
      </c>
      <c r="F598" s="138" t="s">
        <v>2050</v>
      </c>
      <c r="G598" s="138" t="s">
        <v>3668</v>
      </c>
      <c r="H598" s="138" t="s">
        <v>321</v>
      </c>
      <c r="I598" s="138" t="s">
        <v>917</v>
      </c>
      <c r="J598" s="138" t="s">
        <v>204</v>
      </c>
      <c r="K598" s="138" t="s">
        <v>204</v>
      </c>
      <c r="L598" s="138" t="s">
        <v>325</v>
      </c>
      <c r="M598" s="138" t="s">
        <v>340</v>
      </c>
      <c r="N598" s="138" t="s">
        <v>464</v>
      </c>
      <c r="O598" s="138" t="s">
        <v>339</v>
      </c>
      <c r="P598" s="138" t="s">
        <v>1212</v>
      </c>
      <c r="Q598" s="139">
        <v>16173</v>
      </c>
      <c r="R598" s="139">
        <v>1</v>
      </c>
      <c r="S598" s="139">
        <v>1796</v>
      </c>
      <c r="T598" s="140"/>
      <c r="U598" s="139">
        <v>290.46699999999998</v>
      </c>
      <c r="V598" s="141">
        <v>3.0000000000000001E-5</v>
      </c>
      <c r="W598" s="141">
        <f t="shared" si="12"/>
        <v>2.3559080733294765E-3</v>
      </c>
      <c r="X598" s="141">
        <v>6.7530515919837829E-4</v>
      </c>
      <c r="AC598" s="2"/>
      <c r="AD598" s="2"/>
      <c r="AE598" s="2"/>
    </row>
    <row r="599" spans="1:31" s="134" customFormat="1">
      <c r="A599" s="138" t="s">
        <v>1213</v>
      </c>
      <c r="B599" s="138">
        <v>58</v>
      </c>
      <c r="C599" s="138" t="s">
        <v>3052</v>
      </c>
      <c r="D599" s="138" t="s">
        <v>3053</v>
      </c>
      <c r="E599" s="138" t="s">
        <v>309</v>
      </c>
      <c r="F599" s="138" t="s">
        <v>3052</v>
      </c>
      <c r="G599" s="138" t="s">
        <v>3938</v>
      </c>
      <c r="H599" s="138" t="s">
        <v>321</v>
      </c>
      <c r="I599" s="138" t="s">
        <v>917</v>
      </c>
      <c r="J599" s="138" t="s">
        <v>204</v>
      </c>
      <c r="K599" s="138" t="s">
        <v>204</v>
      </c>
      <c r="L599" s="138" t="s">
        <v>325</v>
      </c>
      <c r="M599" s="138" t="s">
        <v>340</v>
      </c>
      <c r="N599" s="138" t="s">
        <v>477</v>
      </c>
      <c r="O599" s="138" t="s">
        <v>339</v>
      </c>
      <c r="P599" s="138" t="s">
        <v>1212</v>
      </c>
      <c r="Q599" s="139">
        <v>11843</v>
      </c>
      <c r="R599" s="139">
        <v>1</v>
      </c>
      <c r="S599" s="139">
        <v>2421</v>
      </c>
      <c r="T599" s="140"/>
      <c r="U599" s="139">
        <v>286.71899999999999</v>
      </c>
      <c r="V599" s="141">
        <v>6.6E-4</v>
      </c>
      <c r="W599" s="141">
        <f t="shared" si="12"/>
        <v>2.3255089455151675E-3</v>
      </c>
      <c r="X599" s="141">
        <v>6.6659145424505988E-4</v>
      </c>
      <c r="AC599" s="2"/>
      <c r="AD599" s="2"/>
      <c r="AE599" s="2"/>
    </row>
    <row r="600" spans="1:31" s="134" customFormat="1">
      <c r="A600" s="138" t="s">
        <v>1213</v>
      </c>
      <c r="B600" s="138">
        <v>58</v>
      </c>
      <c r="C600" s="138" t="s">
        <v>3062</v>
      </c>
      <c r="D600" s="138" t="s">
        <v>3063</v>
      </c>
      <c r="E600" s="138" t="s">
        <v>309</v>
      </c>
      <c r="F600" s="138" t="s">
        <v>3062</v>
      </c>
      <c r="G600" s="138" t="s">
        <v>3939</v>
      </c>
      <c r="H600" s="138" t="s">
        <v>321</v>
      </c>
      <c r="I600" s="138" t="s">
        <v>917</v>
      </c>
      <c r="J600" s="138" t="s">
        <v>204</v>
      </c>
      <c r="K600" s="138" t="s">
        <v>204</v>
      </c>
      <c r="L600" s="138" t="s">
        <v>325</v>
      </c>
      <c r="M600" s="138" t="s">
        <v>340</v>
      </c>
      <c r="N600" s="138" t="s">
        <v>458</v>
      </c>
      <c r="O600" s="138" t="s">
        <v>339</v>
      </c>
      <c r="P600" s="138" t="s">
        <v>1212</v>
      </c>
      <c r="Q600" s="139">
        <v>1775</v>
      </c>
      <c r="R600" s="139">
        <v>1</v>
      </c>
      <c r="S600" s="139">
        <v>14540</v>
      </c>
      <c r="T600" s="140"/>
      <c r="U600" s="139">
        <v>258.08499999999998</v>
      </c>
      <c r="V600" s="141">
        <v>1.3999999999999999E-4</v>
      </c>
      <c r="W600" s="141">
        <f t="shared" si="12"/>
        <v>2.0932654487609195E-3</v>
      </c>
      <c r="X600" s="141">
        <v>6.0002042232581824E-4</v>
      </c>
      <c r="AC600" s="2"/>
      <c r="AD600" s="2"/>
      <c r="AE600" s="2"/>
    </row>
    <row r="601" spans="1:31" s="134" customFormat="1">
      <c r="A601" s="138" t="s">
        <v>1213</v>
      </c>
      <c r="B601" s="138">
        <v>58</v>
      </c>
      <c r="C601" s="138" t="s">
        <v>1618</v>
      </c>
      <c r="D601" s="138" t="s">
        <v>1619</v>
      </c>
      <c r="E601" s="138" t="s">
        <v>309</v>
      </c>
      <c r="F601" s="138" t="s">
        <v>3626</v>
      </c>
      <c r="G601" s="138" t="s">
        <v>3627</v>
      </c>
      <c r="H601" s="138" t="s">
        <v>321</v>
      </c>
      <c r="I601" s="138" t="s">
        <v>917</v>
      </c>
      <c r="J601" s="138" t="s">
        <v>204</v>
      </c>
      <c r="K601" s="138" t="s">
        <v>204</v>
      </c>
      <c r="L601" s="138" t="s">
        <v>325</v>
      </c>
      <c r="M601" s="138" t="s">
        <v>340</v>
      </c>
      <c r="N601" s="138" t="s">
        <v>447</v>
      </c>
      <c r="O601" s="138" t="s">
        <v>339</v>
      </c>
      <c r="P601" s="138" t="s">
        <v>1212</v>
      </c>
      <c r="Q601" s="139">
        <v>14199</v>
      </c>
      <c r="R601" s="139">
        <v>1</v>
      </c>
      <c r="S601" s="139">
        <v>1708</v>
      </c>
      <c r="T601" s="140"/>
      <c r="U601" s="139">
        <v>242.51900000000001</v>
      </c>
      <c r="V601" s="141">
        <v>2.3000000000000001E-4</v>
      </c>
      <c r="W601" s="141">
        <f t="shared" si="12"/>
        <v>1.9670133613656333E-3</v>
      </c>
      <c r="X601" s="141">
        <v>5.6383111301329066E-4</v>
      </c>
      <c r="AC601" s="2"/>
      <c r="AD601" s="2"/>
      <c r="AE601" s="2"/>
    </row>
    <row r="602" spans="1:31" s="134" customFormat="1">
      <c r="A602" s="138" t="s">
        <v>1213</v>
      </c>
      <c r="B602" s="138">
        <v>58</v>
      </c>
      <c r="C602" s="138" t="s">
        <v>2250</v>
      </c>
      <c r="D602" s="138" t="s">
        <v>2251</v>
      </c>
      <c r="E602" s="138" t="s">
        <v>309</v>
      </c>
      <c r="F602" s="138" t="s">
        <v>2250</v>
      </c>
      <c r="G602" s="138" t="s">
        <v>3744</v>
      </c>
      <c r="H602" s="138" t="s">
        <v>321</v>
      </c>
      <c r="I602" s="138" t="s">
        <v>917</v>
      </c>
      <c r="J602" s="138" t="s">
        <v>204</v>
      </c>
      <c r="K602" s="138" t="s">
        <v>204</v>
      </c>
      <c r="L602" s="138" t="s">
        <v>325</v>
      </c>
      <c r="M602" s="138" t="s">
        <v>340</v>
      </c>
      <c r="N602" s="138" t="s">
        <v>440</v>
      </c>
      <c r="O602" s="138" t="s">
        <v>339</v>
      </c>
      <c r="P602" s="138" t="s">
        <v>1212</v>
      </c>
      <c r="Q602" s="139">
        <v>404</v>
      </c>
      <c r="R602" s="139">
        <v>1</v>
      </c>
      <c r="S602" s="139">
        <v>49240</v>
      </c>
      <c r="T602" s="139">
        <v>2.8340000000000001</v>
      </c>
      <c r="U602" s="139">
        <v>201.76400000000001</v>
      </c>
      <c r="V602" s="141">
        <v>3.0000000000000001E-5</v>
      </c>
      <c r="W602" s="141">
        <f t="shared" si="12"/>
        <v>1.6364593448042241E-3</v>
      </c>
      <c r="X602" s="141">
        <v>4.6908003367164466E-4</v>
      </c>
      <c r="AC602" s="2"/>
      <c r="AD602" s="2"/>
      <c r="AE602" s="2"/>
    </row>
    <row r="603" spans="1:31" s="134" customFormat="1">
      <c r="A603" s="138" t="s">
        <v>1213</v>
      </c>
      <c r="B603" s="138">
        <v>58</v>
      </c>
      <c r="C603" s="138" t="s">
        <v>3780</v>
      </c>
      <c r="D603" s="138" t="s">
        <v>3781</v>
      </c>
      <c r="E603" s="138" t="s">
        <v>309</v>
      </c>
      <c r="F603" s="138" t="s">
        <v>3782</v>
      </c>
      <c r="G603" s="138" t="s">
        <v>3783</v>
      </c>
      <c r="H603" s="138" t="s">
        <v>321</v>
      </c>
      <c r="I603" s="138" t="s">
        <v>917</v>
      </c>
      <c r="J603" s="138" t="s">
        <v>204</v>
      </c>
      <c r="K603" s="138" t="s">
        <v>204</v>
      </c>
      <c r="L603" s="138" t="s">
        <v>325</v>
      </c>
      <c r="M603" s="138" t="s">
        <v>340</v>
      </c>
      <c r="N603" s="138" t="s">
        <v>477</v>
      </c>
      <c r="O603" s="138" t="s">
        <v>339</v>
      </c>
      <c r="P603" s="138" t="s">
        <v>1212</v>
      </c>
      <c r="Q603" s="139">
        <v>534</v>
      </c>
      <c r="R603" s="139">
        <v>1</v>
      </c>
      <c r="S603" s="139">
        <v>37430</v>
      </c>
      <c r="T603" s="140"/>
      <c r="U603" s="139">
        <v>199.876</v>
      </c>
      <c r="V603" s="141">
        <v>9.0000000000000006E-5</v>
      </c>
      <c r="W603" s="141">
        <f t="shared" si="12"/>
        <v>1.6211462302595562E-3</v>
      </c>
      <c r="X603" s="141">
        <v>4.6469063267061341E-4</v>
      </c>
      <c r="AC603" s="2"/>
      <c r="AD603" s="2"/>
      <c r="AE603" s="2"/>
    </row>
    <row r="604" spans="1:31" s="134" customFormat="1">
      <c r="A604" s="138" t="s">
        <v>1213</v>
      </c>
      <c r="B604" s="138">
        <v>58</v>
      </c>
      <c r="C604" s="138" t="s">
        <v>3574</v>
      </c>
      <c r="D604" s="138" t="s">
        <v>3575</v>
      </c>
      <c r="E604" s="138" t="s">
        <v>309</v>
      </c>
      <c r="F604" s="138" t="s">
        <v>3576</v>
      </c>
      <c r="G604" s="138" t="s">
        <v>3577</v>
      </c>
      <c r="H604" s="138" t="s">
        <v>321</v>
      </c>
      <c r="I604" s="138" t="s">
        <v>917</v>
      </c>
      <c r="J604" s="138" t="s">
        <v>204</v>
      </c>
      <c r="K604" s="138" t="s">
        <v>204</v>
      </c>
      <c r="L604" s="138" t="s">
        <v>325</v>
      </c>
      <c r="M604" s="138" t="s">
        <v>340</v>
      </c>
      <c r="N604" s="138" t="s">
        <v>454</v>
      </c>
      <c r="O604" s="138" t="s">
        <v>339</v>
      </c>
      <c r="P604" s="138" t="s">
        <v>1212</v>
      </c>
      <c r="Q604" s="139">
        <v>15311</v>
      </c>
      <c r="R604" s="139">
        <v>1</v>
      </c>
      <c r="S604" s="139">
        <v>1249</v>
      </c>
      <c r="T604" s="139">
        <v>2.895</v>
      </c>
      <c r="U604" s="139">
        <v>194.13</v>
      </c>
      <c r="V604" s="141">
        <v>1.0000000000000001E-5</v>
      </c>
      <c r="W604" s="141">
        <f t="shared" si="12"/>
        <v>1.5745418043201166E-3</v>
      </c>
      <c r="X604" s="141">
        <v>4.5133178831048337E-4</v>
      </c>
      <c r="AC604" s="2"/>
      <c r="AD604" s="2"/>
      <c r="AE604" s="2"/>
    </row>
    <row r="605" spans="1:31" s="134" customFormat="1">
      <c r="A605" s="138" t="s">
        <v>1213</v>
      </c>
      <c r="B605" s="138">
        <v>58</v>
      </c>
      <c r="C605" s="138" t="s">
        <v>2923</v>
      </c>
      <c r="D605" s="138" t="s">
        <v>2924</v>
      </c>
      <c r="E605" s="138" t="s">
        <v>309</v>
      </c>
      <c r="F605" s="138" t="s">
        <v>2923</v>
      </c>
      <c r="G605" s="138" t="s">
        <v>3777</v>
      </c>
      <c r="H605" s="138" t="s">
        <v>321</v>
      </c>
      <c r="I605" s="138" t="s">
        <v>917</v>
      </c>
      <c r="J605" s="138" t="s">
        <v>204</v>
      </c>
      <c r="K605" s="138" t="s">
        <v>204</v>
      </c>
      <c r="L605" s="138" t="s">
        <v>325</v>
      </c>
      <c r="M605" s="138" t="s">
        <v>340</v>
      </c>
      <c r="N605" s="138" t="s">
        <v>447</v>
      </c>
      <c r="O605" s="138" t="s">
        <v>339</v>
      </c>
      <c r="P605" s="138" t="s">
        <v>1212</v>
      </c>
      <c r="Q605" s="139">
        <v>817</v>
      </c>
      <c r="R605" s="139">
        <v>1</v>
      </c>
      <c r="S605" s="139">
        <v>22350</v>
      </c>
      <c r="T605" s="140"/>
      <c r="U605" s="139">
        <v>182.6</v>
      </c>
      <c r="V605" s="141">
        <v>6.0000000000000002E-5</v>
      </c>
      <c r="W605" s="141">
        <f t="shared" si="12"/>
        <v>1.4810247435679868E-3</v>
      </c>
      <c r="X605" s="141">
        <v>4.2452575359549924E-4</v>
      </c>
      <c r="AC605" s="2"/>
      <c r="AD605" s="2"/>
      <c r="AE605" s="2"/>
    </row>
    <row r="606" spans="1:31" s="134" customFormat="1">
      <c r="A606" s="138" t="s">
        <v>1213</v>
      </c>
      <c r="B606" s="138">
        <v>58</v>
      </c>
      <c r="C606" s="138" t="s">
        <v>3940</v>
      </c>
      <c r="D606" s="138" t="s">
        <v>3941</v>
      </c>
      <c r="E606" s="138" t="s">
        <v>309</v>
      </c>
      <c r="F606" s="138" t="s">
        <v>3942</v>
      </c>
      <c r="G606" s="138" t="s">
        <v>3943</v>
      </c>
      <c r="H606" s="138" t="s">
        <v>321</v>
      </c>
      <c r="I606" s="138" t="s">
        <v>917</v>
      </c>
      <c r="J606" s="138" t="s">
        <v>204</v>
      </c>
      <c r="K606" s="138" t="s">
        <v>204</v>
      </c>
      <c r="L606" s="138" t="s">
        <v>325</v>
      </c>
      <c r="M606" s="138" t="s">
        <v>340</v>
      </c>
      <c r="N606" s="138" t="s">
        <v>480</v>
      </c>
      <c r="O606" s="138" t="s">
        <v>339</v>
      </c>
      <c r="P606" s="138" t="s">
        <v>1212</v>
      </c>
      <c r="Q606" s="139">
        <v>3524</v>
      </c>
      <c r="R606" s="139">
        <v>1</v>
      </c>
      <c r="S606" s="139">
        <v>4776</v>
      </c>
      <c r="T606" s="140"/>
      <c r="U606" s="139">
        <v>168.30600000000001</v>
      </c>
      <c r="V606" s="141">
        <v>6.9999999999999994E-5</v>
      </c>
      <c r="W606" s="141">
        <f t="shared" si="12"/>
        <v>1.3650895426667777E-3</v>
      </c>
      <c r="X606" s="141">
        <v>3.9129371021163253E-4</v>
      </c>
      <c r="AC606" s="2"/>
      <c r="AD606" s="2"/>
      <c r="AE606" s="2"/>
    </row>
    <row r="607" spans="1:31" s="134" customFormat="1">
      <c r="A607" s="138" t="s">
        <v>1213</v>
      </c>
      <c r="B607" s="138">
        <v>58</v>
      </c>
      <c r="C607" s="138" t="s">
        <v>1899</v>
      </c>
      <c r="D607" s="138" t="s">
        <v>1900</v>
      </c>
      <c r="E607" s="138" t="s">
        <v>311</v>
      </c>
      <c r="F607" s="138" t="s">
        <v>1899</v>
      </c>
      <c r="G607" s="138" t="s">
        <v>3628</v>
      </c>
      <c r="H607" s="138" t="s">
        <v>321</v>
      </c>
      <c r="I607" s="138" t="s">
        <v>917</v>
      </c>
      <c r="J607" s="138" t="s">
        <v>204</v>
      </c>
      <c r="K607" s="138" t="s">
        <v>233</v>
      </c>
      <c r="L607" s="138" t="s">
        <v>325</v>
      </c>
      <c r="M607" s="138" t="s">
        <v>340</v>
      </c>
      <c r="N607" s="138" t="s">
        <v>454</v>
      </c>
      <c r="O607" s="138" t="s">
        <v>339</v>
      </c>
      <c r="P607" s="138" t="s">
        <v>1212</v>
      </c>
      <c r="Q607" s="139">
        <v>3250</v>
      </c>
      <c r="R607" s="139">
        <v>1</v>
      </c>
      <c r="S607" s="139">
        <v>4205</v>
      </c>
      <c r="T607" s="139">
        <v>3.625</v>
      </c>
      <c r="U607" s="139">
        <v>140.28800000000001</v>
      </c>
      <c r="V607" s="141">
        <v>2.0000000000000002E-5</v>
      </c>
      <c r="W607" s="141">
        <f t="shared" si="12"/>
        <v>1.1378422739631202E-3</v>
      </c>
      <c r="X607" s="141">
        <v>3.2615481336476123E-4</v>
      </c>
      <c r="AC607" s="2"/>
      <c r="AD607" s="2"/>
      <c r="AE607" s="2"/>
    </row>
    <row r="608" spans="1:31" s="134" customFormat="1">
      <c r="A608" s="138" t="s">
        <v>1213</v>
      </c>
      <c r="B608" s="138">
        <v>58</v>
      </c>
      <c r="C608" s="138" t="s">
        <v>3944</v>
      </c>
      <c r="D608" s="138" t="s">
        <v>3945</v>
      </c>
      <c r="E608" s="138" t="s">
        <v>309</v>
      </c>
      <c r="F608" s="138" t="s">
        <v>3944</v>
      </c>
      <c r="G608" s="138" t="s">
        <v>3946</v>
      </c>
      <c r="H608" s="138" t="s">
        <v>321</v>
      </c>
      <c r="I608" s="138" t="s">
        <v>917</v>
      </c>
      <c r="J608" s="138" t="s">
        <v>204</v>
      </c>
      <c r="K608" s="138" t="s">
        <v>204</v>
      </c>
      <c r="L608" s="138" t="s">
        <v>325</v>
      </c>
      <c r="M608" s="138" t="s">
        <v>340</v>
      </c>
      <c r="N608" s="138" t="s">
        <v>473</v>
      </c>
      <c r="O608" s="138" t="s">
        <v>339</v>
      </c>
      <c r="P608" s="138" t="s">
        <v>1212</v>
      </c>
      <c r="Q608" s="139">
        <v>27635</v>
      </c>
      <c r="R608" s="139">
        <v>1</v>
      </c>
      <c r="S608" s="139">
        <v>385</v>
      </c>
      <c r="T608" s="140"/>
      <c r="U608" s="139">
        <v>106.395</v>
      </c>
      <c r="V608" s="141">
        <v>2.5000000000000001E-4</v>
      </c>
      <c r="W608" s="141">
        <f t="shared" si="12"/>
        <v>8.6294429130293515E-4</v>
      </c>
      <c r="X608" s="141">
        <v>2.4735716075461743E-4</v>
      </c>
      <c r="AC608" s="2"/>
      <c r="AD608" s="2"/>
      <c r="AE608" s="2"/>
    </row>
    <row r="609" spans="1:31" s="134" customFormat="1">
      <c r="A609" s="138" t="s">
        <v>1213</v>
      </c>
      <c r="B609" s="138">
        <v>58</v>
      </c>
      <c r="C609" s="138" t="s">
        <v>2893</v>
      </c>
      <c r="D609" s="138" t="s">
        <v>2894</v>
      </c>
      <c r="E609" s="138" t="s">
        <v>309</v>
      </c>
      <c r="F609" s="138" t="s">
        <v>3791</v>
      </c>
      <c r="G609" s="138" t="s">
        <v>3792</v>
      </c>
      <c r="H609" s="138" t="s">
        <v>321</v>
      </c>
      <c r="I609" s="138" t="s">
        <v>917</v>
      </c>
      <c r="J609" s="138" t="s">
        <v>204</v>
      </c>
      <c r="K609" s="138" t="s">
        <v>204</v>
      </c>
      <c r="L609" s="138" t="s">
        <v>325</v>
      </c>
      <c r="M609" s="138" t="s">
        <v>340</v>
      </c>
      <c r="N609" s="138" t="s">
        <v>440</v>
      </c>
      <c r="O609" s="138" t="s">
        <v>339</v>
      </c>
      <c r="P609" s="138" t="s">
        <v>1212</v>
      </c>
      <c r="Q609" s="139">
        <v>1351</v>
      </c>
      <c r="R609" s="139">
        <v>1</v>
      </c>
      <c r="S609" s="139">
        <v>5339</v>
      </c>
      <c r="T609" s="140"/>
      <c r="U609" s="139">
        <v>72.13</v>
      </c>
      <c r="V609" s="141">
        <v>1.1E-4</v>
      </c>
      <c r="W609" s="141">
        <f t="shared" si="12"/>
        <v>5.8502910598882193E-4</v>
      </c>
      <c r="X609" s="141">
        <v>1.676946473540162E-4</v>
      </c>
      <c r="AC609" s="2"/>
      <c r="AD609" s="2"/>
      <c r="AE609" s="2"/>
    </row>
    <row r="610" spans="1:31" s="134" customFormat="1">
      <c r="A610" s="138" t="s">
        <v>1213</v>
      </c>
      <c r="B610" s="138">
        <v>58</v>
      </c>
      <c r="C610" s="138" t="s">
        <v>3947</v>
      </c>
      <c r="D610" s="138" t="s">
        <v>3948</v>
      </c>
      <c r="E610" s="138" t="s">
        <v>309</v>
      </c>
      <c r="F610" s="138" t="s">
        <v>3949</v>
      </c>
      <c r="G610" s="138" t="s">
        <v>3950</v>
      </c>
      <c r="H610" s="138" t="s">
        <v>321</v>
      </c>
      <c r="I610" s="138" t="s">
        <v>917</v>
      </c>
      <c r="J610" s="138" t="s">
        <v>204</v>
      </c>
      <c r="K610" s="138" t="s">
        <v>204</v>
      </c>
      <c r="L610" s="138" t="s">
        <v>325</v>
      </c>
      <c r="M610" s="138" t="s">
        <v>340</v>
      </c>
      <c r="N610" s="138" t="s">
        <v>450</v>
      </c>
      <c r="O610" s="138" t="s">
        <v>339</v>
      </c>
      <c r="P610" s="138" t="s">
        <v>1212</v>
      </c>
      <c r="Q610" s="139">
        <v>33798</v>
      </c>
      <c r="R610" s="139">
        <v>1</v>
      </c>
      <c r="S610" s="139">
        <v>168.2</v>
      </c>
      <c r="T610" s="140"/>
      <c r="U610" s="139">
        <v>56.847999999999999</v>
      </c>
      <c r="V610" s="141">
        <v>2.1099999999999999E-3</v>
      </c>
      <c r="W610" s="141">
        <f t="shared" si="12"/>
        <v>4.6108047438309373E-4</v>
      </c>
      <c r="X610" s="141">
        <v>1.3216560810732169E-4</v>
      </c>
      <c r="AC610" s="2"/>
      <c r="AD610" s="2"/>
      <c r="AE610" s="2"/>
    </row>
    <row r="611" spans="1:31" s="134" customFormat="1">
      <c r="A611" s="138" t="s">
        <v>1213</v>
      </c>
      <c r="B611" s="138">
        <v>58</v>
      </c>
      <c r="C611" s="138" t="s">
        <v>3906</v>
      </c>
      <c r="D611" s="138" t="s">
        <v>3907</v>
      </c>
      <c r="E611" s="138" t="s">
        <v>309</v>
      </c>
      <c r="F611" s="138" t="s">
        <v>3908</v>
      </c>
      <c r="G611" s="138" t="s">
        <v>3909</v>
      </c>
      <c r="H611" s="138" t="s">
        <v>321</v>
      </c>
      <c r="I611" s="138" t="s">
        <v>917</v>
      </c>
      <c r="J611" s="138" t="s">
        <v>204</v>
      </c>
      <c r="K611" s="138" t="s">
        <v>204</v>
      </c>
      <c r="L611" s="138" t="s">
        <v>325</v>
      </c>
      <c r="M611" s="138" t="s">
        <v>340</v>
      </c>
      <c r="N611" s="138" t="s">
        <v>450</v>
      </c>
      <c r="O611" s="138" t="s">
        <v>339</v>
      </c>
      <c r="P611" s="138" t="s">
        <v>1212</v>
      </c>
      <c r="Q611" s="139">
        <v>25000</v>
      </c>
      <c r="R611" s="139">
        <v>1</v>
      </c>
      <c r="S611" s="139">
        <v>53.4</v>
      </c>
      <c r="T611" s="140"/>
      <c r="U611" s="139">
        <v>13.35</v>
      </c>
      <c r="V611" s="141">
        <v>6.1999999999999998E-3</v>
      </c>
      <c r="W611" s="141">
        <f t="shared" si="12"/>
        <v>1.0827864362887526E-4</v>
      </c>
      <c r="X611" s="141">
        <v>3.1037342883351121E-5</v>
      </c>
      <c r="AC611" s="2"/>
      <c r="AD611" s="2"/>
      <c r="AE611" s="2"/>
    </row>
    <row r="612" spans="1:31" s="134" customFormat="1">
      <c r="A612" s="138" t="s">
        <v>1213</v>
      </c>
      <c r="B612" s="138">
        <v>58</v>
      </c>
      <c r="C612" s="138" t="s">
        <v>3906</v>
      </c>
      <c r="D612" s="138" t="s">
        <v>3907</v>
      </c>
      <c r="E612" s="138" t="s">
        <v>309</v>
      </c>
      <c r="F612" s="138" t="s">
        <v>3910</v>
      </c>
      <c r="G612" s="138" t="s">
        <v>3911</v>
      </c>
      <c r="H612" s="138" t="s">
        <v>321</v>
      </c>
      <c r="I612" s="138" t="s">
        <v>917</v>
      </c>
      <c r="J612" s="138" t="s">
        <v>204</v>
      </c>
      <c r="K612" s="138" t="s">
        <v>204</v>
      </c>
      <c r="L612" s="140"/>
      <c r="M612" s="138" t="s">
        <v>340</v>
      </c>
      <c r="N612" s="138" t="s">
        <v>450</v>
      </c>
      <c r="O612" s="138" t="s">
        <v>339</v>
      </c>
      <c r="P612" s="138" t="s">
        <v>1212</v>
      </c>
      <c r="Q612" s="139">
        <v>250</v>
      </c>
      <c r="R612" s="139">
        <v>1</v>
      </c>
      <c r="S612" s="139">
        <v>0</v>
      </c>
      <c r="T612" s="140"/>
      <c r="U612" s="139">
        <v>0</v>
      </c>
      <c r="W612" s="141">
        <f t="shared" si="12"/>
        <v>0</v>
      </c>
      <c r="X612" s="141">
        <v>0</v>
      </c>
      <c r="AC612" s="2"/>
      <c r="AD612" s="2"/>
      <c r="AE612" s="2"/>
    </row>
    <row r="613" spans="1:31" s="134" customFormat="1">
      <c r="A613" s="138" t="s">
        <v>1213</v>
      </c>
      <c r="B613" s="138">
        <v>58</v>
      </c>
      <c r="C613" s="138" t="s">
        <v>3912</v>
      </c>
      <c r="D613" s="138" t="s">
        <v>3913</v>
      </c>
      <c r="E613" s="138" t="s">
        <v>80</v>
      </c>
      <c r="F613" s="138" t="s">
        <v>3914</v>
      </c>
      <c r="G613" s="138" t="s">
        <v>3915</v>
      </c>
      <c r="H613" s="138" t="s">
        <v>321</v>
      </c>
      <c r="I613" s="138" t="s">
        <v>917</v>
      </c>
      <c r="J613" s="138" t="s">
        <v>205</v>
      </c>
      <c r="K613" s="138" t="s">
        <v>224</v>
      </c>
      <c r="L613" s="138" t="s">
        <v>325</v>
      </c>
      <c r="M613" s="138" t="s">
        <v>344</v>
      </c>
      <c r="N613" s="138" t="s">
        <v>548</v>
      </c>
      <c r="O613" s="138" t="s">
        <v>339</v>
      </c>
      <c r="P613" s="138" t="s">
        <v>1215</v>
      </c>
      <c r="Q613" s="139">
        <v>10672</v>
      </c>
      <c r="R613" s="139">
        <v>3.718</v>
      </c>
      <c r="S613" s="139">
        <v>10838</v>
      </c>
      <c r="T613" s="139">
        <v>8.5999999999999993E-2</v>
      </c>
      <c r="U613" s="139">
        <v>4300.6760000000004</v>
      </c>
      <c r="V613" s="141">
        <v>0</v>
      </c>
      <c r="W613" s="141">
        <f t="shared" si="12"/>
        <v>3.4881750109906878E-2</v>
      </c>
      <c r="X613" s="141">
        <v>9.9986184001647181E-3</v>
      </c>
      <c r="AC613" s="2"/>
      <c r="AD613" s="2"/>
      <c r="AE613" s="2"/>
    </row>
    <row r="614" spans="1:31" s="134" customFormat="1">
      <c r="A614" s="138" t="s">
        <v>1213</v>
      </c>
      <c r="B614" s="138">
        <v>58</v>
      </c>
      <c r="C614" s="138" t="s">
        <v>3715</v>
      </c>
      <c r="D614" s="138" t="s">
        <v>3716</v>
      </c>
      <c r="E614" s="138" t="s">
        <v>80</v>
      </c>
      <c r="F614" s="138" t="s">
        <v>3717</v>
      </c>
      <c r="G614" s="138" t="s">
        <v>3718</v>
      </c>
      <c r="H614" s="138" t="s">
        <v>321</v>
      </c>
      <c r="I614" s="138" t="s">
        <v>917</v>
      </c>
      <c r="J614" s="138" t="s">
        <v>205</v>
      </c>
      <c r="K614" s="138" t="s">
        <v>224</v>
      </c>
      <c r="L614" s="138" t="s">
        <v>325</v>
      </c>
      <c r="M614" s="138" t="s">
        <v>344</v>
      </c>
      <c r="N614" s="138" t="s">
        <v>546</v>
      </c>
      <c r="O614" s="138" t="s">
        <v>339</v>
      </c>
      <c r="P614" s="138" t="s">
        <v>1215</v>
      </c>
      <c r="Q614" s="139">
        <v>4528</v>
      </c>
      <c r="R614" s="139">
        <v>3.718</v>
      </c>
      <c r="S614" s="139">
        <v>22213</v>
      </c>
      <c r="T614" s="140"/>
      <c r="U614" s="139">
        <v>3739.5819999999999</v>
      </c>
      <c r="V614" s="141">
        <v>0</v>
      </c>
      <c r="W614" s="141">
        <f t="shared" si="12"/>
        <v>3.0330851438124092E-2</v>
      </c>
      <c r="X614" s="141">
        <v>8.6941339905923561E-3</v>
      </c>
      <c r="AC614" s="2"/>
      <c r="AD614" s="2"/>
      <c r="AE614" s="2"/>
    </row>
    <row r="615" spans="1:31" s="134" customFormat="1">
      <c r="A615" s="138" t="s">
        <v>1213</v>
      </c>
      <c r="B615" s="138">
        <v>58</v>
      </c>
      <c r="C615" s="138" t="s">
        <v>3263</v>
      </c>
      <c r="D615" s="138" t="s">
        <v>3264</v>
      </c>
      <c r="E615" s="138" t="s">
        <v>80</v>
      </c>
      <c r="F615" s="138" t="s">
        <v>3831</v>
      </c>
      <c r="G615" s="138" t="s">
        <v>3832</v>
      </c>
      <c r="H615" s="138" t="s">
        <v>321</v>
      </c>
      <c r="I615" s="138" t="s">
        <v>917</v>
      </c>
      <c r="J615" s="138" t="s">
        <v>205</v>
      </c>
      <c r="K615" s="138" t="s">
        <v>224</v>
      </c>
      <c r="L615" s="138" t="s">
        <v>325</v>
      </c>
      <c r="M615" s="138" t="s">
        <v>344</v>
      </c>
      <c r="N615" s="138" t="s">
        <v>544</v>
      </c>
      <c r="O615" s="138" t="s">
        <v>339</v>
      </c>
      <c r="P615" s="138" t="s">
        <v>1215</v>
      </c>
      <c r="Q615" s="139">
        <v>5118</v>
      </c>
      <c r="R615" s="139">
        <v>3.718</v>
      </c>
      <c r="S615" s="139">
        <v>19026</v>
      </c>
      <c r="T615" s="140"/>
      <c r="U615" s="139">
        <v>3620.4050000000002</v>
      </c>
      <c r="V615" s="141">
        <v>0</v>
      </c>
      <c r="W615" s="141">
        <f t="shared" si="12"/>
        <v>2.93642354147714E-2</v>
      </c>
      <c r="X615" s="141">
        <v>8.4170600270860544E-3</v>
      </c>
      <c r="AC615" s="2"/>
      <c r="AD615" s="2"/>
      <c r="AE615" s="2"/>
    </row>
    <row r="616" spans="1:31" s="134" customFormat="1">
      <c r="A616" s="138" t="s">
        <v>1213</v>
      </c>
      <c r="B616" s="138">
        <v>58</v>
      </c>
      <c r="C616" s="138" t="s">
        <v>3353</v>
      </c>
      <c r="D616" s="138" t="s">
        <v>3354</v>
      </c>
      <c r="E616" s="138" t="s">
        <v>80</v>
      </c>
      <c r="F616" s="138" t="s">
        <v>3353</v>
      </c>
      <c r="G616" s="138" t="s">
        <v>3714</v>
      </c>
      <c r="H616" s="138" t="s">
        <v>321</v>
      </c>
      <c r="I616" s="138" t="s">
        <v>917</v>
      </c>
      <c r="J616" s="138" t="s">
        <v>205</v>
      </c>
      <c r="K616" s="138" t="s">
        <v>224</v>
      </c>
      <c r="L616" s="138" t="s">
        <v>325</v>
      </c>
      <c r="M616" s="138" t="s">
        <v>344</v>
      </c>
      <c r="N616" s="138" t="s">
        <v>545</v>
      </c>
      <c r="O616" s="138" t="s">
        <v>339</v>
      </c>
      <c r="P616" s="138" t="s">
        <v>1215</v>
      </c>
      <c r="Q616" s="139">
        <v>1676</v>
      </c>
      <c r="R616" s="139">
        <v>3.718</v>
      </c>
      <c r="S616" s="139">
        <v>57636</v>
      </c>
      <c r="T616" s="140"/>
      <c r="U616" s="139">
        <v>3591.511</v>
      </c>
      <c r="V616" s="141">
        <v>0</v>
      </c>
      <c r="W616" s="141">
        <f t="shared" si="12"/>
        <v>2.9129883120463329E-2</v>
      </c>
      <c r="X616" s="141">
        <v>8.3498845225713301E-3</v>
      </c>
      <c r="AC616" s="2"/>
      <c r="AD616" s="2"/>
      <c r="AE616" s="2"/>
    </row>
    <row r="617" spans="1:31" s="134" customFormat="1">
      <c r="A617" s="138" t="s">
        <v>1213</v>
      </c>
      <c r="B617" s="138">
        <v>58</v>
      </c>
      <c r="C617" s="138" t="s">
        <v>3701</v>
      </c>
      <c r="D617" s="138" t="s">
        <v>3702</v>
      </c>
      <c r="E617" s="138" t="s">
        <v>80</v>
      </c>
      <c r="F617" s="138" t="s">
        <v>3703</v>
      </c>
      <c r="G617" s="138" t="s">
        <v>3704</v>
      </c>
      <c r="H617" s="138" t="s">
        <v>321</v>
      </c>
      <c r="I617" s="138" t="s">
        <v>917</v>
      </c>
      <c r="J617" s="138" t="s">
        <v>205</v>
      </c>
      <c r="K617" s="138" t="s">
        <v>224</v>
      </c>
      <c r="L617" s="138" t="s">
        <v>325</v>
      </c>
      <c r="M617" s="138" t="s">
        <v>344</v>
      </c>
      <c r="N617" s="138" t="s">
        <v>545</v>
      </c>
      <c r="O617" s="138" t="s">
        <v>339</v>
      </c>
      <c r="P617" s="138" t="s">
        <v>1215</v>
      </c>
      <c r="Q617" s="139">
        <v>5645</v>
      </c>
      <c r="R617" s="139">
        <v>3.718</v>
      </c>
      <c r="S617" s="139">
        <v>15623</v>
      </c>
      <c r="T617" s="140"/>
      <c r="U617" s="139">
        <v>3278.9720000000002</v>
      </c>
      <c r="V617" s="141">
        <v>0</v>
      </c>
      <c r="W617" s="141">
        <f t="shared" si="12"/>
        <v>2.6594954356334116E-2</v>
      </c>
      <c r="X617" s="141">
        <v>7.6232642898058124E-3</v>
      </c>
      <c r="AC617" s="2"/>
      <c r="AD617" s="2"/>
      <c r="AE617" s="2"/>
    </row>
    <row r="618" spans="1:31" s="134" customFormat="1">
      <c r="A618" s="138" t="s">
        <v>1213</v>
      </c>
      <c r="B618" s="138">
        <v>58</v>
      </c>
      <c r="C618" s="138" t="s">
        <v>3697</v>
      </c>
      <c r="D618" s="138" t="s">
        <v>3698</v>
      </c>
      <c r="E618" s="138" t="s">
        <v>80</v>
      </c>
      <c r="F618" s="138" t="s">
        <v>3699</v>
      </c>
      <c r="G618" s="138" t="s">
        <v>3700</v>
      </c>
      <c r="H618" s="138" t="s">
        <v>321</v>
      </c>
      <c r="I618" s="138" t="s">
        <v>917</v>
      </c>
      <c r="J618" s="138" t="s">
        <v>205</v>
      </c>
      <c r="K618" s="138" t="s">
        <v>224</v>
      </c>
      <c r="L618" s="138" t="s">
        <v>325</v>
      </c>
      <c r="M618" s="138" t="s">
        <v>344</v>
      </c>
      <c r="N618" s="138" t="s">
        <v>544</v>
      </c>
      <c r="O618" s="138" t="s">
        <v>339</v>
      </c>
      <c r="P618" s="138" t="s">
        <v>1215</v>
      </c>
      <c r="Q618" s="139">
        <v>2000</v>
      </c>
      <c r="R618" s="139">
        <v>3.718</v>
      </c>
      <c r="S618" s="139">
        <v>37539</v>
      </c>
      <c r="T618" s="140"/>
      <c r="U618" s="139">
        <v>2791.4</v>
      </c>
      <c r="V618" s="141">
        <v>0</v>
      </c>
      <c r="W618" s="141">
        <f t="shared" si="12"/>
        <v>2.2640374968212917E-2</v>
      </c>
      <c r="X618" s="141">
        <v>6.4897107808678895E-3</v>
      </c>
      <c r="AC618" s="2"/>
      <c r="AD618" s="2"/>
      <c r="AE618" s="2"/>
    </row>
    <row r="619" spans="1:31" s="134" customFormat="1">
      <c r="A619" s="138" t="s">
        <v>1213</v>
      </c>
      <c r="B619" s="138">
        <v>58</v>
      </c>
      <c r="C619" s="138" t="s">
        <v>3951</v>
      </c>
      <c r="D619" s="138" t="s">
        <v>3952</v>
      </c>
      <c r="E619" s="138" t="s">
        <v>309</v>
      </c>
      <c r="F619" s="138" t="s">
        <v>3951</v>
      </c>
      <c r="G619" s="138" t="s">
        <v>3953</v>
      </c>
      <c r="H619" s="138" t="s">
        <v>321</v>
      </c>
      <c r="I619" s="138" t="s">
        <v>917</v>
      </c>
      <c r="J619" s="138" t="s">
        <v>205</v>
      </c>
      <c r="K619" s="138" t="s">
        <v>204</v>
      </c>
      <c r="L619" s="138" t="s">
        <v>325</v>
      </c>
      <c r="M619" s="138" t="s">
        <v>346</v>
      </c>
      <c r="N619" s="138" t="s">
        <v>544</v>
      </c>
      <c r="O619" s="138" t="s">
        <v>339</v>
      </c>
      <c r="P619" s="138" t="s">
        <v>1215</v>
      </c>
      <c r="Q619" s="139">
        <v>9936</v>
      </c>
      <c r="R619" s="139">
        <v>3.718</v>
      </c>
      <c r="S619" s="139">
        <v>3565</v>
      </c>
      <c r="T619" s="140"/>
      <c r="U619" s="139">
        <v>1316.9839999999999</v>
      </c>
      <c r="V619" s="141">
        <v>6.0000000000000002E-5</v>
      </c>
      <c r="W619" s="141">
        <f t="shared" si="12"/>
        <v>1.0681740913927391E-2</v>
      </c>
      <c r="X619" s="141">
        <v>3.0618489872574748E-3</v>
      </c>
      <c r="AC619" s="2"/>
      <c r="AD619" s="2"/>
      <c r="AE619" s="2"/>
    </row>
    <row r="620" spans="1:31" s="134" customFormat="1">
      <c r="A620" s="138" t="s">
        <v>1213</v>
      </c>
      <c r="B620" s="138">
        <v>58</v>
      </c>
      <c r="C620" s="138" t="s">
        <v>3916</v>
      </c>
      <c r="D620" s="138" t="s">
        <v>3917</v>
      </c>
      <c r="E620" s="138" t="s">
        <v>309</v>
      </c>
      <c r="F620" s="138" t="s">
        <v>3918</v>
      </c>
      <c r="G620" s="138" t="s">
        <v>3919</v>
      </c>
      <c r="H620" s="138" t="s">
        <v>321</v>
      </c>
      <c r="I620" s="138" t="s">
        <v>917</v>
      </c>
      <c r="J620" s="138" t="s">
        <v>205</v>
      </c>
      <c r="K620" s="138" t="s">
        <v>204</v>
      </c>
      <c r="L620" s="138" t="s">
        <v>325</v>
      </c>
      <c r="M620" s="138" t="s">
        <v>346</v>
      </c>
      <c r="N620" s="138" t="s">
        <v>544</v>
      </c>
      <c r="O620" s="138" t="s">
        <v>339</v>
      </c>
      <c r="P620" s="138" t="s">
        <v>1215</v>
      </c>
      <c r="Q620" s="139">
        <v>3350.8</v>
      </c>
      <c r="R620" s="139">
        <v>3.718</v>
      </c>
      <c r="S620" s="139">
        <v>266</v>
      </c>
      <c r="T620" s="140"/>
      <c r="U620" s="139">
        <v>33.139000000000003</v>
      </c>
      <c r="V620" s="141">
        <v>1.2E-4</v>
      </c>
      <c r="W620" s="141">
        <f t="shared" si="12"/>
        <v>2.6878246975410472E-4</v>
      </c>
      <c r="X620" s="141">
        <v>7.7044682083248907E-5</v>
      </c>
      <c r="AC620" s="2"/>
      <c r="AD620" s="2"/>
      <c r="AE620" s="2"/>
    </row>
    <row r="621" spans="1:31" s="134" customFormat="1">
      <c r="A621" s="138" t="s">
        <v>1213</v>
      </c>
      <c r="B621" s="138">
        <v>58</v>
      </c>
      <c r="C621" s="138" t="s">
        <v>3924</v>
      </c>
      <c r="D621" s="138" t="s">
        <v>3925</v>
      </c>
      <c r="E621" s="138" t="s">
        <v>80</v>
      </c>
      <c r="F621" s="138" t="s">
        <v>3926</v>
      </c>
      <c r="G621" s="138" t="s">
        <v>3927</v>
      </c>
      <c r="H621" s="138" t="s">
        <v>321</v>
      </c>
      <c r="I621" s="138" t="s">
        <v>917</v>
      </c>
      <c r="J621" s="138" t="s">
        <v>205</v>
      </c>
      <c r="K621" s="138" t="s">
        <v>272</v>
      </c>
      <c r="L621" s="138" t="s">
        <v>325</v>
      </c>
      <c r="M621" s="138" t="s">
        <v>314</v>
      </c>
      <c r="N621" s="138" t="s">
        <v>568</v>
      </c>
      <c r="O621" s="138" t="s">
        <v>339</v>
      </c>
      <c r="P621" s="138" t="s">
        <v>1216</v>
      </c>
      <c r="Q621" s="139">
        <v>6425</v>
      </c>
      <c r="R621" s="139">
        <v>4.0218999999999996</v>
      </c>
      <c r="S621" s="139">
        <v>106</v>
      </c>
      <c r="T621" s="140"/>
      <c r="U621" s="139">
        <v>27.390999999999998</v>
      </c>
      <c r="V621" s="141">
        <v>9.0000000000000006E-5</v>
      </c>
      <c r="W621" s="141">
        <f t="shared" si="12"/>
        <v>2.2216182229502039E-4</v>
      </c>
      <c r="X621" s="141">
        <v>6.3681187933922889E-5</v>
      </c>
      <c r="AC621" s="2"/>
      <c r="AD621" s="2"/>
      <c r="AE621" s="2"/>
    </row>
    <row r="622" spans="1:31" s="134" customFormat="1">
      <c r="A622" s="138" t="s">
        <v>1213</v>
      </c>
      <c r="B622" s="138">
        <v>58</v>
      </c>
      <c r="C622" s="138" t="s">
        <v>3924</v>
      </c>
      <c r="D622" s="138" t="s">
        <v>3925</v>
      </c>
      <c r="E622" s="138" t="s">
        <v>80</v>
      </c>
      <c r="F622" s="138" t="s">
        <v>3928</v>
      </c>
      <c r="G622" s="138" t="s">
        <v>3929</v>
      </c>
      <c r="H622" s="138" t="s">
        <v>321</v>
      </c>
      <c r="I622" s="138" t="s">
        <v>917</v>
      </c>
      <c r="J622" s="138" t="s">
        <v>205</v>
      </c>
      <c r="K622" s="138" t="s">
        <v>272</v>
      </c>
      <c r="L622" s="140"/>
      <c r="M622" s="138" t="s">
        <v>314</v>
      </c>
      <c r="N622" s="138" t="s">
        <v>568</v>
      </c>
      <c r="O622" s="138" t="s">
        <v>339</v>
      </c>
      <c r="P622" s="138" t="s">
        <v>1216</v>
      </c>
      <c r="Q622" s="139">
        <v>6425</v>
      </c>
      <c r="R622" s="139">
        <v>4.0218999999999996</v>
      </c>
      <c r="S622" s="139">
        <v>0</v>
      </c>
      <c r="T622" s="140"/>
      <c r="U622" s="139">
        <v>0</v>
      </c>
      <c r="W622" s="141">
        <f t="shared" si="12"/>
        <v>0</v>
      </c>
      <c r="X622" s="141">
        <v>0</v>
      </c>
      <c r="AC622" s="2"/>
      <c r="AD622" s="2"/>
      <c r="AE622" s="2"/>
    </row>
    <row r="623" spans="1:31" s="134" customFormat="1">
      <c r="A623" s="138" t="s">
        <v>1213</v>
      </c>
      <c r="B623" s="138">
        <v>62</v>
      </c>
      <c r="C623" s="138" t="s">
        <v>1603</v>
      </c>
      <c r="D623" s="138" t="s">
        <v>1604</v>
      </c>
      <c r="E623" s="138" t="s">
        <v>309</v>
      </c>
      <c r="F623" s="138" t="s">
        <v>1603</v>
      </c>
      <c r="G623" s="138" t="s">
        <v>3530</v>
      </c>
      <c r="H623" s="138" t="s">
        <v>321</v>
      </c>
      <c r="I623" s="138" t="s">
        <v>917</v>
      </c>
      <c r="J623" s="138" t="s">
        <v>204</v>
      </c>
      <c r="K623" s="138" t="s">
        <v>204</v>
      </c>
      <c r="L623" s="138" t="s">
        <v>325</v>
      </c>
      <c r="M623" s="138" t="s">
        <v>340</v>
      </c>
      <c r="N623" s="138" t="s">
        <v>448</v>
      </c>
      <c r="O623" s="138" t="s">
        <v>339</v>
      </c>
      <c r="P623" s="138" t="s">
        <v>1212</v>
      </c>
      <c r="Q623" s="139">
        <v>976719</v>
      </c>
      <c r="R623" s="139">
        <v>1</v>
      </c>
      <c r="S623" s="139">
        <v>5008</v>
      </c>
      <c r="T623" s="140"/>
      <c r="U623" s="139">
        <v>48914.088000000003</v>
      </c>
      <c r="V623" s="141">
        <v>7.2999999999999996E-4</v>
      </c>
      <c r="W623" s="141">
        <f t="shared" si="12"/>
        <v>7.8185106895611492E-2</v>
      </c>
      <c r="X623" s="141">
        <v>1.0997332934710214E-2</v>
      </c>
      <c r="AC623" s="2"/>
      <c r="AD623" s="2"/>
      <c r="AE623" s="2"/>
    </row>
    <row r="624" spans="1:31" s="134" customFormat="1">
      <c r="A624" s="138" t="s">
        <v>1213</v>
      </c>
      <c r="B624" s="138">
        <v>62</v>
      </c>
      <c r="C624" s="138" t="s">
        <v>1519</v>
      </c>
      <c r="D624" s="138" t="s">
        <v>1520</v>
      </c>
      <c r="E624" s="138" t="s">
        <v>309</v>
      </c>
      <c r="F624" s="138" t="s">
        <v>1519</v>
      </c>
      <c r="G624" s="138" t="s">
        <v>3528</v>
      </c>
      <c r="H624" s="138" t="s">
        <v>321</v>
      </c>
      <c r="I624" s="138" t="s">
        <v>917</v>
      </c>
      <c r="J624" s="138" t="s">
        <v>204</v>
      </c>
      <c r="K624" s="138" t="s">
        <v>204</v>
      </c>
      <c r="L624" s="138" t="s">
        <v>325</v>
      </c>
      <c r="M624" s="138" t="s">
        <v>340</v>
      </c>
      <c r="N624" s="138" t="s">
        <v>448</v>
      </c>
      <c r="O624" s="138" t="s">
        <v>339</v>
      </c>
      <c r="P624" s="138" t="s">
        <v>1212</v>
      </c>
      <c r="Q624" s="139">
        <v>963362</v>
      </c>
      <c r="R624" s="139">
        <v>1</v>
      </c>
      <c r="S624" s="139">
        <v>4982</v>
      </c>
      <c r="T624" s="140"/>
      <c r="U624" s="139">
        <v>47994.695</v>
      </c>
      <c r="V624" s="141">
        <v>5.9999999999999995E-4</v>
      </c>
      <c r="W624" s="141">
        <f t="shared" si="12"/>
        <v>7.6715533549297082E-2</v>
      </c>
      <c r="X624" s="141">
        <v>1.0790626210078201E-2</v>
      </c>
      <c r="AC624" s="2"/>
      <c r="AD624" s="2"/>
      <c r="AE624" s="2"/>
    </row>
    <row r="625" spans="1:31" s="134" customFormat="1">
      <c r="A625" s="138" t="s">
        <v>1213</v>
      </c>
      <c r="B625" s="138">
        <v>62</v>
      </c>
      <c r="C625" s="138" t="s">
        <v>3253</v>
      </c>
      <c r="D625" s="138" t="s">
        <v>3254</v>
      </c>
      <c r="E625" s="138" t="s">
        <v>309</v>
      </c>
      <c r="F625" s="138" t="s">
        <v>3253</v>
      </c>
      <c r="G625" s="138" t="s">
        <v>3531</v>
      </c>
      <c r="H625" s="138" t="s">
        <v>321</v>
      </c>
      <c r="I625" s="138" t="s">
        <v>917</v>
      </c>
      <c r="J625" s="138" t="s">
        <v>204</v>
      </c>
      <c r="K625" s="138" t="s">
        <v>204</v>
      </c>
      <c r="L625" s="138" t="s">
        <v>325</v>
      </c>
      <c r="M625" s="138" t="s">
        <v>340</v>
      </c>
      <c r="N625" s="138" t="s">
        <v>448</v>
      </c>
      <c r="O625" s="138" t="s">
        <v>339</v>
      </c>
      <c r="P625" s="138" t="s">
        <v>1212</v>
      </c>
      <c r="Q625" s="139">
        <v>815897</v>
      </c>
      <c r="R625" s="139">
        <v>1</v>
      </c>
      <c r="S625" s="139">
        <v>2572</v>
      </c>
      <c r="T625" s="139">
        <v>208.54900000000001</v>
      </c>
      <c r="U625" s="139">
        <v>21193.42</v>
      </c>
      <c r="V625" s="141">
        <v>6.6E-4</v>
      </c>
      <c r="W625" s="141">
        <f t="shared" si="12"/>
        <v>3.3875921558296052E-2</v>
      </c>
      <c r="X625" s="141">
        <v>4.7649073159688905E-3</v>
      </c>
      <c r="AC625" s="2"/>
      <c r="AD625" s="2"/>
      <c r="AE625" s="2"/>
    </row>
    <row r="626" spans="1:31" s="134" customFormat="1">
      <c r="A626" s="138" t="s">
        <v>1213</v>
      </c>
      <c r="B626" s="138">
        <v>62</v>
      </c>
      <c r="C626" s="138" t="s">
        <v>2513</v>
      </c>
      <c r="D626" s="138" t="s">
        <v>2514</v>
      </c>
      <c r="E626" s="138" t="s">
        <v>309</v>
      </c>
      <c r="F626" s="138" t="s">
        <v>2513</v>
      </c>
      <c r="G626" s="138" t="s">
        <v>3542</v>
      </c>
      <c r="H626" s="138" t="s">
        <v>321</v>
      </c>
      <c r="I626" s="138" t="s">
        <v>917</v>
      </c>
      <c r="J626" s="138" t="s">
        <v>204</v>
      </c>
      <c r="K626" s="138" t="s">
        <v>204</v>
      </c>
      <c r="L626" s="138" t="s">
        <v>325</v>
      </c>
      <c r="M626" s="138" t="s">
        <v>340</v>
      </c>
      <c r="N626" s="138" t="s">
        <v>446</v>
      </c>
      <c r="O626" s="138" t="s">
        <v>339</v>
      </c>
      <c r="P626" s="138" t="s">
        <v>1212</v>
      </c>
      <c r="Q626" s="139">
        <v>14389</v>
      </c>
      <c r="R626" s="139">
        <v>1</v>
      </c>
      <c r="S626" s="139">
        <v>142500</v>
      </c>
      <c r="T626" s="140"/>
      <c r="U626" s="139">
        <v>20504.325000000001</v>
      </c>
      <c r="V626" s="141">
        <v>3.2000000000000003E-4</v>
      </c>
      <c r="W626" s="141">
        <f t="shared" si="12"/>
        <v>3.2774460436579313E-2</v>
      </c>
      <c r="X626" s="141">
        <v>4.6099783895899686E-3</v>
      </c>
      <c r="AC626" s="2"/>
      <c r="AD626" s="2"/>
      <c r="AE626" s="2"/>
    </row>
    <row r="627" spans="1:31" s="134" customFormat="1">
      <c r="A627" s="138" t="s">
        <v>1213</v>
      </c>
      <c r="B627" s="138">
        <v>62</v>
      </c>
      <c r="C627" s="138" t="s">
        <v>2190</v>
      </c>
      <c r="D627" s="138" t="s">
        <v>2191</v>
      </c>
      <c r="E627" s="138" t="s">
        <v>309</v>
      </c>
      <c r="F627" s="138" t="s">
        <v>2190</v>
      </c>
      <c r="G627" s="138" t="s">
        <v>3529</v>
      </c>
      <c r="H627" s="138" t="s">
        <v>321</v>
      </c>
      <c r="I627" s="138" t="s">
        <v>917</v>
      </c>
      <c r="J627" s="138" t="s">
        <v>204</v>
      </c>
      <c r="K627" s="138" t="s">
        <v>204</v>
      </c>
      <c r="L627" s="138" t="s">
        <v>325</v>
      </c>
      <c r="M627" s="138" t="s">
        <v>340</v>
      </c>
      <c r="N627" s="138" t="s">
        <v>467</v>
      </c>
      <c r="O627" s="138" t="s">
        <v>339</v>
      </c>
      <c r="P627" s="138" t="s">
        <v>1212</v>
      </c>
      <c r="Q627" s="139">
        <v>311068</v>
      </c>
      <c r="R627" s="139">
        <v>1</v>
      </c>
      <c r="S627" s="139">
        <v>5587</v>
      </c>
      <c r="T627" s="140"/>
      <c r="U627" s="139">
        <v>17379.368999999999</v>
      </c>
      <c r="V627" s="141">
        <v>2.5000000000000001E-4</v>
      </c>
      <c r="W627" s="141">
        <f t="shared" si="12"/>
        <v>2.7779477827395583E-2</v>
      </c>
      <c r="X627" s="141">
        <v>3.9073959037768773E-3</v>
      </c>
      <c r="AC627" s="2"/>
      <c r="AD627" s="2"/>
      <c r="AE627" s="2"/>
    </row>
    <row r="628" spans="1:31" s="134" customFormat="1">
      <c r="A628" s="138" t="s">
        <v>1213</v>
      </c>
      <c r="B628" s="138">
        <v>62</v>
      </c>
      <c r="C628" s="138" t="s">
        <v>3066</v>
      </c>
      <c r="D628" s="138" t="s">
        <v>3067</v>
      </c>
      <c r="E628" s="138" t="s">
        <v>309</v>
      </c>
      <c r="F628" s="138" t="s">
        <v>3066</v>
      </c>
      <c r="G628" s="138" t="s">
        <v>3807</v>
      </c>
      <c r="H628" s="138" t="s">
        <v>321</v>
      </c>
      <c r="I628" s="138" t="s">
        <v>917</v>
      </c>
      <c r="J628" s="138" t="s">
        <v>204</v>
      </c>
      <c r="K628" s="138" t="s">
        <v>204</v>
      </c>
      <c r="L628" s="138" t="s">
        <v>325</v>
      </c>
      <c r="M628" s="138" t="s">
        <v>340</v>
      </c>
      <c r="N628" s="138" t="s">
        <v>451</v>
      </c>
      <c r="O628" s="138" t="s">
        <v>339</v>
      </c>
      <c r="P628" s="138" t="s">
        <v>1212</v>
      </c>
      <c r="Q628" s="139">
        <v>2260471</v>
      </c>
      <c r="R628" s="139">
        <v>1</v>
      </c>
      <c r="S628" s="139">
        <v>685</v>
      </c>
      <c r="T628" s="140"/>
      <c r="U628" s="139">
        <v>15484.226000000001</v>
      </c>
      <c r="V628" s="141">
        <v>1.208E-2</v>
      </c>
      <c r="W628" s="141">
        <f t="shared" si="12"/>
        <v>2.4750249151242618E-2</v>
      </c>
      <c r="X628" s="141">
        <v>3.4813117349401712E-3</v>
      </c>
      <c r="AC628" s="2"/>
      <c r="AD628" s="2"/>
      <c r="AE628" s="2"/>
    </row>
    <row r="629" spans="1:31" s="134" customFormat="1">
      <c r="A629" s="138" t="s">
        <v>1213</v>
      </c>
      <c r="B629" s="138">
        <v>62</v>
      </c>
      <c r="C629" s="138" t="s">
        <v>3548</v>
      </c>
      <c r="D629" s="138" t="s">
        <v>3549</v>
      </c>
      <c r="E629" s="138" t="s">
        <v>309</v>
      </c>
      <c r="F629" s="138" t="s">
        <v>3548</v>
      </c>
      <c r="G629" s="138" t="s">
        <v>3550</v>
      </c>
      <c r="H629" s="138" t="s">
        <v>321</v>
      </c>
      <c r="I629" s="138" t="s">
        <v>917</v>
      </c>
      <c r="J629" s="138" t="s">
        <v>204</v>
      </c>
      <c r="K629" s="138" t="s">
        <v>204</v>
      </c>
      <c r="L629" s="138" t="s">
        <v>325</v>
      </c>
      <c r="M629" s="138" t="s">
        <v>340</v>
      </c>
      <c r="N629" s="138" t="s">
        <v>480</v>
      </c>
      <c r="O629" s="138" t="s">
        <v>339</v>
      </c>
      <c r="P629" s="138" t="s">
        <v>1212</v>
      </c>
      <c r="Q629" s="139">
        <v>26864</v>
      </c>
      <c r="R629" s="139">
        <v>1</v>
      </c>
      <c r="S629" s="139">
        <v>56600</v>
      </c>
      <c r="T629" s="140"/>
      <c r="U629" s="139">
        <v>15205.023999999999</v>
      </c>
      <c r="V629" s="141">
        <v>3.6000000000000002E-4</v>
      </c>
      <c r="W629" s="141">
        <f t="shared" si="12"/>
        <v>2.4303967944579445E-2</v>
      </c>
      <c r="X629" s="141">
        <v>3.4185388718329826E-3</v>
      </c>
      <c r="AC629" s="2"/>
      <c r="AD629" s="2"/>
      <c r="AE629" s="2"/>
    </row>
    <row r="630" spans="1:31" s="134" customFormat="1">
      <c r="A630" s="138" t="s">
        <v>1213</v>
      </c>
      <c r="B630" s="138">
        <v>62</v>
      </c>
      <c r="C630" s="138" t="s">
        <v>2204</v>
      </c>
      <c r="D630" s="138" t="s">
        <v>2205</v>
      </c>
      <c r="E630" s="138" t="s">
        <v>309</v>
      </c>
      <c r="F630" s="138" t="s">
        <v>3532</v>
      </c>
      <c r="G630" s="138" t="s">
        <v>3533</v>
      </c>
      <c r="H630" s="138" t="s">
        <v>321</v>
      </c>
      <c r="I630" s="138" t="s">
        <v>917</v>
      </c>
      <c r="J630" s="138" t="s">
        <v>204</v>
      </c>
      <c r="K630" s="138" t="s">
        <v>204</v>
      </c>
      <c r="L630" s="138" t="s">
        <v>325</v>
      </c>
      <c r="M630" s="138" t="s">
        <v>340</v>
      </c>
      <c r="N630" s="138" t="s">
        <v>445</v>
      </c>
      <c r="O630" s="138" t="s">
        <v>339</v>
      </c>
      <c r="P630" s="138" t="s">
        <v>1212</v>
      </c>
      <c r="Q630" s="139">
        <v>198319</v>
      </c>
      <c r="R630" s="139">
        <v>1</v>
      </c>
      <c r="S630" s="139">
        <v>6881</v>
      </c>
      <c r="T630" s="140"/>
      <c r="U630" s="139">
        <v>13646.33</v>
      </c>
      <c r="V630" s="141">
        <v>7.6000000000000004E-4</v>
      </c>
      <c r="W630" s="141">
        <f t="shared" si="12"/>
        <v>2.1812525049690997E-2</v>
      </c>
      <c r="X630" s="141">
        <v>3.0680983839854897E-3</v>
      </c>
      <c r="AC630" s="2"/>
      <c r="AD630" s="2"/>
      <c r="AE630" s="2"/>
    </row>
    <row r="631" spans="1:31" s="134" customFormat="1">
      <c r="A631" s="138" t="s">
        <v>1213</v>
      </c>
      <c r="B631" s="138">
        <v>62</v>
      </c>
      <c r="C631" s="138" t="s">
        <v>1885</v>
      </c>
      <c r="D631" s="138" t="s">
        <v>1886</v>
      </c>
      <c r="E631" s="138" t="s">
        <v>309</v>
      </c>
      <c r="F631" s="138" t="s">
        <v>3543</v>
      </c>
      <c r="G631" s="138" t="s">
        <v>3544</v>
      </c>
      <c r="H631" s="138" t="s">
        <v>321</v>
      </c>
      <c r="I631" s="138" t="s">
        <v>917</v>
      </c>
      <c r="J631" s="138" t="s">
        <v>204</v>
      </c>
      <c r="K631" s="138" t="s">
        <v>204</v>
      </c>
      <c r="L631" s="138" t="s">
        <v>325</v>
      </c>
      <c r="M631" s="138" t="s">
        <v>340</v>
      </c>
      <c r="N631" s="138" t="s">
        <v>448</v>
      </c>
      <c r="O631" s="138" t="s">
        <v>339</v>
      </c>
      <c r="P631" s="138" t="s">
        <v>1212</v>
      </c>
      <c r="Q631" s="139">
        <v>77623</v>
      </c>
      <c r="R631" s="139">
        <v>1</v>
      </c>
      <c r="S631" s="139">
        <v>16650</v>
      </c>
      <c r="T631" s="140"/>
      <c r="U631" s="139">
        <v>12924.23</v>
      </c>
      <c r="V631" s="141">
        <v>2.9999999999999997E-4</v>
      </c>
      <c r="W631" s="141">
        <f t="shared" si="12"/>
        <v>2.0658308176848127E-2</v>
      </c>
      <c r="X631" s="141">
        <v>2.9057489579437682E-3</v>
      </c>
      <c r="AC631" s="2"/>
      <c r="AD631" s="2"/>
      <c r="AE631" s="2"/>
    </row>
    <row r="632" spans="1:31" s="134" customFormat="1">
      <c r="A632" s="138" t="s">
        <v>1213</v>
      </c>
      <c r="B632" s="138">
        <v>62</v>
      </c>
      <c r="C632" s="138" t="s">
        <v>2339</v>
      </c>
      <c r="D632" s="138" t="s">
        <v>2340</v>
      </c>
      <c r="E632" s="138" t="s">
        <v>309</v>
      </c>
      <c r="F632" s="138" t="s">
        <v>3556</v>
      </c>
      <c r="G632" s="138" t="s">
        <v>3557</v>
      </c>
      <c r="H632" s="138" t="s">
        <v>321</v>
      </c>
      <c r="I632" s="138" t="s">
        <v>917</v>
      </c>
      <c r="J632" s="138" t="s">
        <v>204</v>
      </c>
      <c r="K632" s="138" t="s">
        <v>204</v>
      </c>
      <c r="L632" s="138" t="s">
        <v>325</v>
      </c>
      <c r="M632" s="138" t="s">
        <v>340</v>
      </c>
      <c r="N632" s="138" t="s">
        <v>445</v>
      </c>
      <c r="O632" s="138" t="s">
        <v>339</v>
      </c>
      <c r="P632" s="138" t="s">
        <v>1212</v>
      </c>
      <c r="Q632" s="139">
        <v>217544</v>
      </c>
      <c r="R632" s="139">
        <v>1</v>
      </c>
      <c r="S632" s="139">
        <v>5909</v>
      </c>
      <c r="T632" s="140"/>
      <c r="U632" s="139">
        <v>12854.674999999999</v>
      </c>
      <c r="V632" s="141">
        <v>9.7000000000000005E-4</v>
      </c>
      <c r="W632" s="141">
        <f t="shared" si="12"/>
        <v>2.0547130286541263E-2</v>
      </c>
      <c r="X632" s="141">
        <v>2.8901109378242115E-3</v>
      </c>
      <c r="AC632" s="2"/>
      <c r="AD632" s="2"/>
      <c r="AE632" s="2"/>
    </row>
    <row r="633" spans="1:31" s="134" customFormat="1">
      <c r="A633" s="138" t="s">
        <v>1213</v>
      </c>
      <c r="B633" s="138">
        <v>62</v>
      </c>
      <c r="C633" s="138" t="s">
        <v>3920</v>
      </c>
      <c r="D633" s="138" t="s">
        <v>3921</v>
      </c>
      <c r="E633" s="138" t="s">
        <v>309</v>
      </c>
      <c r="F633" s="138" t="s">
        <v>3922</v>
      </c>
      <c r="G633" s="138" t="s">
        <v>3923</v>
      </c>
      <c r="H633" s="138" t="s">
        <v>321</v>
      </c>
      <c r="I633" s="138" t="s">
        <v>917</v>
      </c>
      <c r="J633" s="138" t="s">
        <v>204</v>
      </c>
      <c r="K633" s="138" t="s">
        <v>204</v>
      </c>
      <c r="L633" s="138" t="s">
        <v>325</v>
      </c>
      <c r="M633" s="138" t="s">
        <v>340</v>
      </c>
      <c r="N633" s="138" t="s">
        <v>475</v>
      </c>
      <c r="O633" s="138" t="s">
        <v>339</v>
      </c>
      <c r="P633" s="138" t="s">
        <v>1212</v>
      </c>
      <c r="Q633" s="139">
        <v>8370894</v>
      </c>
      <c r="R633" s="139">
        <v>1</v>
      </c>
      <c r="S633" s="139">
        <v>137.80000000000001</v>
      </c>
      <c r="T633" s="140"/>
      <c r="U633" s="139">
        <v>11535.092000000001</v>
      </c>
      <c r="V633" s="141">
        <v>4.7870000000000003E-2</v>
      </c>
      <c r="W633" s="141">
        <f t="shared" si="12"/>
        <v>1.8437886464748417E-2</v>
      </c>
      <c r="X633" s="141">
        <v>2.5934296711514343E-3</v>
      </c>
      <c r="AC633" s="2"/>
      <c r="AD633" s="2"/>
      <c r="AE633" s="2"/>
    </row>
    <row r="634" spans="1:31" s="134" customFormat="1">
      <c r="A634" s="138" t="s">
        <v>1213</v>
      </c>
      <c r="B634" s="138">
        <v>62</v>
      </c>
      <c r="C634" s="138" t="s">
        <v>2270</v>
      </c>
      <c r="D634" s="138" t="s">
        <v>2271</v>
      </c>
      <c r="E634" s="138" t="s">
        <v>309</v>
      </c>
      <c r="F634" s="138" t="s">
        <v>3739</v>
      </c>
      <c r="G634" s="138" t="s">
        <v>3740</v>
      </c>
      <c r="H634" s="138" t="s">
        <v>321</v>
      </c>
      <c r="I634" s="138" t="s">
        <v>917</v>
      </c>
      <c r="J634" s="138" t="s">
        <v>204</v>
      </c>
      <c r="K634" s="138" t="s">
        <v>204</v>
      </c>
      <c r="L634" s="138" t="s">
        <v>325</v>
      </c>
      <c r="M634" s="138" t="s">
        <v>340</v>
      </c>
      <c r="N634" s="138" t="s">
        <v>445</v>
      </c>
      <c r="O634" s="138" t="s">
        <v>339</v>
      </c>
      <c r="P634" s="138" t="s">
        <v>1212</v>
      </c>
      <c r="Q634" s="139">
        <v>124033</v>
      </c>
      <c r="R634" s="139">
        <v>1</v>
      </c>
      <c r="S634" s="139">
        <v>9094</v>
      </c>
      <c r="T634" s="140"/>
      <c r="U634" s="139">
        <v>11279.561</v>
      </c>
      <c r="V634" s="141">
        <v>1.56E-3</v>
      </c>
      <c r="W634" s="141">
        <f t="shared" si="12"/>
        <v>1.8029441385487354E-2</v>
      </c>
      <c r="X634" s="141">
        <v>2.535978748584107E-3</v>
      </c>
      <c r="AC634" s="2"/>
      <c r="AD634" s="2"/>
      <c r="AE634" s="2"/>
    </row>
    <row r="635" spans="1:31" s="134" customFormat="1">
      <c r="A635" s="138" t="s">
        <v>1213</v>
      </c>
      <c r="B635" s="138">
        <v>62</v>
      </c>
      <c r="C635" s="138" t="s">
        <v>3644</v>
      </c>
      <c r="D635" s="138" t="s">
        <v>3645</v>
      </c>
      <c r="E635" s="138" t="s">
        <v>309</v>
      </c>
      <c r="F635" s="138" t="s">
        <v>3646</v>
      </c>
      <c r="G635" s="138" t="s">
        <v>3647</v>
      </c>
      <c r="H635" s="138" t="s">
        <v>321</v>
      </c>
      <c r="I635" s="138" t="s">
        <v>917</v>
      </c>
      <c r="J635" s="138" t="s">
        <v>204</v>
      </c>
      <c r="K635" s="138" t="s">
        <v>204</v>
      </c>
      <c r="L635" s="138" t="s">
        <v>325</v>
      </c>
      <c r="M635" s="138" t="s">
        <v>340</v>
      </c>
      <c r="N635" s="138" t="s">
        <v>445</v>
      </c>
      <c r="O635" s="138" t="s">
        <v>339</v>
      </c>
      <c r="P635" s="138" t="s">
        <v>1212</v>
      </c>
      <c r="Q635" s="139">
        <v>58845</v>
      </c>
      <c r="R635" s="139">
        <v>1</v>
      </c>
      <c r="S635" s="139">
        <v>18600</v>
      </c>
      <c r="T635" s="139">
        <v>141.57300000000001</v>
      </c>
      <c r="U635" s="139">
        <v>11086.743</v>
      </c>
      <c r="V635" s="141">
        <v>9.3000000000000005E-4</v>
      </c>
      <c r="W635" s="141">
        <f t="shared" si="12"/>
        <v>1.7721237827825236E-2</v>
      </c>
      <c r="X635" s="141">
        <v>2.4926275622795609E-3</v>
      </c>
      <c r="AC635" s="2"/>
      <c r="AD635" s="2"/>
      <c r="AE635" s="2"/>
    </row>
    <row r="636" spans="1:31" s="134" customFormat="1">
      <c r="A636" s="138" t="s">
        <v>1213</v>
      </c>
      <c r="B636" s="138">
        <v>62</v>
      </c>
      <c r="C636" s="138" t="s">
        <v>3539</v>
      </c>
      <c r="D636" s="138" t="s">
        <v>3540</v>
      </c>
      <c r="E636" s="138" t="s">
        <v>309</v>
      </c>
      <c r="F636" s="138" t="s">
        <v>3539</v>
      </c>
      <c r="G636" s="138" t="s">
        <v>3541</v>
      </c>
      <c r="H636" s="138" t="s">
        <v>321</v>
      </c>
      <c r="I636" s="138" t="s">
        <v>917</v>
      </c>
      <c r="J636" s="138" t="s">
        <v>204</v>
      </c>
      <c r="K636" s="138" t="s">
        <v>204</v>
      </c>
      <c r="L636" s="138" t="s">
        <v>325</v>
      </c>
      <c r="M636" s="138" t="s">
        <v>340</v>
      </c>
      <c r="N636" s="138" t="s">
        <v>458</v>
      </c>
      <c r="O636" s="138" t="s">
        <v>339</v>
      </c>
      <c r="P636" s="138" t="s">
        <v>1212</v>
      </c>
      <c r="Q636" s="139">
        <v>82589</v>
      </c>
      <c r="R636" s="139">
        <v>1</v>
      </c>
      <c r="S636" s="139">
        <v>13000</v>
      </c>
      <c r="T636" s="140"/>
      <c r="U636" s="139">
        <v>10736.57</v>
      </c>
      <c r="V636" s="141">
        <v>7.3999999999999999E-4</v>
      </c>
      <c r="W636" s="141">
        <f t="shared" si="12"/>
        <v>1.716151537246724E-2</v>
      </c>
      <c r="X636" s="141">
        <v>2.4138983203943541E-3</v>
      </c>
      <c r="AC636" s="2"/>
      <c r="AD636" s="2"/>
      <c r="AE636" s="2"/>
    </row>
    <row r="637" spans="1:31" s="134" customFormat="1">
      <c r="A637" s="138" t="s">
        <v>1213</v>
      </c>
      <c r="B637" s="138">
        <v>62</v>
      </c>
      <c r="C637" s="138" t="s">
        <v>2144</v>
      </c>
      <c r="D637" s="138" t="s">
        <v>2145</v>
      </c>
      <c r="E637" s="138" t="s">
        <v>309</v>
      </c>
      <c r="F637" s="138" t="s">
        <v>2144</v>
      </c>
      <c r="G637" s="138" t="s">
        <v>3545</v>
      </c>
      <c r="H637" s="138" t="s">
        <v>321</v>
      </c>
      <c r="I637" s="138" t="s">
        <v>917</v>
      </c>
      <c r="J637" s="138" t="s">
        <v>204</v>
      </c>
      <c r="K637" s="138" t="s">
        <v>204</v>
      </c>
      <c r="L637" s="138" t="s">
        <v>325</v>
      </c>
      <c r="M637" s="138" t="s">
        <v>340</v>
      </c>
      <c r="N637" s="138" t="s">
        <v>456</v>
      </c>
      <c r="O637" s="138" t="s">
        <v>339</v>
      </c>
      <c r="P637" s="138" t="s">
        <v>1212</v>
      </c>
      <c r="Q637" s="139">
        <v>497867</v>
      </c>
      <c r="R637" s="139">
        <v>1</v>
      </c>
      <c r="S637" s="139">
        <v>2089</v>
      </c>
      <c r="T637" s="140"/>
      <c r="U637" s="139">
        <v>10400.441999999999</v>
      </c>
      <c r="V637" s="141">
        <v>3.8000000000000002E-4</v>
      </c>
      <c r="W637" s="141">
        <f t="shared" si="12"/>
        <v>1.6624242683040667E-2</v>
      </c>
      <c r="X637" s="141">
        <v>2.3383268096942409E-3</v>
      </c>
      <c r="AC637" s="2"/>
      <c r="AD637" s="2"/>
      <c r="AE637" s="2"/>
    </row>
    <row r="638" spans="1:31" s="134" customFormat="1">
      <c r="A638" s="138" t="s">
        <v>1213</v>
      </c>
      <c r="B638" s="138">
        <v>62</v>
      </c>
      <c r="C638" s="138" t="s">
        <v>2023</v>
      </c>
      <c r="D638" s="138" t="s">
        <v>2024</v>
      </c>
      <c r="E638" s="138" t="s">
        <v>309</v>
      </c>
      <c r="F638" s="138" t="s">
        <v>2023</v>
      </c>
      <c r="G638" s="138" t="s">
        <v>3561</v>
      </c>
      <c r="H638" s="138" t="s">
        <v>321</v>
      </c>
      <c r="I638" s="138" t="s">
        <v>917</v>
      </c>
      <c r="J638" s="138" t="s">
        <v>204</v>
      </c>
      <c r="K638" s="138" t="s">
        <v>204</v>
      </c>
      <c r="L638" s="138" t="s">
        <v>325</v>
      </c>
      <c r="M638" s="138" t="s">
        <v>340</v>
      </c>
      <c r="N638" s="138" t="s">
        <v>464</v>
      </c>
      <c r="O638" s="138" t="s">
        <v>339</v>
      </c>
      <c r="P638" s="138" t="s">
        <v>1212</v>
      </c>
      <c r="Q638" s="139">
        <v>38941</v>
      </c>
      <c r="R638" s="139">
        <v>1</v>
      </c>
      <c r="S638" s="139">
        <v>24920</v>
      </c>
      <c r="T638" s="140"/>
      <c r="U638" s="139">
        <v>9704.0969999999998</v>
      </c>
      <c r="V638" s="141">
        <v>3.2000000000000003E-4</v>
      </c>
      <c r="W638" s="141">
        <f t="shared" si="12"/>
        <v>1.5511193038504218E-2</v>
      </c>
      <c r="X638" s="141">
        <v>2.1817678689976306E-3</v>
      </c>
      <c r="AC638" s="2"/>
      <c r="AD638" s="2"/>
      <c r="AE638" s="2"/>
    </row>
    <row r="639" spans="1:31" s="134" customFormat="1">
      <c r="A639" s="138" t="s">
        <v>1213</v>
      </c>
      <c r="B639" s="138">
        <v>62</v>
      </c>
      <c r="C639" s="138" t="s">
        <v>3568</v>
      </c>
      <c r="D639" s="138" t="s">
        <v>3569</v>
      </c>
      <c r="E639" s="138" t="s">
        <v>309</v>
      </c>
      <c r="F639" s="138" t="s">
        <v>3568</v>
      </c>
      <c r="G639" s="138" t="s">
        <v>3570</v>
      </c>
      <c r="H639" s="138" t="s">
        <v>321</v>
      </c>
      <c r="I639" s="138" t="s">
        <v>917</v>
      </c>
      <c r="J639" s="138" t="s">
        <v>204</v>
      </c>
      <c r="K639" s="138" t="s">
        <v>204</v>
      </c>
      <c r="L639" s="138" t="s">
        <v>325</v>
      </c>
      <c r="M639" s="138" t="s">
        <v>340</v>
      </c>
      <c r="N639" s="138" t="s">
        <v>458</v>
      </c>
      <c r="O639" s="138" t="s">
        <v>339</v>
      </c>
      <c r="P639" s="138" t="s">
        <v>1212</v>
      </c>
      <c r="Q639" s="139">
        <v>13807</v>
      </c>
      <c r="R639" s="139">
        <v>1</v>
      </c>
      <c r="S639" s="139">
        <v>68020</v>
      </c>
      <c r="T639" s="140"/>
      <c r="U639" s="139">
        <v>9391.5210000000006</v>
      </c>
      <c r="V639" s="141">
        <v>4.6999999999999999E-4</v>
      </c>
      <c r="W639" s="141">
        <f t="shared" si="12"/>
        <v>1.5011566264863819E-2</v>
      </c>
      <c r="X639" s="141">
        <v>2.1114915441196127E-3</v>
      </c>
      <c r="AC639" s="2"/>
      <c r="AD639" s="2"/>
      <c r="AE639" s="2"/>
    </row>
    <row r="640" spans="1:31" s="134" customFormat="1">
      <c r="A640" s="138" t="s">
        <v>1213</v>
      </c>
      <c r="B640" s="138">
        <v>62</v>
      </c>
      <c r="C640" s="138" t="s">
        <v>1573</v>
      </c>
      <c r="D640" s="138" t="s">
        <v>1574</v>
      </c>
      <c r="E640" s="138" t="s">
        <v>309</v>
      </c>
      <c r="F640" s="138" t="s">
        <v>1573</v>
      </c>
      <c r="G640" s="138" t="s">
        <v>3535</v>
      </c>
      <c r="H640" s="138" t="s">
        <v>321</v>
      </c>
      <c r="I640" s="138" t="s">
        <v>917</v>
      </c>
      <c r="J640" s="138" t="s">
        <v>204</v>
      </c>
      <c r="K640" s="138" t="s">
        <v>204</v>
      </c>
      <c r="L640" s="138" t="s">
        <v>325</v>
      </c>
      <c r="M640" s="138" t="s">
        <v>340</v>
      </c>
      <c r="N640" s="138" t="s">
        <v>441</v>
      </c>
      <c r="O640" s="138" t="s">
        <v>339</v>
      </c>
      <c r="P640" s="138" t="s">
        <v>1212</v>
      </c>
      <c r="Q640" s="139">
        <v>146256.6</v>
      </c>
      <c r="R640" s="139">
        <v>1</v>
      </c>
      <c r="S640" s="139">
        <v>5941</v>
      </c>
      <c r="T640" s="140"/>
      <c r="U640" s="139">
        <v>8689.1049999999996</v>
      </c>
      <c r="V640" s="141">
        <v>1.23E-3</v>
      </c>
      <c r="W640" s="141">
        <f t="shared" si="12"/>
        <v>1.3888812631080686E-2</v>
      </c>
      <c r="X640" s="141">
        <v>1.9535676631578041E-3</v>
      </c>
      <c r="AC640" s="2"/>
      <c r="AD640" s="2"/>
      <c r="AE640" s="2"/>
    </row>
    <row r="641" spans="1:31" s="134" customFormat="1">
      <c r="A641" s="138" t="s">
        <v>1213</v>
      </c>
      <c r="B641" s="138">
        <v>62</v>
      </c>
      <c r="C641" s="138" t="s">
        <v>2590</v>
      </c>
      <c r="D641" s="138" t="s">
        <v>2591</v>
      </c>
      <c r="E641" s="138" t="s">
        <v>309</v>
      </c>
      <c r="F641" s="138" t="s">
        <v>2590</v>
      </c>
      <c r="G641" s="138" t="s">
        <v>3617</v>
      </c>
      <c r="H641" s="138" t="s">
        <v>321</v>
      </c>
      <c r="I641" s="138" t="s">
        <v>917</v>
      </c>
      <c r="J641" s="138" t="s">
        <v>204</v>
      </c>
      <c r="K641" s="138" t="s">
        <v>204</v>
      </c>
      <c r="L641" s="138" t="s">
        <v>325</v>
      </c>
      <c r="M641" s="138" t="s">
        <v>340</v>
      </c>
      <c r="N641" s="138" t="s">
        <v>475</v>
      </c>
      <c r="O641" s="138" t="s">
        <v>339</v>
      </c>
      <c r="P641" s="138" t="s">
        <v>1212</v>
      </c>
      <c r="Q641" s="139">
        <v>242430</v>
      </c>
      <c r="R641" s="139">
        <v>1</v>
      </c>
      <c r="S641" s="139">
        <v>3511</v>
      </c>
      <c r="T641" s="140"/>
      <c r="U641" s="139">
        <v>8511.7170000000006</v>
      </c>
      <c r="V641" s="141">
        <v>8.8000000000000003E-4</v>
      </c>
      <c r="W641" s="141">
        <f t="shared" si="12"/>
        <v>1.3605272646812787E-2</v>
      </c>
      <c r="X641" s="141">
        <v>1.9136855969804206E-3</v>
      </c>
      <c r="AC641" s="2"/>
      <c r="AD641" s="2"/>
      <c r="AE641" s="2"/>
    </row>
    <row r="642" spans="1:31" s="134" customFormat="1">
      <c r="A642" s="138" t="s">
        <v>1213</v>
      </c>
      <c r="B642" s="138">
        <v>62</v>
      </c>
      <c r="C642" s="138" t="s">
        <v>3604</v>
      </c>
      <c r="D642" s="138" t="s">
        <v>3605</v>
      </c>
      <c r="E642" s="138" t="s">
        <v>309</v>
      </c>
      <c r="F642" s="138" t="s">
        <v>3606</v>
      </c>
      <c r="G642" s="138" t="s">
        <v>3607</v>
      </c>
      <c r="H642" s="138" t="s">
        <v>321</v>
      </c>
      <c r="I642" s="138" t="s">
        <v>917</v>
      </c>
      <c r="J642" s="138" t="s">
        <v>204</v>
      </c>
      <c r="K642" s="138" t="s">
        <v>204</v>
      </c>
      <c r="L642" s="138" t="s">
        <v>325</v>
      </c>
      <c r="M642" s="138" t="s">
        <v>340</v>
      </c>
      <c r="N642" s="138" t="s">
        <v>448</v>
      </c>
      <c r="O642" s="138" t="s">
        <v>339</v>
      </c>
      <c r="P642" s="138" t="s">
        <v>1212</v>
      </c>
      <c r="Q642" s="139">
        <v>44540</v>
      </c>
      <c r="R642" s="139">
        <v>1</v>
      </c>
      <c r="S642" s="139">
        <v>18720</v>
      </c>
      <c r="T642" s="140"/>
      <c r="U642" s="139">
        <v>8337.8880000000008</v>
      </c>
      <c r="V642" s="141">
        <v>4.4000000000000002E-4</v>
      </c>
      <c r="W642" s="141">
        <f t="shared" ref="W642:W705" si="13">U642/SUMIF(B:B,B642,U:U)</f>
        <v>1.3327421428436657E-2</v>
      </c>
      <c r="X642" s="141">
        <v>1.8746036992108508E-3</v>
      </c>
      <c r="AC642" s="2"/>
      <c r="AD642" s="2"/>
      <c r="AE642" s="2"/>
    </row>
    <row r="643" spans="1:31" s="134" customFormat="1">
      <c r="A643" s="138" t="s">
        <v>1213</v>
      </c>
      <c r="B643" s="138">
        <v>62</v>
      </c>
      <c r="C643" s="138" t="s">
        <v>2973</v>
      </c>
      <c r="D643" s="138" t="s">
        <v>2974</v>
      </c>
      <c r="E643" s="138" t="s">
        <v>309</v>
      </c>
      <c r="F643" s="138" t="s">
        <v>2973</v>
      </c>
      <c r="G643" s="138" t="s">
        <v>3803</v>
      </c>
      <c r="H643" s="138" t="s">
        <v>321</v>
      </c>
      <c r="I643" s="138" t="s">
        <v>917</v>
      </c>
      <c r="J643" s="138" t="s">
        <v>204</v>
      </c>
      <c r="K643" s="138" t="s">
        <v>204</v>
      </c>
      <c r="L643" s="138" t="s">
        <v>325</v>
      </c>
      <c r="M643" s="138" t="s">
        <v>340</v>
      </c>
      <c r="N643" s="138" t="s">
        <v>464</v>
      </c>
      <c r="O643" s="138" t="s">
        <v>339</v>
      </c>
      <c r="P643" s="138" t="s">
        <v>1212</v>
      </c>
      <c r="Q643" s="139">
        <v>1490258</v>
      </c>
      <c r="R643" s="139">
        <v>1</v>
      </c>
      <c r="S643" s="139">
        <v>549</v>
      </c>
      <c r="T643" s="140"/>
      <c r="U643" s="139">
        <v>8181.5159999999996</v>
      </c>
      <c r="V643" s="141">
        <v>1.0160000000000001E-2</v>
      </c>
      <c r="W643" s="141">
        <f t="shared" si="13"/>
        <v>1.3077473774593439E-2</v>
      </c>
      <c r="X643" s="141">
        <v>1.8394466510887122E-3</v>
      </c>
      <c r="AC643" s="2"/>
      <c r="AD643" s="2"/>
      <c r="AE643" s="2"/>
    </row>
    <row r="644" spans="1:31" s="134" customFormat="1">
      <c r="A644" s="138" t="s">
        <v>1213</v>
      </c>
      <c r="B644" s="138">
        <v>62</v>
      </c>
      <c r="C644" s="138" t="s">
        <v>1920</v>
      </c>
      <c r="D644" s="138" t="s">
        <v>1921</v>
      </c>
      <c r="E644" s="138" t="s">
        <v>309</v>
      </c>
      <c r="F644" s="138" t="s">
        <v>1920</v>
      </c>
      <c r="G644" s="138" t="s">
        <v>3551</v>
      </c>
      <c r="H644" s="138" t="s">
        <v>321</v>
      </c>
      <c r="I644" s="138" t="s">
        <v>917</v>
      </c>
      <c r="J644" s="138" t="s">
        <v>204</v>
      </c>
      <c r="K644" s="138" t="s">
        <v>204</v>
      </c>
      <c r="L644" s="138" t="s">
        <v>325</v>
      </c>
      <c r="M644" s="138" t="s">
        <v>340</v>
      </c>
      <c r="N644" s="138" t="s">
        <v>464</v>
      </c>
      <c r="O644" s="138" t="s">
        <v>339</v>
      </c>
      <c r="P644" s="138" t="s">
        <v>1212</v>
      </c>
      <c r="Q644" s="139">
        <v>14663</v>
      </c>
      <c r="R644" s="139">
        <v>1</v>
      </c>
      <c r="S644" s="139">
        <v>51410</v>
      </c>
      <c r="T644" s="140"/>
      <c r="U644" s="139">
        <v>7538.2479999999996</v>
      </c>
      <c r="V644" s="141">
        <v>5.9000000000000003E-4</v>
      </c>
      <c r="W644" s="141">
        <f t="shared" si="13"/>
        <v>1.2049263306015835E-2</v>
      </c>
      <c r="X644" s="141">
        <v>1.6948209890045051E-3</v>
      </c>
      <c r="AC644" s="2"/>
      <c r="AD644" s="2"/>
      <c r="AE644" s="2"/>
    </row>
    <row r="645" spans="1:31" s="134" customFormat="1">
      <c r="A645" s="138" t="s">
        <v>1213</v>
      </c>
      <c r="B645" s="138">
        <v>62</v>
      </c>
      <c r="C645" s="138" t="s">
        <v>3672</v>
      </c>
      <c r="D645" s="138" t="s">
        <v>3673</v>
      </c>
      <c r="E645" s="138" t="s">
        <v>309</v>
      </c>
      <c r="F645" s="138" t="s">
        <v>3672</v>
      </c>
      <c r="G645" s="138" t="s">
        <v>3674</v>
      </c>
      <c r="H645" s="138" t="s">
        <v>321</v>
      </c>
      <c r="I645" s="138" t="s">
        <v>917</v>
      </c>
      <c r="J645" s="138" t="s">
        <v>204</v>
      </c>
      <c r="K645" s="138" t="s">
        <v>204</v>
      </c>
      <c r="L645" s="138" t="s">
        <v>325</v>
      </c>
      <c r="M645" s="138" t="s">
        <v>340</v>
      </c>
      <c r="N645" s="138" t="s">
        <v>451</v>
      </c>
      <c r="O645" s="138" t="s">
        <v>339</v>
      </c>
      <c r="P645" s="138" t="s">
        <v>1212</v>
      </c>
      <c r="Q645" s="139">
        <v>53427</v>
      </c>
      <c r="R645" s="139">
        <v>1</v>
      </c>
      <c r="S645" s="139">
        <v>13820</v>
      </c>
      <c r="T645" s="140"/>
      <c r="U645" s="139">
        <v>7383.6109999999999</v>
      </c>
      <c r="V645" s="141">
        <v>1.5399999999999999E-3</v>
      </c>
      <c r="W645" s="141">
        <f t="shared" si="13"/>
        <v>1.1802088905564646E-2</v>
      </c>
      <c r="X645" s="141">
        <v>1.6600540201708066E-3</v>
      </c>
      <c r="AC645" s="2"/>
      <c r="AD645" s="2"/>
      <c r="AE645" s="2"/>
    </row>
    <row r="646" spans="1:31" s="134" customFormat="1">
      <c r="A646" s="138" t="s">
        <v>1213</v>
      </c>
      <c r="B646" s="138">
        <v>62</v>
      </c>
      <c r="C646" s="138" t="s">
        <v>2092</v>
      </c>
      <c r="D646" s="138" t="s">
        <v>2093</v>
      </c>
      <c r="E646" s="138" t="s">
        <v>309</v>
      </c>
      <c r="F646" s="138" t="s">
        <v>2092</v>
      </c>
      <c r="G646" s="138" t="s">
        <v>3579</v>
      </c>
      <c r="H646" s="138" t="s">
        <v>321</v>
      </c>
      <c r="I646" s="138" t="s">
        <v>917</v>
      </c>
      <c r="J646" s="138" t="s">
        <v>204</v>
      </c>
      <c r="K646" s="138" t="s">
        <v>204</v>
      </c>
      <c r="L646" s="138" t="s">
        <v>325</v>
      </c>
      <c r="M646" s="138" t="s">
        <v>340</v>
      </c>
      <c r="N646" s="138" t="s">
        <v>484</v>
      </c>
      <c r="O646" s="138" t="s">
        <v>339</v>
      </c>
      <c r="P646" s="138" t="s">
        <v>1212</v>
      </c>
      <c r="Q646" s="139">
        <v>1298754</v>
      </c>
      <c r="R646" s="139">
        <v>1</v>
      </c>
      <c r="S646" s="139">
        <v>546.6</v>
      </c>
      <c r="T646" s="140"/>
      <c r="U646" s="139">
        <v>7098.9889999999996</v>
      </c>
      <c r="V646" s="141">
        <v>4.6999999999999999E-4</v>
      </c>
      <c r="W646" s="141">
        <f t="shared" si="13"/>
        <v>1.1347144279083156E-2</v>
      </c>
      <c r="X646" s="141">
        <v>1.5960625808426709E-3</v>
      </c>
      <c r="AC646" s="2"/>
      <c r="AD646" s="2"/>
      <c r="AE646" s="2"/>
    </row>
    <row r="647" spans="1:31" s="134" customFormat="1">
      <c r="A647" s="138" t="s">
        <v>1213</v>
      </c>
      <c r="B647" s="138">
        <v>62</v>
      </c>
      <c r="C647" s="138" t="s">
        <v>2550</v>
      </c>
      <c r="D647" s="138" t="s">
        <v>2551</v>
      </c>
      <c r="E647" s="138" t="s">
        <v>309</v>
      </c>
      <c r="F647" s="138" t="s">
        <v>2550</v>
      </c>
      <c r="G647" s="138" t="s">
        <v>3534</v>
      </c>
      <c r="H647" s="138" t="s">
        <v>321</v>
      </c>
      <c r="I647" s="138" t="s">
        <v>917</v>
      </c>
      <c r="J647" s="138" t="s">
        <v>204</v>
      </c>
      <c r="K647" s="138" t="s">
        <v>204</v>
      </c>
      <c r="L647" s="138" t="s">
        <v>325</v>
      </c>
      <c r="M647" s="138" t="s">
        <v>340</v>
      </c>
      <c r="N647" s="138" t="s">
        <v>440</v>
      </c>
      <c r="O647" s="138" t="s">
        <v>339</v>
      </c>
      <c r="P647" s="138" t="s">
        <v>1212</v>
      </c>
      <c r="Q647" s="139">
        <v>188666</v>
      </c>
      <c r="R647" s="139">
        <v>1</v>
      </c>
      <c r="S647" s="139">
        <v>3240</v>
      </c>
      <c r="T647" s="140"/>
      <c r="U647" s="139">
        <v>6112.7780000000002</v>
      </c>
      <c r="V647" s="141">
        <v>7.3999999999999999E-4</v>
      </c>
      <c r="W647" s="141">
        <f t="shared" si="13"/>
        <v>9.7707679096284538E-3</v>
      </c>
      <c r="X647" s="141">
        <v>1.3743331945997243E-3</v>
      </c>
      <c r="AC647" s="2"/>
      <c r="AD647" s="2"/>
      <c r="AE647" s="2"/>
    </row>
    <row r="648" spans="1:31" s="134" customFormat="1">
      <c r="A648" s="138" t="s">
        <v>1213</v>
      </c>
      <c r="B648" s="138">
        <v>62</v>
      </c>
      <c r="C648" s="138" t="s">
        <v>2082</v>
      </c>
      <c r="D648" s="138" t="s">
        <v>2083</v>
      </c>
      <c r="E648" s="138" t="s">
        <v>309</v>
      </c>
      <c r="F648" s="138" t="s">
        <v>3741</v>
      </c>
      <c r="G648" s="138" t="s">
        <v>3742</v>
      </c>
      <c r="H648" s="138" t="s">
        <v>321</v>
      </c>
      <c r="I648" s="138" t="s">
        <v>917</v>
      </c>
      <c r="J648" s="138" t="s">
        <v>204</v>
      </c>
      <c r="K648" s="138" t="s">
        <v>204</v>
      </c>
      <c r="L648" s="138" t="s">
        <v>325</v>
      </c>
      <c r="M648" s="138" t="s">
        <v>340</v>
      </c>
      <c r="N648" s="138" t="s">
        <v>464</v>
      </c>
      <c r="O648" s="138" t="s">
        <v>339</v>
      </c>
      <c r="P648" s="138" t="s">
        <v>1212</v>
      </c>
      <c r="Q648" s="139">
        <v>606933</v>
      </c>
      <c r="R648" s="139">
        <v>1</v>
      </c>
      <c r="S648" s="139">
        <v>992.1</v>
      </c>
      <c r="T648" s="139">
        <v>57.63</v>
      </c>
      <c r="U648" s="139">
        <v>6079.0129999999999</v>
      </c>
      <c r="V648" s="141">
        <v>8.1999999999999998E-4</v>
      </c>
      <c r="W648" s="141">
        <f t="shared" si="13"/>
        <v>9.7167973616274286E-3</v>
      </c>
      <c r="X648" s="141">
        <v>1.3667418244705195E-3</v>
      </c>
      <c r="AC648" s="2"/>
      <c r="AD648" s="2"/>
      <c r="AE648" s="2"/>
    </row>
    <row r="649" spans="1:31" s="134" customFormat="1">
      <c r="A649" s="138" t="s">
        <v>1213</v>
      </c>
      <c r="B649" s="138">
        <v>62</v>
      </c>
      <c r="C649" s="138" t="s">
        <v>2489</v>
      </c>
      <c r="D649" s="138" t="s">
        <v>2490</v>
      </c>
      <c r="E649" s="138" t="s">
        <v>309</v>
      </c>
      <c r="F649" s="138" t="s">
        <v>3758</v>
      </c>
      <c r="G649" s="138" t="s">
        <v>3759</v>
      </c>
      <c r="H649" s="138" t="s">
        <v>321</v>
      </c>
      <c r="I649" s="138" t="s">
        <v>917</v>
      </c>
      <c r="J649" s="138" t="s">
        <v>204</v>
      </c>
      <c r="K649" s="138" t="s">
        <v>204</v>
      </c>
      <c r="L649" s="138" t="s">
        <v>325</v>
      </c>
      <c r="M649" s="138" t="s">
        <v>340</v>
      </c>
      <c r="N649" s="138" t="s">
        <v>476</v>
      </c>
      <c r="O649" s="138" t="s">
        <v>339</v>
      </c>
      <c r="P649" s="138" t="s">
        <v>1212</v>
      </c>
      <c r="Q649" s="139">
        <v>18192</v>
      </c>
      <c r="R649" s="139">
        <v>1</v>
      </c>
      <c r="S649" s="139">
        <v>32170</v>
      </c>
      <c r="T649" s="140"/>
      <c r="U649" s="139">
        <v>5852.366</v>
      </c>
      <c r="V649" s="141">
        <v>1.14E-3</v>
      </c>
      <c r="W649" s="141">
        <f t="shared" si="13"/>
        <v>9.3545209572800832E-3</v>
      </c>
      <c r="X649" s="141">
        <v>1.3157848789448609E-3</v>
      </c>
      <c r="AC649" s="2"/>
      <c r="AD649" s="2"/>
      <c r="AE649" s="2"/>
    </row>
    <row r="650" spans="1:31" s="134" customFormat="1">
      <c r="A650" s="138" t="s">
        <v>1213</v>
      </c>
      <c r="B650" s="138">
        <v>62</v>
      </c>
      <c r="C650" s="138" t="s">
        <v>3903</v>
      </c>
      <c r="D650" s="138" t="s">
        <v>3904</v>
      </c>
      <c r="E650" s="138" t="s">
        <v>309</v>
      </c>
      <c r="F650" s="138" t="s">
        <v>3903</v>
      </c>
      <c r="G650" s="138" t="s">
        <v>3905</v>
      </c>
      <c r="H650" s="138" t="s">
        <v>321</v>
      </c>
      <c r="I650" s="138" t="s">
        <v>917</v>
      </c>
      <c r="J650" s="138" t="s">
        <v>204</v>
      </c>
      <c r="K650" s="138" t="s">
        <v>204</v>
      </c>
      <c r="L650" s="138" t="s">
        <v>325</v>
      </c>
      <c r="M650" s="138" t="s">
        <v>340</v>
      </c>
      <c r="N650" s="138" t="s">
        <v>446</v>
      </c>
      <c r="O650" s="138" t="s">
        <v>339</v>
      </c>
      <c r="P650" s="138" t="s">
        <v>1212</v>
      </c>
      <c r="Q650" s="139">
        <v>25000</v>
      </c>
      <c r="R650" s="139">
        <v>1</v>
      </c>
      <c r="S650" s="139">
        <v>23030</v>
      </c>
      <c r="T650" s="139">
        <v>52.353999999999999</v>
      </c>
      <c r="U650" s="139">
        <v>5809.8540000000003</v>
      </c>
      <c r="V650" s="141">
        <v>1.047E-2</v>
      </c>
      <c r="W650" s="141">
        <f t="shared" si="13"/>
        <v>9.2865690562991994E-3</v>
      </c>
      <c r="X650" s="141">
        <v>1.306226924645061E-3</v>
      </c>
      <c r="AC650" s="2"/>
      <c r="AD650" s="2"/>
      <c r="AE650" s="2"/>
    </row>
    <row r="651" spans="1:31" s="134" customFormat="1">
      <c r="A651" s="138" t="s">
        <v>1213</v>
      </c>
      <c r="B651" s="138">
        <v>62</v>
      </c>
      <c r="C651" s="138" t="s">
        <v>1948</v>
      </c>
      <c r="D651" s="138" t="s">
        <v>1949</v>
      </c>
      <c r="E651" s="138" t="s">
        <v>309</v>
      </c>
      <c r="F651" s="138" t="s">
        <v>1948</v>
      </c>
      <c r="G651" s="138" t="s">
        <v>3669</v>
      </c>
      <c r="H651" s="138" t="s">
        <v>321</v>
      </c>
      <c r="I651" s="138" t="s">
        <v>917</v>
      </c>
      <c r="J651" s="138" t="s">
        <v>204</v>
      </c>
      <c r="K651" s="138" t="s">
        <v>204</v>
      </c>
      <c r="L651" s="138" t="s">
        <v>325</v>
      </c>
      <c r="M651" s="138" t="s">
        <v>340</v>
      </c>
      <c r="N651" s="138" t="s">
        <v>447</v>
      </c>
      <c r="O651" s="138" t="s">
        <v>339</v>
      </c>
      <c r="P651" s="138" t="s">
        <v>1212</v>
      </c>
      <c r="Q651" s="139">
        <v>107833</v>
      </c>
      <c r="R651" s="139">
        <v>1</v>
      </c>
      <c r="S651" s="139">
        <v>5080</v>
      </c>
      <c r="T651" s="140"/>
      <c r="U651" s="139">
        <v>5477.9160000000002</v>
      </c>
      <c r="V651" s="141">
        <v>9.7000000000000005E-4</v>
      </c>
      <c r="W651" s="141">
        <f t="shared" si="13"/>
        <v>8.7559937338539465E-3</v>
      </c>
      <c r="X651" s="141">
        <v>1.231597449805791E-3</v>
      </c>
      <c r="AC651" s="2"/>
      <c r="AD651" s="2"/>
      <c r="AE651" s="2"/>
    </row>
    <row r="652" spans="1:31" s="134" customFormat="1">
      <c r="A652" s="138" t="s">
        <v>1213</v>
      </c>
      <c r="B652" s="138">
        <v>62</v>
      </c>
      <c r="C652" s="138" t="s">
        <v>2923</v>
      </c>
      <c r="D652" s="138" t="s">
        <v>2924</v>
      </c>
      <c r="E652" s="138" t="s">
        <v>309</v>
      </c>
      <c r="F652" s="138" t="s">
        <v>2923</v>
      </c>
      <c r="G652" s="138" t="s">
        <v>3777</v>
      </c>
      <c r="H652" s="138" t="s">
        <v>321</v>
      </c>
      <c r="I652" s="138" t="s">
        <v>917</v>
      </c>
      <c r="J652" s="138" t="s">
        <v>204</v>
      </c>
      <c r="K652" s="138" t="s">
        <v>204</v>
      </c>
      <c r="L652" s="138" t="s">
        <v>325</v>
      </c>
      <c r="M652" s="138" t="s">
        <v>340</v>
      </c>
      <c r="N652" s="138" t="s">
        <v>447</v>
      </c>
      <c r="O652" s="138" t="s">
        <v>339</v>
      </c>
      <c r="P652" s="138" t="s">
        <v>1212</v>
      </c>
      <c r="Q652" s="139">
        <v>24430</v>
      </c>
      <c r="R652" s="139">
        <v>1</v>
      </c>
      <c r="S652" s="139">
        <v>22350</v>
      </c>
      <c r="T652" s="140"/>
      <c r="U652" s="139">
        <v>5460.1049999999996</v>
      </c>
      <c r="V652" s="141">
        <v>1.9300000000000001E-3</v>
      </c>
      <c r="W652" s="141">
        <f t="shared" si="13"/>
        <v>8.7275243297240401E-3</v>
      </c>
      <c r="X652" s="141">
        <v>1.2275930104937438E-3</v>
      </c>
      <c r="AC652" s="2"/>
      <c r="AD652" s="2"/>
      <c r="AE652" s="2"/>
    </row>
    <row r="653" spans="1:31" s="134" customFormat="1">
      <c r="A653" s="138" t="s">
        <v>1213</v>
      </c>
      <c r="B653" s="138">
        <v>62</v>
      </c>
      <c r="C653" s="138" t="s">
        <v>1913</v>
      </c>
      <c r="D653" s="138" t="s">
        <v>1914</v>
      </c>
      <c r="E653" s="138" t="s">
        <v>309</v>
      </c>
      <c r="F653" s="138" t="s">
        <v>1913</v>
      </c>
      <c r="G653" s="138" t="s">
        <v>3587</v>
      </c>
      <c r="H653" s="138" t="s">
        <v>321</v>
      </c>
      <c r="I653" s="138" t="s">
        <v>917</v>
      </c>
      <c r="J653" s="138" t="s">
        <v>204</v>
      </c>
      <c r="K653" s="138" t="s">
        <v>204</v>
      </c>
      <c r="L653" s="138" t="s">
        <v>325</v>
      </c>
      <c r="M653" s="138" t="s">
        <v>340</v>
      </c>
      <c r="N653" s="138" t="s">
        <v>464</v>
      </c>
      <c r="O653" s="138" t="s">
        <v>339</v>
      </c>
      <c r="P653" s="138" t="s">
        <v>1212</v>
      </c>
      <c r="Q653" s="139">
        <v>18474</v>
      </c>
      <c r="R653" s="139">
        <v>1</v>
      </c>
      <c r="S653" s="139">
        <v>28940</v>
      </c>
      <c r="T653" s="139">
        <v>34.942</v>
      </c>
      <c r="U653" s="139">
        <v>5381.317</v>
      </c>
      <c r="V653" s="141">
        <v>3.8999999999999999E-4</v>
      </c>
      <c r="W653" s="141">
        <f t="shared" si="13"/>
        <v>8.6015882558041629E-3</v>
      </c>
      <c r="X653" s="141">
        <v>1.2098791390369164E-3</v>
      </c>
      <c r="AC653" s="2"/>
      <c r="AD653" s="2"/>
      <c r="AE653" s="2"/>
    </row>
    <row r="654" spans="1:31" s="134" customFormat="1">
      <c r="A654" s="138" t="s">
        <v>1213</v>
      </c>
      <c r="B654" s="138">
        <v>62</v>
      </c>
      <c r="C654" s="138" t="s">
        <v>3562</v>
      </c>
      <c r="D654" s="138" t="s">
        <v>3563</v>
      </c>
      <c r="E654" s="138" t="s">
        <v>309</v>
      </c>
      <c r="F654" s="138" t="s">
        <v>3562</v>
      </c>
      <c r="G654" s="138" t="s">
        <v>3564</v>
      </c>
      <c r="H654" s="138" t="s">
        <v>321</v>
      </c>
      <c r="I654" s="138" t="s">
        <v>917</v>
      </c>
      <c r="J654" s="138" t="s">
        <v>204</v>
      </c>
      <c r="K654" s="138" t="s">
        <v>204</v>
      </c>
      <c r="L654" s="138" t="s">
        <v>325</v>
      </c>
      <c r="M654" s="138" t="s">
        <v>340</v>
      </c>
      <c r="N654" s="138" t="s">
        <v>439</v>
      </c>
      <c r="O654" s="138" t="s">
        <v>339</v>
      </c>
      <c r="P654" s="138" t="s">
        <v>1212</v>
      </c>
      <c r="Q654" s="139">
        <v>60658</v>
      </c>
      <c r="R654" s="139">
        <v>1</v>
      </c>
      <c r="S654" s="139">
        <v>8478</v>
      </c>
      <c r="T654" s="140"/>
      <c r="U654" s="139">
        <v>5142.585</v>
      </c>
      <c r="V654" s="141">
        <v>7.5000000000000002E-4</v>
      </c>
      <c r="W654" s="141">
        <f t="shared" si="13"/>
        <v>8.2199949827290696E-3</v>
      </c>
      <c r="X654" s="141">
        <v>1.1562051282658428E-3</v>
      </c>
      <c r="AC654" s="2"/>
      <c r="AD654" s="2"/>
      <c r="AE654" s="2"/>
    </row>
    <row r="655" spans="1:31" s="134" customFormat="1">
      <c r="A655" s="138" t="s">
        <v>1213</v>
      </c>
      <c r="B655" s="138">
        <v>62</v>
      </c>
      <c r="C655" s="138" t="s">
        <v>1714</v>
      </c>
      <c r="D655" s="138" t="s">
        <v>1715</v>
      </c>
      <c r="E655" s="138" t="s">
        <v>309</v>
      </c>
      <c r="F655" s="138" t="s">
        <v>3657</v>
      </c>
      <c r="G655" s="138" t="s">
        <v>3658</v>
      </c>
      <c r="H655" s="138" t="s">
        <v>321</v>
      </c>
      <c r="I655" s="138" t="s">
        <v>917</v>
      </c>
      <c r="J655" s="138" t="s">
        <v>204</v>
      </c>
      <c r="K655" s="138" t="s">
        <v>204</v>
      </c>
      <c r="L655" s="138" t="s">
        <v>325</v>
      </c>
      <c r="M655" s="138" t="s">
        <v>340</v>
      </c>
      <c r="N655" s="138" t="s">
        <v>464</v>
      </c>
      <c r="O655" s="138" t="s">
        <v>339</v>
      </c>
      <c r="P655" s="138" t="s">
        <v>1212</v>
      </c>
      <c r="Q655" s="139">
        <v>273833</v>
      </c>
      <c r="R655" s="139">
        <v>1</v>
      </c>
      <c r="S655" s="139">
        <v>1783</v>
      </c>
      <c r="T655" s="140"/>
      <c r="U655" s="139">
        <v>4882.442</v>
      </c>
      <c r="V655" s="141">
        <v>1.41E-3</v>
      </c>
      <c r="W655" s="141">
        <f t="shared" si="13"/>
        <v>7.8041780045377341E-3</v>
      </c>
      <c r="X655" s="141">
        <v>1.0977172917629049E-3</v>
      </c>
      <c r="AC655" s="2"/>
      <c r="AD655" s="2"/>
      <c r="AE655" s="2"/>
    </row>
    <row r="656" spans="1:31" s="134" customFormat="1">
      <c r="A656" s="138" t="s">
        <v>1213</v>
      </c>
      <c r="B656" s="138">
        <v>62</v>
      </c>
      <c r="C656" s="138" t="s">
        <v>2703</v>
      </c>
      <c r="D656" s="138" t="s">
        <v>2704</v>
      </c>
      <c r="E656" s="138" t="s">
        <v>309</v>
      </c>
      <c r="F656" s="138" t="s">
        <v>2703</v>
      </c>
      <c r="G656" s="138" t="s">
        <v>3746</v>
      </c>
      <c r="H656" s="138" t="s">
        <v>321</v>
      </c>
      <c r="I656" s="138" t="s">
        <v>917</v>
      </c>
      <c r="J656" s="138" t="s">
        <v>204</v>
      </c>
      <c r="K656" s="138" t="s">
        <v>204</v>
      </c>
      <c r="L656" s="138" t="s">
        <v>325</v>
      </c>
      <c r="M656" s="138" t="s">
        <v>340</v>
      </c>
      <c r="N656" s="138" t="s">
        <v>451</v>
      </c>
      <c r="O656" s="138" t="s">
        <v>339</v>
      </c>
      <c r="P656" s="138" t="s">
        <v>1212</v>
      </c>
      <c r="Q656" s="139">
        <v>4513</v>
      </c>
      <c r="R656" s="139">
        <v>1</v>
      </c>
      <c r="S656" s="139">
        <v>99210</v>
      </c>
      <c r="T656" s="140"/>
      <c r="U656" s="139">
        <v>4477.3469999999998</v>
      </c>
      <c r="V656" s="141">
        <v>5.9000000000000003E-4</v>
      </c>
      <c r="W656" s="141">
        <f t="shared" si="13"/>
        <v>7.1566672939653983E-3</v>
      </c>
      <c r="X656" s="141">
        <v>1.0066399607251385E-3</v>
      </c>
      <c r="AC656" s="2"/>
      <c r="AD656" s="2"/>
      <c r="AE656" s="2"/>
    </row>
    <row r="657" spans="1:31" s="134" customFormat="1">
      <c r="A657" s="138" t="s">
        <v>1213</v>
      </c>
      <c r="B657" s="138">
        <v>62</v>
      </c>
      <c r="C657" s="138" t="s">
        <v>1781</v>
      </c>
      <c r="D657" s="138" t="s">
        <v>1782</v>
      </c>
      <c r="E657" s="138" t="s">
        <v>309</v>
      </c>
      <c r="F657" s="138" t="s">
        <v>3546</v>
      </c>
      <c r="G657" s="138" t="s">
        <v>3547</v>
      </c>
      <c r="H657" s="138" t="s">
        <v>321</v>
      </c>
      <c r="I657" s="138" t="s">
        <v>917</v>
      </c>
      <c r="J657" s="138" t="s">
        <v>204</v>
      </c>
      <c r="K657" s="138" t="s">
        <v>204</v>
      </c>
      <c r="L657" s="138" t="s">
        <v>325</v>
      </c>
      <c r="M657" s="138" t="s">
        <v>340</v>
      </c>
      <c r="N657" s="138" t="s">
        <v>454</v>
      </c>
      <c r="O657" s="138" t="s">
        <v>339</v>
      </c>
      <c r="P657" s="138" t="s">
        <v>1212</v>
      </c>
      <c r="Q657" s="139">
        <v>47260</v>
      </c>
      <c r="R657" s="139">
        <v>1</v>
      </c>
      <c r="S657" s="139">
        <v>8700</v>
      </c>
      <c r="T657" s="140"/>
      <c r="U657" s="139">
        <v>4111.62</v>
      </c>
      <c r="V657" s="141">
        <v>4.6000000000000001E-4</v>
      </c>
      <c r="W657" s="141">
        <f t="shared" si="13"/>
        <v>6.5720830615125462E-3</v>
      </c>
      <c r="X657" s="141">
        <v>9.2441371984719836E-4</v>
      </c>
      <c r="AC657" s="2"/>
      <c r="AD657" s="2"/>
      <c r="AE657" s="2"/>
    </row>
    <row r="658" spans="1:31" s="134" customFormat="1">
      <c r="A658" s="138" t="s">
        <v>1213</v>
      </c>
      <c r="B658" s="138">
        <v>62</v>
      </c>
      <c r="C658" s="138" t="s">
        <v>2385</v>
      </c>
      <c r="D658" s="138" t="s">
        <v>2386</v>
      </c>
      <c r="E658" s="138" t="s">
        <v>309</v>
      </c>
      <c r="F658" s="138" t="s">
        <v>2385</v>
      </c>
      <c r="G658" s="138" t="s">
        <v>3641</v>
      </c>
      <c r="H658" s="138" t="s">
        <v>321</v>
      </c>
      <c r="I658" s="138" t="s">
        <v>917</v>
      </c>
      <c r="J658" s="138" t="s">
        <v>204</v>
      </c>
      <c r="K658" s="138" t="s">
        <v>204</v>
      </c>
      <c r="L658" s="138" t="s">
        <v>325</v>
      </c>
      <c r="M658" s="138" t="s">
        <v>340</v>
      </c>
      <c r="N658" s="138" t="s">
        <v>447</v>
      </c>
      <c r="O658" s="138" t="s">
        <v>339</v>
      </c>
      <c r="P658" s="138" t="s">
        <v>1212</v>
      </c>
      <c r="Q658" s="139">
        <v>13262</v>
      </c>
      <c r="R658" s="139">
        <v>1</v>
      </c>
      <c r="S658" s="139">
        <v>30010</v>
      </c>
      <c r="T658" s="140"/>
      <c r="U658" s="139">
        <v>3979.9259999999999</v>
      </c>
      <c r="V658" s="141">
        <v>6.3000000000000003E-4</v>
      </c>
      <c r="W658" s="141">
        <f t="shared" si="13"/>
        <v>6.3615811409306749E-3</v>
      </c>
      <c r="X658" s="141">
        <v>8.9480501563290896E-4</v>
      </c>
      <c r="AC658" s="2"/>
      <c r="AD658" s="2"/>
      <c r="AE658" s="2"/>
    </row>
    <row r="659" spans="1:31" s="134" customFormat="1">
      <c r="A659" s="138" t="s">
        <v>1213</v>
      </c>
      <c r="B659" s="138">
        <v>62</v>
      </c>
      <c r="C659" s="138" t="s">
        <v>1753</v>
      </c>
      <c r="D659" s="138" t="s">
        <v>1754</v>
      </c>
      <c r="E659" s="138" t="s">
        <v>309</v>
      </c>
      <c r="F659" s="138" t="s">
        <v>1753</v>
      </c>
      <c r="G659" s="138" t="s">
        <v>3663</v>
      </c>
      <c r="H659" s="138" t="s">
        <v>321</v>
      </c>
      <c r="I659" s="138" t="s">
        <v>917</v>
      </c>
      <c r="J659" s="138" t="s">
        <v>204</v>
      </c>
      <c r="K659" s="138" t="s">
        <v>204</v>
      </c>
      <c r="L659" s="138" t="s">
        <v>325</v>
      </c>
      <c r="M659" s="138" t="s">
        <v>340</v>
      </c>
      <c r="N659" s="138" t="s">
        <v>447</v>
      </c>
      <c r="O659" s="138" t="s">
        <v>339</v>
      </c>
      <c r="P659" s="138" t="s">
        <v>1212</v>
      </c>
      <c r="Q659" s="139">
        <v>231883</v>
      </c>
      <c r="R659" s="139">
        <v>1</v>
      </c>
      <c r="S659" s="139">
        <v>1661</v>
      </c>
      <c r="T659" s="140"/>
      <c r="U659" s="139">
        <v>3851.5770000000002</v>
      </c>
      <c r="V659" s="141">
        <v>8.1999999999999998E-4</v>
      </c>
      <c r="W659" s="141">
        <f t="shared" si="13"/>
        <v>6.1564259250152763E-3</v>
      </c>
      <c r="X659" s="141">
        <v>8.6594836630036651E-4</v>
      </c>
      <c r="AC659" s="2"/>
      <c r="AD659" s="2"/>
      <c r="AE659" s="2"/>
    </row>
    <row r="660" spans="1:31" s="134" customFormat="1">
      <c r="A660" s="138" t="s">
        <v>1213</v>
      </c>
      <c r="B660" s="138">
        <v>62</v>
      </c>
      <c r="C660" s="138" t="s">
        <v>2327</v>
      </c>
      <c r="D660" s="138" t="s">
        <v>2328</v>
      </c>
      <c r="E660" s="138" t="s">
        <v>309</v>
      </c>
      <c r="F660" s="138" t="s">
        <v>2327</v>
      </c>
      <c r="G660" s="138" t="s">
        <v>3745</v>
      </c>
      <c r="H660" s="138" t="s">
        <v>321</v>
      </c>
      <c r="I660" s="138" t="s">
        <v>917</v>
      </c>
      <c r="J660" s="138" t="s">
        <v>204</v>
      </c>
      <c r="K660" s="138" t="s">
        <v>204</v>
      </c>
      <c r="L660" s="138" t="s">
        <v>325</v>
      </c>
      <c r="M660" s="138" t="s">
        <v>340</v>
      </c>
      <c r="N660" s="138" t="s">
        <v>464</v>
      </c>
      <c r="O660" s="138" t="s">
        <v>339</v>
      </c>
      <c r="P660" s="138" t="s">
        <v>1212</v>
      </c>
      <c r="Q660" s="139">
        <v>131445</v>
      </c>
      <c r="R660" s="139">
        <v>1</v>
      </c>
      <c r="S660" s="139">
        <v>2900</v>
      </c>
      <c r="T660" s="139">
        <v>31.547000000000001</v>
      </c>
      <c r="U660" s="139">
        <v>3843.4520000000002</v>
      </c>
      <c r="V660" s="141">
        <v>6.0999999999999997E-4</v>
      </c>
      <c r="W660" s="141">
        <f t="shared" si="13"/>
        <v>6.1434387873725007E-3</v>
      </c>
      <c r="X660" s="141">
        <v>8.6412162611675071E-4</v>
      </c>
      <c r="AC660" s="2"/>
      <c r="AD660" s="2"/>
      <c r="AE660" s="2"/>
    </row>
    <row r="661" spans="1:31" s="134" customFormat="1">
      <c r="A661" s="138" t="s">
        <v>1213</v>
      </c>
      <c r="B661" s="138">
        <v>62</v>
      </c>
      <c r="C661" s="138" t="s">
        <v>2351</v>
      </c>
      <c r="D661" s="138" t="s">
        <v>2352</v>
      </c>
      <c r="E661" s="138" t="s">
        <v>309</v>
      </c>
      <c r="F661" s="138" t="s">
        <v>3737</v>
      </c>
      <c r="G661" s="138" t="s">
        <v>3738</v>
      </c>
      <c r="H661" s="138" t="s">
        <v>321</v>
      </c>
      <c r="I661" s="138" t="s">
        <v>917</v>
      </c>
      <c r="J661" s="138" t="s">
        <v>204</v>
      </c>
      <c r="K661" s="138" t="s">
        <v>204</v>
      </c>
      <c r="L661" s="138" t="s">
        <v>325</v>
      </c>
      <c r="M661" s="138" t="s">
        <v>340</v>
      </c>
      <c r="N661" s="138" t="s">
        <v>459</v>
      </c>
      <c r="O661" s="138" t="s">
        <v>339</v>
      </c>
      <c r="P661" s="138" t="s">
        <v>1212</v>
      </c>
      <c r="Q661" s="139">
        <v>48927</v>
      </c>
      <c r="R661" s="139">
        <v>1</v>
      </c>
      <c r="S661" s="139">
        <v>7800</v>
      </c>
      <c r="T661" s="140"/>
      <c r="U661" s="139">
        <v>3816.306</v>
      </c>
      <c r="V661" s="141">
        <v>4.2000000000000002E-4</v>
      </c>
      <c r="W661" s="141">
        <f t="shared" si="13"/>
        <v>6.100048161101634E-3</v>
      </c>
      <c r="X661" s="141">
        <v>8.5801840285220483E-4</v>
      </c>
      <c r="AC661" s="2"/>
      <c r="AD661" s="2"/>
      <c r="AE661" s="2"/>
    </row>
    <row r="662" spans="1:31" s="134" customFormat="1">
      <c r="A662" s="138" t="s">
        <v>1213</v>
      </c>
      <c r="B662" s="138">
        <v>62</v>
      </c>
      <c r="C662" s="138" t="s">
        <v>3258</v>
      </c>
      <c r="D662" s="138" t="s">
        <v>3259</v>
      </c>
      <c r="E662" s="138" t="s">
        <v>309</v>
      </c>
      <c r="F662" s="138" t="s">
        <v>3258</v>
      </c>
      <c r="G662" s="138" t="s">
        <v>3622</v>
      </c>
      <c r="H662" s="138" t="s">
        <v>321</v>
      </c>
      <c r="I662" s="138" t="s">
        <v>917</v>
      </c>
      <c r="J662" s="138" t="s">
        <v>204</v>
      </c>
      <c r="K662" s="138" t="s">
        <v>204</v>
      </c>
      <c r="L662" s="138" t="s">
        <v>325</v>
      </c>
      <c r="M662" s="138" t="s">
        <v>340</v>
      </c>
      <c r="N662" s="138" t="s">
        <v>441</v>
      </c>
      <c r="O662" s="138" t="s">
        <v>339</v>
      </c>
      <c r="P662" s="138" t="s">
        <v>1212</v>
      </c>
      <c r="Q662" s="139">
        <v>14392</v>
      </c>
      <c r="R662" s="139">
        <v>1</v>
      </c>
      <c r="S662" s="139">
        <v>26100</v>
      </c>
      <c r="T662" s="140"/>
      <c r="U662" s="139">
        <v>3756.3119999999999</v>
      </c>
      <c r="V662" s="141">
        <v>2.5999999999999998E-4</v>
      </c>
      <c r="W662" s="141">
        <f t="shared" si="13"/>
        <v>6.0041527351643188E-3</v>
      </c>
      <c r="X662" s="141">
        <v>8.4452997816594668E-4</v>
      </c>
      <c r="AC662" s="2"/>
      <c r="AD662" s="2"/>
      <c r="AE662" s="2"/>
    </row>
    <row r="663" spans="1:31" s="134" customFormat="1">
      <c r="A663" s="138" t="s">
        <v>1213</v>
      </c>
      <c r="B663" s="138">
        <v>62</v>
      </c>
      <c r="C663" s="138" t="s">
        <v>1618</v>
      </c>
      <c r="D663" s="138" t="s">
        <v>1619</v>
      </c>
      <c r="E663" s="138" t="s">
        <v>309</v>
      </c>
      <c r="F663" s="138" t="s">
        <v>3626</v>
      </c>
      <c r="G663" s="138" t="s">
        <v>3627</v>
      </c>
      <c r="H663" s="138" t="s">
        <v>321</v>
      </c>
      <c r="I663" s="138" t="s">
        <v>917</v>
      </c>
      <c r="J663" s="138" t="s">
        <v>204</v>
      </c>
      <c r="K663" s="138" t="s">
        <v>204</v>
      </c>
      <c r="L663" s="138" t="s">
        <v>325</v>
      </c>
      <c r="M663" s="138" t="s">
        <v>340</v>
      </c>
      <c r="N663" s="138" t="s">
        <v>447</v>
      </c>
      <c r="O663" s="138" t="s">
        <v>339</v>
      </c>
      <c r="P663" s="138" t="s">
        <v>1212</v>
      </c>
      <c r="Q663" s="139">
        <v>200050</v>
      </c>
      <c r="R663" s="139">
        <v>1</v>
      </c>
      <c r="S663" s="139">
        <v>1708</v>
      </c>
      <c r="T663" s="140"/>
      <c r="U663" s="139">
        <v>3416.8539999999998</v>
      </c>
      <c r="V663" s="141">
        <v>3.2299999999999998E-3</v>
      </c>
      <c r="W663" s="141">
        <f t="shared" si="13"/>
        <v>5.4615573173253827E-3</v>
      </c>
      <c r="X663" s="141">
        <v>7.6820978502750237E-4</v>
      </c>
      <c r="AC663" s="2"/>
      <c r="AD663" s="2"/>
      <c r="AE663" s="2"/>
    </row>
    <row r="664" spans="1:31" s="134" customFormat="1">
      <c r="A664" s="138" t="s">
        <v>1213</v>
      </c>
      <c r="B664" s="138">
        <v>62</v>
      </c>
      <c r="C664" s="138" t="s">
        <v>3571</v>
      </c>
      <c r="D664" s="138" t="s">
        <v>3572</v>
      </c>
      <c r="E664" s="138" t="s">
        <v>309</v>
      </c>
      <c r="F664" s="138" t="s">
        <v>3571</v>
      </c>
      <c r="G664" s="138" t="s">
        <v>3573</v>
      </c>
      <c r="H664" s="138" t="s">
        <v>321</v>
      </c>
      <c r="I664" s="138" t="s">
        <v>917</v>
      </c>
      <c r="J664" s="138" t="s">
        <v>204</v>
      </c>
      <c r="K664" s="138" t="s">
        <v>204</v>
      </c>
      <c r="L664" s="138" t="s">
        <v>325</v>
      </c>
      <c r="M664" s="138" t="s">
        <v>340</v>
      </c>
      <c r="N664" s="138" t="s">
        <v>475</v>
      </c>
      <c r="O664" s="138" t="s">
        <v>339</v>
      </c>
      <c r="P664" s="138" t="s">
        <v>1212</v>
      </c>
      <c r="Q664" s="139">
        <v>10632</v>
      </c>
      <c r="R664" s="139">
        <v>1</v>
      </c>
      <c r="S664" s="139">
        <v>30240</v>
      </c>
      <c r="T664" s="140"/>
      <c r="U664" s="139">
        <v>3215.1170000000002</v>
      </c>
      <c r="V664" s="141">
        <v>7.6999999999999996E-4</v>
      </c>
      <c r="W664" s="141">
        <f t="shared" si="13"/>
        <v>5.1390974789696118E-3</v>
      </c>
      <c r="X664" s="141">
        <v>7.2285334386785875E-4</v>
      </c>
      <c r="AC664" s="2"/>
      <c r="AD664" s="2"/>
      <c r="AE664" s="2"/>
    </row>
    <row r="665" spans="1:31" s="134" customFormat="1">
      <c r="A665" s="138" t="s">
        <v>1213</v>
      </c>
      <c r="B665" s="138">
        <v>62</v>
      </c>
      <c r="C665" s="138" t="s">
        <v>2598</v>
      </c>
      <c r="D665" s="138" t="s">
        <v>2599</v>
      </c>
      <c r="E665" s="138" t="s">
        <v>309</v>
      </c>
      <c r="F665" s="138" t="s">
        <v>2598</v>
      </c>
      <c r="G665" s="138" t="s">
        <v>3664</v>
      </c>
      <c r="H665" s="138" t="s">
        <v>321</v>
      </c>
      <c r="I665" s="138" t="s">
        <v>917</v>
      </c>
      <c r="J665" s="138" t="s">
        <v>204</v>
      </c>
      <c r="K665" s="138" t="s">
        <v>204</v>
      </c>
      <c r="L665" s="138" t="s">
        <v>325</v>
      </c>
      <c r="M665" s="138" t="s">
        <v>340</v>
      </c>
      <c r="N665" s="138" t="s">
        <v>454</v>
      </c>
      <c r="O665" s="138" t="s">
        <v>339</v>
      </c>
      <c r="P665" s="138" t="s">
        <v>1212</v>
      </c>
      <c r="Q665" s="139">
        <v>1415653.8</v>
      </c>
      <c r="R665" s="139">
        <v>1</v>
      </c>
      <c r="S665" s="139">
        <v>203</v>
      </c>
      <c r="T665" s="140"/>
      <c r="U665" s="139">
        <v>2873.777</v>
      </c>
      <c r="V665" s="141">
        <v>5.4000000000000001E-4</v>
      </c>
      <c r="W665" s="141">
        <f t="shared" si="13"/>
        <v>4.5934938404483729E-3</v>
      </c>
      <c r="X665" s="141">
        <v>6.4611002149549872E-4</v>
      </c>
      <c r="AC665" s="2"/>
      <c r="AD665" s="2"/>
      <c r="AE665" s="2"/>
    </row>
    <row r="666" spans="1:31" s="134" customFormat="1">
      <c r="A666" s="138" t="s">
        <v>1213</v>
      </c>
      <c r="B666" s="138">
        <v>62</v>
      </c>
      <c r="C666" s="138" t="s">
        <v>3754</v>
      </c>
      <c r="D666" s="138" t="s">
        <v>3755</v>
      </c>
      <c r="E666" s="138" t="s">
        <v>309</v>
      </c>
      <c r="F666" s="138" t="s">
        <v>3756</v>
      </c>
      <c r="G666" s="138" t="s">
        <v>3757</v>
      </c>
      <c r="H666" s="138" t="s">
        <v>321</v>
      </c>
      <c r="I666" s="138" t="s">
        <v>917</v>
      </c>
      <c r="J666" s="138" t="s">
        <v>204</v>
      </c>
      <c r="K666" s="138" t="s">
        <v>204</v>
      </c>
      <c r="L666" s="138" t="s">
        <v>325</v>
      </c>
      <c r="M666" s="138" t="s">
        <v>340</v>
      </c>
      <c r="N666" s="138" t="s">
        <v>476</v>
      </c>
      <c r="O666" s="138" t="s">
        <v>339</v>
      </c>
      <c r="P666" s="138" t="s">
        <v>1212</v>
      </c>
      <c r="Q666" s="139">
        <v>41238</v>
      </c>
      <c r="R666" s="139">
        <v>1</v>
      </c>
      <c r="S666" s="139">
        <v>6861</v>
      </c>
      <c r="T666" s="139">
        <v>25.693999999999999</v>
      </c>
      <c r="U666" s="139">
        <v>2855.0329999999999</v>
      </c>
      <c r="V666" s="141">
        <v>5.6999999999999998E-4</v>
      </c>
      <c r="W666" s="141">
        <f t="shared" si="13"/>
        <v>4.5635331133128424E-3</v>
      </c>
      <c r="X666" s="141">
        <v>6.4189581620298234E-4</v>
      </c>
      <c r="AC666" s="2"/>
      <c r="AD666" s="2"/>
      <c r="AE666" s="2"/>
    </row>
    <row r="667" spans="1:31" s="134" customFormat="1">
      <c r="A667" s="138" t="s">
        <v>1213</v>
      </c>
      <c r="B667" s="138">
        <v>62</v>
      </c>
      <c r="C667" s="138" t="s">
        <v>2050</v>
      </c>
      <c r="D667" s="138" t="s">
        <v>2051</v>
      </c>
      <c r="E667" s="138" t="s">
        <v>309</v>
      </c>
      <c r="F667" s="138" t="s">
        <v>2050</v>
      </c>
      <c r="G667" s="138" t="s">
        <v>3668</v>
      </c>
      <c r="H667" s="138" t="s">
        <v>321</v>
      </c>
      <c r="I667" s="138" t="s">
        <v>917</v>
      </c>
      <c r="J667" s="138" t="s">
        <v>204</v>
      </c>
      <c r="K667" s="138" t="s">
        <v>204</v>
      </c>
      <c r="L667" s="138" t="s">
        <v>325</v>
      </c>
      <c r="M667" s="138" t="s">
        <v>340</v>
      </c>
      <c r="N667" s="138" t="s">
        <v>464</v>
      </c>
      <c r="O667" s="138" t="s">
        <v>339</v>
      </c>
      <c r="P667" s="138" t="s">
        <v>1212</v>
      </c>
      <c r="Q667" s="139">
        <v>129813</v>
      </c>
      <c r="R667" s="139">
        <v>1</v>
      </c>
      <c r="S667" s="139">
        <v>1796</v>
      </c>
      <c r="T667" s="140"/>
      <c r="U667" s="139">
        <v>2331.4409999999998</v>
      </c>
      <c r="V667" s="141">
        <v>2.7999999999999998E-4</v>
      </c>
      <c r="W667" s="141">
        <f t="shared" si="13"/>
        <v>3.7266147905243847E-3</v>
      </c>
      <c r="X667" s="141">
        <v>5.2417685666824069E-4</v>
      </c>
      <c r="AC667" s="2"/>
      <c r="AD667" s="2"/>
      <c r="AE667" s="2"/>
    </row>
    <row r="668" spans="1:31" s="134" customFormat="1">
      <c r="A668" s="138" t="s">
        <v>1213</v>
      </c>
      <c r="B668" s="138">
        <v>62</v>
      </c>
      <c r="C668" s="138" t="s">
        <v>2517</v>
      </c>
      <c r="D668" s="138" t="s">
        <v>2518</v>
      </c>
      <c r="E668" s="138" t="s">
        <v>309</v>
      </c>
      <c r="F668" s="138" t="s">
        <v>2517</v>
      </c>
      <c r="G668" s="138" t="s">
        <v>3779</v>
      </c>
      <c r="H668" s="138" t="s">
        <v>321</v>
      </c>
      <c r="I668" s="138" t="s">
        <v>917</v>
      </c>
      <c r="J668" s="138" t="s">
        <v>204</v>
      </c>
      <c r="K668" s="138" t="s">
        <v>204</v>
      </c>
      <c r="L668" s="138" t="s">
        <v>325</v>
      </c>
      <c r="M668" s="138" t="s">
        <v>340</v>
      </c>
      <c r="N668" s="138" t="s">
        <v>447</v>
      </c>
      <c r="O668" s="138" t="s">
        <v>339</v>
      </c>
      <c r="P668" s="138" t="s">
        <v>1212</v>
      </c>
      <c r="Q668" s="139">
        <v>239266</v>
      </c>
      <c r="R668" s="139">
        <v>1</v>
      </c>
      <c r="S668" s="139">
        <v>972.7</v>
      </c>
      <c r="T668" s="140"/>
      <c r="U668" s="139">
        <v>2327.34</v>
      </c>
      <c r="V668" s="141">
        <v>4.2999999999999999E-4</v>
      </c>
      <c r="W668" s="141">
        <f t="shared" si="13"/>
        <v>3.7200596826507826E-3</v>
      </c>
      <c r="X668" s="141">
        <v>5.2325483063833211E-4</v>
      </c>
      <c r="AC668" s="2"/>
      <c r="AD668" s="2"/>
      <c r="AE668" s="2"/>
    </row>
    <row r="669" spans="1:31" s="134" customFormat="1">
      <c r="A669" s="138" t="s">
        <v>1213</v>
      </c>
      <c r="B669" s="138">
        <v>62</v>
      </c>
      <c r="C669" s="138" t="s">
        <v>2262</v>
      </c>
      <c r="D669" s="138" t="s">
        <v>2263</v>
      </c>
      <c r="E669" s="138" t="s">
        <v>309</v>
      </c>
      <c r="F669" s="138" t="s">
        <v>2262</v>
      </c>
      <c r="G669" s="138" t="s">
        <v>3747</v>
      </c>
      <c r="H669" s="138" t="s">
        <v>321</v>
      </c>
      <c r="I669" s="138" t="s">
        <v>917</v>
      </c>
      <c r="J669" s="138" t="s">
        <v>204</v>
      </c>
      <c r="K669" s="138" t="s">
        <v>204</v>
      </c>
      <c r="L669" s="138" t="s">
        <v>325</v>
      </c>
      <c r="M669" s="138" t="s">
        <v>340</v>
      </c>
      <c r="N669" s="138" t="s">
        <v>441</v>
      </c>
      <c r="O669" s="138" t="s">
        <v>339</v>
      </c>
      <c r="P669" s="138" t="s">
        <v>1212</v>
      </c>
      <c r="Q669" s="139">
        <v>222965</v>
      </c>
      <c r="R669" s="139">
        <v>1</v>
      </c>
      <c r="S669" s="139">
        <v>1013</v>
      </c>
      <c r="T669" s="139">
        <v>22.297000000000001</v>
      </c>
      <c r="U669" s="139">
        <v>2280.9319999999998</v>
      </c>
      <c r="V669" s="141">
        <v>4.0999999999999999E-4</v>
      </c>
      <c r="W669" s="141">
        <f t="shared" si="13"/>
        <v>3.6458803492691286E-3</v>
      </c>
      <c r="X669" s="141">
        <v>5.1282094036864058E-4</v>
      </c>
      <c r="AC669" s="2"/>
      <c r="AD669" s="2"/>
      <c r="AE669" s="2"/>
    </row>
    <row r="670" spans="1:31" s="134" customFormat="1">
      <c r="A670" s="138" t="s">
        <v>1213</v>
      </c>
      <c r="B670" s="138">
        <v>62</v>
      </c>
      <c r="C670" s="138" t="s">
        <v>3574</v>
      </c>
      <c r="D670" s="138" t="s">
        <v>3575</v>
      </c>
      <c r="E670" s="138" t="s">
        <v>309</v>
      </c>
      <c r="F670" s="138" t="s">
        <v>3576</v>
      </c>
      <c r="G670" s="138" t="s">
        <v>3577</v>
      </c>
      <c r="H670" s="138" t="s">
        <v>321</v>
      </c>
      <c r="I670" s="138" t="s">
        <v>917</v>
      </c>
      <c r="J670" s="138" t="s">
        <v>204</v>
      </c>
      <c r="K670" s="138" t="s">
        <v>204</v>
      </c>
      <c r="L670" s="138" t="s">
        <v>325</v>
      </c>
      <c r="M670" s="138" t="s">
        <v>340</v>
      </c>
      <c r="N670" s="138" t="s">
        <v>454</v>
      </c>
      <c r="O670" s="138" t="s">
        <v>339</v>
      </c>
      <c r="P670" s="138" t="s">
        <v>1212</v>
      </c>
      <c r="Q670" s="139">
        <v>179209</v>
      </c>
      <c r="R670" s="139">
        <v>1</v>
      </c>
      <c r="S670" s="139">
        <v>1249</v>
      </c>
      <c r="T670" s="139">
        <v>33.887</v>
      </c>
      <c r="U670" s="139">
        <v>2272.2080000000001</v>
      </c>
      <c r="V670" s="141">
        <v>1.4999999999999999E-4</v>
      </c>
      <c r="W670" s="141">
        <f t="shared" si="13"/>
        <v>3.6319357598789044E-3</v>
      </c>
      <c r="X670" s="141">
        <v>5.1085952727794961E-4</v>
      </c>
      <c r="AC670" s="2"/>
      <c r="AD670" s="2"/>
      <c r="AE670" s="2"/>
    </row>
    <row r="671" spans="1:31" s="134" customFormat="1">
      <c r="A671" s="138" t="s">
        <v>1213</v>
      </c>
      <c r="B671" s="138">
        <v>62</v>
      </c>
      <c r="C671" s="138" t="s">
        <v>2280</v>
      </c>
      <c r="D671" s="138" t="s">
        <v>2281</v>
      </c>
      <c r="E671" s="138" t="s">
        <v>309</v>
      </c>
      <c r="F671" s="138" t="s">
        <v>2280</v>
      </c>
      <c r="G671" s="138" t="s">
        <v>3608</v>
      </c>
      <c r="H671" s="138" t="s">
        <v>321</v>
      </c>
      <c r="I671" s="138" t="s">
        <v>917</v>
      </c>
      <c r="J671" s="138" t="s">
        <v>204</v>
      </c>
      <c r="K671" s="138" t="s">
        <v>204</v>
      </c>
      <c r="L671" s="138" t="s">
        <v>325</v>
      </c>
      <c r="M671" s="138" t="s">
        <v>340</v>
      </c>
      <c r="N671" s="138" t="s">
        <v>454</v>
      </c>
      <c r="O671" s="138" t="s">
        <v>339</v>
      </c>
      <c r="P671" s="138" t="s">
        <v>1212</v>
      </c>
      <c r="Q671" s="139">
        <v>3891</v>
      </c>
      <c r="R671" s="139">
        <v>1</v>
      </c>
      <c r="S671" s="139">
        <v>57450</v>
      </c>
      <c r="T671" s="140"/>
      <c r="U671" s="139">
        <v>2235.38</v>
      </c>
      <c r="V671" s="141">
        <v>2.1000000000000001E-4</v>
      </c>
      <c r="W671" s="141">
        <f t="shared" si="13"/>
        <v>3.5730692607886714E-3</v>
      </c>
      <c r="X671" s="141">
        <v>5.025795042032169E-4</v>
      </c>
      <c r="AC671" s="2"/>
      <c r="AD671" s="2"/>
      <c r="AE671" s="2"/>
    </row>
    <row r="672" spans="1:31" s="134" customFormat="1">
      <c r="A672" s="138" t="s">
        <v>1213</v>
      </c>
      <c r="B672" s="138">
        <v>62</v>
      </c>
      <c r="C672" s="138" t="s">
        <v>2586</v>
      </c>
      <c r="D672" s="138" t="s">
        <v>2587</v>
      </c>
      <c r="E672" s="138" t="s">
        <v>309</v>
      </c>
      <c r="F672" s="138" t="s">
        <v>2586</v>
      </c>
      <c r="G672" s="138" t="s">
        <v>3609</v>
      </c>
      <c r="H672" s="138" t="s">
        <v>321</v>
      </c>
      <c r="I672" s="138" t="s">
        <v>917</v>
      </c>
      <c r="J672" s="138" t="s">
        <v>204</v>
      </c>
      <c r="K672" s="138" t="s">
        <v>204</v>
      </c>
      <c r="L672" s="138" t="s">
        <v>325</v>
      </c>
      <c r="M672" s="138" t="s">
        <v>340</v>
      </c>
      <c r="N672" s="138" t="s">
        <v>478</v>
      </c>
      <c r="O672" s="138" t="s">
        <v>339</v>
      </c>
      <c r="P672" s="138" t="s">
        <v>1212</v>
      </c>
      <c r="Q672" s="139">
        <v>126323.72</v>
      </c>
      <c r="R672" s="139">
        <v>1</v>
      </c>
      <c r="S672" s="139">
        <v>1651</v>
      </c>
      <c r="T672" s="140"/>
      <c r="U672" s="139">
        <v>2085.605</v>
      </c>
      <c r="V672" s="141">
        <v>6.2E-4</v>
      </c>
      <c r="W672" s="141">
        <f t="shared" si="13"/>
        <v>3.3336663635029195E-3</v>
      </c>
      <c r="X672" s="141">
        <v>4.6890565669539412E-4</v>
      </c>
      <c r="AC672" s="2"/>
      <c r="AD672" s="2"/>
      <c r="AE672" s="2"/>
    </row>
    <row r="673" spans="1:31" s="134" customFormat="1">
      <c r="A673" s="138" t="s">
        <v>1213</v>
      </c>
      <c r="B673" s="138">
        <v>62</v>
      </c>
      <c r="C673" s="138" t="s">
        <v>1696</v>
      </c>
      <c r="D673" s="138" t="s">
        <v>1697</v>
      </c>
      <c r="E673" s="138" t="s">
        <v>309</v>
      </c>
      <c r="F673" s="138" t="s">
        <v>3772</v>
      </c>
      <c r="G673" s="138" t="s">
        <v>3773</v>
      </c>
      <c r="H673" s="138" t="s">
        <v>321</v>
      </c>
      <c r="I673" s="138" t="s">
        <v>917</v>
      </c>
      <c r="J673" s="138" t="s">
        <v>204</v>
      </c>
      <c r="K673" s="138" t="s">
        <v>204</v>
      </c>
      <c r="L673" s="138" t="s">
        <v>325</v>
      </c>
      <c r="M673" s="138" t="s">
        <v>340</v>
      </c>
      <c r="N673" s="138" t="s">
        <v>464</v>
      </c>
      <c r="O673" s="138" t="s">
        <v>339</v>
      </c>
      <c r="P673" s="138" t="s">
        <v>1212</v>
      </c>
      <c r="Q673" s="139">
        <v>37212</v>
      </c>
      <c r="R673" s="139">
        <v>1</v>
      </c>
      <c r="S673" s="139">
        <v>5236</v>
      </c>
      <c r="T673" s="140"/>
      <c r="U673" s="139">
        <v>1948.42</v>
      </c>
      <c r="V673" s="141">
        <v>2.7999999999999998E-4</v>
      </c>
      <c r="W673" s="141">
        <f t="shared" si="13"/>
        <v>3.1143875354999431E-3</v>
      </c>
      <c r="X673" s="141">
        <v>4.3806241336132192E-4</v>
      </c>
      <c r="AC673" s="2"/>
      <c r="AD673" s="2"/>
      <c r="AE673" s="2"/>
    </row>
    <row r="674" spans="1:31" s="134" customFormat="1">
      <c r="A674" s="138" t="s">
        <v>1213</v>
      </c>
      <c r="B674" s="138">
        <v>62</v>
      </c>
      <c r="C674" s="138" t="s">
        <v>3565</v>
      </c>
      <c r="D674" s="138" t="s">
        <v>3566</v>
      </c>
      <c r="E674" s="138" t="s">
        <v>309</v>
      </c>
      <c r="F674" s="138" t="s">
        <v>3565</v>
      </c>
      <c r="G674" s="138" t="s">
        <v>3567</v>
      </c>
      <c r="H674" s="138" t="s">
        <v>321</v>
      </c>
      <c r="I674" s="138" t="s">
        <v>917</v>
      </c>
      <c r="J674" s="138" t="s">
        <v>204</v>
      </c>
      <c r="K674" s="138" t="s">
        <v>204</v>
      </c>
      <c r="L674" s="138" t="s">
        <v>325</v>
      </c>
      <c r="M674" s="138" t="s">
        <v>340</v>
      </c>
      <c r="N674" s="138" t="s">
        <v>458</v>
      </c>
      <c r="O674" s="138" t="s">
        <v>339</v>
      </c>
      <c r="P674" s="138" t="s">
        <v>1212</v>
      </c>
      <c r="Q674" s="139">
        <v>5575</v>
      </c>
      <c r="R674" s="139">
        <v>1</v>
      </c>
      <c r="S674" s="139">
        <v>21310</v>
      </c>
      <c r="T674" s="140"/>
      <c r="U674" s="139">
        <v>1188.0329999999999</v>
      </c>
      <c r="V674" s="141">
        <v>1.2E-4</v>
      </c>
      <c r="W674" s="141">
        <f t="shared" si="13"/>
        <v>1.8989720732504303E-3</v>
      </c>
      <c r="X674" s="141">
        <v>2.6710493791528076E-4</v>
      </c>
      <c r="AC674" s="2"/>
      <c r="AD674" s="2"/>
      <c r="AE674" s="2"/>
    </row>
    <row r="675" spans="1:31" s="134" customFormat="1">
      <c r="A675" s="138" t="s">
        <v>1213</v>
      </c>
      <c r="B675" s="138">
        <v>62</v>
      </c>
      <c r="C675" s="138" t="s">
        <v>1899</v>
      </c>
      <c r="D675" s="138" t="s">
        <v>1900</v>
      </c>
      <c r="E675" s="138" t="s">
        <v>311</v>
      </c>
      <c r="F675" s="138" t="s">
        <v>1899</v>
      </c>
      <c r="G675" s="138" t="s">
        <v>3628</v>
      </c>
      <c r="H675" s="138" t="s">
        <v>321</v>
      </c>
      <c r="I675" s="138" t="s">
        <v>917</v>
      </c>
      <c r="J675" s="138" t="s">
        <v>204</v>
      </c>
      <c r="K675" s="138" t="s">
        <v>233</v>
      </c>
      <c r="L675" s="138" t="s">
        <v>325</v>
      </c>
      <c r="M675" s="138" t="s">
        <v>340</v>
      </c>
      <c r="N675" s="138" t="s">
        <v>454</v>
      </c>
      <c r="O675" s="138" t="s">
        <v>339</v>
      </c>
      <c r="P675" s="138" t="s">
        <v>1212</v>
      </c>
      <c r="Q675" s="139">
        <v>19087</v>
      </c>
      <c r="R675" s="139">
        <v>1</v>
      </c>
      <c r="S675" s="139">
        <v>4205</v>
      </c>
      <c r="T675" s="139">
        <v>21.29</v>
      </c>
      <c r="U675" s="139">
        <v>823.89800000000002</v>
      </c>
      <c r="V675" s="141">
        <v>1E-4</v>
      </c>
      <c r="W675" s="141">
        <f t="shared" si="13"/>
        <v>1.3169325205670912E-3</v>
      </c>
      <c r="X675" s="141">
        <v>1.8523662569854877E-4</v>
      </c>
      <c r="AC675" s="2"/>
      <c r="AD675" s="2"/>
      <c r="AE675" s="2"/>
    </row>
    <row r="676" spans="1:31" s="134" customFormat="1">
      <c r="A676" s="138" t="s">
        <v>1213</v>
      </c>
      <c r="B676" s="138">
        <v>62</v>
      </c>
      <c r="C676" s="138" t="s">
        <v>3906</v>
      </c>
      <c r="D676" s="138" t="s">
        <v>3907</v>
      </c>
      <c r="E676" s="138" t="s">
        <v>309</v>
      </c>
      <c r="F676" s="138" t="s">
        <v>3908</v>
      </c>
      <c r="G676" s="138" t="s">
        <v>3909</v>
      </c>
      <c r="H676" s="138" t="s">
        <v>321</v>
      </c>
      <c r="I676" s="138" t="s">
        <v>917</v>
      </c>
      <c r="J676" s="138" t="s">
        <v>204</v>
      </c>
      <c r="K676" s="138" t="s">
        <v>204</v>
      </c>
      <c r="L676" s="138" t="s">
        <v>325</v>
      </c>
      <c r="M676" s="138" t="s">
        <v>340</v>
      </c>
      <c r="N676" s="138" t="s">
        <v>450</v>
      </c>
      <c r="O676" s="138" t="s">
        <v>339</v>
      </c>
      <c r="P676" s="138" t="s">
        <v>1212</v>
      </c>
      <c r="Q676" s="139">
        <v>297600</v>
      </c>
      <c r="R676" s="139">
        <v>1</v>
      </c>
      <c r="S676" s="139">
        <v>53.4</v>
      </c>
      <c r="T676" s="140"/>
      <c r="U676" s="139">
        <v>158.91800000000001</v>
      </c>
      <c r="V676" s="141">
        <v>7.3749999999999996E-2</v>
      </c>
      <c r="W676" s="141">
        <f t="shared" si="13"/>
        <v>2.5401722337410821E-4</v>
      </c>
      <c r="X676" s="141">
        <v>3.5729464184598063E-5</v>
      </c>
      <c r="AC676" s="2"/>
      <c r="AD676" s="2"/>
      <c r="AE676" s="2"/>
    </row>
    <row r="677" spans="1:31" s="134" customFormat="1">
      <c r="A677" s="138" t="s">
        <v>1213</v>
      </c>
      <c r="B677" s="138">
        <v>62</v>
      </c>
      <c r="C677" s="138" t="s">
        <v>3906</v>
      </c>
      <c r="D677" s="138" t="s">
        <v>3907</v>
      </c>
      <c r="E677" s="138" t="s">
        <v>309</v>
      </c>
      <c r="F677" s="138" t="s">
        <v>3910</v>
      </c>
      <c r="G677" s="138" t="s">
        <v>3911</v>
      </c>
      <c r="H677" s="138" t="s">
        <v>321</v>
      </c>
      <c r="I677" s="138" t="s">
        <v>917</v>
      </c>
      <c r="J677" s="138" t="s">
        <v>204</v>
      </c>
      <c r="K677" s="138" t="s">
        <v>204</v>
      </c>
      <c r="L677" s="140"/>
      <c r="M677" s="138" t="s">
        <v>340</v>
      </c>
      <c r="N677" s="138" t="s">
        <v>450</v>
      </c>
      <c r="O677" s="138" t="s">
        <v>339</v>
      </c>
      <c r="P677" s="138" t="s">
        <v>1212</v>
      </c>
      <c r="Q677" s="139">
        <v>2976</v>
      </c>
      <c r="R677" s="139">
        <v>1</v>
      </c>
      <c r="S677" s="139">
        <v>0</v>
      </c>
      <c r="T677" s="140"/>
      <c r="U677" s="139">
        <v>0</v>
      </c>
      <c r="W677" s="141">
        <f t="shared" si="13"/>
        <v>0</v>
      </c>
      <c r="X677" s="141">
        <v>0</v>
      </c>
      <c r="AC677" s="2"/>
      <c r="AD677" s="2"/>
      <c r="AE677" s="2"/>
    </row>
    <row r="678" spans="1:31" s="134" customFormat="1">
      <c r="A678" s="138" t="s">
        <v>1213</v>
      </c>
      <c r="B678" s="138">
        <v>62</v>
      </c>
      <c r="C678" s="138" t="s">
        <v>3701</v>
      </c>
      <c r="D678" s="138" t="s">
        <v>3702</v>
      </c>
      <c r="E678" s="138" t="s">
        <v>80</v>
      </c>
      <c r="F678" s="138" t="s">
        <v>3703</v>
      </c>
      <c r="G678" s="138" t="s">
        <v>3704</v>
      </c>
      <c r="H678" s="138" t="s">
        <v>321</v>
      </c>
      <c r="I678" s="138" t="s">
        <v>917</v>
      </c>
      <c r="J678" s="138" t="s">
        <v>205</v>
      </c>
      <c r="K678" s="138" t="s">
        <v>224</v>
      </c>
      <c r="L678" s="138" t="s">
        <v>325</v>
      </c>
      <c r="M678" s="138" t="s">
        <v>344</v>
      </c>
      <c r="N678" s="138" t="s">
        <v>545</v>
      </c>
      <c r="O678" s="138" t="s">
        <v>339</v>
      </c>
      <c r="P678" s="138" t="s">
        <v>1215</v>
      </c>
      <c r="Q678" s="139">
        <v>51485</v>
      </c>
      <c r="R678" s="139">
        <v>3.718</v>
      </c>
      <c r="S678" s="139">
        <v>15623</v>
      </c>
      <c r="T678" s="140"/>
      <c r="U678" s="139">
        <v>29905.739000000001</v>
      </c>
      <c r="V678" s="141">
        <v>1.0000000000000001E-5</v>
      </c>
      <c r="W678" s="141">
        <f t="shared" si="13"/>
        <v>4.7801839840236976E-2</v>
      </c>
      <c r="X678" s="141">
        <v>6.7236941725571523E-3</v>
      </c>
      <c r="AC678" s="2"/>
      <c r="AD678" s="2"/>
      <c r="AE678" s="2"/>
    </row>
    <row r="679" spans="1:31" s="134" customFormat="1">
      <c r="A679" s="138" t="s">
        <v>1213</v>
      </c>
      <c r="B679" s="138">
        <v>62</v>
      </c>
      <c r="C679" s="138" t="s">
        <v>3697</v>
      </c>
      <c r="D679" s="138" t="s">
        <v>3698</v>
      </c>
      <c r="E679" s="138" t="s">
        <v>80</v>
      </c>
      <c r="F679" s="138" t="s">
        <v>3699</v>
      </c>
      <c r="G679" s="138" t="s">
        <v>3700</v>
      </c>
      <c r="H679" s="138" t="s">
        <v>321</v>
      </c>
      <c r="I679" s="138" t="s">
        <v>917</v>
      </c>
      <c r="J679" s="138" t="s">
        <v>205</v>
      </c>
      <c r="K679" s="138" t="s">
        <v>224</v>
      </c>
      <c r="L679" s="138" t="s">
        <v>325</v>
      </c>
      <c r="M679" s="138" t="s">
        <v>344</v>
      </c>
      <c r="N679" s="138" t="s">
        <v>544</v>
      </c>
      <c r="O679" s="138" t="s">
        <v>339</v>
      </c>
      <c r="P679" s="138" t="s">
        <v>1215</v>
      </c>
      <c r="Q679" s="139">
        <v>18310</v>
      </c>
      <c r="R679" s="139">
        <v>3.718</v>
      </c>
      <c r="S679" s="139">
        <v>37539</v>
      </c>
      <c r="T679" s="140"/>
      <c r="U679" s="139">
        <v>25555.267</v>
      </c>
      <c r="V679" s="141">
        <v>0</v>
      </c>
      <c r="W679" s="141">
        <f t="shared" si="13"/>
        <v>4.0847971695616457E-2</v>
      </c>
      <c r="X679" s="141">
        <v>5.7455794623915528E-3</v>
      </c>
      <c r="AC679" s="2"/>
      <c r="AD679" s="2"/>
      <c r="AE679" s="2"/>
    </row>
    <row r="680" spans="1:31" s="134" customFormat="1">
      <c r="A680" s="138" t="s">
        <v>1213</v>
      </c>
      <c r="B680" s="138">
        <v>62</v>
      </c>
      <c r="C680" s="138" t="s">
        <v>3912</v>
      </c>
      <c r="D680" s="138" t="s">
        <v>3913</v>
      </c>
      <c r="E680" s="138" t="s">
        <v>80</v>
      </c>
      <c r="F680" s="138" t="s">
        <v>3914</v>
      </c>
      <c r="G680" s="138" t="s">
        <v>3915</v>
      </c>
      <c r="H680" s="138" t="s">
        <v>321</v>
      </c>
      <c r="I680" s="138" t="s">
        <v>917</v>
      </c>
      <c r="J680" s="138" t="s">
        <v>205</v>
      </c>
      <c r="K680" s="138" t="s">
        <v>224</v>
      </c>
      <c r="L680" s="138" t="s">
        <v>325</v>
      </c>
      <c r="M680" s="138" t="s">
        <v>344</v>
      </c>
      <c r="N680" s="138" t="s">
        <v>548</v>
      </c>
      <c r="O680" s="138" t="s">
        <v>339</v>
      </c>
      <c r="P680" s="138" t="s">
        <v>1215</v>
      </c>
      <c r="Q680" s="139">
        <v>57307</v>
      </c>
      <c r="R680" s="139">
        <v>3.718</v>
      </c>
      <c r="S680" s="139">
        <v>10838</v>
      </c>
      <c r="T680" s="139">
        <v>0.46600000000000003</v>
      </c>
      <c r="U680" s="139">
        <v>23093.982</v>
      </c>
      <c r="V680" s="141">
        <v>0</v>
      </c>
      <c r="W680" s="141">
        <f t="shared" si="13"/>
        <v>3.6913812055850405E-2</v>
      </c>
      <c r="X680" s="141">
        <v>5.1922098361969838E-3</v>
      </c>
      <c r="AC680" s="2"/>
      <c r="AD680" s="2"/>
      <c r="AE680" s="2"/>
    </row>
    <row r="681" spans="1:31" s="134" customFormat="1">
      <c r="A681" s="138" t="s">
        <v>1213</v>
      </c>
      <c r="B681" s="138">
        <v>62</v>
      </c>
      <c r="C681" s="138" t="s">
        <v>3715</v>
      </c>
      <c r="D681" s="138" t="s">
        <v>3716</v>
      </c>
      <c r="E681" s="138" t="s">
        <v>80</v>
      </c>
      <c r="F681" s="138" t="s">
        <v>3717</v>
      </c>
      <c r="G681" s="138" t="s">
        <v>3718</v>
      </c>
      <c r="H681" s="138" t="s">
        <v>321</v>
      </c>
      <c r="I681" s="138" t="s">
        <v>917</v>
      </c>
      <c r="J681" s="138" t="s">
        <v>205</v>
      </c>
      <c r="K681" s="138" t="s">
        <v>224</v>
      </c>
      <c r="L681" s="138" t="s">
        <v>325</v>
      </c>
      <c r="M681" s="138" t="s">
        <v>344</v>
      </c>
      <c r="N681" s="138" t="s">
        <v>546</v>
      </c>
      <c r="O681" s="138" t="s">
        <v>339</v>
      </c>
      <c r="P681" s="138" t="s">
        <v>1215</v>
      </c>
      <c r="Q681" s="139">
        <v>27827</v>
      </c>
      <c r="R681" s="139">
        <v>3.718</v>
      </c>
      <c r="S681" s="139">
        <v>22213</v>
      </c>
      <c r="T681" s="140"/>
      <c r="U681" s="139">
        <v>22981.743999999999</v>
      </c>
      <c r="V681" s="141">
        <v>0</v>
      </c>
      <c r="W681" s="141">
        <f t="shared" si="13"/>
        <v>3.6734408935265805E-2</v>
      </c>
      <c r="X681" s="141">
        <v>5.1669754159226859E-3</v>
      </c>
      <c r="AC681" s="2"/>
      <c r="AD681" s="2"/>
      <c r="AE681" s="2"/>
    </row>
    <row r="682" spans="1:31" s="134" customFormat="1">
      <c r="A682" s="138" t="s">
        <v>1213</v>
      </c>
      <c r="B682" s="138">
        <v>62</v>
      </c>
      <c r="C682" s="138" t="s">
        <v>3263</v>
      </c>
      <c r="D682" s="138" t="s">
        <v>3264</v>
      </c>
      <c r="E682" s="138" t="s">
        <v>80</v>
      </c>
      <c r="F682" s="138" t="s">
        <v>3831</v>
      </c>
      <c r="G682" s="138" t="s">
        <v>3832</v>
      </c>
      <c r="H682" s="138" t="s">
        <v>321</v>
      </c>
      <c r="I682" s="138" t="s">
        <v>917</v>
      </c>
      <c r="J682" s="138" t="s">
        <v>205</v>
      </c>
      <c r="K682" s="138" t="s">
        <v>224</v>
      </c>
      <c r="L682" s="138" t="s">
        <v>325</v>
      </c>
      <c r="M682" s="138" t="s">
        <v>344</v>
      </c>
      <c r="N682" s="138" t="s">
        <v>544</v>
      </c>
      <c r="O682" s="138" t="s">
        <v>339</v>
      </c>
      <c r="P682" s="138" t="s">
        <v>1215</v>
      </c>
      <c r="Q682" s="139">
        <v>32424</v>
      </c>
      <c r="R682" s="139">
        <v>3.718</v>
      </c>
      <c r="S682" s="139">
        <v>19026</v>
      </c>
      <c r="T682" s="140"/>
      <c r="U682" s="139">
        <v>22936.306</v>
      </c>
      <c r="V682" s="141">
        <v>0</v>
      </c>
      <c r="W682" s="141">
        <f t="shared" si="13"/>
        <v>3.6661780066316582E-2</v>
      </c>
      <c r="X682" s="141">
        <v>5.1567596103272231E-3</v>
      </c>
      <c r="AC682" s="2"/>
      <c r="AD682" s="2"/>
      <c r="AE682" s="2"/>
    </row>
    <row r="683" spans="1:31" s="134" customFormat="1">
      <c r="A683" s="138" t="s">
        <v>1213</v>
      </c>
      <c r="B683" s="138">
        <v>62</v>
      </c>
      <c r="C683" s="138" t="s">
        <v>3353</v>
      </c>
      <c r="D683" s="138" t="s">
        <v>3354</v>
      </c>
      <c r="E683" s="138" t="s">
        <v>80</v>
      </c>
      <c r="F683" s="138" t="s">
        <v>3353</v>
      </c>
      <c r="G683" s="138" t="s">
        <v>3714</v>
      </c>
      <c r="H683" s="138" t="s">
        <v>321</v>
      </c>
      <c r="I683" s="138" t="s">
        <v>917</v>
      </c>
      <c r="J683" s="138" t="s">
        <v>205</v>
      </c>
      <c r="K683" s="138" t="s">
        <v>224</v>
      </c>
      <c r="L683" s="138" t="s">
        <v>325</v>
      </c>
      <c r="M683" s="138" t="s">
        <v>344</v>
      </c>
      <c r="N683" s="138" t="s">
        <v>545</v>
      </c>
      <c r="O683" s="138" t="s">
        <v>339</v>
      </c>
      <c r="P683" s="138" t="s">
        <v>1215</v>
      </c>
      <c r="Q683" s="139">
        <v>10243</v>
      </c>
      <c r="R683" s="139">
        <v>3.718</v>
      </c>
      <c r="S683" s="139">
        <v>57636</v>
      </c>
      <c r="T683" s="140"/>
      <c r="U683" s="139">
        <v>21949.791000000001</v>
      </c>
      <c r="V683" s="141">
        <v>0</v>
      </c>
      <c r="W683" s="141">
        <f t="shared" si="13"/>
        <v>3.5084917778111922E-2</v>
      </c>
      <c r="X683" s="141">
        <v>4.9349618758977136E-3</v>
      </c>
      <c r="AC683" s="2"/>
      <c r="AD683" s="2"/>
      <c r="AE683" s="2"/>
    </row>
    <row r="684" spans="1:31" s="134" customFormat="1">
      <c r="A684" s="138" t="s">
        <v>1213</v>
      </c>
      <c r="B684" s="138">
        <v>62</v>
      </c>
      <c r="C684" s="138" t="s">
        <v>3372</v>
      </c>
      <c r="D684" s="138" t="s">
        <v>3373</v>
      </c>
      <c r="E684" s="138" t="s">
        <v>80</v>
      </c>
      <c r="F684" s="138" t="s">
        <v>3705</v>
      </c>
      <c r="G684" s="138" t="s">
        <v>3706</v>
      </c>
      <c r="H684" s="138" t="s">
        <v>321</v>
      </c>
      <c r="I684" s="138" t="s">
        <v>917</v>
      </c>
      <c r="J684" s="138" t="s">
        <v>205</v>
      </c>
      <c r="K684" s="138" t="s">
        <v>301</v>
      </c>
      <c r="L684" s="138" t="s">
        <v>325</v>
      </c>
      <c r="M684" s="138" t="s">
        <v>344</v>
      </c>
      <c r="N684" s="138" t="s">
        <v>548</v>
      </c>
      <c r="O684" s="138" t="s">
        <v>339</v>
      </c>
      <c r="P684" s="138" t="s">
        <v>1215</v>
      </c>
      <c r="Q684" s="139">
        <v>21748</v>
      </c>
      <c r="R684" s="139">
        <v>3.718</v>
      </c>
      <c r="S684" s="139">
        <v>16600</v>
      </c>
      <c r="T684" s="139">
        <v>9.234</v>
      </c>
      <c r="U684" s="139">
        <v>13456.934999999999</v>
      </c>
      <c r="V684" s="141">
        <v>0</v>
      </c>
      <c r="W684" s="141">
        <f t="shared" si="13"/>
        <v>2.1509792873216721E-2</v>
      </c>
      <c r="X684" s="141">
        <v>3.0255167892684533E-3</v>
      </c>
      <c r="AC684" s="2"/>
      <c r="AD684" s="2"/>
      <c r="AE684" s="2"/>
    </row>
    <row r="685" spans="1:31" s="134" customFormat="1">
      <c r="A685" s="138" t="s">
        <v>1213</v>
      </c>
      <c r="B685" s="138">
        <v>62</v>
      </c>
      <c r="C685" s="138" t="s">
        <v>3916</v>
      </c>
      <c r="D685" s="138" t="s">
        <v>3917</v>
      </c>
      <c r="E685" s="138" t="s">
        <v>309</v>
      </c>
      <c r="F685" s="138" t="s">
        <v>3918</v>
      </c>
      <c r="G685" s="138" t="s">
        <v>3919</v>
      </c>
      <c r="H685" s="138" t="s">
        <v>321</v>
      </c>
      <c r="I685" s="138" t="s">
        <v>917</v>
      </c>
      <c r="J685" s="138" t="s">
        <v>205</v>
      </c>
      <c r="K685" s="138" t="s">
        <v>204</v>
      </c>
      <c r="L685" s="138" t="s">
        <v>325</v>
      </c>
      <c r="M685" s="138" t="s">
        <v>346</v>
      </c>
      <c r="N685" s="138" t="s">
        <v>544</v>
      </c>
      <c r="O685" s="138" t="s">
        <v>339</v>
      </c>
      <c r="P685" s="138" t="s">
        <v>1215</v>
      </c>
      <c r="Q685" s="139">
        <v>135410.76</v>
      </c>
      <c r="R685" s="139">
        <v>3.718</v>
      </c>
      <c r="S685" s="139">
        <v>266</v>
      </c>
      <c r="T685" s="140"/>
      <c r="U685" s="139">
        <v>1339.1959999999999</v>
      </c>
      <c r="V685" s="141">
        <v>4.9199999999999999E-3</v>
      </c>
      <c r="W685" s="141">
        <f t="shared" si="13"/>
        <v>2.1405935732498032E-3</v>
      </c>
      <c r="X685" s="141">
        <v>3.0109084885385532E-4</v>
      </c>
      <c r="AC685" s="2"/>
      <c r="AD685" s="2"/>
      <c r="AE685" s="2"/>
    </row>
    <row r="686" spans="1:31" s="134" customFormat="1">
      <c r="A686" s="138" t="s">
        <v>1213</v>
      </c>
      <c r="B686" s="138">
        <v>62</v>
      </c>
      <c r="C686" s="138" t="s">
        <v>3924</v>
      </c>
      <c r="D686" s="138" t="s">
        <v>3925</v>
      </c>
      <c r="E686" s="138" t="s">
        <v>80</v>
      </c>
      <c r="F686" s="138" t="s">
        <v>3926</v>
      </c>
      <c r="G686" s="138" t="s">
        <v>3927</v>
      </c>
      <c r="H686" s="138" t="s">
        <v>321</v>
      </c>
      <c r="I686" s="138" t="s">
        <v>917</v>
      </c>
      <c r="J686" s="138" t="s">
        <v>205</v>
      </c>
      <c r="K686" s="138" t="s">
        <v>272</v>
      </c>
      <c r="L686" s="138" t="s">
        <v>325</v>
      </c>
      <c r="M686" s="138" t="s">
        <v>314</v>
      </c>
      <c r="N686" s="138" t="s">
        <v>568</v>
      </c>
      <c r="O686" s="138" t="s">
        <v>339</v>
      </c>
      <c r="P686" s="138" t="s">
        <v>1216</v>
      </c>
      <c r="Q686" s="139">
        <v>88206</v>
      </c>
      <c r="R686" s="139">
        <v>4.0218999999999996</v>
      </c>
      <c r="S686" s="139">
        <v>106</v>
      </c>
      <c r="T686" s="140"/>
      <c r="U686" s="139">
        <v>376.041</v>
      </c>
      <c r="V686" s="141">
        <v>1.2999999999999999E-3</v>
      </c>
      <c r="W686" s="141">
        <f t="shared" si="13"/>
        <v>6.0107030477870996E-4</v>
      </c>
      <c r="X686" s="141">
        <v>8.4545132970717226E-5</v>
      </c>
      <c r="AC686" s="2"/>
      <c r="AD686" s="2"/>
      <c r="AE686" s="2"/>
    </row>
    <row r="687" spans="1:31" s="134" customFormat="1">
      <c r="A687" s="138" t="s">
        <v>1213</v>
      </c>
      <c r="B687" s="138">
        <v>62</v>
      </c>
      <c r="C687" s="138" t="s">
        <v>3954</v>
      </c>
      <c r="D687" s="138" t="s">
        <v>3955</v>
      </c>
      <c r="E687" s="138" t="s">
        <v>80</v>
      </c>
      <c r="F687" s="138" t="s">
        <v>3954</v>
      </c>
      <c r="G687" s="138" t="s">
        <v>3956</v>
      </c>
      <c r="H687" s="138" t="s">
        <v>321</v>
      </c>
      <c r="I687" s="138" t="s">
        <v>917</v>
      </c>
      <c r="J687" s="138" t="s">
        <v>205</v>
      </c>
      <c r="K687" s="138" t="s">
        <v>238</v>
      </c>
      <c r="L687" s="138" t="s">
        <v>325</v>
      </c>
      <c r="M687" s="138" t="s">
        <v>368</v>
      </c>
      <c r="N687" s="138" t="s">
        <v>568</v>
      </c>
      <c r="O687" s="138" t="s">
        <v>339</v>
      </c>
      <c r="P687" s="138" t="s">
        <v>1216</v>
      </c>
      <c r="Q687" s="139">
        <v>720</v>
      </c>
      <c r="R687" s="139">
        <v>4.0218999999999996</v>
      </c>
      <c r="S687" s="139">
        <v>22.1</v>
      </c>
      <c r="T687" s="140"/>
      <c r="U687" s="139">
        <v>0.64</v>
      </c>
      <c r="V687" s="141">
        <v>1.0000000000000001E-5</v>
      </c>
      <c r="W687" s="141">
        <f t="shared" si="13"/>
        <v>1.0229868420155631E-6</v>
      </c>
      <c r="X687" s="141">
        <v>1.438909190786617E-7</v>
      </c>
      <c r="AC687" s="2"/>
      <c r="AD687" s="2"/>
      <c r="AE687" s="2"/>
    </row>
    <row r="688" spans="1:31" s="134" customFormat="1">
      <c r="A688" s="138" t="s">
        <v>1213</v>
      </c>
      <c r="B688" s="138">
        <v>62</v>
      </c>
      <c r="C688" s="138" t="s">
        <v>3924</v>
      </c>
      <c r="D688" s="138" t="s">
        <v>3925</v>
      </c>
      <c r="E688" s="138" t="s">
        <v>80</v>
      </c>
      <c r="F688" s="138" t="s">
        <v>3928</v>
      </c>
      <c r="G688" s="138" t="s">
        <v>3929</v>
      </c>
      <c r="H688" s="138" t="s">
        <v>321</v>
      </c>
      <c r="I688" s="138" t="s">
        <v>917</v>
      </c>
      <c r="J688" s="138" t="s">
        <v>205</v>
      </c>
      <c r="K688" s="138" t="s">
        <v>272</v>
      </c>
      <c r="L688" s="140"/>
      <c r="M688" s="138" t="s">
        <v>314</v>
      </c>
      <c r="N688" s="138" t="s">
        <v>568</v>
      </c>
      <c r="O688" s="138" t="s">
        <v>339</v>
      </c>
      <c r="P688" s="138" t="s">
        <v>1216</v>
      </c>
      <c r="Q688" s="139">
        <v>88206</v>
      </c>
      <c r="R688" s="139">
        <v>4.0218999999999996</v>
      </c>
      <c r="S688" s="139">
        <v>0</v>
      </c>
      <c r="T688" s="140"/>
      <c r="U688" s="139">
        <v>0</v>
      </c>
      <c r="W688" s="141">
        <f t="shared" si="13"/>
        <v>0</v>
      </c>
      <c r="X688" s="141">
        <v>0</v>
      </c>
      <c r="AC688" s="2"/>
      <c r="AD688" s="2"/>
      <c r="AE688" s="2"/>
    </row>
    <row r="689" spans="1:31" s="134" customFormat="1">
      <c r="A689" s="138" t="s">
        <v>1213</v>
      </c>
      <c r="B689" s="138">
        <v>9301</v>
      </c>
      <c r="C689" s="138" t="s">
        <v>1603</v>
      </c>
      <c r="D689" s="138" t="s">
        <v>1604</v>
      </c>
      <c r="E689" s="138" t="s">
        <v>309</v>
      </c>
      <c r="F689" s="138" t="s">
        <v>1603</v>
      </c>
      <c r="G689" s="138" t="s">
        <v>3530</v>
      </c>
      <c r="H689" s="138" t="s">
        <v>321</v>
      </c>
      <c r="I689" s="138" t="s">
        <v>917</v>
      </c>
      <c r="J689" s="138" t="s">
        <v>204</v>
      </c>
      <c r="K689" s="138" t="s">
        <v>204</v>
      </c>
      <c r="L689" s="138" t="s">
        <v>325</v>
      </c>
      <c r="M689" s="138" t="s">
        <v>340</v>
      </c>
      <c r="N689" s="138" t="s">
        <v>448</v>
      </c>
      <c r="O689" s="138" t="s">
        <v>339</v>
      </c>
      <c r="P689" s="138" t="s">
        <v>1212</v>
      </c>
      <c r="Q689" s="139">
        <v>287300.37</v>
      </c>
      <c r="R689" s="139">
        <v>1</v>
      </c>
      <c r="S689" s="139">
        <v>5008</v>
      </c>
      <c r="T689" s="140"/>
      <c r="U689" s="139">
        <v>14388.003000000001</v>
      </c>
      <c r="V689" s="141">
        <v>2.1000000000000001E-4</v>
      </c>
      <c r="W689" s="141">
        <f t="shared" si="13"/>
        <v>6.958608716759937E-2</v>
      </c>
      <c r="X689" s="141">
        <v>1.742721537169491E-2</v>
      </c>
      <c r="AC689" s="2"/>
      <c r="AD689" s="2"/>
      <c r="AE689" s="2"/>
    </row>
    <row r="690" spans="1:31" s="134" customFormat="1">
      <c r="A690" s="138" t="s">
        <v>1213</v>
      </c>
      <c r="B690" s="138">
        <v>9301</v>
      </c>
      <c r="C690" s="138" t="s">
        <v>1519</v>
      </c>
      <c r="D690" s="138" t="s">
        <v>1520</v>
      </c>
      <c r="E690" s="138" t="s">
        <v>309</v>
      </c>
      <c r="F690" s="138" t="s">
        <v>1519</v>
      </c>
      <c r="G690" s="138" t="s">
        <v>3528</v>
      </c>
      <c r="H690" s="138" t="s">
        <v>321</v>
      </c>
      <c r="I690" s="138" t="s">
        <v>917</v>
      </c>
      <c r="J690" s="138" t="s">
        <v>204</v>
      </c>
      <c r="K690" s="138" t="s">
        <v>204</v>
      </c>
      <c r="L690" s="138" t="s">
        <v>325</v>
      </c>
      <c r="M690" s="138" t="s">
        <v>340</v>
      </c>
      <c r="N690" s="138" t="s">
        <v>448</v>
      </c>
      <c r="O690" s="138" t="s">
        <v>339</v>
      </c>
      <c r="P690" s="138" t="s">
        <v>1212</v>
      </c>
      <c r="Q690" s="139">
        <v>280217.52</v>
      </c>
      <c r="R690" s="139">
        <v>1</v>
      </c>
      <c r="S690" s="139">
        <v>4982</v>
      </c>
      <c r="T690" s="140"/>
      <c r="U690" s="139">
        <v>13960.437</v>
      </c>
      <c r="V690" s="141">
        <v>1.7000000000000001E-4</v>
      </c>
      <c r="W690" s="141">
        <f t="shared" si="13"/>
        <v>6.751820846713609E-2</v>
      </c>
      <c r="X690" s="141">
        <v>1.6909333580343178E-2</v>
      </c>
      <c r="AC690" s="2"/>
      <c r="AD690" s="2"/>
      <c r="AE690" s="2"/>
    </row>
    <row r="691" spans="1:31" s="134" customFormat="1">
      <c r="A691" s="138" t="s">
        <v>1213</v>
      </c>
      <c r="B691" s="138">
        <v>9301</v>
      </c>
      <c r="C691" s="138" t="s">
        <v>3253</v>
      </c>
      <c r="D691" s="138" t="s">
        <v>3254</v>
      </c>
      <c r="E691" s="138" t="s">
        <v>309</v>
      </c>
      <c r="F691" s="138" t="s">
        <v>3253</v>
      </c>
      <c r="G691" s="138" t="s">
        <v>3531</v>
      </c>
      <c r="H691" s="138" t="s">
        <v>321</v>
      </c>
      <c r="I691" s="138" t="s">
        <v>917</v>
      </c>
      <c r="J691" s="138" t="s">
        <v>204</v>
      </c>
      <c r="K691" s="138" t="s">
        <v>204</v>
      </c>
      <c r="L691" s="138" t="s">
        <v>325</v>
      </c>
      <c r="M691" s="138" t="s">
        <v>340</v>
      </c>
      <c r="N691" s="138" t="s">
        <v>448</v>
      </c>
      <c r="O691" s="138" t="s">
        <v>339</v>
      </c>
      <c r="P691" s="138" t="s">
        <v>1212</v>
      </c>
      <c r="Q691" s="139">
        <v>314011</v>
      </c>
      <c r="R691" s="139">
        <v>1</v>
      </c>
      <c r="S691" s="139">
        <v>2572</v>
      </c>
      <c r="T691" s="139">
        <v>80.263000000000005</v>
      </c>
      <c r="U691" s="139">
        <v>8156.6260000000002</v>
      </c>
      <c r="V691" s="141">
        <v>2.5000000000000001E-4</v>
      </c>
      <c r="W691" s="141">
        <f t="shared" si="13"/>
        <v>3.9448677334130898E-2</v>
      </c>
      <c r="X691" s="141">
        <v>9.8795696670598687E-3</v>
      </c>
      <c r="AC691" s="2"/>
      <c r="AD691" s="2"/>
      <c r="AE691" s="2"/>
    </row>
    <row r="692" spans="1:31" s="134" customFormat="1">
      <c r="A692" s="138" t="s">
        <v>1213</v>
      </c>
      <c r="B692" s="138">
        <v>9301</v>
      </c>
      <c r="C692" s="138" t="s">
        <v>1573</v>
      </c>
      <c r="D692" s="138" t="s">
        <v>1574</v>
      </c>
      <c r="E692" s="138" t="s">
        <v>309</v>
      </c>
      <c r="F692" s="138" t="s">
        <v>1573</v>
      </c>
      <c r="G692" s="138" t="s">
        <v>3535</v>
      </c>
      <c r="H692" s="138" t="s">
        <v>321</v>
      </c>
      <c r="I692" s="138" t="s">
        <v>917</v>
      </c>
      <c r="J692" s="138" t="s">
        <v>204</v>
      </c>
      <c r="K692" s="138" t="s">
        <v>204</v>
      </c>
      <c r="L692" s="138" t="s">
        <v>325</v>
      </c>
      <c r="M692" s="138" t="s">
        <v>340</v>
      </c>
      <c r="N692" s="138" t="s">
        <v>441</v>
      </c>
      <c r="O692" s="138" t="s">
        <v>339</v>
      </c>
      <c r="P692" s="138" t="s">
        <v>1212</v>
      </c>
      <c r="Q692" s="139">
        <v>130597</v>
      </c>
      <c r="R692" s="139">
        <v>1</v>
      </c>
      <c r="S692" s="139">
        <v>5941</v>
      </c>
      <c r="T692" s="140"/>
      <c r="U692" s="139">
        <v>7758.768</v>
      </c>
      <c r="V692" s="141">
        <v>1.1000000000000001E-3</v>
      </c>
      <c r="W692" s="141">
        <f t="shared" si="13"/>
        <v>3.752447830051054E-2</v>
      </c>
      <c r="X692" s="141">
        <v>9.3976711677787803E-3</v>
      </c>
      <c r="AC692" s="2"/>
      <c r="AD692" s="2"/>
      <c r="AE692" s="2"/>
    </row>
    <row r="693" spans="1:31" s="134" customFormat="1">
      <c r="A693" s="138" t="s">
        <v>1213</v>
      </c>
      <c r="B693" s="138">
        <v>9301</v>
      </c>
      <c r="C693" s="138" t="s">
        <v>2092</v>
      </c>
      <c r="D693" s="138" t="s">
        <v>2093</v>
      </c>
      <c r="E693" s="138" t="s">
        <v>309</v>
      </c>
      <c r="F693" s="138" t="s">
        <v>2092</v>
      </c>
      <c r="G693" s="138" t="s">
        <v>3579</v>
      </c>
      <c r="H693" s="138" t="s">
        <v>321</v>
      </c>
      <c r="I693" s="138" t="s">
        <v>917</v>
      </c>
      <c r="J693" s="138" t="s">
        <v>204</v>
      </c>
      <c r="K693" s="138" t="s">
        <v>204</v>
      </c>
      <c r="L693" s="138" t="s">
        <v>325</v>
      </c>
      <c r="M693" s="138" t="s">
        <v>340</v>
      </c>
      <c r="N693" s="138" t="s">
        <v>484</v>
      </c>
      <c r="O693" s="138" t="s">
        <v>339</v>
      </c>
      <c r="P693" s="138" t="s">
        <v>1212</v>
      </c>
      <c r="Q693" s="139">
        <v>1148334</v>
      </c>
      <c r="R693" s="139">
        <v>1</v>
      </c>
      <c r="S693" s="139">
        <v>546.6</v>
      </c>
      <c r="T693" s="140"/>
      <c r="U693" s="139">
        <v>6276.7939999999999</v>
      </c>
      <c r="V693" s="141">
        <v>4.0999999999999999E-4</v>
      </c>
      <c r="W693" s="141">
        <f t="shared" si="13"/>
        <v>3.0357064452729451E-2</v>
      </c>
      <c r="X693" s="141">
        <v>7.602656246441037E-3</v>
      </c>
      <c r="AC693" s="2"/>
      <c r="AD693" s="2"/>
      <c r="AE693" s="2"/>
    </row>
    <row r="694" spans="1:31" s="134" customFormat="1">
      <c r="A694" s="138" t="s">
        <v>1213</v>
      </c>
      <c r="B694" s="138">
        <v>9301</v>
      </c>
      <c r="C694" s="138" t="s">
        <v>2703</v>
      </c>
      <c r="D694" s="138" t="s">
        <v>2704</v>
      </c>
      <c r="E694" s="138" t="s">
        <v>309</v>
      </c>
      <c r="F694" s="138" t="s">
        <v>2703</v>
      </c>
      <c r="G694" s="138" t="s">
        <v>3746</v>
      </c>
      <c r="H694" s="138" t="s">
        <v>321</v>
      </c>
      <c r="I694" s="138" t="s">
        <v>917</v>
      </c>
      <c r="J694" s="138" t="s">
        <v>204</v>
      </c>
      <c r="K694" s="138" t="s">
        <v>204</v>
      </c>
      <c r="L694" s="138" t="s">
        <v>325</v>
      </c>
      <c r="M694" s="138" t="s">
        <v>340</v>
      </c>
      <c r="N694" s="138" t="s">
        <v>451</v>
      </c>
      <c r="O694" s="138" t="s">
        <v>339</v>
      </c>
      <c r="P694" s="138" t="s">
        <v>1212</v>
      </c>
      <c r="Q694" s="139">
        <v>6292.67</v>
      </c>
      <c r="R694" s="139">
        <v>1</v>
      </c>
      <c r="S694" s="139">
        <v>99210</v>
      </c>
      <c r="T694" s="140"/>
      <c r="U694" s="139">
        <v>6242.9579999999996</v>
      </c>
      <c r="V694" s="141">
        <v>8.1999999999999998E-4</v>
      </c>
      <c r="W694" s="141">
        <f t="shared" si="13"/>
        <v>3.0193420141187192E-2</v>
      </c>
      <c r="X694" s="141">
        <v>7.5616729870327188E-3</v>
      </c>
      <c r="AC694" s="2"/>
      <c r="AD694" s="2"/>
      <c r="AE694" s="2"/>
    </row>
    <row r="695" spans="1:31" s="134" customFormat="1">
      <c r="A695" s="138" t="s">
        <v>1213</v>
      </c>
      <c r="B695" s="138">
        <v>9301</v>
      </c>
      <c r="C695" s="138" t="s">
        <v>2489</v>
      </c>
      <c r="D695" s="138" t="s">
        <v>2490</v>
      </c>
      <c r="E695" s="138" t="s">
        <v>309</v>
      </c>
      <c r="F695" s="138" t="s">
        <v>3758</v>
      </c>
      <c r="G695" s="138" t="s">
        <v>3759</v>
      </c>
      <c r="H695" s="138" t="s">
        <v>321</v>
      </c>
      <c r="I695" s="138" t="s">
        <v>917</v>
      </c>
      <c r="J695" s="138" t="s">
        <v>204</v>
      </c>
      <c r="K695" s="138" t="s">
        <v>204</v>
      </c>
      <c r="L695" s="138" t="s">
        <v>325</v>
      </c>
      <c r="M695" s="138" t="s">
        <v>340</v>
      </c>
      <c r="N695" s="138" t="s">
        <v>476</v>
      </c>
      <c r="O695" s="138" t="s">
        <v>339</v>
      </c>
      <c r="P695" s="138" t="s">
        <v>1212</v>
      </c>
      <c r="Q695" s="139">
        <v>19204.55</v>
      </c>
      <c r="R695" s="139">
        <v>1</v>
      </c>
      <c r="S695" s="139">
        <v>32170</v>
      </c>
      <c r="T695" s="140"/>
      <c r="U695" s="139">
        <v>6178.1040000000003</v>
      </c>
      <c r="V695" s="141">
        <v>1.2099999999999999E-3</v>
      </c>
      <c r="W695" s="141">
        <f t="shared" si="13"/>
        <v>2.9879760483403732E-2</v>
      </c>
      <c r="X695" s="141">
        <v>7.4831197211127787E-3</v>
      </c>
      <c r="AC695" s="2"/>
      <c r="AD695" s="2"/>
      <c r="AE695" s="2"/>
    </row>
    <row r="696" spans="1:31" s="134" customFormat="1">
      <c r="A696" s="138" t="s">
        <v>1213</v>
      </c>
      <c r="B696" s="138">
        <v>9301</v>
      </c>
      <c r="C696" s="138" t="s">
        <v>3933</v>
      </c>
      <c r="D696" s="138" t="s">
        <v>3934</v>
      </c>
      <c r="E696" s="138" t="s">
        <v>309</v>
      </c>
      <c r="F696" s="138" t="s">
        <v>3933</v>
      </c>
      <c r="G696" s="138" t="s">
        <v>3935</v>
      </c>
      <c r="H696" s="138" t="s">
        <v>321</v>
      </c>
      <c r="I696" s="138" t="s">
        <v>917</v>
      </c>
      <c r="J696" s="138" t="s">
        <v>204</v>
      </c>
      <c r="K696" s="138" t="s">
        <v>204</v>
      </c>
      <c r="L696" s="138" t="s">
        <v>325</v>
      </c>
      <c r="M696" s="138" t="s">
        <v>340</v>
      </c>
      <c r="N696" s="138" t="s">
        <v>448</v>
      </c>
      <c r="O696" s="138" t="s">
        <v>339</v>
      </c>
      <c r="P696" s="138" t="s">
        <v>1212</v>
      </c>
      <c r="Q696" s="139">
        <v>28058</v>
      </c>
      <c r="R696" s="139">
        <v>1</v>
      </c>
      <c r="S696" s="139">
        <v>19520</v>
      </c>
      <c r="T696" s="139">
        <v>86.661000000000001</v>
      </c>
      <c r="U696" s="139">
        <v>5563.5820000000003</v>
      </c>
      <c r="V696" s="141">
        <v>7.9000000000000001E-4</v>
      </c>
      <c r="W696" s="141">
        <f t="shared" si="13"/>
        <v>2.6907688441271997E-2</v>
      </c>
      <c r="X696" s="141">
        <v>6.7387907656180721E-3</v>
      </c>
      <c r="AC696" s="2"/>
      <c r="AD696" s="2"/>
      <c r="AE696" s="2"/>
    </row>
    <row r="697" spans="1:31" s="134" customFormat="1">
      <c r="A697" s="138" t="s">
        <v>1213</v>
      </c>
      <c r="B697" s="138">
        <v>9301</v>
      </c>
      <c r="C697" s="138" t="s">
        <v>2351</v>
      </c>
      <c r="D697" s="138" t="s">
        <v>2352</v>
      </c>
      <c r="E697" s="138" t="s">
        <v>309</v>
      </c>
      <c r="F697" s="138" t="s">
        <v>3737</v>
      </c>
      <c r="G697" s="138" t="s">
        <v>3738</v>
      </c>
      <c r="H697" s="138" t="s">
        <v>321</v>
      </c>
      <c r="I697" s="138" t="s">
        <v>917</v>
      </c>
      <c r="J697" s="138" t="s">
        <v>204</v>
      </c>
      <c r="K697" s="138" t="s">
        <v>204</v>
      </c>
      <c r="L697" s="138" t="s">
        <v>325</v>
      </c>
      <c r="M697" s="138" t="s">
        <v>340</v>
      </c>
      <c r="N697" s="138" t="s">
        <v>459</v>
      </c>
      <c r="O697" s="138" t="s">
        <v>339</v>
      </c>
      <c r="P697" s="138" t="s">
        <v>1212</v>
      </c>
      <c r="Q697" s="139">
        <v>70910.69</v>
      </c>
      <c r="R697" s="139">
        <v>1</v>
      </c>
      <c r="S697" s="139">
        <v>7800</v>
      </c>
      <c r="T697" s="140"/>
      <c r="U697" s="139">
        <v>5531.0339999999997</v>
      </c>
      <c r="V697" s="141">
        <v>5.9999999999999995E-4</v>
      </c>
      <c r="W697" s="141">
        <f t="shared" si="13"/>
        <v>2.6750273408405304E-2</v>
      </c>
      <c r="X697" s="141">
        <v>6.6993675735379805E-3</v>
      </c>
      <c r="AC697" s="2"/>
      <c r="AD697" s="2"/>
      <c r="AE697" s="2"/>
    </row>
    <row r="698" spans="1:31" s="134" customFormat="1">
      <c r="A698" s="138" t="s">
        <v>1213</v>
      </c>
      <c r="B698" s="138">
        <v>9301</v>
      </c>
      <c r="C698" s="138" t="s">
        <v>1885</v>
      </c>
      <c r="D698" s="138" t="s">
        <v>1886</v>
      </c>
      <c r="E698" s="138" t="s">
        <v>309</v>
      </c>
      <c r="F698" s="138" t="s">
        <v>3543</v>
      </c>
      <c r="G698" s="138" t="s">
        <v>3544</v>
      </c>
      <c r="H698" s="138" t="s">
        <v>321</v>
      </c>
      <c r="I698" s="138" t="s">
        <v>917</v>
      </c>
      <c r="J698" s="138" t="s">
        <v>204</v>
      </c>
      <c r="K698" s="138" t="s">
        <v>204</v>
      </c>
      <c r="L698" s="138" t="s">
        <v>325</v>
      </c>
      <c r="M698" s="138" t="s">
        <v>340</v>
      </c>
      <c r="N698" s="138" t="s">
        <v>448</v>
      </c>
      <c r="O698" s="138" t="s">
        <v>339</v>
      </c>
      <c r="P698" s="138" t="s">
        <v>1212</v>
      </c>
      <c r="Q698" s="139">
        <v>29034.79</v>
      </c>
      <c r="R698" s="139">
        <v>1</v>
      </c>
      <c r="S698" s="139">
        <v>16650</v>
      </c>
      <c r="T698" s="140"/>
      <c r="U698" s="139">
        <v>4834.2929999999997</v>
      </c>
      <c r="V698" s="141">
        <v>1.1E-4</v>
      </c>
      <c r="W698" s="141">
        <f t="shared" si="13"/>
        <v>2.3380557683489182E-2</v>
      </c>
      <c r="X698" s="141">
        <v>5.8554523015374059E-3</v>
      </c>
      <c r="AC698" s="2"/>
      <c r="AD698" s="2"/>
      <c r="AE698" s="2"/>
    </row>
    <row r="699" spans="1:31" s="134" customFormat="1">
      <c r="A699" s="138" t="s">
        <v>1213</v>
      </c>
      <c r="B699" s="138">
        <v>9301</v>
      </c>
      <c r="C699" s="138" t="s">
        <v>1920</v>
      </c>
      <c r="D699" s="138" t="s">
        <v>1921</v>
      </c>
      <c r="E699" s="138" t="s">
        <v>309</v>
      </c>
      <c r="F699" s="138" t="s">
        <v>1920</v>
      </c>
      <c r="G699" s="138" t="s">
        <v>3551</v>
      </c>
      <c r="H699" s="138" t="s">
        <v>321</v>
      </c>
      <c r="I699" s="138" t="s">
        <v>917</v>
      </c>
      <c r="J699" s="138" t="s">
        <v>204</v>
      </c>
      <c r="K699" s="138" t="s">
        <v>204</v>
      </c>
      <c r="L699" s="138" t="s">
        <v>325</v>
      </c>
      <c r="M699" s="138" t="s">
        <v>340</v>
      </c>
      <c r="N699" s="138" t="s">
        <v>464</v>
      </c>
      <c r="O699" s="138" t="s">
        <v>339</v>
      </c>
      <c r="P699" s="138" t="s">
        <v>1212</v>
      </c>
      <c r="Q699" s="139">
        <v>8802.1</v>
      </c>
      <c r="R699" s="139">
        <v>1</v>
      </c>
      <c r="S699" s="139">
        <v>51410</v>
      </c>
      <c r="T699" s="140"/>
      <c r="U699" s="139">
        <v>4525.16</v>
      </c>
      <c r="V699" s="141">
        <v>3.5E-4</v>
      </c>
      <c r="W699" s="141">
        <f t="shared" si="13"/>
        <v>2.1885467928199204E-2</v>
      </c>
      <c r="X699" s="141">
        <v>5.4810203967415733E-3</v>
      </c>
      <c r="AC699" s="2"/>
      <c r="AD699" s="2"/>
      <c r="AE699" s="2"/>
    </row>
    <row r="700" spans="1:31" s="134" customFormat="1">
      <c r="A700" s="138" t="s">
        <v>1213</v>
      </c>
      <c r="B700" s="138">
        <v>9301</v>
      </c>
      <c r="C700" s="138" t="s">
        <v>2190</v>
      </c>
      <c r="D700" s="138" t="s">
        <v>2191</v>
      </c>
      <c r="E700" s="138" t="s">
        <v>309</v>
      </c>
      <c r="F700" s="138" t="s">
        <v>2190</v>
      </c>
      <c r="G700" s="138" t="s">
        <v>3529</v>
      </c>
      <c r="H700" s="138" t="s">
        <v>321</v>
      </c>
      <c r="I700" s="138" t="s">
        <v>917</v>
      </c>
      <c r="J700" s="138" t="s">
        <v>204</v>
      </c>
      <c r="K700" s="138" t="s">
        <v>204</v>
      </c>
      <c r="L700" s="138" t="s">
        <v>325</v>
      </c>
      <c r="M700" s="138" t="s">
        <v>340</v>
      </c>
      <c r="N700" s="138" t="s">
        <v>467</v>
      </c>
      <c r="O700" s="138" t="s">
        <v>339</v>
      </c>
      <c r="P700" s="138" t="s">
        <v>1212</v>
      </c>
      <c r="Q700" s="139">
        <v>79580</v>
      </c>
      <c r="R700" s="139">
        <v>1</v>
      </c>
      <c r="S700" s="139">
        <v>5587</v>
      </c>
      <c r="T700" s="140"/>
      <c r="U700" s="139">
        <v>4446.1350000000002</v>
      </c>
      <c r="V700" s="141">
        <v>6.0000000000000002E-5</v>
      </c>
      <c r="W700" s="141">
        <f t="shared" si="13"/>
        <v>2.1503271695795061E-2</v>
      </c>
      <c r="X700" s="141">
        <v>5.3853027565139346E-3</v>
      </c>
      <c r="AC700" s="2"/>
      <c r="AD700" s="2"/>
      <c r="AE700" s="2"/>
    </row>
    <row r="701" spans="1:31" s="134" customFormat="1">
      <c r="A701" s="138" t="s">
        <v>1213</v>
      </c>
      <c r="B701" s="138">
        <v>9301</v>
      </c>
      <c r="C701" s="138" t="s">
        <v>3258</v>
      </c>
      <c r="D701" s="138" t="s">
        <v>3259</v>
      </c>
      <c r="E701" s="138" t="s">
        <v>309</v>
      </c>
      <c r="F701" s="138" t="s">
        <v>3258</v>
      </c>
      <c r="G701" s="138" t="s">
        <v>3622</v>
      </c>
      <c r="H701" s="138" t="s">
        <v>321</v>
      </c>
      <c r="I701" s="138" t="s">
        <v>917</v>
      </c>
      <c r="J701" s="138" t="s">
        <v>204</v>
      </c>
      <c r="K701" s="138" t="s">
        <v>204</v>
      </c>
      <c r="L701" s="138" t="s">
        <v>325</v>
      </c>
      <c r="M701" s="138" t="s">
        <v>340</v>
      </c>
      <c r="N701" s="138" t="s">
        <v>441</v>
      </c>
      <c r="O701" s="138" t="s">
        <v>339</v>
      </c>
      <c r="P701" s="138" t="s">
        <v>1212</v>
      </c>
      <c r="Q701" s="139">
        <v>16210</v>
      </c>
      <c r="R701" s="139">
        <v>1</v>
      </c>
      <c r="S701" s="139">
        <v>26100</v>
      </c>
      <c r="T701" s="140"/>
      <c r="U701" s="139">
        <v>4230.8100000000004</v>
      </c>
      <c r="V701" s="141">
        <v>2.9E-4</v>
      </c>
      <c r="W701" s="141">
        <f t="shared" si="13"/>
        <v>2.0461874622180097E-2</v>
      </c>
      <c r="X701" s="141">
        <v>5.1244941404808269E-3</v>
      </c>
      <c r="AC701" s="2"/>
      <c r="AD701" s="2"/>
      <c r="AE701" s="2"/>
    </row>
    <row r="702" spans="1:31" s="134" customFormat="1">
      <c r="A702" s="138" t="s">
        <v>1213</v>
      </c>
      <c r="B702" s="138">
        <v>9301</v>
      </c>
      <c r="C702" s="138" t="s">
        <v>1913</v>
      </c>
      <c r="D702" s="138" t="s">
        <v>1914</v>
      </c>
      <c r="E702" s="138" t="s">
        <v>309</v>
      </c>
      <c r="F702" s="138" t="s">
        <v>1913</v>
      </c>
      <c r="G702" s="138" t="s">
        <v>3587</v>
      </c>
      <c r="H702" s="138" t="s">
        <v>321</v>
      </c>
      <c r="I702" s="138" t="s">
        <v>917</v>
      </c>
      <c r="J702" s="138" t="s">
        <v>204</v>
      </c>
      <c r="K702" s="138" t="s">
        <v>204</v>
      </c>
      <c r="L702" s="138" t="s">
        <v>325</v>
      </c>
      <c r="M702" s="138" t="s">
        <v>340</v>
      </c>
      <c r="N702" s="138" t="s">
        <v>464</v>
      </c>
      <c r="O702" s="138" t="s">
        <v>339</v>
      </c>
      <c r="P702" s="138" t="s">
        <v>1212</v>
      </c>
      <c r="Q702" s="139">
        <v>13200.78</v>
      </c>
      <c r="R702" s="139">
        <v>1</v>
      </c>
      <c r="S702" s="139">
        <v>28940</v>
      </c>
      <c r="T702" s="139">
        <v>24.968</v>
      </c>
      <c r="U702" s="139">
        <v>3845.2739999999999</v>
      </c>
      <c r="V702" s="141">
        <v>2.7999999999999998E-4</v>
      </c>
      <c r="W702" s="141">
        <f t="shared" si="13"/>
        <v>1.8597269666075514E-2</v>
      </c>
      <c r="X702" s="141">
        <v>4.6575204468041033E-3</v>
      </c>
      <c r="AC702" s="2"/>
      <c r="AD702" s="2"/>
      <c r="AE702" s="2"/>
    </row>
    <row r="703" spans="1:31" s="134" customFormat="1">
      <c r="A703" s="138" t="s">
        <v>1213</v>
      </c>
      <c r="B703" s="138">
        <v>9301</v>
      </c>
      <c r="C703" s="138" t="s">
        <v>2513</v>
      </c>
      <c r="D703" s="138" t="s">
        <v>2514</v>
      </c>
      <c r="E703" s="138" t="s">
        <v>309</v>
      </c>
      <c r="F703" s="138" t="s">
        <v>2513</v>
      </c>
      <c r="G703" s="138" t="s">
        <v>3542</v>
      </c>
      <c r="H703" s="138" t="s">
        <v>321</v>
      </c>
      <c r="I703" s="138" t="s">
        <v>917</v>
      </c>
      <c r="J703" s="138" t="s">
        <v>204</v>
      </c>
      <c r="K703" s="138" t="s">
        <v>204</v>
      </c>
      <c r="L703" s="138" t="s">
        <v>325</v>
      </c>
      <c r="M703" s="138" t="s">
        <v>340</v>
      </c>
      <c r="N703" s="138" t="s">
        <v>446</v>
      </c>
      <c r="O703" s="138" t="s">
        <v>339</v>
      </c>
      <c r="P703" s="138" t="s">
        <v>1212</v>
      </c>
      <c r="Q703" s="139">
        <v>2656</v>
      </c>
      <c r="R703" s="139">
        <v>1</v>
      </c>
      <c r="S703" s="139">
        <v>142500</v>
      </c>
      <c r="T703" s="140"/>
      <c r="U703" s="139">
        <v>3784.8</v>
      </c>
      <c r="V703" s="141">
        <v>6.0000000000000002E-5</v>
      </c>
      <c r="W703" s="141">
        <f t="shared" si="13"/>
        <v>1.8304793424906159E-2</v>
      </c>
      <c r="X703" s="141">
        <v>4.5842723787860558E-3</v>
      </c>
      <c r="AC703" s="2"/>
      <c r="AD703" s="2"/>
      <c r="AE703" s="2"/>
    </row>
    <row r="704" spans="1:31" s="134" customFormat="1">
      <c r="A704" s="138" t="s">
        <v>1213</v>
      </c>
      <c r="B704" s="138">
        <v>9301</v>
      </c>
      <c r="C704" s="138" t="s">
        <v>2023</v>
      </c>
      <c r="D704" s="138" t="s">
        <v>2024</v>
      </c>
      <c r="E704" s="138" t="s">
        <v>309</v>
      </c>
      <c r="F704" s="138" t="s">
        <v>2023</v>
      </c>
      <c r="G704" s="138" t="s">
        <v>3561</v>
      </c>
      <c r="H704" s="138" t="s">
        <v>321</v>
      </c>
      <c r="I704" s="138" t="s">
        <v>917</v>
      </c>
      <c r="J704" s="138" t="s">
        <v>204</v>
      </c>
      <c r="K704" s="138" t="s">
        <v>204</v>
      </c>
      <c r="L704" s="138" t="s">
        <v>325</v>
      </c>
      <c r="M704" s="138" t="s">
        <v>340</v>
      </c>
      <c r="N704" s="138" t="s">
        <v>464</v>
      </c>
      <c r="O704" s="138" t="s">
        <v>339</v>
      </c>
      <c r="P704" s="138" t="s">
        <v>1212</v>
      </c>
      <c r="Q704" s="139">
        <v>14775</v>
      </c>
      <c r="R704" s="139">
        <v>1</v>
      </c>
      <c r="S704" s="139">
        <v>24920</v>
      </c>
      <c r="T704" s="140"/>
      <c r="U704" s="139">
        <v>3681.93</v>
      </c>
      <c r="V704" s="141">
        <v>1.2E-4</v>
      </c>
      <c r="W704" s="141">
        <f t="shared" si="13"/>
        <v>1.7807273318263771E-2</v>
      </c>
      <c r="X704" s="141">
        <v>4.4596729020354416E-3</v>
      </c>
      <c r="AC704" s="2"/>
      <c r="AD704" s="2"/>
      <c r="AE704" s="2"/>
    </row>
    <row r="705" spans="1:31" s="134" customFormat="1">
      <c r="A705" s="138" t="s">
        <v>1213</v>
      </c>
      <c r="B705" s="138">
        <v>9301</v>
      </c>
      <c r="C705" s="138" t="s">
        <v>3824</v>
      </c>
      <c r="D705" s="138" t="s">
        <v>3825</v>
      </c>
      <c r="E705" s="138" t="s">
        <v>309</v>
      </c>
      <c r="F705" s="138" t="s">
        <v>3826</v>
      </c>
      <c r="G705" s="138" t="s">
        <v>3827</v>
      </c>
      <c r="H705" s="138" t="s">
        <v>321</v>
      </c>
      <c r="I705" s="138" t="s">
        <v>917</v>
      </c>
      <c r="J705" s="138" t="s">
        <v>204</v>
      </c>
      <c r="K705" s="138" t="s">
        <v>204</v>
      </c>
      <c r="L705" s="138" t="s">
        <v>325</v>
      </c>
      <c r="M705" s="138" t="s">
        <v>340</v>
      </c>
      <c r="N705" s="138" t="s">
        <v>440</v>
      </c>
      <c r="O705" s="138" t="s">
        <v>339</v>
      </c>
      <c r="P705" s="138" t="s">
        <v>1212</v>
      </c>
      <c r="Q705" s="139">
        <v>30636.080000000002</v>
      </c>
      <c r="R705" s="139">
        <v>1</v>
      </c>
      <c r="S705" s="139">
        <v>11720</v>
      </c>
      <c r="T705" s="140"/>
      <c r="U705" s="139">
        <v>3590.549</v>
      </c>
      <c r="V705" s="141">
        <v>5.8E-4</v>
      </c>
      <c r="W705" s="141">
        <f t="shared" si="13"/>
        <v>1.7365318570863292E-2</v>
      </c>
      <c r="X705" s="141">
        <v>4.3489892743019164E-3</v>
      </c>
      <c r="AC705" s="2"/>
      <c r="AD705" s="2"/>
      <c r="AE705" s="2"/>
    </row>
    <row r="706" spans="1:31" s="134" customFormat="1">
      <c r="A706" s="138" t="s">
        <v>1213</v>
      </c>
      <c r="B706" s="138">
        <v>9301</v>
      </c>
      <c r="C706" s="138" t="s">
        <v>3548</v>
      </c>
      <c r="D706" s="138" t="s">
        <v>3549</v>
      </c>
      <c r="E706" s="138" t="s">
        <v>309</v>
      </c>
      <c r="F706" s="138" t="s">
        <v>3548</v>
      </c>
      <c r="G706" s="138" t="s">
        <v>3550</v>
      </c>
      <c r="H706" s="138" t="s">
        <v>321</v>
      </c>
      <c r="I706" s="138" t="s">
        <v>917</v>
      </c>
      <c r="J706" s="138" t="s">
        <v>204</v>
      </c>
      <c r="K706" s="138" t="s">
        <v>204</v>
      </c>
      <c r="L706" s="138" t="s">
        <v>325</v>
      </c>
      <c r="M706" s="138" t="s">
        <v>340</v>
      </c>
      <c r="N706" s="138" t="s">
        <v>480</v>
      </c>
      <c r="O706" s="138" t="s">
        <v>339</v>
      </c>
      <c r="P706" s="138" t="s">
        <v>1212</v>
      </c>
      <c r="Q706" s="139">
        <v>6025</v>
      </c>
      <c r="R706" s="139">
        <v>1</v>
      </c>
      <c r="S706" s="139">
        <v>56600</v>
      </c>
      <c r="T706" s="140"/>
      <c r="U706" s="139">
        <v>3410.15</v>
      </c>
      <c r="V706" s="141">
        <v>8.0000000000000007E-5</v>
      </c>
      <c r="W706" s="141">
        <f t="shared" ref="W706:W769" si="14">U706/SUMIF(B:B,B706,U:U)</f>
        <v>1.6492837480961673E-2</v>
      </c>
      <c r="X706" s="141">
        <v>4.1304841609906117E-3</v>
      </c>
      <c r="AC706" s="2"/>
      <c r="AD706" s="2"/>
      <c r="AE706" s="2"/>
    </row>
    <row r="707" spans="1:31" s="134" customFormat="1">
      <c r="A707" s="138" t="s">
        <v>1213</v>
      </c>
      <c r="B707" s="138">
        <v>9301</v>
      </c>
      <c r="C707" s="138" t="s">
        <v>2339</v>
      </c>
      <c r="D707" s="138" t="s">
        <v>2340</v>
      </c>
      <c r="E707" s="138" t="s">
        <v>309</v>
      </c>
      <c r="F707" s="138" t="s">
        <v>3556</v>
      </c>
      <c r="G707" s="138" t="s">
        <v>3557</v>
      </c>
      <c r="H707" s="138" t="s">
        <v>321</v>
      </c>
      <c r="I707" s="138" t="s">
        <v>917</v>
      </c>
      <c r="J707" s="138" t="s">
        <v>204</v>
      </c>
      <c r="K707" s="138" t="s">
        <v>204</v>
      </c>
      <c r="L707" s="138" t="s">
        <v>325</v>
      </c>
      <c r="M707" s="138" t="s">
        <v>340</v>
      </c>
      <c r="N707" s="138" t="s">
        <v>445</v>
      </c>
      <c r="O707" s="138" t="s">
        <v>339</v>
      </c>
      <c r="P707" s="138" t="s">
        <v>1212</v>
      </c>
      <c r="Q707" s="139">
        <v>57560</v>
      </c>
      <c r="R707" s="139">
        <v>1</v>
      </c>
      <c r="S707" s="139">
        <v>5909</v>
      </c>
      <c r="T707" s="140"/>
      <c r="U707" s="139">
        <v>3401.22</v>
      </c>
      <c r="V707" s="141">
        <v>2.5999999999999998E-4</v>
      </c>
      <c r="W707" s="141">
        <f t="shared" si="14"/>
        <v>1.6449648460330618E-2</v>
      </c>
      <c r="X707" s="141">
        <v>4.1196678556792181E-3</v>
      </c>
      <c r="AC707" s="2"/>
      <c r="AD707" s="2"/>
      <c r="AE707" s="2"/>
    </row>
    <row r="708" spans="1:31" s="134" customFormat="1">
      <c r="A708" s="138" t="s">
        <v>1213</v>
      </c>
      <c r="B708" s="138">
        <v>9301</v>
      </c>
      <c r="C708" s="138" t="s">
        <v>1908</v>
      </c>
      <c r="D708" s="138" t="s">
        <v>1909</v>
      </c>
      <c r="E708" s="138" t="s">
        <v>309</v>
      </c>
      <c r="F708" s="138" t="s">
        <v>1908</v>
      </c>
      <c r="G708" s="138" t="s">
        <v>3578</v>
      </c>
      <c r="H708" s="138" t="s">
        <v>321</v>
      </c>
      <c r="I708" s="138" t="s">
        <v>917</v>
      </c>
      <c r="J708" s="138" t="s">
        <v>204</v>
      </c>
      <c r="K708" s="138" t="s">
        <v>204</v>
      </c>
      <c r="L708" s="138" t="s">
        <v>325</v>
      </c>
      <c r="M708" s="138" t="s">
        <v>340</v>
      </c>
      <c r="N708" s="138" t="s">
        <v>464</v>
      </c>
      <c r="O708" s="138" t="s">
        <v>339</v>
      </c>
      <c r="P708" s="138" t="s">
        <v>1212</v>
      </c>
      <c r="Q708" s="139">
        <v>29243</v>
      </c>
      <c r="R708" s="139">
        <v>1</v>
      </c>
      <c r="S708" s="139">
        <v>10740</v>
      </c>
      <c r="T708" s="140"/>
      <c r="U708" s="139">
        <v>3140.6979999999999</v>
      </c>
      <c r="V708" s="141">
        <v>8.0000000000000004E-4</v>
      </c>
      <c r="W708" s="141">
        <f t="shared" si="14"/>
        <v>1.5189660774681864E-2</v>
      </c>
      <c r="X708" s="141">
        <v>3.8041151689676088E-3</v>
      </c>
      <c r="AC708" s="2"/>
      <c r="AD708" s="2"/>
      <c r="AE708" s="2"/>
    </row>
    <row r="709" spans="1:31" s="134" customFormat="1">
      <c r="A709" s="138" t="s">
        <v>1213</v>
      </c>
      <c r="B709" s="138">
        <v>9301</v>
      </c>
      <c r="C709" s="138" t="s">
        <v>2550</v>
      </c>
      <c r="D709" s="138" t="s">
        <v>2551</v>
      </c>
      <c r="E709" s="138" t="s">
        <v>309</v>
      </c>
      <c r="F709" s="138" t="s">
        <v>2550</v>
      </c>
      <c r="G709" s="138" t="s">
        <v>3534</v>
      </c>
      <c r="H709" s="138" t="s">
        <v>321</v>
      </c>
      <c r="I709" s="138" t="s">
        <v>917</v>
      </c>
      <c r="J709" s="138" t="s">
        <v>204</v>
      </c>
      <c r="K709" s="138" t="s">
        <v>204</v>
      </c>
      <c r="L709" s="138" t="s">
        <v>325</v>
      </c>
      <c r="M709" s="138" t="s">
        <v>340</v>
      </c>
      <c r="N709" s="138" t="s">
        <v>440</v>
      </c>
      <c r="O709" s="138" t="s">
        <v>339</v>
      </c>
      <c r="P709" s="138" t="s">
        <v>1212</v>
      </c>
      <c r="Q709" s="139">
        <v>96618.99</v>
      </c>
      <c r="R709" s="139">
        <v>1</v>
      </c>
      <c r="S709" s="139">
        <v>3240</v>
      </c>
      <c r="T709" s="140"/>
      <c r="U709" s="139">
        <v>3130.4549999999999</v>
      </c>
      <c r="V709" s="141">
        <v>3.8000000000000002E-4</v>
      </c>
      <c r="W709" s="141">
        <f t="shared" si="14"/>
        <v>1.5140121565463065E-2</v>
      </c>
      <c r="X709" s="141">
        <v>3.7917085155180458E-3</v>
      </c>
      <c r="AC709" s="2"/>
      <c r="AD709" s="2"/>
      <c r="AE709" s="2"/>
    </row>
    <row r="710" spans="1:31" s="134" customFormat="1">
      <c r="A710" s="138" t="s">
        <v>1213</v>
      </c>
      <c r="B710" s="138">
        <v>9301</v>
      </c>
      <c r="C710" s="138" t="s">
        <v>2270</v>
      </c>
      <c r="D710" s="138" t="s">
        <v>2271</v>
      </c>
      <c r="E710" s="138" t="s">
        <v>309</v>
      </c>
      <c r="F710" s="138" t="s">
        <v>3739</v>
      </c>
      <c r="G710" s="138" t="s">
        <v>3740</v>
      </c>
      <c r="H710" s="138" t="s">
        <v>321</v>
      </c>
      <c r="I710" s="138" t="s">
        <v>917</v>
      </c>
      <c r="J710" s="138" t="s">
        <v>204</v>
      </c>
      <c r="K710" s="138" t="s">
        <v>204</v>
      </c>
      <c r="L710" s="138" t="s">
        <v>325</v>
      </c>
      <c r="M710" s="138" t="s">
        <v>340</v>
      </c>
      <c r="N710" s="138" t="s">
        <v>445</v>
      </c>
      <c r="O710" s="138" t="s">
        <v>339</v>
      </c>
      <c r="P710" s="138" t="s">
        <v>1212</v>
      </c>
      <c r="Q710" s="139">
        <v>32986.54</v>
      </c>
      <c r="R710" s="139">
        <v>1</v>
      </c>
      <c r="S710" s="139">
        <v>9094</v>
      </c>
      <c r="T710" s="140"/>
      <c r="U710" s="139">
        <v>2999.7959999999998</v>
      </c>
      <c r="V710" s="141">
        <v>4.0999999999999999E-4</v>
      </c>
      <c r="W710" s="141">
        <f t="shared" si="14"/>
        <v>1.4508202836836766E-2</v>
      </c>
      <c r="X710" s="141">
        <v>3.6334501016679595E-3</v>
      </c>
      <c r="AC710" s="2"/>
      <c r="AD710" s="2"/>
      <c r="AE710" s="2"/>
    </row>
    <row r="711" spans="1:31" s="134" customFormat="1">
      <c r="A711" s="138" t="s">
        <v>1213</v>
      </c>
      <c r="B711" s="138">
        <v>9301</v>
      </c>
      <c r="C711" s="138" t="s">
        <v>2204</v>
      </c>
      <c r="D711" s="138" t="s">
        <v>2205</v>
      </c>
      <c r="E711" s="138" t="s">
        <v>309</v>
      </c>
      <c r="F711" s="138" t="s">
        <v>3532</v>
      </c>
      <c r="G711" s="138" t="s">
        <v>3533</v>
      </c>
      <c r="H711" s="138" t="s">
        <v>321</v>
      </c>
      <c r="I711" s="138" t="s">
        <v>917</v>
      </c>
      <c r="J711" s="138" t="s">
        <v>204</v>
      </c>
      <c r="K711" s="138" t="s">
        <v>204</v>
      </c>
      <c r="L711" s="138" t="s">
        <v>325</v>
      </c>
      <c r="M711" s="138" t="s">
        <v>340</v>
      </c>
      <c r="N711" s="138" t="s">
        <v>445</v>
      </c>
      <c r="O711" s="138" t="s">
        <v>339</v>
      </c>
      <c r="P711" s="138" t="s">
        <v>1212</v>
      </c>
      <c r="Q711" s="139">
        <v>37160.19</v>
      </c>
      <c r="R711" s="139">
        <v>1</v>
      </c>
      <c r="S711" s="139">
        <v>6881</v>
      </c>
      <c r="T711" s="140"/>
      <c r="U711" s="139">
        <v>2556.9929999999999</v>
      </c>
      <c r="V711" s="141">
        <v>1.3999999999999999E-4</v>
      </c>
      <c r="W711" s="141">
        <f t="shared" si="14"/>
        <v>1.2366631963097409E-2</v>
      </c>
      <c r="X711" s="141">
        <v>3.0971127622725883E-3</v>
      </c>
      <c r="AC711" s="2"/>
      <c r="AD711" s="2"/>
      <c r="AE711" s="2"/>
    </row>
    <row r="712" spans="1:31" s="134" customFormat="1">
      <c r="A712" s="138" t="s">
        <v>1213</v>
      </c>
      <c r="B712" s="138">
        <v>9301</v>
      </c>
      <c r="C712" s="138" t="s">
        <v>3672</v>
      </c>
      <c r="D712" s="138" t="s">
        <v>3673</v>
      </c>
      <c r="E712" s="138" t="s">
        <v>309</v>
      </c>
      <c r="F712" s="138" t="s">
        <v>3672</v>
      </c>
      <c r="G712" s="138" t="s">
        <v>3674</v>
      </c>
      <c r="H712" s="138" t="s">
        <v>321</v>
      </c>
      <c r="I712" s="138" t="s">
        <v>917</v>
      </c>
      <c r="J712" s="138" t="s">
        <v>204</v>
      </c>
      <c r="K712" s="138" t="s">
        <v>204</v>
      </c>
      <c r="L712" s="138" t="s">
        <v>325</v>
      </c>
      <c r="M712" s="138" t="s">
        <v>340</v>
      </c>
      <c r="N712" s="138" t="s">
        <v>451</v>
      </c>
      <c r="O712" s="138" t="s">
        <v>339</v>
      </c>
      <c r="P712" s="138" t="s">
        <v>1212</v>
      </c>
      <c r="Q712" s="139">
        <v>18405.32</v>
      </c>
      <c r="R712" s="139">
        <v>1</v>
      </c>
      <c r="S712" s="139">
        <v>13820</v>
      </c>
      <c r="T712" s="140"/>
      <c r="U712" s="139">
        <v>2543.6149999999998</v>
      </c>
      <c r="V712" s="141">
        <v>5.2999999999999998E-4</v>
      </c>
      <c r="W712" s="141">
        <f t="shared" si="14"/>
        <v>1.2301930650891109E-2</v>
      </c>
      <c r="X712" s="141">
        <v>3.0809088952562596E-3</v>
      </c>
      <c r="AC712" s="2"/>
      <c r="AD712" s="2"/>
      <c r="AE712" s="2"/>
    </row>
    <row r="713" spans="1:31" s="134" customFormat="1">
      <c r="A713" s="138" t="s">
        <v>1213</v>
      </c>
      <c r="B713" s="138">
        <v>9301</v>
      </c>
      <c r="C713" s="138" t="s">
        <v>2598</v>
      </c>
      <c r="D713" s="138" t="s">
        <v>2599</v>
      </c>
      <c r="E713" s="138" t="s">
        <v>309</v>
      </c>
      <c r="F713" s="138" t="s">
        <v>2598</v>
      </c>
      <c r="G713" s="138" t="s">
        <v>3664</v>
      </c>
      <c r="H713" s="138" t="s">
        <v>321</v>
      </c>
      <c r="I713" s="138" t="s">
        <v>917</v>
      </c>
      <c r="J713" s="138" t="s">
        <v>204</v>
      </c>
      <c r="K713" s="138" t="s">
        <v>204</v>
      </c>
      <c r="L713" s="138" t="s">
        <v>325</v>
      </c>
      <c r="M713" s="138" t="s">
        <v>340</v>
      </c>
      <c r="N713" s="138" t="s">
        <v>454</v>
      </c>
      <c r="O713" s="138" t="s">
        <v>339</v>
      </c>
      <c r="P713" s="138" t="s">
        <v>1212</v>
      </c>
      <c r="Q713" s="139">
        <v>1232965.1599999999</v>
      </c>
      <c r="R713" s="139">
        <v>1</v>
      </c>
      <c r="S713" s="139">
        <v>203</v>
      </c>
      <c r="T713" s="140"/>
      <c r="U713" s="139">
        <v>2502.9189999999999</v>
      </c>
      <c r="V713" s="141">
        <v>4.6999999999999999E-4</v>
      </c>
      <c r="W713" s="141">
        <f t="shared" si="14"/>
        <v>1.210510865944639E-2</v>
      </c>
      <c r="X713" s="141">
        <v>3.0316165815997714E-3</v>
      </c>
      <c r="AC713" s="2"/>
      <c r="AD713" s="2"/>
      <c r="AE713" s="2"/>
    </row>
    <row r="714" spans="1:31" s="134" customFormat="1">
      <c r="A714" s="138" t="s">
        <v>1213</v>
      </c>
      <c r="B714" s="138">
        <v>9301</v>
      </c>
      <c r="C714" s="138" t="s">
        <v>2050</v>
      </c>
      <c r="D714" s="138" t="s">
        <v>2051</v>
      </c>
      <c r="E714" s="138" t="s">
        <v>309</v>
      </c>
      <c r="F714" s="138" t="s">
        <v>2050</v>
      </c>
      <c r="G714" s="138" t="s">
        <v>3668</v>
      </c>
      <c r="H714" s="138" t="s">
        <v>321</v>
      </c>
      <c r="I714" s="138" t="s">
        <v>917</v>
      </c>
      <c r="J714" s="138" t="s">
        <v>204</v>
      </c>
      <c r="K714" s="138" t="s">
        <v>204</v>
      </c>
      <c r="L714" s="138" t="s">
        <v>325</v>
      </c>
      <c r="M714" s="138" t="s">
        <v>340</v>
      </c>
      <c r="N714" s="138" t="s">
        <v>464</v>
      </c>
      <c r="O714" s="138" t="s">
        <v>339</v>
      </c>
      <c r="P714" s="138" t="s">
        <v>1212</v>
      </c>
      <c r="Q714" s="139">
        <v>137573.04</v>
      </c>
      <c r="R714" s="139">
        <v>1</v>
      </c>
      <c r="S714" s="139">
        <v>1796</v>
      </c>
      <c r="T714" s="140"/>
      <c r="U714" s="139">
        <v>2470.8119999999999</v>
      </c>
      <c r="V714" s="141">
        <v>2.9E-4</v>
      </c>
      <c r="W714" s="141">
        <f t="shared" si="14"/>
        <v>1.1949826477430573E-2</v>
      </c>
      <c r="X714" s="141">
        <v>2.9927275430070626E-3</v>
      </c>
      <c r="AC714" s="2"/>
      <c r="AD714" s="2"/>
      <c r="AE714" s="2"/>
    </row>
    <row r="715" spans="1:31" s="134" customFormat="1">
      <c r="A715" s="138" t="s">
        <v>1213</v>
      </c>
      <c r="B715" s="138">
        <v>9301</v>
      </c>
      <c r="C715" s="138" t="s">
        <v>3568</v>
      </c>
      <c r="D715" s="138" t="s">
        <v>3569</v>
      </c>
      <c r="E715" s="138" t="s">
        <v>309</v>
      </c>
      <c r="F715" s="138" t="s">
        <v>3568</v>
      </c>
      <c r="G715" s="138" t="s">
        <v>3570</v>
      </c>
      <c r="H715" s="138" t="s">
        <v>321</v>
      </c>
      <c r="I715" s="138" t="s">
        <v>917</v>
      </c>
      <c r="J715" s="138" t="s">
        <v>204</v>
      </c>
      <c r="K715" s="138" t="s">
        <v>204</v>
      </c>
      <c r="L715" s="138" t="s">
        <v>325</v>
      </c>
      <c r="M715" s="138" t="s">
        <v>340</v>
      </c>
      <c r="N715" s="138" t="s">
        <v>458</v>
      </c>
      <c r="O715" s="138" t="s">
        <v>339</v>
      </c>
      <c r="P715" s="138" t="s">
        <v>1212</v>
      </c>
      <c r="Q715" s="139">
        <v>3460.42</v>
      </c>
      <c r="R715" s="139">
        <v>1</v>
      </c>
      <c r="S715" s="139">
        <v>68020</v>
      </c>
      <c r="T715" s="140"/>
      <c r="U715" s="139">
        <v>2353.7779999999998</v>
      </c>
      <c r="V715" s="141">
        <v>1.2E-4</v>
      </c>
      <c r="W715" s="141">
        <f t="shared" si="14"/>
        <v>1.1383803650942921E-2</v>
      </c>
      <c r="X715" s="141">
        <v>2.8509721705755344E-3</v>
      </c>
      <c r="AC715" s="2"/>
      <c r="AD715" s="2"/>
      <c r="AE715" s="2"/>
    </row>
    <row r="716" spans="1:31" s="134" customFormat="1">
      <c r="A716" s="138" t="s">
        <v>1213</v>
      </c>
      <c r="B716" s="138">
        <v>9301</v>
      </c>
      <c r="C716" s="138" t="s">
        <v>3787</v>
      </c>
      <c r="D716" s="138" t="s">
        <v>3788</v>
      </c>
      <c r="E716" s="138" t="s">
        <v>309</v>
      </c>
      <c r="F716" s="138" t="s">
        <v>3787</v>
      </c>
      <c r="G716" s="138" t="s">
        <v>3789</v>
      </c>
      <c r="H716" s="138" t="s">
        <v>321</v>
      </c>
      <c r="I716" s="138" t="s">
        <v>917</v>
      </c>
      <c r="J716" s="138" t="s">
        <v>204</v>
      </c>
      <c r="K716" s="138" t="s">
        <v>204</v>
      </c>
      <c r="L716" s="138" t="s">
        <v>325</v>
      </c>
      <c r="M716" s="138" t="s">
        <v>340</v>
      </c>
      <c r="N716" s="138" t="s">
        <v>459</v>
      </c>
      <c r="O716" s="138" t="s">
        <v>339</v>
      </c>
      <c r="P716" s="138" t="s">
        <v>1212</v>
      </c>
      <c r="Q716" s="139">
        <v>94314</v>
      </c>
      <c r="R716" s="139">
        <v>1</v>
      </c>
      <c r="S716" s="139">
        <v>2372</v>
      </c>
      <c r="T716" s="140"/>
      <c r="U716" s="139">
        <v>2237.1280000000002</v>
      </c>
      <c r="V716" s="141">
        <v>9.3999999999999997E-4</v>
      </c>
      <c r="W716" s="141">
        <f t="shared" si="14"/>
        <v>1.0819638000706368E-2</v>
      </c>
      <c r="X716" s="141">
        <v>2.7096819113847205E-3</v>
      </c>
      <c r="AC716" s="2"/>
      <c r="AD716" s="2"/>
      <c r="AE716" s="2"/>
    </row>
    <row r="717" spans="1:31" s="134" customFormat="1">
      <c r="A717" s="138" t="s">
        <v>1213</v>
      </c>
      <c r="B717" s="138">
        <v>9301</v>
      </c>
      <c r="C717" s="138" t="s">
        <v>3774</v>
      </c>
      <c r="D717" s="138" t="s">
        <v>3775</v>
      </c>
      <c r="E717" s="138" t="s">
        <v>309</v>
      </c>
      <c r="F717" s="138" t="s">
        <v>3774</v>
      </c>
      <c r="G717" s="138" t="s">
        <v>3776</v>
      </c>
      <c r="H717" s="138" t="s">
        <v>321</v>
      </c>
      <c r="I717" s="138" t="s">
        <v>917</v>
      </c>
      <c r="J717" s="138" t="s">
        <v>204</v>
      </c>
      <c r="K717" s="138" t="s">
        <v>204</v>
      </c>
      <c r="L717" s="138" t="s">
        <v>325</v>
      </c>
      <c r="M717" s="138" t="s">
        <v>340</v>
      </c>
      <c r="N717" s="138" t="s">
        <v>445</v>
      </c>
      <c r="O717" s="138" t="s">
        <v>339</v>
      </c>
      <c r="P717" s="138" t="s">
        <v>1212</v>
      </c>
      <c r="Q717" s="139">
        <v>332308.40000000002</v>
      </c>
      <c r="R717" s="139">
        <v>1</v>
      </c>
      <c r="S717" s="139">
        <v>672.9</v>
      </c>
      <c r="T717" s="140"/>
      <c r="U717" s="139">
        <v>2236.1030000000001</v>
      </c>
      <c r="V717" s="141">
        <v>3.2000000000000003E-4</v>
      </c>
      <c r="W717" s="141">
        <f t="shared" si="14"/>
        <v>1.0814680694306947E-2</v>
      </c>
      <c r="X717" s="141">
        <v>2.7084403981770858E-3</v>
      </c>
      <c r="AC717" s="2"/>
      <c r="AD717" s="2"/>
      <c r="AE717" s="2"/>
    </row>
    <row r="718" spans="1:31" s="134" customFormat="1">
      <c r="A718" s="138" t="s">
        <v>1213</v>
      </c>
      <c r="B718" s="138">
        <v>9301</v>
      </c>
      <c r="C718" s="138" t="s">
        <v>3754</v>
      </c>
      <c r="D718" s="138" t="s">
        <v>3755</v>
      </c>
      <c r="E718" s="138" t="s">
        <v>309</v>
      </c>
      <c r="F718" s="138" t="s">
        <v>3756</v>
      </c>
      <c r="G718" s="138" t="s">
        <v>3757</v>
      </c>
      <c r="H718" s="138" t="s">
        <v>321</v>
      </c>
      <c r="I718" s="138" t="s">
        <v>917</v>
      </c>
      <c r="J718" s="138" t="s">
        <v>204</v>
      </c>
      <c r="K718" s="138" t="s">
        <v>204</v>
      </c>
      <c r="L718" s="138" t="s">
        <v>325</v>
      </c>
      <c r="M718" s="138" t="s">
        <v>340</v>
      </c>
      <c r="N718" s="138" t="s">
        <v>476</v>
      </c>
      <c r="O718" s="138" t="s">
        <v>339</v>
      </c>
      <c r="P718" s="138" t="s">
        <v>1212</v>
      </c>
      <c r="Q718" s="139">
        <v>30732</v>
      </c>
      <c r="R718" s="139">
        <v>1</v>
      </c>
      <c r="S718" s="139">
        <v>6861</v>
      </c>
      <c r="T718" s="139">
        <v>19.148</v>
      </c>
      <c r="U718" s="139">
        <v>2127.67</v>
      </c>
      <c r="V718" s="141">
        <v>4.2999999999999999E-4</v>
      </c>
      <c r="W718" s="141">
        <f t="shared" si="14"/>
        <v>1.0290255714006047E-2</v>
      </c>
      <c r="X718" s="141">
        <v>2.5771028355981098E-3</v>
      </c>
      <c r="AC718" s="2"/>
      <c r="AD718" s="2"/>
      <c r="AE718" s="2"/>
    </row>
    <row r="719" spans="1:31" s="134" customFormat="1">
      <c r="A719" s="138" t="s">
        <v>1213</v>
      </c>
      <c r="B719" s="138">
        <v>9301</v>
      </c>
      <c r="C719" s="138" t="s">
        <v>2586</v>
      </c>
      <c r="D719" s="138" t="s">
        <v>2587</v>
      </c>
      <c r="E719" s="138" t="s">
        <v>309</v>
      </c>
      <c r="F719" s="138" t="s">
        <v>2586</v>
      </c>
      <c r="G719" s="138" t="s">
        <v>3609</v>
      </c>
      <c r="H719" s="138" t="s">
        <v>321</v>
      </c>
      <c r="I719" s="138" t="s">
        <v>917</v>
      </c>
      <c r="J719" s="138" t="s">
        <v>204</v>
      </c>
      <c r="K719" s="138" t="s">
        <v>204</v>
      </c>
      <c r="L719" s="138" t="s">
        <v>325</v>
      </c>
      <c r="M719" s="138" t="s">
        <v>340</v>
      </c>
      <c r="N719" s="138" t="s">
        <v>478</v>
      </c>
      <c r="O719" s="138" t="s">
        <v>339</v>
      </c>
      <c r="P719" s="138" t="s">
        <v>1212</v>
      </c>
      <c r="Q719" s="139">
        <v>126000</v>
      </c>
      <c r="R719" s="139">
        <v>1</v>
      </c>
      <c r="S719" s="139">
        <v>1651</v>
      </c>
      <c r="T719" s="140"/>
      <c r="U719" s="139">
        <v>2080.2600000000002</v>
      </c>
      <c r="V719" s="141">
        <v>6.2E-4</v>
      </c>
      <c r="W719" s="141">
        <f t="shared" si="14"/>
        <v>1.0060962156545996E-2</v>
      </c>
      <c r="X719" s="141">
        <v>2.5196783076235152E-3</v>
      </c>
      <c r="AC719" s="2"/>
      <c r="AD719" s="2"/>
      <c r="AE719" s="2"/>
    </row>
    <row r="720" spans="1:31" s="134" customFormat="1">
      <c r="A720" s="138" t="s">
        <v>1213</v>
      </c>
      <c r="B720" s="138">
        <v>9301</v>
      </c>
      <c r="C720" s="138" t="s">
        <v>2482</v>
      </c>
      <c r="D720" s="138" t="s">
        <v>2483</v>
      </c>
      <c r="E720" s="138" t="s">
        <v>309</v>
      </c>
      <c r="F720" s="138" t="s">
        <v>2482</v>
      </c>
      <c r="G720" s="138" t="s">
        <v>3778</v>
      </c>
      <c r="H720" s="138" t="s">
        <v>321</v>
      </c>
      <c r="I720" s="138" t="s">
        <v>917</v>
      </c>
      <c r="J720" s="138" t="s">
        <v>204</v>
      </c>
      <c r="K720" s="138" t="s">
        <v>204</v>
      </c>
      <c r="L720" s="138" t="s">
        <v>325</v>
      </c>
      <c r="M720" s="138" t="s">
        <v>340</v>
      </c>
      <c r="N720" s="138" t="s">
        <v>465</v>
      </c>
      <c r="O720" s="138" t="s">
        <v>339</v>
      </c>
      <c r="P720" s="138" t="s">
        <v>1212</v>
      </c>
      <c r="Q720" s="139">
        <v>37102.800000000003</v>
      </c>
      <c r="R720" s="139">
        <v>1</v>
      </c>
      <c r="S720" s="139">
        <v>5364</v>
      </c>
      <c r="T720" s="140"/>
      <c r="U720" s="139">
        <v>1990.194</v>
      </c>
      <c r="V720" s="141">
        <v>5.0000000000000001E-4</v>
      </c>
      <c r="W720" s="141">
        <f t="shared" si="14"/>
        <v>9.6253672705262326E-3</v>
      </c>
      <c r="X720" s="141">
        <v>2.4105874504929546E-3</v>
      </c>
      <c r="AC720" s="2"/>
      <c r="AD720" s="2"/>
      <c r="AE720" s="2"/>
    </row>
    <row r="721" spans="1:31" s="134" customFormat="1">
      <c r="A721" s="138" t="s">
        <v>1213</v>
      </c>
      <c r="B721" s="138">
        <v>9301</v>
      </c>
      <c r="C721" s="138" t="s">
        <v>2385</v>
      </c>
      <c r="D721" s="138" t="s">
        <v>2386</v>
      </c>
      <c r="E721" s="138" t="s">
        <v>309</v>
      </c>
      <c r="F721" s="138" t="s">
        <v>2385</v>
      </c>
      <c r="G721" s="138" t="s">
        <v>3641</v>
      </c>
      <c r="H721" s="138" t="s">
        <v>321</v>
      </c>
      <c r="I721" s="138" t="s">
        <v>917</v>
      </c>
      <c r="J721" s="138" t="s">
        <v>204</v>
      </c>
      <c r="K721" s="138" t="s">
        <v>204</v>
      </c>
      <c r="L721" s="138" t="s">
        <v>325</v>
      </c>
      <c r="M721" s="138" t="s">
        <v>340</v>
      </c>
      <c r="N721" s="138" t="s">
        <v>447</v>
      </c>
      <c r="O721" s="138" t="s">
        <v>339</v>
      </c>
      <c r="P721" s="138" t="s">
        <v>1212</v>
      </c>
      <c r="Q721" s="139">
        <v>6627</v>
      </c>
      <c r="R721" s="139">
        <v>1</v>
      </c>
      <c r="S721" s="139">
        <v>30010</v>
      </c>
      <c r="T721" s="140"/>
      <c r="U721" s="139">
        <v>1988.7629999999999</v>
      </c>
      <c r="V721" s="141">
        <v>3.2000000000000003E-4</v>
      </c>
      <c r="W721" s="141">
        <f t="shared" si="14"/>
        <v>9.6184463871529912E-3</v>
      </c>
      <c r="X721" s="141">
        <v>2.4088541769318565E-3</v>
      </c>
      <c r="AC721" s="2"/>
      <c r="AD721" s="2"/>
      <c r="AE721" s="2"/>
    </row>
    <row r="722" spans="1:31" s="134" customFormat="1">
      <c r="A722" s="138" t="s">
        <v>1213</v>
      </c>
      <c r="B722" s="138">
        <v>9301</v>
      </c>
      <c r="C722" s="138" t="s">
        <v>3062</v>
      </c>
      <c r="D722" s="138" t="s">
        <v>3063</v>
      </c>
      <c r="E722" s="138" t="s">
        <v>309</v>
      </c>
      <c r="F722" s="138" t="s">
        <v>3062</v>
      </c>
      <c r="G722" s="138" t="s">
        <v>3939</v>
      </c>
      <c r="H722" s="138" t="s">
        <v>321</v>
      </c>
      <c r="I722" s="138" t="s">
        <v>917</v>
      </c>
      <c r="J722" s="138" t="s">
        <v>204</v>
      </c>
      <c r="K722" s="138" t="s">
        <v>204</v>
      </c>
      <c r="L722" s="138" t="s">
        <v>325</v>
      </c>
      <c r="M722" s="138" t="s">
        <v>340</v>
      </c>
      <c r="N722" s="138" t="s">
        <v>458</v>
      </c>
      <c r="O722" s="138" t="s">
        <v>339</v>
      </c>
      <c r="P722" s="138" t="s">
        <v>1212</v>
      </c>
      <c r="Q722" s="139">
        <v>13498</v>
      </c>
      <c r="R722" s="139">
        <v>1</v>
      </c>
      <c r="S722" s="139">
        <v>14540</v>
      </c>
      <c r="T722" s="140"/>
      <c r="U722" s="139">
        <v>1962.6089999999999</v>
      </c>
      <c r="V722" s="141">
        <v>1.0399999999999999E-3</v>
      </c>
      <c r="W722" s="141">
        <f t="shared" si="14"/>
        <v>9.4919552734257159E-3</v>
      </c>
      <c r="X722" s="141">
        <v>2.3771756048026108E-3</v>
      </c>
      <c r="AC722" s="2"/>
      <c r="AD722" s="2"/>
      <c r="AE722" s="2"/>
    </row>
    <row r="723" spans="1:31" s="134" customFormat="1">
      <c r="A723" s="138" t="s">
        <v>1213</v>
      </c>
      <c r="B723" s="138">
        <v>9301</v>
      </c>
      <c r="C723" s="138" t="s">
        <v>1835</v>
      </c>
      <c r="D723" s="138" t="s">
        <v>1836</v>
      </c>
      <c r="E723" s="138" t="s">
        <v>309</v>
      </c>
      <c r="F723" s="138" t="s">
        <v>3957</v>
      </c>
      <c r="G723" s="138" t="s">
        <v>3958</v>
      </c>
      <c r="H723" s="138" t="s">
        <v>321</v>
      </c>
      <c r="I723" s="138" t="s">
        <v>917</v>
      </c>
      <c r="J723" s="138" t="s">
        <v>204</v>
      </c>
      <c r="K723" s="138" t="s">
        <v>204</v>
      </c>
      <c r="L723" s="138" t="s">
        <v>325</v>
      </c>
      <c r="M723" s="138" t="s">
        <v>340</v>
      </c>
      <c r="N723" s="138" t="s">
        <v>441</v>
      </c>
      <c r="O723" s="138" t="s">
        <v>339</v>
      </c>
      <c r="P723" s="138" t="s">
        <v>1212</v>
      </c>
      <c r="Q723" s="139">
        <v>34664</v>
      </c>
      <c r="R723" s="139">
        <v>1</v>
      </c>
      <c r="S723" s="139">
        <v>5556</v>
      </c>
      <c r="T723" s="140"/>
      <c r="U723" s="139">
        <v>1925.932</v>
      </c>
      <c r="V723" s="141">
        <v>2.64E-3</v>
      </c>
      <c r="W723" s="141">
        <f t="shared" si="14"/>
        <v>9.3145707594632123E-3</v>
      </c>
      <c r="X723" s="141">
        <v>2.332751234152448E-3</v>
      </c>
      <c r="AC723" s="2"/>
      <c r="AD723" s="2"/>
      <c r="AE723" s="2"/>
    </row>
    <row r="724" spans="1:31" s="134" customFormat="1">
      <c r="A724" s="138" t="s">
        <v>1213</v>
      </c>
      <c r="B724" s="138">
        <v>9301</v>
      </c>
      <c r="C724" s="138" t="s">
        <v>2327</v>
      </c>
      <c r="D724" s="138" t="s">
        <v>2328</v>
      </c>
      <c r="E724" s="138" t="s">
        <v>309</v>
      </c>
      <c r="F724" s="138" t="s">
        <v>2327</v>
      </c>
      <c r="G724" s="138" t="s">
        <v>3745</v>
      </c>
      <c r="H724" s="138" t="s">
        <v>321</v>
      </c>
      <c r="I724" s="138" t="s">
        <v>917</v>
      </c>
      <c r="J724" s="138" t="s">
        <v>204</v>
      </c>
      <c r="K724" s="138" t="s">
        <v>204</v>
      </c>
      <c r="L724" s="138" t="s">
        <v>325</v>
      </c>
      <c r="M724" s="138" t="s">
        <v>340</v>
      </c>
      <c r="N724" s="138" t="s">
        <v>464</v>
      </c>
      <c r="O724" s="138" t="s">
        <v>339</v>
      </c>
      <c r="P724" s="138" t="s">
        <v>1212</v>
      </c>
      <c r="Q724" s="139">
        <v>65637</v>
      </c>
      <c r="R724" s="139">
        <v>1</v>
      </c>
      <c r="S724" s="139">
        <v>2900</v>
      </c>
      <c r="T724" s="139">
        <v>15.753</v>
      </c>
      <c r="U724" s="139">
        <v>1919.2260000000001</v>
      </c>
      <c r="V724" s="141">
        <v>3.1E-4</v>
      </c>
      <c r="W724" s="141">
        <f t="shared" si="14"/>
        <v>9.2821378846197813E-3</v>
      </c>
      <c r="X724" s="141">
        <v>2.3246287096935232E-3</v>
      </c>
      <c r="AC724" s="2"/>
      <c r="AD724" s="2"/>
      <c r="AE724" s="2"/>
    </row>
    <row r="725" spans="1:31" s="134" customFormat="1">
      <c r="A725" s="138" t="s">
        <v>1213</v>
      </c>
      <c r="B725" s="138">
        <v>9301</v>
      </c>
      <c r="C725" s="138" t="s">
        <v>3959</v>
      </c>
      <c r="D725" s="138" t="s">
        <v>3960</v>
      </c>
      <c r="E725" s="138" t="s">
        <v>309</v>
      </c>
      <c r="F725" s="138" t="s">
        <v>3959</v>
      </c>
      <c r="G725" s="138" t="s">
        <v>3961</v>
      </c>
      <c r="H725" s="138" t="s">
        <v>321</v>
      </c>
      <c r="I725" s="138" t="s">
        <v>917</v>
      </c>
      <c r="J725" s="138" t="s">
        <v>204</v>
      </c>
      <c r="K725" s="138" t="s">
        <v>204</v>
      </c>
      <c r="L725" s="138" t="s">
        <v>325</v>
      </c>
      <c r="M725" s="138" t="s">
        <v>340</v>
      </c>
      <c r="N725" s="138" t="s">
        <v>439</v>
      </c>
      <c r="O725" s="138" t="s">
        <v>339</v>
      </c>
      <c r="P725" s="138" t="s">
        <v>1212</v>
      </c>
      <c r="Q725" s="139">
        <v>34772</v>
      </c>
      <c r="R725" s="139">
        <v>1</v>
      </c>
      <c r="S725" s="139">
        <v>5050</v>
      </c>
      <c r="T725" s="140"/>
      <c r="U725" s="139">
        <v>1755.9860000000001</v>
      </c>
      <c r="V725" s="141">
        <v>1.41E-3</v>
      </c>
      <c r="W725" s="141">
        <f t="shared" si="14"/>
        <v>8.4926445220427152E-3</v>
      </c>
      <c r="X725" s="141">
        <v>2.1269071330942218E-3</v>
      </c>
      <c r="AC725" s="2"/>
      <c r="AD725" s="2"/>
      <c r="AE725" s="2"/>
    </row>
    <row r="726" spans="1:31" s="134" customFormat="1">
      <c r="A726" s="138" t="s">
        <v>1213</v>
      </c>
      <c r="B726" s="138">
        <v>9301</v>
      </c>
      <c r="C726" s="138" t="s">
        <v>2389</v>
      </c>
      <c r="D726" s="138" t="s">
        <v>2390</v>
      </c>
      <c r="E726" s="138" t="s">
        <v>309</v>
      </c>
      <c r="F726" s="138" t="s">
        <v>2389</v>
      </c>
      <c r="G726" s="138" t="s">
        <v>3635</v>
      </c>
      <c r="H726" s="138" t="s">
        <v>321</v>
      </c>
      <c r="I726" s="138" t="s">
        <v>917</v>
      </c>
      <c r="J726" s="138" t="s">
        <v>204</v>
      </c>
      <c r="K726" s="138" t="s">
        <v>204</v>
      </c>
      <c r="L726" s="138" t="s">
        <v>325</v>
      </c>
      <c r="M726" s="138" t="s">
        <v>340</v>
      </c>
      <c r="N726" s="138" t="s">
        <v>441</v>
      </c>
      <c r="O726" s="138" t="s">
        <v>339</v>
      </c>
      <c r="P726" s="138" t="s">
        <v>1212</v>
      </c>
      <c r="Q726" s="139">
        <v>20361</v>
      </c>
      <c r="R726" s="139">
        <v>1</v>
      </c>
      <c r="S726" s="139">
        <v>8514</v>
      </c>
      <c r="T726" s="140"/>
      <c r="U726" s="139">
        <v>1733.5360000000001</v>
      </c>
      <c r="V726" s="141">
        <v>5.6999999999999998E-4</v>
      </c>
      <c r="W726" s="141">
        <f t="shared" si="14"/>
        <v>8.3840674209041746E-3</v>
      </c>
      <c r="X726" s="141">
        <v>2.0997149657660283E-3</v>
      </c>
      <c r="AC726" s="2"/>
      <c r="AD726" s="2"/>
      <c r="AE726" s="2"/>
    </row>
    <row r="727" spans="1:31" s="134" customFormat="1">
      <c r="A727" s="138" t="s">
        <v>1213</v>
      </c>
      <c r="B727" s="138">
        <v>9301</v>
      </c>
      <c r="C727" s="138" t="s">
        <v>3539</v>
      </c>
      <c r="D727" s="138" t="s">
        <v>3540</v>
      </c>
      <c r="E727" s="138" t="s">
        <v>309</v>
      </c>
      <c r="F727" s="138" t="s">
        <v>3539</v>
      </c>
      <c r="G727" s="138" t="s">
        <v>3541</v>
      </c>
      <c r="H727" s="138" t="s">
        <v>321</v>
      </c>
      <c r="I727" s="138" t="s">
        <v>917</v>
      </c>
      <c r="J727" s="138" t="s">
        <v>204</v>
      </c>
      <c r="K727" s="138" t="s">
        <v>204</v>
      </c>
      <c r="L727" s="138" t="s">
        <v>325</v>
      </c>
      <c r="M727" s="138" t="s">
        <v>340</v>
      </c>
      <c r="N727" s="138" t="s">
        <v>458</v>
      </c>
      <c r="O727" s="138" t="s">
        <v>339</v>
      </c>
      <c r="P727" s="138" t="s">
        <v>1212</v>
      </c>
      <c r="Q727" s="139">
        <v>13246</v>
      </c>
      <c r="R727" s="139">
        <v>1</v>
      </c>
      <c r="S727" s="139">
        <v>13000</v>
      </c>
      <c r="T727" s="140"/>
      <c r="U727" s="139">
        <v>1721.98</v>
      </c>
      <c r="V727" s="141">
        <v>1.2E-4</v>
      </c>
      <c r="W727" s="141">
        <f t="shared" si="14"/>
        <v>8.3281780230976283E-3</v>
      </c>
      <c r="X727" s="141">
        <v>2.0857179641782953E-3</v>
      </c>
      <c r="AC727" s="2"/>
      <c r="AD727" s="2"/>
      <c r="AE727" s="2"/>
    </row>
    <row r="728" spans="1:31" s="134" customFormat="1">
      <c r="A728" s="138" t="s">
        <v>1213</v>
      </c>
      <c r="B728" s="138">
        <v>9301</v>
      </c>
      <c r="C728" s="138" t="s">
        <v>2041</v>
      </c>
      <c r="D728" s="138" t="s">
        <v>2042</v>
      </c>
      <c r="E728" s="138" t="s">
        <v>309</v>
      </c>
      <c r="F728" s="138" t="s">
        <v>2041</v>
      </c>
      <c r="G728" s="138" t="s">
        <v>3640</v>
      </c>
      <c r="H728" s="138" t="s">
        <v>321</v>
      </c>
      <c r="I728" s="138" t="s">
        <v>917</v>
      </c>
      <c r="J728" s="138" t="s">
        <v>204</v>
      </c>
      <c r="K728" s="138" t="s">
        <v>204</v>
      </c>
      <c r="L728" s="138" t="s">
        <v>325</v>
      </c>
      <c r="M728" s="138" t="s">
        <v>340</v>
      </c>
      <c r="N728" s="138" t="s">
        <v>461</v>
      </c>
      <c r="O728" s="138" t="s">
        <v>339</v>
      </c>
      <c r="P728" s="138" t="s">
        <v>1212</v>
      </c>
      <c r="Q728" s="139">
        <v>3400</v>
      </c>
      <c r="R728" s="139">
        <v>1</v>
      </c>
      <c r="S728" s="139">
        <v>48410</v>
      </c>
      <c r="T728" s="140"/>
      <c r="U728" s="139">
        <v>1645.94</v>
      </c>
      <c r="V728" s="141">
        <v>2.1000000000000001E-4</v>
      </c>
      <c r="W728" s="141">
        <f t="shared" si="14"/>
        <v>7.9604184342078957E-3</v>
      </c>
      <c r="X728" s="141">
        <v>1.993615852657768E-3</v>
      </c>
      <c r="AC728" s="2"/>
      <c r="AD728" s="2"/>
      <c r="AE728" s="2"/>
    </row>
    <row r="729" spans="1:31" s="134" customFormat="1">
      <c r="A729" s="138" t="s">
        <v>1213</v>
      </c>
      <c r="B729" s="138">
        <v>9301</v>
      </c>
      <c r="C729" s="138" t="s">
        <v>2590</v>
      </c>
      <c r="D729" s="138" t="s">
        <v>2591</v>
      </c>
      <c r="E729" s="138" t="s">
        <v>309</v>
      </c>
      <c r="F729" s="138" t="s">
        <v>2590</v>
      </c>
      <c r="G729" s="138" t="s">
        <v>3617</v>
      </c>
      <c r="H729" s="138" t="s">
        <v>321</v>
      </c>
      <c r="I729" s="138" t="s">
        <v>917</v>
      </c>
      <c r="J729" s="138" t="s">
        <v>204</v>
      </c>
      <c r="K729" s="138" t="s">
        <v>204</v>
      </c>
      <c r="L729" s="138" t="s">
        <v>325</v>
      </c>
      <c r="M729" s="138" t="s">
        <v>340</v>
      </c>
      <c r="N729" s="138" t="s">
        <v>475</v>
      </c>
      <c r="O729" s="138" t="s">
        <v>339</v>
      </c>
      <c r="P729" s="138" t="s">
        <v>1212</v>
      </c>
      <c r="Q729" s="139">
        <v>44530</v>
      </c>
      <c r="R729" s="139">
        <v>1</v>
      </c>
      <c r="S729" s="139">
        <v>3511</v>
      </c>
      <c r="T729" s="140"/>
      <c r="U729" s="139">
        <v>1563.4480000000001</v>
      </c>
      <c r="V729" s="141">
        <v>1.6000000000000001E-4</v>
      </c>
      <c r="W729" s="141">
        <f t="shared" si="14"/>
        <v>7.5614544151824887E-3</v>
      </c>
      <c r="X729" s="141">
        <v>1.8936988697073297E-3</v>
      </c>
      <c r="AC729" s="2"/>
      <c r="AD729" s="2"/>
      <c r="AE729" s="2"/>
    </row>
    <row r="730" spans="1:31" s="134" customFormat="1">
      <c r="A730" s="138" t="s">
        <v>1213</v>
      </c>
      <c r="B730" s="138">
        <v>9301</v>
      </c>
      <c r="C730" s="138" t="s">
        <v>1598</v>
      </c>
      <c r="D730" s="138" t="s">
        <v>1599</v>
      </c>
      <c r="E730" s="138" t="s">
        <v>309</v>
      </c>
      <c r="F730" s="138" t="s">
        <v>1598</v>
      </c>
      <c r="G730" s="138" t="s">
        <v>3962</v>
      </c>
      <c r="H730" s="138" t="s">
        <v>321</v>
      </c>
      <c r="I730" s="138" t="s">
        <v>917</v>
      </c>
      <c r="J730" s="138" t="s">
        <v>204</v>
      </c>
      <c r="K730" s="138" t="s">
        <v>204</v>
      </c>
      <c r="L730" s="138" t="s">
        <v>325</v>
      </c>
      <c r="M730" s="138" t="s">
        <v>340</v>
      </c>
      <c r="N730" s="138" t="s">
        <v>451</v>
      </c>
      <c r="O730" s="138" t="s">
        <v>339</v>
      </c>
      <c r="P730" s="138" t="s">
        <v>1212</v>
      </c>
      <c r="Q730" s="139">
        <v>323100</v>
      </c>
      <c r="R730" s="139">
        <v>1</v>
      </c>
      <c r="S730" s="139">
        <v>461</v>
      </c>
      <c r="T730" s="140"/>
      <c r="U730" s="139">
        <v>1489.491</v>
      </c>
      <c r="V730" s="141">
        <v>1.2099999999999999E-3</v>
      </c>
      <c r="W730" s="141">
        <f t="shared" si="14"/>
        <v>7.2037690401756758E-3</v>
      </c>
      <c r="X730" s="141">
        <v>1.8041197552711953E-3</v>
      </c>
      <c r="AC730" s="2"/>
      <c r="AD730" s="2"/>
      <c r="AE730" s="2"/>
    </row>
    <row r="731" spans="1:31" s="134" customFormat="1">
      <c r="A731" s="138" t="s">
        <v>1213</v>
      </c>
      <c r="B731" s="138">
        <v>9301</v>
      </c>
      <c r="C731" s="138" t="s">
        <v>3963</v>
      </c>
      <c r="D731" s="138" t="s">
        <v>3964</v>
      </c>
      <c r="E731" s="138" t="s">
        <v>309</v>
      </c>
      <c r="F731" s="138" t="s">
        <v>3963</v>
      </c>
      <c r="G731" s="138" t="s">
        <v>3965</v>
      </c>
      <c r="H731" s="138" t="s">
        <v>321</v>
      </c>
      <c r="I731" s="138" t="s">
        <v>917</v>
      </c>
      <c r="J731" s="138" t="s">
        <v>204</v>
      </c>
      <c r="K731" s="138" t="s">
        <v>204</v>
      </c>
      <c r="L731" s="138" t="s">
        <v>325</v>
      </c>
      <c r="M731" s="138" t="s">
        <v>340</v>
      </c>
      <c r="N731" s="138" t="s">
        <v>451</v>
      </c>
      <c r="O731" s="138" t="s">
        <v>339</v>
      </c>
      <c r="P731" s="138" t="s">
        <v>1212</v>
      </c>
      <c r="Q731" s="139">
        <v>6370</v>
      </c>
      <c r="R731" s="139">
        <v>1</v>
      </c>
      <c r="S731" s="139">
        <v>22340</v>
      </c>
      <c r="T731" s="140"/>
      <c r="U731" s="139">
        <v>1423.058</v>
      </c>
      <c r="V731" s="141">
        <v>5.9999999999999995E-4</v>
      </c>
      <c r="W731" s="141">
        <f t="shared" si="14"/>
        <v>6.8824727123388578E-3</v>
      </c>
      <c r="X731" s="141">
        <v>1.7236539533952986E-3</v>
      </c>
      <c r="AC731" s="2"/>
      <c r="AD731" s="2"/>
      <c r="AE731" s="2"/>
    </row>
    <row r="732" spans="1:31" s="134" customFormat="1">
      <c r="A732" s="138" t="s">
        <v>1213</v>
      </c>
      <c r="B732" s="138">
        <v>9301</v>
      </c>
      <c r="C732" s="138" t="s">
        <v>1766</v>
      </c>
      <c r="D732" s="138" t="s">
        <v>1767</v>
      </c>
      <c r="E732" s="138" t="s">
        <v>309</v>
      </c>
      <c r="F732" s="138" t="s">
        <v>1766</v>
      </c>
      <c r="G732" s="138" t="s">
        <v>3966</v>
      </c>
      <c r="H732" s="138" t="s">
        <v>321</v>
      </c>
      <c r="I732" s="138" t="s">
        <v>917</v>
      </c>
      <c r="J732" s="138" t="s">
        <v>204</v>
      </c>
      <c r="K732" s="138" t="s">
        <v>204</v>
      </c>
      <c r="L732" s="138" t="s">
        <v>327</v>
      </c>
      <c r="M732" s="138" t="s">
        <v>340</v>
      </c>
      <c r="N732" s="138" t="s">
        <v>464</v>
      </c>
      <c r="O732" s="138" t="s">
        <v>339</v>
      </c>
      <c r="P732" s="138" t="s">
        <v>1212</v>
      </c>
      <c r="Q732" s="139">
        <v>198000</v>
      </c>
      <c r="R732" s="139">
        <v>1</v>
      </c>
      <c r="S732" s="139">
        <f>(U732-(T732*R732))*1000/R732/Q732*100</f>
        <v>232.50655737704901</v>
      </c>
      <c r="T732" s="140"/>
      <c r="U732" s="139">
        <f>460362.983606557/1000</f>
        <v>460.36298360655701</v>
      </c>
      <c r="V732" s="141">
        <v>1.8400000000000001E-3</v>
      </c>
      <c r="W732" s="141">
        <f t="shared" si="14"/>
        <v>2.226497916770103E-3</v>
      </c>
      <c r="X732" s="141">
        <v>5.5760656044258003E-4</v>
      </c>
      <c r="AC732" s="2"/>
      <c r="AD732" s="2"/>
      <c r="AE732" s="2"/>
    </row>
    <row r="733" spans="1:31" s="134" customFormat="1">
      <c r="A733" s="138" t="s">
        <v>1213</v>
      </c>
      <c r="B733" s="138">
        <v>9301</v>
      </c>
      <c r="C733" s="138" t="s">
        <v>2082</v>
      </c>
      <c r="D733" s="138" t="s">
        <v>2083</v>
      </c>
      <c r="E733" s="138" t="s">
        <v>309</v>
      </c>
      <c r="F733" s="138" t="s">
        <v>3741</v>
      </c>
      <c r="G733" s="138" t="s">
        <v>3742</v>
      </c>
      <c r="H733" s="138" t="s">
        <v>321</v>
      </c>
      <c r="I733" s="138" t="s">
        <v>917</v>
      </c>
      <c r="J733" s="138" t="s">
        <v>204</v>
      </c>
      <c r="K733" s="138" t="s">
        <v>204</v>
      </c>
      <c r="L733" s="138" t="s">
        <v>325</v>
      </c>
      <c r="M733" s="138" t="s">
        <v>340</v>
      </c>
      <c r="N733" s="138" t="s">
        <v>464</v>
      </c>
      <c r="O733" s="138" t="s">
        <v>339</v>
      </c>
      <c r="P733" s="138" t="s">
        <v>1212</v>
      </c>
      <c r="Q733" s="139">
        <v>127395.75</v>
      </c>
      <c r="R733" s="139">
        <v>1</v>
      </c>
      <c r="S733" s="139">
        <v>992.1</v>
      </c>
      <c r="T733" s="139">
        <v>12.097</v>
      </c>
      <c r="U733" s="139">
        <v>1275.99</v>
      </c>
      <c r="V733" s="141">
        <v>1.7000000000000001E-4</v>
      </c>
      <c r="W733" s="141">
        <f t="shared" si="14"/>
        <v>6.1711935537534374E-3</v>
      </c>
      <c r="X733" s="141">
        <v>1.5455204271314783E-3</v>
      </c>
      <c r="AC733" s="2"/>
      <c r="AD733" s="2"/>
      <c r="AE733" s="2"/>
    </row>
    <row r="734" spans="1:31" s="134" customFormat="1">
      <c r="A734" s="138" t="s">
        <v>1213</v>
      </c>
      <c r="B734" s="138">
        <v>9301</v>
      </c>
      <c r="C734" s="138" t="s">
        <v>1899</v>
      </c>
      <c r="D734" s="138" t="s">
        <v>1900</v>
      </c>
      <c r="E734" s="138" t="s">
        <v>311</v>
      </c>
      <c r="F734" s="138" t="s">
        <v>1899</v>
      </c>
      <c r="G734" s="138" t="s">
        <v>3628</v>
      </c>
      <c r="H734" s="138" t="s">
        <v>321</v>
      </c>
      <c r="I734" s="138" t="s">
        <v>917</v>
      </c>
      <c r="J734" s="138" t="s">
        <v>204</v>
      </c>
      <c r="K734" s="138" t="s">
        <v>233</v>
      </c>
      <c r="L734" s="138" t="s">
        <v>325</v>
      </c>
      <c r="M734" s="138" t="s">
        <v>340</v>
      </c>
      <c r="N734" s="138" t="s">
        <v>454</v>
      </c>
      <c r="O734" s="138" t="s">
        <v>339</v>
      </c>
      <c r="P734" s="138" t="s">
        <v>1212</v>
      </c>
      <c r="Q734" s="139">
        <v>28465</v>
      </c>
      <c r="R734" s="139">
        <v>1</v>
      </c>
      <c r="S734" s="139">
        <v>4205</v>
      </c>
      <c r="T734" s="139">
        <v>31.75</v>
      </c>
      <c r="U734" s="139">
        <v>1228.703</v>
      </c>
      <c r="V734" s="141">
        <v>1.6000000000000001E-4</v>
      </c>
      <c r="W734" s="141">
        <f t="shared" si="14"/>
        <v>5.9424948730613164E-3</v>
      </c>
      <c r="X734" s="141">
        <v>1.4882448807417995E-3</v>
      </c>
      <c r="AC734" s="2"/>
      <c r="AD734" s="2"/>
      <c r="AE734" s="2"/>
    </row>
    <row r="735" spans="1:31" s="134" customFormat="1">
      <c r="A735" s="138" t="s">
        <v>1213</v>
      </c>
      <c r="B735" s="138">
        <v>9301</v>
      </c>
      <c r="C735" s="138" t="s">
        <v>3940</v>
      </c>
      <c r="D735" s="138" t="s">
        <v>3941</v>
      </c>
      <c r="E735" s="138" t="s">
        <v>309</v>
      </c>
      <c r="F735" s="138" t="s">
        <v>3942</v>
      </c>
      <c r="G735" s="138" t="s">
        <v>3943</v>
      </c>
      <c r="H735" s="138" t="s">
        <v>321</v>
      </c>
      <c r="I735" s="138" t="s">
        <v>917</v>
      </c>
      <c r="J735" s="138" t="s">
        <v>204</v>
      </c>
      <c r="K735" s="138" t="s">
        <v>204</v>
      </c>
      <c r="L735" s="138" t="s">
        <v>325</v>
      </c>
      <c r="M735" s="138" t="s">
        <v>340</v>
      </c>
      <c r="N735" s="138" t="s">
        <v>480</v>
      </c>
      <c r="O735" s="138" t="s">
        <v>339</v>
      </c>
      <c r="P735" s="138" t="s">
        <v>1212</v>
      </c>
      <c r="Q735" s="139">
        <v>23208.11</v>
      </c>
      <c r="R735" s="139">
        <v>1</v>
      </c>
      <c r="S735" s="139">
        <v>4776</v>
      </c>
      <c r="T735" s="140"/>
      <c r="U735" s="139">
        <v>1108.4190000000001</v>
      </c>
      <c r="V735" s="141">
        <v>4.6999999999999999E-4</v>
      </c>
      <c r="W735" s="141">
        <f t="shared" si="14"/>
        <v>5.3607537579901344E-3</v>
      </c>
      <c r="X735" s="141">
        <v>1.3425530030177714E-3</v>
      </c>
      <c r="AC735" s="2"/>
      <c r="AD735" s="2"/>
      <c r="AE735" s="2"/>
    </row>
    <row r="736" spans="1:31" s="134" customFormat="1">
      <c r="A736" s="138" t="s">
        <v>1213</v>
      </c>
      <c r="B736" s="138">
        <v>9301</v>
      </c>
      <c r="C736" s="138" t="s">
        <v>3967</v>
      </c>
      <c r="D736" s="138" t="s">
        <v>3968</v>
      </c>
      <c r="E736" s="138" t="s">
        <v>309</v>
      </c>
      <c r="F736" s="138" t="s">
        <v>3969</v>
      </c>
      <c r="G736" s="138" t="s">
        <v>3970</v>
      </c>
      <c r="H736" s="138" t="s">
        <v>321</v>
      </c>
      <c r="I736" s="138" t="s">
        <v>917</v>
      </c>
      <c r="J736" s="138" t="s">
        <v>204</v>
      </c>
      <c r="K736" s="138" t="s">
        <v>204</v>
      </c>
      <c r="L736" s="138" t="s">
        <v>325</v>
      </c>
      <c r="M736" s="138" t="s">
        <v>340</v>
      </c>
      <c r="N736" s="138" t="s">
        <v>462</v>
      </c>
      <c r="O736" s="138" t="s">
        <v>339</v>
      </c>
      <c r="P736" s="138" t="s">
        <v>1212</v>
      </c>
      <c r="Q736" s="139">
        <v>25508</v>
      </c>
      <c r="R736" s="139">
        <v>1</v>
      </c>
      <c r="S736" s="139">
        <v>4274</v>
      </c>
      <c r="T736" s="140"/>
      <c r="U736" s="139">
        <v>1090.212</v>
      </c>
      <c r="V736" s="141">
        <v>9.3000000000000005E-4</v>
      </c>
      <c r="W736" s="141">
        <f t="shared" si="14"/>
        <v>5.2726974871469545E-3</v>
      </c>
      <c r="X736" s="141">
        <v>1.3205000947529863E-3</v>
      </c>
      <c r="AC736" s="2"/>
      <c r="AD736" s="2"/>
      <c r="AE736" s="2"/>
    </row>
    <row r="737" spans="1:31" s="134" customFormat="1">
      <c r="A737" s="138" t="s">
        <v>1213</v>
      </c>
      <c r="B737" s="138">
        <v>9301</v>
      </c>
      <c r="C737" s="138" t="s">
        <v>1696</v>
      </c>
      <c r="D737" s="138" t="s">
        <v>1697</v>
      </c>
      <c r="E737" s="138" t="s">
        <v>309</v>
      </c>
      <c r="F737" s="138" t="s">
        <v>3772</v>
      </c>
      <c r="G737" s="138" t="s">
        <v>3773</v>
      </c>
      <c r="H737" s="138" t="s">
        <v>321</v>
      </c>
      <c r="I737" s="138" t="s">
        <v>917</v>
      </c>
      <c r="J737" s="138" t="s">
        <v>204</v>
      </c>
      <c r="K737" s="138" t="s">
        <v>204</v>
      </c>
      <c r="L737" s="138" t="s">
        <v>325</v>
      </c>
      <c r="M737" s="138" t="s">
        <v>340</v>
      </c>
      <c r="N737" s="138" t="s">
        <v>464</v>
      </c>
      <c r="O737" s="138" t="s">
        <v>339</v>
      </c>
      <c r="P737" s="138" t="s">
        <v>1212</v>
      </c>
      <c r="Q737" s="139">
        <v>19243</v>
      </c>
      <c r="R737" s="139">
        <v>1</v>
      </c>
      <c r="S737" s="139">
        <v>5236</v>
      </c>
      <c r="T737" s="140"/>
      <c r="U737" s="139">
        <v>1007.563</v>
      </c>
      <c r="V737" s="141">
        <v>1.4999999999999999E-4</v>
      </c>
      <c r="W737" s="141">
        <f t="shared" si="14"/>
        <v>4.872974153873051E-3</v>
      </c>
      <c r="X737" s="141">
        <v>1.2203929483161104E-3</v>
      </c>
      <c r="AC737" s="2"/>
      <c r="AD737" s="2"/>
      <c r="AE737" s="2"/>
    </row>
    <row r="738" spans="1:31" s="134" customFormat="1">
      <c r="A738" s="138" t="s">
        <v>1213</v>
      </c>
      <c r="B738" s="138">
        <v>9301</v>
      </c>
      <c r="C738" s="138" t="s">
        <v>3052</v>
      </c>
      <c r="D738" s="138" t="s">
        <v>3053</v>
      </c>
      <c r="E738" s="138" t="s">
        <v>309</v>
      </c>
      <c r="F738" s="138" t="s">
        <v>3052</v>
      </c>
      <c r="G738" s="138" t="s">
        <v>3938</v>
      </c>
      <c r="H738" s="138" t="s">
        <v>321</v>
      </c>
      <c r="I738" s="138" t="s">
        <v>917</v>
      </c>
      <c r="J738" s="138" t="s">
        <v>204</v>
      </c>
      <c r="K738" s="138" t="s">
        <v>204</v>
      </c>
      <c r="L738" s="138" t="s">
        <v>327</v>
      </c>
      <c r="M738" s="138" t="s">
        <v>340</v>
      </c>
      <c r="N738" s="138" t="s">
        <v>477</v>
      </c>
      <c r="O738" s="138" t="s">
        <v>339</v>
      </c>
      <c r="P738" s="138" t="s">
        <v>1212</v>
      </c>
      <c r="Q738" s="139">
        <v>20000</v>
      </c>
      <c r="R738" s="139">
        <v>1</v>
      </c>
      <c r="S738" s="139">
        <f>(U738-(T738*R738))*1000/R738/Q738*100</f>
        <v>2143.6229508196698</v>
      </c>
      <c r="T738" s="140"/>
      <c r="U738" s="139">
        <f>428724.590163934/1000</f>
        <v>428.72459016393401</v>
      </c>
      <c r="V738" s="141">
        <v>2.2300000000000002E-3</v>
      </c>
      <c r="W738" s="141">
        <f t="shared" si="14"/>
        <v>2.0734821018622823E-3</v>
      </c>
      <c r="X738" s="141">
        <v>5.1928511329393746E-4</v>
      </c>
      <c r="AC738" s="2"/>
      <c r="AD738" s="2"/>
      <c r="AE738" s="2"/>
    </row>
    <row r="739" spans="1:31" s="134" customFormat="1">
      <c r="A739" s="138" t="s">
        <v>1213</v>
      </c>
      <c r="B739" s="138">
        <v>9301</v>
      </c>
      <c r="C739" s="138" t="s">
        <v>2366</v>
      </c>
      <c r="D739" s="138" t="s">
        <v>2367</v>
      </c>
      <c r="E739" s="138" t="s">
        <v>309</v>
      </c>
      <c r="F739" s="138" t="s">
        <v>2366</v>
      </c>
      <c r="G739" s="138" t="s">
        <v>3806</v>
      </c>
      <c r="H739" s="138" t="s">
        <v>321</v>
      </c>
      <c r="I739" s="138" t="s">
        <v>917</v>
      </c>
      <c r="J739" s="138" t="s">
        <v>204</v>
      </c>
      <c r="K739" s="138" t="s">
        <v>204</v>
      </c>
      <c r="L739" s="138" t="s">
        <v>325</v>
      </c>
      <c r="M739" s="138" t="s">
        <v>340</v>
      </c>
      <c r="N739" s="138" t="s">
        <v>464</v>
      </c>
      <c r="O739" s="138" t="s">
        <v>339</v>
      </c>
      <c r="P739" s="138" t="s">
        <v>1212</v>
      </c>
      <c r="Q739" s="139">
        <v>5366.3</v>
      </c>
      <c r="R739" s="139">
        <v>1</v>
      </c>
      <c r="S739" s="139">
        <v>17320</v>
      </c>
      <c r="T739" s="140"/>
      <c r="U739" s="139">
        <v>929.44299999999998</v>
      </c>
      <c r="V739" s="141">
        <v>2.9999999999999997E-4</v>
      </c>
      <c r="W739" s="141">
        <f t="shared" si="14"/>
        <v>4.4951548602898579E-3</v>
      </c>
      <c r="X739" s="141">
        <v>1.1257714734083828E-3</v>
      </c>
      <c r="AC739" s="2"/>
      <c r="AD739" s="2"/>
      <c r="AE739" s="2"/>
    </row>
    <row r="740" spans="1:31" s="134" customFormat="1">
      <c r="A740" s="138" t="s">
        <v>1213</v>
      </c>
      <c r="B740" s="138">
        <v>9301</v>
      </c>
      <c r="C740" s="138" t="s">
        <v>1746</v>
      </c>
      <c r="D740" s="138" t="s">
        <v>1747</v>
      </c>
      <c r="E740" s="138" t="s">
        <v>309</v>
      </c>
      <c r="F740" s="138" t="s">
        <v>1746</v>
      </c>
      <c r="G740" s="138" t="s">
        <v>3971</v>
      </c>
      <c r="H740" s="138" t="s">
        <v>321</v>
      </c>
      <c r="I740" s="138" t="s">
        <v>917</v>
      </c>
      <c r="J740" s="138" t="s">
        <v>204</v>
      </c>
      <c r="K740" s="138" t="s">
        <v>204</v>
      </c>
      <c r="L740" s="138" t="s">
        <v>325</v>
      </c>
      <c r="M740" s="138" t="s">
        <v>340</v>
      </c>
      <c r="N740" s="138" t="s">
        <v>459</v>
      </c>
      <c r="O740" s="138" t="s">
        <v>339</v>
      </c>
      <c r="P740" s="138" t="s">
        <v>1212</v>
      </c>
      <c r="Q740" s="139">
        <v>3922</v>
      </c>
      <c r="R740" s="139">
        <v>1</v>
      </c>
      <c r="S740" s="139">
        <v>22800</v>
      </c>
      <c r="T740" s="140"/>
      <c r="U740" s="139">
        <v>894.21600000000001</v>
      </c>
      <c r="V740" s="141">
        <v>1.14E-3</v>
      </c>
      <c r="W740" s="141">
        <f t="shared" si="14"/>
        <v>4.3247831212338524E-3</v>
      </c>
      <c r="X740" s="141">
        <v>1.0831033897348741E-3</v>
      </c>
      <c r="AC740" s="2"/>
      <c r="AD740" s="2"/>
      <c r="AE740" s="2"/>
    </row>
    <row r="741" spans="1:31" s="134" customFormat="1">
      <c r="A741" s="138" t="s">
        <v>1213</v>
      </c>
      <c r="B741" s="138">
        <v>9301</v>
      </c>
      <c r="C741" s="138" t="s">
        <v>2873</v>
      </c>
      <c r="D741" s="138" t="s">
        <v>2874</v>
      </c>
      <c r="E741" s="138" t="s">
        <v>309</v>
      </c>
      <c r="F741" s="138" t="s">
        <v>2873</v>
      </c>
      <c r="G741" s="138" t="s">
        <v>3937</v>
      </c>
      <c r="H741" s="138" t="s">
        <v>321</v>
      </c>
      <c r="I741" s="138" t="s">
        <v>917</v>
      </c>
      <c r="J741" s="138" t="s">
        <v>204</v>
      </c>
      <c r="K741" s="138" t="s">
        <v>204</v>
      </c>
      <c r="L741" s="138" t="s">
        <v>325</v>
      </c>
      <c r="M741" s="138" t="s">
        <v>340</v>
      </c>
      <c r="N741" s="138" t="s">
        <v>447</v>
      </c>
      <c r="O741" s="138" t="s">
        <v>339</v>
      </c>
      <c r="P741" s="138" t="s">
        <v>1212</v>
      </c>
      <c r="Q741" s="139">
        <v>54032</v>
      </c>
      <c r="R741" s="139">
        <v>1</v>
      </c>
      <c r="S741" s="139">
        <v>1588</v>
      </c>
      <c r="T741" s="139">
        <v>10.236000000000001</v>
      </c>
      <c r="U741" s="139">
        <v>868.26400000000001</v>
      </c>
      <c r="V741" s="141">
        <v>2.5999999999999998E-4</v>
      </c>
      <c r="W741" s="141">
        <f t="shared" si="14"/>
        <v>4.199268959596999E-3</v>
      </c>
      <c r="X741" s="141">
        <v>1.0516694865499619E-3</v>
      </c>
      <c r="AC741" s="2"/>
      <c r="AD741" s="2"/>
      <c r="AE741" s="2"/>
    </row>
    <row r="742" spans="1:31" s="134" customFormat="1">
      <c r="A742" s="138" t="s">
        <v>1213</v>
      </c>
      <c r="B742" s="138">
        <v>9301</v>
      </c>
      <c r="C742" s="138" t="s">
        <v>1646</v>
      </c>
      <c r="D742" s="138" t="s">
        <v>1647</v>
      </c>
      <c r="E742" s="138" t="s">
        <v>309</v>
      </c>
      <c r="F742" s="138" t="s">
        <v>3972</v>
      </c>
      <c r="G742" s="138" t="s">
        <v>3973</v>
      </c>
      <c r="H742" s="138" t="s">
        <v>321</v>
      </c>
      <c r="I742" s="138" t="s">
        <v>917</v>
      </c>
      <c r="J742" s="138" t="s">
        <v>204</v>
      </c>
      <c r="K742" s="138" t="s">
        <v>204</v>
      </c>
      <c r="L742" s="138" t="s">
        <v>325</v>
      </c>
      <c r="M742" s="138" t="s">
        <v>340</v>
      </c>
      <c r="N742" s="138" t="s">
        <v>465</v>
      </c>
      <c r="O742" s="138" t="s">
        <v>339</v>
      </c>
      <c r="P742" s="138" t="s">
        <v>1212</v>
      </c>
      <c r="Q742" s="139">
        <v>4867</v>
      </c>
      <c r="R742" s="139">
        <v>1</v>
      </c>
      <c r="S742" s="139">
        <v>17450</v>
      </c>
      <c r="T742" s="140"/>
      <c r="U742" s="139">
        <v>849.29200000000003</v>
      </c>
      <c r="V742" s="141">
        <v>1.2999999999999999E-4</v>
      </c>
      <c r="W742" s="141">
        <f t="shared" si="14"/>
        <v>4.1075128454410807E-3</v>
      </c>
      <c r="X742" s="141">
        <v>1.0286899855009423E-3</v>
      </c>
      <c r="AC742" s="2"/>
      <c r="AD742" s="2"/>
      <c r="AE742" s="2"/>
    </row>
    <row r="743" spans="1:31" s="134" customFormat="1">
      <c r="A743" s="138" t="s">
        <v>1213</v>
      </c>
      <c r="B743" s="138">
        <v>9301</v>
      </c>
      <c r="C743" s="138" t="s">
        <v>3974</v>
      </c>
      <c r="D743" s="138" t="s">
        <v>3975</v>
      </c>
      <c r="E743" s="138" t="s">
        <v>309</v>
      </c>
      <c r="F743" s="138" t="s">
        <v>3976</v>
      </c>
      <c r="G743" s="138" t="s">
        <v>3977</v>
      </c>
      <c r="H743" s="138" t="s">
        <v>321</v>
      </c>
      <c r="I743" s="138" t="s">
        <v>917</v>
      </c>
      <c r="J743" s="138" t="s">
        <v>204</v>
      </c>
      <c r="K743" s="138" t="s">
        <v>204</v>
      </c>
      <c r="L743" s="138" t="s">
        <v>325</v>
      </c>
      <c r="M743" s="138" t="s">
        <v>340</v>
      </c>
      <c r="N743" s="138" t="s">
        <v>462</v>
      </c>
      <c r="O743" s="138" t="s">
        <v>339</v>
      </c>
      <c r="P743" s="138" t="s">
        <v>1212</v>
      </c>
      <c r="Q743" s="139">
        <v>8222</v>
      </c>
      <c r="R743" s="139">
        <v>1</v>
      </c>
      <c r="S743" s="139">
        <v>9875</v>
      </c>
      <c r="T743" s="140"/>
      <c r="U743" s="139">
        <v>811.923</v>
      </c>
      <c r="V743" s="141">
        <v>3.8999999999999999E-4</v>
      </c>
      <c r="W743" s="141">
        <f t="shared" si="14"/>
        <v>3.9267815451094071E-3</v>
      </c>
      <c r="X743" s="141">
        <v>9.8342744203157632E-4</v>
      </c>
      <c r="AC743" s="2"/>
      <c r="AD743" s="2"/>
      <c r="AE743" s="2"/>
    </row>
    <row r="744" spans="1:31" s="134" customFormat="1">
      <c r="A744" s="138" t="s">
        <v>1213</v>
      </c>
      <c r="B744" s="138">
        <v>9301</v>
      </c>
      <c r="C744" s="138" t="s">
        <v>3978</v>
      </c>
      <c r="D744" s="138" t="s">
        <v>3979</v>
      </c>
      <c r="E744" s="138" t="s">
        <v>309</v>
      </c>
      <c r="F744" s="138" t="s">
        <v>3980</v>
      </c>
      <c r="G744" s="138" t="s">
        <v>3981</v>
      </c>
      <c r="H744" s="138" t="s">
        <v>321</v>
      </c>
      <c r="I744" s="138" t="s">
        <v>917</v>
      </c>
      <c r="J744" s="138" t="s">
        <v>204</v>
      </c>
      <c r="K744" s="138" t="s">
        <v>204</v>
      </c>
      <c r="L744" s="138" t="s">
        <v>325</v>
      </c>
      <c r="M744" s="138" t="s">
        <v>340</v>
      </c>
      <c r="N744" s="138" t="s">
        <v>439</v>
      </c>
      <c r="O744" s="138" t="s">
        <v>339</v>
      </c>
      <c r="P744" s="138" t="s">
        <v>1212</v>
      </c>
      <c r="Q744" s="139">
        <v>91500</v>
      </c>
      <c r="R744" s="139">
        <v>1</v>
      </c>
      <c r="S744" s="139">
        <v>885.7</v>
      </c>
      <c r="T744" s="140"/>
      <c r="U744" s="139">
        <v>810.41600000000005</v>
      </c>
      <c r="V744" s="141">
        <v>1.2700000000000001E-3</v>
      </c>
      <c r="W744" s="141">
        <f t="shared" si="14"/>
        <v>3.9194930956031361E-3</v>
      </c>
      <c r="X744" s="141">
        <v>9.8160211480825409E-4</v>
      </c>
      <c r="AC744" s="2"/>
      <c r="AD744" s="2"/>
      <c r="AE744" s="2"/>
    </row>
    <row r="745" spans="1:31" s="134" customFormat="1">
      <c r="A745" s="138" t="s">
        <v>1213</v>
      </c>
      <c r="B745" s="138">
        <v>9301</v>
      </c>
      <c r="C745" s="138" t="s">
        <v>3571</v>
      </c>
      <c r="D745" s="138" t="s">
        <v>3572</v>
      </c>
      <c r="E745" s="138" t="s">
        <v>309</v>
      </c>
      <c r="F745" s="138" t="s">
        <v>3571</v>
      </c>
      <c r="G745" s="138" t="s">
        <v>3573</v>
      </c>
      <c r="H745" s="138" t="s">
        <v>321</v>
      </c>
      <c r="I745" s="138" t="s">
        <v>917</v>
      </c>
      <c r="J745" s="138" t="s">
        <v>204</v>
      </c>
      <c r="K745" s="138" t="s">
        <v>204</v>
      </c>
      <c r="L745" s="138" t="s">
        <v>325</v>
      </c>
      <c r="M745" s="138" t="s">
        <v>340</v>
      </c>
      <c r="N745" s="138" t="s">
        <v>475</v>
      </c>
      <c r="O745" s="138" t="s">
        <v>339</v>
      </c>
      <c r="P745" s="138" t="s">
        <v>1212</v>
      </c>
      <c r="Q745" s="139">
        <v>2668</v>
      </c>
      <c r="R745" s="139">
        <v>1</v>
      </c>
      <c r="S745" s="139">
        <v>30240</v>
      </c>
      <c r="T745" s="140"/>
      <c r="U745" s="139">
        <v>806.803</v>
      </c>
      <c r="V745" s="141">
        <v>1.9000000000000001E-4</v>
      </c>
      <c r="W745" s="141">
        <f t="shared" si="14"/>
        <v>3.9020191950947377E-3</v>
      </c>
      <c r="X745" s="141">
        <v>9.7722593215539147E-4</v>
      </c>
      <c r="AC745" s="2"/>
      <c r="AD745" s="2"/>
      <c r="AE745" s="2"/>
    </row>
    <row r="746" spans="1:31" s="134" customFormat="1">
      <c r="A746" s="138" t="s">
        <v>1213</v>
      </c>
      <c r="B746" s="138">
        <v>9301</v>
      </c>
      <c r="C746" s="138" t="s">
        <v>2250</v>
      </c>
      <c r="D746" s="138" t="s">
        <v>2251</v>
      </c>
      <c r="E746" s="138" t="s">
        <v>309</v>
      </c>
      <c r="F746" s="138" t="s">
        <v>2250</v>
      </c>
      <c r="G746" s="138" t="s">
        <v>3744</v>
      </c>
      <c r="H746" s="138" t="s">
        <v>321</v>
      </c>
      <c r="I746" s="138" t="s">
        <v>917</v>
      </c>
      <c r="J746" s="138" t="s">
        <v>204</v>
      </c>
      <c r="K746" s="138" t="s">
        <v>204</v>
      </c>
      <c r="L746" s="138" t="s">
        <v>325</v>
      </c>
      <c r="M746" s="138" t="s">
        <v>340</v>
      </c>
      <c r="N746" s="138" t="s">
        <v>440</v>
      </c>
      <c r="O746" s="138" t="s">
        <v>339</v>
      </c>
      <c r="P746" s="138" t="s">
        <v>1212</v>
      </c>
      <c r="Q746" s="139">
        <v>1587</v>
      </c>
      <c r="R746" s="139">
        <v>1</v>
      </c>
      <c r="S746" s="139">
        <v>49240</v>
      </c>
      <c r="T746" s="139">
        <v>11.134</v>
      </c>
      <c r="U746" s="139">
        <v>792.57299999999998</v>
      </c>
      <c r="V746" s="141">
        <v>1.2E-4</v>
      </c>
      <c r="W746" s="141">
        <f t="shared" si="14"/>
        <v>3.8331972730813115E-3</v>
      </c>
      <c r="X746" s="141">
        <v>9.5999009513622916E-4</v>
      </c>
      <c r="AC746" s="2"/>
      <c r="AD746" s="2"/>
      <c r="AE746" s="2"/>
    </row>
    <row r="747" spans="1:31" s="134" customFormat="1">
      <c r="A747" s="138" t="s">
        <v>1213</v>
      </c>
      <c r="B747" s="138">
        <v>9301</v>
      </c>
      <c r="C747" s="138" t="s">
        <v>3038</v>
      </c>
      <c r="D747" s="138" t="s">
        <v>3039</v>
      </c>
      <c r="E747" s="138" t="s">
        <v>311</v>
      </c>
      <c r="F747" s="138" t="s">
        <v>3752</v>
      </c>
      <c r="G747" s="138" t="s">
        <v>3753</v>
      </c>
      <c r="H747" s="138" t="s">
        <v>321</v>
      </c>
      <c r="I747" s="138" t="s">
        <v>917</v>
      </c>
      <c r="J747" s="138" t="s">
        <v>204</v>
      </c>
      <c r="K747" s="138" t="s">
        <v>204</v>
      </c>
      <c r="L747" s="138" t="s">
        <v>325</v>
      </c>
      <c r="M747" s="138" t="s">
        <v>340</v>
      </c>
      <c r="N747" s="138" t="s">
        <v>480</v>
      </c>
      <c r="O747" s="138" t="s">
        <v>339</v>
      </c>
      <c r="P747" s="138" t="s">
        <v>1212</v>
      </c>
      <c r="Q747" s="139">
        <v>7828</v>
      </c>
      <c r="R747" s="139">
        <v>1</v>
      </c>
      <c r="S747" s="139">
        <v>10120</v>
      </c>
      <c r="T747" s="140"/>
      <c r="U747" s="139">
        <v>792.19399999999996</v>
      </c>
      <c r="V747" s="141">
        <v>1.2999999999999999E-4</v>
      </c>
      <c r="W747" s="141">
        <f t="shared" si="14"/>
        <v>3.8313642788126473E-3</v>
      </c>
      <c r="X747" s="141">
        <v>9.5953103805750378E-4</v>
      </c>
      <c r="AC747" s="2"/>
      <c r="AD747" s="2"/>
      <c r="AE747" s="2"/>
    </row>
    <row r="748" spans="1:31" s="134" customFormat="1">
      <c r="A748" s="138" t="s">
        <v>1213</v>
      </c>
      <c r="B748" s="138">
        <v>9301</v>
      </c>
      <c r="C748" s="138" t="s">
        <v>2880</v>
      </c>
      <c r="D748" s="138" t="s">
        <v>2881</v>
      </c>
      <c r="E748" s="138" t="s">
        <v>309</v>
      </c>
      <c r="F748" s="138" t="s">
        <v>3982</v>
      </c>
      <c r="G748" s="138" t="s">
        <v>3983</v>
      </c>
      <c r="H748" s="138" t="s">
        <v>321</v>
      </c>
      <c r="I748" s="138" t="s">
        <v>917</v>
      </c>
      <c r="J748" s="138" t="s">
        <v>204</v>
      </c>
      <c r="K748" s="138" t="s">
        <v>204</v>
      </c>
      <c r="L748" s="138" t="s">
        <v>325</v>
      </c>
      <c r="M748" s="138" t="s">
        <v>340</v>
      </c>
      <c r="N748" s="138" t="s">
        <v>440</v>
      </c>
      <c r="O748" s="138" t="s">
        <v>339</v>
      </c>
      <c r="P748" s="138" t="s">
        <v>1212</v>
      </c>
      <c r="Q748" s="139">
        <v>798613</v>
      </c>
      <c r="R748" s="139">
        <v>1</v>
      </c>
      <c r="S748" s="139">
        <v>88.3</v>
      </c>
      <c r="T748" s="139">
        <v>46.704999999999998</v>
      </c>
      <c r="U748" s="139">
        <v>751.88099999999997</v>
      </c>
      <c r="V748" s="141">
        <v>2.5000000000000001E-4</v>
      </c>
      <c r="W748" s="141">
        <f t="shared" si="14"/>
        <v>3.6363946272225394E-3</v>
      </c>
      <c r="X748" s="141">
        <v>9.1070262640933152E-4</v>
      </c>
      <c r="AC748" s="2"/>
      <c r="AD748" s="2"/>
      <c r="AE748" s="2"/>
    </row>
    <row r="749" spans="1:31" s="134" customFormat="1">
      <c r="A749" s="138" t="s">
        <v>1213</v>
      </c>
      <c r="B749" s="138">
        <v>9301</v>
      </c>
      <c r="C749" s="138" t="s">
        <v>3200</v>
      </c>
      <c r="D749" s="138" t="s">
        <v>3201</v>
      </c>
      <c r="E749" s="138" t="s">
        <v>309</v>
      </c>
      <c r="F749" s="138" t="s">
        <v>3804</v>
      </c>
      <c r="G749" s="138" t="s">
        <v>3805</v>
      </c>
      <c r="H749" s="138" t="s">
        <v>321</v>
      </c>
      <c r="I749" s="138" t="s">
        <v>917</v>
      </c>
      <c r="J749" s="138" t="s">
        <v>204</v>
      </c>
      <c r="K749" s="138" t="s">
        <v>204</v>
      </c>
      <c r="L749" s="138" t="s">
        <v>325</v>
      </c>
      <c r="M749" s="138" t="s">
        <v>340</v>
      </c>
      <c r="N749" s="138" t="s">
        <v>451</v>
      </c>
      <c r="O749" s="138" t="s">
        <v>339</v>
      </c>
      <c r="P749" s="138" t="s">
        <v>1212</v>
      </c>
      <c r="Q749" s="139">
        <v>12530</v>
      </c>
      <c r="R749" s="139">
        <v>1</v>
      </c>
      <c r="S749" s="139">
        <v>5990</v>
      </c>
      <c r="T749" s="140"/>
      <c r="U749" s="139">
        <v>750.54700000000003</v>
      </c>
      <c r="V749" s="141">
        <v>1.9000000000000001E-4</v>
      </c>
      <c r="W749" s="141">
        <f t="shared" si="14"/>
        <v>3.6299428743085615E-3</v>
      </c>
      <c r="X749" s="141">
        <v>9.0908684239080992E-4</v>
      </c>
      <c r="AC749" s="2"/>
      <c r="AD749" s="2"/>
      <c r="AE749" s="2"/>
    </row>
    <row r="750" spans="1:31" s="134" customFormat="1">
      <c r="A750" s="138" t="s">
        <v>1213</v>
      </c>
      <c r="B750" s="138">
        <v>9301</v>
      </c>
      <c r="C750" s="138" t="s">
        <v>3489</v>
      </c>
      <c r="D750" s="138" t="s">
        <v>3490</v>
      </c>
      <c r="E750" s="138" t="s">
        <v>309</v>
      </c>
      <c r="F750" s="138" t="s">
        <v>3489</v>
      </c>
      <c r="G750" s="138" t="s">
        <v>3984</v>
      </c>
      <c r="H750" s="138" t="s">
        <v>321</v>
      </c>
      <c r="I750" s="138" t="s">
        <v>917</v>
      </c>
      <c r="J750" s="138" t="s">
        <v>204</v>
      </c>
      <c r="K750" s="138" t="s">
        <v>204</v>
      </c>
      <c r="L750" s="138" t="s">
        <v>325</v>
      </c>
      <c r="M750" s="138" t="s">
        <v>340</v>
      </c>
      <c r="N750" s="138" t="s">
        <v>475</v>
      </c>
      <c r="O750" s="138" t="s">
        <v>339</v>
      </c>
      <c r="P750" s="138" t="s">
        <v>1212</v>
      </c>
      <c r="Q750" s="139">
        <v>3074</v>
      </c>
      <c r="R750" s="139">
        <v>1</v>
      </c>
      <c r="S750" s="139">
        <v>23560</v>
      </c>
      <c r="T750" s="140"/>
      <c r="U750" s="139">
        <v>724.23400000000004</v>
      </c>
      <c r="V750" s="141">
        <v>2.1000000000000001E-4</v>
      </c>
      <c r="W750" s="141">
        <f t="shared" si="14"/>
        <v>3.5026827735398138E-3</v>
      </c>
      <c r="X750" s="141">
        <v>8.7721568431033082E-4</v>
      </c>
      <c r="AC750" s="2"/>
      <c r="AD750" s="2"/>
      <c r="AE750" s="2"/>
    </row>
    <row r="751" spans="1:31" s="134" customFormat="1">
      <c r="A751" s="138" t="s">
        <v>1213</v>
      </c>
      <c r="B751" s="138">
        <v>9301</v>
      </c>
      <c r="C751" s="138" t="s">
        <v>3636</v>
      </c>
      <c r="D751" s="138" t="s">
        <v>3637</v>
      </c>
      <c r="E751" s="138" t="s">
        <v>309</v>
      </c>
      <c r="F751" s="138" t="s">
        <v>3638</v>
      </c>
      <c r="G751" s="138" t="s">
        <v>3639</v>
      </c>
      <c r="H751" s="138" t="s">
        <v>321</v>
      </c>
      <c r="I751" s="138" t="s">
        <v>917</v>
      </c>
      <c r="J751" s="138" t="s">
        <v>204</v>
      </c>
      <c r="K751" s="138" t="s">
        <v>204</v>
      </c>
      <c r="L751" s="138" t="s">
        <v>325</v>
      </c>
      <c r="M751" s="138" t="s">
        <v>340</v>
      </c>
      <c r="N751" s="138" t="s">
        <v>455</v>
      </c>
      <c r="O751" s="138" t="s">
        <v>339</v>
      </c>
      <c r="P751" s="138" t="s">
        <v>1212</v>
      </c>
      <c r="Q751" s="139">
        <v>7147</v>
      </c>
      <c r="R751" s="139">
        <v>1</v>
      </c>
      <c r="S751" s="139">
        <v>10080</v>
      </c>
      <c r="T751" s="140"/>
      <c r="U751" s="139">
        <v>720.41800000000001</v>
      </c>
      <c r="V751" s="141">
        <v>6.4000000000000005E-4</v>
      </c>
      <c r="W751" s="141">
        <f t="shared" si="14"/>
        <v>3.4842270845445054E-3</v>
      </c>
      <c r="X751" s="141">
        <v>8.7259362148073673E-4</v>
      </c>
      <c r="AC751" s="2"/>
      <c r="AD751" s="2"/>
      <c r="AE751" s="2"/>
    </row>
    <row r="752" spans="1:31" s="134" customFormat="1">
      <c r="A752" s="138" t="s">
        <v>1213</v>
      </c>
      <c r="B752" s="138">
        <v>9301</v>
      </c>
      <c r="C752" s="138" t="s">
        <v>3985</v>
      </c>
      <c r="D752" s="138" t="s">
        <v>3986</v>
      </c>
      <c r="E752" s="138" t="s">
        <v>309</v>
      </c>
      <c r="F752" s="138" t="s">
        <v>3985</v>
      </c>
      <c r="G752" s="138" t="s">
        <v>3987</v>
      </c>
      <c r="H752" s="138" t="s">
        <v>321</v>
      </c>
      <c r="I752" s="138" t="s">
        <v>917</v>
      </c>
      <c r="J752" s="138" t="s">
        <v>204</v>
      </c>
      <c r="K752" s="138" t="s">
        <v>204</v>
      </c>
      <c r="L752" s="138" t="s">
        <v>325</v>
      </c>
      <c r="M752" s="138" t="s">
        <v>340</v>
      </c>
      <c r="N752" s="138" t="s">
        <v>477</v>
      </c>
      <c r="O752" s="138" t="s">
        <v>339</v>
      </c>
      <c r="P752" s="138" t="s">
        <v>1212</v>
      </c>
      <c r="Q752" s="139">
        <v>434302</v>
      </c>
      <c r="R752" s="139">
        <v>1</v>
      </c>
      <c r="S752" s="139">
        <v>159.30000000000001</v>
      </c>
      <c r="T752" s="140"/>
      <c r="U752" s="139">
        <v>691.84299999999996</v>
      </c>
      <c r="V752" s="141">
        <v>8.4999999999999995E-4</v>
      </c>
      <c r="W752" s="141">
        <f t="shared" si="14"/>
        <v>3.3460270549216208E-3</v>
      </c>
      <c r="X752" s="141">
        <v>8.3798265571667738E-4</v>
      </c>
      <c r="AC752" s="2"/>
      <c r="AD752" s="2"/>
      <c r="AE752" s="2"/>
    </row>
    <row r="753" spans="1:31" s="134" customFormat="1">
      <c r="A753" s="138" t="s">
        <v>1213</v>
      </c>
      <c r="B753" s="138">
        <v>9301</v>
      </c>
      <c r="C753" s="138" t="s">
        <v>3784</v>
      </c>
      <c r="D753" s="138" t="s">
        <v>3785</v>
      </c>
      <c r="E753" s="138" t="s">
        <v>309</v>
      </c>
      <c r="F753" s="138" t="s">
        <v>3784</v>
      </c>
      <c r="G753" s="138" t="s">
        <v>3786</v>
      </c>
      <c r="H753" s="138" t="s">
        <v>321</v>
      </c>
      <c r="I753" s="138" t="s">
        <v>917</v>
      </c>
      <c r="J753" s="138" t="s">
        <v>204</v>
      </c>
      <c r="K753" s="138" t="s">
        <v>204</v>
      </c>
      <c r="L753" s="138" t="s">
        <v>325</v>
      </c>
      <c r="M753" s="138" t="s">
        <v>340</v>
      </c>
      <c r="N753" s="138" t="s">
        <v>475</v>
      </c>
      <c r="O753" s="138" t="s">
        <v>339</v>
      </c>
      <c r="P753" s="138" t="s">
        <v>1212</v>
      </c>
      <c r="Q753" s="139">
        <v>2592</v>
      </c>
      <c r="R753" s="139">
        <v>1</v>
      </c>
      <c r="S753" s="139">
        <v>26660</v>
      </c>
      <c r="T753" s="140"/>
      <c r="U753" s="139">
        <v>691.02700000000004</v>
      </c>
      <c r="V753" s="141">
        <v>1.9000000000000001E-4</v>
      </c>
      <c r="W753" s="141">
        <f t="shared" si="14"/>
        <v>3.3420805553880332E-3</v>
      </c>
      <c r="X753" s="141">
        <v>8.369942900801605E-4</v>
      </c>
      <c r="AC753" s="2"/>
      <c r="AD753" s="2"/>
      <c r="AE753" s="2"/>
    </row>
    <row r="754" spans="1:31" s="134" customFormat="1">
      <c r="A754" s="138" t="s">
        <v>1213</v>
      </c>
      <c r="B754" s="138">
        <v>9301</v>
      </c>
      <c r="C754" s="138" t="s">
        <v>3565</v>
      </c>
      <c r="D754" s="138" t="s">
        <v>3566</v>
      </c>
      <c r="E754" s="138" t="s">
        <v>309</v>
      </c>
      <c r="F754" s="138" t="s">
        <v>3565</v>
      </c>
      <c r="G754" s="138" t="s">
        <v>3567</v>
      </c>
      <c r="H754" s="138" t="s">
        <v>321</v>
      </c>
      <c r="I754" s="138" t="s">
        <v>917</v>
      </c>
      <c r="J754" s="138" t="s">
        <v>204</v>
      </c>
      <c r="K754" s="138" t="s">
        <v>204</v>
      </c>
      <c r="L754" s="138" t="s">
        <v>325</v>
      </c>
      <c r="M754" s="138" t="s">
        <v>340</v>
      </c>
      <c r="N754" s="138" t="s">
        <v>458</v>
      </c>
      <c r="O754" s="138" t="s">
        <v>339</v>
      </c>
      <c r="P754" s="138" t="s">
        <v>1212</v>
      </c>
      <c r="Q754" s="139">
        <v>3237</v>
      </c>
      <c r="R754" s="139">
        <v>1</v>
      </c>
      <c r="S754" s="139">
        <v>21310</v>
      </c>
      <c r="T754" s="140"/>
      <c r="U754" s="139">
        <v>689.80499999999995</v>
      </c>
      <c r="V754" s="141">
        <v>6.9999999999999994E-5</v>
      </c>
      <c r="W754" s="141">
        <f t="shared" si="14"/>
        <v>3.3361704788806255E-3</v>
      </c>
      <c r="X754" s="141">
        <v>8.3551416409018034E-4</v>
      </c>
      <c r="AC754" s="2"/>
      <c r="AD754" s="2"/>
      <c r="AE754" s="2"/>
    </row>
    <row r="755" spans="1:31" s="134" customFormat="1">
      <c r="A755" s="138" t="s">
        <v>1213</v>
      </c>
      <c r="B755" s="138">
        <v>9301</v>
      </c>
      <c r="C755" s="138" t="s">
        <v>3659</v>
      </c>
      <c r="D755" s="138" t="s">
        <v>3660</v>
      </c>
      <c r="E755" s="138" t="s">
        <v>309</v>
      </c>
      <c r="F755" s="138" t="s">
        <v>3661</v>
      </c>
      <c r="G755" s="138" t="s">
        <v>3662</v>
      </c>
      <c r="H755" s="138" t="s">
        <v>321</v>
      </c>
      <c r="I755" s="138" t="s">
        <v>917</v>
      </c>
      <c r="J755" s="138" t="s">
        <v>204</v>
      </c>
      <c r="K755" s="138" t="s">
        <v>204</v>
      </c>
      <c r="L755" s="138" t="s">
        <v>325</v>
      </c>
      <c r="M755" s="138" t="s">
        <v>340</v>
      </c>
      <c r="N755" s="138" t="s">
        <v>446</v>
      </c>
      <c r="O755" s="138" t="s">
        <v>339</v>
      </c>
      <c r="P755" s="138" t="s">
        <v>1212</v>
      </c>
      <c r="Q755" s="139">
        <v>21700</v>
      </c>
      <c r="R755" s="139">
        <v>1</v>
      </c>
      <c r="S755" s="139">
        <v>3094</v>
      </c>
      <c r="T755" s="140"/>
      <c r="U755" s="139">
        <v>671.39800000000002</v>
      </c>
      <c r="V755" s="141">
        <v>8.5999999999999998E-4</v>
      </c>
      <c r="W755" s="141">
        <f t="shared" si="14"/>
        <v>3.2471469287399983E-3</v>
      </c>
      <c r="X755" s="141">
        <v>8.132190093458571E-4</v>
      </c>
      <c r="AC755" s="2"/>
      <c r="AD755" s="2"/>
      <c r="AE755" s="2"/>
    </row>
    <row r="756" spans="1:31" s="134" customFormat="1">
      <c r="A756" s="138" t="s">
        <v>1213</v>
      </c>
      <c r="B756" s="138">
        <v>9301</v>
      </c>
      <c r="C756" s="138" t="s">
        <v>2988</v>
      </c>
      <c r="D756" s="138" t="s">
        <v>2989</v>
      </c>
      <c r="E756" s="138" t="s">
        <v>309</v>
      </c>
      <c r="F756" s="138" t="s">
        <v>2988</v>
      </c>
      <c r="G756" s="138" t="s">
        <v>3988</v>
      </c>
      <c r="H756" s="138" t="s">
        <v>321</v>
      </c>
      <c r="I756" s="138" t="s">
        <v>917</v>
      </c>
      <c r="J756" s="138" t="s">
        <v>204</v>
      </c>
      <c r="K756" s="138" t="s">
        <v>204</v>
      </c>
      <c r="L756" s="138" t="s">
        <v>325</v>
      </c>
      <c r="M756" s="138" t="s">
        <v>340</v>
      </c>
      <c r="N756" s="138" t="s">
        <v>441</v>
      </c>
      <c r="O756" s="138" t="s">
        <v>339</v>
      </c>
      <c r="P756" s="138" t="s">
        <v>1212</v>
      </c>
      <c r="Q756" s="139">
        <v>22000</v>
      </c>
      <c r="R756" s="139">
        <v>1</v>
      </c>
      <c r="S756" s="139">
        <v>2987</v>
      </c>
      <c r="T756" s="140"/>
      <c r="U756" s="139">
        <v>657.14</v>
      </c>
      <c r="V756" s="141">
        <v>4.6999999999999999E-4</v>
      </c>
      <c r="W756" s="141">
        <f t="shared" si="14"/>
        <v>3.1781895876249293E-3</v>
      </c>
      <c r="X756" s="141">
        <v>7.9594925781955933E-4</v>
      </c>
      <c r="AC756" s="2"/>
      <c r="AD756" s="2"/>
      <c r="AE756" s="2"/>
    </row>
    <row r="757" spans="1:31" s="134" customFormat="1">
      <c r="A757" s="138" t="s">
        <v>1213</v>
      </c>
      <c r="B757" s="138">
        <v>9301</v>
      </c>
      <c r="C757" s="138" t="s">
        <v>3989</v>
      </c>
      <c r="D757" s="138" t="s">
        <v>3990</v>
      </c>
      <c r="E757" s="138" t="s">
        <v>309</v>
      </c>
      <c r="F757" s="138" t="s">
        <v>3991</v>
      </c>
      <c r="G757" s="138" t="s">
        <v>3992</v>
      </c>
      <c r="H757" s="138" t="s">
        <v>321</v>
      </c>
      <c r="I757" s="138" t="s">
        <v>917</v>
      </c>
      <c r="J757" s="138" t="s">
        <v>204</v>
      </c>
      <c r="K757" s="138" t="s">
        <v>204</v>
      </c>
      <c r="L757" s="138" t="s">
        <v>325</v>
      </c>
      <c r="M757" s="138" t="s">
        <v>340</v>
      </c>
      <c r="N757" s="138" t="s">
        <v>460</v>
      </c>
      <c r="O757" s="138" t="s">
        <v>339</v>
      </c>
      <c r="P757" s="138" t="s">
        <v>1212</v>
      </c>
      <c r="Q757" s="139">
        <v>40650</v>
      </c>
      <c r="R757" s="139">
        <v>1</v>
      </c>
      <c r="S757" s="139">
        <v>1569</v>
      </c>
      <c r="T757" s="140"/>
      <c r="U757" s="139">
        <v>637.79899999999998</v>
      </c>
      <c r="V757" s="141">
        <v>1.15E-3</v>
      </c>
      <c r="W757" s="141">
        <f t="shared" si="14"/>
        <v>3.0846488431652192E-3</v>
      </c>
      <c r="X757" s="141">
        <v>7.725228120157914E-4</v>
      </c>
      <c r="AC757" s="2"/>
      <c r="AD757" s="2"/>
      <c r="AE757" s="2"/>
    </row>
    <row r="758" spans="1:31" s="134" customFormat="1">
      <c r="A758" s="138" t="s">
        <v>1213</v>
      </c>
      <c r="B758" s="138">
        <v>9301</v>
      </c>
      <c r="C758" s="138" t="s">
        <v>3993</v>
      </c>
      <c r="D758" s="138" t="s">
        <v>3994</v>
      </c>
      <c r="E758" s="138" t="s">
        <v>309</v>
      </c>
      <c r="F758" s="138" t="s">
        <v>3993</v>
      </c>
      <c r="G758" s="138" t="s">
        <v>3995</v>
      </c>
      <c r="H758" s="138" t="s">
        <v>321</v>
      </c>
      <c r="I758" s="138" t="s">
        <v>917</v>
      </c>
      <c r="J758" s="138" t="s">
        <v>204</v>
      </c>
      <c r="K758" s="138" t="s">
        <v>204</v>
      </c>
      <c r="L758" s="138" t="s">
        <v>325</v>
      </c>
      <c r="M758" s="138" t="s">
        <v>340</v>
      </c>
      <c r="N758" s="138" t="s">
        <v>469</v>
      </c>
      <c r="O758" s="138" t="s">
        <v>339</v>
      </c>
      <c r="P758" s="138" t="s">
        <v>1212</v>
      </c>
      <c r="Q758" s="139">
        <v>25709</v>
      </c>
      <c r="R758" s="139">
        <v>1</v>
      </c>
      <c r="S758" s="139">
        <v>2351</v>
      </c>
      <c r="T758" s="140"/>
      <c r="U758" s="139">
        <v>604.41899999999998</v>
      </c>
      <c r="V758" s="141">
        <v>4.4999999999999999E-4</v>
      </c>
      <c r="W758" s="141">
        <f t="shared" si="14"/>
        <v>2.9232099284211463E-3</v>
      </c>
      <c r="X758" s="141">
        <v>7.3209187458082034E-4</v>
      </c>
      <c r="AC758" s="2"/>
      <c r="AD758" s="2"/>
      <c r="AE758" s="2"/>
    </row>
    <row r="759" spans="1:31" s="134" customFormat="1">
      <c r="A759" s="138" t="s">
        <v>1213</v>
      </c>
      <c r="B759" s="138">
        <v>9301</v>
      </c>
      <c r="C759" s="138" t="s">
        <v>3768</v>
      </c>
      <c r="D759" s="138" t="s">
        <v>3769</v>
      </c>
      <c r="E759" s="138" t="s">
        <v>309</v>
      </c>
      <c r="F759" s="138" t="s">
        <v>3770</v>
      </c>
      <c r="G759" s="138" t="s">
        <v>3771</v>
      </c>
      <c r="H759" s="138" t="s">
        <v>321</v>
      </c>
      <c r="I759" s="138" t="s">
        <v>917</v>
      </c>
      <c r="J759" s="138" t="s">
        <v>204</v>
      </c>
      <c r="K759" s="138" t="s">
        <v>204</v>
      </c>
      <c r="L759" s="138" t="s">
        <v>325</v>
      </c>
      <c r="M759" s="138" t="s">
        <v>340</v>
      </c>
      <c r="N759" s="138" t="s">
        <v>478</v>
      </c>
      <c r="O759" s="138" t="s">
        <v>339</v>
      </c>
      <c r="P759" s="138" t="s">
        <v>1212</v>
      </c>
      <c r="Q759" s="139">
        <v>114000</v>
      </c>
      <c r="R759" s="139">
        <v>1</v>
      </c>
      <c r="S759" s="139">
        <v>525</v>
      </c>
      <c r="T759" s="140"/>
      <c r="U759" s="139">
        <v>598.5</v>
      </c>
      <c r="V759" s="141">
        <v>5.8E-4</v>
      </c>
      <c r="W759" s="141">
        <f t="shared" si="14"/>
        <v>2.8945832976131724E-3</v>
      </c>
      <c r="X759" s="141">
        <v>7.2492259001887926E-4</v>
      </c>
      <c r="AC759" s="2"/>
      <c r="AD759" s="2"/>
      <c r="AE759" s="2"/>
    </row>
    <row r="760" spans="1:31" s="134" customFormat="1">
      <c r="A760" s="138" t="s">
        <v>1213</v>
      </c>
      <c r="B760" s="138">
        <v>9301</v>
      </c>
      <c r="C760" s="138" t="s">
        <v>3012</v>
      </c>
      <c r="D760" s="138" t="s">
        <v>3013</v>
      </c>
      <c r="E760" s="138" t="s">
        <v>309</v>
      </c>
      <c r="F760" s="138" t="s">
        <v>3012</v>
      </c>
      <c r="G760" s="138" t="s">
        <v>3802</v>
      </c>
      <c r="H760" s="138" t="s">
        <v>321</v>
      </c>
      <c r="I760" s="138" t="s">
        <v>917</v>
      </c>
      <c r="J760" s="138" t="s">
        <v>204</v>
      </c>
      <c r="K760" s="138" t="s">
        <v>204</v>
      </c>
      <c r="L760" s="138" t="s">
        <v>325</v>
      </c>
      <c r="M760" s="138" t="s">
        <v>340</v>
      </c>
      <c r="N760" s="138" t="s">
        <v>447</v>
      </c>
      <c r="O760" s="138" t="s">
        <v>339</v>
      </c>
      <c r="P760" s="138" t="s">
        <v>1212</v>
      </c>
      <c r="Q760" s="139">
        <v>6647</v>
      </c>
      <c r="R760" s="139">
        <v>1</v>
      </c>
      <c r="S760" s="139">
        <v>8610</v>
      </c>
      <c r="T760" s="140"/>
      <c r="U760" s="139">
        <v>572.30700000000002</v>
      </c>
      <c r="V760" s="141">
        <v>2.9E-4</v>
      </c>
      <c r="W760" s="141">
        <f t="shared" si="14"/>
        <v>2.7679035644228938E-3</v>
      </c>
      <c r="X760" s="141">
        <v>6.9319677982612315E-4</v>
      </c>
      <c r="AC760" s="2"/>
      <c r="AD760" s="2"/>
      <c r="AE760" s="2"/>
    </row>
    <row r="761" spans="1:31" s="134" customFormat="1">
      <c r="A761" s="138" t="s">
        <v>1213</v>
      </c>
      <c r="B761" s="138">
        <v>9301</v>
      </c>
      <c r="C761" s="138" t="s">
        <v>2722</v>
      </c>
      <c r="D761" s="138" t="s">
        <v>2723</v>
      </c>
      <c r="E761" s="138" t="s">
        <v>309</v>
      </c>
      <c r="F761" s="138" t="s">
        <v>2722</v>
      </c>
      <c r="G761" s="138" t="s">
        <v>3766</v>
      </c>
      <c r="H761" s="138" t="s">
        <v>321</v>
      </c>
      <c r="I761" s="138" t="s">
        <v>917</v>
      </c>
      <c r="J761" s="138" t="s">
        <v>204</v>
      </c>
      <c r="K761" s="138" t="s">
        <v>204</v>
      </c>
      <c r="L761" s="138" t="s">
        <v>325</v>
      </c>
      <c r="M761" s="138" t="s">
        <v>340</v>
      </c>
      <c r="N761" s="138" t="s">
        <v>484</v>
      </c>
      <c r="O761" s="138" t="s">
        <v>339</v>
      </c>
      <c r="P761" s="138" t="s">
        <v>1212</v>
      </c>
      <c r="Q761" s="139">
        <v>21900</v>
      </c>
      <c r="R761" s="139">
        <v>1</v>
      </c>
      <c r="S761" s="139">
        <v>2530</v>
      </c>
      <c r="T761" s="140"/>
      <c r="U761" s="139">
        <v>554.07000000000005</v>
      </c>
      <c r="V761" s="141">
        <v>1.1E-4</v>
      </c>
      <c r="W761" s="141">
        <f t="shared" si="14"/>
        <v>2.6797022016850974E-3</v>
      </c>
      <c r="X761" s="141">
        <v>6.7110753458940757E-4</v>
      </c>
      <c r="AC761" s="2"/>
      <c r="AD761" s="2"/>
      <c r="AE761" s="2"/>
    </row>
    <row r="762" spans="1:31" s="134" customFormat="1">
      <c r="A762" s="138" t="s">
        <v>1213</v>
      </c>
      <c r="B762" s="138">
        <v>9301</v>
      </c>
      <c r="C762" s="138" t="s">
        <v>2977</v>
      </c>
      <c r="D762" s="138" t="s">
        <v>2978</v>
      </c>
      <c r="E762" s="138" t="s">
        <v>309</v>
      </c>
      <c r="F762" s="138" t="s">
        <v>2977</v>
      </c>
      <c r="G762" s="138" t="s">
        <v>3996</v>
      </c>
      <c r="H762" s="138" t="s">
        <v>321</v>
      </c>
      <c r="I762" s="138" t="s">
        <v>917</v>
      </c>
      <c r="J762" s="138" t="s">
        <v>204</v>
      </c>
      <c r="K762" s="138" t="s">
        <v>204</v>
      </c>
      <c r="L762" s="138" t="s">
        <v>325</v>
      </c>
      <c r="M762" s="138" t="s">
        <v>340</v>
      </c>
      <c r="N762" s="138" t="s">
        <v>464</v>
      </c>
      <c r="O762" s="138" t="s">
        <v>339</v>
      </c>
      <c r="P762" s="138" t="s">
        <v>1212</v>
      </c>
      <c r="Q762" s="139">
        <v>298000</v>
      </c>
      <c r="R762" s="139">
        <v>1</v>
      </c>
      <c r="S762" s="139">
        <v>184</v>
      </c>
      <c r="T762" s="140"/>
      <c r="U762" s="139">
        <v>548.32000000000005</v>
      </c>
      <c r="V762" s="141">
        <v>3.8999999999999999E-4</v>
      </c>
      <c r="W762" s="141">
        <f t="shared" si="14"/>
        <v>2.651892921883467E-3</v>
      </c>
      <c r="X762" s="141">
        <v>6.6414294830267656E-4</v>
      </c>
      <c r="AC762" s="2"/>
      <c r="AD762" s="2"/>
      <c r="AE762" s="2"/>
    </row>
    <row r="763" spans="1:31" s="134" customFormat="1">
      <c r="A763" s="138" t="s">
        <v>1213</v>
      </c>
      <c r="B763" s="138">
        <v>9301</v>
      </c>
      <c r="C763" s="138" t="s">
        <v>3997</v>
      </c>
      <c r="D763" s="138" t="s">
        <v>3998</v>
      </c>
      <c r="E763" s="138" t="s">
        <v>309</v>
      </c>
      <c r="F763" s="138" t="s">
        <v>3999</v>
      </c>
      <c r="G763" s="138" t="s">
        <v>4000</v>
      </c>
      <c r="H763" s="138" t="s">
        <v>321</v>
      </c>
      <c r="I763" s="138" t="s">
        <v>917</v>
      </c>
      <c r="J763" s="138" t="s">
        <v>204</v>
      </c>
      <c r="K763" s="138" t="s">
        <v>204</v>
      </c>
      <c r="L763" s="138" t="s">
        <v>325</v>
      </c>
      <c r="M763" s="138" t="s">
        <v>340</v>
      </c>
      <c r="N763" s="138" t="s">
        <v>462</v>
      </c>
      <c r="O763" s="138" t="s">
        <v>339</v>
      </c>
      <c r="P763" s="138" t="s">
        <v>1212</v>
      </c>
      <c r="Q763" s="139">
        <v>996.47</v>
      </c>
      <c r="R763" s="139">
        <v>1</v>
      </c>
      <c r="S763" s="139">
        <v>54720</v>
      </c>
      <c r="T763" s="140"/>
      <c r="U763" s="139">
        <v>545.26800000000003</v>
      </c>
      <c r="V763" s="141">
        <v>8.0999999999999996E-4</v>
      </c>
      <c r="W763" s="141">
        <f t="shared" si="14"/>
        <v>2.6371322398044102E-3</v>
      </c>
      <c r="X763" s="141">
        <v>6.604462670249194E-4</v>
      </c>
      <c r="AC763" s="2"/>
      <c r="AD763" s="2"/>
      <c r="AE763" s="2"/>
    </row>
    <row r="764" spans="1:31" s="134" customFormat="1">
      <c r="A764" s="138" t="s">
        <v>1213</v>
      </c>
      <c r="B764" s="138">
        <v>9301</v>
      </c>
      <c r="C764" s="138" t="s">
        <v>2691</v>
      </c>
      <c r="D764" s="138" t="s">
        <v>2692</v>
      </c>
      <c r="E764" s="138" t="s">
        <v>309</v>
      </c>
      <c r="F764" s="138" t="s">
        <v>2691</v>
      </c>
      <c r="G764" s="138" t="s">
        <v>3767</v>
      </c>
      <c r="H764" s="138" t="s">
        <v>321</v>
      </c>
      <c r="I764" s="138" t="s">
        <v>917</v>
      </c>
      <c r="J764" s="138" t="s">
        <v>204</v>
      </c>
      <c r="K764" s="138" t="s">
        <v>204</v>
      </c>
      <c r="L764" s="138" t="s">
        <v>325</v>
      </c>
      <c r="M764" s="138" t="s">
        <v>340</v>
      </c>
      <c r="N764" s="138" t="s">
        <v>476</v>
      </c>
      <c r="O764" s="138" t="s">
        <v>339</v>
      </c>
      <c r="P764" s="138" t="s">
        <v>1212</v>
      </c>
      <c r="Q764" s="139">
        <v>6251</v>
      </c>
      <c r="R764" s="139">
        <v>1</v>
      </c>
      <c r="S764" s="139">
        <v>8638</v>
      </c>
      <c r="T764" s="139">
        <v>4.798</v>
      </c>
      <c r="U764" s="139">
        <v>544.75900000000001</v>
      </c>
      <c r="V764" s="141">
        <v>1E-4</v>
      </c>
      <c r="W764" s="141">
        <f t="shared" si="14"/>
        <v>2.634670513992405E-3</v>
      </c>
      <c r="X764" s="141">
        <v>6.5982974973449401E-4</v>
      </c>
      <c r="AC764" s="2"/>
      <c r="AD764" s="2"/>
      <c r="AE764" s="2"/>
    </row>
    <row r="765" spans="1:31" s="134" customFormat="1">
      <c r="A765" s="138" t="s">
        <v>1213</v>
      </c>
      <c r="B765" s="138">
        <v>9301</v>
      </c>
      <c r="C765" s="138" t="s">
        <v>3580</v>
      </c>
      <c r="D765" s="138" t="s">
        <v>3581</v>
      </c>
      <c r="E765" s="138" t="s">
        <v>309</v>
      </c>
      <c r="F765" s="138" t="s">
        <v>3580</v>
      </c>
      <c r="G765" s="138" t="s">
        <v>3582</v>
      </c>
      <c r="H765" s="138" t="s">
        <v>321</v>
      </c>
      <c r="I765" s="138" t="s">
        <v>917</v>
      </c>
      <c r="J765" s="138" t="s">
        <v>204</v>
      </c>
      <c r="K765" s="138" t="s">
        <v>204</v>
      </c>
      <c r="L765" s="138" t="s">
        <v>325</v>
      </c>
      <c r="M765" s="138" t="s">
        <v>340</v>
      </c>
      <c r="N765" s="138" t="s">
        <v>475</v>
      </c>
      <c r="O765" s="138" t="s">
        <v>339</v>
      </c>
      <c r="P765" s="138" t="s">
        <v>1212</v>
      </c>
      <c r="Q765" s="139">
        <v>6500</v>
      </c>
      <c r="R765" s="139">
        <v>1</v>
      </c>
      <c r="S765" s="139">
        <v>8050</v>
      </c>
      <c r="T765" s="140"/>
      <c r="U765" s="139">
        <v>523.25</v>
      </c>
      <c r="V765" s="141">
        <v>1.2999999999999999E-4</v>
      </c>
      <c r="W765" s="141">
        <f t="shared" si="14"/>
        <v>2.5306444619483583E-3</v>
      </c>
      <c r="X765" s="141">
        <v>6.3377735209252893E-4</v>
      </c>
      <c r="AC765" s="2"/>
      <c r="AD765" s="2"/>
      <c r="AE765" s="2"/>
    </row>
    <row r="766" spans="1:31" s="134" customFormat="1">
      <c r="A766" s="138" t="s">
        <v>1213</v>
      </c>
      <c r="B766" s="138">
        <v>9301</v>
      </c>
      <c r="C766" s="138" t="s">
        <v>4001</v>
      </c>
      <c r="D766" s="138" t="s">
        <v>4002</v>
      </c>
      <c r="E766" s="138" t="s">
        <v>309</v>
      </c>
      <c r="F766" s="138" t="s">
        <v>4001</v>
      </c>
      <c r="G766" s="138" t="s">
        <v>4003</v>
      </c>
      <c r="H766" s="138" t="s">
        <v>321</v>
      </c>
      <c r="I766" s="138" t="s">
        <v>917</v>
      </c>
      <c r="J766" s="138" t="s">
        <v>204</v>
      </c>
      <c r="K766" s="138" t="s">
        <v>204</v>
      </c>
      <c r="L766" s="138" t="s">
        <v>325</v>
      </c>
      <c r="M766" s="138" t="s">
        <v>340</v>
      </c>
      <c r="N766" s="138" t="s">
        <v>445</v>
      </c>
      <c r="O766" s="138" t="s">
        <v>339</v>
      </c>
      <c r="P766" s="138" t="s">
        <v>1212</v>
      </c>
      <c r="Q766" s="139">
        <v>3195</v>
      </c>
      <c r="R766" s="139">
        <v>1</v>
      </c>
      <c r="S766" s="139">
        <v>15580</v>
      </c>
      <c r="T766" s="140"/>
      <c r="U766" s="139">
        <v>497.78100000000001</v>
      </c>
      <c r="V766" s="141">
        <v>2.2000000000000001E-4</v>
      </c>
      <c r="W766" s="141">
        <f t="shared" si="14"/>
        <v>2.4074662798148415E-3</v>
      </c>
      <c r="X766" s="141">
        <v>6.0292847415570209E-4</v>
      </c>
      <c r="AC766" s="2"/>
      <c r="AD766" s="2"/>
      <c r="AE766" s="2"/>
    </row>
    <row r="767" spans="1:31" s="134" customFormat="1">
      <c r="A767" s="138" t="s">
        <v>1213</v>
      </c>
      <c r="B767" s="138">
        <v>9301</v>
      </c>
      <c r="C767" s="138" t="s">
        <v>2893</v>
      </c>
      <c r="D767" s="138" t="s">
        <v>2894</v>
      </c>
      <c r="E767" s="138" t="s">
        <v>309</v>
      </c>
      <c r="F767" s="138" t="s">
        <v>3791</v>
      </c>
      <c r="G767" s="138" t="s">
        <v>3792</v>
      </c>
      <c r="H767" s="138" t="s">
        <v>321</v>
      </c>
      <c r="I767" s="138" t="s">
        <v>917</v>
      </c>
      <c r="J767" s="138" t="s">
        <v>204</v>
      </c>
      <c r="K767" s="138" t="s">
        <v>204</v>
      </c>
      <c r="L767" s="138" t="s">
        <v>325</v>
      </c>
      <c r="M767" s="138" t="s">
        <v>340</v>
      </c>
      <c r="N767" s="138" t="s">
        <v>440</v>
      </c>
      <c r="O767" s="138" t="s">
        <v>339</v>
      </c>
      <c r="P767" s="138" t="s">
        <v>1212</v>
      </c>
      <c r="Q767" s="139">
        <v>9255</v>
      </c>
      <c r="R767" s="139">
        <v>1</v>
      </c>
      <c r="S767" s="139">
        <v>5339</v>
      </c>
      <c r="T767" s="140"/>
      <c r="U767" s="139">
        <v>494.12400000000002</v>
      </c>
      <c r="V767" s="141">
        <v>7.3999999999999999E-4</v>
      </c>
      <c r="W767" s="141">
        <f t="shared" si="14"/>
        <v>2.3897795778610046E-3</v>
      </c>
      <c r="X767" s="141">
        <v>5.9849899727734115E-4</v>
      </c>
      <c r="AC767" s="2"/>
      <c r="AD767" s="2"/>
      <c r="AE767" s="2"/>
    </row>
    <row r="768" spans="1:31" s="134" customFormat="1">
      <c r="A768" s="138" t="s">
        <v>1213</v>
      </c>
      <c r="B768" s="138">
        <v>9301</v>
      </c>
      <c r="C768" s="138" t="s">
        <v>4004</v>
      </c>
      <c r="D768" s="138" t="s">
        <v>4005</v>
      </c>
      <c r="E768" s="138" t="s">
        <v>309</v>
      </c>
      <c r="F768" s="138" t="s">
        <v>4006</v>
      </c>
      <c r="G768" s="138" t="s">
        <v>4007</v>
      </c>
      <c r="H768" s="138" t="s">
        <v>321</v>
      </c>
      <c r="I768" s="138" t="s">
        <v>917</v>
      </c>
      <c r="J768" s="138" t="s">
        <v>204</v>
      </c>
      <c r="K768" s="138" t="s">
        <v>204</v>
      </c>
      <c r="L768" s="138" t="s">
        <v>325</v>
      </c>
      <c r="M768" s="138" t="s">
        <v>340</v>
      </c>
      <c r="N768" s="138" t="s">
        <v>476</v>
      </c>
      <c r="O768" s="138" t="s">
        <v>339</v>
      </c>
      <c r="P768" s="138" t="s">
        <v>1212</v>
      </c>
      <c r="Q768" s="139">
        <v>1305</v>
      </c>
      <c r="R768" s="139">
        <v>1</v>
      </c>
      <c r="S768" s="139">
        <v>37690</v>
      </c>
      <c r="T768" s="140"/>
      <c r="U768" s="139">
        <v>491.85500000000002</v>
      </c>
      <c r="V768" s="141">
        <v>2.7999999999999998E-4</v>
      </c>
      <c r="W768" s="141">
        <f t="shared" si="14"/>
        <v>2.378805794231457E-3</v>
      </c>
      <c r="X768" s="141">
        <v>5.9575071096697717E-4</v>
      </c>
      <c r="AC768" s="2"/>
      <c r="AD768" s="2"/>
      <c r="AE768" s="2"/>
    </row>
    <row r="769" spans="1:31" s="134" customFormat="1">
      <c r="A769" s="138" t="s">
        <v>1213</v>
      </c>
      <c r="B769" s="138">
        <v>9301</v>
      </c>
      <c r="C769" s="138" t="s">
        <v>4008</v>
      </c>
      <c r="D769" s="138" t="s">
        <v>4009</v>
      </c>
      <c r="E769" s="138" t="s">
        <v>309</v>
      </c>
      <c r="F769" s="138" t="s">
        <v>4008</v>
      </c>
      <c r="G769" s="138" t="s">
        <v>4010</v>
      </c>
      <c r="H769" s="138" t="s">
        <v>321</v>
      </c>
      <c r="I769" s="138" t="s">
        <v>917</v>
      </c>
      <c r="J769" s="138" t="s">
        <v>204</v>
      </c>
      <c r="K769" s="138" t="s">
        <v>204</v>
      </c>
      <c r="L769" s="138" t="s">
        <v>325</v>
      </c>
      <c r="M769" s="138" t="s">
        <v>340</v>
      </c>
      <c r="N769" s="138" t="s">
        <v>476</v>
      </c>
      <c r="O769" s="138" t="s">
        <v>339</v>
      </c>
      <c r="P769" s="138" t="s">
        <v>1212</v>
      </c>
      <c r="Q769" s="139">
        <v>4550</v>
      </c>
      <c r="R769" s="139">
        <v>1</v>
      </c>
      <c r="S769" s="139">
        <v>10770</v>
      </c>
      <c r="T769" s="140"/>
      <c r="U769" s="139">
        <v>490.03500000000003</v>
      </c>
      <c r="V769" s="141">
        <v>5.9000000000000003E-4</v>
      </c>
      <c r="W769" s="141">
        <f t="shared" si="14"/>
        <v>2.3700035526246803E-3</v>
      </c>
      <c r="X769" s="141">
        <v>5.9354626800317708E-4</v>
      </c>
      <c r="AC769" s="2"/>
      <c r="AD769" s="2"/>
      <c r="AE769" s="2"/>
    </row>
    <row r="770" spans="1:31" s="134" customFormat="1">
      <c r="A770" s="138" t="s">
        <v>1213</v>
      </c>
      <c r="B770" s="138">
        <v>9301</v>
      </c>
      <c r="C770" s="138" t="s">
        <v>3780</v>
      </c>
      <c r="D770" s="138" t="s">
        <v>3781</v>
      </c>
      <c r="E770" s="138" t="s">
        <v>309</v>
      </c>
      <c r="F770" s="138" t="s">
        <v>3782</v>
      </c>
      <c r="G770" s="138" t="s">
        <v>3783</v>
      </c>
      <c r="H770" s="138" t="s">
        <v>321</v>
      </c>
      <c r="I770" s="138" t="s">
        <v>917</v>
      </c>
      <c r="J770" s="138" t="s">
        <v>204</v>
      </c>
      <c r="K770" s="138" t="s">
        <v>204</v>
      </c>
      <c r="L770" s="138" t="s">
        <v>325</v>
      </c>
      <c r="M770" s="138" t="s">
        <v>340</v>
      </c>
      <c r="N770" s="138" t="s">
        <v>477</v>
      </c>
      <c r="O770" s="138" t="s">
        <v>339</v>
      </c>
      <c r="P770" s="138" t="s">
        <v>1212</v>
      </c>
      <c r="Q770" s="139">
        <v>1300</v>
      </c>
      <c r="R770" s="139">
        <v>1</v>
      </c>
      <c r="S770" s="139">
        <v>37430</v>
      </c>
      <c r="T770" s="140"/>
      <c r="U770" s="139">
        <v>486.59</v>
      </c>
      <c r="V770" s="141">
        <v>2.1000000000000001E-4</v>
      </c>
      <c r="W770" s="141">
        <f t="shared" ref="W770:W833" si="15">U770/SUMIF(B:B,B770,U:U)</f>
        <v>2.3533421667261381E-3</v>
      </c>
      <c r="X770" s="141">
        <v>5.8937357239312684E-4</v>
      </c>
      <c r="AC770" s="2"/>
      <c r="AD770" s="2"/>
      <c r="AE770" s="2"/>
    </row>
    <row r="771" spans="1:31" s="134" customFormat="1">
      <c r="A771" s="138" t="s">
        <v>1213</v>
      </c>
      <c r="B771" s="138">
        <v>9301</v>
      </c>
      <c r="C771" s="138" t="s">
        <v>3623</v>
      </c>
      <c r="D771" s="138" t="s">
        <v>3624</v>
      </c>
      <c r="E771" s="138" t="s">
        <v>309</v>
      </c>
      <c r="F771" s="138" t="s">
        <v>3623</v>
      </c>
      <c r="G771" s="138" t="s">
        <v>3625</v>
      </c>
      <c r="H771" s="138" t="s">
        <v>321</v>
      </c>
      <c r="I771" s="138" t="s">
        <v>917</v>
      </c>
      <c r="J771" s="138" t="s">
        <v>204</v>
      </c>
      <c r="K771" s="138" t="s">
        <v>204</v>
      </c>
      <c r="L771" s="138" t="s">
        <v>325</v>
      </c>
      <c r="M771" s="138" t="s">
        <v>340</v>
      </c>
      <c r="N771" s="138" t="s">
        <v>447</v>
      </c>
      <c r="O771" s="138" t="s">
        <v>339</v>
      </c>
      <c r="P771" s="138" t="s">
        <v>1212</v>
      </c>
      <c r="Q771" s="139">
        <v>2410</v>
      </c>
      <c r="R771" s="139">
        <v>1</v>
      </c>
      <c r="S771" s="139">
        <v>20100</v>
      </c>
      <c r="T771" s="140"/>
      <c r="U771" s="139">
        <v>484.41</v>
      </c>
      <c r="V771" s="141">
        <v>2.7E-4</v>
      </c>
      <c r="W771" s="141">
        <f t="shared" si="15"/>
        <v>2.3427988223839549E-3</v>
      </c>
      <c r="X771" s="141">
        <v>5.8673308576615761E-4</v>
      </c>
      <c r="AC771" s="2"/>
      <c r="AD771" s="2"/>
      <c r="AE771" s="2"/>
    </row>
    <row r="772" spans="1:31" s="134" customFormat="1">
      <c r="A772" s="138" t="s">
        <v>1213</v>
      </c>
      <c r="B772" s="138">
        <v>9301</v>
      </c>
      <c r="C772" s="138" t="s">
        <v>4011</v>
      </c>
      <c r="D772" s="138" t="s">
        <v>4012</v>
      </c>
      <c r="E772" s="138" t="s">
        <v>309</v>
      </c>
      <c r="F772" s="138" t="s">
        <v>4011</v>
      </c>
      <c r="G772" s="138" t="s">
        <v>4013</v>
      </c>
      <c r="H772" s="138" t="s">
        <v>321</v>
      </c>
      <c r="I772" s="138" t="s">
        <v>917</v>
      </c>
      <c r="J772" s="138" t="s">
        <v>204</v>
      </c>
      <c r="K772" s="138" t="s">
        <v>204</v>
      </c>
      <c r="L772" s="138" t="s">
        <v>327</v>
      </c>
      <c r="M772" s="138" t="s">
        <v>340</v>
      </c>
      <c r="N772" s="138" t="s">
        <v>441</v>
      </c>
      <c r="O772" s="138" t="s">
        <v>339</v>
      </c>
      <c r="P772" s="138" t="s">
        <v>1212</v>
      </c>
      <c r="Q772" s="139">
        <v>50000</v>
      </c>
      <c r="R772" s="139">
        <v>1</v>
      </c>
      <c r="S772" s="139">
        <f>(U772-(T772*R772))*1000/R772/Q772*100</f>
        <v>828.40000000000009</v>
      </c>
      <c r="T772" s="140"/>
      <c r="U772" s="139">
        <f>450.9-36.7</f>
        <v>414.2</v>
      </c>
      <c r="V772" s="141">
        <v>6.8000000000000005E-4</v>
      </c>
      <c r="W772" s="141">
        <f t="shared" si="15"/>
        <v>2.0032354250148305E-3</v>
      </c>
      <c r="X772" s="141">
        <v>5.016924591241767E-4</v>
      </c>
      <c r="AC772" s="2"/>
      <c r="AD772" s="2"/>
      <c r="AE772" s="2"/>
    </row>
    <row r="773" spans="1:31" s="134" customFormat="1">
      <c r="A773" s="138" t="s">
        <v>1213</v>
      </c>
      <c r="B773" s="138">
        <v>9301</v>
      </c>
      <c r="C773" s="138" t="s">
        <v>3588</v>
      </c>
      <c r="D773" s="138" t="s">
        <v>3589</v>
      </c>
      <c r="E773" s="138" t="s">
        <v>309</v>
      </c>
      <c r="F773" s="138" t="s">
        <v>3590</v>
      </c>
      <c r="G773" s="138" t="s">
        <v>3591</v>
      </c>
      <c r="H773" s="138" t="s">
        <v>321</v>
      </c>
      <c r="I773" s="138" t="s">
        <v>917</v>
      </c>
      <c r="J773" s="138" t="s">
        <v>204</v>
      </c>
      <c r="K773" s="138" t="s">
        <v>204</v>
      </c>
      <c r="L773" s="138" t="s">
        <v>325</v>
      </c>
      <c r="M773" s="138" t="s">
        <v>340</v>
      </c>
      <c r="N773" s="138" t="s">
        <v>465</v>
      </c>
      <c r="O773" s="138" t="s">
        <v>339</v>
      </c>
      <c r="P773" s="138" t="s">
        <v>1212</v>
      </c>
      <c r="Q773" s="139">
        <v>10274</v>
      </c>
      <c r="R773" s="139">
        <v>1</v>
      </c>
      <c r="S773" s="139">
        <v>4241</v>
      </c>
      <c r="T773" s="140"/>
      <c r="U773" s="139">
        <v>435.72</v>
      </c>
      <c r="V773" s="141">
        <v>1.6000000000000001E-4</v>
      </c>
      <c r="W773" s="141">
        <f t="shared" si="15"/>
        <v>2.1073146774202365E-3</v>
      </c>
      <c r="X773" s="141">
        <v>5.2775818032251638E-4</v>
      </c>
      <c r="AC773" s="2"/>
      <c r="AD773" s="2"/>
      <c r="AE773" s="2"/>
    </row>
    <row r="774" spans="1:31" s="134" customFormat="1">
      <c r="A774" s="138" t="s">
        <v>1213</v>
      </c>
      <c r="B774" s="138">
        <v>9301</v>
      </c>
      <c r="C774" s="138" t="s">
        <v>3648</v>
      </c>
      <c r="D774" s="138" t="s">
        <v>3649</v>
      </c>
      <c r="E774" s="138" t="s">
        <v>309</v>
      </c>
      <c r="F774" s="138" t="s">
        <v>3648</v>
      </c>
      <c r="G774" s="138" t="s">
        <v>3650</v>
      </c>
      <c r="H774" s="138" t="s">
        <v>321</v>
      </c>
      <c r="I774" s="138" t="s">
        <v>917</v>
      </c>
      <c r="J774" s="138" t="s">
        <v>204</v>
      </c>
      <c r="K774" s="138" t="s">
        <v>204</v>
      </c>
      <c r="L774" s="138" t="s">
        <v>325</v>
      </c>
      <c r="M774" s="138" t="s">
        <v>340</v>
      </c>
      <c r="N774" s="138" t="s">
        <v>462</v>
      </c>
      <c r="O774" s="138" t="s">
        <v>339</v>
      </c>
      <c r="P774" s="138" t="s">
        <v>1212</v>
      </c>
      <c r="Q774" s="139">
        <v>17200</v>
      </c>
      <c r="R774" s="139">
        <v>1</v>
      </c>
      <c r="S774" s="139">
        <v>2493</v>
      </c>
      <c r="T774" s="140"/>
      <c r="U774" s="139">
        <v>428.79599999999999</v>
      </c>
      <c r="V774" s="141">
        <v>1.8000000000000001E-4</v>
      </c>
      <c r="W774" s="141">
        <f t="shared" si="15"/>
        <v>2.0738274681425862E-3</v>
      </c>
      <c r="X774" s="141">
        <v>5.1937160720089441E-4</v>
      </c>
      <c r="AC774" s="2"/>
      <c r="AD774" s="2"/>
      <c r="AE774" s="2"/>
    </row>
    <row r="775" spans="1:31" s="134" customFormat="1">
      <c r="A775" s="138" t="s">
        <v>1213</v>
      </c>
      <c r="B775" s="138">
        <v>9301</v>
      </c>
      <c r="C775" s="138" t="s">
        <v>2869</v>
      </c>
      <c r="D775" s="138" t="s">
        <v>2870</v>
      </c>
      <c r="E775" s="138" t="s">
        <v>309</v>
      </c>
      <c r="F775" s="138" t="s">
        <v>4014</v>
      </c>
      <c r="G775" s="138" t="s">
        <v>4015</v>
      </c>
      <c r="H775" s="138" t="s">
        <v>321</v>
      </c>
      <c r="I775" s="138" t="s">
        <v>917</v>
      </c>
      <c r="J775" s="138" t="s">
        <v>204</v>
      </c>
      <c r="K775" s="138" t="s">
        <v>204</v>
      </c>
      <c r="L775" s="138" t="s">
        <v>325</v>
      </c>
      <c r="M775" s="138" t="s">
        <v>340</v>
      </c>
      <c r="N775" s="138" t="s">
        <v>440</v>
      </c>
      <c r="O775" s="138" t="s">
        <v>339</v>
      </c>
      <c r="P775" s="138" t="s">
        <v>1212</v>
      </c>
      <c r="Q775" s="139">
        <v>16799</v>
      </c>
      <c r="R775" s="139">
        <v>1</v>
      </c>
      <c r="S775" s="139">
        <v>2542</v>
      </c>
      <c r="T775" s="140"/>
      <c r="U775" s="139">
        <v>427.03100000000001</v>
      </c>
      <c r="V775" s="141">
        <v>9.3999999999999997E-4</v>
      </c>
      <c r="W775" s="141">
        <f t="shared" si="15"/>
        <v>2.0652912283426078E-3</v>
      </c>
      <c r="X775" s="141">
        <v>5.1723378201896746E-4</v>
      </c>
      <c r="AC775" s="2"/>
      <c r="AD775" s="2"/>
      <c r="AE775" s="2"/>
    </row>
    <row r="776" spans="1:31" s="134" customFormat="1">
      <c r="A776" s="138" t="s">
        <v>1213</v>
      </c>
      <c r="B776" s="138">
        <v>9301</v>
      </c>
      <c r="C776" s="138" t="s">
        <v>4016</v>
      </c>
      <c r="D776" s="138" t="s">
        <v>4017</v>
      </c>
      <c r="E776" s="138" t="s">
        <v>309</v>
      </c>
      <c r="F776" s="138" t="s">
        <v>4018</v>
      </c>
      <c r="G776" s="138" t="s">
        <v>4019</v>
      </c>
      <c r="H776" s="138" t="s">
        <v>321</v>
      </c>
      <c r="I776" s="138" t="s">
        <v>917</v>
      </c>
      <c r="J776" s="138" t="s">
        <v>204</v>
      </c>
      <c r="K776" s="138" t="s">
        <v>204</v>
      </c>
      <c r="L776" s="138" t="s">
        <v>325</v>
      </c>
      <c r="M776" s="138" t="s">
        <v>340</v>
      </c>
      <c r="N776" s="138" t="s">
        <v>477</v>
      </c>
      <c r="O776" s="138" t="s">
        <v>339</v>
      </c>
      <c r="P776" s="138" t="s">
        <v>1212</v>
      </c>
      <c r="Q776" s="139">
        <v>95000.78</v>
      </c>
      <c r="R776" s="139">
        <v>1</v>
      </c>
      <c r="S776" s="139">
        <v>427.4</v>
      </c>
      <c r="T776" s="140"/>
      <c r="U776" s="139">
        <v>406.03300000000002</v>
      </c>
      <c r="V776" s="141">
        <v>1.72E-3</v>
      </c>
      <c r="W776" s="141">
        <f t="shared" si="15"/>
        <v>1.9637365749035412E-3</v>
      </c>
      <c r="X776" s="141">
        <v>4.9180032413222326E-4</v>
      </c>
      <c r="AC776" s="2"/>
      <c r="AD776" s="2"/>
      <c r="AE776" s="2"/>
    </row>
    <row r="777" spans="1:31" s="134" customFormat="1">
      <c r="A777" s="138" t="s">
        <v>1213</v>
      </c>
      <c r="B777" s="138">
        <v>9301</v>
      </c>
      <c r="C777" s="138" t="s">
        <v>4020</v>
      </c>
      <c r="D777" s="138" t="s">
        <v>4021</v>
      </c>
      <c r="E777" s="138" t="s">
        <v>309</v>
      </c>
      <c r="F777" s="138" t="s">
        <v>4020</v>
      </c>
      <c r="G777" s="138" t="s">
        <v>4022</v>
      </c>
      <c r="H777" s="138" t="s">
        <v>321</v>
      </c>
      <c r="I777" s="138" t="s">
        <v>917</v>
      </c>
      <c r="J777" s="138" t="s">
        <v>204</v>
      </c>
      <c r="K777" s="138" t="s">
        <v>204</v>
      </c>
      <c r="L777" s="138" t="s">
        <v>325</v>
      </c>
      <c r="M777" s="138" t="s">
        <v>340</v>
      </c>
      <c r="N777" s="138" t="s">
        <v>466</v>
      </c>
      <c r="O777" s="138" t="s">
        <v>339</v>
      </c>
      <c r="P777" s="138" t="s">
        <v>1212</v>
      </c>
      <c r="Q777" s="139">
        <v>105000</v>
      </c>
      <c r="R777" s="139">
        <v>1</v>
      </c>
      <c r="S777" s="139">
        <v>335.7</v>
      </c>
      <c r="T777" s="140"/>
      <c r="U777" s="139">
        <v>352.48500000000001</v>
      </c>
      <c r="V777" s="141">
        <v>1.58E-3</v>
      </c>
      <c r="W777" s="141">
        <f t="shared" si="15"/>
        <v>1.7047572158048108E-3</v>
      </c>
      <c r="X777" s="141">
        <v>4.2694125170059257E-4</v>
      </c>
      <c r="AC777" s="2"/>
      <c r="AD777" s="2"/>
      <c r="AE777" s="2"/>
    </row>
    <row r="778" spans="1:31" s="134" customFormat="1">
      <c r="A778" s="138" t="s">
        <v>1213</v>
      </c>
      <c r="B778" s="138">
        <v>9301</v>
      </c>
      <c r="C778" s="138" t="s">
        <v>3226</v>
      </c>
      <c r="D778" s="138" t="s">
        <v>3227</v>
      </c>
      <c r="E778" s="138" t="s">
        <v>309</v>
      </c>
      <c r="F778" s="138" t="s">
        <v>3226</v>
      </c>
      <c r="G778" s="138" t="s">
        <v>3560</v>
      </c>
      <c r="H778" s="138" t="s">
        <v>321</v>
      </c>
      <c r="I778" s="138" t="s">
        <v>917</v>
      </c>
      <c r="J778" s="138" t="s">
        <v>204</v>
      </c>
      <c r="K778" s="138" t="s">
        <v>204</v>
      </c>
      <c r="L778" s="138" t="s">
        <v>325</v>
      </c>
      <c r="M778" s="138" t="s">
        <v>340</v>
      </c>
      <c r="N778" s="138" t="s">
        <v>441</v>
      </c>
      <c r="O778" s="138" t="s">
        <v>339</v>
      </c>
      <c r="P778" s="138" t="s">
        <v>1212</v>
      </c>
      <c r="Q778" s="139">
        <v>29250</v>
      </c>
      <c r="R778" s="139">
        <v>1</v>
      </c>
      <c r="S778" s="139">
        <v>1156</v>
      </c>
      <c r="T778" s="140"/>
      <c r="U778" s="139">
        <v>338.13</v>
      </c>
      <c r="V778" s="141">
        <v>1.6000000000000001E-4</v>
      </c>
      <c r="W778" s="141">
        <f t="shared" si="15"/>
        <v>1.6353307442304795E-3</v>
      </c>
      <c r="X778" s="141">
        <v>4.0955401063171867E-4</v>
      </c>
      <c r="AC778" s="2"/>
      <c r="AD778" s="2"/>
      <c r="AE778" s="2"/>
    </row>
    <row r="779" spans="1:31" s="134" customFormat="1">
      <c r="A779" s="138" t="s">
        <v>1213</v>
      </c>
      <c r="B779" s="138">
        <v>9301</v>
      </c>
      <c r="C779" s="138" t="s">
        <v>1714</v>
      </c>
      <c r="D779" s="138" t="s">
        <v>1715</v>
      </c>
      <c r="E779" s="138" t="s">
        <v>309</v>
      </c>
      <c r="F779" s="138" t="s">
        <v>3657</v>
      </c>
      <c r="G779" s="138" t="s">
        <v>3658</v>
      </c>
      <c r="H779" s="138" t="s">
        <v>321</v>
      </c>
      <c r="I779" s="138" t="s">
        <v>917</v>
      </c>
      <c r="J779" s="138" t="s">
        <v>204</v>
      </c>
      <c r="K779" s="138" t="s">
        <v>204</v>
      </c>
      <c r="L779" s="138" t="s">
        <v>325</v>
      </c>
      <c r="M779" s="138" t="s">
        <v>340</v>
      </c>
      <c r="N779" s="138" t="s">
        <v>464</v>
      </c>
      <c r="O779" s="138" t="s">
        <v>339</v>
      </c>
      <c r="P779" s="138" t="s">
        <v>1212</v>
      </c>
      <c r="Q779" s="139">
        <v>18500</v>
      </c>
      <c r="R779" s="139">
        <v>1</v>
      </c>
      <c r="S779" s="139">
        <v>1783</v>
      </c>
      <c r="T779" s="140"/>
      <c r="U779" s="139">
        <v>329.85500000000002</v>
      </c>
      <c r="V779" s="141">
        <v>9.0000000000000006E-5</v>
      </c>
      <c r="W779" s="141">
        <f t="shared" si="15"/>
        <v>1.5953095632985682E-3</v>
      </c>
      <c r="X779" s="141">
        <v>3.9953106254081439E-4</v>
      </c>
      <c r="AC779" s="2"/>
      <c r="AD779" s="2"/>
      <c r="AE779" s="2"/>
    </row>
    <row r="780" spans="1:31" s="134" customFormat="1">
      <c r="A780" s="138" t="s">
        <v>1213</v>
      </c>
      <c r="B780" s="138">
        <v>9301</v>
      </c>
      <c r="C780" s="138" t="s">
        <v>2912</v>
      </c>
      <c r="D780" s="138" t="s">
        <v>2913</v>
      </c>
      <c r="E780" s="138" t="s">
        <v>309</v>
      </c>
      <c r="F780" s="138" t="s">
        <v>3552</v>
      </c>
      <c r="G780" s="138" t="s">
        <v>3553</v>
      </c>
      <c r="H780" s="138" t="s">
        <v>321</v>
      </c>
      <c r="I780" s="138" t="s">
        <v>917</v>
      </c>
      <c r="J780" s="138" t="s">
        <v>204</v>
      </c>
      <c r="K780" s="138" t="s">
        <v>204</v>
      </c>
      <c r="L780" s="138" t="s">
        <v>325</v>
      </c>
      <c r="M780" s="138" t="s">
        <v>340</v>
      </c>
      <c r="N780" s="138" t="s">
        <v>447</v>
      </c>
      <c r="O780" s="138" t="s">
        <v>339</v>
      </c>
      <c r="P780" s="138" t="s">
        <v>1212</v>
      </c>
      <c r="Q780" s="139">
        <v>6673</v>
      </c>
      <c r="R780" s="139">
        <v>1</v>
      </c>
      <c r="S780" s="139">
        <v>4712</v>
      </c>
      <c r="T780" s="140"/>
      <c r="U780" s="139">
        <v>314.43200000000002</v>
      </c>
      <c r="V780" s="141">
        <v>1.1E-4</v>
      </c>
      <c r="W780" s="141">
        <f t="shared" si="15"/>
        <v>1.5207178202758648E-3</v>
      </c>
      <c r="X780" s="141">
        <v>3.8085022527120508E-4</v>
      </c>
      <c r="AC780" s="2"/>
      <c r="AD780" s="2"/>
      <c r="AE780" s="2"/>
    </row>
    <row r="781" spans="1:31" s="134" customFormat="1">
      <c r="A781" s="138" t="s">
        <v>1213</v>
      </c>
      <c r="B781" s="138">
        <v>9301</v>
      </c>
      <c r="C781" s="138" t="s">
        <v>4023</v>
      </c>
      <c r="D781" s="138" t="s">
        <v>4024</v>
      </c>
      <c r="E781" s="138" t="s">
        <v>309</v>
      </c>
      <c r="F781" s="138" t="s">
        <v>4023</v>
      </c>
      <c r="G781" s="138" t="s">
        <v>4025</v>
      </c>
      <c r="H781" s="138" t="s">
        <v>321</v>
      </c>
      <c r="I781" s="138" t="s">
        <v>917</v>
      </c>
      <c r="J781" s="138" t="s">
        <v>204</v>
      </c>
      <c r="K781" s="138" t="s">
        <v>204</v>
      </c>
      <c r="L781" s="138" t="s">
        <v>325</v>
      </c>
      <c r="M781" s="138" t="s">
        <v>340</v>
      </c>
      <c r="N781" s="138" t="s">
        <v>456</v>
      </c>
      <c r="O781" s="138" t="s">
        <v>339</v>
      </c>
      <c r="P781" s="138" t="s">
        <v>1212</v>
      </c>
      <c r="Q781" s="139">
        <v>18844</v>
      </c>
      <c r="R781" s="139">
        <v>1</v>
      </c>
      <c r="S781" s="139">
        <v>1473</v>
      </c>
      <c r="T781" s="140"/>
      <c r="U781" s="139">
        <v>277.572</v>
      </c>
      <c r="V781" s="141">
        <v>1.09E-3</v>
      </c>
      <c r="W781" s="141">
        <f t="shared" si="15"/>
        <v>1.3424482457561964E-3</v>
      </c>
      <c r="X781" s="141">
        <v>3.3620419909226459E-4</v>
      </c>
      <c r="AC781" s="2"/>
      <c r="AD781" s="2"/>
      <c r="AE781" s="2"/>
    </row>
    <row r="782" spans="1:31" s="134" customFormat="1">
      <c r="A782" s="138" t="s">
        <v>1213</v>
      </c>
      <c r="B782" s="138">
        <v>9301</v>
      </c>
      <c r="C782" s="138" t="s">
        <v>4026</v>
      </c>
      <c r="D782" s="138" t="s">
        <v>4027</v>
      </c>
      <c r="E782" s="138" t="s">
        <v>309</v>
      </c>
      <c r="F782" s="138" t="s">
        <v>4026</v>
      </c>
      <c r="G782" s="138" t="s">
        <v>4028</v>
      </c>
      <c r="H782" s="138" t="s">
        <v>321</v>
      </c>
      <c r="I782" s="138" t="s">
        <v>917</v>
      </c>
      <c r="J782" s="138" t="s">
        <v>204</v>
      </c>
      <c r="K782" s="138" t="s">
        <v>204</v>
      </c>
      <c r="L782" s="138" t="s">
        <v>325</v>
      </c>
      <c r="M782" s="138" t="s">
        <v>340</v>
      </c>
      <c r="N782" s="138" t="s">
        <v>456</v>
      </c>
      <c r="O782" s="138" t="s">
        <v>339</v>
      </c>
      <c r="P782" s="138" t="s">
        <v>1212</v>
      </c>
      <c r="Q782" s="139">
        <v>10280</v>
      </c>
      <c r="R782" s="139">
        <v>1</v>
      </c>
      <c r="S782" s="139">
        <v>2697</v>
      </c>
      <c r="T782" s="140"/>
      <c r="U782" s="139">
        <v>277.25200000000001</v>
      </c>
      <c r="V782" s="141">
        <v>4.2999999999999999E-4</v>
      </c>
      <c r="W782" s="141">
        <f t="shared" si="15"/>
        <v>1.3409005988802797E-3</v>
      </c>
      <c r="X782" s="141">
        <v>3.3581660472500305E-4</v>
      </c>
      <c r="AC782" s="2"/>
      <c r="AD782" s="2"/>
      <c r="AE782" s="2"/>
    </row>
    <row r="783" spans="1:31" s="134" customFormat="1">
      <c r="A783" s="138" t="s">
        <v>1213</v>
      </c>
      <c r="B783" s="138">
        <v>9301</v>
      </c>
      <c r="C783" s="138" t="s">
        <v>4029</v>
      </c>
      <c r="D783" s="138" t="s">
        <v>4030</v>
      </c>
      <c r="E783" s="138" t="s">
        <v>309</v>
      </c>
      <c r="F783" s="138" t="s">
        <v>4029</v>
      </c>
      <c r="G783" s="138" t="s">
        <v>4031</v>
      </c>
      <c r="H783" s="138" t="s">
        <v>321</v>
      </c>
      <c r="I783" s="138" t="s">
        <v>917</v>
      </c>
      <c r="J783" s="138" t="s">
        <v>204</v>
      </c>
      <c r="K783" s="138" t="s">
        <v>204</v>
      </c>
      <c r="L783" s="138" t="s">
        <v>325</v>
      </c>
      <c r="M783" s="138" t="s">
        <v>340</v>
      </c>
      <c r="N783" s="138" t="s">
        <v>464</v>
      </c>
      <c r="O783" s="138" t="s">
        <v>339</v>
      </c>
      <c r="P783" s="138" t="s">
        <v>1212</v>
      </c>
      <c r="Q783" s="139">
        <v>690</v>
      </c>
      <c r="R783" s="139">
        <v>1</v>
      </c>
      <c r="S783" s="139">
        <v>36530</v>
      </c>
      <c r="T783" s="140"/>
      <c r="U783" s="139">
        <v>252.05699999999999</v>
      </c>
      <c r="V783" s="141">
        <v>1.1E-4</v>
      </c>
      <c r="W783" s="141">
        <f t="shared" si="15"/>
        <v>1.2190475893842664E-3</v>
      </c>
      <c r="X783" s="141">
        <v>3.0529960446514393E-4</v>
      </c>
      <c r="AC783" s="2"/>
      <c r="AD783" s="2"/>
      <c r="AE783" s="2"/>
    </row>
    <row r="784" spans="1:31" s="134" customFormat="1">
      <c r="A784" s="138" t="s">
        <v>1213</v>
      </c>
      <c r="B784" s="138">
        <v>9301</v>
      </c>
      <c r="C784" s="138" t="s">
        <v>4032</v>
      </c>
      <c r="D784" s="138" t="s">
        <v>4033</v>
      </c>
      <c r="E784" s="138" t="s">
        <v>309</v>
      </c>
      <c r="F784" s="138" t="s">
        <v>4032</v>
      </c>
      <c r="G784" s="138" t="s">
        <v>4034</v>
      </c>
      <c r="H784" s="138" t="s">
        <v>321</v>
      </c>
      <c r="I784" s="138" t="s">
        <v>917</v>
      </c>
      <c r="J784" s="138" t="s">
        <v>204</v>
      </c>
      <c r="K784" s="138" t="s">
        <v>204</v>
      </c>
      <c r="L784" s="138" t="s">
        <v>325</v>
      </c>
      <c r="M784" s="138" t="s">
        <v>340</v>
      </c>
      <c r="N784" s="138" t="s">
        <v>456</v>
      </c>
      <c r="O784" s="138" t="s">
        <v>339</v>
      </c>
      <c r="P784" s="138" t="s">
        <v>1212</v>
      </c>
      <c r="Q784" s="139">
        <v>105500</v>
      </c>
      <c r="R784" s="139">
        <v>1</v>
      </c>
      <c r="S784" s="139">
        <v>220.3</v>
      </c>
      <c r="T784" s="140"/>
      <c r="U784" s="139">
        <v>232.417</v>
      </c>
      <c r="V784" s="141">
        <v>1.24E-3</v>
      </c>
      <c r="W784" s="141">
        <f t="shared" si="15"/>
        <v>1.1240607623748716E-3</v>
      </c>
      <c r="X784" s="141">
        <v>2.8151100017446593E-4</v>
      </c>
      <c r="AC784" s="2"/>
      <c r="AD784" s="2"/>
      <c r="AE784" s="2"/>
    </row>
    <row r="785" spans="1:31" s="134" customFormat="1">
      <c r="A785" s="138" t="s">
        <v>1213</v>
      </c>
      <c r="B785" s="138">
        <v>9301</v>
      </c>
      <c r="C785" s="138" t="s">
        <v>2285</v>
      </c>
      <c r="D785" s="138" t="s">
        <v>2286</v>
      </c>
      <c r="E785" s="138" t="s">
        <v>309</v>
      </c>
      <c r="F785" s="138" t="s">
        <v>2285</v>
      </c>
      <c r="G785" s="138" t="s">
        <v>4035</v>
      </c>
      <c r="H785" s="138" t="s">
        <v>321</v>
      </c>
      <c r="I785" s="138" t="s">
        <v>917</v>
      </c>
      <c r="J785" s="138" t="s">
        <v>204</v>
      </c>
      <c r="K785" s="138" t="s">
        <v>204</v>
      </c>
      <c r="L785" s="138" t="s">
        <v>325</v>
      </c>
      <c r="M785" s="138" t="s">
        <v>340</v>
      </c>
      <c r="N785" s="138" t="s">
        <v>475</v>
      </c>
      <c r="O785" s="138" t="s">
        <v>339</v>
      </c>
      <c r="P785" s="138" t="s">
        <v>1212</v>
      </c>
      <c r="Q785" s="139">
        <v>2157</v>
      </c>
      <c r="R785" s="139">
        <v>1</v>
      </c>
      <c r="S785" s="139">
        <v>9757</v>
      </c>
      <c r="T785" s="139">
        <v>3.7160000000000002</v>
      </c>
      <c r="U785" s="139">
        <v>214.17500000000001</v>
      </c>
      <c r="V785" s="141">
        <v>9.0000000000000006E-5</v>
      </c>
      <c r="W785" s="141">
        <f t="shared" si="15"/>
        <v>1.0358352176546388E-3</v>
      </c>
      <c r="X785" s="141">
        <v>2.5941569877576185E-4</v>
      </c>
      <c r="AC785" s="2"/>
      <c r="AD785" s="2"/>
      <c r="AE785" s="2"/>
    </row>
    <row r="786" spans="1:31" s="134" customFormat="1">
      <c r="A786" s="138" t="s">
        <v>1213</v>
      </c>
      <c r="B786" s="138">
        <v>9301</v>
      </c>
      <c r="C786" s="138" t="s">
        <v>2930</v>
      </c>
      <c r="D786" s="138" t="s">
        <v>2931</v>
      </c>
      <c r="E786" s="138" t="s">
        <v>309</v>
      </c>
      <c r="F786" s="138" t="s">
        <v>3642</v>
      </c>
      <c r="G786" s="138" t="s">
        <v>3643</v>
      </c>
      <c r="H786" s="138" t="s">
        <v>321</v>
      </c>
      <c r="I786" s="138" t="s">
        <v>917</v>
      </c>
      <c r="J786" s="138" t="s">
        <v>204</v>
      </c>
      <c r="K786" s="138" t="s">
        <v>204</v>
      </c>
      <c r="L786" s="138" t="s">
        <v>325</v>
      </c>
      <c r="M786" s="138" t="s">
        <v>340</v>
      </c>
      <c r="N786" s="138" t="s">
        <v>463</v>
      </c>
      <c r="O786" s="138" t="s">
        <v>339</v>
      </c>
      <c r="P786" s="138" t="s">
        <v>1212</v>
      </c>
      <c r="Q786" s="139">
        <v>9342</v>
      </c>
      <c r="R786" s="139">
        <v>1</v>
      </c>
      <c r="S786" s="139">
        <v>2245</v>
      </c>
      <c r="T786" s="139">
        <v>2.0910000000000002</v>
      </c>
      <c r="U786" s="139">
        <v>211.81899999999999</v>
      </c>
      <c r="V786" s="141">
        <v>3.0000000000000001E-5</v>
      </c>
      <c r="W786" s="141">
        <f t="shared" si="15"/>
        <v>1.024440667530701E-3</v>
      </c>
      <c r="X786" s="141">
        <v>2.5656203524679859E-4</v>
      </c>
      <c r="AC786" s="2"/>
      <c r="AD786" s="2"/>
      <c r="AE786" s="2"/>
    </row>
    <row r="787" spans="1:31" s="134" customFormat="1">
      <c r="A787" s="138" t="s">
        <v>1213</v>
      </c>
      <c r="B787" s="138">
        <v>9301</v>
      </c>
      <c r="C787" s="138" t="s">
        <v>4036</v>
      </c>
      <c r="D787" s="138" t="s">
        <v>4037</v>
      </c>
      <c r="E787" s="138" t="s">
        <v>309</v>
      </c>
      <c r="F787" s="138" t="s">
        <v>4036</v>
      </c>
      <c r="G787" s="138" t="s">
        <v>4038</v>
      </c>
      <c r="H787" s="138" t="s">
        <v>321</v>
      </c>
      <c r="I787" s="138" t="s">
        <v>917</v>
      </c>
      <c r="J787" s="138" t="s">
        <v>204</v>
      </c>
      <c r="K787" s="138" t="s">
        <v>204</v>
      </c>
      <c r="L787" s="138" t="s">
        <v>325</v>
      </c>
      <c r="M787" s="138" t="s">
        <v>340</v>
      </c>
      <c r="N787" s="138" t="s">
        <v>456</v>
      </c>
      <c r="O787" s="138" t="s">
        <v>339</v>
      </c>
      <c r="P787" s="138" t="s">
        <v>1212</v>
      </c>
      <c r="Q787" s="139">
        <v>22367</v>
      </c>
      <c r="R787" s="139">
        <v>1</v>
      </c>
      <c r="S787" s="139">
        <v>939.8</v>
      </c>
      <c r="T787" s="140"/>
      <c r="U787" s="139">
        <v>210.20500000000001</v>
      </c>
      <c r="V787" s="141">
        <v>1.47E-3</v>
      </c>
      <c r="W787" s="141">
        <f t="shared" si="15"/>
        <v>1.0166347236002958E-3</v>
      </c>
      <c r="X787" s="141">
        <v>2.5460710615692316E-4</v>
      </c>
      <c r="AC787" s="2"/>
      <c r="AD787" s="2"/>
      <c r="AE787" s="2"/>
    </row>
    <row r="788" spans="1:31" s="134" customFormat="1">
      <c r="A788" s="138" t="s">
        <v>1213</v>
      </c>
      <c r="B788" s="138">
        <v>9301</v>
      </c>
      <c r="C788" s="138" t="s">
        <v>4039</v>
      </c>
      <c r="D788" s="138" t="s">
        <v>4040</v>
      </c>
      <c r="E788" s="138" t="s">
        <v>309</v>
      </c>
      <c r="F788" s="138" t="s">
        <v>4041</v>
      </c>
      <c r="G788" s="138" t="s">
        <v>4042</v>
      </c>
      <c r="H788" s="138" t="s">
        <v>321</v>
      </c>
      <c r="I788" s="138" t="s">
        <v>917</v>
      </c>
      <c r="J788" s="138" t="s">
        <v>204</v>
      </c>
      <c r="K788" s="138" t="s">
        <v>204</v>
      </c>
      <c r="L788" s="138" t="s">
        <v>325</v>
      </c>
      <c r="M788" s="138" t="s">
        <v>340</v>
      </c>
      <c r="N788" s="138" t="s">
        <v>463</v>
      </c>
      <c r="O788" s="138" t="s">
        <v>339</v>
      </c>
      <c r="P788" s="138" t="s">
        <v>1212</v>
      </c>
      <c r="Q788" s="139">
        <v>958</v>
      </c>
      <c r="R788" s="139">
        <v>1</v>
      </c>
      <c r="S788" s="139">
        <v>20160</v>
      </c>
      <c r="T788" s="140"/>
      <c r="U788" s="139">
        <v>193.13300000000001</v>
      </c>
      <c r="V788" s="141">
        <v>3.4000000000000002E-4</v>
      </c>
      <c r="W788" s="141">
        <f t="shared" si="15"/>
        <v>9.3406776277013353E-4</v>
      </c>
      <c r="X788" s="141">
        <v>2.3392894666351914E-4</v>
      </c>
      <c r="AC788" s="2"/>
      <c r="AD788" s="2"/>
      <c r="AE788" s="2"/>
    </row>
    <row r="789" spans="1:31" s="134" customFormat="1">
      <c r="A789" s="138" t="s">
        <v>1213</v>
      </c>
      <c r="B789" s="138">
        <v>9301</v>
      </c>
      <c r="C789" s="138" t="s">
        <v>4043</v>
      </c>
      <c r="D789" s="138" t="s">
        <v>4044</v>
      </c>
      <c r="E789" s="138" t="s">
        <v>309</v>
      </c>
      <c r="F789" s="138" t="s">
        <v>4043</v>
      </c>
      <c r="G789" s="138" t="s">
        <v>4045</v>
      </c>
      <c r="H789" s="138" t="s">
        <v>321</v>
      </c>
      <c r="I789" s="138" t="s">
        <v>917</v>
      </c>
      <c r="J789" s="138" t="s">
        <v>204</v>
      </c>
      <c r="K789" s="138" t="s">
        <v>204</v>
      </c>
      <c r="L789" s="138" t="s">
        <v>325</v>
      </c>
      <c r="M789" s="138" t="s">
        <v>340</v>
      </c>
      <c r="N789" s="138" t="s">
        <v>456</v>
      </c>
      <c r="O789" s="138" t="s">
        <v>339</v>
      </c>
      <c r="P789" s="138" t="s">
        <v>1212</v>
      </c>
      <c r="Q789" s="139">
        <v>17097</v>
      </c>
      <c r="R789" s="139">
        <v>1</v>
      </c>
      <c r="S789" s="139">
        <v>988.4</v>
      </c>
      <c r="T789" s="139">
        <v>1.0609999999999999</v>
      </c>
      <c r="U789" s="139">
        <v>170.048</v>
      </c>
      <c r="V789" s="141">
        <v>1.6000000000000001E-4</v>
      </c>
      <c r="W789" s="141">
        <f t="shared" si="15"/>
        <v>8.224195498621968E-4</v>
      </c>
      <c r="X789" s="141">
        <v>2.0596764676279094E-4</v>
      </c>
      <c r="AC789" s="2"/>
      <c r="AD789" s="2"/>
      <c r="AE789" s="2"/>
    </row>
    <row r="790" spans="1:31" s="134" customFormat="1">
      <c r="A790" s="138" t="s">
        <v>1213</v>
      </c>
      <c r="B790" s="138">
        <v>9301</v>
      </c>
      <c r="C790" s="138" t="s">
        <v>4046</v>
      </c>
      <c r="D790" s="138" t="s">
        <v>4047</v>
      </c>
      <c r="E790" s="138" t="s">
        <v>309</v>
      </c>
      <c r="F790" s="138" t="s">
        <v>4046</v>
      </c>
      <c r="G790" s="138" t="s">
        <v>4048</v>
      </c>
      <c r="H790" s="138" t="s">
        <v>321</v>
      </c>
      <c r="I790" s="138" t="s">
        <v>917</v>
      </c>
      <c r="J790" s="138" t="s">
        <v>204</v>
      </c>
      <c r="K790" s="138" t="s">
        <v>204</v>
      </c>
      <c r="L790" s="138" t="s">
        <v>325</v>
      </c>
      <c r="M790" s="138" t="s">
        <v>340</v>
      </c>
      <c r="N790" s="138" t="s">
        <v>476</v>
      </c>
      <c r="O790" s="138" t="s">
        <v>339</v>
      </c>
      <c r="P790" s="138" t="s">
        <v>1212</v>
      </c>
      <c r="Q790" s="139">
        <v>1978</v>
      </c>
      <c r="R790" s="139">
        <v>1</v>
      </c>
      <c r="S790" s="139">
        <v>7045</v>
      </c>
      <c r="T790" s="140"/>
      <c r="U790" s="139">
        <v>139.35</v>
      </c>
      <c r="V790" s="141">
        <v>8.0000000000000007E-5</v>
      </c>
      <c r="W790" s="141">
        <f t="shared" si="15"/>
        <v>6.7395185049690153E-4</v>
      </c>
      <c r="X790" s="141">
        <v>1.6878523461843077E-4</v>
      </c>
      <c r="AC790" s="2"/>
      <c r="AD790" s="2"/>
      <c r="AE790" s="2"/>
    </row>
    <row r="791" spans="1:31" s="134" customFormat="1">
      <c r="A791" s="138" t="s">
        <v>1213</v>
      </c>
      <c r="B791" s="138">
        <v>9301</v>
      </c>
      <c r="C791" s="138" t="s">
        <v>4049</v>
      </c>
      <c r="D791" s="138" t="s">
        <v>4050</v>
      </c>
      <c r="E791" s="138" t="s">
        <v>309</v>
      </c>
      <c r="F791" s="138" t="s">
        <v>4051</v>
      </c>
      <c r="G791" s="138" t="s">
        <v>4052</v>
      </c>
      <c r="H791" s="138" t="s">
        <v>321</v>
      </c>
      <c r="I791" s="138" t="s">
        <v>917</v>
      </c>
      <c r="J791" s="138" t="s">
        <v>204</v>
      </c>
      <c r="K791" s="138" t="s">
        <v>204</v>
      </c>
      <c r="L791" s="138" t="s">
        <v>325</v>
      </c>
      <c r="M791" s="138" t="s">
        <v>340</v>
      </c>
      <c r="N791" s="138" t="s">
        <v>459</v>
      </c>
      <c r="O791" s="138" t="s">
        <v>339</v>
      </c>
      <c r="P791" s="138" t="s">
        <v>1212</v>
      </c>
      <c r="Q791" s="139">
        <v>1961.14</v>
      </c>
      <c r="R791" s="139">
        <v>1</v>
      </c>
      <c r="S791" s="139">
        <v>6812</v>
      </c>
      <c r="T791" s="140"/>
      <c r="U791" s="139">
        <v>133.59299999999999</v>
      </c>
      <c r="V791" s="141">
        <v>1.6000000000000001E-4</v>
      </c>
      <c r="W791" s="141">
        <f t="shared" si="15"/>
        <v>6.4610871591986056E-4</v>
      </c>
      <c r="X791" s="141">
        <v>1.6181216970491584E-4</v>
      </c>
      <c r="AC791" s="2"/>
      <c r="AD791" s="2"/>
      <c r="AE791" s="2"/>
    </row>
    <row r="792" spans="1:31" s="134" customFormat="1">
      <c r="A792" s="138" t="s">
        <v>1213</v>
      </c>
      <c r="B792" s="138">
        <v>9301</v>
      </c>
      <c r="C792" s="138" t="s">
        <v>1803</v>
      </c>
      <c r="D792" s="138" t="s">
        <v>1804</v>
      </c>
      <c r="E792" s="138" t="s">
        <v>309</v>
      </c>
      <c r="F792" s="138" t="s">
        <v>1803</v>
      </c>
      <c r="G792" s="138" t="s">
        <v>3671</v>
      </c>
      <c r="H792" s="138" t="s">
        <v>321</v>
      </c>
      <c r="I792" s="138" t="s">
        <v>917</v>
      </c>
      <c r="J792" s="138" t="s">
        <v>204</v>
      </c>
      <c r="K792" s="138" t="s">
        <v>204</v>
      </c>
      <c r="L792" s="138" t="s">
        <v>325</v>
      </c>
      <c r="M792" s="138" t="s">
        <v>340</v>
      </c>
      <c r="N792" s="138" t="s">
        <v>461</v>
      </c>
      <c r="O792" s="138" t="s">
        <v>339</v>
      </c>
      <c r="P792" s="138" t="s">
        <v>1212</v>
      </c>
      <c r="Q792" s="139">
        <v>1495</v>
      </c>
      <c r="R792" s="139">
        <v>1</v>
      </c>
      <c r="S792" s="139">
        <v>8691</v>
      </c>
      <c r="T792" s="140"/>
      <c r="U792" s="139">
        <v>129.93</v>
      </c>
      <c r="V792" s="141">
        <v>8.0000000000000007E-5</v>
      </c>
      <c r="W792" s="141">
        <f t="shared" si="15"/>
        <v>6.2839299558710025E-4</v>
      </c>
      <c r="X792" s="141">
        <v>1.5737542543216873E-4</v>
      </c>
      <c r="AC792" s="2"/>
      <c r="AD792" s="2"/>
      <c r="AE792" s="2"/>
    </row>
    <row r="793" spans="1:31" s="134" customFormat="1">
      <c r="A793" s="138" t="s">
        <v>1213</v>
      </c>
      <c r="B793" s="138">
        <v>9301</v>
      </c>
      <c r="C793" s="138" t="s">
        <v>3944</v>
      </c>
      <c r="D793" s="138" t="s">
        <v>3945</v>
      </c>
      <c r="E793" s="138" t="s">
        <v>309</v>
      </c>
      <c r="F793" s="138" t="s">
        <v>3944</v>
      </c>
      <c r="G793" s="138" t="s">
        <v>3946</v>
      </c>
      <c r="H793" s="138" t="s">
        <v>321</v>
      </c>
      <c r="I793" s="138" t="s">
        <v>917</v>
      </c>
      <c r="J793" s="138" t="s">
        <v>204</v>
      </c>
      <c r="K793" s="138" t="s">
        <v>204</v>
      </c>
      <c r="L793" s="138" t="s">
        <v>325</v>
      </c>
      <c r="M793" s="138" t="s">
        <v>340</v>
      </c>
      <c r="N793" s="138" t="s">
        <v>473</v>
      </c>
      <c r="O793" s="138" t="s">
        <v>339</v>
      </c>
      <c r="P793" s="138" t="s">
        <v>1212</v>
      </c>
      <c r="Q793" s="139">
        <v>27900</v>
      </c>
      <c r="R793" s="139">
        <v>1</v>
      </c>
      <c r="S793" s="139">
        <v>385</v>
      </c>
      <c r="T793" s="140"/>
      <c r="U793" s="139">
        <v>107.41500000000001</v>
      </c>
      <c r="V793" s="141">
        <v>2.5000000000000001E-4</v>
      </c>
      <c r="W793" s="141">
        <f t="shared" si="15"/>
        <v>5.1950152867689047E-4</v>
      </c>
      <c r="X793" s="141">
        <v>1.3010452799812517E-4</v>
      </c>
      <c r="AC793" s="2"/>
      <c r="AD793" s="2"/>
      <c r="AE793" s="2"/>
    </row>
    <row r="794" spans="1:31" s="134" customFormat="1">
      <c r="A794" s="138" t="s">
        <v>1213</v>
      </c>
      <c r="B794" s="138">
        <v>9301</v>
      </c>
      <c r="C794" s="138" t="s">
        <v>4053</v>
      </c>
      <c r="D794" s="138" t="s">
        <v>4054</v>
      </c>
      <c r="E794" s="138" t="s">
        <v>309</v>
      </c>
      <c r="F794" s="138" t="s">
        <v>4053</v>
      </c>
      <c r="G794" s="138" t="s">
        <v>4055</v>
      </c>
      <c r="H794" s="138" t="s">
        <v>321</v>
      </c>
      <c r="I794" s="138" t="s">
        <v>917</v>
      </c>
      <c r="J794" s="138" t="s">
        <v>204</v>
      </c>
      <c r="K794" s="138" t="s">
        <v>204</v>
      </c>
      <c r="L794" s="138" t="s">
        <v>325</v>
      </c>
      <c r="M794" s="138" t="s">
        <v>340</v>
      </c>
      <c r="N794" s="138" t="s">
        <v>471</v>
      </c>
      <c r="O794" s="138" t="s">
        <v>339</v>
      </c>
      <c r="P794" s="138" t="s">
        <v>1212</v>
      </c>
      <c r="Q794" s="139">
        <v>84800</v>
      </c>
      <c r="R794" s="139">
        <v>1</v>
      </c>
      <c r="S794" s="139">
        <v>124.9</v>
      </c>
      <c r="T794" s="140"/>
      <c r="U794" s="139">
        <v>105.91500000000001</v>
      </c>
      <c r="V794" s="141">
        <v>9.7000000000000005E-4</v>
      </c>
      <c r="W794" s="141">
        <f t="shared" si="15"/>
        <v>5.1224693394603038E-4</v>
      </c>
      <c r="X794" s="141">
        <v>1.2828767940158663E-4</v>
      </c>
      <c r="AC794" s="2"/>
      <c r="AD794" s="2"/>
      <c r="AE794" s="2"/>
    </row>
    <row r="795" spans="1:31" s="134" customFormat="1">
      <c r="A795" s="138" t="s">
        <v>1213</v>
      </c>
      <c r="B795" s="138">
        <v>9301</v>
      </c>
      <c r="C795" s="138" t="s">
        <v>3795</v>
      </c>
      <c r="D795" s="138" t="s">
        <v>3796</v>
      </c>
      <c r="E795" s="138" t="s">
        <v>309</v>
      </c>
      <c r="F795" s="138" t="s">
        <v>3795</v>
      </c>
      <c r="G795" s="138" t="s">
        <v>3797</v>
      </c>
      <c r="H795" s="138" t="s">
        <v>321</v>
      </c>
      <c r="I795" s="138" t="s">
        <v>917</v>
      </c>
      <c r="J795" s="138" t="s">
        <v>204</v>
      </c>
      <c r="K795" s="138" t="s">
        <v>204</v>
      </c>
      <c r="L795" s="138" t="s">
        <v>325</v>
      </c>
      <c r="M795" s="138" t="s">
        <v>340</v>
      </c>
      <c r="N795" s="138" t="s">
        <v>445</v>
      </c>
      <c r="O795" s="138" t="s">
        <v>339</v>
      </c>
      <c r="P795" s="138" t="s">
        <v>1212</v>
      </c>
      <c r="Q795" s="139">
        <v>8000</v>
      </c>
      <c r="R795" s="139">
        <v>1</v>
      </c>
      <c r="S795" s="139">
        <v>1305</v>
      </c>
      <c r="T795" s="140"/>
      <c r="U795" s="139">
        <v>104.4</v>
      </c>
      <c r="V795" s="141">
        <v>1.8000000000000001E-4</v>
      </c>
      <c r="W795" s="141">
        <f t="shared" si="15"/>
        <v>5.0491979326786171E-4</v>
      </c>
      <c r="X795" s="141">
        <v>1.264526623190827E-4</v>
      </c>
      <c r="AC795" s="2"/>
      <c r="AD795" s="2"/>
      <c r="AE795" s="2"/>
    </row>
    <row r="796" spans="1:31" s="134" customFormat="1">
      <c r="A796" s="138" t="s">
        <v>1213</v>
      </c>
      <c r="B796" s="138">
        <v>9301</v>
      </c>
      <c r="C796" s="138" t="s">
        <v>3600</v>
      </c>
      <c r="D796" s="138" t="s">
        <v>3601</v>
      </c>
      <c r="E796" s="138" t="s">
        <v>309</v>
      </c>
      <c r="F796" s="138" t="s">
        <v>3602</v>
      </c>
      <c r="G796" s="138" t="s">
        <v>3603</v>
      </c>
      <c r="H796" s="138" t="s">
        <v>321</v>
      </c>
      <c r="I796" s="138" t="s">
        <v>917</v>
      </c>
      <c r="J796" s="138" t="s">
        <v>204</v>
      </c>
      <c r="K796" s="138" t="s">
        <v>204</v>
      </c>
      <c r="L796" s="138" t="s">
        <v>325</v>
      </c>
      <c r="M796" s="138" t="s">
        <v>340</v>
      </c>
      <c r="N796" s="138" t="s">
        <v>447</v>
      </c>
      <c r="O796" s="138" t="s">
        <v>339</v>
      </c>
      <c r="P796" s="138" t="s">
        <v>1212</v>
      </c>
      <c r="Q796" s="139">
        <v>9000</v>
      </c>
      <c r="R796" s="139">
        <v>1</v>
      </c>
      <c r="S796" s="139">
        <v>1041</v>
      </c>
      <c r="T796" s="140"/>
      <c r="U796" s="139">
        <v>93.69</v>
      </c>
      <c r="V796" s="141">
        <v>1.8000000000000001E-4</v>
      </c>
      <c r="W796" s="141">
        <f t="shared" si="15"/>
        <v>4.5312198688952069E-4</v>
      </c>
      <c r="X796" s="141">
        <v>1.1348036333979748E-4</v>
      </c>
      <c r="AC796" s="2"/>
      <c r="AD796" s="2"/>
      <c r="AE796" s="2"/>
    </row>
    <row r="797" spans="1:31" s="134" customFormat="1">
      <c r="A797" s="138" t="s">
        <v>1213</v>
      </c>
      <c r="B797" s="138">
        <v>9301</v>
      </c>
      <c r="C797" s="138" t="s">
        <v>4056</v>
      </c>
      <c r="D797" s="138" t="s">
        <v>4057</v>
      </c>
      <c r="E797" s="138" t="s">
        <v>309</v>
      </c>
      <c r="F797" s="138" t="s">
        <v>4056</v>
      </c>
      <c r="G797" s="138" t="s">
        <v>4058</v>
      </c>
      <c r="H797" s="138" t="s">
        <v>321</v>
      </c>
      <c r="I797" s="138" t="s">
        <v>917</v>
      </c>
      <c r="J797" s="138" t="s">
        <v>204</v>
      </c>
      <c r="K797" s="138" t="s">
        <v>204</v>
      </c>
      <c r="L797" s="138" t="s">
        <v>325</v>
      </c>
      <c r="M797" s="138" t="s">
        <v>340</v>
      </c>
      <c r="N797" s="138" t="s">
        <v>466</v>
      </c>
      <c r="O797" s="138" t="s">
        <v>339</v>
      </c>
      <c r="P797" s="138" t="s">
        <v>1212</v>
      </c>
      <c r="Q797" s="139">
        <v>7951</v>
      </c>
      <c r="R797" s="139">
        <v>1</v>
      </c>
      <c r="S797" s="139">
        <v>1069</v>
      </c>
      <c r="T797" s="140"/>
      <c r="U797" s="139">
        <v>84.995999999999995</v>
      </c>
      <c r="V797" s="141">
        <v>8.4999999999999995E-4</v>
      </c>
      <c r="W797" s="141">
        <f t="shared" si="15"/>
        <v>4.1107435582945562E-4</v>
      </c>
      <c r="X797" s="141">
        <v>1.0294990887426008E-4</v>
      </c>
      <c r="AC797" s="2"/>
      <c r="AD797" s="2"/>
      <c r="AE797" s="2"/>
    </row>
    <row r="798" spans="1:31" s="134" customFormat="1">
      <c r="A798" s="138" t="s">
        <v>1213</v>
      </c>
      <c r="B798" s="138">
        <v>9301</v>
      </c>
      <c r="C798" s="138" t="s">
        <v>4059</v>
      </c>
      <c r="D798" s="138" t="s">
        <v>4060</v>
      </c>
      <c r="E798" s="138" t="s">
        <v>309</v>
      </c>
      <c r="F798" s="138" t="s">
        <v>4059</v>
      </c>
      <c r="G798" s="138" t="s">
        <v>4061</v>
      </c>
      <c r="H798" s="138" t="s">
        <v>321</v>
      </c>
      <c r="I798" s="138" t="s">
        <v>917</v>
      </c>
      <c r="J798" s="138" t="s">
        <v>204</v>
      </c>
      <c r="K798" s="138" t="s">
        <v>204</v>
      </c>
      <c r="L798" s="138" t="s">
        <v>325</v>
      </c>
      <c r="M798" s="138" t="s">
        <v>340</v>
      </c>
      <c r="N798" s="138" t="s">
        <v>460</v>
      </c>
      <c r="O798" s="138" t="s">
        <v>339</v>
      </c>
      <c r="P798" s="138" t="s">
        <v>1212</v>
      </c>
      <c r="Q798" s="139">
        <v>24885</v>
      </c>
      <c r="R798" s="139">
        <v>1</v>
      </c>
      <c r="S798" s="139">
        <v>329.7</v>
      </c>
      <c r="T798" s="140"/>
      <c r="U798" s="139">
        <v>82.046000000000006</v>
      </c>
      <c r="V798" s="141">
        <v>4.8999999999999998E-4</v>
      </c>
      <c r="W798" s="141">
        <f t="shared" si="15"/>
        <v>3.9680698619209753E-4</v>
      </c>
      <c r="X798" s="141">
        <v>9.9376773301067622E-5</v>
      </c>
      <c r="AC798" s="2"/>
      <c r="AD798" s="2"/>
      <c r="AE798" s="2"/>
    </row>
    <row r="799" spans="1:31" s="134" customFormat="1">
      <c r="A799" s="138" t="s">
        <v>1213</v>
      </c>
      <c r="B799" s="138">
        <v>9301</v>
      </c>
      <c r="C799" s="138" t="s">
        <v>4062</v>
      </c>
      <c r="D799" s="138" t="s">
        <v>4063</v>
      </c>
      <c r="E799" s="138" t="s">
        <v>309</v>
      </c>
      <c r="F799" s="138" t="s">
        <v>4062</v>
      </c>
      <c r="G799" s="138" t="s">
        <v>4064</v>
      </c>
      <c r="H799" s="138" t="s">
        <v>321</v>
      </c>
      <c r="I799" s="138" t="s">
        <v>917</v>
      </c>
      <c r="J799" s="138" t="s">
        <v>204</v>
      </c>
      <c r="K799" s="138" t="s">
        <v>204</v>
      </c>
      <c r="L799" s="138" t="s">
        <v>325</v>
      </c>
      <c r="M799" s="138" t="s">
        <v>340</v>
      </c>
      <c r="N799" s="138" t="s">
        <v>458</v>
      </c>
      <c r="O799" s="138" t="s">
        <v>339</v>
      </c>
      <c r="P799" s="138" t="s">
        <v>1212</v>
      </c>
      <c r="Q799" s="139">
        <v>250</v>
      </c>
      <c r="R799" s="139">
        <v>1</v>
      </c>
      <c r="S799" s="139">
        <v>22800</v>
      </c>
      <c r="T799" s="140"/>
      <c r="U799" s="139">
        <v>57</v>
      </c>
      <c r="V799" s="141">
        <v>6.0000000000000002E-5</v>
      </c>
      <c r="W799" s="141">
        <f t="shared" si="15"/>
        <v>2.7567459977268313E-4</v>
      </c>
      <c r="X799" s="141">
        <v>6.9040246668464683E-5</v>
      </c>
      <c r="AC799" s="2"/>
      <c r="AD799" s="2"/>
      <c r="AE799" s="2"/>
    </row>
    <row r="800" spans="1:31" s="134" customFormat="1">
      <c r="A800" s="138" t="s">
        <v>1213</v>
      </c>
      <c r="B800" s="138">
        <v>9301</v>
      </c>
      <c r="C800" s="138" t="s">
        <v>4065</v>
      </c>
      <c r="D800" s="138" t="s">
        <v>4066</v>
      </c>
      <c r="E800" s="138" t="s">
        <v>309</v>
      </c>
      <c r="F800" s="138" t="s">
        <v>4065</v>
      </c>
      <c r="G800" s="138" t="s">
        <v>4067</v>
      </c>
      <c r="H800" s="138" t="s">
        <v>321</v>
      </c>
      <c r="I800" s="138" t="s">
        <v>917</v>
      </c>
      <c r="J800" s="138" t="s">
        <v>204</v>
      </c>
      <c r="K800" s="138" t="s">
        <v>204</v>
      </c>
      <c r="L800" s="138" t="s">
        <v>325</v>
      </c>
      <c r="M800" s="138" t="s">
        <v>340</v>
      </c>
      <c r="N800" s="138" t="s">
        <v>450</v>
      </c>
      <c r="O800" s="138" t="s">
        <v>339</v>
      </c>
      <c r="P800" s="138" t="s">
        <v>1212</v>
      </c>
      <c r="Q800" s="139">
        <v>70397.91</v>
      </c>
      <c r="R800" s="139">
        <v>1</v>
      </c>
      <c r="S800" s="139">
        <v>51.1</v>
      </c>
      <c r="T800" s="140"/>
      <c r="U800" s="139">
        <v>35.972999999999999</v>
      </c>
      <c r="V800" s="141">
        <v>4.6999999999999999E-4</v>
      </c>
      <c r="W800" s="141">
        <f t="shared" si="15"/>
        <v>1.7397969083548647E-4</v>
      </c>
      <c r="X800" s="141">
        <v>4.3571663042187371E-5</v>
      </c>
      <c r="AC800" s="2"/>
      <c r="AD800" s="2"/>
      <c r="AE800" s="2"/>
    </row>
    <row r="801" spans="1:31" s="134" customFormat="1">
      <c r="A801" s="138" t="s">
        <v>1213</v>
      </c>
      <c r="B801" s="138">
        <v>9301</v>
      </c>
      <c r="C801" s="138" t="s">
        <v>4068</v>
      </c>
      <c r="D801" s="138" t="s">
        <v>4069</v>
      </c>
      <c r="E801" s="138" t="s">
        <v>309</v>
      </c>
      <c r="F801" s="138" t="s">
        <v>4068</v>
      </c>
      <c r="G801" s="138" t="s">
        <v>4070</v>
      </c>
      <c r="H801" s="138" t="s">
        <v>321</v>
      </c>
      <c r="I801" s="138" t="s">
        <v>917</v>
      </c>
      <c r="J801" s="138" t="s">
        <v>204</v>
      </c>
      <c r="K801" s="138" t="s">
        <v>204</v>
      </c>
      <c r="L801" s="138" t="s">
        <v>325</v>
      </c>
      <c r="M801" s="138" t="s">
        <v>340</v>
      </c>
      <c r="N801" s="138" t="s">
        <v>471</v>
      </c>
      <c r="O801" s="138" t="s">
        <v>339</v>
      </c>
      <c r="P801" s="138" t="s">
        <v>1212</v>
      </c>
      <c r="Q801" s="139">
        <v>106500</v>
      </c>
      <c r="R801" s="139">
        <v>1</v>
      </c>
      <c r="S801" s="139">
        <v>31.6</v>
      </c>
      <c r="T801" s="140"/>
      <c r="U801" s="139">
        <v>33.654000000000003</v>
      </c>
      <c r="V801" s="141">
        <v>9.6000000000000002E-4</v>
      </c>
      <c r="W801" s="141">
        <f t="shared" si="15"/>
        <v>1.627640873815768E-4</v>
      </c>
      <c r="X801" s="141">
        <v>4.0762815111938789E-5</v>
      </c>
      <c r="AC801" s="2"/>
      <c r="AD801" s="2"/>
      <c r="AE801" s="2"/>
    </row>
    <row r="802" spans="1:31" s="134" customFormat="1">
      <c r="A802" s="138" t="s">
        <v>1213</v>
      </c>
      <c r="B802" s="138">
        <v>9301</v>
      </c>
      <c r="C802" s="138" t="s">
        <v>2946</v>
      </c>
      <c r="D802" s="138" t="s">
        <v>2947</v>
      </c>
      <c r="E802" s="138" t="s">
        <v>309</v>
      </c>
      <c r="F802" s="138" t="s">
        <v>2946</v>
      </c>
      <c r="G802" s="138" t="s">
        <v>4071</v>
      </c>
      <c r="H802" s="138" t="s">
        <v>321</v>
      </c>
      <c r="I802" s="138" t="s">
        <v>917</v>
      </c>
      <c r="J802" s="138" t="s">
        <v>204</v>
      </c>
      <c r="K802" s="138" t="s">
        <v>204</v>
      </c>
      <c r="L802" s="138" t="s">
        <v>325</v>
      </c>
      <c r="M802" s="138" t="s">
        <v>340</v>
      </c>
      <c r="N802" s="138" t="s">
        <v>466</v>
      </c>
      <c r="O802" s="138" t="s">
        <v>339</v>
      </c>
      <c r="P802" s="138" t="s">
        <v>1212</v>
      </c>
      <c r="Q802" s="139">
        <v>21668</v>
      </c>
      <c r="R802" s="139">
        <v>1</v>
      </c>
      <c r="S802" s="139">
        <v>147.6</v>
      </c>
      <c r="T802" s="140"/>
      <c r="U802" s="139">
        <v>31.981999999999999</v>
      </c>
      <c r="V802" s="141">
        <v>6.9999999999999994E-5</v>
      </c>
      <c r="W802" s="141">
        <f t="shared" si="15"/>
        <v>1.5467763245491142E-4</v>
      </c>
      <c r="X802" s="141">
        <v>3.8737634542997152E-5</v>
      </c>
      <c r="AC802" s="2"/>
      <c r="AD802" s="2"/>
      <c r="AE802" s="2"/>
    </row>
    <row r="803" spans="1:31" s="134" customFormat="1">
      <c r="A803" s="138" t="s">
        <v>1213</v>
      </c>
      <c r="B803" s="138">
        <v>9301</v>
      </c>
      <c r="C803" s="138" t="s">
        <v>2996</v>
      </c>
      <c r="D803" s="138" t="s">
        <v>2997</v>
      </c>
      <c r="E803" s="138" t="s">
        <v>309</v>
      </c>
      <c r="F803" s="138" t="s">
        <v>4072</v>
      </c>
      <c r="G803" s="138" t="s">
        <v>4073</v>
      </c>
      <c r="H803" s="138" t="s">
        <v>321</v>
      </c>
      <c r="I803" s="138" t="s">
        <v>917</v>
      </c>
      <c r="J803" s="138" t="s">
        <v>204</v>
      </c>
      <c r="K803" s="138" t="s">
        <v>204</v>
      </c>
      <c r="L803" s="138" t="s">
        <v>325</v>
      </c>
      <c r="M803" s="138" t="s">
        <v>340</v>
      </c>
      <c r="N803" s="138" t="s">
        <v>447</v>
      </c>
      <c r="O803" s="138" t="s">
        <v>339</v>
      </c>
      <c r="P803" s="138" t="s">
        <v>1212</v>
      </c>
      <c r="Q803" s="139">
        <v>1041.0999999999999</v>
      </c>
      <c r="R803" s="139">
        <v>1</v>
      </c>
      <c r="S803" s="139">
        <v>364</v>
      </c>
      <c r="T803" s="140"/>
      <c r="U803" s="139">
        <v>3.79</v>
      </c>
      <c r="V803" s="141">
        <v>1.0000000000000001E-5</v>
      </c>
      <c r="W803" s="141">
        <f t="shared" si="15"/>
        <v>1.8329942686639805E-5</v>
      </c>
      <c r="X803" s="141">
        <v>4.5905707872540554E-6</v>
      </c>
      <c r="AC803" s="2"/>
      <c r="AD803" s="2"/>
      <c r="AE803" s="2"/>
    </row>
    <row r="804" spans="1:31" s="134" customFormat="1">
      <c r="A804" s="138" t="s">
        <v>1213</v>
      </c>
      <c r="B804" s="138">
        <v>9301</v>
      </c>
      <c r="C804" s="138" t="s">
        <v>1766</v>
      </c>
      <c r="D804" s="138" t="s">
        <v>1767</v>
      </c>
      <c r="E804" s="138" t="s">
        <v>309</v>
      </c>
      <c r="F804" s="138" t="s">
        <v>1766</v>
      </c>
      <c r="G804" s="138" t="s">
        <v>3966</v>
      </c>
      <c r="H804" s="138" t="s">
        <v>321</v>
      </c>
      <c r="I804" s="138" t="s">
        <v>917</v>
      </c>
      <c r="J804" s="138" t="s">
        <v>204</v>
      </c>
      <c r="K804" s="138" t="s">
        <v>204</v>
      </c>
      <c r="L804" s="138" t="s">
        <v>5398</v>
      </c>
      <c r="M804" s="138" t="s">
        <v>340</v>
      </c>
      <c r="N804" s="138" t="s">
        <v>464</v>
      </c>
      <c r="O804" s="138" t="s">
        <v>339</v>
      </c>
      <c r="P804" s="138" t="s">
        <v>1212</v>
      </c>
      <c r="Q804" s="139">
        <v>395380</v>
      </c>
      <c r="R804" s="139">
        <v>1</v>
      </c>
      <c r="S804" s="139">
        <f>(U804-(T804*R804))*1000/R804/Q804*100</f>
        <v>237.70000000000002</v>
      </c>
      <c r="T804" s="140"/>
      <c r="U804" s="139">
        <f>939818.26/1000</f>
        <v>939.81826000000001</v>
      </c>
      <c r="V804" s="141">
        <v>1.8400000000000001E-3</v>
      </c>
      <c r="W804" s="141">
        <f t="shared" si="15"/>
        <v>4.5453337313080605E-3</v>
      </c>
      <c r="X804" s="141">
        <v>1.1383383244548645E-3</v>
      </c>
      <c r="AC804" s="2"/>
      <c r="AD804" s="2"/>
      <c r="AE804" s="2"/>
    </row>
    <row r="805" spans="1:31" s="134" customFormat="1">
      <c r="A805" s="138" t="s">
        <v>1213</v>
      </c>
      <c r="B805" s="138">
        <v>9301</v>
      </c>
      <c r="C805" s="138" t="s">
        <v>3052</v>
      </c>
      <c r="D805" s="138" t="s">
        <v>3053</v>
      </c>
      <c r="E805" s="138" t="s">
        <v>309</v>
      </c>
      <c r="F805" s="138" t="s">
        <v>3052</v>
      </c>
      <c r="G805" s="138" t="s">
        <v>3938</v>
      </c>
      <c r="H805" s="138" t="s">
        <v>321</v>
      </c>
      <c r="I805" s="138" t="s">
        <v>917</v>
      </c>
      <c r="J805" s="138" t="s">
        <v>204</v>
      </c>
      <c r="K805" s="138" t="s">
        <v>204</v>
      </c>
      <c r="L805" s="138" t="s">
        <v>325</v>
      </c>
      <c r="M805" s="138" t="s">
        <v>340</v>
      </c>
      <c r="N805" s="138" t="s">
        <v>477</v>
      </c>
      <c r="O805" s="138" t="s">
        <v>339</v>
      </c>
      <c r="P805" s="138" t="s">
        <v>1212</v>
      </c>
      <c r="Q805" s="139">
        <v>20181</v>
      </c>
      <c r="R805" s="139">
        <v>1</v>
      </c>
      <c r="S805" s="139">
        <f>(U805-(T805*R805))*1000/R805/Q805*100</f>
        <v>2421</v>
      </c>
      <c r="T805" s="140"/>
      <c r="U805" s="139">
        <f>488582.01/1000</f>
        <v>488.58201000000003</v>
      </c>
      <c r="V805" s="141">
        <v>2.2300000000000002E-3</v>
      </c>
      <c r="W805" s="141">
        <f t="shared" si="15"/>
        <v>2.3629763168926854E-3</v>
      </c>
      <c r="X805" s="141">
        <v>5.9178635944165403E-4</v>
      </c>
      <c r="AC805" s="2"/>
      <c r="AD805" s="2"/>
      <c r="AE805" s="2"/>
    </row>
    <row r="806" spans="1:31" s="134" customFormat="1">
      <c r="A806" s="138" t="s">
        <v>1213</v>
      </c>
      <c r="B806" s="138">
        <v>9301</v>
      </c>
      <c r="C806" s="138" t="s">
        <v>3471</v>
      </c>
      <c r="D806" s="138" t="s">
        <v>3472</v>
      </c>
      <c r="E806" s="138" t="s">
        <v>80</v>
      </c>
      <c r="F806" s="138" t="s">
        <v>4074</v>
      </c>
      <c r="G806" s="138" t="s">
        <v>4075</v>
      </c>
      <c r="H806" s="138" t="s">
        <v>321</v>
      </c>
      <c r="I806" s="138" t="s">
        <v>917</v>
      </c>
      <c r="J806" s="138" t="s">
        <v>205</v>
      </c>
      <c r="K806" s="138" t="s">
        <v>224</v>
      </c>
      <c r="L806" s="138" t="s">
        <v>325</v>
      </c>
      <c r="M806" s="138" t="s">
        <v>368</v>
      </c>
      <c r="N806" s="138" t="s">
        <v>568</v>
      </c>
      <c r="O806" s="138" t="s">
        <v>339</v>
      </c>
      <c r="P806" s="138" t="s">
        <v>1216</v>
      </c>
      <c r="Q806" s="139">
        <v>111555.09</v>
      </c>
      <c r="R806" s="139">
        <v>4.0218999999999996</v>
      </c>
      <c r="S806" s="139">
        <v>252.7</v>
      </c>
      <c r="T806" s="140"/>
      <c r="U806" s="139">
        <v>1133.7719999999999</v>
      </c>
      <c r="V806" s="141">
        <v>6.9999999999999994E-5</v>
      </c>
      <c r="W806" s="141">
        <f t="shared" si="15"/>
        <v>5.4833709181311306E-3</v>
      </c>
      <c r="X806" s="141">
        <v>1.3732613779964657E-3</v>
      </c>
      <c r="AC806" s="2"/>
      <c r="AD806" s="2"/>
      <c r="AE806" s="2"/>
    </row>
    <row r="807" spans="1:31" s="134" customFormat="1">
      <c r="A807" s="138" t="s">
        <v>1213</v>
      </c>
      <c r="B807" s="138">
        <v>9301</v>
      </c>
      <c r="C807" s="138" t="s">
        <v>3269</v>
      </c>
      <c r="D807" s="138" t="s">
        <v>3270</v>
      </c>
      <c r="E807" s="138" t="s">
        <v>80</v>
      </c>
      <c r="F807" s="138" t="s">
        <v>4076</v>
      </c>
      <c r="G807" s="138" t="s">
        <v>4077</v>
      </c>
      <c r="H807" s="138" t="s">
        <v>321</v>
      </c>
      <c r="I807" s="138" t="s">
        <v>917</v>
      </c>
      <c r="J807" s="138" t="s">
        <v>205</v>
      </c>
      <c r="K807" s="138" t="s">
        <v>233</v>
      </c>
      <c r="L807" s="138" t="s">
        <v>325</v>
      </c>
      <c r="M807" s="138" t="s">
        <v>314</v>
      </c>
      <c r="N807" s="138" t="s">
        <v>487</v>
      </c>
      <c r="O807" s="138" t="s">
        <v>339</v>
      </c>
      <c r="P807" s="138" t="s">
        <v>1227</v>
      </c>
      <c r="Q807" s="139">
        <v>140000</v>
      </c>
      <c r="R807" s="139">
        <v>4.8108000000000004</v>
      </c>
      <c r="S807" s="139">
        <v>159.6</v>
      </c>
      <c r="T807" s="140"/>
      <c r="U807" s="139">
        <v>1074.925</v>
      </c>
      <c r="V807" s="141">
        <v>8.0000000000000007E-5</v>
      </c>
      <c r="W807" s="141">
        <f t="shared" si="15"/>
        <v>5.198763494046515E-3</v>
      </c>
      <c r="X807" s="141">
        <v>1.3019839850894632E-3</v>
      </c>
      <c r="AC807" s="2"/>
      <c r="AD807" s="2"/>
      <c r="AE807" s="2"/>
    </row>
    <row r="808" spans="1:31" s="134" customFormat="1">
      <c r="A808" s="138" t="s">
        <v>1213</v>
      </c>
      <c r="B808" s="138">
        <v>9301</v>
      </c>
      <c r="C808" s="138" t="s">
        <v>4078</v>
      </c>
      <c r="D808" s="138" t="s">
        <v>4079</v>
      </c>
      <c r="E808" s="138" t="s">
        <v>311</v>
      </c>
      <c r="F808" s="138" t="s">
        <v>4080</v>
      </c>
      <c r="G808" s="138" t="s">
        <v>4081</v>
      </c>
      <c r="H808" s="138" t="s">
        <v>321</v>
      </c>
      <c r="I808" s="138" t="s">
        <v>917</v>
      </c>
      <c r="J808" s="138" t="s">
        <v>205</v>
      </c>
      <c r="K808" s="138" t="s">
        <v>204</v>
      </c>
      <c r="L808" s="138" t="s">
        <v>325</v>
      </c>
      <c r="M808" s="138" t="s">
        <v>344</v>
      </c>
      <c r="N808" s="138" t="s">
        <v>540</v>
      </c>
      <c r="O808" s="138" t="s">
        <v>339</v>
      </c>
      <c r="P808" s="138" t="s">
        <v>1215</v>
      </c>
      <c r="Q808" s="139">
        <v>7809</v>
      </c>
      <c r="R808" s="139">
        <v>3.718</v>
      </c>
      <c r="S808" s="139">
        <v>1908</v>
      </c>
      <c r="T808" s="140"/>
      <c r="U808" s="139">
        <v>553.96600000000001</v>
      </c>
      <c r="V808" s="141">
        <v>1.6000000000000001E-4</v>
      </c>
      <c r="W808" s="141">
        <f t="shared" si="15"/>
        <v>2.6791992164504242E-3</v>
      </c>
      <c r="X808" s="141">
        <v>6.7098156642004755E-4</v>
      </c>
      <c r="AC808" s="2"/>
      <c r="AD808" s="2"/>
      <c r="AE808" s="2"/>
    </row>
    <row r="809" spans="1:31" s="134" customFormat="1">
      <c r="A809" s="138" t="s">
        <v>1213</v>
      </c>
      <c r="B809" s="138">
        <v>9301</v>
      </c>
      <c r="C809" s="138" t="s">
        <v>4082</v>
      </c>
      <c r="D809" s="138" t="s">
        <v>4083</v>
      </c>
      <c r="E809" s="138" t="s">
        <v>80</v>
      </c>
      <c r="F809" s="138" t="s">
        <v>4084</v>
      </c>
      <c r="G809" s="138" t="s">
        <v>4085</v>
      </c>
      <c r="H809" s="138" t="s">
        <v>321</v>
      </c>
      <c r="I809" s="138" t="s">
        <v>917</v>
      </c>
      <c r="J809" s="138" t="s">
        <v>205</v>
      </c>
      <c r="K809" s="138" t="s">
        <v>224</v>
      </c>
      <c r="L809" s="138" t="s">
        <v>325</v>
      </c>
      <c r="M809" s="138" t="s">
        <v>346</v>
      </c>
      <c r="N809" s="138" t="s">
        <v>530</v>
      </c>
      <c r="O809" s="138" t="s">
        <v>339</v>
      </c>
      <c r="P809" s="138" t="s">
        <v>1215</v>
      </c>
      <c r="Q809" s="139">
        <v>7378</v>
      </c>
      <c r="R809" s="139">
        <v>3.718</v>
      </c>
      <c r="S809" s="139">
        <v>1774</v>
      </c>
      <c r="T809" s="140"/>
      <c r="U809" s="139">
        <v>486.63299999999998</v>
      </c>
      <c r="V809" s="141">
        <v>1.1E-4</v>
      </c>
      <c r="W809" s="141">
        <f t="shared" si="15"/>
        <v>2.3535501317750894E-3</v>
      </c>
      <c r="X809" s="141">
        <v>5.8942565538622768E-4</v>
      </c>
      <c r="AC809" s="2"/>
      <c r="AD809" s="2"/>
      <c r="AE809" s="2"/>
    </row>
    <row r="810" spans="1:31" s="134" customFormat="1">
      <c r="A810" s="138" t="s">
        <v>1213</v>
      </c>
      <c r="B810" s="138">
        <v>9301</v>
      </c>
      <c r="C810" s="138" t="s">
        <v>4086</v>
      </c>
      <c r="D810" s="138" t="s">
        <v>4087</v>
      </c>
      <c r="E810" s="138" t="s">
        <v>80</v>
      </c>
      <c r="F810" s="138" t="s">
        <v>4088</v>
      </c>
      <c r="G810" s="138" t="s">
        <v>4089</v>
      </c>
      <c r="H810" s="138" t="s">
        <v>321</v>
      </c>
      <c r="I810" s="138" t="s">
        <v>917</v>
      </c>
      <c r="J810" s="138" t="s">
        <v>205</v>
      </c>
      <c r="K810" s="138" t="s">
        <v>224</v>
      </c>
      <c r="L810" s="138" t="s">
        <v>325</v>
      </c>
      <c r="M810" s="138" t="s">
        <v>344</v>
      </c>
      <c r="N810" s="138" t="s">
        <v>488</v>
      </c>
      <c r="O810" s="138" t="s">
        <v>339</v>
      </c>
      <c r="P810" s="138" t="s">
        <v>1215</v>
      </c>
      <c r="Q810" s="139">
        <v>1254.1400000000001</v>
      </c>
      <c r="R810" s="139">
        <v>3.718</v>
      </c>
      <c r="S810" s="139">
        <v>7761</v>
      </c>
      <c r="T810" s="139">
        <v>0.374</v>
      </c>
      <c r="U810" s="139">
        <v>363.279</v>
      </c>
      <c r="V810" s="141">
        <v>0</v>
      </c>
      <c r="W810" s="141">
        <f t="shared" si="15"/>
        <v>1.7569612794880796E-3</v>
      </c>
      <c r="X810" s="141">
        <v>4.4001529420128392E-4</v>
      </c>
      <c r="AC810" s="2"/>
      <c r="AD810" s="2"/>
      <c r="AE810" s="2"/>
    </row>
    <row r="811" spans="1:31" s="134" customFormat="1">
      <c r="A811" s="138" t="s">
        <v>1213</v>
      </c>
      <c r="B811" s="138">
        <v>9301</v>
      </c>
      <c r="C811" s="138" t="s">
        <v>4090</v>
      </c>
      <c r="D811" s="138" t="s">
        <v>4091</v>
      </c>
      <c r="E811" s="138" t="s">
        <v>80</v>
      </c>
      <c r="F811" s="138" t="s">
        <v>4092</v>
      </c>
      <c r="G811" s="138" t="s">
        <v>4093</v>
      </c>
      <c r="H811" s="138" t="s">
        <v>321</v>
      </c>
      <c r="I811" s="138" t="s">
        <v>917</v>
      </c>
      <c r="J811" s="138" t="s">
        <v>205</v>
      </c>
      <c r="K811" s="138" t="s">
        <v>204</v>
      </c>
      <c r="L811" s="138" t="s">
        <v>325</v>
      </c>
      <c r="M811" s="138" t="s">
        <v>344</v>
      </c>
      <c r="N811" s="138" t="s">
        <v>497</v>
      </c>
      <c r="O811" s="138" t="s">
        <v>339</v>
      </c>
      <c r="P811" s="138" t="s">
        <v>1215</v>
      </c>
      <c r="Q811" s="139">
        <v>5330</v>
      </c>
      <c r="R811" s="139">
        <v>3.718</v>
      </c>
      <c r="S811" s="139">
        <v>1459</v>
      </c>
      <c r="T811" s="139">
        <v>12.606999999999999</v>
      </c>
      <c r="U811" s="139">
        <v>336.00299999999999</v>
      </c>
      <c r="V811" s="141">
        <v>4.0000000000000003E-5</v>
      </c>
      <c r="W811" s="141">
        <f t="shared" si="15"/>
        <v>1.6250437289021199E-3</v>
      </c>
      <c r="X811" s="141">
        <v>4.0697771932182703E-4</v>
      </c>
      <c r="AC811" s="2"/>
      <c r="AD811" s="2"/>
      <c r="AE811" s="2"/>
    </row>
    <row r="812" spans="1:31" s="134" customFormat="1">
      <c r="A812" s="138" t="s">
        <v>1213</v>
      </c>
      <c r="B812" s="138">
        <v>9301</v>
      </c>
      <c r="C812" s="138" t="s">
        <v>4094</v>
      </c>
      <c r="D812" s="138" t="s">
        <v>4095</v>
      </c>
      <c r="E812" s="138" t="s">
        <v>311</v>
      </c>
      <c r="F812" s="138" t="s">
        <v>4096</v>
      </c>
      <c r="G812" s="138" t="s">
        <v>4097</v>
      </c>
      <c r="H812" s="138" t="s">
        <v>321</v>
      </c>
      <c r="I812" s="138" t="s">
        <v>917</v>
      </c>
      <c r="J812" s="138" t="s">
        <v>205</v>
      </c>
      <c r="K812" s="138" t="s">
        <v>204</v>
      </c>
      <c r="L812" s="138" t="s">
        <v>325</v>
      </c>
      <c r="M812" s="138" t="s">
        <v>346</v>
      </c>
      <c r="N812" s="138" t="s">
        <v>546</v>
      </c>
      <c r="O812" s="138" t="s">
        <v>339</v>
      </c>
      <c r="P812" s="138" t="s">
        <v>1215</v>
      </c>
      <c r="Q812" s="139">
        <v>2900</v>
      </c>
      <c r="R812" s="139">
        <v>3.718</v>
      </c>
      <c r="S812" s="139">
        <v>2162</v>
      </c>
      <c r="T812" s="140"/>
      <c r="U812" s="139">
        <v>233.11099999999999</v>
      </c>
      <c r="V812" s="141">
        <v>6.9999999999999994E-5</v>
      </c>
      <c r="W812" s="141">
        <f t="shared" si="15"/>
        <v>1.1274172215370163E-3</v>
      </c>
      <c r="X812" s="141">
        <v>2.823515954584644E-4</v>
      </c>
      <c r="AC812" s="2"/>
      <c r="AD812" s="2"/>
      <c r="AE812" s="2"/>
    </row>
    <row r="813" spans="1:31" s="134" customFormat="1">
      <c r="A813" s="138" t="s">
        <v>1213</v>
      </c>
      <c r="B813" s="138">
        <v>9301</v>
      </c>
      <c r="C813" s="138" t="s">
        <v>4098</v>
      </c>
      <c r="D813" s="138" t="s">
        <v>4099</v>
      </c>
      <c r="E813" s="138" t="s">
        <v>311</v>
      </c>
      <c r="F813" s="138" t="s">
        <v>4100</v>
      </c>
      <c r="G813" s="138" t="s">
        <v>4101</v>
      </c>
      <c r="H813" s="138" t="s">
        <v>321</v>
      </c>
      <c r="I813" s="138" t="s">
        <v>917</v>
      </c>
      <c r="J813" s="138" t="s">
        <v>205</v>
      </c>
      <c r="K813" s="138" t="s">
        <v>224</v>
      </c>
      <c r="L813" s="138" t="s">
        <v>325</v>
      </c>
      <c r="M813" s="138" t="s">
        <v>344</v>
      </c>
      <c r="N813" s="138" t="s">
        <v>534</v>
      </c>
      <c r="O813" s="138" t="s">
        <v>339</v>
      </c>
      <c r="P813" s="138" t="s">
        <v>1215</v>
      </c>
      <c r="Q813" s="139">
        <v>2000</v>
      </c>
      <c r="R813" s="139">
        <v>3.718</v>
      </c>
      <c r="S813" s="139">
        <v>2804</v>
      </c>
      <c r="T813" s="140"/>
      <c r="U813" s="139">
        <v>208.505</v>
      </c>
      <c r="V813" s="141">
        <v>1.0000000000000001E-5</v>
      </c>
      <c r="W813" s="141">
        <f t="shared" si="15"/>
        <v>1.0084128495719876E-3</v>
      </c>
      <c r="X813" s="141">
        <v>2.5254801108084616E-4</v>
      </c>
      <c r="AC813" s="2"/>
      <c r="AD813" s="2"/>
      <c r="AE813" s="2"/>
    </row>
    <row r="814" spans="1:31" s="134" customFormat="1">
      <c r="A814" s="138" t="s">
        <v>1213</v>
      </c>
      <c r="B814" s="138">
        <v>9301</v>
      </c>
      <c r="C814" s="138" t="s">
        <v>4102</v>
      </c>
      <c r="D814" s="138" t="s">
        <v>4103</v>
      </c>
      <c r="E814" s="138" t="s">
        <v>311</v>
      </c>
      <c r="F814" s="138" t="s">
        <v>4104</v>
      </c>
      <c r="G814" s="138" t="s">
        <v>4105</v>
      </c>
      <c r="H814" s="138" t="s">
        <v>321</v>
      </c>
      <c r="I814" s="138" t="s">
        <v>917</v>
      </c>
      <c r="J814" s="138" t="s">
        <v>205</v>
      </c>
      <c r="K814" s="138" t="s">
        <v>204</v>
      </c>
      <c r="L814" s="138" t="s">
        <v>325</v>
      </c>
      <c r="M814" s="138" t="s">
        <v>344</v>
      </c>
      <c r="N814" s="138" t="s">
        <v>544</v>
      </c>
      <c r="O814" s="138" t="s">
        <v>339</v>
      </c>
      <c r="P814" s="138" t="s">
        <v>1215</v>
      </c>
      <c r="Q814" s="139">
        <v>4851</v>
      </c>
      <c r="R814" s="139">
        <v>3.718</v>
      </c>
      <c r="S814" s="139">
        <v>1143</v>
      </c>
      <c r="T814" s="140"/>
      <c r="U814" s="139">
        <v>206.15199999999999</v>
      </c>
      <c r="V814" s="141">
        <v>2.9999999999999997E-4</v>
      </c>
      <c r="W814" s="141">
        <f t="shared" si="15"/>
        <v>9.9703280863751168E-4</v>
      </c>
      <c r="X814" s="141">
        <v>2.4969798124907598E-4</v>
      </c>
      <c r="AC814" s="2"/>
      <c r="AD814" s="2"/>
      <c r="AE814" s="2"/>
    </row>
    <row r="815" spans="1:31" s="134" customFormat="1">
      <c r="A815" s="138" t="s">
        <v>1213</v>
      </c>
      <c r="B815" s="138">
        <v>9301</v>
      </c>
      <c r="C815" s="138" t="s">
        <v>4106</v>
      </c>
      <c r="D815" s="138" t="s">
        <v>4107</v>
      </c>
      <c r="E815" s="138" t="s">
        <v>80</v>
      </c>
      <c r="F815" s="138" t="s">
        <v>4108</v>
      </c>
      <c r="G815" s="138" t="s">
        <v>4109</v>
      </c>
      <c r="H815" s="138" t="s">
        <v>321</v>
      </c>
      <c r="I815" s="138" t="s">
        <v>917</v>
      </c>
      <c r="J815" s="138" t="s">
        <v>205</v>
      </c>
      <c r="K815" s="138" t="s">
        <v>224</v>
      </c>
      <c r="L815" s="138" t="s">
        <v>325</v>
      </c>
      <c r="M815" s="138" t="s">
        <v>344</v>
      </c>
      <c r="N815" s="138" t="s">
        <v>548</v>
      </c>
      <c r="O815" s="138" t="s">
        <v>339</v>
      </c>
      <c r="P815" s="138" t="s">
        <v>1215</v>
      </c>
      <c r="Q815" s="139">
        <v>2000</v>
      </c>
      <c r="R815" s="139">
        <v>3.718</v>
      </c>
      <c r="S815" s="139">
        <v>1618</v>
      </c>
      <c r="T815" s="140"/>
      <c r="U815" s="139">
        <v>120.31399999999999</v>
      </c>
      <c r="V815" s="141">
        <v>3.0000000000000001E-5</v>
      </c>
      <c r="W815" s="141">
        <f t="shared" si="15"/>
        <v>5.8188620696579985E-4</v>
      </c>
      <c r="X815" s="141">
        <v>1.4572821469595895E-4</v>
      </c>
      <c r="AC815" s="2"/>
      <c r="AD815" s="2"/>
      <c r="AE815" s="2"/>
    </row>
    <row r="816" spans="1:31" s="134" customFormat="1">
      <c r="A816" s="138" t="s">
        <v>1213</v>
      </c>
      <c r="B816" s="138">
        <v>9301</v>
      </c>
      <c r="C816" s="138" t="s">
        <v>4110</v>
      </c>
      <c r="D816" s="138" t="s">
        <v>4111</v>
      </c>
      <c r="E816" s="138" t="s">
        <v>309</v>
      </c>
      <c r="F816" s="138" t="s">
        <v>4112</v>
      </c>
      <c r="G816" s="138" t="s">
        <v>4113</v>
      </c>
      <c r="H816" s="138" t="s">
        <v>321</v>
      </c>
      <c r="I816" s="138" t="s">
        <v>917</v>
      </c>
      <c r="J816" s="138" t="s">
        <v>205</v>
      </c>
      <c r="K816" s="138" t="s">
        <v>204</v>
      </c>
      <c r="L816" s="138" t="s">
        <v>325</v>
      </c>
      <c r="M816" s="138" t="s">
        <v>344</v>
      </c>
      <c r="N816" s="138" t="s">
        <v>546</v>
      </c>
      <c r="O816" s="138" t="s">
        <v>339</v>
      </c>
      <c r="P816" s="138" t="s">
        <v>1215</v>
      </c>
      <c r="Q816" s="139">
        <v>1664</v>
      </c>
      <c r="R816" s="139">
        <v>3.718</v>
      </c>
      <c r="S816" s="139">
        <v>1488</v>
      </c>
      <c r="T816" s="140"/>
      <c r="U816" s="139">
        <v>92.058999999999997</v>
      </c>
      <c r="V816" s="141">
        <v>2.7E-4</v>
      </c>
      <c r="W816" s="141">
        <f t="shared" si="15"/>
        <v>4.4523382421883214E-4</v>
      </c>
      <c r="X816" s="141">
        <v>1.1150484329916124E-4</v>
      </c>
      <c r="AC816" s="2"/>
      <c r="AD816" s="2"/>
      <c r="AE816" s="2"/>
    </row>
    <row r="817" spans="1:31" s="134" customFormat="1">
      <c r="A817" s="138" t="s">
        <v>1213</v>
      </c>
      <c r="B817" s="138">
        <v>9301</v>
      </c>
      <c r="C817" s="138" t="s">
        <v>4114</v>
      </c>
      <c r="D817" s="138" t="s">
        <v>4115</v>
      </c>
      <c r="E817" s="138" t="s">
        <v>311</v>
      </c>
      <c r="F817" s="138" t="s">
        <v>4116</v>
      </c>
      <c r="G817" s="138" t="s">
        <v>4117</v>
      </c>
      <c r="H817" s="138" t="s">
        <v>321</v>
      </c>
      <c r="I817" s="138" t="s">
        <v>917</v>
      </c>
      <c r="J817" s="138" t="s">
        <v>205</v>
      </c>
      <c r="K817" s="138" t="s">
        <v>204</v>
      </c>
      <c r="L817" s="138" t="s">
        <v>325</v>
      </c>
      <c r="M817" s="138" t="s">
        <v>346</v>
      </c>
      <c r="N817" s="138" t="s">
        <v>540</v>
      </c>
      <c r="O817" s="138" t="s">
        <v>339</v>
      </c>
      <c r="P817" s="138" t="s">
        <v>1215</v>
      </c>
      <c r="Q817" s="139">
        <v>1705</v>
      </c>
      <c r="R817" s="139">
        <v>3.718</v>
      </c>
      <c r="S817" s="139">
        <v>243</v>
      </c>
      <c r="T817" s="140"/>
      <c r="U817" s="139">
        <v>15.404</v>
      </c>
      <c r="V817" s="141">
        <v>5.0000000000000002E-5</v>
      </c>
      <c r="W817" s="141">
        <f t="shared" si="15"/>
        <v>7.4499851489445799E-5</v>
      </c>
      <c r="X817" s="141">
        <v>1.8657823854053159E-5</v>
      </c>
      <c r="AC817" s="2"/>
      <c r="AD817" s="2"/>
      <c r="AE817" s="2"/>
    </row>
    <row r="818" spans="1:31" s="134" customFormat="1">
      <c r="A818" s="138" t="s">
        <v>1213</v>
      </c>
      <c r="B818" s="138">
        <v>9302</v>
      </c>
      <c r="C818" s="138" t="s">
        <v>1603</v>
      </c>
      <c r="D818" s="138" t="s">
        <v>1604</v>
      </c>
      <c r="E818" s="138" t="s">
        <v>309</v>
      </c>
      <c r="F818" s="138" t="s">
        <v>1603</v>
      </c>
      <c r="G818" s="138" t="s">
        <v>3530</v>
      </c>
      <c r="H818" s="138" t="s">
        <v>321</v>
      </c>
      <c r="I818" s="138" t="s">
        <v>917</v>
      </c>
      <c r="J818" s="138" t="s">
        <v>204</v>
      </c>
      <c r="K818" s="138" t="s">
        <v>204</v>
      </c>
      <c r="L818" s="138" t="s">
        <v>325</v>
      </c>
      <c r="M818" s="138" t="s">
        <v>340</v>
      </c>
      <c r="N818" s="138" t="s">
        <v>448</v>
      </c>
      <c r="O818" s="138" t="s">
        <v>339</v>
      </c>
      <c r="P818" s="138" t="s">
        <v>1212</v>
      </c>
      <c r="Q818" s="139">
        <v>589878.63</v>
      </c>
      <c r="R818" s="139">
        <v>1</v>
      </c>
      <c r="S818" s="139">
        <v>5008</v>
      </c>
      <c r="T818" s="140"/>
      <c r="U818" s="139">
        <v>29541.121999999999</v>
      </c>
      <c r="V818" s="141">
        <v>4.4000000000000002E-4</v>
      </c>
      <c r="W818" s="141">
        <f t="shared" si="15"/>
        <v>6.9428968156455065E-2</v>
      </c>
      <c r="X818" s="141">
        <v>8.2009510513402478E-3</v>
      </c>
      <c r="AC818" s="2"/>
      <c r="AD818" s="2"/>
      <c r="AE818" s="2"/>
    </row>
    <row r="819" spans="1:31" s="134" customFormat="1">
      <c r="A819" s="138" t="s">
        <v>1213</v>
      </c>
      <c r="B819" s="138">
        <v>9302</v>
      </c>
      <c r="C819" s="138" t="s">
        <v>1519</v>
      </c>
      <c r="D819" s="138" t="s">
        <v>1520</v>
      </c>
      <c r="E819" s="138" t="s">
        <v>309</v>
      </c>
      <c r="F819" s="138" t="s">
        <v>1519</v>
      </c>
      <c r="G819" s="138" t="s">
        <v>3528</v>
      </c>
      <c r="H819" s="138" t="s">
        <v>321</v>
      </c>
      <c r="I819" s="138" t="s">
        <v>917</v>
      </c>
      <c r="J819" s="138" t="s">
        <v>204</v>
      </c>
      <c r="K819" s="138" t="s">
        <v>204</v>
      </c>
      <c r="L819" s="138" t="s">
        <v>325</v>
      </c>
      <c r="M819" s="138" t="s">
        <v>340</v>
      </c>
      <c r="N819" s="138" t="s">
        <v>448</v>
      </c>
      <c r="O819" s="138" t="s">
        <v>339</v>
      </c>
      <c r="P819" s="138" t="s">
        <v>1212</v>
      </c>
      <c r="Q819" s="139">
        <v>575067.48</v>
      </c>
      <c r="R819" s="139">
        <v>1</v>
      </c>
      <c r="S819" s="139">
        <v>4982</v>
      </c>
      <c r="T819" s="140"/>
      <c r="U819" s="139">
        <v>28649.862000000001</v>
      </c>
      <c r="V819" s="141">
        <v>3.6000000000000002E-4</v>
      </c>
      <c r="W819" s="141">
        <f t="shared" si="15"/>
        <v>6.7334285965334431E-2</v>
      </c>
      <c r="X819" s="141">
        <v>7.9535271507173294E-3</v>
      </c>
      <c r="AC819" s="2"/>
      <c r="AD819" s="2"/>
      <c r="AE819" s="2"/>
    </row>
    <row r="820" spans="1:31" s="134" customFormat="1">
      <c r="A820" s="138" t="s">
        <v>1213</v>
      </c>
      <c r="B820" s="138">
        <v>9302</v>
      </c>
      <c r="C820" s="138" t="s">
        <v>3253</v>
      </c>
      <c r="D820" s="138" t="s">
        <v>3254</v>
      </c>
      <c r="E820" s="138" t="s">
        <v>309</v>
      </c>
      <c r="F820" s="138" t="s">
        <v>3253</v>
      </c>
      <c r="G820" s="138" t="s">
        <v>3531</v>
      </c>
      <c r="H820" s="138" t="s">
        <v>321</v>
      </c>
      <c r="I820" s="138" t="s">
        <v>917</v>
      </c>
      <c r="J820" s="138" t="s">
        <v>204</v>
      </c>
      <c r="K820" s="138" t="s">
        <v>204</v>
      </c>
      <c r="L820" s="138" t="s">
        <v>325</v>
      </c>
      <c r="M820" s="138" t="s">
        <v>340</v>
      </c>
      <c r="N820" s="138" t="s">
        <v>448</v>
      </c>
      <c r="O820" s="138" t="s">
        <v>339</v>
      </c>
      <c r="P820" s="138" t="s">
        <v>1212</v>
      </c>
      <c r="Q820" s="139">
        <v>618385</v>
      </c>
      <c r="R820" s="139">
        <v>1</v>
      </c>
      <c r="S820" s="139">
        <v>2572</v>
      </c>
      <c r="T820" s="139">
        <v>158.06299999999999</v>
      </c>
      <c r="U820" s="139">
        <v>16062.925999999999</v>
      </c>
      <c r="V820" s="141">
        <v>5.0000000000000001E-4</v>
      </c>
      <c r="W820" s="141">
        <f t="shared" si="15"/>
        <v>3.7751862564783224E-2</v>
      </c>
      <c r="X820" s="141">
        <v>4.4592507308050316E-3</v>
      </c>
      <c r="AC820" s="2"/>
      <c r="AD820" s="2"/>
      <c r="AE820" s="2"/>
    </row>
    <row r="821" spans="1:31" s="134" customFormat="1">
      <c r="A821" s="138" t="s">
        <v>1213</v>
      </c>
      <c r="B821" s="138">
        <v>9302</v>
      </c>
      <c r="C821" s="138" t="s">
        <v>1573</v>
      </c>
      <c r="D821" s="138" t="s">
        <v>1574</v>
      </c>
      <c r="E821" s="138" t="s">
        <v>309</v>
      </c>
      <c r="F821" s="138" t="s">
        <v>1573</v>
      </c>
      <c r="G821" s="138" t="s">
        <v>3535</v>
      </c>
      <c r="H821" s="138" t="s">
        <v>321</v>
      </c>
      <c r="I821" s="138" t="s">
        <v>917</v>
      </c>
      <c r="J821" s="138" t="s">
        <v>204</v>
      </c>
      <c r="K821" s="138" t="s">
        <v>204</v>
      </c>
      <c r="L821" s="138" t="s">
        <v>325</v>
      </c>
      <c r="M821" s="138" t="s">
        <v>340</v>
      </c>
      <c r="N821" s="138" t="s">
        <v>441</v>
      </c>
      <c r="O821" s="138" t="s">
        <v>339</v>
      </c>
      <c r="P821" s="138" t="s">
        <v>1212</v>
      </c>
      <c r="Q821" s="139">
        <v>267351.8</v>
      </c>
      <c r="R821" s="139">
        <v>1</v>
      </c>
      <c r="S821" s="139">
        <v>5941</v>
      </c>
      <c r="T821" s="140"/>
      <c r="U821" s="139">
        <v>15883.37</v>
      </c>
      <c r="V821" s="141">
        <v>2.2399999999999998E-3</v>
      </c>
      <c r="W821" s="141">
        <f t="shared" si="15"/>
        <v>3.732986140293499E-2</v>
      </c>
      <c r="X821" s="141">
        <v>4.4094039454671413E-3</v>
      </c>
      <c r="AC821" s="2"/>
      <c r="AD821" s="2"/>
      <c r="AE821" s="2"/>
    </row>
    <row r="822" spans="1:31" s="134" customFormat="1">
      <c r="A822" s="138" t="s">
        <v>1213</v>
      </c>
      <c r="B822" s="138">
        <v>9302</v>
      </c>
      <c r="C822" s="138" t="s">
        <v>2092</v>
      </c>
      <c r="D822" s="138" t="s">
        <v>2093</v>
      </c>
      <c r="E822" s="138" t="s">
        <v>309</v>
      </c>
      <c r="F822" s="138" t="s">
        <v>2092</v>
      </c>
      <c r="G822" s="138" t="s">
        <v>3579</v>
      </c>
      <c r="H822" s="138" t="s">
        <v>321</v>
      </c>
      <c r="I822" s="138" t="s">
        <v>917</v>
      </c>
      <c r="J822" s="138" t="s">
        <v>204</v>
      </c>
      <c r="K822" s="138" t="s">
        <v>204</v>
      </c>
      <c r="L822" s="138" t="s">
        <v>325</v>
      </c>
      <c r="M822" s="138" t="s">
        <v>340</v>
      </c>
      <c r="N822" s="138" t="s">
        <v>484</v>
      </c>
      <c r="O822" s="138" t="s">
        <v>339</v>
      </c>
      <c r="P822" s="138" t="s">
        <v>1212</v>
      </c>
      <c r="Q822" s="139">
        <v>2415268</v>
      </c>
      <c r="R822" s="139">
        <v>1</v>
      </c>
      <c r="S822" s="139">
        <v>546.6</v>
      </c>
      <c r="T822" s="140"/>
      <c r="U822" s="139">
        <v>13201.855</v>
      </c>
      <c r="V822" s="141">
        <v>8.7000000000000001E-4</v>
      </c>
      <c r="W822" s="141">
        <f t="shared" si="15"/>
        <v>3.1027635659916269E-2</v>
      </c>
      <c r="X822" s="141">
        <v>3.6649849197295725E-3</v>
      </c>
      <c r="AC822" s="2"/>
      <c r="AD822" s="2"/>
      <c r="AE822" s="2"/>
    </row>
    <row r="823" spans="1:31" s="134" customFormat="1">
      <c r="A823" s="138" t="s">
        <v>1213</v>
      </c>
      <c r="B823" s="138">
        <v>9302</v>
      </c>
      <c r="C823" s="138" t="s">
        <v>2703</v>
      </c>
      <c r="D823" s="138" t="s">
        <v>2704</v>
      </c>
      <c r="E823" s="138" t="s">
        <v>309</v>
      </c>
      <c r="F823" s="138" t="s">
        <v>2703</v>
      </c>
      <c r="G823" s="138" t="s">
        <v>3746</v>
      </c>
      <c r="H823" s="138" t="s">
        <v>321</v>
      </c>
      <c r="I823" s="138" t="s">
        <v>917</v>
      </c>
      <c r="J823" s="138" t="s">
        <v>204</v>
      </c>
      <c r="K823" s="138" t="s">
        <v>204</v>
      </c>
      <c r="L823" s="138" t="s">
        <v>325</v>
      </c>
      <c r="M823" s="138" t="s">
        <v>340</v>
      </c>
      <c r="N823" s="138" t="s">
        <v>451</v>
      </c>
      <c r="O823" s="138" t="s">
        <v>339</v>
      </c>
      <c r="P823" s="138" t="s">
        <v>1212</v>
      </c>
      <c r="Q823" s="139">
        <v>13095.33</v>
      </c>
      <c r="R823" s="139">
        <v>1</v>
      </c>
      <c r="S823" s="139">
        <v>99210</v>
      </c>
      <c r="T823" s="140"/>
      <c r="U823" s="139">
        <v>12991.877</v>
      </c>
      <c r="V823" s="141">
        <v>1.6999999999999999E-3</v>
      </c>
      <c r="W823" s="141">
        <f t="shared" si="15"/>
        <v>3.0534135247997043E-2</v>
      </c>
      <c r="X823" s="141">
        <v>3.606692641600857E-3</v>
      </c>
      <c r="AC823" s="2"/>
      <c r="AD823" s="2"/>
      <c r="AE823" s="2"/>
    </row>
    <row r="824" spans="1:31" s="134" customFormat="1">
      <c r="A824" s="138" t="s">
        <v>1213</v>
      </c>
      <c r="B824" s="138">
        <v>9302</v>
      </c>
      <c r="C824" s="138" t="s">
        <v>2489</v>
      </c>
      <c r="D824" s="138" t="s">
        <v>2490</v>
      </c>
      <c r="E824" s="138" t="s">
        <v>309</v>
      </c>
      <c r="F824" s="138" t="s">
        <v>3758</v>
      </c>
      <c r="G824" s="138" t="s">
        <v>3759</v>
      </c>
      <c r="H824" s="138" t="s">
        <v>321</v>
      </c>
      <c r="I824" s="138" t="s">
        <v>917</v>
      </c>
      <c r="J824" s="138" t="s">
        <v>204</v>
      </c>
      <c r="K824" s="138" t="s">
        <v>204</v>
      </c>
      <c r="L824" s="138" t="s">
        <v>325</v>
      </c>
      <c r="M824" s="138" t="s">
        <v>340</v>
      </c>
      <c r="N824" s="138" t="s">
        <v>476</v>
      </c>
      <c r="O824" s="138" t="s">
        <v>339</v>
      </c>
      <c r="P824" s="138" t="s">
        <v>1212</v>
      </c>
      <c r="Q824" s="139">
        <v>39672.76</v>
      </c>
      <c r="R824" s="139">
        <v>1</v>
      </c>
      <c r="S824" s="139">
        <v>32170</v>
      </c>
      <c r="T824" s="140"/>
      <c r="U824" s="139">
        <v>12762.727000000001</v>
      </c>
      <c r="V824" s="141">
        <v>2.49E-3</v>
      </c>
      <c r="W824" s="141">
        <f t="shared" si="15"/>
        <v>2.9995575878009283E-2</v>
      </c>
      <c r="X824" s="141">
        <v>3.5430779984801718E-3</v>
      </c>
      <c r="AC824" s="2"/>
      <c r="AD824" s="2"/>
      <c r="AE824" s="2"/>
    </row>
    <row r="825" spans="1:31" s="134" customFormat="1">
      <c r="A825" s="138" t="s">
        <v>1213</v>
      </c>
      <c r="B825" s="138">
        <v>9302</v>
      </c>
      <c r="C825" s="138" t="s">
        <v>2351</v>
      </c>
      <c r="D825" s="138" t="s">
        <v>2352</v>
      </c>
      <c r="E825" s="138" t="s">
        <v>309</v>
      </c>
      <c r="F825" s="138" t="s">
        <v>3737</v>
      </c>
      <c r="G825" s="138" t="s">
        <v>3738</v>
      </c>
      <c r="H825" s="138" t="s">
        <v>321</v>
      </c>
      <c r="I825" s="138" t="s">
        <v>917</v>
      </c>
      <c r="J825" s="138" t="s">
        <v>204</v>
      </c>
      <c r="K825" s="138" t="s">
        <v>204</v>
      </c>
      <c r="L825" s="138" t="s">
        <v>325</v>
      </c>
      <c r="M825" s="138" t="s">
        <v>340</v>
      </c>
      <c r="N825" s="138" t="s">
        <v>459</v>
      </c>
      <c r="O825" s="138" t="s">
        <v>339</v>
      </c>
      <c r="P825" s="138" t="s">
        <v>1212</v>
      </c>
      <c r="Q825" s="139">
        <v>146609.31</v>
      </c>
      <c r="R825" s="139">
        <v>1</v>
      </c>
      <c r="S825" s="139">
        <v>7800</v>
      </c>
      <c r="T825" s="140"/>
      <c r="U825" s="139">
        <v>11435.526</v>
      </c>
      <c r="V825" s="141">
        <v>1.25E-3</v>
      </c>
      <c r="W825" s="141">
        <f t="shared" si="15"/>
        <v>2.6876324145924921E-2</v>
      </c>
      <c r="X825" s="141">
        <v>3.1746319240118482E-3</v>
      </c>
      <c r="AC825" s="2"/>
      <c r="AD825" s="2"/>
      <c r="AE825" s="2"/>
    </row>
    <row r="826" spans="1:31" s="134" customFormat="1">
      <c r="A826" s="138" t="s">
        <v>1213</v>
      </c>
      <c r="B826" s="138">
        <v>9302</v>
      </c>
      <c r="C826" s="138" t="s">
        <v>3933</v>
      </c>
      <c r="D826" s="138" t="s">
        <v>3934</v>
      </c>
      <c r="E826" s="138" t="s">
        <v>309</v>
      </c>
      <c r="F826" s="138" t="s">
        <v>3933</v>
      </c>
      <c r="G826" s="138" t="s">
        <v>3935</v>
      </c>
      <c r="H826" s="138" t="s">
        <v>321</v>
      </c>
      <c r="I826" s="138" t="s">
        <v>917</v>
      </c>
      <c r="J826" s="138" t="s">
        <v>204</v>
      </c>
      <c r="K826" s="138" t="s">
        <v>204</v>
      </c>
      <c r="L826" s="138" t="s">
        <v>325</v>
      </c>
      <c r="M826" s="138" t="s">
        <v>340</v>
      </c>
      <c r="N826" s="138" t="s">
        <v>448</v>
      </c>
      <c r="O826" s="138" t="s">
        <v>339</v>
      </c>
      <c r="P826" s="138" t="s">
        <v>1212</v>
      </c>
      <c r="Q826" s="139">
        <v>56606</v>
      </c>
      <c r="R826" s="139">
        <v>1</v>
      </c>
      <c r="S826" s="139">
        <v>19520</v>
      </c>
      <c r="T826" s="139">
        <v>174.83500000000001</v>
      </c>
      <c r="U826" s="139">
        <v>11224.325999999999</v>
      </c>
      <c r="V826" s="141">
        <v>1.6000000000000001E-3</v>
      </c>
      <c r="W826" s="141">
        <f t="shared" si="15"/>
        <v>2.6379951730732182E-2</v>
      </c>
      <c r="X826" s="141">
        <v>3.1160004048013368E-3</v>
      </c>
      <c r="AC826" s="2"/>
      <c r="AD826" s="2"/>
      <c r="AE826" s="2"/>
    </row>
    <row r="827" spans="1:31" s="134" customFormat="1">
      <c r="A827" s="138" t="s">
        <v>1213</v>
      </c>
      <c r="B827" s="138">
        <v>9302</v>
      </c>
      <c r="C827" s="138" t="s">
        <v>1885</v>
      </c>
      <c r="D827" s="138" t="s">
        <v>1886</v>
      </c>
      <c r="E827" s="138" t="s">
        <v>309</v>
      </c>
      <c r="F827" s="138" t="s">
        <v>3543</v>
      </c>
      <c r="G827" s="138" t="s">
        <v>3544</v>
      </c>
      <c r="H827" s="138" t="s">
        <v>321</v>
      </c>
      <c r="I827" s="138" t="s">
        <v>917</v>
      </c>
      <c r="J827" s="138" t="s">
        <v>204</v>
      </c>
      <c r="K827" s="138" t="s">
        <v>204</v>
      </c>
      <c r="L827" s="138" t="s">
        <v>325</v>
      </c>
      <c r="M827" s="138" t="s">
        <v>340</v>
      </c>
      <c r="N827" s="138" t="s">
        <v>448</v>
      </c>
      <c r="O827" s="138" t="s">
        <v>339</v>
      </c>
      <c r="P827" s="138" t="s">
        <v>1212</v>
      </c>
      <c r="Q827" s="139">
        <v>57438.43</v>
      </c>
      <c r="R827" s="139">
        <v>1</v>
      </c>
      <c r="S827" s="139">
        <v>16650</v>
      </c>
      <c r="T827" s="140"/>
      <c r="U827" s="139">
        <v>9563.4989999999998</v>
      </c>
      <c r="V827" s="141">
        <v>2.2000000000000001E-4</v>
      </c>
      <c r="W827" s="141">
        <f t="shared" si="15"/>
        <v>2.2476596100015761E-2</v>
      </c>
      <c r="X827" s="141">
        <v>2.6549359627755982E-3</v>
      </c>
      <c r="AC827" s="2"/>
      <c r="AD827" s="2"/>
      <c r="AE827" s="2"/>
    </row>
    <row r="828" spans="1:31" s="134" customFormat="1">
      <c r="A828" s="138" t="s">
        <v>1213</v>
      </c>
      <c r="B828" s="138">
        <v>9302</v>
      </c>
      <c r="C828" s="138" t="s">
        <v>1920</v>
      </c>
      <c r="D828" s="138" t="s">
        <v>1921</v>
      </c>
      <c r="E828" s="138" t="s">
        <v>309</v>
      </c>
      <c r="F828" s="138" t="s">
        <v>1920</v>
      </c>
      <c r="G828" s="138" t="s">
        <v>3551</v>
      </c>
      <c r="H828" s="138" t="s">
        <v>321</v>
      </c>
      <c r="I828" s="138" t="s">
        <v>917</v>
      </c>
      <c r="J828" s="138" t="s">
        <v>204</v>
      </c>
      <c r="K828" s="138" t="s">
        <v>204</v>
      </c>
      <c r="L828" s="138" t="s">
        <v>325</v>
      </c>
      <c r="M828" s="138" t="s">
        <v>340</v>
      </c>
      <c r="N828" s="138" t="s">
        <v>464</v>
      </c>
      <c r="O828" s="138" t="s">
        <v>339</v>
      </c>
      <c r="P828" s="138" t="s">
        <v>1212</v>
      </c>
      <c r="Q828" s="139">
        <v>18319.03</v>
      </c>
      <c r="R828" s="139">
        <v>1</v>
      </c>
      <c r="S828" s="139">
        <v>51410</v>
      </c>
      <c r="T828" s="140"/>
      <c r="U828" s="139">
        <v>9417.8130000000001</v>
      </c>
      <c r="V828" s="141">
        <v>7.3999999999999999E-4</v>
      </c>
      <c r="W828" s="141">
        <f t="shared" si="15"/>
        <v>2.213419784395625E-2</v>
      </c>
      <c r="X828" s="141">
        <v>2.6144918741974614E-3</v>
      </c>
      <c r="AC828" s="2"/>
      <c r="AD828" s="2"/>
      <c r="AE828" s="2"/>
    </row>
    <row r="829" spans="1:31" s="134" customFormat="1">
      <c r="A829" s="138" t="s">
        <v>1213</v>
      </c>
      <c r="B829" s="138">
        <v>9302</v>
      </c>
      <c r="C829" s="138" t="s">
        <v>2190</v>
      </c>
      <c r="D829" s="138" t="s">
        <v>2191</v>
      </c>
      <c r="E829" s="138" t="s">
        <v>309</v>
      </c>
      <c r="F829" s="138" t="s">
        <v>2190</v>
      </c>
      <c r="G829" s="138" t="s">
        <v>3529</v>
      </c>
      <c r="H829" s="138" t="s">
        <v>321</v>
      </c>
      <c r="I829" s="138" t="s">
        <v>917</v>
      </c>
      <c r="J829" s="138" t="s">
        <v>204</v>
      </c>
      <c r="K829" s="138" t="s">
        <v>204</v>
      </c>
      <c r="L829" s="138" t="s">
        <v>325</v>
      </c>
      <c r="M829" s="138" t="s">
        <v>340</v>
      </c>
      <c r="N829" s="138" t="s">
        <v>467</v>
      </c>
      <c r="O829" s="138" t="s">
        <v>339</v>
      </c>
      <c r="P829" s="138" t="s">
        <v>1212</v>
      </c>
      <c r="Q829" s="139">
        <v>165048</v>
      </c>
      <c r="R829" s="139">
        <v>1</v>
      </c>
      <c r="S829" s="139">
        <v>5587</v>
      </c>
      <c r="T829" s="140"/>
      <c r="U829" s="139">
        <v>9221.232</v>
      </c>
      <c r="V829" s="141">
        <v>1.2999999999999999E-4</v>
      </c>
      <c r="W829" s="141">
        <f t="shared" si="15"/>
        <v>2.1672183706877634E-2</v>
      </c>
      <c r="X829" s="141">
        <v>2.5599187554573026E-3</v>
      </c>
      <c r="AC829" s="2"/>
      <c r="AD829" s="2"/>
      <c r="AE829" s="2"/>
    </row>
    <row r="830" spans="1:31" s="134" customFormat="1">
      <c r="A830" s="138" t="s">
        <v>1213</v>
      </c>
      <c r="B830" s="138">
        <v>9302</v>
      </c>
      <c r="C830" s="138" t="s">
        <v>3258</v>
      </c>
      <c r="D830" s="138" t="s">
        <v>3259</v>
      </c>
      <c r="E830" s="138" t="s">
        <v>309</v>
      </c>
      <c r="F830" s="138" t="s">
        <v>3258</v>
      </c>
      <c r="G830" s="138" t="s">
        <v>3622</v>
      </c>
      <c r="H830" s="138" t="s">
        <v>321</v>
      </c>
      <c r="I830" s="138" t="s">
        <v>917</v>
      </c>
      <c r="J830" s="138" t="s">
        <v>204</v>
      </c>
      <c r="K830" s="138" t="s">
        <v>204</v>
      </c>
      <c r="L830" s="138" t="s">
        <v>325</v>
      </c>
      <c r="M830" s="138" t="s">
        <v>340</v>
      </c>
      <c r="N830" s="138" t="s">
        <v>441</v>
      </c>
      <c r="O830" s="138" t="s">
        <v>339</v>
      </c>
      <c r="P830" s="138" t="s">
        <v>1212</v>
      </c>
      <c r="Q830" s="139">
        <v>31357</v>
      </c>
      <c r="R830" s="139">
        <v>1</v>
      </c>
      <c r="S830" s="139">
        <v>26100</v>
      </c>
      <c r="T830" s="140"/>
      <c r="U830" s="139">
        <v>8184.1769999999997</v>
      </c>
      <c r="V830" s="141">
        <v>5.5999999999999995E-4</v>
      </c>
      <c r="W830" s="141">
        <f t="shared" si="15"/>
        <v>1.923484708264608E-2</v>
      </c>
      <c r="X830" s="141">
        <v>2.272020506618018E-3</v>
      </c>
      <c r="AC830" s="2"/>
      <c r="AD830" s="2"/>
      <c r="AE830" s="2"/>
    </row>
    <row r="831" spans="1:31" s="134" customFormat="1">
      <c r="A831" s="138" t="s">
        <v>1213</v>
      </c>
      <c r="B831" s="138">
        <v>9302</v>
      </c>
      <c r="C831" s="138" t="s">
        <v>2513</v>
      </c>
      <c r="D831" s="138" t="s">
        <v>2514</v>
      </c>
      <c r="E831" s="138" t="s">
        <v>309</v>
      </c>
      <c r="F831" s="138" t="s">
        <v>2513</v>
      </c>
      <c r="G831" s="138" t="s">
        <v>3542</v>
      </c>
      <c r="H831" s="138" t="s">
        <v>321</v>
      </c>
      <c r="I831" s="138" t="s">
        <v>917</v>
      </c>
      <c r="J831" s="138" t="s">
        <v>204</v>
      </c>
      <c r="K831" s="138" t="s">
        <v>204</v>
      </c>
      <c r="L831" s="138" t="s">
        <v>325</v>
      </c>
      <c r="M831" s="138" t="s">
        <v>340</v>
      </c>
      <c r="N831" s="138" t="s">
        <v>446</v>
      </c>
      <c r="O831" s="138" t="s">
        <v>339</v>
      </c>
      <c r="P831" s="138" t="s">
        <v>1212</v>
      </c>
      <c r="Q831" s="139">
        <v>5654</v>
      </c>
      <c r="R831" s="139">
        <v>1</v>
      </c>
      <c r="S831" s="139">
        <v>142500</v>
      </c>
      <c r="T831" s="140"/>
      <c r="U831" s="139">
        <v>8056.95</v>
      </c>
      <c r="V831" s="141">
        <v>1.2999999999999999E-4</v>
      </c>
      <c r="W831" s="141">
        <f t="shared" si="15"/>
        <v>1.8935832057704192E-2</v>
      </c>
      <c r="X831" s="141">
        <v>2.2367008461322427E-3</v>
      </c>
      <c r="AC831" s="2"/>
      <c r="AD831" s="2"/>
      <c r="AE831" s="2"/>
    </row>
    <row r="832" spans="1:31" s="134" customFormat="1">
      <c r="A832" s="138" t="s">
        <v>1213</v>
      </c>
      <c r="B832" s="138">
        <v>9302</v>
      </c>
      <c r="C832" s="138" t="s">
        <v>2023</v>
      </c>
      <c r="D832" s="138" t="s">
        <v>2024</v>
      </c>
      <c r="E832" s="138" t="s">
        <v>309</v>
      </c>
      <c r="F832" s="138" t="s">
        <v>2023</v>
      </c>
      <c r="G832" s="138" t="s">
        <v>3561</v>
      </c>
      <c r="H832" s="138" t="s">
        <v>321</v>
      </c>
      <c r="I832" s="138" t="s">
        <v>917</v>
      </c>
      <c r="J832" s="138" t="s">
        <v>204</v>
      </c>
      <c r="K832" s="138" t="s">
        <v>204</v>
      </c>
      <c r="L832" s="138" t="s">
        <v>325</v>
      </c>
      <c r="M832" s="138" t="s">
        <v>340</v>
      </c>
      <c r="N832" s="138" t="s">
        <v>464</v>
      </c>
      <c r="O832" s="138" t="s">
        <v>339</v>
      </c>
      <c r="P832" s="138" t="s">
        <v>1212</v>
      </c>
      <c r="Q832" s="139">
        <v>31388</v>
      </c>
      <c r="R832" s="139">
        <v>1</v>
      </c>
      <c r="S832" s="139">
        <v>24920</v>
      </c>
      <c r="T832" s="140"/>
      <c r="U832" s="139">
        <v>7821.89</v>
      </c>
      <c r="V832" s="141">
        <v>2.5999999999999998E-4</v>
      </c>
      <c r="W832" s="141">
        <f t="shared" si="15"/>
        <v>1.8383382720984474E-2</v>
      </c>
      <c r="X832" s="141">
        <v>2.1714455198745589E-3</v>
      </c>
      <c r="AC832" s="2"/>
      <c r="AD832" s="2"/>
      <c r="AE832" s="2"/>
    </row>
    <row r="833" spans="1:31" s="134" customFormat="1">
      <c r="A833" s="138" t="s">
        <v>1213</v>
      </c>
      <c r="B833" s="138">
        <v>9302</v>
      </c>
      <c r="C833" s="138" t="s">
        <v>1913</v>
      </c>
      <c r="D833" s="138" t="s">
        <v>1914</v>
      </c>
      <c r="E833" s="138" t="s">
        <v>309</v>
      </c>
      <c r="F833" s="138" t="s">
        <v>1913</v>
      </c>
      <c r="G833" s="138" t="s">
        <v>3587</v>
      </c>
      <c r="H833" s="138" t="s">
        <v>321</v>
      </c>
      <c r="I833" s="138" t="s">
        <v>917</v>
      </c>
      <c r="J833" s="138" t="s">
        <v>204</v>
      </c>
      <c r="K833" s="138" t="s">
        <v>204</v>
      </c>
      <c r="L833" s="138" t="s">
        <v>325</v>
      </c>
      <c r="M833" s="138" t="s">
        <v>340</v>
      </c>
      <c r="N833" s="138" t="s">
        <v>464</v>
      </c>
      <c r="O833" s="138" t="s">
        <v>339</v>
      </c>
      <c r="P833" s="138" t="s">
        <v>1212</v>
      </c>
      <c r="Q833" s="139">
        <v>25242.22</v>
      </c>
      <c r="R833" s="139">
        <v>1</v>
      </c>
      <c r="S833" s="139">
        <v>28940</v>
      </c>
      <c r="T833" s="139">
        <v>47.743000000000002</v>
      </c>
      <c r="U833" s="139">
        <v>7352.8419999999996</v>
      </c>
      <c r="V833" s="141">
        <v>5.2999999999999998E-4</v>
      </c>
      <c r="W833" s="141">
        <f t="shared" si="15"/>
        <v>1.7281003513591846E-2</v>
      </c>
      <c r="X833" s="141">
        <v>2.0412324667370024E-3</v>
      </c>
      <c r="AC833" s="2"/>
      <c r="AD833" s="2"/>
      <c r="AE833" s="2"/>
    </row>
    <row r="834" spans="1:31" s="134" customFormat="1">
      <c r="A834" s="138" t="s">
        <v>1213</v>
      </c>
      <c r="B834" s="138">
        <v>9302</v>
      </c>
      <c r="C834" s="138" t="s">
        <v>3824</v>
      </c>
      <c r="D834" s="138" t="s">
        <v>3825</v>
      </c>
      <c r="E834" s="138" t="s">
        <v>309</v>
      </c>
      <c r="F834" s="138" t="s">
        <v>3826</v>
      </c>
      <c r="G834" s="138" t="s">
        <v>3827</v>
      </c>
      <c r="H834" s="138" t="s">
        <v>321</v>
      </c>
      <c r="I834" s="138" t="s">
        <v>917</v>
      </c>
      <c r="J834" s="138" t="s">
        <v>204</v>
      </c>
      <c r="K834" s="138" t="s">
        <v>204</v>
      </c>
      <c r="L834" s="138" t="s">
        <v>325</v>
      </c>
      <c r="M834" s="138" t="s">
        <v>340</v>
      </c>
      <c r="N834" s="138" t="s">
        <v>440</v>
      </c>
      <c r="O834" s="138" t="s">
        <v>339</v>
      </c>
      <c r="P834" s="138" t="s">
        <v>1212</v>
      </c>
      <c r="Q834" s="139">
        <v>61486.92</v>
      </c>
      <c r="R834" s="139">
        <v>1</v>
      </c>
      <c r="S834" s="139">
        <v>11720</v>
      </c>
      <c r="T834" s="140"/>
      <c r="U834" s="139">
        <v>7206.2669999999998</v>
      </c>
      <c r="V834" s="141">
        <v>1.17E-3</v>
      </c>
      <c r="W834" s="141">
        <f t="shared" ref="W834:W897" si="16">U834/SUMIF(B:B,B834,U:U)</f>
        <v>1.6936515886902093E-2</v>
      </c>
      <c r="X834" s="141">
        <v>2.0005415816599158E-3</v>
      </c>
      <c r="AC834" s="2"/>
      <c r="AD834" s="2"/>
      <c r="AE834" s="2"/>
    </row>
    <row r="835" spans="1:31" s="134" customFormat="1">
      <c r="A835" s="138" t="s">
        <v>1213</v>
      </c>
      <c r="B835" s="138">
        <v>9302</v>
      </c>
      <c r="C835" s="138" t="s">
        <v>3548</v>
      </c>
      <c r="D835" s="138" t="s">
        <v>3549</v>
      </c>
      <c r="E835" s="138" t="s">
        <v>309</v>
      </c>
      <c r="F835" s="138" t="s">
        <v>3548</v>
      </c>
      <c r="G835" s="138" t="s">
        <v>3550</v>
      </c>
      <c r="H835" s="138" t="s">
        <v>321</v>
      </c>
      <c r="I835" s="138" t="s">
        <v>917</v>
      </c>
      <c r="J835" s="138" t="s">
        <v>204</v>
      </c>
      <c r="K835" s="138" t="s">
        <v>204</v>
      </c>
      <c r="L835" s="138" t="s">
        <v>325</v>
      </c>
      <c r="M835" s="138" t="s">
        <v>340</v>
      </c>
      <c r="N835" s="138" t="s">
        <v>480</v>
      </c>
      <c r="O835" s="138" t="s">
        <v>339</v>
      </c>
      <c r="P835" s="138" t="s">
        <v>1212</v>
      </c>
      <c r="Q835" s="139">
        <v>12313</v>
      </c>
      <c r="R835" s="139">
        <v>1</v>
      </c>
      <c r="S835" s="139">
        <v>56600</v>
      </c>
      <c r="T835" s="140"/>
      <c r="U835" s="139">
        <v>6969.1580000000004</v>
      </c>
      <c r="V835" s="141">
        <v>1.6000000000000001E-4</v>
      </c>
      <c r="W835" s="141">
        <f t="shared" si="16"/>
        <v>1.6379250891665659E-2</v>
      </c>
      <c r="X835" s="141">
        <v>1.9347174297258006E-3</v>
      </c>
      <c r="AC835" s="2"/>
      <c r="AD835" s="2"/>
      <c r="AE835" s="2"/>
    </row>
    <row r="836" spans="1:31" s="134" customFormat="1">
      <c r="A836" s="138" t="s">
        <v>1213</v>
      </c>
      <c r="B836" s="138">
        <v>9302</v>
      </c>
      <c r="C836" s="138" t="s">
        <v>2339</v>
      </c>
      <c r="D836" s="138" t="s">
        <v>2340</v>
      </c>
      <c r="E836" s="138" t="s">
        <v>309</v>
      </c>
      <c r="F836" s="138" t="s">
        <v>3556</v>
      </c>
      <c r="G836" s="138" t="s">
        <v>3557</v>
      </c>
      <c r="H836" s="138" t="s">
        <v>321</v>
      </c>
      <c r="I836" s="138" t="s">
        <v>917</v>
      </c>
      <c r="J836" s="138" t="s">
        <v>204</v>
      </c>
      <c r="K836" s="138" t="s">
        <v>204</v>
      </c>
      <c r="L836" s="138" t="s">
        <v>325</v>
      </c>
      <c r="M836" s="138" t="s">
        <v>340</v>
      </c>
      <c r="N836" s="138" t="s">
        <v>445</v>
      </c>
      <c r="O836" s="138" t="s">
        <v>339</v>
      </c>
      <c r="P836" s="138" t="s">
        <v>1212</v>
      </c>
      <c r="Q836" s="139">
        <v>114417</v>
      </c>
      <c r="R836" s="139">
        <v>1</v>
      </c>
      <c r="S836" s="139">
        <v>5909</v>
      </c>
      <c r="T836" s="140"/>
      <c r="U836" s="139">
        <v>6760.9009999999998</v>
      </c>
      <c r="V836" s="141">
        <v>5.1000000000000004E-4</v>
      </c>
      <c r="W836" s="141">
        <f t="shared" si="16"/>
        <v>1.5889795256860764E-2</v>
      </c>
      <c r="X836" s="141">
        <v>1.8769029207474695E-3</v>
      </c>
      <c r="AC836" s="2"/>
      <c r="AD836" s="2"/>
      <c r="AE836" s="2"/>
    </row>
    <row r="837" spans="1:31" s="134" customFormat="1">
      <c r="A837" s="138" t="s">
        <v>1213</v>
      </c>
      <c r="B837" s="138">
        <v>9302</v>
      </c>
      <c r="C837" s="138" t="s">
        <v>1908</v>
      </c>
      <c r="D837" s="138" t="s">
        <v>1909</v>
      </c>
      <c r="E837" s="138" t="s">
        <v>309</v>
      </c>
      <c r="F837" s="138" t="s">
        <v>1908</v>
      </c>
      <c r="G837" s="138" t="s">
        <v>3578</v>
      </c>
      <c r="H837" s="138" t="s">
        <v>321</v>
      </c>
      <c r="I837" s="138" t="s">
        <v>917</v>
      </c>
      <c r="J837" s="138" t="s">
        <v>204</v>
      </c>
      <c r="K837" s="138" t="s">
        <v>204</v>
      </c>
      <c r="L837" s="138" t="s">
        <v>325</v>
      </c>
      <c r="M837" s="138" t="s">
        <v>340</v>
      </c>
      <c r="N837" s="138" t="s">
        <v>464</v>
      </c>
      <c r="O837" s="138" t="s">
        <v>339</v>
      </c>
      <c r="P837" s="138" t="s">
        <v>1212</v>
      </c>
      <c r="Q837" s="139">
        <v>60183</v>
      </c>
      <c r="R837" s="139">
        <v>1</v>
      </c>
      <c r="S837" s="139">
        <v>10740</v>
      </c>
      <c r="T837" s="140"/>
      <c r="U837" s="139">
        <v>6463.6540000000005</v>
      </c>
      <c r="V837" s="141">
        <v>1.64E-3</v>
      </c>
      <c r="W837" s="141">
        <f t="shared" si="16"/>
        <v>1.5191191036696014E-2</v>
      </c>
      <c r="X837" s="141">
        <v>1.7943837768517933E-3</v>
      </c>
      <c r="AC837" s="2"/>
      <c r="AD837" s="2"/>
      <c r="AE837" s="2"/>
    </row>
    <row r="838" spans="1:31" s="134" customFormat="1">
      <c r="A838" s="138" t="s">
        <v>1213</v>
      </c>
      <c r="B838" s="138">
        <v>9302</v>
      </c>
      <c r="C838" s="138" t="s">
        <v>2550</v>
      </c>
      <c r="D838" s="138" t="s">
        <v>2551</v>
      </c>
      <c r="E838" s="138" t="s">
        <v>309</v>
      </c>
      <c r="F838" s="138" t="s">
        <v>2550</v>
      </c>
      <c r="G838" s="138" t="s">
        <v>3534</v>
      </c>
      <c r="H838" s="138" t="s">
        <v>321</v>
      </c>
      <c r="I838" s="138" t="s">
        <v>917</v>
      </c>
      <c r="J838" s="138" t="s">
        <v>204</v>
      </c>
      <c r="K838" s="138" t="s">
        <v>204</v>
      </c>
      <c r="L838" s="138" t="s">
        <v>325</v>
      </c>
      <c r="M838" s="138" t="s">
        <v>340</v>
      </c>
      <c r="N838" s="138" t="s">
        <v>440</v>
      </c>
      <c r="O838" s="138" t="s">
        <v>339</v>
      </c>
      <c r="P838" s="138" t="s">
        <v>1212</v>
      </c>
      <c r="Q838" s="139">
        <v>195476.2</v>
      </c>
      <c r="R838" s="139">
        <v>1</v>
      </c>
      <c r="S838" s="139">
        <v>3240</v>
      </c>
      <c r="T838" s="140"/>
      <c r="U838" s="139">
        <v>6333.4290000000001</v>
      </c>
      <c r="V838" s="141">
        <v>7.6000000000000004E-4</v>
      </c>
      <c r="W838" s="141">
        <f t="shared" si="16"/>
        <v>1.4885129967716494E-2</v>
      </c>
      <c r="X838" s="141">
        <v>1.7582318375090431E-3</v>
      </c>
      <c r="AC838" s="2"/>
      <c r="AD838" s="2"/>
      <c r="AE838" s="2"/>
    </row>
    <row r="839" spans="1:31" s="134" customFormat="1">
      <c r="A839" s="138" t="s">
        <v>1213</v>
      </c>
      <c r="B839" s="138">
        <v>9302</v>
      </c>
      <c r="C839" s="138" t="s">
        <v>2270</v>
      </c>
      <c r="D839" s="138" t="s">
        <v>2271</v>
      </c>
      <c r="E839" s="138" t="s">
        <v>309</v>
      </c>
      <c r="F839" s="138" t="s">
        <v>3739</v>
      </c>
      <c r="G839" s="138" t="s">
        <v>3740</v>
      </c>
      <c r="H839" s="138" t="s">
        <v>321</v>
      </c>
      <c r="I839" s="138" t="s">
        <v>917</v>
      </c>
      <c r="J839" s="138" t="s">
        <v>204</v>
      </c>
      <c r="K839" s="138" t="s">
        <v>204</v>
      </c>
      <c r="L839" s="138" t="s">
        <v>325</v>
      </c>
      <c r="M839" s="138" t="s">
        <v>340</v>
      </c>
      <c r="N839" s="138" t="s">
        <v>445</v>
      </c>
      <c r="O839" s="138" t="s">
        <v>339</v>
      </c>
      <c r="P839" s="138" t="s">
        <v>1212</v>
      </c>
      <c r="Q839" s="139">
        <v>66530.460000000006</v>
      </c>
      <c r="R839" s="139">
        <v>1</v>
      </c>
      <c r="S839" s="139">
        <v>9094</v>
      </c>
      <c r="T839" s="140"/>
      <c r="U839" s="139">
        <v>6050.28</v>
      </c>
      <c r="V839" s="141">
        <v>8.4000000000000003E-4</v>
      </c>
      <c r="W839" s="141">
        <f t="shared" si="16"/>
        <v>1.4219659546365129E-2</v>
      </c>
      <c r="X839" s="141">
        <v>1.6796264585652121E-3</v>
      </c>
      <c r="AC839" s="2"/>
      <c r="AD839" s="2"/>
      <c r="AE839" s="2"/>
    </row>
    <row r="840" spans="1:31" s="134" customFormat="1">
      <c r="A840" s="138" t="s">
        <v>1213</v>
      </c>
      <c r="B840" s="138">
        <v>9302</v>
      </c>
      <c r="C840" s="138" t="s">
        <v>2204</v>
      </c>
      <c r="D840" s="138" t="s">
        <v>2205</v>
      </c>
      <c r="E840" s="138" t="s">
        <v>309</v>
      </c>
      <c r="F840" s="138" t="s">
        <v>3532</v>
      </c>
      <c r="G840" s="138" t="s">
        <v>3533</v>
      </c>
      <c r="H840" s="138" t="s">
        <v>321</v>
      </c>
      <c r="I840" s="138" t="s">
        <v>917</v>
      </c>
      <c r="J840" s="138" t="s">
        <v>204</v>
      </c>
      <c r="K840" s="138" t="s">
        <v>204</v>
      </c>
      <c r="L840" s="138" t="s">
        <v>325</v>
      </c>
      <c r="M840" s="138" t="s">
        <v>340</v>
      </c>
      <c r="N840" s="138" t="s">
        <v>445</v>
      </c>
      <c r="O840" s="138" t="s">
        <v>339</v>
      </c>
      <c r="P840" s="138" t="s">
        <v>1212</v>
      </c>
      <c r="Q840" s="139">
        <v>80325.81</v>
      </c>
      <c r="R840" s="139">
        <v>1</v>
      </c>
      <c r="S840" s="139">
        <v>6881</v>
      </c>
      <c r="T840" s="140"/>
      <c r="U840" s="139">
        <v>5527.2190000000001</v>
      </c>
      <c r="V840" s="141">
        <v>3.1E-4</v>
      </c>
      <c r="W840" s="141">
        <f t="shared" si="16"/>
        <v>1.2990336384134408E-2</v>
      </c>
      <c r="X840" s="141">
        <v>1.5344187830454712E-3</v>
      </c>
      <c r="AC840" s="2"/>
      <c r="AD840" s="2"/>
      <c r="AE840" s="2"/>
    </row>
    <row r="841" spans="1:31" s="134" customFormat="1">
      <c r="A841" s="138" t="s">
        <v>1213</v>
      </c>
      <c r="B841" s="138">
        <v>9302</v>
      </c>
      <c r="C841" s="138" t="s">
        <v>3672</v>
      </c>
      <c r="D841" s="138" t="s">
        <v>3673</v>
      </c>
      <c r="E841" s="138" t="s">
        <v>309</v>
      </c>
      <c r="F841" s="138" t="s">
        <v>3672</v>
      </c>
      <c r="G841" s="138" t="s">
        <v>3674</v>
      </c>
      <c r="H841" s="138" t="s">
        <v>321</v>
      </c>
      <c r="I841" s="138" t="s">
        <v>917</v>
      </c>
      <c r="J841" s="138" t="s">
        <v>204</v>
      </c>
      <c r="K841" s="138" t="s">
        <v>204</v>
      </c>
      <c r="L841" s="138" t="s">
        <v>325</v>
      </c>
      <c r="M841" s="138" t="s">
        <v>340</v>
      </c>
      <c r="N841" s="138" t="s">
        <v>451</v>
      </c>
      <c r="O841" s="138" t="s">
        <v>339</v>
      </c>
      <c r="P841" s="138" t="s">
        <v>1212</v>
      </c>
      <c r="Q841" s="139">
        <v>37906.68</v>
      </c>
      <c r="R841" s="139">
        <v>1</v>
      </c>
      <c r="S841" s="139">
        <v>13820</v>
      </c>
      <c r="T841" s="140"/>
      <c r="U841" s="139">
        <v>5238.7030000000004</v>
      </c>
      <c r="V841" s="141">
        <v>1.09E-3</v>
      </c>
      <c r="W841" s="141">
        <f t="shared" si="16"/>
        <v>1.2312252180811738E-2</v>
      </c>
      <c r="X841" s="141">
        <v>1.4543234639330664E-3</v>
      </c>
      <c r="AC841" s="2"/>
      <c r="AD841" s="2"/>
      <c r="AE841" s="2"/>
    </row>
    <row r="842" spans="1:31" s="134" customFormat="1">
      <c r="A842" s="138" t="s">
        <v>1213</v>
      </c>
      <c r="B842" s="138">
        <v>9302</v>
      </c>
      <c r="C842" s="138" t="s">
        <v>2050</v>
      </c>
      <c r="D842" s="138" t="s">
        <v>2051</v>
      </c>
      <c r="E842" s="138" t="s">
        <v>309</v>
      </c>
      <c r="F842" s="138" t="s">
        <v>2050</v>
      </c>
      <c r="G842" s="138" t="s">
        <v>3668</v>
      </c>
      <c r="H842" s="138" t="s">
        <v>321</v>
      </c>
      <c r="I842" s="138" t="s">
        <v>917</v>
      </c>
      <c r="J842" s="138" t="s">
        <v>204</v>
      </c>
      <c r="K842" s="138" t="s">
        <v>204</v>
      </c>
      <c r="L842" s="138" t="s">
        <v>325</v>
      </c>
      <c r="M842" s="138" t="s">
        <v>340</v>
      </c>
      <c r="N842" s="138" t="s">
        <v>464</v>
      </c>
      <c r="O842" s="138" t="s">
        <v>339</v>
      </c>
      <c r="P842" s="138" t="s">
        <v>1212</v>
      </c>
      <c r="Q842" s="139">
        <v>284041.96000000002</v>
      </c>
      <c r="R842" s="139">
        <v>1</v>
      </c>
      <c r="S842" s="139">
        <v>1796</v>
      </c>
      <c r="T842" s="140"/>
      <c r="U842" s="139">
        <v>5101.3940000000002</v>
      </c>
      <c r="V842" s="141">
        <v>5.9999999999999995E-4</v>
      </c>
      <c r="W842" s="141">
        <f t="shared" si="16"/>
        <v>1.1989541953739297E-2</v>
      </c>
      <c r="X842" s="141">
        <v>1.416204925716797E-3</v>
      </c>
      <c r="AC842" s="2"/>
      <c r="AD842" s="2"/>
      <c r="AE842" s="2"/>
    </row>
    <row r="843" spans="1:31" s="134" customFormat="1">
      <c r="A843" s="138" t="s">
        <v>1213</v>
      </c>
      <c r="B843" s="138">
        <v>9302</v>
      </c>
      <c r="C843" s="138" t="s">
        <v>2598</v>
      </c>
      <c r="D843" s="138" t="s">
        <v>2599</v>
      </c>
      <c r="E843" s="138" t="s">
        <v>309</v>
      </c>
      <c r="F843" s="138" t="s">
        <v>2598</v>
      </c>
      <c r="G843" s="138" t="s">
        <v>3664</v>
      </c>
      <c r="H843" s="138" t="s">
        <v>321</v>
      </c>
      <c r="I843" s="138" t="s">
        <v>917</v>
      </c>
      <c r="J843" s="138" t="s">
        <v>204</v>
      </c>
      <c r="K843" s="138" t="s">
        <v>204</v>
      </c>
      <c r="L843" s="138" t="s">
        <v>325</v>
      </c>
      <c r="M843" s="138" t="s">
        <v>340</v>
      </c>
      <c r="N843" s="138" t="s">
        <v>454</v>
      </c>
      <c r="O843" s="138" t="s">
        <v>339</v>
      </c>
      <c r="P843" s="138" t="s">
        <v>1212</v>
      </c>
      <c r="Q843" s="139">
        <v>2511636.54</v>
      </c>
      <c r="R843" s="139">
        <v>1</v>
      </c>
      <c r="S843" s="139">
        <v>203</v>
      </c>
      <c r="T843" s="140"/>
      <c r="U843" s="139">
        <v>5098.6220000000003</v>
      </c>
      <c r="V843" s="141">
        <v>9.7000000000000005E-4</v>
      </c>
      <c r="W843" s="141">
        <f t="shared" si="16"/>
        <v>1.1983027065789893E-2</v>
      </c>
      <c r="X843" s="141">
        <v>1.4154353870271588E-3</v>
      </c>
      <c r="AC843" s="2"/>
      <c r="AD843" s="2"/>
      <c r="AE843" s="2"/>
    </row>
    <row r="844" spans="1:31" s="134" customFormat="1">
      <c r="A844" s="138" t="s">
        <v>1213</v>
      </c>
      <c r="B844" s="138">
        <v>9302</v>
      </c>
      <c r="C844" s="138" t="s">
        <v>3774</v>
      </c>
      <c r="D844" s="138" t="s">
        <v>3775</v>
      </c>
      <c r="E844" s="138" t="s">
        <v>309</v>
      </c>
      <c r="F844" s="138" t="s">
        <v>3774</v>
      </c>
      <c r="G844" s="138" t="s">
        <v>3776</v>
      </c>
      <c r="H844" s="138" t="s">
        <v>321</v>
      </c>
      <c r="I844" s="138" t="s">
        <v>917</v>
      </c>
      <c r="J844" s="138" t="s">
        <v>204</v>
      </c>
      <c r="K844" s="138" t="s">
        <v>204</v>
      </c>
      <c r="L844" s="138" t="s">
        <v>325</v>
      </c>
      <c r="M844" s="138" t="s">
        <v>340</v>
      </c>
      <c r="N844" s="138" t="s">
        <v>445</v>
      </c>
      <c r="O844" s="138" t="s">
        <v>339</v>
      </c>
      <c r="P844" s="138" t="s">
        <v>1212</v>
      </c>
      <c r="Q844" s="139">
        <v>700729.6</v>
      </c>
      <c r="R844" s="139">
        <v>1</v>
      </c>
      <c r="S844" s="139">
        <v>672.9</v>
      </c>
      <c r="T844" s="140"/>
      <c r="U844" s="139">
        <v>4715.2089999999998</v>
      </c>
      <c r="V844" s="141">
        <v>6.6E-4</v>
      </c>
      <c r="W844" s="141">
        <f t="shared" si="16"/>
        <v>1.1081911361119943E-2</v>
      </c>
      <c r="X844" s="141">
        <v>1.3089955826944893E-3</v>
      </c>
      <c r="AC844" s="2"/>
      <c r="AD844" s="2"/>
      <c r="AE844" s="2"/>
    </row>
    <row r="845" spans="1:31" s="134" customFormat="1">
      <c r="A845" s="138" t="s">
        <v>1213</v>
      </c>
      <c r="B845" s="138">
        <v>9302</v>
      </c>
      <c r="C845" s="138" t="s">
        <v>3568</v>
      </c>
      <c r="D845" s="138" t="s">
        <v>3569</v>
      </c>
      <c r="E845" s="138" t="s">
        <v>309</v>
      </c>
      <c r="F845" s="138" t="s">
        <v>3568</v>
      </c>
      <c r="G845" s="138" t="s">
        <v>3570</v>
      </c>
      <c r="H845" s="138" t="s">
        <v>321</v>
      </c>
      <c r="I845" s="138" t="s">
        <v>917</v>
      </c>
      <c r="J845" s="138" t="s">
        <v>204</v>
      </c>
      <c r="K845" s="138" t="s">
        <v>204</v>
      </c>
      <c r="L845" s="138" t="s">
        <v>325</v>
      </c>
      <c r="M845" s="138" t="s">
        <v>340</v>
      </c>
      <c r="N845" s="138" t="s">
        <v>458</v>
      </c>
      <c r="O845" s="138" t="s">
        <v>339</v>
      </c>
      <c r="P845" s="138" t="s">
        <v>1212</v>
      </c>
      <c r="Q845" s="139">
        <v>6759.58</v>
      </c>
      <c r="R845" s="139">
        <v>1</v>
      </c>
      <c r="S845" s="139">
        <v>68020</v>
      </c>
      <c r="T845" s="140"/>
      <c r="U845" s="139">
        <v>4597.866</v>
      </c>
      <c r="V845" s="141">
        <v>2.3000000000000001E-4</v>
      </c>
      <c r="W845" s="141">
        <f t="shared" si="16"/>
        <v>1.0806126189169369E-2</v>
      </c>
      <c r="X845" s="141">
        <v>1.2764198328899484E-3</v>
      </c>
      <c r="AC845" s="2"/>
      <c r="AD845" s="2"/>
      <c r="AE845" s="2"/>
    </row>
    <row r="846" spans="1:31" s="134" customFormat="1">
      <c r="A846" s="138" t="s">
        <v>1213</v>
      </c>
      <c r="B846" s="138">
        <v>9302</v>
      </c>
      <c r="C846" s="138" t="s">
        <v>2586</v>
      </c>
      <c r="D846" s="138" t="s">
        <v>2587</v>
      </c>
      <c r="E846" s="138" t="s">
        <v>309</v>
      </c>
      <c r="F846" s="138" t="s">
        <v>2586</v>
      </c>
      <c r="G846" s="138" t="s">
        <v>3609</v>
      </c>
      <c r="H846" s="138" t="s">
        <v>321</v>
      </c>
      <c r="I846" s="138" t="s">
        <v>917</v>
      </c>
      <c r="J846" s="138" t="s">
        <v>204</v>
      </c>
      <c r="K846" s="138" t="s">
        <v>204</v>
      </c>
      <c r="L846" s="138" t="s">
        <v>325</v>
      </c>
      <c r="M846" s="138" t="s">
        <v>340</v>
      </c>
      <c r="N846" s="138" t="s">
        <v>478</v>
      </c>
      <c r="O846" s="138" t="s">
        <v>339</v>
      </c>
      <c r="P846" s="138" t="s">
        <v>1212</v>
      </c>
      <c r="Q846" s="139">
        <v>277618</v>
      </c>
      <c r="R846" s="139">
        <v>1</v>
      </c>
      <c r="S846" s="139">
        <v>1651</v>
      </c>
      <c r="T846" s="140"/>
      <c r="U846" s="139">
        <v>4583.473</v>
      </c>
      <c r="V846" s="141">
        <v>1.3699999999999999E-3</v>
      </c>
      <c r="W846" s="141">
        <f t="shared" si="16"/>
        <v>1.0772299067143474E-2</v>
      </c>
      <c r="X846" s="141">
        <v>1.2724241725869329E-3</v>
      </c>
      <c r="AC846" s="2"/>
      <c r="AD846" s="2"/>
      <c r="AE846" s="2"/>
    </row>
    <row r="847" spans="1:31" s="134" customFormat="1">
      <c r="A847" s="138" t="s">
        <v>1213</v>
      </c>
      <c r="B847" s="138">
        <v>9302</v>
      </c>
      <c r="C847" s="138" t="s">
        <v>3787</v>
      </c>
      <c r="D847" s="138" t="s">
        <v>3788</v>
      </c>
      <c r="E847" s="138" t="s">
        <v>309</v>
      </c>
      <c r="F847" s="138" t="s">
        <v>3787</v>
      </c>
      <c r="G847" s="138" t="s">
        <v>3789</v>
      </c>
      <c r="H847" s="138" t="s">
        <v>321</v>
      </c>
      <c r="I847" s="138" t="s">
        <v>917</v>
      </c>
      <c r="J847" s="138" t="s">
        <v>204</v>
      </c>
      <c r="K847" s="138" t="s">
        <v>204</v>
      </c>
      <c r="L847" s="138" t="s">
        <v>325</v>
      </c>
      <c r="M847" s="138" t="s">
        <v>340</v>
      </c>
      <c r="N847" s="138" t="s">
        <v>459</v>
      </c>
      <c r="O847" s="138" t="s">
        <v>339</v>
      </c>
      <c r="P847" s="138" t="s">
        <v>1212</v>
      </c>
      <c r="Q847" s="139">
        <v>184410</v>
      </c>
      <c r="R847" s="139">
        <v>1</v>
      </c>
      <c r="S847" s="139">
        <v>2372</v>
      </c>
      <c r="T847" s="140"/>
      <c r="U847" s="139">
        <v>4374.2049999999999</v>
      </c>
      <c r="V847" s="141">
        <v>1.83E-3</v>
      </c>
      <c r="W847" s="141">
        <f t="shared" si="16"/>
        <v>1.0280467331430624E-2</v>
      </c>
      <c r="X847" s="141">
        <v>1.214328998523745E-3</v>
      </c>
      <c r="AC847" s="2"/>
      <c r="AD847" s="2"/>
      <c r="AE847" s="2"/>
    </row>
    <row r="848" spans="1:31" s="134" customFormat="1">
      <c r="A848" s="138" t="s">
        <v>1213</v>
      </c>
      <c r="B848" s="138">
        <v>9302</v>
      </c>
      <c r="C848" s="138" t="s">
        <v>2482</v>
      </c>
      <c r="D848" s="138" t="s">
        <v>2483</v>
      </c>
      <c r="E848" s="138" t="s">
        <v>309</v>
      </c>
      <c r="F848" s="138" t="s">
        <v>2482</v>
      </c>
      <c r="G848" s="138" t="s">
        <v>3778</v>
      </c>
      <c r="H848" s="138" t="s">
        <v>321</v>
      </c>
      <c r="I848" s="138" t="s">
        <v>917</v>
      </c>
      <c r="J848" s="138" t="s">
        <v>204</v>
      </c>
      <c r="K848" s="138" t="s">
        <v>204</v>
      </c>
      <c r="L848" s="138" t="s">
        <v>325</v>
      </c>
      <c r="M848" s="138" t="s">
        <v>340</v>
      </c>
      <c r="N848" s="138" t="s">
        <v>465</v>
      </c>
      <c r="O848" s="138" t="s">
        <v>339</v>
      </c>
      <c r="P848" s="138" t="s">
        <v>1212</v>
      </c>
      <c r="Q848" s="139">
        <v>78529.2</v>
      </c>
      <c r="R848" s="139">
        <v>1</v>
      </c>
      <c r="S848" s="139">
        <v>5364</v>
      </c>
      <c r="T848" s="140"/>
      <c r="U848" s="139">
        <v>4212.3059999999996</v>
      </c>
      <c r="V848" s="141">
        <v>1.06E-3</v>
      </c>
      <c r="W848" s="141">
        <f t="shared" si="16"/>
        <v>9.8999645016612636E-3</v>
      </c>
      <c r="X848" s="141">
        <v>1.1693839969675773E-3</v>
      </c>
      <c r="AC848" s="2"/>
      <c r="AD848" s="2"/>
      <c r="AE848" s="2"/>
    </row>
    <row r="849" spans="1:31" s="134" customFormat="1">
      <c r="A849" s="138" t="s">
        <v>1213</v>
      </c>
      <c r="B849" s="138">
        <v>9302</v>
      </c>
      <c r="C849" s="138" t="s">
        <v>3754</v>
      </c>
      <c r="D849" s="138" t="s">
        <v>3755</v>
      </c>
      <c r="E849" s="138" t="s">
        <v>309</v>
      </c>
      <c r="F849" s="138" t="s">
        <v>3756</v>
      </c>
      <c r="G849" s="138" t="s">
        <v>3757</v>
      </c>
      <c r="H849" s="138" t="s">
        <v>321</v>
      </c>
      <c r="I849" s="138" t="s">
        <v>917</v>
      </c>
      <c r="J849" s="138" t="s">
        <v>204</v>
      </c>
      <c r="K849" s="138" t="s">
        <v>204</v>
      </c>
      <c r="L849" s="138" t="s">
        <v>325</v>
      </c>
      <c r="M849" s="138" t="s">
        <v>340</v>
      </c>
      <c r="N849" s="138" t="s">
        <v>476</v>
      </c>
      <c r="O849" s="138" t="s">
        <v>339</v>
      </c>
      <c r="P849" s="138" t="s">
        <v>1212</v>
      </c>
      <c r="Q849" s="139">
        <v>58790</v>
      </c>
      <c r="R849" s="139">
        <v>1</v>
      </c>
      <c r="S849" s="139">
        <v>6861</v>
      </c>
      <c r="T849" s="139">
        <v>36.630000000000003</v>
      </c>
      <c r="U849" s="139">
        <v>4070.212</v>
      </c>
      <c r="V849" s="141">
        <v>8.1999999999999998E-4</v>
      </c>
      <c r="W849" s="141">
        <f t="shared" si="16"/>
        <v>9.5660083370571122E-3</v>
      </c>
      <c r="X849" s="141">
        <v>1.1299370883941949E-3</v>
      </c>
      <c r="AC849" s="2"/>
      <c r="AD849" s="2"/>
      <c r="AE849" s="2"/>
    </row>
    <row r="850" spans="1:31" s="134" customFormat="1">
      <c r="A850" s="138" t="s">
        <v>1213</v>
      </c>
      <c r="B850" s="138">
        <v>9302</v>
      </c>
      <c r="C850" s="138" t="s">
        <v>2327</v>
      </c>
      <c r="D850" s="138" t="s">
        <v>2328</v>
      </c>
      <c r="E850" s="138" t="s">
        <v>309</v>
      </c>
      <c r="F850" s="138" t="s">
        <v>2327</v>
      </c>
      <c r="G850" s="138" t="s">
        <v>3745</v>
      </c>
      <c r="H850" s="138" t="s">
        <v>321</v>
      </c>
      <c r="I850" s="138" t="s">
        <v>917</v>
      </c>
      <c r="J850" s="138" t="s">
        <v>204</v>
      </c>
      <c r="K850" s="138" t="s">
        <v>204</v>
      </c>
      <c r="L850" s="138" t="s">
        <v>325</v>
      </c>
      <c r="M850" s="138" t="s">
        <v>340</v>
      </c>
      <c r="N850" s="138" t="s">
        <v>464</v>
      </c>
      <c r="O850" s="138" t="s">
        <v>339</v>
      </c>
      <c r="P850" s="138" t="s">
        <v>1212</v>
      </c>
      <c r="Q850" s="139">
        <v>137574</v>
      </c>
      <c r="R850" s="139">
        <v>1</v>
      </c>
      <c r="S850" s="139">
        <v>2900</v>
      </c>
      <c r="T850" s="139">
        <v>33.018000000000001</v>
      </c>
      <c r="U850" s="139">
        <v>4022.6640000000002</v>
      </c>
      <c r="V850" s="141">
        <v>6.4000000000000005E-4</v>
      </c>
      <c r="W850" s="141">
        <f t="shared" si="16"/>
        <v>9.4542587366897631E-3</v>
      </c>
      <c r="X850" s="141">
        <v>1.1167372234537527E-3</v>
      </c>
      <c r="AC850" s="2"/>
      <c r="AD850" s="2"/>
      <c r="AE850" s="2"/>
    </row>
    <row r="851" spans="1:31" s="134" customFormat="1">
      <c r="A851" s="138" t="s">
        <v>1213</v>
      </c>
      <c r="B851" s="138">
        <v>9302</v>
      </c>
      <c r="C851" s="138" t="s">
        <v>3062</v>
      </c>
      <c r="D851" s="138" t="s">
        <v>3063</v>
      </c>
      <c r="E851" s="138" t="s">
        <v>309</v>
      </c>
      <c r="F851" s="138" t="s">
        <v>3062</v>
      </c>
      <c r="G851" s="138" t="s">
        <v>3939</v>
      </c>
      <c r="H851" s="138" t="s">
        <v>321</v>
      </c>
      <c r="I851" s="138" t="s">
        <v>917</v>
      </c>
      <c r="J851" s="138" t="s">
        <v>204</v>
      </c>
      <c r="K851" s="138" t="s">
        <v>204</v>
      </c>
      <c r="L851" s="138" t="s">
        <v>325</v>
      </c>
      <c r="M851" s="138" t="s">
        <v>340</v>
      </c>
      <c r="N851" s="138" t="s">
        <v>458</v>
      </c>
      <c r="O851" s="138" t="s">
        <v>339</v>
      </c>
      <c r="P851" s="138" t="s">
        <v>1212</v>
      </c>
      <c r="Q851" s="139">
        <v>27231</v>
      </c>
      <c r="R851" s="139">
        <v>1</v>
      </c>
      <c r="S851" s="139">
        <v>14540</v>
      </c>
      <c r="T851" s="140"/>
      <c r="U851" s="139">
        <v>3959.3870000000002</v>
      </c>
      <c r="V851" s="141">
        <v>2.0999999999999999E-3</v>
      </c>
      <c r="W851" s="141">
        <f t="shared" si="16"/>
        <v>9.3055420827307146E-3</v>
      </c>
      <c r="X851" s="141">
        <v>1.0991708094334708E-3</v>
      </c>
      <c r="AC851" s="2"/>
      <c r="AD851" s="2"/>
      <c r="AE851" s="2"/>
    </row>
    <row r="852" spans="1:31" s="134" customFormat="1">
      <c r="A852" s="138" t="s">
        <v>1213</v>
      </c>
      <c r="B852" s="138">
        <v>9302</v>
      </c>
      <c r="C852" s="138" t="s">
        <v>1835</v>
      </c>
      <c r="D852" s="138" t="s">
        <v>1836</v>
      </c>
      <c r="E852" s="138" t="s">
        <v>309</v>
      </c>
      <c r="F852" s="138" t="s">
        <v>3957</v>
      </c>
      <c r="G852" s="138" t="s">
        <v>3958</v>
      </c>
      <c r="H852" s="138" t="s">
        <v>321</v>
      </c>
      <c r="I852" s="138" t="s">
        <v>917</v>
      </c>
      <c r="J852" s="138" t="s">
        <v>204</v>
      </c>
      <c r="K852" s="138" t="s">
        <v>204</v>
      </c>
      <c r="L852" s="138" t="s">
        <v>325</v>
      </c>
      <c r="M852" s="138" t="s">
        <v>340</v>
      </c>
      <c r="N852" s="138" t="s">
        <v>441</v>
      </c>
      <c r="O852" s="138" t="s">
        <v>339</v>
      </c>
      <c r="P852" s="138" t="s">
        <v>1212</v>
      </c>
      <c r="Q852" s="139">
        <v>69458</v>
      </c>
      <c r="R852" s="139">
        <v>1</v>
      </c>
      <c r="S852" s="139">
        <v>5556</v>
      </c>
      <c r="T852" s="140"/>
      <c r="U852" s="139">
        <v>3859.0859999999998</v>
      </c>
      <c r="V852" s="141">
        <v>5.3E-3</v>
      </c>
      <c r="W852" s="141">
        <f t="shared" si="16"/>
        <v>9.0698098402295455E-3</v>
      </c>
      <c r="X852" s="141">
        <v>1.0713261124243158E-3</v>
      </c>
      <c r="AC852" s="2"/>
      <c r="AD852" s="2"/>
      <c r="AE852" s="2"/>
    </row>
    <row r="853" spans="1:31" s="134" customFormat="1">
      <c r="A853" s="138" t="s">
        <v>1213</v>
      </c>
      <c r="B853" s="138">
        <v>9302</v>
      </c>
      <c r="C853" s="138" t="s">
        <v>2385</v>
      </c>
      <c r="D853" s="138" t="s">
        <v>2386</v>
      </c>
      <c r="E853" s="138" t="s">
        <v>309</v>
      </c>
      <c r="F853" s="138" t="s">
        <v>2385</v>
      </c>
      <c r="G853" s="138" t="s">
        <v>3641</v>
      </c>
      <c r="H853" s="138" t="s">
        <v>321</v>
      </c>
      <c r="I853" s="138" t="s">
        <v>917</v>
      </c>
      <c r="J853" s="138" t="s">
        <v>204</v>
      </c>
      <c r="K853" s="138" t="s">
        <v>204</v>
      </c>
      <c r="L853" s="138" t="s">
        <v>325</v>
      </c>
      <c r="M853" s="138" t="s">
        <v>340</v>
      </c>
      <c r="N853" s="138" t="s">
        <v>447</v>
      </c>
      <c r="O853" s="138" t="s">
        <v>339</v>
      </c>
      <c r="P853" s="138" t="s">
        <v>1212</v>
      </c>
      <c r="Q853" s="139">
        <v>12654</v>
      </c>
      <c r="R853" s="139">
        <v>1</v>
      </c>
      <c r="S853" s="139">
        <v>30010</v>
      </c>
      <c r="T853" s="140"/>
      <c r="U853" s="139">
        <v>3797.4650000000001</v>
      </c>
      <c r="V853" s="141">
        <v>6.0999999999999997E-4</v>
      </c>
      <c r="W853" s="141">
        <f t="shared" si="16"/>
        <v>8.9249851972532605E-3</v>
      </c>
      <c r="X853" s="141">
        <v>1.0542194228160256E-3</v>
      </c>
      <c r="AC853" s="2"/>
      <c r="AD853" s="2"/>
      <c r="AE853" s="2"/>
    </row>
    <row r="854" spans="1:31" s="134" customFormat="1">
      <c r="A854" s="138" t="s">
        <v>1213</v>
      </c>
      <c r="B854" s="138">
        <v>9302</v>
      </c>
      <c r="C854" s="138" t="s">
        <v>3959</v>
      </c>
      <c r="D854" s="138" t="s">
        <v>3960</v>
      </c>
      <c r="E854" s="138" t="s">
        <v>309</v>
      </c>
      <c r="F854" s="138" t="s">
        <v>3959</v>
      </c>
      <c r="G854" s="138" t="s">
        <v>3961</v>
      </c>
      <c r="H854" s="138" t="s">
        <v>321</v>
      </c>
      <c r="I854" s="138" t="s">
        <v>917</v>
      </c>
      <c r="J854" s="138" t="s">
        <v>204</v>
      </c>
      <c r="K854" s="138" t="s">
        <v>204</v>
      </c>
      <c r="L854" s="138" t="s">
        <v>325</v>
      </c>
      <c r="M854" s="138" t="s">
        <v>340</v>
      </c>
      <c r="N854" s="138" t="s">
        <v>439</v>
      </c>
      <c r="O854" s="138" t="s">
        <v>339</v>
      </c>
      <c r="P854" s="138" t="s">
        <v>1212</v>
      </c>
      <c r="Q854" s="139">
        <v>69941</v>
      </c>
      <c r="R854" s="139">
        <v>1</v>
      </c>
      <c r="S854" s="139">
        <v>5050</v>
      </c>
      <c r="T854" s="140"/>
      <c r="U854" s="139">
        <v>3532.0210000000002</v>
      </c>
      <c r="V854" s="141">
        <v>2.8300000000000001E-3</v>
      </c>
      <c r="W854" s="141">
        <f t="shared" si="16"/>
        <v>8.301125919893312E-3</v>
      </c>
      <c r="X854" s="141">
        <v>9.8052915299919334E-4</v>
      </c>
      <c r="AC854" s="2"/>
      <c r="AD854" s="2"/>
      <c r="AE854" s="2"/>
    </row>
    <row r="855" spans="1:31" s="134" customFormat="1">
      <c r="A855" s="138" t="s">
        <v>1213</v>
      </c>
      <c r="B855" s="138">
        <v>9302</v>
      </c>
      <c r="C855" s="138" t="s">
        <v>2041</v>
      </c>
      <c r="D855" s="138" t="s">
        <v>2042</v>
      </c>
      <c r="E855" s="138" t="s">
        <v>309</v>
      </c>
      <c r="F855" s="138" t="s">
        <v>2041</v>
      </c>
      <c r="G855" s="138" t="s">
        <v>3640</v>
      </c>
      <c r="H855" s="138" t="s">
        <v>321</v>
      </c>
      <c r="I855" s="138" t="s">
        <v>917</v>
      </c>
      <c r="J855" s="138" t="s">
        <v>204</v>
      </c>
      <c r="K855" s="138" t="s">
        <v>204</v>
      </c>
      <c r="L855" s="138" t="s">
        <v>325</v>
      </c>
      <c r="M855" s="138" t="s">
        <v>340</v>
      </c>
      <c r="N855" s="138" t="s">
        <v>461</v>
      </c>
      <c r="O855" s="138" t="s">
        <v>339</v>
      </c>
      <c r="P855" s="138" t="s">
        <v>1212</v>
      </c>
      <c r="Q855" s="139">
        <v>7166</v>
      </c>
      <c r="R855" s="139">
        <v>1</v>
      </c>
      <c r="S855" s="139">
        <v>48410</v>
      </c>
      <c r="T855" s="140"/>
      <c r="U855" s="139">
        <v>3469.0610000000001</v>
      </c>
      <c r="V855" s="141">
        <v>4.4000000000000002E-4</v>
      </c>
      <c r="W855" s="141">
        <f t="shared" si="16"/>
        <v>8.1531542946066907E-3</v>
      </c>
      <c r="X855" s="141">
        <v>9.630507417799992E-4</v>
      </c>
      <c r="AC855" s="2"/>
      <c r="AD855" s="2"/>
      <c r="AE855" s="2"/>
    </row>
    <row r="856" spans="1:31" s="134" customFormat="1">
      <c r="A856" s="138" t="s">
        <v>1213</v>
      </c>
      <c r="B856" s="138">
        <v>9302</v>
      </c>
      <c r="C856" s="138" t="s">
        <v>3539</v>
      </c>
      <c r="D856" s="138" t="s">
        <v>3540</v>
      </c>
      <c r="E856" s="138" t="s">
        <v>309</v>
      </c>
      <c r="F856" s="138" t="s">
        <v>3539</v>
      </c>
      <c r="G856" s="138" t="s">
        <v>3541</v>
      </c>
      <c r="H856" s="138" t="s">
        <v>321</v>
      </c>
      <c r="I856" s="138" t="s">
        <v>917</v>
      </c>
      <c r="J856" s="138" t="s">
        <v>204</v>
      </c>
      <c r="K856" s="138" t="s">
        <v>204</v>
      </c>
      <c r="L856" s="138" t="s">
        <v>325</v>
      </c>
      <c r="M856" s="138" t="s">
        <v>340</v>
      </c>
      <c r="N856" s="138" t="s">
        <v>458</v>
      </c>
      <c r="O856" s="138" t="s">
        <v>339</v>
      </c>
      <c r="P856" s="138" t="s">
        <v>1212</v>
      </c>
      <c r="Q856" s="139">
        <v>24880</v>
      </c>
      <c r="R856" s="139">
        <v>1</v>
      </c>
      <c r="S856" s="139">
        <v>13000</v>
      </c>
      <c r="T856" s="140"/>
      <c r="U856" s="139">
        <v>3234.4</v>
      </c>
      <c r="V856" s="141">
        <v>2.2000000000000001E-4</v>
      </c>
      <c r="W856" s="141">
        <f t="shared" si="16"/>
        <v>7.6016427069099902E-3</v>
      </c>
      <c r="X856" s="141">
        <v>8.9790618245491486E-4</v>
      </c>
      <c r="AC856" s="2"/>
      <c r="AD856" s="2"/>
      <c r="AE856" s="2"/>
    </row>
    <row r="857" spans="1:31" s="134" customFormat="1">
      <c r="A857" s="138" t="s">
        <v>1213</v>
      </c>
      <c r="B857" s="138">
        <v>9302</v>
      </c>
      <c r="C857" s="138" t="s">
        <v>2590</v>
      </c>
      <c r="D857" s="138" t="s">
        <v>2591</v>
      </c>
      <c r="E857" s="138" t="s">
        <v>309</v>
      </c>
      <c r="F857" s="138" t="s">
        <v>2590</v>
      </c>
      <c r="G857" s="138" t="s">
        <v>3617</v>
      </c>
      <c r="H857" s="138" t="s">
        <v>321</v>
      </c>
      <c r="I857" s="138" t="s">
        <v>917</v>
      </c>
      <c r="J857" s="138" t="s">
        <v>204</v>
      </c>
      <c r="K857" s="138" t="s">
        <v>204</v>
      </c>
      <c r="L857" s="138" t="s">
        <v>325</v>
      </c>
      <c r="M857" s="138" t="s">
        <v>340</v>
      </c>
      <c r="N857" s="138" t="s">
        <v>475</v>
      </c>
      <c r="O857" s="138" t="s">
        <v>339</v>
      </c>
      <c r="P857" s="138" t="s">
        <v>1212</v>
      </c>
      <c r="Q857" s="139">
        <v>92110</v>
      </c>
      <c r="R857" s="139">
        <v>1</v>
      </c>
      <c r="S857" s="139">
        <v>3511</v>
      </c>
      <c r="T857" s="140"/>
      <c r="U857" s="139">
        <v>3233.982</v>
      </c>
      <c r="V857" s="141">
        <v>3.3E-4</v>
      </c>
      <c r="W857" s="141">
        <f t="shared" si="16"/>
        <v>7.6006603031715872E-3</v>
      </c>
      <c r="X857" s="141">
        <v>8.9779014090647733E-4</v>
      </c>
      <c r="AC857" s="2"/>
      <c r="AD857" s="2"/>
      <c r="AE857" s="2"/>
    </row>
    <row r="858" spans="1:31" s="134" customFormat="1">
      <c r="A858" s="138" t="s">
        <v>1213</v>
      </c>
      <c r="B858" s="138">
        <v>9302</v>
      </c>
      <c r="C858" s="138" t="s">
        <v>2389</v>
      </c>
      <c r="D858" s="138" t="s">
        <v>2390</v>
      </c>
      <c r="E858" s="138" t="s">
        <v>309</v>
      </c>
      <c r="F858" s="138" t="s">
        <v>2389</v>
      </c>
      <c r="G858" s="138" t="s">
        <v>3635</v>
      </c>
      <c r="H858" s="138" t="s">
        <v>321</v>
      </c>
      <c r="I858" s="138" t="s">
        <v>917</v>
      </c>
      <c r="J858" s="138" t="s">
        <v>204</v>
      </c>
      <c r="K858" s="138" t="s">
        <v>204</v>
      </c>
      <c r="L858" s="138" t="s">
        <v>325</v>
      </c>
      <c r="M858" s="138" t="s">
        <v>340</v>
      </c>
      <c r="N858" s="138" t="s">
        <v>441</v>
      </c>
      <c r="O858" s="138" t="s">
        <v>339</v>
      </c>
      <c r="P858" s="138" t="s">
        <v>1212</v>
      </c>
      <c r="Q858" s="139">
        <v>36836</v>
      </c>
      <c r="R858" s="139">
        <v>1</v>
      </c>
      <c r="S858" s="139">
        <v>8514</v>
      </c>
      <c r="T858" s="140"/>
      <c r="U858" s="139">
        <v>3136.2170000000001</v>
      </c>
      <c r="V858" s="141">
        <v>1.0399999999999999E-3</v>
      </c>
      <c r="W858" s="141">
        <f t="shared" si="16"/>
        <v>7.3708882900498174E-3</v>
      </c>
      <c r="X858" s="141">
        <v>8.7064946630602453E-4</v>
      </c>
      <c r="AC858" s="2"/>
      <c r="AD858" s="2"/>
      <c r="AE858" s="2"/>
    </row>
    <row r="859" spans="1:31" s="134" customFormat="1">
      <c r="A859" s="138" t="s">
        <v>1213</v>
      </c>
      <c r="B859" s="138">
        <v>9302</v>
      </c>
      <c r="C859" s="138" t="s">
        <v>1598</v>
      </c>
      <c r="D859" s="138" t="s">
        <v>1599</v>
      </c>
      <c r="E859" s="138" t="s">
        <v>309</v>
      </c>
      <c r="F859" s="138" t="s">
        <v>1598</v>
      </c>
      <c r="G859" s="138" t="s">
        <v>3962</v>
      </c>
      <c r="H859" s="138" t="s">
        <v>321</v>
      </c>
      <c r="I859" s="138" t="s">
        <v>917</v>
      </c>
      <c r="J859" s="138" t="s">
        <v>204</v>
      </c>
      <c r="K859" s="138" t="s">
        <v>204</v>
      </c>
      <c r="L859" s="138" t="s">
        <v>325</v>
      </c>
      <c r="M859" s="138" t="s">
        <v>340</v>
      </c>
      <c r="N859" s="138" t="s">
        <v>451</v>
      </c>
      <c r="O859" s="138" t="s">
        <v>339</v>
      </c>
      <c r="P859" s="138" t="s">
        <v>1212</v>
      </c>
      <c r="Q859" s="139">
        <v>669862</v>
      </c>
      <c r="R859" s="139">
        <v>1</v>
      </c>
      <c r="S859" s="139">
        <v>461</v>
      </c>
      <c r="T859" s="140"/>
      <c r="U859" s="139">
        <v>3088.0639999999999</v>
      </c>
      <c r="V859" s="141">
        <v>2.5000000000000001E-3</v>
      </c>
      <c r="W859" s="141">
        <f t="shared" si="16"/>
        <v>7.2577167895347796E-3</v>
      </c>
      <c r="X859" s="141">
        <v>8.5728164649284374E-4</v>
      </c>
      <c r="AC859" s="2"/>
      <c r="AD859" s="2"/>
      <c r="AE859" s="2"/>
    </row>
    <row r="860" spans="1:31" s="134" customFormat="1">
      <c r="A860" s="138" t="s">
        <v>1213</v>
      </c>
      <c r="B860" s="138">
        <v>9302</v>
      </c>
      <c r="C860" s="138" t="s">
        <v>3963</v>
      </c>
      <c r="D860" s="138" t="s">
        <v>3964</v>
      </c>
      <c r="E860" s="138" t="s">
        <v>309</v>
      </c>
      <c r="F860" s="138" t="s">
        <v>3963</v>
      </c>
      <c r="G860" s="138" t="s">
        <v>3965</v>
      </c>
      <c r="H860" s="138" t="s">
        <v>321</v>
      </c>
      <c r="I860" s="138" t="s">
        <v>917</v>
      </c>
      <c r="J860" s="138" t="s">
        <v>204</v>
      </c>
      <c r="K860" s="138" t="s">
        <v>204</v>
      </c>
      <c r="L860" s="138" t="s">
        <v>325</v>
      </c>
      <c r="M860" s="138" t="s">
        <v>340</v>
      </c>
      <c r="N860" s="138" t="s">
        <v>451</v>
      </c>
      <c r="O860" s="138" t="s">
        <v>339</v>
      </c>
      <c r="P860" s="138" t="s">
        <v>1212</v>
      </c>
      <c r="Q860" s="139">
        <v>12706</v>
      </c>
      <c r="R860" s="139">
        <v>1</v>
      </c>
      <c r="S860" s="139">
        <v>22340</v>
      </c>
      <c r="T860" s="140"/>
      <c r="U860" s="139">
        <v>2838.52</v>
      </c>
      <c r="V860" s="141">
        <v>1.1999999999999999E-3</v>
      </c>
      <c r="W860" s="141">
        <f t="shared" si="16"/>
        <v>6.6712264582049667E-3</v>
      </c>
      <c r="X860" s="141">
        <v>7.8800539729839377E-4</v>
      </c>
      <c r="AC860" s="2"/>
      <c r="AD860" s="2"/>
      <c r="AE860" s="2"/>
    </row>
    <row r="861" spans="1:31" s="134" customFormat="1">
      <c r="A861" s="138" t="s">
        <v>1213</v>
      </c>
      <c r="B861" s="138">
        <v>9302</v>
      </c>
      <c r="C861" s="138" t="s">
        <v>1766</v>
      </c>
      <c r="D861" s="138" t="s">
        <v>1767</v>
      </c>
      <c r="E861" s="138" t="s">
        <v>309</v>
      </c>
      <c r="F861" s="138" t="s">
        <v>1766</v>
      </c>
      <c r="G861" s="138" t="s">
        <v>3966</v>
      </c>
      <c r="H861" s="138" t="s">
        <v>321</v>
      </c>
      <c r="I861" s="138" t="s">
        <v>917</v>
      </c>
      <c r="J861" s="138" t="s">
        <v>204</v>
      </c>
      <c r="K861" s="138" t="s">
        <v>204</v>
      </c>
      <c r="L861" s="138" t="s">
        <v>327</v>
      </c>
      <c r="M861" s="138" t="s">
        <v>340</v>
      </c>
      <c r="N861" s="138" t="s">
        <v>464</v>
      </c>
      <c r="O861" s="138" t="s">
        <v>339</v>
      </c>
      <c r="P861" s="138" t="s">
        <v>1212</v>
      </c>
      <c r="Q861" s="139">
        <v>394000</v>
      </c>
      <c r="R861" s="139">
        <v>1</v>
      </c>
      <c r="S861" s="139">
        <f>(U861-(T861*R861))*1000/R861/Q861*100</f>
        <v>232.50655737704923</v>
      </c>
      <c r="T861" s="140"/>
      <c r="U861" s="139">
        <f>916075.836065574/1000</f>
        <v>916.07583606557398</v>
      </c>
      <c r="V861" s="141">
        <v>3.31E-3</v>
      </c>
      <c r="W861" s="141">
        <f t="shared" si="16"/>
        <v>2.1530055646192003E-3</v>
      </c>
      <c r="X861" s="141">
        <v>2.5431305862009455E-4</v>
      </c>
      <c r="AC861" s="2"/>
      <c r="AD861" s="2"/>
      <c r="AE861" s="2"/>
    </row>
    <row r="862" spans="1:31" s="134" customFormat="1">
      <c r="A862" s="138" t="s">
        <v>1213</v>
      </c>
      <c r="B862" s="138">
        <v>9302</v>
      </c>
      <c r="C862" s="138" t="s">
        <v>1899</v>
      </c>
      <c r="D862" s="138" t="s">
        <v>1900</v>
      </c>
      <c r="E862" s="138" t="s">
        <v>311</v>
      </c>
      <c r="F862" s="138" t="s">
        <v>1899</v>
      </c>
      <c r="G862" s="138" t="s">
        <v>3628</v>
      </c>
      <c r="H862" s="138" t="s">
        <v>321</v>
      </c>
      <c r="I862" s="138" t="s">
        <v>917</v>
      </c>
      <c r="J862" s="138" t="s">
        <v>204</v>
      </c>
      <c r="K862" s="138" t="s">
        <v>233</v>
      </c>
      <c r="L862" s="138" t="s">
        <v>325</v>
      </c>
      <c r="M862" s="138" t="s">
        <v>340</v>
      </c>
      <c r="N862" s="138" t="s">
        <v>454</v>
      </c>
      <c r="O862" s="138" t="s">
        <v>339</v>
      </c>
      <c r="P862" s="138" t="s">
        <v>1212</v>
      </c>
      <c r="Q862" s="139">
        <v>58574</v>
      </c>
      <c r="R862" s="139">
        <v>1</v>
      </c>
      <c r="S862" s="139">
        <v>4205</v>
      </c>
      <c r="T862" s="139">
        <v>56.36</v>
      </c>
      <c r="U862" s="139">
        <v>2519.3969999999999</v>
      </c>
      <c r="V862" s="141">
        <v>3.2000000000000003E-4</v>
      </c>
      <c r="W862" s="141">
        <f t="shared" si="16"/>
        <v>5.9212082088983759E-3</v>
      </c>
      <c r="X862" s="141">
        <v>6.9941322729358301E-4</v>
      </c>
      <c r="AC862" s="2"/>
      <c r="AD862" s="2"/>
      <c r="AE862" s="2"/>
    </row>
    <row r="863" spans="1:31" s="134" customFormat="1">
      <c r="A863" s="138" t="s">
        <v>1213</v>
      </c>
      <c r="B863" s="138">
        <v>9302</v>
      </c>
      <c r="C863" s="138" t="s">
        <v>2082</v>
      </c>
      <c r="D863" s="138" t="s">
        <v>2083</v>
      </c>
      <c r="E863" s="138" t="s">
        <v>309</v>
      </c>
      <c r="F863" s="138" t="s">
        <v>3741</v>
      </c>
      <c r="G863" s="138" t="s">
        <v>3742</v>
      </c>
      <c r="H863" s="138" t="s">
        <v>321</v>
      </c>
      <c r="I863" s="138" t="s">
        <v>917</v>
      </c>
      <c r="J863" s="138" t="s">
        <v>204</v>
      </c>
      <c r="K863" s="138" t="s">
        <v>204</v>
      </c>
      <c r="L863" s="138" t="s">
        <v>325</v>
      </c>
      <c r="M863" s="138" t="s">
        <v>340</v>
      </c>
      <c r="N863" s="138" t="s">
        <v>464</v>
      </c>
      <c r="O863" s="138" t="s">
        <v>339</v>
      </c>
      <c r="P863" s="138" t="s">
        <v>1212</v>
      </c>
      <c r="Q863" s="139">
        <v>250965.72</v>
      </c>
      <c r="R863" s="139">
        <v>1</v>
      </c>
      <c r="S863" s="139">
        <v>992.1</v>
      </c>
      <c r="T863" s="139">
        <v>23.83</v>
      </c>
      <c r="U863" s="139">
        <v>2513.6610000000001</v>
      </c>
      <c r="V863" s="141">
        <v>3.4000000000000002E-4</v>
      </c>
      <c r="W863" s="141">
        <f t="shared" si="16"/>
        <v>5.9077271853493919E-3</v>
      </c>
      <c r="X863" s="141">
        <v>6.9782084853320663E-4</v>
      </c>
      <c r="AC863" s="2"/>
      <c r="AD863" s="2"/>
      <c r="AE863" s="2"/>
    </row>
    <row r="864" spans="1:31" s="134" customFormat="1">
      <c r="A864" s="138" t="s">
        <v>1213</v>
      </c>
      <c r="B864" s="138">
        <v>9302</v>
      </c>
      <c r="C864" s="138" t="s">
        <v>3940</v>
      </c>
      <c r="D864" s="138" t="s">
        <v>3941</v>
      </c>
      <c r="E864" s="138" t="s">
        <v>309</v>
      </c>
      <c r="F864" s="138" t="s">
        <v>3942</v>
      </c>
      <c r="G864" s="138" t="s">
        <v>3943</v>
      </c>
      <c r="H864" s="138" t="s">
        <v>321</v>
      </c>
      <c r="I864" s="138" t="s">
        <v>917</v>
      </c>
      <c r="J864" s="138" t="s">
        <v>204</v>
      </c>
      <c r="K864" s="138" t="s">
        <v>204</v>
      </c>
      <c r="L864" s="138" t="s">
        <v>325</v>
      </c>
      <c r="M864" s="138" t="s">
        <v>340</v>
      </c>
      <c r="N864" s="138" t="s">
        <v>480</v>
      </c>
      <c r="O864" s="138" t="s">
        <v>339</v>
      </c>
      <c r="P864" s="138" t="s">
        <v>1212</v>
      </c>
      <c r="Q864" s="139">
        <v>48305.89</v>
      </c>
      <c r="R864" s="139">
        <v>1</v>
      </c>
      <c r="S864" s="139">
        <v>4776</v>
      </c>
      <c r="T864" s="140"/>
      <c r="U864" s="139">
        <v>2307.0889999999999</v>
      </c>
      <c r="V864" s="141">
        <v>9.7999999999999997E-4</v>
      </c>
      <c r="W864" s="141">
        <f t="shared" si="16"/>
        <v>5.422231718724419E-3</v>
      </c>
      <c r="X864" s="141">
        <v>6.4047411469630436E-4</v>
      </c>
      <c r="AC864" s="2"/>
      <c r="AD864" s="2"/>
      <c r="AE864" s="2"/>
    </row>
    <row r="865" spans="1:31" s="134" customFormat="1">
      <c r="A865" s="138" t="s">
        <v>1213</v>
      </c>
      <c r="B865" s="138">
        <v>9302</v>
      </c>
      <c r="C865" s="138" t="s">
        <v>3967</v>
      </c>
      <c r="D865" s="138" t="s">
        <v>3968</v>
      </c>
      <c r="E865" s="138" t="s">
        <v>309</v>
      </c>
      <c r="F865" s="138" t="s">
        <v>3969</v>
      </c>
      <c r="G865" s="138" t="s">
        <v>3970</v>
      </c>
      <c r="H865" s="138" t="s">
        <v>321</v>
      </c>
      <c r="I865" s="138" t="s">
        <v>917</v>
      </c>
      <c r="J865" s="138" t="s">
        <v>204</v>
      </c>
      <c r="K865" s="138" t="s">
        <v>204</v>
      </c>
      <c r="L865" s="138" t="s">
        <v>325</v>
      </c>
      <c r="M865" s="138" t="s">
        <v>340</v>
      </c>
      <c r="N865" s="138" t="s">
        <v>462</v>
      </c>
      <c r="O865" s="138" t="s">
        <v>339</v>
      </c>
      <c r="P865" s="138" t="s">
        <v>1212</v>
      </c>
      <c r="Q865" s="139">
        <v>49745</v>
      </c>
      <c r="R865" s="139">
        <v>1</v>
      </c>
      <c r="S865" s="139">
        <v>4274</v>
      </c>
      <c r="T865" s="140"/>
      <c r="U865" s="139">
        <v>2126.1010000000001</v>
      </c>
      <c r="V865" s="141">
        <v>1.81E-3</v>
      </c>
      <c r="W865" s="141">
        <f t="shared" si="16"/>
        <v>4.996865001485295E-3</v>
      </c>
      <c r="X865" s="141">
        <v>5.9022978989103914E-4</v>
      </c>
      <c r="AC865" s="2"/>
      <c r="AD865" s="2"/>
      <c r="AE865" s="2"/>
    </row>
    <row r="866" spans="1:31" s="134" customFormat="1">
      <c r="A866" s="138" t="s">
        <v>1213</v>
      </c>
      <c r="B866" s="138">
        <v>9302</v>
      </c>
      <c r="C866" s="138" t="s">
        <v>3052</v>
      </c>
      <c r="D866" s="138" t="s">
        <v>3053</v>
      </c>
      <c r="E866" s="138" t="s">
        <v>309</v>
      </c>
      <c r="F866" s="138" t="s">
        <v>3052</v>
      </c>
      <c r="G866" s="138" t="s">
        <v>3938</v>
      </c>
      <c r="H866" s="138" t="s">
        <v>321</v>
      </c>
      <c r="I866" s="138" t="s">
        <v>917</v>
      </c>
      <c r="J866" s="138" t="s">
        <v>204</v>
      </c>
      <c r="K866" s="138" t="s">
        <v>204</v>
      </c>
      <c r="L866" s="138" t="s">
        <v>327</v>
      </c>
      <c r="M866" s="138" t="s">
        <v>340</v>
      </c>
      <c r="N866" s="138" t="s">
        <v>477</v>
      </c>
      <c r="O866" s="138" t="s">
        <v>339</v>
      </c>
      <c r="P866" s="138" t="s">
        <v>1212</v>
      </c>
      <c r="Q866" s="139">
        <v>37777</v>
      </c>
      <c r="R866" s="139">
        <v>1</v>
      </c>
      <c r="S866" s="139">
        <f>(U866-(T866*R866))*1000/R866/Q866*100</f>
        <v>2143.622950819673</v>
      </c>
      <c r="T866" s="140"/>
      <c r="U866" s="139">
        <f>809796.442131148/1000</f>
        <v>809.79644213114796</v>
      </c>
      <c r="V866" s="141">
        <v>4.8599999999999997E-3</v>
      </c>
      <c r="W866" s="141">
        <f t="shared" si="16"/>
        <v>1.9032226126663055E-3</v>
      </c>
      <c r="X866" s="141">
        <v>2.2480869154079626E-4</v>
      </c>
      <c r="AC866" s="2"/>
      <c r="AD866" s="2"/>
      <c r="AE866" s="2"/>
    </row>
    <row r="867" spans="1:31" s="134" customFormat="1">
      <c r="A867" s="138" t="s">
        <v>1213</v>
      </c>
      <c r="B867" s="138">
        <v>9302</v>
      </c>
      <c r="C867" s="138" t="s">
        <v>1696</v>
      </c>
      <c r="D867" s="138" t="s">
        <v>1697</v>
      </c>
      <c r="E867" s="138" t="s">
        <v>309</v>
      </c>
      <c r="F867" s="138" t="s">
        <v>3772</v>
      </c>
      <c r="G867" s="138" t="s">
        <v>3773</v>
      </c>
      <c r="H867" s="138" t="s">
        <v>321</v>
      </c>
      <c r="I867" s="138" t="s">
        <v>917</v>
      </c>
      <c r="J867" s="138" t="s">
        <v>204</v>
      </c>
      <c r="K867" s="138" t="s">
        <v>204</v>
      </c>
      <c r="L867" s="138" t="s">
        <v>325</v>
      </c>
      <c r="M867" s="138" t="s">
        <v>340</v>
      </c>
      <c r="N867" s="138" t="s">
        <v>464</v>
      </c>
      <c r="O867" s="138" t="s">
        <v>339</v>
      </c>
      <c r="P867" s="138" t="s">
        <v>1212</v>
      </c>
      <c r="Q867" s="139">
        <v>39610</v>
      </c>
      <c r="R867" s="139">
        <v>1</v>
      </c>
      <c r="S867" s="139">
        <v>5236</v>
      </c>
      <c r="T867" s="140"/>
      <c r="U867" s="139">
        <v>2073.98</v>
      </c>
      <c r="V867" s="141">
        <v>2.9999999999999997E-4</v>
      </c>
      <c r="W867" s="141">
        <f t="shared" si="16"/>
        <v>4.8743677161999692E-3</v>
      </c>
      <c r="X867" s="141">
        <v>5.7576040820178219E-4</v>
      </c>
      <c r="AC867" s="2"/>
      <c r="AD867" s="2"/>
      <c r="AE867" s="2"/>
    </row>
    <row r="868" spans="1:31" s="134" customFormat="1">
      <c r="A868" s="138" t="s">
        <v>1213</v>
      </c>
      <c r="B868" s="138">
        <v>9302</v>
      </c>
      <c r="C868" s="138" t="s">
        <v>1746</v>
      </c>
      <c r="D868" s="138" t="s">
        <v>1747</v>
      </c>
      <c r="E868" s="138" t="s">
        <v>309</v>
      </c>
      <c r="F868" s="138" t="s">
        <v>1746</v>
      </c>
      <c r="G868" s="138" t="s">
        <v>3971</v>
      </c>
      <c r="H868" s="138" t="s">
        <v>321</v>
      </c>
      <c r="I868" s="138" t="s">
        <v>917</v>
      </c>
      <c r="J868" s="138" t="s">
        <v>204</v>
      </c>
      <c r="K868" s="138" t="s">
        <v>204</v>
      </c>
      <c r="L868" s="138" t="s">
        <v>325</v>
      </c>
      <c r="M868" s="138" t="s">
        <v>340</v>
      </c>
      <c r="N868" s="138" t="s">
        <v>459</v>
      </c>
      <c r="O868" s="138" t="s">
        <v>339</v>
      </c>
      <c r="P868" s="138" t="s">
        <v>1212</v>
      </c>
      <c r="Q868" s="139">
        <v>8304</v>
      </c>
      <c r="R868" s="139">
        <v>1</v>
      </c>
      <c r="S868" s="139">
        <v>22800</v>
      </c>
      <c r="T868" s="140"/>
      <c r="U868" s="139">
        <v>1893.3119999999999</v>
      </c>
      <c r="V868" s="141">
        <v>2.4099999999999998E-3</v>
      </c>
      <c r="W868" s="141">
        <f t="shared" si="16"/>
        <v>4.4497530783778032E-3</v>
      </c>
      <c r="X868" s="141">
        <v>5.2560491903168424E-4</v>
      </c>
      <c r="AC868" s="2"/>
      <c r="AD868" s="2"/>
      <c r="AE868" s="2"/>
    </row>
    <row r="869" spans="1:31" s="134" customFormat="1">
      <c r="A869" s="138" t="s">
        <v>1213</v>
      </c>
      <c r="B869" s="138">
        <v>9302</v>
      </c>
      <c r="C869" s="138" t="s">
        <v>3978</v>
      </c>
      <c r="D869" s="138" t="s">
        <v>3979</v>
      </c>
      <c r="E869" s="138" t="s">
        <v>309</v>
      </c>
      <c r="F869" s="138" t="s">
        <v>3980</v>
      </c>
      <c r="G869" s="138" t="s">
        <v>3981</v>
      </c>
      <c r="H869" s="138" t="s">
        <v>321</v>
      </c>
      <c r="I869" s="138" t="s">
        <v>917</v>
      </c>
      <c r="J869" s="138" t="s">
        <v>204</v>
      </c>
      <c r="K869" s="138" t="s">
        <v>204</v>
      </c>
      <c r="L869" s="138" t="s">
        <v>325</v>
      </c>
      <c r="M869" s="138" t="s">
        <v>340</v>
      </c>
      <c r="N869" s="138" t="s">
        <v>439</v>
      </c>
      <c r="O869" s="138" t="s">
        <v>339</v>
      </c>
      <c r="P869" s="138" t="s">
        <v>1212</v>
      </c>
      <c r="Q869" s="139">
        <v>207191</v>
      </c>
      <c r="R869" s="139">
        <v>1</v>
      </c>
      <c r="S869" s="139">
        <v>885.7</v>
      </c>
      <c r="T869" s="140"/>
      <c r="U869" s="139">
        <v>1835.0909999999999</v>
      </c>
      <c r="V869" s="141">
        <v>2.8800000000000002E-3</v>
      </c>
      <c r="W869" s="141">
        <f t="shared" si="16"/>
        <v>4.312919279206703E-3</v>
      </c>
      <c r="X869" s="141">
        <v>5.0944210804704801E-4</v>
      </c>
      <c r="AC869" s="2"/>
      <c r="AD869" s="2"/>
      <c r="AE869" s="2"/>
    </row>
    <row r="870" spans="1:31" s="134" customFormat="1">
      <c r="A870" s="138" t="s">
        <v>1213</v>
      </c>
      <c r="B870" s="138">
        <v>9302</v>
      </c>
      <c r="C870" s="138" t="s">
        <v>1646</v>
      </c>
      <c r="D870" s="138" t="s">
        <v>1647</v>
      </c>
      <c r="E870" s="138" t="s">
        <v>309</v>
      </c>
      <c r="F870" s="138" t="s">
        <v>3972</v>
      </c>
      <c r="G870" s="138" t="s">
        <v>3973</v>
      </c>
      <c r="H870" s="138" t="s">
        <v>321</v>
      </c>
      <c r="I870" s="138" t="s">
        <v>917</v>
      </c>
      <c r="J870" s="138" t="s">
        <v>204</v>
      </c>
      <c r="K870" s="138" t="s">
        <v>204</v>
      </c>
      <c r="L870" s="138" t="s">
        <v>325</v>
      </c>
      <c r="M870" s="138" t="s">
        <v>340</v>
      </c>
      <c r="N870" s="138" t="s">
        <v>465</v>
      </c>
      <c r="O870" s="138" t="s">
        <v>339</v>
      </c>
      <c r="P870" s="138" t="s">
        <v>1212</v>
      </c>
      <c r="Q870" s="139">
        <v>10323</v>
      </c>
      <c r="R870" s="139">
        <v>1</v>
      </c>
      <c r="S870" s="139">
        <v>17450</v>
      </c>
      <c r="T870" s="140"/>
      <c r="U870" s="139">
        <v>1801.364</v>
      </c>
      <c r="V870" s="141">
        <v>2.7E-4</v>
      </c>
      <c r="W870" s="141">
        <f t="shared" si="16"/>
        <v>4.2336524589074347E-3</v>
      </c>
      <c r="X870" s="141">
        <v>5.000791097117596E-4</v>
      </c>
      <c r="AC870" s="2"/>
      <c r="AD870" s="2"/>
      <c r="AE870" s="2"/>
    </row>
    <row r="871" spans="1:31" s="134" customFormat="1">
      <c r="A871" s="138" t="s">
        <v>1213</v>
      </c>
      <c r="B871" s="138">
        <v>9302</v>
      </c>
      <c r="C871" s="138" t="s">
        <v>2250</v>
      </c>
      <c r="D871" s="138" t="s">
        <v>2251</v>
      </c>
      <c r="E871" s="138" t="s">
        <v>309</v>
      </c>
      <c r="F871" s="138" t="s">
        <v>2250</v>
      </c>
      <c r="G871" s="138" t="s">
        <v>3744</v>
      </c>
      <c r="H871" s="138" t="s">
        <v>321</v>
      </c>
      <c r="I871" s="138" t="s">
        <v>917</v>
      </c>
      <c r="J871" s="138" t="s">
        <v>204</v>
      </c>
      <c r="K871" s="138" t="s">
        <v>204</v>
      </c>
      <c r="L871" s="138" t="s">
        <v>325</v>
      </c>
      <c r="M871" s="138" t="s">
        <v>340</v>
      </c>
      <c r="N871" s="138" t="s">
        <v>440</v>
      </c>
      <c r="O871" s="138" t="s">
        <v>339</v>
      </c>
      <c r="P871" s="138" t="s">
        <v>1212</v>
      </c>
      <c r="Q871" s="139">
        <v>3465</v>
      </c>
      <c r="R871" s="139">
        <v>1</v>
      </c>
      <c r="S871" s="139">
        <v>49240</v>
      </c>
      <c r="T871" s="139">
        <v>24.31</v>
      </c>
      <c r="U871" s="139">
        <v>1730.4760000000001</v>
      </c>
      <c r="V871" s="141">
        <v>2.5000000000000001E-4</v>
      </c>
      <c r="W871" s="141">
        <f t="shared" si="16"/>
        <v>4.0670480660656609E-3</v>
      </c>
      <c r="X871" s="141">
        <v>4.8039979563129214E-4</v>
      </c>
      <c r="AC871" s="2"/>
      <c r="AD871" s="2"/>
      <c r="AE871" s="2"/>
    </row>
    <row r="872" spans="1:31" s="134" customFormat="1">
      <c r="A872" s="138" t="s">
        <v>1213</v>
      </c>
      <c r="B872" s="138">
        <v>9302</v>
      </c>
      <c r="C872" s="138" t="s">
        <v>3038</v>
      </c>
      <c r="D872" s="138" t="s">
        <v>3039</v>
      </c>
      <c r="E872" s="138" t="s">
        <v>311</v>
      </c>
      <c r="F872" s="138" t="s">
        <v>3752</v>
      </c>
      <c r="G872" s="138" t="s">
        <v>3753</v>
      </c>
      <c r="H872" s="138" t="s">
        <v>321</v>
      </c>
      <c r="I872" s="138" t="s">
        <v>917</v>
      </c>
      <c r="J872" s="138" t="s">
        <v>204</v>
      </c>
      <c r="K872" s="138" t="s">
        <v>204</v>
      </c>
      <c r="L872" s="138" t="s">
        <v>325</v>
      </c>
      <c r="M872" s="138" t="s">
        <v>340</v>
      </c>
      <c r="N872" s="138" t="s">
        <v>480</v>
      </c>
      <c r="O872" s="138" t="s">
        <v>339</v>
      </c>
      <c r="P872" s="138" t="s">
        <v>1212</v>
      </c>
      <c r="Q872" s="139">
        <v>16830</v>
      </c>
      <c r="R872" s="139">
        <v>1</v>
      </c>
      <c r="S872" s="139">
        <v>10120</v>
      </c>
      <c r="T872" s="140"/>
      <c r="U872" s="139">
        <v>1703.1959999999999</v>
      </c>
      <c r="V872" s="141">
        <v>2.9E-4</v>
      </c>
      <c r="W872" s="141">
        <f t="shared" si="16"/>
        <v>4.0029332957699313E-3</v>
      </c>
      <c r="X872" s="141">
        <v>4.7282655773326769E-4</v>
      </c>
      <c r="AC872" s="2"/>
      <c r="AD872" s="2"/>
      <c r="AE872" s="2"/>
    </row>
    <row r="873" spans="1:31" s="134" customFormat="1">
      <c r="A873" s="138" t="s">
        <v>1213</v>
      </c>
      <c r="B873" s="138">
        <v>9302</v>
      </c>
      <c r="C873" s="138" t="s">
        <v>3974</v>
      </c>
      <c r="D873" s="138" t="s">
        <v>3975</v>
      </c>
      <c r="E873" s="138" t="s">
        <v>309</v>
      </c>
      <c r="F873" s="138" t="s">
        <v>3976</v>
      </c>
      <c r="G873" s="138" t="s">
        <v>3977</v>
      </c>
      <c r="H873" s="138" t="s">
        <v>321</v>
      </c>
      <c r="I873" s="138" t="s">
        <v>917</v>
      </c>
      <c r="J873" s="138" t="s">
        <v>204</v>
      </c>
      <c r="K873" s="138" t="s">
        <v>204</v>
      </c>
      <c r="L873" s="138" t="s">
        <v>325</v>
      </c>
      <c r="M873" s="138" t="s">
        <v>340</v>
      </c>
      <c r="N873" s="138" t="s">
        <v>462</v>
      </c>
      <c r="O873" s="138" t="s">
        <v>339</v>
      </c>
      <c r="P873" s="138" t="s">
        <v>1212</v>
      </c>
      <c r="Q873" s="139">
        <v>16747</v>
      </c>
      <c r="R873" s="139">
        <v>1</v>
      </c>
      <c r="S873" s="139">
        <v>9875</v>
      </c>
      <c r="T873" s="140"/>
      <c r="U873" s="139">
        <v>1653.7660000000001</v>
      </c>
      <c r="V873" s="141">
        <v>8.0000000000000004E-4</v>
      </c>
      <c r="W873" s="141">
        <f t="shared" si="16"/>
        <v>3.8867605283315937E-3</v>
      </c>
      <c r="X873" s="141">
        <v>4.5910422821349698E-4</v>
      </c>
      <c r="AC873" s="2"/>
      <c r="AD873" s="2"/>
      <c r="AE873" s="2"/>
    </row>
    <row r="874" spans="1:31" s="134" customFormat="1">
      <c r="A874" s="138" t="s">
        <v>1213</v>
      </c>
      <c r="B874" s="138">
        <v>9302</v>
      </c>
      <c r="C874" s="138" t="s">
        <v>2366</v>
      </c>
      <c r="D874" s="138" t="s">
        <v>2367</v>
      </c>
      <c r="E874" s="138" t="s">
        <v>309</v>
      </c>
      <c r="F874" s="138" t="s">
        <v>2366</v>
      </c>
      <c r="G874" s="138" t="s">
        <v>3806</v>
      </c>
      <c r="H874" s="138" t="s">
        <v>321</v>
      </c>
      <c r="I874" s="138" t="s">
        <v>917</v>
      </c>
      <c r="J874" s="138" t="s">
        <v>204</v>
      </c>
      <c r="K874" s="138" t="s">
        <v>204</v>
      </c>
      <c r="L874" s="138" t="s">
        <v>325</v>
      </c>
      <c r="M874" s="138" t="s">
        <v>340</v>
      </c>
      <c r="N874" s="138" t="s">
        <v>464</v>
      </c>
      <c r="O874" s="138" t="s">
        <v>339</v>
      </c>
      <c r="P874" s="138" t="s">
        <v>1212</v>
      </c>
      <c r="Q874" s="139">
        <v>9236.7000000000007</v>
      </c>
      <c r="R874" s="139">
        <v>1</v>
      </c>
      <c r="S874" s="139">
        <v>17320</v>
      </c>
      <c r="T874" s="140"/>
      <c r="U874" s="139">
        <v>1599.796</v>
      </c>
      <c r="V874" s="141">
        <v>5.1999999999999995E-4</v>
      </c>
      <c r="W874" s="141">
        <f t="shared" si="16"/>
        <v>3.7599176341651542E-3</v>
      </c>
      <c r="X874" s="141">
        <v>4.441215431197882E-4</v>
      </c>
      <c r="AC874" s="2"/>
      <c r="AD874" s="2"/>
      <c r="AE874" s="2"/>
    </row>
    <row r="875" spans="1:31" s="134" customFormat="1">
      <c r="A875" s="138" t="s">
        <v>1213</v>
      </c>
      <c r="B875" s="138">
        <v>9302</v>
      </c>
      <c r="C875" s="138" t="s">
        <v>3571</v>
      </c>
      <c r="D875" s="138" t="s">
        <v>3572</v>
      </c>
      <c r="E875" s="138" t="s">
        <v>309</v>
      </c>
      <c r="F875" s="138" t="s">
        <v>3571</v>
      </c>
      <c r="G875" s="138" t="s">
        <v>3573</v>
      </c>
      <c r="H875" s="138" t="s">
        <v>321</v>
      </c>
      <c r="I875" s="138" t="s">
        <v>917</v>
      </c>
      <c r="J875" s="138" t="s">
        <v>204</v>
      </c>
      <c r="K875" s="138" t="s">
        <v>204</v>
      </c>
      <c r="L875" s="138" t="s">
        <v>325</v>
      </c>
      <c r="M875" s="138" t="s">
        <v>340</v>
      </c>
      <c r="N875" s="138" t="s">
        <v>475</v>
      </c>
      <c r="O875" s="138" t="s">
        <v>339</v>
      </c>
      <c r="P875" s="138" t="s">
        <v>1212</v>
      </c>
      <c r="Q875" s="139">
        <v>5197</v>
      </c>
      <c r="R875" s="139">
        <v>1</v>
      </c>
      <c r="S875" s="139">
        <v>30240</v>
      </c>
      <c r="T875" s="140"/>
      <c r="U875" s="139">
        <v>1571.5730000000001</v>
      </c>
      <c r="V875" s="141">
        <v>3.8000000000000002E-4</v>
      </c>
      <c r="W875" s="141">
        <f t="shared" si="16"/>
        <v>3.6935865798375755E-3</v>
      </c>
      <c r="X875" s="141">
        <v>4.3628651770937979E-4</v>
      </c>
      <c r="AC875" s="2"/>
      <c r="AD875" s="2"/>
      <c r="AE875" s="2"/>
    </row>
    <row r="876" spans="1:31" s="134" customFormat="1">
      <c r="A876" s="138" t="s">
        <v>1213</v>
      </c>
      <c r="B876" s="138">
        <v>9302</v>
      </c>
      <c r="C876" s="138" t="s">
        <v>2873</v>
      </c>
      <c r="D876" s="138" t="s">
        <v>2874</v>
      </c>
      <c r="E876" s="138" t="s">
        <v>309</v>
      </c>
      <c r="F876" s="138" t="s">
        <v>2873</v>
      </c>
      <c r="G876" s="138" t="s">
        <v>3937</v>
      </c>
      <c r="H876" s="138" t="s">
        <v>321</v>
      </c>
      <c r="I876" s="138" t="s">
        <v>917</v>
      </c>
      <c r="J876" s="138" t="s">
        <v>204</v>
      </c>
      <c r="K876" s="138" t="s">
        <v>204</v>
      </c>
      <c r="L876" s="138" t="s">
        <v>325</v>
      </c>
      <c r="M876" s="138" t="s">
        <v>340</v>
      </c>
      <c r="N876" s="138" t="s">
        <v>447</v>
      </c>
      <c r="O876" s="138" t="s">
        <v>339</v>
      </c>
      <c r="P876" s="138" t="s">
        <v>1212</v>
      </c>
      <c r="Q876" s="139">
        <v>96657</v>
      </c>
      <c r="R876" s="139">
        <v>1</v>
      </c>
      <c r="S876" s="139">
        <v>1588</v>
      </c>
      <c r="T876" s="139">
        <v>18.311</v>
      </c>
      <c r="U876" s="139">
        <v>1553.2249999999999</v>
      </c>
      <c r="V876" s="141">
        <v>4.6000000000000001E-4</v>
      </c>
      <c r="W876" s="141">
        <f t="shared" si="16"/>
        <v>3.6504642262677059E-3</v>
      </c>
      <c r="X876" s="141">
        <v>4.3119290447796654E-4</v>
      </c>
      <c r="AC876" s="2"/>
      <c r="AD876" s="2"/>
      <c r="AE876" s="2"/>
    </row>
    <row r="877" spans="1:31" s="134" customFormat="1">
      <c r="A877" s="138" t="s">
        <v>1213</v>
      </c>
      <c r="B877" s="138">
        <v>9302</v>
      </c>
      <c r="C877" s="138" t="s">
        <v>3784</v>
      </c>
      <c r="D877" s="138" t="s">
        <v>3785</v>
      </c>
      <c r="E877" s="138" t="s">
        <v>309</v>
      </c>
      <c r="F877" s="138" t="s">
        <v>3784</v>
      </c>
      <c r="G877" s="138" t="s">
        <v>3786</v>
      </c>
      <c r="H877" s="138" t="s">
        <v>321</v>
      </c>
      <c r="I877" s="138" t="s">
        <v>917</v>
      </c>
      <c r="J877" s="138" t="s">
        <v>204</v>
      </c>
      <c r="K877" s="138" t="s">
        <v>204</v>
      </c>
      <c r="L877" s="138" t="s">
        <v>325</v>
      </c>
      <c r="M877" s="138" t="s">
        <v>340</v>
      </c>
      <c r="N877" s="138" t="s">
        <v>475</v>
      </c>
      <c r="O877" s="138" t="s">
        <v>339</v>
      </c>
      <c r="P877" s="138" t="s">
        <v>1212</v>
      </c>
      <c r="Q877" s="139">
        <v>5505</v>
      </c>
      <c r="R877" s="139">
        <v>1</v>
      </c>
      <c r="S877" s="139">
        <v>26660</v>
      </c>
      <c r="T877" s="140"/>
      <c r="U877" s="139">
        <v>1467.633</v>
      </c>
      <c r="V877" s="141">
        <v>4.0000000000000002E-4</v>
      </c>
      <c r="W877" s="141">
        <f t="shared" si="16"/>
        <v>3.44930178421668E-3</v>
      </c>
      <c r="X877" s="141">
        <v>4.0743159296155516E-4</v>
      </c>
      <c r="AC877" s="2"/>
      <c r="AD877" s="2"/>
      <c r="AE877" s="2"/>
    </row>
    <row r="878" spans="1:31" s="134" customFormat="1">
      <c r="A878" s="138" t="s">
        <v>1213</v>
      </c>
      <c r="B878" s="138">
        <v>9302</v>
      </c>
      <c r="C878" s="138" t="s">
        <v>3565</v>
      </c>
      <c r="D878" s="138" t="s">
        <v>3566</v>
      </c>
      <c r="E878" s="138" t="s">
        <v>309</v>
      </c>
      <c r="F878" s="138" t="s">
        <v>3565</v>
      </c>
      <c r="G878" s="138" t="s">
        <v>3567</v>
      </c>
      <c r="H878" s="138" t="s">
        <v>321</v>
      </c>
      <c r="I878" s="138" t="s">
        <v>917</v>
      </c>
      <c r="J878" s="138" t="s">
        <v>204</v>
      </c>
      <c r="K878" s="138" t="s">
        <v>204</v>
      </c>
      <c r="L878" s="138" t="s">
        <v>325</v>
      </c>
      <c r="M878" s="138" t="s">
        <v>340</v>
      </c>
      <c r="N878" s="138" t="s">
        <v>458</v>
      </c>
      <c r="O878" s="138" t="s">
        <v>339</v>
      </c>
      <c r="P878" s="138" t="s">
        <v>1212</v>
      </c>
      <c r="Q878" s="139">
        <v>6869</v>
      </c>
      <c r="R878" s="139">
        <v>1</v>
      </c>
      <c r="S878" s="139">
        <v>21310</v>
      </c>
      <c r="T878" s="140"/>
      <c r="U878" s="139">
        <v>1463.7840000000001</v>
      </c>
      <c r="V878" s="141">
        <v>1.3999999999999999E-4</v>
      </c>
      <c r="W878" s="141">
        <f t="shared" si="16"/>
        <v>3.4402556789795737E-3</v>
      </c>
      <c r="X878" s="141">
        <v>4.0636306683730682E-4</v>
      </c>
      <c r="AC878" s="2"/>
      <c r="AD878" s="2"/>
      <c r="AE878" s="2"/>
    </row>
    <row r="879" spans="1:31" s="134" customFormat="1">
      <c r="A879" s="138" t="s">
        <v>1213</v>
      </c>
      <c r="B879" s="138">
        <v>9302</v>
      </c>
      <c r="C879" s="138" t="s">
        <v>3200</v>
      </c>
      <c r="D879" s="138" t="s">
        <v>3201</v>
      </c>
      <c r="E879" s="138" t="s">
        <v>309</v>
      </c>
      <c r="F879" s="138" t="s">
        <v>3804</v>
      </c>
      <c r="G879" s="138" t="s">
        <v>3805</v>
      </c>
      <c r="H879" s="138" t="s">
        <v>321</v>
      </c>
      <c r="I879" s="138" t="s">
        <v>917</v>
      </c>
      <c r="J879" s="138" t="s">
        <v>204</v>
      </c>
      <c r="K879" s="138" t="s">
        <v>204</v>
      </c>
      <c r="L879" s="138" t="s">
        <v>325</v>
      </c>
      <c r="M879" s="138" t="s">
        <v>340</v>
      </c>
      <c r="N879" s="138" t="s">
        <v>451</v>
      </c>
      <c r="O879" s="138" t="s">
        <v>339</v>
      </c>
      <c r="P879" s="138" t="s">
        <v>1212</v>
      </c>
      <c r="Q879" s="139">
        <v>23269</v>
      </c>
      <c r="R879" s="139">
        <v>1</v>
      </c>
      <c r="S879" s="139">
        <v>5990</v>
      </c>
      <c r="T879" s="140"/>
      <c r="U879" s="139">
        <v>1393.8130000000001</v>
      </c>
      <c r="V879" s="141">
        <v>3.6000000000000002E-4</v>
      </c>
      <c r="W879" s="141">
        <f t="shared" si="16"/>
        <v>3.2758064637170214E-3</v>
      </c>
      <c r="X879" s="141">
        <v>3.8693832237386602E-4</v>
      </c>
      <c r="AC879" s="2"/>
      <c r="AD879" s="2"/>
      <c r="AE879" s="2"/>
    </row>
    <row r="880" spans="1:31" s="134" customFormat="1">
      <c r="A880" s="138" t="s">
        <v>1213</v>
      </c>
      <c r="B880" s="138">
        <v>9302</v>
      </c>
      <c r="C880" s="138" t="s">
        <v>3997</v>
      </c>
      <c r="D880" s="138" t="s">
        <v>3998</v>
      </c>
      <c r="E880" s="138" t="s">
        <v>309</v>
      </c>
      <c r="F880" s="138" t="s">
        <v>3999</v>
      </c>
      <c r="G880" s="138" t="s">
        <v>4000</v>
      </c>
      <c r="H880" s="138" t="s">
        <v>321</v>
      </c>
      <c r="I880" s="138" t="s">
        <v>917</v>
      </c>
      <c r="J880" s="138" t="s">
        <v>204</v>
      </c>
      <c r="K880" s="138" t="s">
        <v>204</v>
      </c>
      <c r="L880" s="138" t="s">
        <v>325</v>
      </c>
      <c r="M880" s="138" t="s">
        <v>340</v>
      </c>
      <c r="N880" s="138" t="s">
        <v>462</v>
      </c>
      <c r="O880" s="138" t="s">
        <v>339</v>
      </c>
      <c r="P880" s="138" t="s">
        <v>1212</v>
      </c>
      <c r="Q880" s="139">
        <v>2532.67</v>
      </c>
      <c r="R880" s="139">
        <v>1</v>
      </c>
      <c r="S880" s="139">
        <v>54720</v>
      </c>
      <c r="T880" s="140"/>
      <c r="U880" s="139">
        <v>1385.877</v>
      </c>
      <c r="V880" s="141">
        <v>2.0600000000000002E-3</v>
      </c>
      <c r="W880" s="141">
        <f t="shared" si="16"/>
        <v>3.2571548941764455E-3</v>
      </c>
      <c r="X880" s="141">
        <v>3.8473519862171346E-4</v>
      </c>
      <c r="AC880" s="2"/>
      <c r="AD880" s="2"/>
      <c r="AE880" s="2"/>
    </row>
    <row r="881" spans="1:31" s="134" customFormat="1">
      <c r="A881" s="138" t="s">
        <v>1213</v>
      </c>
      <c r="B881" s="138">
        <v>9302</v>
      </c>
      <c r="C881" s="138" t="s">
        <v>2880</v>
      </c>
      <c r="D881" s="138" t="s">
        <v>2881</v>
      </c>
      <c r="E881" s="138" t="s">
        <v>309</v>
      </c>
      <c r="F881" s="138" t="s">
        <v>3982</v>
      </c>
      <c r="G881" s="138" t="s">
        <v>3983</v>
      </c>
      <c r="H881" s="138" t="s">
        <v>321</v>
      </c>
      <c r="I881" s="138" t="s">
        <v>917</v>
      </c>
      <c r="J881" s="138" t="s">
        <v>204</v>
      </c>
      <c r="K881" s="138" t="s">
        <v>204</v>
      </c>
      <c r="L881" s="138" t="s">
        <v>325</v>
      </c>
      <c r="M881" s="138" t="s">
        <v>340</v>
      </c>
      <c r="N881" s="138" t="s">
        <v>440</v>
      </c>
      <c r="O881" s="138" t="s">
        <v>339</v>
      </c>
      <c r="P881" s="138" t="s">
        <v>1212</v>
      </c>
      <c r="Q881" s="139">
        <v>1461573</v>
      </c>
      <c r="R881" s="139">
        <v>1</v>
      </c>
      <c r="S881" s="139">
        <v>88.3</v>
      </c>
      <c r="T881" s="139">
        <v>85.477000000000004</v>
      </c>
      <c r="U881" s="139">
        <v>1376.046</v>
      </c>
      <c r="V881" s="141">
        <v>4.4999999999999999E-4</v>
      </c>
      <c r="W881" s="141">
        <f t="shared" si="16"/>
        <v>3.234049604338568E-3</v>
      </c>
      <c r="X881" s="141">
        <v>3.8200600134255373E-4</v>
      </c>
      <c r="AC881" s="2"/>
      <c r="AD881" s="2"/>
      <c r="AE881" s="2"/>
    </row>
    <row r="882" spans="1:31" s="134" customFormat="1">
      <c r="A882" s="138" t="s">
        <v>1213</v>
      </c>
      <c r="B882" s="138">
        <v>9302</v>
      </c>
      <c r="C882" s="138" t="s">
        <v>4016</v>
      </c>
      <c r="D882" s="138" t="s">
        <v>4017</v>
      </c>
      <c r="E882" s="138" t="s">
        <v>309</v>
      </c>
      <c r="F882" s="138" t="s">
        <v>4018</v>
      </c>
      <c r="G882" s="138" t="s">
        <v>4019</v>
      </c>
      <c r="H882" s="138" t="s">
        <v>321</v>
      </c>
      <c r="I882" s="138" t="s">
        <v>917</v>
      </c>
      <c r="J882" s="138" t="s">
        <v>204</v>
      </c>
      <c r="K882" s="138" t="s">
        <v>204</v>
      </c>
      <c r="L882" s="138" t="s">
        <v>325</v>
      </c>
      <c r="M882" s="138" t="s">
        <v>340</v>
      </c>
      <c r="N882" s="138" t="s">
        <v>477</v>
      </c>
      <c r="O882" s="138" t="s">
        <v>339</v>
      </c>
      <c r="P882" s="138" t="s">
        <v>1212</v>
      </c>
      <c r="Q882" s="139">
        <v>317110.48</v>
      </c>
      <c r="R882" s="139">
        <v>1</v>
      </c>
      <c r="S882" s="139">
        <v>427.4</v>
      </c>
      <c r="T882" s="140"/>
      <c r="U882" s="139">
        <v>1355.33</v>
      </c>
      <c r="V882" s="141">
        <v>5.7499999999999999E-3</v>
      </c>
      <c r="W882" s="141">
        <f t="shared" si="16"/>
        <v>3.1853618630832041E-3</v>
      </c>
      <c r="X882" s="141">
        <v>3.7625500441090142E-4</v>
      </c>
      <c r="AC882" s="2"/>
      <c r="AD882" s="2"/>
      <c r="AE882" s="2"/>
    </row>
    <row r="883" spans="1:31" s="134" customFormat="1">
      <c r="A883" s="138" t="s">
        <v>1213</v>
      </c>
      <c r="B883" s="138">
        <v>9302</v>
      </c>
      <c r="C883" s="138" t="s">
        <v>2988</v>
      </c>
      <c r="D883" s="138" t="s">
        <v>2989</v>
      </c>
      <c r="E883" s="138" t="s">
        <v>309</v>
      </c>
      <c r="F883" s="138" t="s">
        <v>2988</v>
      </c>
      <c r="G883" s="138" t="s">
        <v>3988</v>
      </c>
      <c r="H883" s="138" t="s">
        <v>321</v>
      </c>
      <c r="I883" s="138" t="s">
        <v>917</v>
      </c>
      <c r="J883" s="138" t="s">
        <v>204</v>
      </c>
      <c r="K883" s="138" t="s">
        <v>204</v>
      </c>
      <c r="L883" s="138" t="s">
        <v>325</v>
      </c>
      <c r="M883" s="138" t="s">
        <v>340</v>
      </c>
      <c r="N883" s="138" t="s">
        <v>441</v>
      </c>
      <c r="O883" s="138" t="s">
        <v>339</v>
      </c>
      <c r="P883" s="138" t="s">
        <v>1212</v>
      </c>
      <c r="Q883" s="139">
        <v>45301</v>
      </c>
      <c r="R883" s="139">
        <v>1</v>
      </c>
      <c r="S883" s="139">
        <v>2987</v>
      </c>
      <c r="T883" s="140"/>
      <c r="U883" s="139">
        <v>1353.1410000000001</v>
      </c>
      <c r="V883" s="141">
        <v>9.6000000000000002E-4</v>
      </c>
      <c r="W883" s="141">
        <f t="shared" si="16"/>
        <v>3.1802171698215717E-3</v>
      </c>
      <c r="X883" s="141">
        <v>3.7564731314408418E-4</v>
      </c>
      <c r="AC883" s="2"/>
      <c r="AD883" s="2"/>
      <c r="AE883" s="2"/>
    </row>
    <row r="884" spans="1:31" s="134" customFormat="1">
      <c r="A884" s="138" t="s">
        <v>1213</v>
      </c>
      <c r="B884" s="138">
        <v>9302</v>
      </c>
      <c r="C884" s="138" t="s">
        <v>3989</v>
      </c>
      <c r="D884" s="138" t="s">
        <v>3990</v>
      </c>
      <c r="E884" s="138" t="s">
        <v>309</v>
      </c>
      <c r="F884" s="138" t="s">
        <v>3991</v>
      </c>
      <c r="G884" s="138" t="s">
        <v>3992</v>
      </c>
      <c r="H884" s="138" t="s">
        <v>321</v>
      </c>
      <c r="I884" s="138" t="s">
        <v>917</v>
      </c>
      <c r="J884" s="138" t="s">
        <v>204</v>
      </c>
      <c r="K884" s="138" t="s">
        <v>204</v>
      </c>
      <c r="L884" s="138" t="s">
        <v>325</v>
      </c>
      <c r="M884" s="138" t="s">
        <v>340</v>
      </c>
      <c r="N884" s="138" t="s">
        <v>460</v>
      </c>
      <c r="O884" s="138" t="s">
        <v>339</v>
      </c>
      <c r="P884" s="138" t="s">
        <v>1212</v>
      </c>
      <c r="Q884" s="139">
        <v>85195</v>
      </c>
      <c r="R884" s="139">
        <v>1</v>
      </c>
      <c r="S884" s="139">
        <v>1569</v>
      </c>
      <c r="T884" s="140"/>
      <c r="U884" s="139">
        <v>1336.71</v>
      </c>
      <c r="V884" s="141">
        <v>2.3999999999999998E-3</v>
      </c>
      <c r="W884" s="141">
        <f t="shared" si="16"/>
        <v>3.1416002420089208E-3</v>
      </c>
      <c r="X884" s="141">
        <v>3.7108588088959597E-4</v>
      </c>
      <c r="AC884" s="2"/>
      <c r="AD884" s="2"/>
      <c r="AE884" s="2"/>
    </row>
    <row r="885" spans="1:31" s="134" customFormat="1">
      <c r="A885" s="138" t="s">
        <v>1213</v>
      </c>
      <c r="B885" s="138">
        <v>9302</v>
      </c>
      <c r="C885" s="138" t="s">
        <v>3636</v>
      </c>
      <c r="D885" s="138" t="s">
        <v>3637</v>
      </c>
      <c r="E885" s="138" t="s">
        <v>309</v>
      </c>
      <c r="F885" s="138" t="s">
        <v>3638</v>
      </c>
      <c r="G885" s="138" t="s">
        <v>3639</v>
      </c>
      <c r="H885" s="138" t="s">
        <v>321</v>
      </c>
      <c r="I885" s="138" t="s">
        <v>917</v>
      </c>
      <c r="J885" s="138" t="s">
        <v>204</v>
      </c>
      <c r="K885" s="138" t="s">
        <v>204</v>
      </c>
      <c r="L885" s="138" t="s">
        <v>325</v>
      </c>
      <c r="M885" s="138" t="s">
        <v>340</v>
      </c>
      <c r="N885" s="138" t="s">
        <v>455</v>
      </c>
      <c r="O885" s="138" t="s">
        <v>339</v>
      </c>
      <c r="P885" s="138" t="s">
        <v>1212</v>
      </c>
      <c r="Q885" s="139">
        <v>12948</v>
      </c>
      <c r="R885" s="139">
        <v>1</v>
      </c>
      <c r="S885" s="139">
        <v>10080</v>
      </c>
      <c r="T885" s="140"/>
      <c r="U885" s="139">
        <v>1305.1579999999999</v>
      </c>
      <c r="V885" s="141">
        <v>1.15E-3</v>
      </c>
      <c r="W885" s="141">
        <f t="shared" si="16"/>
        <v>3.067445211496793E-3</v>
      </c>
      <c r="X885" s="141">
        <v>3.6232668726208622E-4</v>
      </c>
      <c r="AC885" s="2"/>
      <c r="AD885" s="2"/>
      <c r="AE885" s="2"/>
    </row>
    <row r="886" spans="1:31" s="134" customFormat="1">
      <c r="A886" s="138" t="s">
        <v>1213</v>
      </c>
      <c r="B886" s="138">
        <v>9302</v>
      </c>
      <c r="C886" s="138" t="s">
        <v>3580</v>
      </c>
      <c r="D886" s="138" t="s">
        <v>3581</v>
      </c>
      <c r="E886" s="138" t="s">
        <v>309</v>
      </c>
      <c r="F886" s="138" t="s">
        <v>3580</v>
      </c>
      <c r="G886" s="138" t="s">
        <v>3582</v>
      </c>
      <c r="H886" s="138" t="s">
        <v>321</v>
      </c>
      <c r="I886" s="138" t="s">
        <v>917</v>
      </c>
      <c r="J886" s="138" t="s">
        <v>204</v>
      </c>
      <c r="K886" s="138" t="s">
        <v>204</v>
      </c>
      <c r="L886" s="138" t="s">
        <v>325</v>
      </c>
      <c r="M886" s="138" t="s">
        <v>340</v>
      </c>
      <c r="N886" s="138" t="s">
        <v>475</v>
      </c>
      <c r="O886" s="138" t="s">
        <v>339</v>
      </c>
      <c r="P886" s="138" t="s">
        <v>1212</v>
      </c>
      <c r="Q886" s="139">
        <v>15692</v>
      </c>
      <c r="R886" s="139">
        <v>1</v>
      </c>
      <c r="S886" s="139">
        <v>8050</v>
      </c>
      <c r="T886" s="140"/>
      <c r="U886" s="139">
        <v>1263.2059999999999</v>
      </c>
      <c r="V886" s="141">
        <v>3.2000000000000003E-4</v>
      </c>
      <c r="W886" s="141">
        <f t="shared" si="16"/>
        <v>2.9688475999335084E-3</v>
      </c>
      <c r="X886" s="141">
        <v>3.5068033549163461E-4</v>
      </c>
      <c r="AC886" s="2"/>
      <c r="AD886" s="2"/>
      <c r="AE886" s="2"/>
    </row>
    <row r="887" spans="1:31" s="134" customFormat="1">
      <c r="A887" s="138" t="s">
        <v>1213</v>
      </c>
      <c r="B887" s="138">
        <v>9302</v>
      </c>
      <c r="C887" s="138" t="s">
        <v>3993</v>
      </c>
      <c r="D887" s="138" t="s">
        <v>3994</v>
      </c>
      <c r="E887" s="138" t="s">
        <v>309</v>
      </c>
      <c r="F887" s="138" t="s">
        <v>3993</v>
      </c>
      <c r="G887" s="138" t="s">
        <v>3995</v>
      </c>
      <c r="H887" s="138" t="s">
        <v>321</v>
      </c>
      <c r="I887" s="138" t="s">
        <v>917</v>
      </c>
      <c r="J887" s="138" t="s">
        <v>204</v>
      </c>
      <c r="K887" s="138" t="s">
        <v>204</v>
      </c>
      <c r="L887" s="138" t="s">
        <v>325</v>
      </c>
      <c r="M887" s="138" t="s">
        <v>340</v>
      </c>
      <c r="N887" s="138" t="s">
        <v>469</v>
      </c>
      <c r="O887" s="138" t="s">
        <v>339</v>
      </c>
      <c r="P887" s="138" t="s">
        <v>1212</v>
      </c>
      <c r="Q887" s="139">
        <v>52072</v>
      </c>
      <c r="R887" s="139">
        <v>1</v>
      </c>
      <c r="S887" s="139">
        <v>2351</v>
      </c>
      <c r="T887" s="140"/>
      <c r="U887" s="139">
        <v>1224.213</v>
      </c>
      <c r="V887" s="141">
        <v>9.1E-4</v>
      </c>
      <c r="W887" s="141">
        <f t="shared" si="16"/>
        <v>2.8772043727289141E-3</v>
      </c>
      <c r="X887" s="141">
        <v>3.3985543573512199E-4</v>
      </c>
      <c r="AC887" s="2"/>
      <c r="AD887" s="2"/>
      <c r="AE887" s="2"/>
    </row>
    <row r="888" spans="1:31" s="134" customFormat="1">
      <c r="A888" s="138" t="s">
        <v>1213</v>
      </c>
      <c r="B888" s="138">
        <v>9302</v>
      </c>
      <c r="C888" s="138" t="s">
        <v>2977</v>
      </c>
      <c r="D888" s="138" t="s">
        <v>2978</v>
      </c>
      <c r="E888" s="138" t="s">
        <v>309</v>
      </c>
      <c r="F888" s="138" t="s">
        <v>2977</v>
      </c>
      <c r="G888" s="138" t="s">
        <v>3996</v>
      </c>
      <c r="H888" s="138" t="s">
        <v>321</v>
      </c>
      <c r="I888" s="138" t="s">
        <v>917</v>
      </c>
      <c r="J888" s="138" t="s">
        <v>204</v>
      </c>
      <c r="K888" s="138" t="s">
        <v>204</v>
      </c>
      <c r="L888" s="138" t="s">
        <v>325</v>
      </c>
      <c r="M888" s="138" t="s">
        <v>340</v>
      </c>
      <c r="N888" s="138" t="s">
        <v>464</v>
      </c>
      <c r="O888" s="138" t="s">
        <v>339</v>
      </c>
      <c r="P888" s="138" t="s">
        <v>1212</v>
      </c>
      <c r="Q888" s="139">
        <v>654089</v>
      </c>
      <c r="R888" s="139">
        <v>1</v>
      </c>
      <c r="S888" s="139">
        <v>184</v>
      </c>
      <c r="T888" s="140"/>
      <c r="U888" s="139">
        <v>1203.5239999999999</v>
      </c>
      <c r="V888" s="141">
        <v>8.5999999999999998E-4</v>
      </c>
      <c r="W888" s="141">
        <f t="shared" si="16"/>
        <v>2.8285800881743561E-3</v>
      </c>
      <c r="X888" s="141">
        <v>3.34111934310187E-4</v>
      </c>
      <c r="AC888" s="2"/>
      <c r="AD888" s="2"/>
      <c r="AE888" s="2"/>
    </row>
    <row r="889" spans="1:31" s="134" customFormat="1">
      <c r="A889" s="138" t="s">
        <v>1213</v>
      </c>
      <c r="B889" s="138">
        <v>9302</v>
      </c>
      <c r="C889" s="138" t="s">
        <v>3768</v>
      </c>
      <c r="D889" s="138" t="s">
        <v>3769</v>
      </c>
      <c r="E889" s="138" t="s">
        <v>309</v>
      </c>
      <c r="F889" s="138" t="s">
        <v>3770</v>
      </c>
      <c r="G889" s="138" t="s">
        <v>3771</v>
      </c>
      <c r="H889" s="138" t="s">
        <v>321</v>
      </c>
      <c r="I889" s="138" t="s">
        <v>917</v>
      </c>
      <c r="J889" s="138" t="s">
        <v>204</v>
      </c>
      <c r="K889" s="138" t="s">
        <v>204</v>
      </c>
      <c r="L889" s="138" t="s">
        <v>325</v>
      </c>
      <c r="M889" s="138" t="s">
        <v>340</v>
      </c>
      <c r="N889" s="138" t="s">
        <v>478</v>
      </c>
      <c r="O889" s="138" t="s">
        <v>339</v>
      </c>
      <c r="P889" s="138" t="s">
        <v>1212</v>
      </c>
      <c r="Q889" s="139">
        <v>223540</v>
      </c>
      <c r="R889" s="139">
        <v>1</v>
      </c>
      <c r="S889" s="139">
        <v>525</v>
      </c>
      <c r="T889" s="140"/>
      <c r="U889" s="139">
        <v>1173.585</v>
      </c>
      <c r="V889" s="141">
        <v>1.1299999999999999E-3</v>
      </c>
      <c r="W889" s="141">
        <f t="shared" si="16"/>
        <v>2.7582160079733368E-3</v>
      </c>
      <c r="X889" s="141">
        <v>3.2580052780619318E-4</v>
      </c>
      <c r="AC889" s="2"/>
      <c r="AD889" s="2"/>
      <c r="AE889" s="2"/>
    </row>
    <row r="890" spans="1:31" s="134" customFormat="1">
      <c r="A890" s="138" t="s">
        <v>1213</v>
      </c>
      <c r="B890" s="138">
        <v>9302</v>
      </c>
      <c r="C890" s="138" t="s">
        <v>3489</v>
      </c>
      <c r="D890" s="138" t="s">
        <v>3490</v>
      </c>
      <c r="E890" s="138" t="s">
        <v>309</v>
      </c>
      <c r="F890" s="138" t="s">
        <v>3489</v>
      </c>
      <c r="G890" s="138" t="s">
        <v>3984</v>
      </c>
      <c r="H890" s="138" t="s">
        <v>321</v>
      </c>
      <c r="I890" s="138" t="s">
        <v>917</v>
      </c>
      <c r="J890" s="138" t="s">
        <v>204</v>
      </c>
      <c r="K890" s="138" t="s">
        <v>204</v>
      </c>
      <c r="L890" s="138" t="s">
        <v>325</v>
      </c>
      <c r="M890" s="138" t="s">
        <v>340</v>
      </c>
      <c r="N890" s="138" t="s">
        <v>475</v>
      </c>
      <c r="O890" s="138" t="s">
        <v>339</v>
      </c>
      <c r="P890" s="138" t="s">
        <v>1212</v>
      </c>
      <c r="Q890" s="139">
        <v>4951</v>
      </c>
      <c r="R890" s="139">
        <v>1</v>
      </c>
      <c r="S890" s="139">
        <v>23560</v>
      </c>
      <c r="T890" s="140"/>
      <c r="U890" s="139">
        <v>1166.4559999999999</v>
      </c>
      <c r="V890" s="141">
        <v>3.4000000000000002E-4</v>
      </c>
      <c r="W890" s="141">
        <f t="shared" si="16"/>
        <v>2.7414610887124039E-3</v>
      </c>
      <c r="X890" s="141">
        <v>3.2382143642147851E-4</v>
      </c>
      <c r="AC890" s="2"/>
      <c r="AD890" s="2"/>
      <c r="AE890" s="2"/>
    </row>
    <row r="891" spans="1:31" s="134" customFormat="1">
      <c r="A891" s="138" t="s">
        <v>1213</v>
      </c>
      <c r="B891" s="138">
        <v>9302</v>
      </c>
      <c r="C891" s="138" t="s">
        <v>2722</v>
      </c>
      <c r="D891" s="138" t="s">
        <v>2723</v>
      </c>
      <c r="E891" s="138" t="s">
        <v>309</v>
      </c>
      <c r="F891" s="138" t="s">
        <v>2722</v>
      </c>
      <c r="G891" s="138" t="s">
        <v>3766</v>
      </c>
      <c r="H891" s="138" t="s">
        <v>321</v>
      </c>
      <c r="I891" s="138" t="s">
        <v>917</v>
      </c>
      <c r="J891" s="138" t="s">
        <v>204</v>
      </c>
      <c r="K891" s="138" t="s">
        <v>204</v>
      </c>
      <c r="L891" s="138" t="s">
        <v>325</v>
      </c>
      <c r="M891" s="138" t="s">
        <v>340</v>
      </c>
      <c r="N891" s="138" t="s">
        <v>484</v>
      </c>
      <c r="O891" s="138" t="s">
        <v>339</v>
      </c>
      <c r="P891" s="138" t="s">
        <v>1212</v>
      </c>
      <c r="Q891" s="139">
        <v>44893</v>
      </c>
      <c r="R891" s="139">
        <v>1</v>
      </c>
      <c r="S891" s="139">
        <v>2530</v>
      </c>
      <c r="T891" s="140"/>
      <c r="U891" s="139">
        <v>1135.7929999999999</v>
      </c>
      <c r="V891" s="141">
        <v>2.3000000000000001E-4</v>
      </c>
      <c r="W891" s="141">
        <f t="shared" si="16"/>
        <v>2.6693954288305147E-3</v>
      </c>
      <c r="X891" s="141">
        <v>3.1530903929291831E-4</v>
      </c>
      <c r="AC891" s="2"/>
      <c r="AD891" s="2"/>
      <c r="AE891" s="2"/>
    </row>
    <row r="892" spans="1:31" s="134" customFormat="1">
      <c r="A892" s="138" t="s">
        <v>1213</v>
      </c>
      <c r="B892" s="138">
        <v>9302</v>
      </c>
      <c r="C892" s="138" t="s">
        <v>3659</v>
      </c>
      <c r="D892" s="138" t="s">
        <v>3660</v>
      </c>
      <c r="E892" s="138" t="s">
        <v>309</v>
      </c>
      <c r="F892" s="138" t="s">
        <v>3661</v>
      </c>
      <c r="G892" s="138" t="s">
        <v>3662</v>
      </c>
      <c r="H892" s="138" t="s">
        <v>321</v>
      </c>
      <c r="I892" s="138" t="s">
        <v>917</v>
      </c>
      <c r="J892" s="138" t="s">
        <v>204</v>
      </c>
      <c r="K892" s="138" t="s">
        <v>204</v>
      </c>
      <c r="L892" s="138" t="s">
        <v>325</v>
      </c>
      <c r="M892" s="138" t="s">
        <v>340</v>
      </c>
      <c r="N892" s="138" t="s">
        <v>446</v>
      </c>
      <c r="O892" s="138" t="s">
        <v>339</v>
      </c>
      <c r="P892" s="138" t="s">
        <v>1212</v>
      </c>
      <c r="Q892" s="139">
        <v>36280</v>
      </c>
      <c r="R892" s="139">
        <v>1</v>
      </c>
      <c r="S892" s="139">
        <v>3094</v>
      </c>
      <c r="T892" s="140"/>
      <c r="U892" s="139">
        <v>1122.5029999999999</v>
      </c>
      <c r="V892" s="141">
        <v>1.4300000000000001E-3</v>
      </c>
      <c r="W892" s="141">
        <f t="shared" si="16"/>
        <v>2.6381606305449492E-3</v>
      </c>
      <c r="X892" s="141">
        <v>3.116195843198705E-4</v>
      </c>
      <c r="AC892" s="2"/>
      <c r="AD892" s="2"/>
      <c r="AE892" s="2"/>
    </row>
    <row r="893" spans="1:31" s="134" customFormat="1">
      <c r="A893" s="138" t="s">
        <v>1213</v>
      </c>
      <c r="B893" s="138">
        <v>9302</v>
      </c>
      <c r="C893" s="138" t="s">
        <v>4001</v>
      </c>
      <c r="D893" s="138" t="s">
        <v>4002</v>
      </c>
      <c r="E893" s="138" t="s">
        <v>309</v>
      </c>
      <c r="F893" s="138" t="s">
        <v>4001</v>
      </c>
      <c r="G893" s="138" t="s">
        <v>4003</v>
      </c>
      <c r="H893" s="138" t="s">
        <v>321</v>
      </c>
      <c r="I893" s="138" t="s">
        <v>917</v>
      </c>
      <c r="J893" s="138" t="s">
        <v>204</v>
      </c>
      <c r="K893" s="138" t="s">
        <v>204</v>
      </c>
      <c r="L893" s="138" t="s">
        <v>325</v>
      </c>
      <c r="M893" s="138" t="s">
        <v>340</v>
      </c>
      <c r="N893" s="138" t="s">
        <v>445</v>
      </c>
      <c r="O893" s="138" t="s">
        <v>339</v>
      </c>
      <c r="P893" s="138" t="s">
        <v>1212</v>
      </c>
      <c r="Q893" s="139">
        <v>7093</v>
      </c>
      <c r="R893" s="139">
        <v>1</v>
      </c>
      <c r="S893" s="139">
        <v>15580</v>
      </c>
      <c r="T893" s="140"/>
      <c r="U893" s="139">
        <v>1105.0889999999999</v>
      </c>
      <c r="V893" s="141">
        <v>4.8000000000000001E-4</v>
      </c>
      <c r="W893" s="141">
        <f t="shared" si="16"/>
        <v>2.5972334087733286E-3</v>
      </c>
      <c r="X893" s="141">
        <v>3.0678526009860228E-4</v>
      </c>
      <c r="AC893" s="2"/>
      <c r="AD893" s="2"/>
      <c r="AE893" s="2"/>
    </row>
    <row r="894" spans="1:31" s="134" customFormat="1">
      <c r="A894" s="138" t="s">
        <v>1213</v>
      </c>
      <c r="B894" s="138">
        <v>9302</v>
      </c>
      <c r="C894" s="138" t="s">
        <v>3985</v>
      </c>
      <c r="D894" s="138" t="s">
        <v>3986</v>
      </c>
      <c r="E894" s="138" t="s">
        <v>309</v>
      </c>
      <c r="F894" s="138" t="s">
        <v>3985</v>
      </c>
      <c r="G894" s="138" t="s">
        <v>3987</v>
      </c>
      <c r="H894" s="138" t="s">
        <v>321</v>
      </c>
      <c r="I894" s="138" t="s">
        <v>917</v>
      </c>
      <c r="J894" s="138" t="s">
        <v>204</v>
      </c>
      <c r="K894" s="138" t="s">
        <v>204</v>
      </c>
      <c r="L894" s="138" t="s">
        <v>325</v>
      </c>
      <c r="M894" s="138" t="s">
        <v>340</v>
      </c>
      <c r="N894" s="138" t="s">
        <v>477</v>
      </c>
      <c r="O894" s="138" t="s">
        <v>339</v>
      </c>
      <c r="P894" s="138" t="s">
        <v>1212</v>
      </c>
      <c r="Q894" s="139">
        <v>673693</v>
      </c>
      <c r="R894" s="139">
        <v>1</v>
      </c>
      <c r="S894" s="139">
        <v>159.30000000000001</v>
      </c>
      <c r="T894" s="140"/>
      <c r="U894" s="139">
        <v>1073.193</v>
      </c>
      <c r="V894" s="141">
        <v>1.32E-3</v>
      </c>
      <c r="W894" s="141">
        <f t="shared" si="16"/>
        <v>2.5222698928879708E-3</v>
      </c>
      <c r="X894" s="141">
        <v>2.9793056816328759E-4</v>
      </c>
      <c r="AC894" s="2"/>
      <c r="AD894" s="2"/>
      <c r="AE894" s="2"/>
    </row>
    <row r="895" spans="1:31" s="134" customFormat="1">
      <c r="A895" s="138" t="s">
        <v>1213</v>
      </c>
      <c r="B895" s="138">
        <v>9302</v>
      </c>
      <c r="C895" s="138" t="s">
        <v>2691</v>
      </c>
      <c r="D895" s="138" t="s">
        <v>2692</v>
      </c>
      <c r="E895" s="138" t="s">
        <v>309</v>
      </c>
      <c r="F895" s="138" t="s">
        <v>2691</v>
      </c>
      <c r="G895" s="138" t="s">
        <v>3767</v>
      </c>
      <c r="H895" s="138" t="s">
        <v>321</v>
      </c>
      <c r="I895" s="138" t="s">
        <v>917</v>
      </c>
      <c r="J895" s="138" t="s">
        <v>204</v>
      </c>
      <c r="K895" s="138" t="s">
        <v>204</v>
      </c>
      <c r="L895" s="138" t="s">
        <v>325</v>
      </c>
      <c r="M895" s="138" t="s">
        <v>340</v>
      </c>
      <c r="N895" s="138" t="s">
        <v>476</v>
      </c>
      <c r="O895" s="138" t="s">
        <v>339</v>
      </c>
      <c r="P895" s="138" t="s">
        <v>1212</v>
      </c>
      <c r="Q895" s="139">
        <v>12061</v>
      </c>
      <c r="R895" s="139">
        <v>1</v>
      </c>
      <c r="S895" s="139">
        <v>8638</v>
      </c>
      <c r="T895" s="139">
        <v>8.625</v>
      </c>
      <c r="U895" s="139">
        <v>1050.454</v>
      </c>
      <c r="V895" s="141">
        <v>1.9000000000000001E-4</v>
      </c>
      <c r="W895" s="141">
        <f t="shared" si="16"/>
        <v>2.4688275995685214E-3</v>
      </c>
      <c r="X895" s="141">
        <v>2.9161796345056118E-4</v>
      </c>
      <c r="AC895" s="2"/>
      <c r="AD895" s="2"/>
      <c r="AE895" s="2"/>
    </row>
    <row r="896" spans="1:31" s="134" customFormat="1">
      <c r="A896" s="138" t="s">
        <v>1213</v>
      </c>
      <c r="B896" s="138">
        <v>9302</v>
      </c>
      <c r="C896" s="138" t="s">
        <v>3780</v>
      </c>
      <c r="D896" s="138" t="s">
        <v>3781</v>
      </c>
      <c r="E896" s="138" t="s">
        <v>309</v>
      </c>
      <c r="F896" s="138" t="s">
        <v>3782</v>
      </c>
      <c r="G896" s="138" t="s">
        <v>3783</v>
      </c>
      <c r="H896" s="138" t="s">
        <v>321</v>
      </c>
      <c r="I896" s="138" t="s">
        <v>917</v>
      </c>
      <c r="J896" s="138" t="s">
        <v>204</v>
      </c>
      <c r="K896" s="138" t="s">
        <v>204</v>
      </c>
      <c r="L896" s="138" t="s">
        <v>325</v>
      </c>
      <c r="M896" s="138" t="s">
        <v>340</v>
      </c>
      <c r="N896" s="138" t="s">
        <v>477</v>
      </c>
      <c r="O896" s="138" t="s">
        <v>339</v>
      </c>
      <c r="P896" s="138" t="s">
        <v>1212</v>
      </c>
      <c r="Q896" s="139">
        <v>2803</v>
      </c>
      <c r="R896" s="139">
        <v>1</v>
      </c>
      <c r="S896" s="139">
        <v>37430</v>
      </c>
      <c r="T896" s="140"/>
      <c r="U896" s="139">
        <v>1049.163</v>
      </c>
      <c r="V896" s="141">
        <v>4.4999999999999999E-4</v>
      </c>
      <c r="W896" s="141">
        <f t="shared" si="16"/>
        <v>2.4657934291707289E-3</v>
      </c>
      <c r="X896" s="141">
        <v>2.9125956718493252E-4</v>
      </c>
      <c r="AC896" s="2"/>
      <c r="AD896" s="2"/>
      <c r="AE896" s="2"/>
    </row>
    <row r="897" spans="1:31" s="134" customFormat="1">
      <c r="A897" s="138" t="s">
        <v>1213</v>
      </c>
      <c r="B897" s="138">
        <v>9302</v>
      </c>
      <c r="C897" s="138" t="s">
        <v>3012</v>
      </c>
      <c r="D897" s="138" t="s">
        <v>3013</v>
      </c>
      <c r="E897" s="138" t="s">
        <v>309</v>
      </c>
      <c r="F897" s="138" t="s">
        <v>3012</v>
      </c>
      <c r="G897" s="138" t="s">
        <v>3802</v>
      </c>
      <c r="H897" s="138" t="s">
        <v>321</v>
      </c>
      <c r="I897" s="138" t="s">
        <v>917</v>
      </c>
      <c r="J897" s="138" t="s">
        <v>204</v>
      </c>
      <c r="K897" s="138" t="s">
        <v>204</v>
      </c>
      <c r="L897" s="138" t="s">
        <v>325</v>
      </c>
      <c r="M897" s="138" t="s">
        <v>340</v>
      </c>
      <c r="N897" s="138" t="s">
        <v>447</v>
      </c>
      <c r="O897" s="138" t="s">
        <v>339</v>
      </c>
      <c r="P897" s="138" t="s">
        <v>1212</v>
      </c>
      <c r="Q897" s="139">
        <v>12126</v>
      </c>
      <c r="R897" s="139">
        <v>1</v>
      </c>
      <c r="S897" s="139">
        <v>8610</v>
      </c>
      <c r="T897" s="140"/>
      <c r="U897" s="139">
        <v>1044.049</v>
      </c>
      <c r="V897" s="141">
        <v>5.4000000000000001E-4</v>
      </c>
      <c r="W897" s="141">
        <f t="shared" si="16"/>
        <v>2.453774259988458E-3</v>
      </c>
      <c r="X897" s="141">
        <v>2.8983986269041283E-4</v>
      </c>
      <c r="AC897" s="2"/>
      <c r="AD897" s="2"/>
      <c r="AE897" s="2"/>
    </row>
    <row r="898" spans="1:31" s="134" customFormat="1">
      <c r="A898" s="138" t="s">
        <v>1213</v>
      </c>
      <c r="B898" s="138">
        <v>9302</v>
      </c>
      <c r="C898" s="138" t="s">
        <v>4004</v>
      </c>
      <c r="D898" s="138" t="s">
        <v>4005</v>
      </c>
      <c r="E898" s="138" t="s">
        <v>309</v>
      </c>
      <c r="F898" s="138" t="s">
        <v>4006</v>
      </c>
      <c r="G898" s="138" t="s">
        <v>4007</v>
      </c>
      <c r="H898" s="138" t="s">
        <v>321</v>
      </c>
      <c r="I898" s="138" t="s">
        <v>917</v>
      </c>
      <c r="J898" s="138" t="s">
        <v>204</v>
      </c>
      <c r="K898" s="138" t="s">
        <v>204</v>
      </c>
      <c r="L898" s="138" t="s">
        <v>325</v>
      </c>
      <c r="M898" s="138" t="s">
        <v>340</v>
      </c>
      <c r="N898" s="138" t="s">
        <v>476</v>
      </c>
      <c r="O898" s="138" t="s">
        <v>339</v>
      </c>
      <c r="P898" s="138" t="s">
        <v>1212</v>
      </c>
      <c r="Q898" s="139">
        <v>2733</v>
      </c>
      <c r="R898" s="139">
        <v>1</v>
      </c>
      <c r="S898" s="139">
        <v>37690</v>
      </c>
      <c r="T898" s="140"/>
      <c r="U898" s="139">
        <v>1030.068</v>
      </c>
      <c r="V898" s="141">
        <v>5.9000000000000003E-4</v>
      </c>
      <c r="W898" s="141">
        <f t="shared" ref="W898:W961" si="17">U898/SUMIF(B:B,B898,U:U)</f>
        <v>2.4209154402118969E-3</v>
      </c>
      <c r="X898" s="141">
        <v>2.8595857826767534E-4</v>
      </c>
      <c r="AC898" s="2"/>
      <c r="AD898" s="2"/>
      <c r="AE898" s="2"/>
    </row>
    <row r="899" spans="1:31" s="134" customFormat="1">
      <c r="A899" s="138" t="s">
        <v>1213</v>
      </c>
      <c r="B899" s="138">
        <v>9302</v>
      </c>
      <c r="C899" s="138" t="s">
        <v>2869</v>
      </c>
      <c r="D899" s="138" t="s">
        <v>2870</v>
      </c>
      <c r="E899" s="138" t="s">
        <v>309</v>
      </c>
      <c r="F899" s="138" t="s">
        <v>4014</v>
      </c>
      <c r="G899" s="138" t="s">
        <v>4015</v>
      </c>
      <c r="H899" s="138" t="s">
        <v>321</v>
      </c>
      <c r="I899" s="138" t="s">
        <v>917</v>
      </c>
      <c r="J899" s="138" t="s">
        <v>204</v>
      </c>
      <c r="K899" s="138" t="s">
        <v>204</v>
      </c>
      <c r="L899" s="138" t="s">
        <v>325</v>
      </c>
      <c r="M899" s="138" t="s">
        <v>340</v>
      </c>
      <c r="N899" s="138" t="s">
        <v>440</v>
      </c>
      <c r="O899" s="138" t="s">
        <v>339</v>
      </c>
      <c r="P899" s="138" t="s">
        <v>1212</v>
      </c>
      <c r="Q899" s="139">
        <v>38825</v>
      </c>
      <c r="R899" s="139">
        <v>1</v>
      </c>
      <c r="S899" s="139">
        <v>2542</v>
      </c>
      <c r="T899" s="140"/>
      <c r="U899" s="139">
        <v>986.93200000000002</v>
      </c>
      <c r="V899" s="141">
        <v>2.1700000000000001E-3</v>
      </c>
      <c r="W899" s="141">
        <f t="shared" si="17"/>
        <v>2.319535134805865E-3</v>
      </c>
      <c r="X899" s="141">
        <v>2.7398353464710425E-4</v>
      </c>
      <c r="AC899" s="2"/>
      <c r="AD899" s="2"/>
      <c r="AE899" s="2"/>
    </row>
    <row r="900" spans="1:31" s="134" customFormat="1">
      <c r="A900" s="138" t="s">
        <v>1213</v>
      </c>
      <c r="B900" s="138">
        <v>9302</v>
      </c>
      <c r="C900" s="138" t="s">
        <v>3623</v>
      </c>
      <c r="D900" s="138" t="s">
        <v>3624</v>
      </c>
      <c r="E900" s="138" t="s">
        <v>309</v>
      </c>
      <c r="F900" s="138" t="s">
        <v>3623</v>
      </c>
      <c r="G900" s="138" t="s">
        <v>3625</v>
      </c>
      <c r="H900" s="138" t="s">
        <v>321</v>
      </c>
      <c r="I900" s="138" t="s">
        <v>917</v>
      </c>
      <c r="J900" s="138" t="s">
        <v>204</v>
      </c>
      <c r="K900" s="138" t="s">
        <v>204</v>
      </c>
      <c r="L900" s="138" t="s">
        <v>325</v>
      </c>
      <c r="M900" s="138" t="s">
        <v>340</v>
      </c>
      <c r="N900" s="138" t="s">
        <v>447</v>
      </c>
      <c r="O900" s="138" t="s">
        <v>339</v>
      </c>
      <c r="P900" s="138" t="s">
        <v>1212</v>
      </c>
      <c r="Q900" s="139">
        <v>4760</v>
      </c>
      <c r="R900" s="139">
        <v>1</v>
      </c>
      <c r="S900" s="139">
        <v>20100</v>
      </c>
      <c r="T900" s="140"/>
      <c r="U900" s="139">
        <v>956.76</v>
      </c>
      <c r="V900" s="141">
        <v>5.2999999999999998E-4</v>
      </c>
      <c r="W900" s="141">
        <f t="shared" si="17"/>
        <v>2.2486234467793726E-3</v>
      </c>
      <c r="X900" s="141">
        <v>2.6560744469625411E-4</v>
      </c>
      <c r="AC900" s="2"/>
      <c r="AD900" s="2"/>
      <c r="AE900" s="2"/>
    </row>
    <row r="901" spans="1:31" s="134" customFormat="1">
      <c r="A901" s="138" t="s">
        <v>1213</v>
      </c>
      <c r="B901" s="138">
        <v>9302</v>
      </c>
      <c r="C901" s="138" t="s">
        <v>4008</v>
      </c>
      <c r="D901" s="138" t="s">
        <v>4009</v>
      </c>
      <c r="E901" s="138" t="s">
        <v>309</v>
      </c>
      <c r="F901" s="138" t="s">
        <v>4008</v>
      </c>
      <c r="G901" s="138" t="s">
        <v>4010</v>
      </c>
      <c r="H901" s="138" t="s">
        <v>321</v>
      </c>
      <c r="I901" s="138" t="s">
        <v>917</v>
      </c>
      <c r="J901" s="138" t="s">
        <v>204</v>
      </c>
      <c r="K901" s="138" t="s">
        <v>204</v>
      </c>
      <c r="L901" s="138" t="s">
        <v>325</v>
      </c>
      <c r="M901" s="138" t="s">
        <v>340</v>
      </c>
      <c r="N901" s="138" t="s">
        <v>476</v>
      </c>
      <c r="O901" s="138" t="s">
        <v>339</v>
      </c>
      <c r="P901" s="138" t="s">
        <v>1212</v>
      </c>
      <c r="Q901" s="139">
        <v>8774</v>
      </c>
      <c r="R901" s="139">
        <v>1</v>
      </c>
      <c r="S901" s="139">
        <v>10770</v>
      </c>
      <c r="T901" s="140"/>
      <c r="U901" s="139">
        <v>944.96</v>
      </c>
      <c r="V901" s="141">
        <v>1.14E-3</v>
      </c>
      <c r="W901" s="141">
        <f t="shared" si="17"/>
        <v>2.2208905182790205E-3</v>
      </c>
      <c r="X901" s="141">
        <v>2.6233163064945473E-4</v>
      </c>
      <c r="AC901" s="2"/>
      <c r="AD901" s="2"/>
      <c r="AE901" s="2"/>
    </row>
    <row r="902" spans="1:31" s="134" customFormat="1">
      <c r="A902" s="138" t="s">
        <v>1213</v>
      </c>
      <c r="B902" s="138">
        <v>9302</v>
      </c>
      <c r="C902" s="138" t="s">
        <v>4011</v>
      </c>
      <c r="D902" s="138" t="s">
        <v>4012</v>
      </c>
      <c r="E902" s="138" t="s">
        <v>309</v>
      </c>
      <c r="F902" s="138" t="s">
        <v>4011</v>
      </c>
      <c r="G902" s="138" t="s">
        <v>4013</v>
      </c>
      <c r="H902" s="138" t="s">
        <v>321</v>
      </c>
      <c r="I902" s="138" t="s">
        <v>917</v>
      </c>
      <c r="J902" s="138" t="s">
        <v>204</v>
      </c>
      <c r="K902" s="138" t="s">
        <v>204</v>
      </c>
      <c r="L902" s="138" t="s">
        <v>327</v>
      </c>
      <c r="M902" s="138" t="s">
        <v>340</v>
      </c>
      <c r="N902" s="138" t="s">
        <v>441</v>
      </c>
      <c r="O902" s="138" t="s">
        <v>339</v>
      </c>
      <c r="P902" s="138" t="s">
        <v>1212</v>
      </c>
      <c r="Q902" s="139">
        <v>100000</v>
      </c>
      <c r="R902" s="139">
        <v>1</v>
      </c>
      <c r="S902" s="139">
        <f>(U902-(T902*R902))*1000/R902/Q902*100</f>
        <v>828.40000000000009</v>
      </c>
      <c r="T902" s="140"/>
      <c r="U902" s="139">
        <f>901.8-73.4</f>
        <v>828.4</v>
      </c>
      <c r="V902" s="141">
        <v>1.3699999999999999E-3</v>
      </c>
      <c r="W902" s="141">
        <f t="shared" si="17"/>
        <v>1.9469455906518166E-3</v>
      </c>
      <c r="X902" s="141">
        <v>2.2997325053971413E-4</v>
      </c>
      <c r="AC902" s="2"/>
      <c r="AD902" s="2"/>
      <c r="AE902" s="2"/>
    </row>
    <row r="903" spans="1:31" s="134" customFormat="1">
      <c r="A903" s="138" t="s">
        <v>1213</v>
      </c>
      <c r="B903" s="138">
        <v>9302</v>
      </c>
      <c r="C903" s="138" t="s">
        <v>4029</v>
      </c>
      <c r="D903" s="138" t="s">
        <v>4030</v>
      </c>
      <c r="E903" s="138" t="s">
        <v>309</v>
      </c>
      <c r="F903" s="138" t="s">
        <v>4029</v>
      </c>
      <c r="G903" s="138" t="s">
        <v>4031</v>
      </c>
      <c r="H903" s="138" t="s">
        <v>321</v>
      </c>
      <c r="I903" s="138" t="s">
        <v>917</v>
      </c>
      <c r="J903" s="138" t="s">
        <v>204</v>
      </c>
      <c r="K903" s="138" t="s">
        <v>204</v>
      </c>
      <c r="L903" s="138" t="s">
        <v>325</v>
      </c>
      <c r="M903" s="138" t="s">
        <v>340</v>
      </c>
      <c r="N903" s="138" t="s">
        <v>464</v>
      </c>
      <c r="O903" s="138" t="s">
        <v>339</v>
      </c>
      <c r="P903" s="138" t="s">
        <v>1212</v>
      </c>
      <c r="Q903" s="139">
        <v>2402</v>
      </c>
      <c r="R903" s="139">
        <v>1</v>
      </c>
      <c r="S903" s="139">
        <v>36530</v>
      </c>
      <c r="T903" s="140"/>
      <c r="U903" s="139">
        <v>877.45100000000002</v>
      </c>
      <c r="V903" s="141">
        <v>3.8000000000000002E-4</v>
      </c>
      <c r="W903" s="141">
        <f t="shared" si="17"/>
        <v>2.0622276140306942E-3</v>
      </c>
      <c r="X903" s="141">
        <v>2.4359036535408343E-4</v>
      </c>
      <c r="AC903" s="2"/>
      <c r="AD903" s="2"/>
      <c r="AE903" s="2"/>
    </row>
    <row r="904" spans="1:31" s="134" customFormat="1">
      <c r="A904" s="138" t="s">
        <v>1213</v>
      </c>
      <c r="B904" s="138">
        <v>9302</v>
      </c>
      <c r="C904" s="138" t="s">
        <v>2893</v>
      </c>
      <c r="D904" s="138" t="s">
        <v>2894</v>
      </c>
      <c r="E904" s="138" t="s">
        <v>309</v>
      </c>
      <c r="F904" s="138" t="s">
        <v>3791</v>
      </c>
      <c r="G904" s="138" t="s">
        <v>3792</v>
      </c>
      <c r="H904" s="138" t="s">
        <v>321</v>
      </c>
      <c r="I904" s="138" t="s">
        <v>917</v>
      </c>
      <c r="J904" s="138" t="s">
        <v>204</v>
      </c>
      <c r="K904" s="138" t="s">
        <v>204</v>
      </c>
      <c r="L904" s="138" t="s">
        <v>325</v>
      </c>
      <c r="M904" s="138" t="s">
        <v>340</v>
      </c>
      <c r="N904" s="138" t="s">
        <v>440</v>
      </c>
      <c r="O904" s="138" t="s">
        <v>339</v>
      </c>
      <c r="P904" s="138" t="s">
        <v>1212</v>
      </c>
      <c r="Q904" s="139">
        <v>16009</v>
      </c>
      <c r="R904" s="139">
        <v>1</v>
      </c>
      <c r="S904" s="139">
        <v>5339</v>
      </c>
      <c r="T904" s="140"/>
      <c r="U904" s="139">
        <v>854.721</v>
      </c>
      <c r="V904" s="141">
        <v>1.2800000000000001E-3</v>
      </c>
      <c r="W904" s="141">
        <f t="shared" si="17"/>
        <v>2.008806472944847E-3</v>
      </c>
      <c r="X904" s="141">
        <v>2.372802591435961E-4</v>
      </c>
      <c r="AC904" s="2"/>
      <c r="AD904" s="2"/>
      <c r="AE904" s="2"/>
    </row>
    <row r="905" spans="1:31" s="134" customFormat="1">
      <c r="A905" s="138" t="s">
        <v>1213</v>
      </c>
      <c r="B905" s="138">
        <v>9302</v>
      </c>
      <c r="C905" s="138" t="s">
        <v>3588</v>
      </c>
      <c r="D905" s="138" t="s">
        <v>3589</v>
      </c>
      <c r="E905" s="138" t="s">
        <v>309</v>
      </c>
      <c r="F905" s="138" t="s">
        <v>3590</v>
      </c>
      <c r="G905" s="138" t="s">
        <v>3591</v>
      </c>
      <c r="H905" s="138" t="s">
        <v>321</v>
      </c>
      <c r="I905" s="138" t="s">
        <v>917</v>
      </c>
      <c r="J905" s="138" t="s">
        <v>204</v>
      </c>
      <c r="K905" s="138" t="s">
        <v>204</v>
      </c>
      <c r="L905" s="138" t="s">
        <v>325</v>
      </c>
      <c r="M905" s="138" t="s">
        <v>340</v>
      </c>
      <c r="N905" s="138" t="s">
        <v>465</v>
      </c>
      <c r="O905" s="138" t="s">
        <v>339</v>
      </c>
      <c r="P905" s="138" t="s">
        <v>1212</v>
      </c>
      <c r="Q905" s="139">
        <v>18810</v>
      </c>
      <c r="R905" s="139">
        <v>1</v>
      </c>
      <c r="S905" s="139">
        <v>4241</v>
      </c>
      <c r="T905" s="140"/>
      <c r="U905" s="139">
        <v>797.73199999999997</v>
      </c>
      <c r="V905" s="141">
        <v>2.9E-4</v>
      </c>
      <c r="W905" s="141">
        <f t="shared" si="17"/>
        <v>1.8748681795290377E-3</v>
      </c>
      <c r="X905" s="141">
        <v>2.2145946535435447E-4</v>
      </c>
      <c r="AC905" s="2"/>
      <c r="AD905" s="2"/>
      <c r="AE905" s="2"/>
    </row>
    <row r="906" spans="1:31" s="134" customFormat="1">
      <c r="A906" s="138" t="s">
        <v>1213</v>
      </c>
      <c r="B906" s="138">
        <v>9302</v>
      </c>
      <c r="C906" s="138" t="s">
        <v>4036</v>
      </c>
      <c r="D906" s="138" t="s">
        <v>4037</v>
      </c>
      <c r="E906" s="138" t="s">
        <v>309</v>
      </c>
      <c r="F906" s="138" t="s">
        <v>4036</v>
      </c>
      <c r="G906" s="138" t="s">
        <v>4038</v>
      </c>
      <c r="H906" s="138" t="s">
        <v>321</v>
      </c>
      <c r="I906" s="138" t="s">
        <v>917</v>
      </c>
      <c r="J906" s="138" t="s">
        <v>204</v>
      </c>
      <c r="K906" s="138" t="s">
        <v>204</v>
      </c>
      <c r="L906" s="138" t="s">
        <v>325</v>
      </c>
      <c r="M906" s="138" t="s">
        <v>340</v>
      </c>
      <c r="N906" s="138" t="s">
        <v>456</v>
      </c>
      <c r="O906" s="138" t="s">
        <v>339</v>
      </c>
      <c r="P906" s="138" t="s">
        <v>1212</v>
      </c>
      <c r="Q906" s="139">
        <v>80660</v>
      </c>
      <c r="R906" s="139">
        <v>1</v>
      </c>
      <c r="S906" s="139">
        <v>939.8</v>
      </c>
      <c r="T906" s="140"/>
      <c r="U906" s="139">
        <v>758.04300000000001</v>
      </c>
      <c r="V906" s="141">
        <v>5.3099999999999996E-3</v>
      </c>
      <c r="W906" s="141">
        <f t="shared" si="17"/>
        <v>1.7815891795925579E-3</v>
      </c>
      <c r="X906" s="141">
        <v>2.1044134809135263E-4</v>
      </c>
      <c r="AC906" s="2"/>
      <c r="AD906" s="2"/>
      <c r="AE906" s="2"/>
    </row>
    <row r="907" spans="1:31" s="134" customFormat="1">
      <c r="A907" s="138" t="s">
        <v>1213</v>
      </c>
      <c r="B907" s="138">
        <v>9302</v>
      </c>
      <c r="C907" s="138" t="s">
        <v>4020</v>
      </c>
      <c r="D907" s="138" t="s">
        <v>4021</v>
      </c>
      <c r="E907" s="138" t="s">
        <v>309</v>
      </c>
      <c r="F907" s="138" t="s">
        <v>4020</v>
      </c>
      <c r="G907" s="138" t="s">
        <v>4022</v>
      </c>
      <c r="H907" s="138" t="s">
        <v>321</v>
      </c>
      <c r="I907" s="138" t="s">
        <v>917</v>
      </c>
      <c r="J907" s="138" t="s">
        <v>204</v>
      </c>
      <c r="K907" s="138" t="s">
        <v>204</v>
      </c>
      <c r="L907" s="138" t="s">
        <v>325</v>
      </c>
      <c r="M907" s="138" t="s">
        <v>340</v>
      </c>
      <c r="N907" s="138" t="s">
        <v>466</v>
      </c>
      <c r="O907" s="138" t="s">
        <v>339</v>
      </c>
      <c r="P907" s="138" t="s">
        <v>1212</v>
      </c>
      <c r="Q907" s="139">
        <v>222756</v>
      </c>
      <c r="R907" s="139">
        <v>1</v>
      </c>
      <c r="S907" s="139">
        <v>335.7</v>
      </c>
      <c r="T907" s="140"/>
      <c r="U907" s="139">
        <v>747.79200000000003</v>
      </c>
      <c r="V907" s="141">
        <v>3.3500000000000001E-3</v>
      </c>
      <c r="W907" s="141">
        <f t="shared" si="17"/>
        <v>1.757496785519922E-3</v>
      </c>
      <c r="X907" s="141">
        <v>2.0759555404103563E-4</v>
      </c>
      <c r="AC907" s="2"/>
      <c r="AD907" s="2"/>
      <c r="AE907" s="2"/>
    </row>
    <row r="908" spans="1:31" s="134" customFormat="1">
      <c r="A908" s="138" t="s">
        <v>1213</v>
      </c>
      <c r="B908" s="138">
        <v>9302</v>
      </c>
      <c r="C908" s="138" t="s">
        <v>3648</v>
      </c>
      <c r="D908" s="138" t="s">
        <v>3649</v>
      </c>
      <c r="E908" s="138" t="s">
        <v>309</v>
      </c>
      <c r="F908" s="138" t="s">
        <v>3648</v>
      </c>
      <c r="G908" s="138" t="s">
        <v>3650</v>
      </c>
      <c r="H908" s="138" t="s">
        <v>321</v>
      </c>
      <c r="I908" s="138" t="s">
        <v>917</v>
      </c>
      <c r="J908" s="138" t="s">
        <v>204</v>
      </c>
      <c r="K908" s="138" t="s">
        <v>204</v>
      </c>
      <c r="L908" s="138" t="s">
        <v>325</v>
      </c>
      <c r="M908" s="138" t="s">
        <v>340</v>
      </c>
      <c r="N908" s="138" t="s">
        <v>462</v>
      </c>
      <c r="O908" s="138" t="s">
        <v>339</v>
      </c>
      <c r="P908" s="138" t="s">
        <v>1212</v>
      </c>
      <c r="Q908" s="139">
        <v>28809</v>
      </c>
      <c r="R908" s="139">
        <v>1</v>
      </c>
      <c r="S908" s="139">
        <v>2493</v>
      </c>
      <c r="T908" s="140"/>
      <c r="U908" s="139">
        <v>718.20799999999997</v>
      </c>
      <c r="V908" s="141">
        <v>2.9999999999999997E-4</v>
      </c>
      <c r="W908" s="141">
        <f t="shared" si="17"/>
        <v>1.6879670434220906E-3</v>
      </c>
      <c r="X908" s="141">
        <v>1.9938269956980566E-4</v>
      </c>
      <c r="AC908" s="2"/>
      <c r="AD908" s="2"/>
      <c r="AE908" s="2"/>
    </row>
    <row r="909" spans="1:31" s="134" customFormat="1">
      <c r="A909" s="138" t="s">
        <v>1213</v>
      </c>
      <c r="B909" s="138">
        <v>9302</v>
      </c>
      <c r="C909" s="138" t="s">
        <v>3226</v>
      </c>
      <c r="D909" s="138" t="s">
        <v>3227</v>
      </c>
      <c r="E909" s="138" t="s">
        <v>309</v>
      </c>
      <c r="F909" s="138" t="s">
        <v>3226</v>
      </c>
      <c r="G909" s="138" t="s">
        <v>3560</v>
      </c>
      <c r="H909" s="138" t="s">
        <v>321</v>
      </c>
      <c r="I909" s="138" t="s">
        <v>917</v>
      </c>
      <c r="J909" s="138" t="s">
        <v>204</v>
      </c>
      <c r="K909" s="138" t="s">
        <v>204</v>
      </c>
      <c r="L909" s="138" t="s">
        <v>325</v>
      </c>
      <c r="M909" s="138" t="s">
        <v>340</v>
      </c>
      <c r="N909" s="138" t="s">
        <v>441</v>
      </c>
      <c r="O909" s="138" t="s">
        <v>339</v>
      </c>
      <c r="P909" s="138" t="s">
        <v>1212</v>
      </c>
      <c r="Q909" s="139">
        <v>56327</v>
      </c>
      <c r="R909" s="139">
        <v>1</v>
      </c>
      <c r="S909" s="139">
        <v>1156</v>
      </c>
      <c r="T909" s="140"/>
      <c r="U909" s="139">
        <v>651.14</v>
      </c>
      <c r="V909" s="141">
        <v>3.2000000000000003E-4</v>
      </c>
      <c r="W909" s="141">
        <f t="shared" si="17"/>
        <v>1.5303405986202606E-3</v>
      </c>
      <c r="X909" s="141">
        <v>1.8076386088414952E-4</v>
      </c>
      <c r="AC909" s="2"/>
      <c r="AD909" s="2"/>
      <c r="AE909" s="2"/>
    </row>
    <row r="910" spans="1:31" s="134" customFormat="1">
      <c r="A910" s="138" t="s">
        <v>1213</v>
      </c>
      <c r="B910" s="138">
        <v>9302</v>
      </c>
      <c r="C910" s="138" t="s">
        <v>1714</v>
      </c>
      <c r="D910" s="138" t="s">
        <v>1715</v>
      </c>
      <c r="E910" s="138" t="s">
        <v>309</v>
      </c>
      <c r="F910" s="138" t="s">
        <v>3657</v>
      </c>
      <c r="G910" s="138" t="s">
        <v>3658</v>
      </c>
      <c r="H910" s="138" t="s">
        <v>321</v>
      </c>
      <c r="I910" s="138" t="s">
        <v>917</v>
      </c>
      <c r="J910" s="138" t="s">
        <v>204</v>
      </c>
      <c r="K910" s="138" t="s">
        <v>204</v>
      </c>
      <c r="L910" s="138" t="s">
        <v>325</v>
      </c>
      <c r="M910" s="138" t="s">
        <v>340</v>
      </c>
      <c r="N910" s="138" t="s">
        <v>464</v>
      </c>
      <c r="O910" s="138" t="s">
        <v>339</v>
      </c>
      <c r="P910" s="138" t="s">
        <v>1212</v>
      </c>
      <c r="Q910" s="139">
        <v>36436</v>
      </c>
      <c r="R910" s="139">
        <v>1</v>
      </c>
      <c r="S910" s="139">
        <v>1783</v>
      </c>
      <c r="T910" s="140"/>
      <c r="U910" s="139">
        <v>649.654</v>
      </c>
      <c r="V910" s="141">
        <v>1.9000000000000001E-4</v>
      </c>
      <c r="W910" s="141">
        <f t="shared" si="17"/>
        <v>1.5268481298277587E-3</v>
      </c>
      <c r="X910" s="141">
        <v>1.8035133040334071E-4</v>
      </c>
      <c r="AC910" s="2"/>
      <c r="AD910" s="2"/>
      <c r="AE910" s="2"/>
    </row>
    <row r="911" spans="1:31" s="134" customFormat="1">
      <c r="A911" s="138" t="s">
        <v>1213</v>
      </c>
      <c r="B911" s="138">
        <v>9302</v>
      </c>
      <c r="C911" s="138" t="s">
        <v>4026</v>
      </c>
      <c r="D911" s="138" t="s">
        <v>4027</v>
      </c>
      <c r="E911" s="138" t="s">
        <v>309</v>
      </c>
      <c r="F911" s="138" t="s">
        <v>4026</v>
      </c>
      <c r="G911" s="138" t="s">
        <v>4028</v>
      </c>
      <c r="H911" s="138" t="s">
        <v>321</v>
      </c>
      <c r="I911" s="138" t="s">
        <v>917</v>
      </c>
      <c r="J911" s="138" t="s">
        <v>204</v>
      </c>
      <c r="K911" s="138" t="s">
        <v>204</v>
      </c>
      <c r="L911" s="138" t="s">
        <v>325</v>
      </c>
      <c r="M911" s="138" t="s">
        <v>340</v>
      </c>
      <c r="N911" s="138" t="s">
        <v>456</v>
      </c>
      <c r="O911" s="138" t="s">
        <v>339</v>
      </c>
      <c r="P911" s="138" t="s">
        <v>1212</v>
      </c>
      <c r="Q911" s="139">
        <v>23373</v>
      </c>
      <c r="R911" s="139">
        <v>1</v>
      </c>
      <c r="S911" s="139">
        <v>2697</v>
      </c>
      <c r="T911" s="140"/>
      <c r="U911" s="139">
        <v>630.37</v>
      </c>
      <c r="V911" s="141">
        <v>9.7000000000000005E-4</v>
      </c>
      <c r="W911" s="141">
        <f t="shared" si="17"/>
        <v>1.4815259439632854E-3</v>
      </c>
      <c r="X911" s="141">
        <v>1.7499787293906278E-4</v>
      </c>
      <c r="AC911" s="2"/>
      <c r="AD911" s="2"/>
      <c r="AE911" s="2"/>
    </row>
    <row r="912" spans="1:31" s="134" customFormat="1">
      <c r="A912" s="138" t="s">
        <v>1213</v>
      </c>
      <c r="B912" s="138">
        <v>9302</v>
      </c>
      <c r="C912" s="138" t="s">
        <v>2912</v>
      </c>
      <c r="D912" s="138" t="s">
        <v>2913</v>
      </c>
      <c r="E912" s="138" t="s">
        <v>309</v>
      </c>
      <c r="F912" s="138" t="s">
        <v>3552</v>
      </c>
      <c r="G912" s="138" t="s">
        <v>3553</v>
      </c>
      <c r="H912" s="138" t="s">
        <v>321</v>
      </c>
      <c r="I912" s="138" t="s">
        <v>917</v>
      </c>
      <c r="J912" s="138" t="s">
        <v>204</v>
      </c>
      <c r="K912" s="138" t="s">
        <v>204</v>
      </c>
      <c r="L912" s="138" t="s">
        <v>325</v>
      </c>
      <c r="M912" s="138" t="s">
        <v>340</v>
      </c>
      <c r="N912" s="138" t="s">
        <v>447</v>
      </c>
      <c r="O912" s="138" t="s">
        <v>339</v>
      </c>
      <c r="P912" s="138" t="s">
        <v>1212</v>
      </c>
      <c r="Q912" s="139">
        <v>12937</v>
      </c>
      <c r="R912" s="139">
        <v>1</v>
      </c>
      <c r="S912" s="139">
        <v>4712</v>
      </c>
      <c r="T912" s="140"/>
      <c r="U912" s="139">
        <v>609.59100000000001</v>
      </c>
      <c r="V912" s="141">
        <v>2.1000000000000001E-4</v>
      </c>
      <c r="W912" s="141">
        <f t="shared" si="17"/>
        <v>1.4326901370727084E-3</v>
      </c>
      <c r="X912" s="141">
        <v>1.6922938649173696E-4</v>
      </c>
      <c r="AC912" s="2"/>
      <c r="AD912" s="2"/>
      <c r="AE912" s="2"/>
    </row>
    <row r="913" spans="1:31" s="134" customFormat="1">
      <c r="A913" s="138" t="s">
        <v>1213</v>
      </c>
      <c r="B913" s="138">
        <v>9302</v>
      </c>
      <c r="C913" s="138" t="s">
        <v>4023</v>
      </c>
      <c r="D913" s="138" t="s">
        <v>4024</v>
      </c>
      <c r="E913" s="138" t="s">
        <v>309</v>
      </c>
      <c r="F913" s="138" t="s">
        <v>4023</v>
      </c>
      <c r="G913" s="138" t="s">
        <v>4025</v>
      </c>
      <c r="H913" s="138" t="s">
        <v>321</v>
      </c>
      <c r="I913" s="138" t="s">
        <v>917</v>
      </c>
      <c r="J913" s="138" t="s">
        <v>204</v>
      </c>
      <c r="K913" s="138" t="s">
        <v>204</v>
      </c>
      <c r="L913" s="138" t="s">
        <v>325</v>
      </c>
      <c r="M913" s="138" t="s">
        <v>340</v>
      </c>
      <c r="N913" s="138" t="s">
        <v>456</v>
      </c>
      <c r="O913" s="138" t="s">
        <v>339</v>
      </c>
      <c r="P913" s="138" t="s">
        <v>1212</v>
      </c>
      <c r="Q913" s="139">
        <v>39851</v>
      </c>
      <c r="R913" s="139">
        <v>1</v>
      </c>
      <c r="S913" s="139">
        <v>1473</v>
      </c>
      <c r="T913" s="140"/>
      <c r="U913" s="139">
        <v>587.005</v>
      </c>
      <c r="V913" s="141">
        <v>2.31E-3</v>
      </c>
      <c r="W913" s="141">
        <f t="shared" si="17"/>
        <v>1.3796074317244925E-3</v>
      </c>
      <c r="X913" s="141">
        <v>1.6295925631707497E-4</v>
      </c>
      <c r="AC913" s="2"/>
      <c r="AD913" s="2"/>
      <c r="AE913" s="2"/>
    </row>
    <row r="914" spans="1:31" s="134" customFormat="1">
      <c r="A914" s="138" t="s">
        <v>1213</v>
      </c>
      <c r="B914" s="138">
        <v>9302</v>
      </c>
      <c r="C914" s="138" t="s">
        <v>2285</v>
      </c>
      <c r="D914" s="138" t="s">
        <v>2286</v>
      </c>
      <c r="E914" s="138" t="s">
        <v>309</v>
      </c>
      <c r="F914" s="138" t="s">
        <v>2285</v>
      </c>
      <c r="G914" s="138" t="s">
        <v>4035</v>
      </c>
      <c r="H914" s="138" t="s">
        <v>321</v>
      </c>
      <c r="I914" s="138" t="s">
        <v>917</v>
      </c>
      <c r="J914" s="138" t="s">
        <v>204</v>
      </c>
      <c r="K914" s="138" t="s">
        <v>204</v>
      </c>
      <c r="L914" s="138" t="s">
        <v>325</v>
      </c>
      <c r="M914" s="138" t="s">
        <v>340</v>
      </c>
      <c r="N914" s="138" t="s">
        <v>475</v>
      </c>
      <c r="O914" s="138" t="s">
        <v>339</v>
      </c>
      <c r="P914" s="138" t="s">
        <v>1212</v>
      </c>
      <c r="Q914" s="139">
        <v>5046</v>
      </c>
      <c r="R914" s="139">
        <v>1</v>
      </c>
      <c r="S914" s="139">
        <v>9757</v>
      </c>
      <c r="T914" s="139">
        <v>8.6929999999999996</v>
      </c>
      <c r="U914" s="139">
        <v>501.03100000000001</v>
      </c>
      <c r="V914" s="141">
        <v>2.0000000000000001E-4</v>
      </c>
      <c r="W914" s="141">
        <f t="shared" si="17"/>
        <v>1.1775471948694716E-3</v>
      </c>
      <c r="X914" s="141">
        <v>1.3909189726118241E-4</v>
      </c>
      <c r="AC914" s="2"/>
      <c r="AD914" s="2"/>
      <c r="AE914" s="2"/>
    </row>
    <row r="915" spans="1:31" s="134" customFormat="1">
      <c r="A915" s="138" t="s">
        <v>1213</v>
      </c>
      <c r="B915" s="138">
        <v>9302</v>
      </c>
      <c r="C915" s="138" t="s">
        <v>4032</v>
      </c>
      <c r="D915" s="138" t="s">
        <v>4033</v>
      </c>
      <c r="E915" s="138" t="s">
        <v>309</v>
      </c>
      <c r="F915" s="138" t="s">
        <v>4032</v>
      </c>
      <c r="G915" s="138" t="s">
        <v>4034</v>
      </c>
      <c r="H915" s="138" t="s">
        <v>321</v>
      </c>
      <c r="I915" s="138" t="s">
        <v>917</v>
      </c>
      <c r="J915" s="138" t="s">
        <v>204</v>
      </c>
      <c r="K915" s="138" t="s">
        <v>204</v>
      </c>
      <c r="L915" s="138" t="s">
        <v>325</v>
      </c>
      <c r="M915" s="138" t="s">
        <v>340</v>
      </c>
      <c r="N915" s="138" t="s">
        <v>456</v>
      </c>
      <c r="O915" s="138" t="s">
        <v>339</v>
      </c>
      <c r="P915" s="138" t="s">
        <v>1212</v>
      </c>
      <c r="Q915" s="139">
        <v>216779</v>
      </c>
      <c r="R915" s="139">
        <v>1</v>
      </c>
      <c r="S915" s="139">
        <v>220.3</v>
      </c>
      <c r="T915" s="140"/>
      <c r="U915" s="139">
        <v>477.56400000000002</v>
      </c>
      <c r="V915" s="141">
        <v>2.5400000000000002E-3</v>
      </c>
      <c r="W915" s="141">
        <f t="shared" si="17"/>
        <v>1.1223939208764415E-3</v>
      </c>
      <c r="X915" s="141">
        <v>1.3257719147845008E-4</v>
      </c>
      <c r="AC915" s="2"/>
      <c r="AD915" s="2"/>
      <c r="AE915" s="2"/>
    </row>
    <row r="916" spans="1:31" s="134" customFormat="1">
      <c r="A916" s="138" t="s">
        <v>1213</v>
      </c>
      <c r="B916" s="138">
        <v>9302</v>
      </c>
      <c r="C916" s="138" t="s">
        <v>4039</v>
      </c>
      <c r="D916" s="138" t="s">
        <v>4040</v>
      </c>
      <c r="E916" s="138" t="s">
        <v>309</v>
      </c>
      <c r="F916" s="138" t="s">
        <v>4041</v>
      </c>
      <c r="G916" s="138" t="s">
        <v>4042</v>
      </c>
      <c r="H916" s="138" t="s">
        <v>321</v>
      </c>
      <c r="I916" s="138" t="s">
        <v>917</v>
      </c>
      <c r="J916" s="138" t="s">
        <v>204</v>
      </c>
      <c r="K916" s="138" t="s">
        <v>204</v>
      </c>
      <c r="L916" s="138" t="s">
        <v>325</v>
      </c>
      <c r="M916" s="138" t="s">
        <v>340</v>
      </c>
      <c r="N916" s="138" t="s">
        <v>463</v>
      </c>
      <c r="O916" s="138" t="s">
        <v>339</v>
      </c>
      <c r="P916" s="138" t="s">
        <v>1212</v>
      </c>
      <c r="Q916" s="139">
        <v>2356</v>
      </c>
      <c r="R916" s="139">
        <v>1</v>
      </c>
      <c r="S916" s="139">
        <v>20160</v>
      </c>
      <c r="T916" s="140"/>
      <c r="U916" s="139">
        <v>474.97</v>
      </c>
      <c r="V916" s="141">
        <v>8.4999999999999995E-4</v>
      </c>
      <c r="W916" s="141">
        <f t="shared" si="17"/>
        <v>1.1162973771027202E-3</v>
      </c>
      <c r="X916" s="141">
        <v>1.3185706761087402E-4</v>
      </c>
      <c r="AC916" s="2"/>
      <c r="AD916" s="2"/>
      <c r="AE916" s="2"/>
    </row>
    <row r="917" spans="1:31" s="134" customFormat="1">
      <c r="A917" s="138" t="s">
        <v>1213</v>
      </c>
      <c r="B917" s="138">
        <v>9302</v>
      </c>
      <c r="C917" s="138" t="s">
        <v>4049</v>
      </c>
      <c r="D917" s="138" t="s">
        <v>4050</v>
      </c>
      <c r="E917" s="138" t="s">
        <v>309</v>
      </c>
      <c r="F917" s="138" t="s">
        <v>4051</v>
      </c>
      <c r="G917" s="138" t="s">
        <v>4052</v>
      </c>
      <c r="H917" s="138" t="s">
        <v>321</v>
      </c>
      <c r="I917" s="138" t="s">
        <v>917</v>
      </c>
      <c r="J917" s="138" t="s">
        <v>204</v>
      </c>
      <c r="K917" s="138" t="s">
        <v>204</v>
      </c>
      <c r="L917" s="138" t="s">
        <v>325</v>
      </c>
      <c r="M917" s="138" t="s">
        <v>340</v>
      </c>
      <c r="N917" s="138" t="s">
        <v>459</v>
      </c>
      <c r="O917" s="138" t="s">
        <v>339</v>
      </c>
      <c r="P917" s="138" t="s">
        <v>1212</v>
      </c>
      <c r="Q917" s="139">
        <v>5819.86</v>
      </c>
      <c r="R917" s="139">
        <v>1</v>
      </c>
      <c r="S917" s="139">
        <v>6812</v>
      </c>
      <c r="T917" s="140"/>
      <c r="U917" s="139">
        <v>396.44900000000001</v>
      </c>
      <c r="V917" s="141">
        <v>4.6000000000000001E-4</v>
      </c>
      <c r="W917" s="141">
        <f t="shared" si="17"/>
        <v>9.3175353991830278E-4</v>
      </c>
      <c r="X917" s="141">
        <v>1.1005874602030316E-4</v>
      </c>
      <c r="AC917" s="2"/>
      <c r="AD917" s="2"/>
      <c r="AE917" s="2"/>
    </row>
    <row r="918" spans="1:31" s="134" customFormat="1">
      <c r="A918" s="138" t="s">
        <v>1213</v>
      </c>
      <c r="B918" s="138">
        <v>9302</v>
      </c>
      <c r="C918" s="138" t="s">
        <v>2930</v>
      </c>
      <c r="D918" s="138" t="s">
        <v>2931</v>
      </c>
      <c r="E918" s="138" t="s">
        <v>309</v>
      </c>
      <c r="F918" s="138" t="s">
        <v>3642</v>
      </c>
      <c r="G918" s="138" t="s">
        <v>3643</v>
      </c>
      <c r="H918" s="138" t="s">
        <v>321</v>
      </c>
      <c r="I918" s="138" t="s">
        <v>917</v>
      </c>
      <c r="J918" s="138" t="s">
        <v>204</v>
      </c>
      <c r="K918" s="138" t="s">
        <v>204</v>
      </c>
      <c r="L918" s="138" t="s">
        <v>325</v>
      </c>
      <c r="M918" s="138" t="s">
        <v>340</v>
      </c>
      <c r="N918" s="138" t="s">
        <v>463</v>
      </c>
      <c r="O918" s="138" t="s">
        <v>339</v>
      </c>
      <c r="P918" s="138" t="s">
        <v>1212</v>
      </c>
      <c r="Q918" s="139">
        <v>15898</v>
      </c>
      <c r="R918" s="139">
        <v>1</v>
      </c>
      <c r="S918" s="139">
        <v>2245</v>
      </c>
      <c r="T918" s="139">
        <v>3.5579999999999998</v>
      </c>
      <c r="U918" s="139">
        <v>360.46800000000002</v>
      </c>
      <c r="V918" s="141">
        <v>4.0000000000000003E-5</v>
      </c>
      <c r="W918" s="141">
        <f t="shared" si="17"/>
        <v>8.4718926022583181E-4</v>
      </c>
      <c r="X918" s="141">
        <v>1.0007001167980407E-4</v>
      </c>
      <c r="AC918" s="2"/>
      <c r="AD918" s="2"/>
      <c r="AE918" s="2"/>
    </row>
    <row r="919" spans="1:31" s="134" customFormat="1">
      <c r="A919" s="138" t="s">
        <v>1213</v>
      </c>
      <c r="B919" s="138">
        <v>9302</v>
      </c>
      <c r="C919" s="138" t="s">
        <v>4043</v>
      </c>
      <c r="D919" s="138" t="s">
        <v>4044</v>
      </c>
      <c r="E919" s="138" t="s">
        <v>309</v>
      </c>
      <c r="F919" s="138" t="s">
        <v>4043</v>
      </c>
      <c r="G919" s="138" t="s">
        <v>4045</v>
      </c>
      <c r="H919" s="138" t="s">
        <v>321</v>
      </c>
      <c r="I919" s="138" t="s">
        <v>917</v>
      </c>
      <c r="J919" s="138" t="s">
        <v>204</v>
      </c>
      <c r="K919" s="138" t="s">
        <v>204</v>
      </c>
      <c r="L919" s="138" t="s">
        <v>325</v>
      </c>
      <c r="M919" s="138" t="s">
        <v>340</v>
      </c>
      <c r="N919" s="138" t="s">
        <v>456</v>
      </c>
      <c r="O919" s="138" t="s">
        <v>339</v>
      </c>
      <c r="P919" s="138" t="s">
        <v>1212</v>
      </c>
      <c r="Q919" s="139">
        <v>34194</v>
      </c>
      <c r="R919" s="139">
        <v>1</v>
      </c>
      <c r="S919" s="139">
        <v>988.4</v>
      </c>
      <c r="T919" s="139">
        <v>2.1230000000000002</v>
      </c>
      <c r="U919" s="139">
        <v>340.096</v>
      </c>
      <c r="V919" s="141">
        <v>3.2000000000000003E-4</v>
      </c>
      <c r="W919" s="141">
        <f t="shared" si="17"/>
        <v>7.9931000434369903E-4</v>
      </c>
      <c r="X919" s="141">
        <v>9.4414513055956817E-5</v>
      </c>
      <c r="AC919" s="2"/>
      <c r="AD919" s="2"/>
      <c r="AE919" s="2"/>
    </row>
    <row r="920" spans="1:31" s="134" customFormat="1">
      <c r="A920" s="138" t="s">
        <v>1213</v>
      </c>
      <c r="B920" s="138">
        <v>9302</v>
      </c>
      <c r="C920" s="138" t="s">
        <v>3795</v>
      </c>
      <c r="D920" s="138" t="s">
        <v>3796</v>
      </c>
      <c r="E920" s="138" t="s">
        <v>309</v>
      </c>
      <c r="F920" s="138" t="s">
        <v>3795</v>
      </c>
      <c r="G920" s="138" t="s">
        <v>3797</v>
      </c>
      <c r="H920" s="138" t="s">
        <v>321</v>
      </c>
      <c r="I920" s="138" t="s">
        <v>917</v>
      </c>
      <c r="J920" s="138" t="s">
        <v>204</v>
      </c>
      <c r="K920" s="138" t="s">
        <v>204</v>
      </c>
      <c r="L920" s="138" t="s">
        <v>325</v>
      </c>
      <c r="M920" s="138" t="s">
        <v>340</v>
      </c>
      <c r="N920" s="138" t="s">
        <v>445</v>
      </c>
      <c r="O920" s="138" t="s">
        <v>339</v>
      </c>
      <c r="P920" s="138" t="s">
        <v>1212</v>
      </c>
      <c r="Q920" s="139">
        <v>23346</v>
      </c>
      <c r="R920" s="139">
        <v>1</v>
      </c>
      <c r="S920" s="139">
        <v>1305</v>
      </c>
      <c r="T920" s="140"/>
      <c r="U920" s="139">
        <v>304.66500000000002</v>
      </c>
      <c r="V920" s="141">
        <v>5.1999999999999995E-4</v>
      </c>
      <c r="W920" s="141">
        <f t="shared" si="17"/>
        <v>7.1603836114912569E-4</v>
      </c>
      <c r="X920" s="141">
        <v>8.4578464963401754E-5</v>
      </c>
      <c r="AC920" s="2"/>
      <c r="AD920" s="2"/>
      <c r="AE920" s="2"/>
    </row>
    <row r="921" spans="1:31" s="134" customFormat="1">
      <c r="A921" s="138" t="s">
        <v>1213</v>
      </c>
      <c r="B921" s="138">
        <v>9302</v>
      </c>
      <c r="C921" s="138" t="s">
        <v>1803</v>
      </c>
      <c r="D921" s="138" t="s">
        <v>1804</v>
      </c>
      <c r="E921" s="138" t="s">
        <v>309</v>
      </c>
      <c r="F921" s="138" t="s">
        <v>1803</v>
      </c>
      <c r="G921" s="138" t="s">
        <v>3671</v>
      </c>
      <c r="H921" s="138" t="s">
        <v>321</v>
      </c>
      <c r="I921" s="138" t="s">
        <v>917</v>
      </c>
      <c r="J921" s="138" t="s">
        <v>204</v>
      </c>
      <c r="K921" s="138" t="s">
        <v>204</v>
      </c>
      <c r="L921" s="138" t="s">
        <v>325</v>
      </c>
      <c r="M921" s="138" t="s">
        <v>340</v>
      </c>
      <c r="N921" s="138" t="s">
        <v>461</v>
      </c>
      <c r="O921" s="138" t="s">
        <v>339</v>
      </c>
      <c r="P921" s="138" t="s">
        <v>1212</v>
      </c>
      <c r="Q921" s="139">
        <v>2878</v>
      </c>
      <c r="R921" s="139">
        <v>1</v>
      </c>
      <c r="S921" s="139">
        <v>8691</v>
      </c>
      <c r="T921" s="140"/>
      <c r="U921" s="139">
        <v>250.12700000000001</v>
      </c>
      <c r="V921" s="141">
        <v>1.6000000000000001E-4</v>
      </c>
      <c r="W921" s="141">
        <f t="shared" si="17"/>
        <v>5.8786052601758447E-4</v>
      </c>
      <c r="X921" s="141">
        <v>6.9438096617270738E-5</v>
      </c>
      <c r="AC921" s="2"/>
      <c r="AD921" s="2"/>
      <c r="AE921" s="2"/>
    </row>
    <row r="922" spans="1:31" s="134" customFormat="1">
      <c r="A922" s="138" t="s">
        <v>1213</v>
      </c>
      <c r="B922" s="138">
        <v>9302</v>
      </c>
      <c r="C922" s="138" t="s">
        <v>4053</v>
      </c>
      <c r="D922" s="138" t="s">
        <v>4054</v>
      </c>
      <c r="E922" s="138" t="s">
        <v>309</v>
      </c>
      <c r="F922" s="138" t="s">
        <v>4053</v>
      </c>
      <c r="G922" s="138" t="s">
        <v>4055</v>
      </c>
      <c r="H922" s="138" t="s">
        <v>321</v>
      </c>
      <c r="I922" s="138" t="s">
        <v>917</v>
      </c>
      <c r="J922" s="138" t="s">
        <v>204</v>
      </c>
      <c r="K922" s="138" t="s">
        <v>204</v>
      </c>
      <c r="L922" s="138" t="s">
        <v>325</v>
      </c>
      <c r="M922" s="138" t="s">
        <v>340</v>
      </c>
      <c r="N922" s="138" t="s">
        <v>471</v>
      </c>
      <c r="O922" s="138" t="s">
        <v>339</v>
      </c>
      <c r="P922" s="138" t="s">
        <v>1212</v>
      </c>
      <c r="Q922" s="139">
        <v>171975</v>
      </c>
      <c r="R922" s="139">
        <v>1</v>
      </c>
      <c r="S922" s="139">
        <v>124.9</v>
      </c>
      <c r="T922" s="140"/>
      <c r="U922" s="139">
        <v>214.797</v>
      </c>
      <c r="V922" s="141">
        <v>1.97E-3</v>
      </c>
      <c r="W922" s="141">
        <f t="shared" si="17"/>
        <v>5.048262578889887E-4</v>
      </c>
      <c r="X922" s="141">
        <v>5.9630087272065398E-5</v>
      </c>
      <c r="AC922" s="2"/>
      <c r="AD922" s="2"/>
      <c r="AE922" s="2"/>
    </row>
    <row r="923" spans="1:31" s="134" customFormat="1">
      <c r="A923" s="138" t="s">
        <v>1213</v>
      </c>
      <c r="B923" s="138">
        <v>9302</v>
      </c>
      <c r="C923" s="138" t="s">
        <v>4046</v>
      </c>
      <c r="D923" s="138" t="s">
        <v>4047</v>
      </c>
      <c r="E923" s="138" t="s">
        <v>309</v>
      </c>
      <c r="F923" s="138" t="s">
        <v>4046</v>
      </c>
      <c r="G923" s="138" t="s">
        <v>4048</v>
      </c>
      <c r="H923" s="138" t="s">
        <v>321</v>
      </c>
      <c r="I923" s="138" t="s">
        <v>917</v>
      </c>
      <c r="J923" s="138" t="s">
        <v>204</v>
      </c>
      <c r="K923" s="138" t="s">
        <v>204</v>
      </c>
      <c r="L923" s="138" t="s">
        <v>325</v>
      </c>
      <c r="M923" s="138" t="s">
        <v>340</v>
      </c>
      <c r="N923" s="138" t="s">
        <v>476</v>
      </c>
      <c r="O923" s="138" t="s">
        <v>339</v>
      </c>
      <c r="P923" s="138" t="s">
        <v>1212</v>
      </c>
      <c r="Q923" s="139">
        <v>3048</v>
      </c>
      <c r="R923" s="139">
        <v>1</v>
      </c>
      <c r="S923" s="139">
        <v>7045</v>
      </c>
      <c r="T923" s="140"/>
      <c r="U923" s="139">
        <v>214.732</v>
      </c>
      <c r="V923" s="141">
        <v>1.2E-4</v>
      </c>
      <c r="W923" s="141">
        <f t="shared" si="17"/>
        <v>5.0467349175741894E-4</v>
      </c>
      <c r="X923" s="141">
        <v>5.9612042533672017E-5</v>
      </c>
      <c r="AC923" s="2"/>
      <c r="AD923" s="2"/>
      <c r="AE923" s="2"/>
    </row>
    <row r="924" spans="1:31" s="134" customFormat="1">
      <c r="A924" s="138" t="s">
        <v>1213</v>
      </c>
      <c r="B924" s="138">
        <v>9302</v>
      </c>
      <c r="C924" s="138" t="s">
        <v>3944</v>
      </c>
      <c r="D924" s="138" t="s">
        <v>3945</v>
      </c>
      <c r="E924" s="138" t="s">
        <v>309</v>
      </c>
      <c r="F924" s="138" t="s">
        <v>3944</v>
      </c>
      <c r="G924" s="138" t="s">
        <v>3946</v>
      </c>
      <c r="H924" s="138" t="s">
        <v>321</v>
      </c>
      <c r="I924" s="138" t="s">
        <v>917</v>
      </c>
      <c r="J924" s="138" t="s">
        <v>204</v>
      </c>
      <c r="K924" s="138" t="s">
        <v>204</v>
      </c>
      <c r="L924" s="138" t="s">
        <v>325</v>
      </c>
      <c r="M924" s="138" t="s">
        <v>340</v>
      </c>
      <c r="N924" s="138" t="s">
        <v>473</v>
      </c>
      <c r="O924" s="138" t="s">
        <v>339</v>
      </c>
      <c r="P924" s="138" t="s">
        <v>1212</v>
      </c>
      <c r="Q924" s="139">
        <v>50056</v>
      </c>
      <c r="R924" s="139">
        <v>1</v>
      </c>
      <c r="S924" s="139">
        <v>385</v>
      </c>
      <c r="T924" s="140"/>
      <c r="U924" s="139">
        <v>192.71600000000001</v>
      </c>
      <c r="V924" s="141">
        <v>4.6000000000000001E-4</v>
      </c>
      <c r="W924" s="141">
        <f t="shared" si="17"/>
        <v>4.5293042787066093E-4</v>
      </c>
      <c r="X924" s="141">
        <v>5.3500150834152046E-5</v>
      </c>
      <c r="AC924" s="2"/>
      <c r="AD924" s="2"/>
      <c r="AE924" s="2"/>
    </row>
    <row r="925" spans="1:31" s="134" customFormat="1">
      <c r="A925" s="138" t="s">
        <v>1213</v>
      </c>
      <c r="B925" s="138">
        <v>9302</v>
      </c>
      <c r="C925" s="138" t="s">
        <v>3600</v>
      </c>
      <c r="D925" s="138" t="s">
        <v>3601</v>
      </c>
      <c r="E925" s="138" t="s">
        <v>309</v>
      </c>
      <c r="F925" s="138" t="s">
        <v>3602</v>
      </c>
      <c r="G925" s="138" t="s">
        <v>3603</v>
      </c>
      <c r="H925" s="138" t="s">
        <v>321</v>
      </c>
      <c r="I925" s="138" t="s">
        <v>917</v>
      </c>
      <c r="J925" s="138" t="s">
        <v>204</v>
      </c>
      <c r="K925" s="138" t="s">
        <v>204</v>
      </c>
      <c r="L925" s="138" t="s">
        <v>325</v>
      </c>
      <c r="M925" s="138" t="s">
        <v>340</v>
      </c>
      <c r="N925" s="138" t="s">
        <v>447</v>
      </c>
      <c r="O925" s="138" t="s">
        <v>339</v>
      </c>
      <c r="P925" s="138" t="s">
        <v>1212</v>
      </c>
      <c r="Q925" s="139">
        <v>17685</v>
      </c>
      <c r="R925" s="139">
        <v>1</v>
      </c>
      <c r="S925" s="139">
        <v>1041</v>
      </c>
      <c r="T925" s="140"/>
      <c r="U925" s="139">
        <v>184.101</v>
      </c>
      <c r="V925" s="141">
        <v>3.5E-4</v>
      </c>
      <c r="W925" s="141">
        <f t="shared" si="17"/>
        <v>4.3268303981722607E-4</v>
      </c>
      <c r="X925" s="141">
        <v>5.1108528968628576E-5</v>
      </c>
      <c r="AC925" s="2"/>
      <c r="AD925" s="2"/>
      <c r="AE925" s="2"/>
    </row>
    <row r="926" spans="1:31" s="134" customFormat="1">
      <c r="A926" s="138" t="s">
        <v>1213</v>
      </c>
      <c r="B926" s="138">
        <v>9302</v>
      </c>
      <c r="C926" s="138" t="s">
        <v>4059</v>
      </c>
      <c r="D926" s="138" t="s">
        <v>4060</v>
      </c>
      <c r="E926" s="138" t="s">
        <v>309</v>
      </c>
      <c r="F926" s="138" t="s">
        <v>4059</v>
      </c>
      <c r="G926" s="138" t="s">
        <v>4061</v>
      </c>
      <c r="H926" s="138" t="s">
        <v>321</v>
      </c>
      <c r="I926" s="138" t="s">
        <v>917</v>
      </c>
      <c r="J926" s="138" t="s">
        <v>204</v>
      </c>
      <c r="K926" s="138" t="s">
        <v>204</v>
      </c>
      <c r="L926" s="138" t="s">
        <v>325</v>
      </c>
      <c r="M926" s="138" t="s">
        <v>340</v>
      </c>
      <c r="N926" s="138" t="s">
        <v>460</v>
      </c>
      <c r="O926" s="138" t="s">
        <v>339</v>
      </c>
      <c r="P926" s="138" t="s">
        <v>1212</v>
      </c>
      <c r="Q926" s="139">
        <v>53587</v>
      </c>
      <c r="R926" s="139">
        <v>1</v>
      </c>
      <c r="S926" s="139">
        <v>329.7</v>
      </c>
      <c r="T926" s="140"/>
      <c r="U926" s="139">
        <v>176.67599999999999</v>
      </c>
      <c r="V926" s="141">
        <v>1.06E-3</v>
      </c>
      <c r="W926" s="141">
        <f t="shared" si="17"/>
        <v>4.1523244709560638E-4</v>
      </c>
      <c r="X926" s="141">
        <v>4.9047264621384036E-5</v>
      </c>
      <c r="AC926" s="2"/>
      <c r="AD926" s="2"/>
      <c r="AE926" s="2"/>
    </row>
    <row r="927" spans="1:31" s="134" customFormat="1">
      <c r="A927" s="138" t="s">
        <v>1213</v>
      </c>
      <c r="B927" s="138">
        <v>9302</v>
      </c>
      <c r="C927" s="138" t="s">
        <v>4056</v>
      </c>
      <c r="D927" s="138" t="s">
        <v>4057</v>
      </c>
      <c r="E927" s="138" t="s">
        <v>309</v>
      </c>
      <c r="F927" s="138" t="s">
        <v>4056</v>
      </c>
      <c r="G927" s="138" t="s">
        <v>4058</v>
      </c>
      <c r="H927" s="138" t="s">
        <v>321</v>
      </c>
      <c r="I927" s="138" t="s">
        <v>917</v>
      </c>
      <c r="J927" s="138" t="s">
        <v>204</v>
      </c>
      <c r="K927" s="138" t="s">
        <v>204</v>
      </c>
      <c r="L927" s="138" t="s">
        <v>325</v>
      </c>
      <c r="M927" s="138" t="s">
        <v>340</v>
      </c>
      <c r="N927" s="138" t="s">
        <v>466</v>
      </c>
      <c r="O927" s="138" t="s">
        <v>339</v>
      </c>
      <c r="P927" s="138" t="s">
        <v>1212</v>
      </c>
      <c r="Q927" s="139">
        <v>14354</v>
      </c>
      <c r="R927" s="139">
        <v>1</v>
      </c>
      <c r="S927" s="139">
        <v>1069</v>
      </c>
      <c r="T927" s="140"/>
      <c r="U927" s="139">
        <v>153.44399999999999</v>
      </c>
      <c r="V927" s="141">
        <v>1.5399999999999999E-3</v>
      </c>
      <c r="W927" s="141">
        <f t="shared" si="17"/>
        <v>3.6063148142440526E-4</v>
      </c>
      <c r="X927" s="141">
        <v>4.2597797508227784E-5</v>
      </c>
      <c r="AC927" s="2"/>
      <c r="AD927" s="2"/>
      <c r="AE927" s="2"/>
    </row>
    <row r="928" spans="1:31" s="134" customFormat="1">
      <c r="A928" s="138" t="s">
        <v>1213</v>
      </c>
      <c r="B928" s="138">
        <v>9302</v>
      </c>
      <c r="C928" s="138" t="s">
        <v>4065</v>
      </c>
      <c r="D928" s="138" t="s">
        <v>4066</v>
      </c>
      <c r="E928" s="138" t="s">
        <v>309</v>
      </c>
      <c r="F928" s="138" t="s">
        <v>4065</v>
      </c>
      <c r="G928" s="138" t="s">
        <v>4067</v>
      </c>
      <c r="H928" s="138" t="s">
        <v>321</v>
      </c>
      <c r="I928" s="138" t="s">
        <v>917</v>
      </c>
      <c r="J928" s="138" t="s">
        <v>204</v>
      </c>
      <c r="K928" s="138" t="s">
        <v>204</v>
      </c>
      <c r="L928" s="138" t="s">
        <v>325</v>
      </c>
      <c r="M928" s="138" t="s">
        <v>340</v>
      </c>
      <c r="N928" s="138" t="s">
        <v>450</v>
      </c>
      <c r="O928" s="138" t="s">
        <v>339</v>
      </c>
      <c r="P928" s="138" t="s">
        <v>1212</v>
      </c>
      <c r="Q928" s="139">
        <v>231192.54</v>
      </c>
      <c r="R928" s="139">
        <v>1</v>
      </c>
      <c r="S928" s="139">
        <v>51.1</v>
      </c>
      <c r="T928" s="140"/>
      <c r="U928" s="139">
        <v>118.139</v>
      </c>
      <c r="V928" s="141">
        <v>1.56E-3</v>
      </c>
      <c r="W928" s="141">
        <f t="shared" si="17"/>
        <v>2.776559695002595E-4</v>
      </c>
      <c r="X928" s="141">
        <v>3.2796728447019904E-5</v>
      </c>
      <c r="AC928" s="2"/>
      <c r="AD928" s="2"/>
      <c r="AE928" s="2"/>
    </row>
    <row r="929" spans="1:31" s="134" customFormat="1">
      <c r="A929" s="138" t="s">
        <v>1213</v>
      </c>
      <c r="B929" s="138">
        <v>9302</v>
      </c>
      <c r="C929" s="138" t="s">
        <v>4062</v>
      </c>
      <c r="D929" s="138" t="s">
        <v>4063</v>
      </c>
      <c r="E929" s="138" t="s">
        <v>309</v>
      </c>
      <c r="F929" s="138" t="s">
        <v>4062</v>
      </c>
      <c r="G929" s="138" t="s">
        <v>4064</v>
      </c>
      <c r="H929" s="138" t="s">
        <v>321</v>
      </c>
      <c r="I929" s="138" t="s">
        <v>917</v>
      </c>
      <c r="J929" s="138" t="s">
        <v>204</v>
      </c>
      <c r="K929" s="138" t="s">
        <v>204</v>
      </c>
      <c r="L929" s="138" t="s">
        <v>325</v>
      </c>
      <c r="M929" s="138" t="s">
        <v>340</v>
      </c>
      <c r="N929" s="138" t="s">
        <v>458</v>
      </c>
      <c r="O929" s="138" t="s">
        <v>339</v>
      </c>
      <c r="P929" s="138" t="s">
        <v>1212</v>
      </c>
      <c r="Q929" s="139">
        <v>505</v>
      </c>
      <c r="R929" s="139">
        <v>1</v>
      </c>
      <c r="S929" s="139">
        <v>22800</v>
      </c>
      <c r="T929" s="140"/>
      <c r="U929" s="139">
        <v>115.14</v>
      </c>
      <c r="V929" s="141">
        <v>1.2E-4</v>
      </c>
      <c r="W929" s="141">
        <f t="shared" si="17"/>
        <v>2.7060757521444977E-4</v>
      </c>
      <c r="X929" s="141">
        <v>3.1964171978685037E-5</v>
      </c>
      <c r="AC929" s="2"/>
      <c r="AD929" s="2"/>
      <c r="AE929" s="2"/>
    </row>
    <row r="930" spans="1:31" s="134" customFormat="1">
      <c r="A930" s="138" t="s">
        <v>1213</v>
      </c>
      <c r="B930" s="138">
        <v>9302</v>
      </c>
      <c r="C930" s="138" t="s">
        <v>2996</v>
      </c>
      <c r="D930" s="138" t="s">
        <v>2997</v>
      </c>
      <c r="E930" s="138" t="s">
        <v>309</v>
      </c>
      <c r="F930" s="138" t="s">
        <v>4072</v>
      </c>
      <c r="G930" s="138" t="s">
        <v>4073</v>
      </c>
      <c r="H930" s="138" t="s">
        <v>321</v>
      </c>
      <c r="I930" s="138" t="s">
        <v>917</v>
      </c>
      <c r="J930" s="138" t="s">
        <v>204</v>
      </c>
      <c r="K930" s="138" t="s">
        <v>204</v>
      </c>
      <c r="L930" s="138" t="s">
        <v>325</v>
      </c>
      <c r="M930" s="138" t="s">
        <v>340</v>
      </c>
      <c r="N930" s="138" t="s">
        <v>447</v>
      </c>
      <c r="O930" s="138" t="s">
        <v>339</v>
      </c>
      <c r="P930" s="138" t="s">
        <v>1212</v>
      </c>
      <c r="Q930" s="139">
        <v>22604.51</v>
      </c>
      <c r="R930" s="139">
        <v>1</v>
      </c>
      <c r="S930" s="139">
        <v>364</v>
      </c>
      <c r="T930" s="140"/>
      <c r="U930" s="139">
        <v>82.28</v>
      </c>
      <c r="V930" s="141">
        <v>2.9E-4</v>
      </c>
      <c r="W930" s="141">
        <f t="shared" si="17"/>
        <v>1.9337842008550394E-4</v>
      </c>
      <c r="X930" s="141">
        <v>2.2841862692428392E-5</v>
      </c>
      <c r="AC930" s="2"/>
      <c r="AD930" s="2"/>
      <c r="AE930" s="2"/>
    </row>
    <row r="931" spans="1:31" s="134" customFormat="1">
      <c r="A931" s="138" t="s">
        <v>1213</v>
      </c>
      <c r="B931" s="138">
        <v>9302</v>
      </c>
      <c r="C931" s="138" t="s">
        <v>4068</v>
      </c>
      <c r="D931" s="138" t="s">
        <v>4069</v>
      </c>
      <c r="E931" s="138" t="s">
        <v>309</v>
      </c>
      <c r="F931" s="138" t="s">
        <v>4068</v>
      </c>
      <c r="G931" s="138" t="s">
        <v>4070</v>
      </c>
      <c r="H931" s="138" t="s">
        <v>321</v>
      </c>
      <c r="I931" s="138" t="s">
        <v>917</v>
      </c>
      <c r="J931" s="138" t="s">
        <v>204</v>
      </c>
      <c r="K931" s="138" t="s">
        <v>204</v>
      </c>
      <c r="L931" s="138" t="s">
        <v>325</v>
      </c>
      <c r="M931" s="138" t="s">
        <v>340</v>
      </c>
      <c r="N931" s="138" t="s">
        <v>471</v>
      </c>
      <c r="O931" s="138" t="s">
        <v>339</v>
      </c>
      <c r="P931" s="138" t="s">
        <v>1212</v>
      </c>
      <c r="Q931" s="139">
        <v>199277</v>
      </c>
      <c r="R931" s="139">
        <v>1</v>
      </c>
      <c r="S931" s="139">
        <v>31.6</v>
      </c>
      <c r="T931" s="140"/>
      <c r="U931" s="139">
        <v>62.972000000000001</v>
      </c>
      <c r="V931" s="141">
        <v>1.8E-3</v>
      </c>
      <c r="W931" s="141">
        <f t="shared" si="17"/>
        <v>1.4799982826475881E-4</v>
      </c>
      <c r="X931" s="141">
        <v>1.7481742555512891E-5</v>
      </c>
      <c r="AC931" s="2"/>
      <c r="AD931" s="2"/>
      <c r="AE931" s="2"/>
    </row>
    <row r="932" spans="1:31" s="134" customFormat="1">
      <c r="A932" s="138" t="s">
        <v>1213</v>
      </c>
      <c r="B932" s="138">
        <v>9302</v>
      </c>
      <c r="C932" s="138" t="s">
        <v>2946</v>
      </c>
      <c r="D932" s="138" t="s">
        <v>2947</v>
      </c>
      <c r="E932" s="138" t="s">
        <v>309</v>
      </c>
      <c r="F932" s="138" t="s">
        <v>2946</v>
      </c>
      <c r="G932" s="138" t="s">
        <v>4071</v>
      </c>
      <c r="H932" s="138" t="s">
        <v>321</v>
      </c>
      <c r="I932" s="138" t="s">
        <v>917</v>
      </c>
      <c r="J932" s="138" t="s">
        <v>204</v>
      </c>
      <c r="K932" s="138" t="s">
        <v>204</v>
      </c>
      <c r="L932" s="138" t="s">
        <v>325</v>
      </c>
      <c r="M932" s="138" t="s">
        <v>340</v>
      </c>
      <c r="N932" s="138" t="s">
        <v>466</v>
      </c>
      <c r="O932" s="138" t="s">
        <v>339</v>
      </c>
      <c r="P932" s="138" t="s">
        <v>1212</v>
      </c>
      <c r="Q932" s="139">
        <v>31089</v>
      </c>
      <c r="R932" s="139">
        <v>1</v>
      </c>
      <c r="S932" s="139">
        <v>147.6</v>
      </c>
      <c r="T932" s="140"/>
      <c r="U932" s="139">
        <v>45.887</v>
      </c>
      <c r="V932" s="141">
        <v>1E-4</v>
      </c>
      <c r="W932" s="141">
        <f t="shared" si="17"/>
        <v>1.0784583814369859E-4</v>
      </c>
      <c r="X932" s="141">
        <v>1.2738752471651211E-5</v>
      </c>
      <c r="AC932" s="2"/>
      <c r="AD932" s="2"/>
      <c r="AE932" s="2"/>
    </row>
    <row r="933" spans="1:31" s="134" customFormat="1">
      <c r="A933" s="138" t="s">
        <v>1213</v>
      </c>
      <c r="B933" s="138">
        <v>9302</v>
      </c>
      <c r="C933" s="138" t="s">
        <v>1766</v>
      </c>
      <c r="D933" s="138" t="s">
        <v>1767</v>
      </c>
      <c r="E933" s="138" t="s">
        <v>309</v>
      </c>
      <c r="F933" s="138" t="s">
        <v>1766</v>
      </c>
      <c r="G933" s="138" t="s">
        <v>3966</v>
      </c>
      <c r="H933" s="138" t="s">
        <v>321</v>
      </c>
      <c r="I933" s="138" t="s">
        <v>917</v>
      </c>
      <c r="J933" s="138" t="s">
        <v>204</v>
      </c>
      <c r="K933" s="138" t="s">
        <v>204</v>
      </c>
      <c r="L933" s="138" t="s">
        <v>325</v>
      </c>
      <c r="M933" s="138" t="s">
        <v>340</v>
      </c>
      <c r="N933" s="138" t="s">
        <v>464</v>
      </c>
      <c r="O933" s="138" t="s">
        <v>339</v>
      </c>
      <c r="P933" s="138" t="s">
        <v>1212</v>
      </c>
      <c r="Q933" s="139">
        <v>673476</v>
      </c>
      <c r="R933" s="139">
        <v>1</v>
      </c>
      <c r="S933" s="139">
        <f>(U933-(T933*R933))*1000/R933/Q933*100</f>
        <v>237.70000000000002</v>
      </c>
      <c r="T933" s="140"/>
      <c r="U933" s="139">
        <f>1600852.452/1000</f>
        <v>1600.8524520000001</v>
      </c>
      <c r="V933" s="141">
        <v>3.31E-3</v>
      </c>
      <c r="W933" s="141">
        <f t="shared" si="17"/>
        <v>3.7624005585532943E-3</v>
      </c>
      <c r="X933" s="141">
        <v>4.4441482619617546E-4</v>
      </c>
      <c r="AC933" s="2"/>
      <c r="AD933" s="2"/>
      <c r="AE933" s="2"/>
    </row>
    <row r="934" spans="1:31" s="134" customFormat="1">
      <c r="A934" s="138" t="s">
        <v>1213</v>
      </c>
      <c r="B934" s="138">
        <v>9302</v>
      </c>
      <c r="C934" s="138" t="s">
        <v>3052</v>
      </c>
      <c r="D934" s="138" t="s">
        <v>3053</v>
      </c>
      <c r="E934" s="138" t="s">
        <v>309</v>
      </c>
      <c r="F934" s="138" t="s">
        <v>3052</v>
      </c>
      <c r="G934" s="138" t="s">
        <v>3938</v>
      </c>
      <c r="H934" s="138" t="s">
        <v>321</v>
      </c>
      <c r="I934" s="138" t="s">
        <v>917</v>
      </c>
      <c r="J934" s="138" t="s">
        <v>204</v>
      </c>
      <c r="K934" s="138" t="s">
        <v>204</v>
      </c>
      <c r="L934" s="138" t="s">
        <v>325</v>
      </c>
      <c r="M934" s="138" t="s">
        <v>340</v>
      </c>
      <c r="N934" s="138" t="s">
        <v>477</v>
      </c>
      <c r="O934" s="138" t="s">
        <v>339</v>
      </c>
      <c r="P934" s="138" t="s">
        <v>1212</v>
      </c>
      <c r="Q934" s="139">
        <v>49688</v>
      </c>
      <c r="R934" s="139">
        <v>1</v>
      </c>
      <c r="S934" s="139">
        <f>(U934-(T934*R934))*1000/R934/Q934*100</f>
        <v>2421</v>
      </c>
      <c r="T934" s="140"/>
      <c r="U934" s="139">
        <f>1202946.48/1000</f>
        <v>1202.9464800000001</v>
      </c>
      <c r="V934" s="141">
        <v>4.8599999999999997E-3</v>
      </c>
      <c r="W934" s="141">
        <f t="shared" si="17"/>
        <v>2.8272227728466004E-3</v>
      </c>
      <c r="X934" s="141">
        <v>3.339516081976186E-4</v>
      </c>
      <c r="AC934" s="2"/>
      <c r="AD934" s="2"/>
      <c r="AE934" s="2"/>
    </row>
    <row r="935" spans="1:31" s="134" customFormat="1">
      <c r="A935" s="138" t="s">
        <v>1213</v>
      </c>
      <c r="B935" s="138">
        <v>9302</v>
      </c>
      <c r="C935" s="138" t="s">
        <v>3471</v>
      </c>
      <c r="D935" s="138" t="s">
        <v>3472</v>
      </c>
      <c r="E935" s="138" t="s">
        <v>80</v>
      </c>
      <c r="F935" s="138" t="s">
        <v>4074</v>
      </c>
      <c r="G935" s="138" t="s">
        <v>4075</v>
      </c>
      <c r="H935" s="138" t="s">
        <v>321</v>
      </c>
      <c r="I935" s="138" t="s">
        <v>917</v>
      </c>
      <c r="J935" s="138" t="s">
        <v>205</v>
      </c>
      <c r="K935" s="138" t="s">
        <v>224</v>
      </c>
      <c r="L935" s="138" t="s">
        <v>325</v>
      </c>
      <c r="M935" s="138" t="s">
        <v>368</v>
      </c>
      <c r="N935" s="138" t="s">
        <v>568</v>
      </c>
      <c r="O935" s="138" t="s">
        <v>339</v>
      </c>
      <c r="P935" s="138" t="s">
        <v>1216</v>
      </c>
      <c r="Q935" s="139">
        <v>264734.3</v>
      </c>
      <c r="R935" s="139">
        <v>4.0218999999999996</v>
      </c>
      <c r="S935" s="139">
        <v>252.7</v>
      </c>
      <c r="T935" s="140"/>
      <c r="U935" s="139">
        <v>2690.585</v>
      </c>
      <c r="V935" s="141">
        <v>1.7000000000000001E-4</v>
      </c>
      <c r="W935" s="141">
        <f t="shared" si="17"/>
        <v>6.3235424939931412E-3</v>
      </c>
      <c r="X935" s="141">
        <v>7.4693696077184546E-4</v>
      </c>
      <c r="AC935" s="2"/>
      <c r="AD935" s="2"/>
      <c r="AE935" s="2"/>
    </row>
    <row r="936" spans="1:31" s="134" customFormat="1">
      <c r="A936" s="138" t="s">
        <v>1213</v>
      </c>
      <c r="B936" s="138">
        <v>9302</v>
      </c>
      <c r="C936" s="138" t="s">
        <v>3269</v>
      </c>
      <c r="D936" s="138" t="s">
        <v>3270</v>
      </c>
      <c r="E936" s="138" t="s">
        <v>80</v>
      </c>
      <c r="F936" s="138" t="s">
        <v>4076</v>
      </c>
      <c r="G936" s="138" t="s">
        <v>4077</v>
      </c>
      <c r="H936" s="138" t="s">
        <v>321</v>
      </c>
      <c r="I936" s="138" t="s">
        <v>917</v>
      </c>
      <c r="J936" s="138" t="s">
        <v>205</v>
      </c>
      <c r="K936" s="138" t="s">
        <v>233</v>
      </c>
      <c r="L936" s="138" t="s">
        <v>325</v>
      </c>
      <c r="M936" s="138" t="s">
        <v>314</v>
      </c>
      <c r="N936" s="138" t="s">
        <v>487</v>
      </c>
      <c r="O936" s="138" t="s">
        <v>339</v>
      </c>
      <c r="P936" s="138" t="s">
        <v>1227</v>
      </c>
      <c r="Q936" s="139">
        <v>310000</v>
      </c>
      <c r="R936" s="139">
        <v>4.8108000000000004</v>
      </c>
      <c r="S936" s="139">
        <v>159.6</v>
      </c>
      <c r="T936" s="140"/>
      <c r="U936" s="139">
        <v>2380.1909999999998</v>
      </c>
      <c r="V936" s="141">
        <v>1.9000000000000001E-4</v>
      </c>
      <c r="W936" s="141">
        <f t="shared" si="17"/>
        <v>5.5940395610322765E-3</v>
      </c>
      <c r="X936" s="141">
        <v>6.6076806032758651E-4</v>
      </c>
      <c r="AC936" s="2"/>
      <c r="AD936" s="2"/>
      <c r="AE936" s="2"/>
    </row>
    <row r="937" spans="1:31" s="134" customFormat="1">
      <c r="A937" s="138" t="s">
        <v>1213</v>
      </c>
      <c r="B937" s="138">
        <v>9302</v>
      </c>
      <c r="C937" s="138" t="s">
        <v>4078</v>
      </c>
      <c r="D937" s="138" t="s">
        <v>4079</v>
      </c>
      <c r="E937" s="138" t="s">
        <v>311</v>
      </c>
      <c r="F937" s="138" t="s">
        <v>4080</v>
      </c>
      <c r="G937" s="138" t="s">
        <v>4081</v>
      </c>
      <c r="H937" s="138" t="s">
        <v>321</v>
      </c>
      <c r="I937" s="138" t="s">
        <v>917</v>
      </c>
      <c r="J937" s="138" t="s">
        <v>205</v>
      </c>
      <c r="K937" s="138" t="s">
        <v>204</v>
      </c>
      <c r="L937" s="138" t="s">
        <v>325</v>
      </c>
      <c r="M937" s="138" t="s">
        <v>344</v>
      </c>
      <c r="N937" s="138" t="s">
        <v>540</v>
      </c>
      <c r="O937" s="138" t="s">
        <v>339</v>
      </c>
      <c r="P937" s="138" t="s">
        <v>1215</v>
      </c>
      <c r="Q937" s="139">
        <v>21580</v>
      </c>
      <c r="R937" s="139">
        <v>3.718</v>
      </c>
      <c r="S937" s="139">
        <v>1908</v>
      </c>
      <c r="T937" s="140"/>
      <c r="U937" s="139">
        <v>1530.873</v>
      </c>
      <c r="V937" s="141">
        <v>4.4999999999999999E-4</v>
      </c>
      <c r="W937" s="141">
        <f t="shared" si="17"/>
        <v>3.5979314789931416E-3</v>
      </c>
      <c r="X937" s="141">
        <v>4.249877353615208E-4</v>
      </c>
      <c r="AC937" s="2"/>
      <c r="AD937" s="2"/>
      <c r="AE937" s="2"/>
    </row>
    <row r="938" spans="1:31" s="134" customFormat="1">
      <c r="A938" s="138" t="s">
        <v>1213</v>
      </c>
      <c r="B938" s="138">
        <v>9302</v>
      </c>
      <c r="C938" s="138" t="s">
        <v>4086</v>
      </c>
      <c r="D938" s="138" t="s">
        <v>4087</v>
      </c>
      <c r="E938" s="138" t="s">
        <v>80</v>
      </c>
      <c r="F938" s="138" t="s">
        <v>4088</v>
      </c>
      <c r="G938" s="138" t="s">
        <v>4089</v>
      </c>
      <c r="H938" s="138" t="s">
        <v>321</v>
      </c>
      <c r="I938" s="138" t="s">
        <v>917</v>
      </c>
      <c r="J938" s="138" t="s">
        <v>205</v>
      </c>
      <c r="K938" s="138" t="s">
        <v>224</v>
      </c>
      <c r="L938" s="138" t="s">
        <v>325</v>
      </c>
      <c r="M938" s="138" t="s">
        <v>344</v>
      </c>
      <c r="N938" s="138" t="s">
        <v>488</v>
      </c>
      <c r="O938" s="138" t="s">
        <v>339</v>
      </c>
      <c r="P938" s="138" t="s">
        <v>1215</v>
      </c>
      <c r="Q938" s="139">
        <v>5236.3500000000004</v>
      </c>
      <c r="R938" s="139">
        <v>3.718</v>
      </c>
      <c r="S938" s="139">
        <v>7761</v>
      </c>
      <c r="T938" s="139">
        <v>1.5629999999999999</v>
      </c>
      <c r="U938" s="139">
        <v>1516.78</v>
      </c>
      <c r="V938" s="141">
        <v>2.0000000000000002E-5</v>
      </c>
      <c r="W938" s="141">
        <f t="shared" si="17"/>
        <v>3.5648094314206452E-3</v>
      </c>
      <c r="X938" s="141">
        <v>4.2107535846647469E-4</v>
      </c>
      <c r="AC938" s="2"/>
      <c r="AD938" s="2"/>
      <c r="AE938" s="2"/>
    </row>
    <row r="939" spans="1:31" s="134" customFormat="1">
      <c r="A939" s="138" t="s">
        <v>1213</v>
      </c>
      <c r="B939" s="138">
        <v>9302</v>
      </c>
      <c r="C939" s="138" t="s">
        <v>4094</v>
      </c>
      <c r="D939" s="138" t="s">
        <v>4095</v>
      </c>
      <c r="E939" s="138" t="s">
        <v>311</v>
      </c>
      <c r="F939" s="138" t="s">
        <v>4096</v>
      </c>
      <c r="G939" s="138" t="s">
        <v>4097</v>
      </c>
      <c r="H939" s="138" t="s">
        <v>321</v>
      </c>
      <c r="I939" s="138" t="s">
        <v>917</v>
      </c>
      <c r="J939" s="138" t="s">
        <v>205</v>
      </c>
      <c r="K939" s="138" t="s">
        <v>204</v>
      </c>
      <c r="L939" s="138" t="s">
        <v>325</v>
      </c>
      <c r="M939" s="138" t="s">
        <v>346</v>
      </c>
      <c r="N939" s="138" t="s">
        <v>546</v>
      </c>
      <c r="O939" s="138" t="s">
        <v>339</v>
      </c>
      <c r="P939" s="138" t="s">
        <v>1215</v>
      </c>
      <c r="Q939" s="139">
        <v>18419</v>
      </c>
      <c r="R939" s="139">
        <v>3.718</v>
      </c>
      <c r="S939" s="139">
        <v>2162</v>
      </c>
      <c r="T939" s="140"/>
      <c r="U939" s="139">
        <v>1480.577</v>
      </c>
      <c r="V939" s="141">
        <v>4.2999999999999999E-4</v>
      </c>
      <c r="W939" s="141">
        <f t="shared" si="17"/>
        <v>3.4797233966326591E-3</v>
      </c>
      <c r="X939" s="141">
        <v>4.1102499440407814E-4</v>
      </c>
      <c r="AC939" s="2"/>
      <c r="AD939" s="2"/>
      <c r="AE939" s="2"/>
    </row>
    <row r="940" spans="1:31" s="134" customFormat="1">
      <c r="A940" s="138" t="s">
        <v>1213</v>
      </c>
      <c r="B940" s="138">
        <v>9302</v>
      </c>
      <c r="C940" s="138" t="s">
        <v>4082</v>
      </c>
      <c r="D940" s="138" t="s">
        <v>4083</v>
      </c>
      <c r="E940" s="138" t="s">
        <v>80</v>
      </c>
      <c r="F940" s="138" t="s">
        <v>4084</v>
      </c>
      <c r="G940" s="138" t="s">
        <v>4085</v>
      </c>
      <c r="H940" s="138" t="s">
        <v>321</v>
      </c>
      <c r="I940" s="138" t="s">
        <v>917</v>
      </c>
      <c r="J940" s="138" t="s">
        <v>205</v>
      </c>
      <c r="K940" s="138" t="s">
        <v>224</v>
      </c>
      <c r="L940" s="138" t="s">
        <v>325</v>
      </c>
      <c r="M940" s="138" t="s">
        <v>346</v>
      </c>
      <c r="N940" s="138" t="s">
        <v>530</v>
      </c>
      <c r="O940" s="138" t="s">
        <v>339</v>
      </c>
      <c r="P940" s="138" t="s">
        <v>1215</v>
      </c>
      <c r="Q940" s="139">
        <v>17220</v>
      </c>
      <c r="R940" s="139">
        <v>3.718</v>
      </c>
      <c r="S940" s="139">
        <v>1774</v>
      </c>
      <c r="T940" s="140"/>
      <c r="U940" s="139">
        <v>1135.7850000000001</v>
      </c>
      <c r="V940" s="141">
        <v>2.5000000000000001E-4</v>
      </c>
      <c r="W940" s="141">
        <f t="shared" si="17"/>
        <v>2.6693766268450912E-3</v>
      </c>
      <c r="X940" s="141">
        <v>3.1530681840203918E-4</v>
      </c>
      <c r="AC940" s="2"/>
      <c r="AD940" s="2"/>
      <c r="AE940" s="2"/>
    </row>
    <row r="941" spans="1:31" s="134" customFormat="1">
      <c r="A941" s="138" t="s">
        <v>1213</v>
      </c>
      <c r="B941" s="138">
        <v>9302</v>
      </c>
      <c r="C941" s="138" t="s">
        <v>4102</v>
      </c>
      <c r="D941" s="138" t="s">
        <v>4103</v>
      </c>
      <c r="E941" s="138" t="s">
        <v>311</v>
      </c>
      <c r="F941" s="138" t="s">
        <v>4104</v>
      </c>
      <c r="G941" s="138" t="s">
        <v>4105</v>
      </c>
      <c r="H941" s="138" t="s">
        <v>321</v>
      </c>
      <c r="I941" s="138" t="s">
        <v>917</v>
      </c>
      <c r="J941" s="138" t="s">
        <v>205</v>
      </c>
      <c r="K941" s="138" t="s">
        <v>204</v>
      </c>
      <c r="L941" s="138" t="s">
        <v>325</v>
      </c>
      <c r="M941" s="138" t="s">
        <v>344</v>
      </c>
      <c r="N941" s="138" t="s">
        <v>544</v>
      </c>
      <c r="O941" s="138" t="s">
        <v>339</v>
      </c>
      <c r="P941" s="138" t="s">
        <v>1215</v>
      </c>
      <c r="Q941" s="139">
        <v>20423</v>
      </c>
      <c r="R941" s="139">
        <v>3.718</v>
      </c>
      <c r="S941" s="139">
        <v>1143</v>
      </c>
      <c r="T941" s="140"/>
      <c r="U941" s="139">
        <v>867.91099999999994</v>
      </c>
      <c r="V941" s="141">
        <v>1.2700000000000001E-3</v>
      </c>
      <c r="W941" s="141">
        <f t="shared" si="17"/>
        <v>2.0398062464126133E-3</v>
      </c>
      <c r="X941" s="141">
        <v>2.4094195298065408E-4</v>
      </c>
      <c r="AC941" s="2"/>
      <c r="AD941" s="2"/>
      <c r="AE941" s="2"/>
    </row>
    <row r="942" spans="1:31" s="134" customFormat="1">
      <c r="A942" s="138" t="s">
        <v>1213</v>
      </c>
      <c r="B942" s="138">
        <v>9302</v>
      </c>
      <c r="C942" s="138" t="s">
        <v>4090</v>
      </c>
      <c r="D942" s="138" t="s">
        <v>4091</v>
      </c>
      <c r="E942" s="138" t="s">
        <v>80</v>
      </c>
      <c r="F942" s="138" t="s">
        <v>4092</v>
      </c>
      <c r="G942" s="138" t="s">
        <v>4093</v>
      </c>
      <c r="H942" s="138" t="s">
        <v>321</v>
      </c>
      <c r="I942" s="138" t="s">
        <v>917</v>
      </c>
      <c r="J942" s="138" t="s">
        <v>205</v>
      </c>
      <c r="K942" s="138" t="s">
        <v>204</v>
      </c>
      <c r="L942" s="138" t="s">
        <v>325</v>
      </c>
      <c r="M942" s="138" t="s">
        <v>344</v>
      </c>
      <c r="N942" s="138" t="s">
        <v>497</v>
      </c>
      <c r="O942" s="138" t="s">
        <v>339</v>
      </c>
      <c r="P942" s="138" t="s">
        <v>1215</v>
      </c>
      <c r="Q942" s="139">
        <v>11605</v>
      </c>
      <c r="R942" s="139">
        <v>3.718</v>
      </c>
      <c r="S942" s="139">
        <v>1459</v>
      </c>
      <c r="T942" s="139">
        <v>27.45</v>
      </c>
      <c r="U942" s="139">
        <v>731.57899999999995</v>
      </c>
      <c r="V942" s="141">
        <v>1E-4</v>
      </c>
      <c r="W942" s="141">
        <f t="shared" si="17"/>
        <v>1.719392211810074E-3</v>
      </c>
      <c r="X942" s="141">
        <v>2.0309464106300521E-4</v>
      </c>
      <c r="AC942" s="2"/>
      <c r="AD942" s="2"/>
      <c r="AE942" s="2"/>
    </row>
    <row r="943" spans="1:31" s="134" customFormat="1">
      <c r="A943" s="138" t="s">
        <v>1213</v>
      </c>
      <c r="B943" s="138">
        <v>9302</v>
      </c>
      <c r="C943" s="138" t="s">
        <v>4110</v>
      </c>
      <c r="D943" s="138" t="s">
        <v>4111</v>
      </c>
      <c r="E943" s="138" t="s">
        <v>309</v>
      </c>
      <c r="F943" s="138" t="s">
        <v>4112</v>
      </c>
      <c r="G943" s="138" t="s">
        <v>4113</v>
      </c>
      <c r="H943" s="138" t="s">
        <v>321</v>
      </c>
      <c r="I943" s="138" t="s">
        <v>917</v>
      </c>
      <c r="J943" s="138" t="s">
        <v>205</v>
      </c>
      <c r="K943" s="138" t="s">
        <v>204</v>
      </c>
      <c r="L943" s="138" t="s">
        <v>325</v>
      </c>
      <c r="M943" s="138" t="s">
        <v>344</v>
      </c>
      <c r="N943" s="138" t="s">
        <v>546</v>
      </c>
      <c r="O943" s="138" t="s">
        <v>339</v>
      </c>
      <c r="P943" s="138" t="s">
        <v>1215</v>
      </c>
      <c r="Q943" s="139">
        <v>12387</v>
      </c>
      <c r="R943" s="139">
        <v>3.718</v>
      </c>
      <c r="S943" s="139">
        <v>1488</v>
      </c>
      <c r="T943" s="140"/>
      <c r="U943" s="139">
        <v>685.29600000000005</v>
      </c>
      <c r="V943" s="141">
        <v>2.0100000000000001E-3</v>
      </c>
      <c r="W943" s="141">
        <f t="shared" si="17"/>
        <v>1.6106156753878892E-3</v>
      </c>
      <c r="X943" s="141">
        <v>1.9024595449283432E-4</v>
      </c>
      <c r="AC943" s="2"/>
      <c r="AD943" s="2"/>
      <c r="AE943" s="2"/>
    </row>
    <row r="944" spans="1:31" s="134" customFormat="1">
      <c r="A944" s="138" t="s">
        <v>1213</v>
      </c>
      <c r="B944" s="138">
        <v>9302</v>
      </c>
      <c r="C944" s="138" t="s">
        <v>4098</v>
      </c>
      <c r="D944" s="138" t="s">
        <v>4099</v>
      </c>
      <c r="E944" s="138" t="s">
        <v>311</v>
      </c>
      <c r="F944" s="138" t="s">
        <v>4100</v>
      </c>
      <c r="G944" s="138" t="s">
        <v>4101</v>
      </c>
      <c r="H944" s="138" t="s">
        <v>321</v>
      </c>
      <c r="I944" s="138" t="s">
        <v>917</v>
      </c>
      <c r="J944" s="138" t="s">
        <v>205</v>
      </c>
      <c r="K944" s="138" t="s">
        <v>224</v>
      </c>
      <c r="L944" s="138" t="s">
        <v>325</v>
      </c>
      <c r="M944" s="138" t="s">
        <v>344</v>
      </c>
      <c r="N944" s="138" t="s">
        <v>534</v>
      </c>
      <c r="O944" s="138" t="s">
        <v>339</v>
      </c>
      <c r="P944" s="138" t="s">
        <v>1215</v>
      </c>
      <c r="Q944" s="139">
        <v>4394</v>
      </c>
      <c r="R944" s="139">
        <v>3.718</v>
      </c>
      <c r="S944" s="139">
        <v>2804</v>
      </c>
      <c r="T944" s="140"/>
      <c r="U944" s="139">
        <v>458.08600000000001</v>
      </c>
      <c r="V944" s="141">
        <v>3.0000000000000001E-5</v>
      </c>
      <c r="W944" s="141">
        <f t="shared" si="17"/>
        <v>1.0766157868654371E-3</v>
      </c>
      <c r="X944" s="141">
        <v>1.2716987741035187E-4</v>
      </c>
      <c r="AC944" s="2"/>
      <c r="AD944" s="2"/>
      <c r="AE944" s="2"/>
    </row>
    <row r="945" spans="1:31" s="134" customFormat="1">
      <c r="A945" s="138" t="s">
        <v>1213</v>
      </c>
      <c r="B945" s="138">
        <v>9302</v>
      </c>
      <c r="C945" s="138" t="s">
        <v>4106</v>
      </c>
      <c r="D945" s="138" t="s">
        <v>4107</v>
      </c>
      <c r="E945" s="138" t="s">
        <v>80</v>
      </c>
      <c r="F945" s="138" t="s">
        <v>4108</v>
      </c>
      <c r="G945" s="138" t="s">
        <v>4109</v>
      </c>
      <c r="H945" s="138" t="s">
        <v>321</v>
      </c>
      <c r="I945" s="138" t="s">
        <v>917</v>
      </c>
      <c r="J945" s="138" t="s">
        <v>205</v>
      </c>
      <c r="K945" s="138" t="s">
        <v>224</v>
      </c>
      <c r="L945" s="138" t="s">
        <v>325</v>
      </c>
      <c r="M945" s="138" t="s">
        <v>344</v>
      </c>
      <c r="N945" s="138" t="s">
        <v>548</v>
      </c>
      <c r="O945" s="138" t="s">
        <v>339</v>
      </c>
      <c r="P945" s="138" t="s">
        <v>1215</v>
      </c>
      <c r="Q945" s="139">
        <v>5608</v>
      </c>
      <c r="R945" s="139">
        <v>3.718</v>
      </c>
      <c r="S945" s="139">
        <v>1618</v>
      </c>
      <c r="T945" s="140"/>
      <c r="U945" s="139">
        <v>337.36200000000002</v>
      </c>
      <c r="V945" s="141">
        <v>1E-4</v>
      </c>
      <c r="W945" s="141">
        <f t="shared" si="17"/>
        <v>7.9288442582505815E-4</v>
      </c>
      <c r="X945" s="141">
        <v>9.3655523597994982E-5</v>
      </c>
      <c r="AC945" s="2"/>
      <c r="AD945" s="2"/>
      <c r="AE945" s="2"/>
    </row>
    <row r="946" spans="1:31" s="134" customFormat="1">
      <c r="A946" s="138" t="s">
        <v>1213</v>
      </c>
      <c r="B946" s="138">
        <v>9302</v>
      </c>
      <c r="C946" s="138" t="s">
        <v>4114</v>
      </c>
      <c r="D946" s="138" t="s">
        <v>4115</v>
      </c>
      <c r="E946" s="138" t="s">
        <v>311</v>
      </c>
      <c r="F946" s="138" t="s">
        <v>4116</v>
      </c>
      <c r="G946" s="138" t="s">
        <v>4117</v>
      </c>
      <c r="H946" s="138" t="s">
        <v>321</v>
      </c>
      <c r="I946" s="138" t="s">
        <v>917</v>
      </c>
      <c r="J946" s="138" t="s">
        <v>205</v>
      </c>
      <c r="K946" s="138" t="s">
        <v>204</v>
      </c>
      <c r="L946" s="138" t="s">
        <v>325</v>
      </c>
      <c r="M946" s="138" t="s">
        <v>346</v>
      </c>
      <c r="N946" s="138" t="s">
        <v>540</v>
      </c>
      <c r="O946" s="138" t="s">
        <v>339</v>
      </c>
      <c r="P946" s="138" t="s">
        <v>1215</v>
      </c>
      <c r="Q946" s="139">
        <v>7825</v>
      </c>
      <c r="R946" s="139">
        <v>3.718</v>
      </c>
      <c r="S946" s="139">
        <v>243</v>
      </c>
      <c r="T946" s="140"/>
      <c r="U946" s="139">
        <v>70.697000000000003</v>
      </c>
      <c r="V946" s="141">
        <v>2.3000000000000001E-4</v>
      </c>
      <c r="W946" s="141">
        <f t="shared" si="17"/>
        <v>1.6615549543977725E-4</v>
      </c>
      <c r="X946" s="141">
        <v>1.962629031072691E-5</v>
      </c>
      <c r="AC946" s="2"/>
      <c r="AD946" s="2"/>
      <c r="AE946" s="2"/>
    </row>
    <row r="947" spans="1:31" s="134" customFormat="1">
      <c r="A947" s="138" t="s">
        <v>1213</v>
      </c>
      <c r="B947" s="138">
        <v>9629</v>
      </c>
      <c r="C947" s="138" t="s">
        <v>1603</v>
      </c>
      <c r="D947" s="138" t="s">
        <v>1604</v>
      </c>
      <c r="E947" s="138" t="s">
        <v>309</v>
      </c>
      <c r="F947" s="138" t="s">
        <v>1603</v>
      </c>
      <c r="G947" s="138" t="s">
        <v>3530</v>
      </c>
      <c r="H947" s="138" t="s">
        <v>321</v>
      </c>
      <c r="I947" s="138" t="s">
        <v>917</v>
      </c>
      <c r="J947" s="138" t="s">
        <v>204</v>
      </c>
      <c r="K947" s="138" t="s">
        <v>204</v>
      </c>
      <c r="L947" s="138" t="s">
        <v>325</v>
      </c>
      <c r="M947" s="138" t="s">
        <v>340</v>
      </c>
      <c r="N947" s="138" t="s">
        <v>448</v>
      </c>
      <c r="O947" s="138" t="s">
        <v>339</v>
      </c>
      <c r="P947" s="138" t="s">
        <v>1212</v>
      </c>
      <c r="Q947" s="139">
        <v>72889</v>
      </c>
      <c r="R947" s="139">
        <v>1</v>
      </c>
      <c r="S947" s="139">
        <v>5008</v>
      </c>
      <c r="T947" s="140"/>
      <c r="U947" s="139">
        <v>3650.2809999999999</v>
      </c>
      <c r="V947" s="141">
        <v>5.0000000000000002E-5</v>
      </c>
      <c r="W947" s="141">
        <f t="shared" si="17"/>
        <v>7.8668901381123438E-2</v>
      </c>
      <c r="X947" s="141">
        <v>1.2627167188950095E-2</v>
      </c>
      <c r="AC947" s="2"/>
      <c r="AD947" s="2"/>
      <c r="AE947" s="2"/>
    </row>
    <row r="948" spans="1:31" s="134" customFormat="1">
      <c r="A948" s="138" t="s">
        <v>1213</v>
      </c>
      <c r="B948" s="138">
        <v>9629</v>
      </c>
      <c r="C948" s="138" t="s">
        <v>1519</v>
      </c>
      <c r="D948" s="138" t="s">
        <v>1520</v>
      </c>
      <c r="E948" s="138" t="s">
        <v>309</v>
      </c>
      <c r="F948" s="138" t="s">
        <v>1519</v>
      </c>
      <c r="G948" s="138" t="s">
        <v>3528</v>
      </c>
      <c r="H948" s="138" t="s">
        <v>321</v>
      </c>
      <c r="I948" s="138" t="s">
        <v>917</v>
      </c>
      <c r="J948" s="138" t="s">
        <v>204</v>
      </c>
      <c r="K948" s="138" t="s">
        <v>204</v>
      </c>
      <c r="L948" s="138" t="s">
        <v>325</v>
      </c>
      <c r="M948" s="138" t="s">
        <v>340</v>
      </c>
      <c r="N948" s="138" t="s">
        <v>448</v>
      </c>
      <c r="O948" s="138" t="s">
        <v>339</v>
      </c>
      <c r="P948" s="138" t="s">
        <v>1212</v>
      </c>
      <c r="Q948" s="139">
        <v>71142</v>
      </c>
      <c r="R948" s="139">
        <v>1</v>
      </c>
      <c r="S948" s="139">
        <v>4982</v>
      </c>
      <c r="T948" s="140"/>
      <c r="U948" s="139">
        <v>3544.2939999999999</v>
      </c>
      <c r="V948" s="141">
        <v>4.0000000000000003E-5</v>
      </c>
      <c r="W948" s="141">
        <f t="shared" si="17"/>
        <v>7.638472631331876E-2</v>
      </c>
      <c r="X948" s="141">
        <v>1.2260533615026539E-2</v>
      </c>
      <c r="AC948" s="2"/>
      <c r="AD948" s="2"/>
      <c r="AE948" s="2"/>
    </row>
    <row r="949" spans="1:31" s="134" customFormat="1">
      <c r="A949" s="138" t="s">
        <v>1213</v>
      </c>
      <c r="B949" s="138">
        <v>9629</v>
      </c>
      <c r="C949" s="138" t="s">
        <v>2513</v>
      </c>
      <c r="D949" s="138" t="s">
        <v>2514</v>
      </c>
      <c r="E949" s="138" t="s">
        <v>309</v>
      </c>
      <c r="F949" s="138" t="s">
        <v>2513</v>
      </c>
      <c r="G949" s="138" t="s">
        <v>3542</v>
      </c>
      <c r="H949" s="138" t="s">
        <v>321</v>
      </c>
      <c r="I949" s="138" t="s">
        <v>917</v>
      </c>
      <c r="J949" s="138" t="s">
        <v>204</v>
      </c>
      <c r="K949" s="138" t="s">
        <v>204</v>
      </c>
      <c r="L949" s="138" t="s">
        <v>325</v>
      </c>
      <c r="M949" s="138" t="s">
        <v>340</v>
      </c>
      <c r="N949" s="138" t="s">
        <v>446</v>
      </c>
      <c r="O949" s="138" t="s">
        <v>339</v>
      </c>
      <c r="P949" s="138" t="s">
        <v>1212</v>
      </c>
      <c r="Q949" s="139">
        <v>1107</v>
      </c>
      <c r="R949" s="139">
        <v>1</v>
      </c>
      <c r="S949" s="139">
        <v>142500</v>
      </c>
      <c r="T949" s="140"/>
      <c r="U949" s="139">
        <v>1577.4749999999999</v>
      </c>
      <c r="V949" s="141">
        <v>2.0000000000000002E-5</v>
      </c>
      <c r="W949" s="141">
        <f t="shared" si="17"/>
        <v>3.3996896459803423E-2</v>
      </c>
      <c r="X949" s="141">
        <v>5.4568512838844606E-3</v>
      </c>
      <c r="AC949" s="2"/>
      <c r="AD949" s="2"/>
      <c r="AE949" s="2"/>
    </row>
    <row r="950" spans="1:31" s="134" customFormat="1">
      <c r="A950" s="138" t="s">
        <v>1213</v>
      </c>
      <c r="B950" s="138">
        <v>9629</v>
      </c>
      <c r="C950" s="138" t="s">
        <v>3253</v>
      </c>
      <c r="D950" s="138" t="s">
        <v>3254</v>
      </c>
      <c r="E950" s="138" t="s">
        <v>309</v>
      </c>
      <c r="F950" s="138" t="s">
        <v>3253</v>
      </c>
      <c r="G950" s="138" t="s">
        <v>3531</v>
      </c>
      <c r="H950" s="138" t="s">
        <v>321</v>
      </c>
      <c r="I950" s="138" t="s">
        <v>917</v>
      </c>
      <c r="J950" s="138" t="s">
        <v>204</v>
      </c>
      <c r="K950" s="138" t="s">
        <v>204</v>
      </c>
      <c r="L950" s="138" t="s">
        <v>325</v>
      </c>
      <c r="M950" s="138" t="s">
        <v>340</v>
      </c>
      <c r="N950" s="138" t="s">
        <v>448</v>
      </c>
      <c r="O950" s="138" t="s">
        <v>339</v>
      </c>
      <c r="P950" s="138" t="s">
        <v>1212</v>
      </c>
      <c r="Q950" s="139">
        <v>57416</v>
      </c>
      <c r="R950" s="139">
        <v>1</v>
      </c>
      <c r="S950" s="139">
        <v>2572</v>
      </c>
      <c r="T950" s="139">
        <v>14.676</v>
      </c>
      <c r="U950" s="139">
        <v>1491.415</v>
      </c>
      <c r="V950" s="141">
        <v>5.0000000000000002E-5</v>
      </c>
      <c r="W950" s="141">
        <f t="shared" si="17"/>
        <v>3.2142177425060758E-2</v>
      </c>
      <c r="X950" s="141">
        <v>5.1591498169888854E-3</v>
      </c>
      <c r="AC950" s="2"/>
      <c r="AD950" s="2"/>
      <c r="AE950" s="2"/>
    </row>
    <row r="951" spans="1:31" s="134" customFormat="1">
      <c r="A951" s="138" t="s">
        <v>1213</v>
      </c>
      <c r="B951" s="138">
        <v>9629</v>
      </c>
      <c r="C951" s="138" t="s">
        <v>3066</v>
      </c>
      <c r="D951" s="138" t="s">
        <v>3067</v>
      </c>
      <c r="E951" s="138" t="s">
        <v>309</v>
      </c>
      <c r="F951" s="138" t="s">
        <v>3066</v>
      </c>
      <c r="G951" s="138" t="s">
        <v>3807</v>
      </c>
      <c r="H951" s="138" t="s">
        <v>321</v>
      </c>
      <c r="I951" s="138" t="s">
        <v>917</v>
      </c>
      <c r="J951" s="138" t="s">
        <v>204</v>
      </c>
      <c r="K951" s="138" t="s">
        <v>204</v>
      </c>
      <c r="L951" s="138" t="s">
        <v>325</v>
      </c>
      <c r="M951" s="138" t="s">
        <v>340</v>
      </c>
      <c r="N951" s="138" t="s">
        <v>451</v>
      </c>
      <c r="O951" s="138" t="s">
        <v>339</v>
      </c>
      <c r="P951" s="138" t="s">
        <v>1212</v>
      </c>
      <c r="Q951" s="139">
        <v>198370</v>
      </c>
      <c r="R951" s="139">
        <v>1</v>
      </c>
      <c r="S951" s="139">
        <v>685</v>
      </c>
      <c r="T951" s="140"/>
      <c r="U951" s="139">
        <v>1358.835</v>
      </c>
      <c r="V951" s="141">
        <v>1.06E-3</v>
      </c>
      <c r="W951" s="141">
        <f t="shared" si="17"/>
        <v>2.928488426184693E-2</v>
      </c>
      <c r="X951" s="141">
        <v>4.700524898548086E-3</v>
      </c>
      <c r="AC951" s="2"/>
      <c r="AD951" s="2"/>
      <c r="AE951" s="2"/>
    </row>
    <row r="952" spans="1:31" s="134" customFormat="1">
      <c r="A952" s="138" t="s">
        <v>1213</v>
      </c>
      <c r="B952" s="138">
        <v>9629</v>
      </c>
      <c r="C952" s="138" t="s">
        <v>2190</v>
      </c>
      <c r="D952" s="138" t="s">
        <v>2191</v>
      </c>
      <c r="E952" s="138" t="s">
        <v>309</v>
      </c>
      <c r="F952" s="138" t="s">
        <v>2190</v>
      </c>
      <c r="G952" s="138" t="s">
        <v>3529</v>
      </c>
      <c r="H952" s="138" t="s">
        <v>321</v>
      </c>
      <c r="I952" s="138" t="s">
        <v>917</v>
      </c>
      <c r="J952" s="138" t="s">
        <v>204</v>
      </c>
      <c r="K952" s="138" t="s">
        <v>204</v>
      </c>
      <c r="L952" s="138" t="s">
        <v>325</v>
      </c>
      <c r="M952" s="138" t="s">
        <v>340</v>
      </c>
      <c r="N952" s="138" t="s">
        <v>467</v>
      </c>
      <c r="O952" s="138" t="s">
        <v>339</v>
      </c>
      <c r="P952" s="138" t="s">
        <v>1212</v>
      </c>
      <c r="Q952" s="139">
        <v>21640</v>
      </c>
      <c r="R952" s="139">
        <v>1</v>
      </c>
      <c r="S952" s="139">
        <v>5587</v>
      </c>
      <c r="T952" s="140"/>
      <c r="U952" s="139">
        <v>1209.027</v>
      </c>
      <c r="V952" s="141">
        <v>2.0000000000000002E-5</v>
      </c>
      <c r="W952" s="141">
        <f t="shared" si="17"/>
        <v>2.6056302468252593E-2</v>
      </c>
      <c r="X952" s="141">
        <v>4.1823043390234252E-3</v>
      </c>
      <c r="AC952" s="2"/>
      <c r="AD952" s="2"/>
      <c r="AE952" s="2"/>
    </row>
    <row r="953" spans="1:31" s="134" customFormat="1">
      <c r="A953" s="138" t="s">
        <v>1213</v>
      </c>
      <c r="B953" s="138">
        <v>9629</v>
      </c>
      <c r="C953" s="138" t="s">
        <v>2973</v>
      </c>
      <c r="D953" s="138" t="s">
        <v>2974</v>
      </c>
      <c r="E953" s="138" t="s">
        <v>309</v>
      </c>
      <c r="F953" s="138" t="s">
        <v>2973</v>
      </c>
      <c r="G953" s="138" t="s">
        <v>3803</v>
      </c>
      <c r="H953" s="138" t="s">
        <v>321</v>
      </c>
      <c r="I953" s="138" t="s">
        <v>917</v>
      </c>
      <c r="J953" s="138" t="s">
        <v>204</v>
      </c>
      <c r="K953" s="138" t="s">
        <v>204</v>
      </c>
      <c r="L953" s="138" t="s">
        <v>325</v>
      </c>
      <c r="M953" s="138" t="s">
        <v>340</v>
      </c>
      <c r="N953" s="138" t="s">
        <v>464</v>
      </c>
      <c r="O953" s="138" t="s">
        <v>339</v>
      </c>
      <c r="P953" s="138" t="s">
        <v>1212</v>
      </c>
      <c r="Q953" s="139">
        <v>218554.8</v>
      </c>
      <c r="R953" s="139">
        <v>1</v>
      </c>
      <c r="S953" s="139">
        <v>549</v>
      </c>
      <c r="T953" s="140"/>
      <c r="U953" s="139">
        <v>1199.866</v>
      </c>
      <c r="V953" s="141">
        <v>1.49E-3</v>
      </c>
      <c r="W953" s="141">
        <f t="shared" si="17"/>
        <v>2.5858869501981647E-2</v>
      </c>
      <c r="X953" s="141">
        <v>4.1506143188255358E-3</v>
      </c>
      <c r="AC953" s="2"/>
      <c r="AD953" s="2"/>
      <c r="AE953" s="2"/>
    </row>
    <row r="954" spans="1:31" s="134" customFormat="1">
      <c r="A954" s="138" t="s">
        <v>1213</v>
      </c>
      <c r="B954" s="138">
        <v>9629</v>
      </c>
      <c r="C954" s="138" t="s">
        <v>3548</v>
      </c>
      <c r="D954" s="138" t="s">
        <v>3549</v>
      </c>
      <c r="E954" s="138" t="s">
        <v>309</v>
      </c>
      <c r="F954" s="138" t="s">
        <v>3548</v>
      </c>
      <c r="G954" s="138" t="s">
        <v>3550</v>
      </c>
      <c r="H954" s="138" t="s">
        <v>321</v>
      </c>
      <c r="I954" s="138" t="s">
        <v>917</v>
      </c>
      <c r="J954" s="138" t="s">
        <v>204</v>
      </c>
      <c r="K954" s="138" t="s">
        <v>204</v>
      </c>
      <c r="L954" s="138" t="s">
        <v>325</v>
      </c>
      <c r="M954" s="138" t="s">
        <v>340</v>
      </c>
      <c r="N954" s="138" t="s">
        <v>480</v>
      </c>
      <c r="O954" s="138" t="s">
        <v>339</v>
      </c>
      <c r="P954" s="138" t="s">
        <v>1212</v>
      </c>
      <c r="Q954" s="139">
        <v>1983</v>
      </c>
      <c r="R954" s="139">
        <v>1</v>
      </c>
      <c r="S954" s="139">
        <v>56600</v>
      </c>
      <c r="T954" s="140"/>
      <c r="U954" s="139">
        <v>1122.3779999999999</v>
      </c>
      <c r="V954" s="141">
        <v>3.0000000000000001E-5</v>
      </c>
      <c r="W954" s="141">
        <f t="shared" si="17"/>
        <v>2.4188889620920296E-2</v>
      </c>
      <c r="X954" s="141">
        <v>3.8825653847469358E-3</v>
      </c>
      <c r="AC954" s="2"/>
      <c r="AD954" s="2"/>
      <c r="AE954" s="2"/>
    </row>
    <row r="955" spans="1:31" s="134" customFormat="1">
      <c r="A955" s="138" t="s">
        <v>1213</v>
      </c>
      <c r="B955" s="138">
        <v>9629</v>
      </c>
      <c r="C955" s="138" t="s">
        <v>1885</v>
      </c>
      <c r="D955" s="138" t="s">
        <v>1886</v>
      </c>
      <c r="E955" s="138" t="s">
        <v>309</v>
      </c>
      <c r="F955" s="138" t="s">
        <v>3543</v>
      </c>
      <c r="G955" s="138" t="s">
        <v>3544</v>
      </c>
      <c r="H955" s="138" t="s">
        <v>321</v>
      </c>
      <c r="I955" s="138" t="s">
        <v>917</v>
      </c>
      <c r="J955" s="138" t="s">
        <v>204</v>
      </c>
      <c r="K955" s="138" t="s">
        <v>204</v>
      </c>
      <c r="L955" s="138" t="s">
        <v>325</v>
      </c>
      <c r="M955" s="138" t="s">
        <v>340</v>
      </c>
      <c r="N955" s="138" t="s">
        <v>448</v>
      </c>
      <c r="O955" s="138" t="s">
        <v>339</v>
      </c>
      <c r="P955" s="138" t="s">
        <v>1212</v>
      </c>
      <c r="Q955" s="139">
        <v>5425</v>
      </c>
      <c r="R955" s="139">
        <v>1</v>
      </c>
      <c r="S955" s="139">
        <v>16650</v>
      </c>
      <c r="T955" s="140"/>
      <c r="U955" s="139">
        <v>903.26300000000003</v>
      </c>
      <c r="V955" s="141">
        <v>2.0000000000000002E-5</v>
      </c>
      <c r="W955" s="141">
        <f t="shared" si="17"/>
        <v>1.9466640477327008E-2</v>
      </c>
      <c r="X955" s="141">
        <v>3.1245958644259527E-3</v>
      </c>
      <c r="AC955" s="2"/>
      <c r="AD955" s="2"/>
      <c r="AE955" s="2"/>
    </row>
    <row r="956" spans="1:31" s="134" customFormat="1">
      <c r="A956" s="138" t="s">
        <v>1213</v>
      </c>
      <c r="B956" s="138">
        <v>9629</v>
      </c>
      <c r="C956" s="138" t="s">
        <v>2339</v>
      </c>
      <c r="D956" s="138" t="s">
        <v>2340</v>
      </c>
      <c r="E956" s="138" t="s">
        <v>309</v>
      </c>
      <c r="F956" s="138" t="s">
        <v>3556</v>
      </c>
      <c r="G956" s="138" t="s">
        <v>3557</v>
      </c>
      <c r="H956" s="138" t="s">
        <v>321</v>
      </c>
      <c r="I956" s="138" t="s">
        <v>917</v>
      </c>
      <c r="J956" s="138" t="s">
        <v>204</v>
      </c>
      <c r="K956" s="138" t="s">
        <v>204</v>
      </c>
      <c r="L956" s="138" t="s">
        <v>325</v>
      </c>
      <c r="M956" s="138" t="s">
        <v>340</v>
      </c>
      <c r="N956" s="138" t="s">
        <v>445</v>
      </c>
      <c r="O956" s="138" t="s">
        <v>339</v>
      </c>
      <c r="P956" s="138" t="s">
        <v>1212</v>
      </c>
      <c r="Q956" s="139">
        <v>15260</v>
      </c>
      <c r="R956" s="139">
        <v>1</v>
      </c>
      <c r="S956" s="139">
        <v>5909</v>
      </c>
      <c r="T956" s="140"/>
      <c r="U956" s="139">
        <v>901.71299999999997</v>
      </c>
      <c r="V956" s="141">
        <v>6.9999999999999994E-5</v>
      </c>
      <c r="W956" s="141">
        <f t="shared" si="17"/>
        <v>1.94332357073543E-2</v>
      </c>
      <c r="X956" s="141">
        <v>3.1192340555288092E-3</v>
      </c>
      <c r="AC956" s="2"/>
      <c r="AD956" s="2"/>
      <c r="AE956" s="2"/>
    </row>
    <row r="957" spans="1:31" s="134" customFormat="1">
      <c r="A957" s="138" t="s">
        <v>1213</v>
      </c>
      <c r="B957" s="138">
        <v>9629</v>
      </c>
      <c r="C957" s="138" t="s">
        <v>2270</v>
      </c>
      <c r="D957" s="138" t="s">
        <v>2271</v>
      </c>
      <c r="E957" s="138" t="s">
        <v>309</v>
      </c>
      <c r="F957" s="138" t="s">
        <v>3739</v>
      </c>
      <c r="G957" s="138" t="s">
        <v>3740</v>
      </c>
      <c r="H957" s="138" t="s">
        <v>321</v>
      </c>
      <c r="I957" s="138" t="s">
        <v>917</v>
      </c>
      <c r="J957" s="138" t="s">
        <v>204</v>
      </c>
      <c r="K957" s="138" t="s">
        <v>204</v>
      </c>
      <c r="L957" s="138" t="s">
        <v>325</v>
      </c>
      <c r="M957" s="138" t="s">
        <v>340</v>
      </c>
      <c r="N957" s="138" t="s">
        <v>445</v>
      </c>
      <c r="O957" s="138" t="s">
        <v>339</v>
      </c>
      <c r="P957" s="138" t="s">
        <v>1212</v>
      </c>
      <c r="Q957" s="139">
        <v>8673</v>
      </c>
      <c r="R957" s="139">
        <v>1</v>
      </c>
      <c r="S957" s="139">
        <v>9094</v>
      </c>
      <c r="T957" s="140"/>
      <c r="U957" s="139">
        <v>788.72299999999996</v>
      </c>
      <c r="V957" s="141">
        <v>1.1E-4</v>
      </c>
      <c r="W957" s="141">
        <f t="shared" si="17"/>
        <v>1.6998135733666483E-2</v>
      </c>
      <c r="X957" s="141">
        <v>2.7283754830848051E-3</v>
      </c>
      <c r="AC957" s="2"/>
      <c r="AD957" s="2"/>
      <c r="AE957" s="2"/>
    </row>
    <row r="958" spans="1:31" s="134" customFormat="1">
      <c r="A958" s="138" t="s">
        <v>1213</v>
      </c>
      <c r="B958" s="138">
        <v>9629</v>
      </c>
      <c r="C958" s="138" t="s">
        <v>3644</v>
      </c>
      <c r="D958" s="138" t="s">
        <v>3645</v>
      </c>
      <c r="E958" s="138" t="s">
        <v>309</v>
      </c>
      <c r="F958" s="138" t="s">
        <v>3646</v>
      </c>
      <c r="G958" s="138" t="s">
        <v>3647</v>
      </c>
      <c r="H958" s="138" t="s">
        <v>321</v>
      </c>
      <c r="I958" s="138" t="s">
        <v>917</v>
      </c>
      <c r="J958" s="138" t="s">
        <v>204</v>
      </c>
      <c r="K958" s="138" t="s">
        <v>204</v>
      </c>
      <c r="L958" s="138" t="s">
        <v>325</v>
      </c>
      <c r="M958" s="138" t="s">
        <v>340</v>
      </c>
      <c r="N958" s="138" t="s">
        <v>445</v>
      </c>
      <c r="O958" s="138" t="s">
        <v>339</v>
      </c>
      <c r="P958" s="138" t="s">
        <v>1212</v>
      </c>
      <c r="Q958" s="139">
        <v>4130</v>
      </c>
      <c r="R958" s="139">
        <v>1</v>
      </c>
      <c r="S958" s="139">
        <v>18600</v>
      </c>
      <c r="T958" s="139">
        <v>9.9359999999999999</v>
      </c>
      <c r="U958" s="139">
        <v>778.11599999999999</v>
      </c>
      <c r="V958" s="141">
        <v>6.9999999999999994E-5</v>
      </c>
      <c r="W958" s="141">
        <f t="shared" si="17"/>
        <v>1.6769539349730678E-2</v>
      </c>
      <c r="X958" s="141">
        <v>2.6916834140706136E-3</v>
      </c>
      <c r="AC958" s="2"/>
      <c r="AD958" s="2"/>
      <c r="AE958" s="2"/>
    </row>
    <row r="959" spans="1:31" s="134" customFormat="1">
      <c r="A959" s="138" t="s">
        <v>1213</v>
      </c>
      <c r="B959" s="138">
        <v>9629</v>
      </c>
      <c r="C959" s="138" t="s">
        <v>3539</v>
      </c>
      <c r="D959" s="138" t="s">
        <v>3540</v>
      </c>
      <c r="E959" s="138" t="s">
        <v>309</v>
      </c>
      <c r="F959" s="138" t="s">
        <v>3539</v>
      </c>
      <c r="G959" s="138" t="s">
        <v>3541</v>
      </c>
      <c r="H959" s="138" t="s">
        <v>321</v>
      </c>
      <c r="I959" s="138" t="s">
        <v>917</v>
      </c>
      <c r="J959" s="138" t="s">
        <v>204</v>
      </c>
      <c r="K959" s="138" t="s">
        <v>204</v>
      </c>
      <c r="L959" s="138" t="s">
        <v>325</v>
      </c>
      <c r="M959" s="138" t="s">
        <v>340</v>
      </c>
      <c r="N959" s="138" t="s">
        <v>458</v>
      </c>
      <c r="O959" s="138" t="s">
        <v>339</v>
      </c>
      <c r="P959" s="138" t="s">
        <v>1212</v>
      </c>
      <c r="Q959" s="139">
        <v>5772</v>
      </c>
      <c r="R959" s="139">
        <v>1</v>
      </c>
      <c r="S959" s="139">
        <v>13000</v>
      </c>
      <c r="T959" s="140"/>
      <c r="U959" s="139">
        <v>750.36</v>
      </c>
      <c r="V959" s="141">
        <v>5.0000000000000002E-5</v>
      </c>
      <c r="W959" s="141">
        <f t="shared" si="17"/>
        <v>1.6171356901109747E-2</v>
      </c>
      <c r="X959" s="141">
        <v>2.5956689832647389E-3</v>
      </c>
      <c r="AC959" s="2"/>
      <c r="AD959" s="2"/>
      <c r="AE959" s="2"/>
    </row>
    <row r="960" spans="1:31" s="134" customFormat="1">
      <c r="A960" s="138" t="s">
        <v>1213</v>
      </c>
      <c r="B960" s="138">
        <v>9629</v>
      </c>
      <c r="C960" s="138" t="s">
        <v>2204</v>
      </c>
      <c r="D960" s="138" t="s">
        <v>2205</v>
      </c>
      <c r="E960" s="138" t="s">
        <v>309</v>
      </c>
      <c r="F960" s="138" t="s">
        <v>3532</v>
      </c>
      <c r="G960" s="138" t="s">
        <v>3533</v>
      </c>
      <c r="H960" s="138" t="s">
        <v>321</v>
      </c>
      <c r="I960" s="138" t="s">
        <v>917</v>
      </c>
      <c r="J960" s="138" t="s">
        <v>204</v>
      </c>
      <c r="K960" s="138" t="s">
        <v>204</v>
      </c>
      <c r="L960" s="138" t="s">
        <v>325</v>
      </c>
      <c r="M960" s="138" t="s">
        <v>340</v>
      </c>
      <c r="N960" s="138" t="s">
        <v>445</v>
      </c>
      <c r="O960" s="138" t="s">
        <v>339</v>
      </c>
      <c r="P960" s="138" t="s">
        <v>1212</v>
      </c>
      <c r="Q960" s="139">
        <v>9993</v>
      </c>
      <c r="R960" s="139">
        <v>1</v>
      </c>
      <c r="S960" s="139">
        <v>6881</v>
      </c>
      <c r="T960" s="140"/>
      <c r="U960" s="139">
        <v>687.61800000000005</v>
      </c>
      <c r="V960" s="141">
        <v>4.0000000000000003E-5</v>
      </c>
      <c r="W960" s="141">
        <f t="shared" si="17"/>
        <v>1.4819174915543583E-2</v>
      </c>
      <c r="X960" s="141">
        <v>2.3786298775714766E-3</v>
      </c>
      <c r="AC960" s="2"/>
      <c r="AD960" s="2"/>
      <c r="AE960" s="2"/>
    </row>
    <row r="961" spans="1:31" s="134" customFormat="1">
      <c r="A961" s="138" t="s">
        <v>1213</v>
      </c>
      <c r="B961" s="138">
        <v>9629</v>
      </c>
      <c r="C961" s="138" t="s">
        <v>2144</v>
      </c>
      <c r="D961" s="138" t="s">
        <v>2145</v>
      </c>
      <c r="E961" s="138" t="s">
        <v>309</v>
      </c>
      <c r="F961" s="138" t="s">
        <v>2144</v>
      </c>
      <c r="G961" s="138" t="s">
        <v>3545</v>
      </c>
      <c r="H961" s="138" t="s">
        <v>321</v>
      </c>
      <c r="I961" s="138" t="s">
        <v>917</v>
      </c>
      <c r="J961" s="138" t="s">
        <v>204</v>
      </c>
      <c r="K961" s="138" t="s">
        <v>204</v>
      </c>
      <c r="L961" s="138" t="s">
        <v>325</v>
      </c>
      <c r="M961" s="138" t="s">
        <v>340</v>
      </c>
      <c r="N961" s="138" t="s">
        <v>456</v>
      </c>
      <c r="O961" s="138" t="s">
        <v>339</v>
      </c>
      <c r="P961" s="138" t="s">
        <v>1212</v>
      </c>
      <c r="Q961" s="139">
        <v>32191</v>
      </c>
      <c r="R961" s="139">
        <v>1</v>
      </c>
      <c r="S961" s="139">
        <v>2089</v>
      </c>
      <c r="T961" s="140"/>
      <c r="U961" s="139">
        <v>672.47</v>
      </c>
      <c r="V961" s="141">
        <v>2.0000000000000002E-5</v>
      </c>
      <c r="W961" s="141">
        <f t="shared" si="17"/>
        <v>1.4492713331319997E-2</v>
      </c>
      <c r="X961" s="141">
        <v>2.3262294381044286E-3</v>
      </c>
      <c r="AC961" s="2"/>
      <c r="AD961" s="2"/>
      <c r="AE961" s="2"/>
    </row>
    <row r="962" spans="1:31" s="134" customFormat="1">
      <c r="A962" s="138" t="s">
        <v>1213</v>
      </c>
      <c r="B962" s="138">
        <v>9629</v>
      </c>
      <c r="C962" s="138" t="s">
        <v>3568</v>
      </c>
      <c r="D962" s="138" t="s">
        <v>3569</v>
      </c>
      <c r="E962" s="138" t="s">
        <v>309</v>
      </c>
      <c r="F962" s="138" t="s">
        <v>3568</v>
      </c>
      <c r="G962" s="138" t="s">
        <v>3570</v>
      </c>
      <c r="H962" s="138" t="s">
        <v>321</v>
      </c>
      <c r="I962" s="138" t="s">
        <v>917</v>
      </c>
      <c r="J962" s="138" t="s">
        <v>204</v>
      </c>
      <c r="K962" s="138" t="s">
        <v>204</v>
      </c>
      <c r="L962" s="138" t="s">
        <v>325</v>
      </c>
      <c r="M962" s="138" t="s">
        <v>340</v>
      </c>
      <c r="N962" s="138" t="s">
        <v>458</v>
      </c>
      <c r="O962" s="138" t="s">
        <v>339</v>
      </c>
      <c r="P962" s="138" t="s">
        <v>1212</v>
      </c>
      <c r="Q962" s="139">
        <v>953</v>
      </c>
      <c r="R962" s="139">
        <v>1</v>
      </c>
      <c r="S962" s="139">
        <v>68020</v>
      </c>
      <c r="T962" s="140"/>
      <c r="U962" s="139">
        <v>648.23099999999999</v>
      </c>
      <c r="V962" s="141">
        <v>3.0000000000000001E-5</v>
      </c>
      <c r="W962" s="141">
        <f t="shared" ref="W962:W1025" si="18">U962/SUMIF(B:B,B962,U:U)</f>
        <v>1.3970327383340361E-2</v>
      </c>
      <c r="X962" s="141">
        <v>2.242381124647749E-3</v>
      </c>
      <c r="AC962" s="2"/>
      <c r="AD962" s="2"/>
      <c r="AE962" s="2"/>
    </row>
    <row r="963" spans="1:31" s="134" customFormat="1">
      <c r="A963" s="138" t="s">
        <v>1213</v>
      </c>
      <c r="B963" s="138">
        <v>9629</v>
      </c>
      <c r="C963" s="138" t="s">
        <v>2023</v>
      </c>
      <c r="D963" s="138" t="s">
        <v>2024</v>
      </c>
      <c r="E963" s="138" t="s">
        <v>309</v>
      </c>
      <c r="F963" s="138" t="s">
        <v>2023</v>
      </c>
      <c r="G963" s="138" t="s">
        <v>3561</v>
      </c>
      <c r="H963" s="138" t="s">
        <v>321</v>
      </c>
      <c r="I963" s="138" t="s">
        <v>917</v>
      </c>
      <c r="J963" s="138" t="s">
        <v>204</v>
      </c>
      <c r="K963" s="138" t="s">
        <v>204</v>
      </c>
      <c r="L963" s="138" t="s">
        <v>325</v>
      </c>
      <c r="M963" s="138" t="s">
        <v>340</v>
      </c>
      <c r="N963" s="138" t="s">
        <v>464</v>
      </c>
      <c r="O963" s="138" t="s">
        <v>339</v>
      </c>
      <c r="P963" s="138" t="s">
        <v>1212</v>
      </c>
      <c r="Q963" s="139">
        <v>2598</v>
      </c>
      <c r="R963" s="139">
        <v>1</v>
      </c>
      <c r="S963" s="139">
        <v>24920</v>
      </c>
      <c r="T963" s="140"/>
      <c r="U963" s="139">
        <v>647.42200000000003</v>
      </c>
      <c r="V963" s="141">
        <v>2.0000000000000002E-5</v>
      </c>
      <c r="W963" s="141">
        <f t="shared" si="18"/>
        <v>1.3952892248561057E-2</v>
      </c>
      <c r="X963" s="141">
        <v>2.2395826063265948E-3</v>
      </c>
      <c r="AC963" s="2"/>
      <c r="AD963" s="2"/>
      <c r="AE963" s="2"/>
    </row>
    <row r="964" spans="1:31" s="134" customFormat="1">
      <c r="A964" s="138" t="s">
        <v>1213</v>
      </c>
      <c r="B964" s="138">
        <v>9629</v>
      </c>
      <c r="C964" s="138" t="s">
        <v>3604</v>
      </c>
      <c r="D964" s="138" t="s">
        <v>3605</v>
      </c>
      <c r="E964" s="138" t="s">
        <v>309</v>
      </c>
      <c r="F964" s="138" t="s">
        <v>3606</v>
      </c>
      <c r="G964" s="138" t="s">
        <v>3607</v>
      </c>
      <c r="H964" s="138" t="s">
        <v>321</v>
      </c>
      <c r="I964" s="138" t="s">
        <v>917</v>
      </c>
      <c r="J964" s="138" t="s">
        <v>204</v>
      </c>
      <c r="K964" s="138" t="s">
        <v>204</v>
      </c>
      <c r="L964" s="138" t="s">
        <v>325</v>
      </c>
      <c r="M964" s="138" t="s">
        <v>340</v>
      </c>
      <c r="N964" s="138" t="s">
        <v>448</v>
      </c>
      <c r="O964" s="138" t="s">
        <v>339</v>
      </c>
      <c r="P964" s="138" t="s">
        <v>1212</v>
      </c>
      <c r="Q964" s="139">
        <v>3361</v>
      </c>
      <c r="R964" s="139">
        <v>1</v>
      </c>
      <c r="S964" s="139">
        <v>18720</v>
      </c>
      <c r="T964" s="140"/>
      <c r="U964" s="139">
        <v>629.17899999999997</v>
      </c>
      <c r="V964" s="141">
        <v>3.0000000000000001E-5</v>
      </c>
      <c r="W964" s="141">
        <f t="shared" si="18"/>
        <v>1.3559728881714549E-2</v>
      </c>
      <c r="X964" s="141">
        <v>2.1764758452229929E-3</v>
      </c>
      <c r="AC964" s="2"/>
      <c r="AD964" s="2"/>
      <c r="AE964" s="2"/>
    </row>
    <row r="965" spans="1:31" s="134" customFormat="1">
      <c r="A965" s="138" t="s">
        <v>1213</v>
      </c>
      <c r="B965" s="138">
        <v>9629</v>
      </c>
      <c r="C965" s="138" t="s">
        <v>1573</v>
      </c>
      <c r="D965" s="138" t="s">
        <v>1574</v>
      </c>
      <c r="E965" s="138" t="s">
        <v>309</v>
      </c>
      <c r="F965" s="138" t="s">
        <v>1573</v>
      </c>
      <c r="G965" s="138" t="s">
        <v>3535</v>
      </c>
      <c r="H965" s="138" t="s">
        <v>321</v>
      </c>
      <c r="I965" s="138" t="s">
        <v>917</v>
      </c>
      <c r="J965" s="138" t="s">
        <v>204</v>
      </c>
      <c r="K965" s="138" t="s">
        <v>204</v>
      </c>
      <c r="L965" s="138" t="s">
        <v>325</v>
      </c>
      <c r="M965" s="138" t="s">
        <v>340</v>
      </c>
      <c r="N965" s="138" t="s">
        <v>441</v>
      </c>
      <c r="O965" s="138" t="s">
        <v>339</v>
      </c>
      <c r="P965" s="138" t="s">
        <v>1212</v>
      </c>
      <c r="Q965" s="139">
        <v>9714</v>
      </c>
      <c r="R965" s="139">
        <v>1</v>
      </c>
      <c r="S965" s="139">
        <v>5941</v>
      </c>
      <c r="T965" s="140"/>
      <c r="U965" s="139">
        <v>577.10900000000004</v>
      </c>
      <c r="V965" s="141">
        <v>8.0000000000000007E-5</v>
      </c>
      <c r="W965" s="141">
        <f t="shared" si="18"/>
        <v>1.2437544125276595E-2</v>
      </c>
      <c r="X965" s="141">
        <v>1.9963536585944483E-3</v>
      </c>
      <c r="AC965" s="2"/>
      <c r="AD965" s="2"/>
      <c r="AE965" s="2"/>
    </row>
    <row r="966" spans="1:31" s="134" customFormat="1">
      <c r="A966" s="138" t="s">
        <v>1213</v>
      </c>
      <c r="B966" s="138">
        <v>9629</v>
      </c>
      <c r="C966" s="138" t="s">
        <v>2590</v>
      </c>
      <c r="D966" s="138" t="s">
        <v>2591</v>
      </c>
      <c r="E966" s="138" t="s">
        <v>309</v>
      </c>
      <c r="F966" s="138" t="s">
        <v>2590</v>
      </c>
      <c r="G966" s="138" t="s">
        <v>3617</v>
      </c>
      <c r="H966" s="138" t="s">
        <v>321</v>
      </c>
      <c r="I966" s="138" t="s">
        <v>917</v>
      </c>
      <c r="J966" s="138" t="s">
        <v>204</v>
      </c>
      <c r="K966" s="138" t="s">
        <v>204</v>
      </c>
      <c r="L966" s="138" t="s">
        <v>325</v>
      </c>
      <c r="M966" s="138" t="s">
        <v>340</v>
      </c>
      <c r="N966" s="138" t="s">
        <v>475</v>
      </c>
      <c r="O966" s="138" t="s">
        <v>339</v>
      </c>
      <c r="P966" s="138" t="s">
        <v>1212</v>
      </c>
      <c r="Q966" s="139">
        <v>16171</v>
      </c>
      <c r="R966" s="139">
        <v>1</v>
      </c>
      <c r="S966" s="139">
        <v>3511</v>
      </c>
      <c r="T966" s="140"/>
      <c r="U966" s="139">
        <v>567.76400000000001</v>
      </c>
      <c r="V966" s="141">
        <v>6.0000000000000002E-5</v>
      </c>
      <c r="W966" s="141">
        <f t="shared" si="18"/>
        <v>1.2236145689537922E-2</v>
      </c>
      <c r="X966" s="141">
        <v>1.964027139791995E-3</v>
      </c>
      <c r="AC966" s="2"/>
      <c r="AD966" s="2"/>
      <c r="AE966" s="2"/>
    </row>
    <row r="967" spans="1:31" s="134" customFormat="1">
      <c r="A967" s="138" t="s">
        <v>1213</v>
      </c>
      <c r="B967" s="138">
        <v>9629</v>
      </c>
      <c r="C967" s="138" t="s">
        <v>2550</v>
      </c>
      <c r="D967" s="138" t="s">
        <v>2551</v>
      </c>
      <c r="E967" s="138" t="s">
        <v>309</v>
      </c>
      <c r="F967" s="138" t="s">
        <v>2550</v>
      </c>
      <c r="G967" s="138" t="s">
        <v>3534</v>
      </c>
      <c r="H967" s="138" t="s">
        <v>321</v>
      </c>
      <c r="I967" s="138" t="s">
        <v>917</v>
      </c>
      <c r="J967" s="138" t="s">
        <v>204</v>
      </c>
      <c r="K967" s="138" t="s">
        <v>204</v>
      </c>
      <c r="L967" s="138" t="s">
        <v>325</v>
      </c>
      <c r="M967" s="138" t="s">
        <v>340</v>
      </c>
      <c r="N967" s="138" t="s">
        <v>440</v>
      </c>
      <c r="O967" s="138" t="s">
        <v>339</v>
      </c>
      <c r="P967" s="138" t="s">
        <v>1212</v>
      </c>
      <c r="Q967" s="139">
        <v>17233</v>
      </c>
      <c r="R967" s="139">
        <v>1</v>
      </c>
      <c r="S967" s="139">
        <v>3240</v>
      </c>
      <c r="T967" s="140"/>
      <c r="U967" s="139">
        <v>558.34900000000005</v>
      </c>
      <c r="V967" s="141">
        <v>6.9999999999999994E-5</v>
      </c>
      <c r="W967" s="141">
        <f t="shared" si="18"/>
        <v>1.2033238651284353E-2</v>
      </c>
      <c r="X967" s="141">
        <v>1.9314584747812833E-3</v>
      </c>
      <c r="AC967" s="2"/>
      <c r="AD967" s="2"/>
      <c r="AE967" s="2"/>
    </row>
    <row r="968" spans="1:31" s="134" customFormat="1">
      <c r="A968" s="138" t="s">
        <v>1213</v>
      </c>
      <c r="B968" s="138">
        <v>9629</v>
      </c>
      <c r="C968" s="138" t="s">
        <v>3672</v>
      </c>
      <c r="D968" s="138" t="s">
        <v>3673</v>
      </c>
      <c r="E968" s="138" t="s">
        <v>309</v>
      </c>
      <c r="F968" s="138" t="s">
        <v>3672</v>
      </c>
      <c r="G968" s="138" t="s">
        <v>3674</v>
      </c>
      <c r="H968" s="138" t="s">
        <v>321</v>
      </c>
      <c r="I968" s="138" t="s">
        <v>917</v>
      </c>
      <c r="J968" s="138" t="s">
        <v>204</v>
      </c>
      <c r="K968" s="138" t="s">
        <v>204</v>
      </c>
      <c r="L968" s="138" t="s">
        <v>325</v>
      </c>
      <c r="M968" s="138" t="s">
        <v>340</v>
      </c>
      <c r="N968" s="138" t="s">
        <v>451</v>
      </c>
      <c r="O968" s="138" t="s">
        <v>339</v>
      </c>
      <c r="P968" s="138" t="s">
        <v>1212</v>
      </c>
      <c r="Q968" s="139">
        <v>3803</v>
      </c>
      <c r="R968" s="139">
        <v>1</v>
      </c>
      <c r="S968" s="139">
        <v>13820</v>
      </c>
      <c r="T968" s="140"/>
      <c r="U968" s="139">
        <v>525.57500000000005</v>
      </c>
      <c r="V968" s="141">
        <v>1.1E-4</v>
      </c>
      <c r="W968" s="141">
        <f t="shared" si="18"/>
        <v>1.1326910953809846E-2</v>
      </c>
      <c r="X968" s="141">
        <v>1.8180856200748509E-3</v>
      </c>
      <c r="AC968" s="2"/>
      <c r="AD968" s="2"/>
      <c r="AE968" s="2"/>
    </row>
    <row r="969" spans="1:31" s="134" customFormat="1">
      <c r="A969" s="138" t="s">
        <v>1213</v>
      </c>
      <c r="B969" s="138">
        <v>9629</v>
      </c>
      <c r="C969" s="138" t="s">
        <v>2092</v>
      </c>
      <c r="D969" s="138" t="s">
        <v>2093</v>
      </c>
      <c r="E969" s="138" t="s">
        <v>309</v>
      </c>
      <c r="F969" s="138" t="s">
        <v>2092</v>
      </c>
      <c r="G969" s="138" t="s">
        <v>3579</v>
      </c>
      <c r="H969" s="138" t="s">
        <v>321</v>
      </c>
      <c r="I969" s="138" t="s">
        <v>917</v>
      </c>
      <c r="J969" s="138" t="s">
        <v>204</v>
      </c>
      <c r="K969" s="138" t="s">
        <v>204</v>
      </c>
      <c r="L969" s="138" t="s">
        <v>325</v>
      </c>
      <c r="M969" s="138" t="s">
        <v>340</v>
      </c>
      <c r="N969" s="138" t="s">
        <v>484</v>
      </c>
      <c r="O969" s="138" t="s">
        <v>339</v>
      </c>
      <c r="P969" s="138" t="s">
        <v>1212</v>
      </c>
      <c r="Q969" s="139">
        <v>95062</v>
      </c>
      <c r="R969" s="139">
        <v>1</v>
      </c>
      <c r="S969" s="139">
        <v>546.6</v>
      </c>
      <c r="T969" s="140"/>
      <c r="U969" s="139">
        <v>519.60900000000004</v>
      </c>
      <c r="V969" s="141">
        <v>3.0000000000000001E-5</v>
      </c>
      <c r="W969" s="141">
        <f t="shared" si="18"/>
        <v>1.1198334916611673E-2</v>
      </c>
      <c r="X969" s="141">
        <v>1.7974478446681696E-3</v>
      </c>
      <c r="AC969" s="2"/>
      <c r="AD969" s="2"/>
      <c r="AE969" s="2"/>
    </row>
    <row r="970" spans="1:31" s="134" customFormat="1">
      <c r="A970" s="138" t="s">
        <v>1213</v>
      </c>
      <c r="B970" s="138">
        <v>9629</v>
      </c>
      <c r="C970" s="138" t="s">
        <v>1920</v>
      </c>
      <c r="D970" s="138" t="s">
        <v>1921</v>
      </c>
      <c r="E970" s="138" t="s">
        <v>309</v>
      </c>
      <c r="F970" s="138" t="s">
        <v>1920</v>
      </c>
      <c r="G970" s="138" t="s">
        <v>3551</v>
      </c>
      <c r="H970" s="138" t="s">
        <v>321</v>
      </c>
      <c r="I970" s="138" t="s">
        <v>917</v>
      </c>
      <c r="J970" s="138" t="s">
        <v>204</v>
      </c>
      <c r="K970" s="138" t="s">
        <v>204</v>
      </c>
      <c r="L970" s="138" t="s">
        <v>325</v>
      </c>
      <c r="M970" s="138" t="s">
        <v>340</v>
      </c>
      <c r="N970" s="138" t="s">
        <v>464</v>
      </c>
      <c r="O970" s="138" t="s">
        <v>339</v>
      </c>
      <c r="P970" s="138" t="s">
        <v>1212</v>
      </c>
      <c r="Q970" s="139">
        <v>979</v>
      </c>
      <c r="R970" s="139">
        <v>1</v>
      </c>
      <c r="S970" s="139">
        <v>51410</v>
      </c>
      <c r="T970" s="140"/>
      <c r="U970" s="139">
        <v>503.30399999999997</v>
      </c>
      <c r="V970" s="141">
        <v>4.0000000000000003E-5</v>
      </c>
      <c r="W970" s="141">
        <f t="shared" si="18"/>
        <v>1.0846938287963298E-2</v>
      </c>
      <c r="X970" s="141">
        <v>1.7410450743017699E-3</v>
      </c>
      <c r="AC970" s="2"/>
      <c r="AD970" s="2"/>
      <c r="AE970" s="2"/>
    </row>
    <row r="971" spans="1:31" s="134" customFormat="1">
      <c r="A971" s="138" t="s">
        <v>1213</v>
      </c>
      <c r="B971" s="138">
        <v>9629</v>
      </c>
      <c r="C971" s="138" t="s">
        <v>2280</v>
      </c>
      <c r="D971" s="138" t="s">
        <v>2281</v>
      </c>
      <c r="E971" s="138" t="s">
        <v>309</v>
      </c>
      <c r="F971" s="138" t="s">
        <v>2280</v>
      </c>
      <c r="G971" s="138" t="s">
        <v>3608</v>
      </c>
      <c r="H971" s="138" t="s">
        <v>321</v>
      </c>
      <c r="I971" s="138" t="s">
        <v>917</v>
      </c>
      <c r="J971" s="138" t="s">
        <v>204</v>
      </c>
      <c r="K971" s="138" t="s">
        <v>204</v>
      </c>
      <c r="L971" s="138" t="s">
        <v>325</v>
      </c>
      <c r="M971" s="138" t="s">
        <v>340</v>
      </c>
      <c r="N971" s="138" t="s">
        <v>454</v>
      </c>
      <c r="O971" s="138" t="s">
        <v>339</v>
      </c>
      <c r="P971" s="138" t="s">
        <v>1212</v>
      </c>
      <c r="Q971" s="139">
        <v>871</v>
      </c>
      <c r="R971" s="139">
        <v>1</v>
      </c>
      <c r="S971" s="139">
        <v>57450</v>
      </c>
      <c r="T971" s="140"/>
      <c r="U971" s="139">
        <v>500.39</v>
      </c>
      <c r="V971" s="141">
        <v>5.0000000000000002E-5</v>
      </c>
      <c r="W971" s="141">
        <f t="shared" si="18"/>
        <v>1.0784137320414609E-2</v>
      </c>
      <c r="X971" s="141">
        <v>1.7309648735751408E-3</v>
      </c>
      <c r="AC971" s="2"/>
      <c r="AD971" s="2"/>
      <c r="AE971" s="2"/>
    </row>
    <row r="972" spans="1:31" s="134" customFormat="1">
      <c r="A972" s="138" t="s">
        <v>1213</v>
      </c>
      <c r="B972" s="138">
        <v>9629</v>
      </c>
      <c r="C972" s="138" t="s">
        <v>2082</v>
      </c>
      <c r="D972" s="138" t="s">
        <v>2083</v>
      </c>
      <c r="E972" s="138" t="s">
        <v>309</v>
      </c>
      <c r="F972" s="138" t="s">
        <v>3741</v>
      </c>
      <c r="G972" s="138" t="s">
        <v>3742</v>
      </c>
      <c r="H972" s="138" t="s">
        <v>321</v>
      </c>
      <c r="I972" s="138" t="s">
        <v>917</v>
      </c>
      <c r="J972" s="138" t="s">
        <v>204</v>
      </c>
      <c r="K972" s="138" t="s">
        <v>204</v>
      </c>
      <c r="L972" s="138" t="s">
        <v>325</v>
      </c>
      <c r="M972" s="138" t="s">
        <v>340</v>
      </c>
      <c r="N972" s="138" t="s">
        <v>464</v>
      </c>
      <c r="O972" s="138" t="s">
        <v>339</v>
      </c>
      <c r="P972" s="138" t="s">
        <v>1212</v>
      </c>
      <c r="Q972" s="139">
        <v>40941</v>
      </c>
      <c r="R972" s="139">
        <v>1</v>
      </c>
      <c r="S972" s="139">
        <v>992.1</v>
      </c>
      <c r="T972" s="139">
        <v>3.887</v>
      </c>
      <c r="U972" s="139">
        <v>410.06299999999999</v>
      </c>
      <c r="V972" s="141">
        <v>6.0000000000000002E-5</v>
      </c>
      <c r="W972" s="141">
        <f t="shared" si="18"/>
        <v>8.8374581866567589E-3</v>
      </c>
      <c r="X972" s="141">
        <v>1.4185028656704629E-3</v>
      </c>
      <c r="AC972" s="2"/>
      <c r="AD972" s="2"/>
      <c r="AE972" s="2"/>
    </row>
    <row r="973" spans="1:31" s="134" customFormat="1">
      <c r="A973" s="138" t="s">
        <v>1213</v>
      </c>
      <c r="B973" s="138">
        <v>9629</v>
      </c>
      <c r="C973" s="138" t="s">
        <v>2489</v>
      </c>
      <c r="D973" s="138" t="s">
        <v>2490</v>
      </c>
      <c r="E973" s="138" t="s">
        <v>309</v>
      </c>
      <c r="F973" s="138" t="s">
        <v>3758</v>
      </c>
      <c r="G973" s="138" t="s">
        <v>3759</v>
      </c>
      <c r="H973" s="138" t="s">
        <v>321</v>
      </c>
      <c r="I973" s="138" t="s">
        <v>917</v>
      </c>
      <c r="J973" s="138" t="s">
        <v>204</v>
      </c>
      <c r="K973" s="138" t="s">
        <v>204</v>
      </c>
      <c r="L973" s="138" t="s">
        <v>325</v>
      </c>
      <c r="M973" s="138" t="s">
        <v>340</v>
      </c>
      <c r="N973" s="138" t="s">
        <v>476</v>
      </c>
      <c r="O973" s="138" t="s">
        <v>339</v>
      </c>
      <c r="P973" s="138" t="s">
        <v>1212</v>
      </c>
      <c r="Q973" s="139">
        <v>1252</v>
      </c>
      <c r="R973" s="139">
        <v>1</v>
      </c>
      <c r="S973" s="139">
        <v>32170</v>
      </c>
      <c r="T973" s="140"/>
      <c r="U973" s="139">
        <v>402.76799999999997</v>
      </c>
      <c r="V973" s="141">
        <v>8.0000000000000007E-5</v>
      </c>
      <c r="W973" s="141">
        <f t="shared" si="18"/>
        <v>8.6802402531400528E-3</v>
      </c>
      <c r="X973" s="141">
        <v>1.3932677715384246E-3</v>
      </c>
      <c r="AC973" s="2"/>
      <c r="AD973" s="2"/>
      <c r="AE973" s="2"/>
    </row>
    <row r="974" spans="1:31" s="134" customFormat="1">
      <c r="A974" s="138" t="s">
        <v>1213</v>
      </c>
      <c r="B974" s="138">
        <v>9629</v>
      </c>
      <c r="C974" s="138" t="s">
        <v>3903</v>
      </c>
      <c r="D974" s="138" t="s">
        <v>3904</v>
      </c>
      <c r="E974" s="138" t="s">
        <v>309</v>
      </c>
      <c r="F974" s="138" t="s">
        <v>3903</v>
      </c>
      <c r="G974" s="138" t="s">
        <v>3905</v>
      </c>
      <c r="H974" s="138" t="s">
        <v>321</v>
      </c>
      <c r="I974" s="138" t="s">
        <v>917</v>
      </c>
      <c r="J974" s="138" t="s">
        <v>204</v>
      </c>
      <c r="K974" s="138" t="s">
        <v>204</v>
      </c>
      <c r="L974" s="138" t="s">
        <v>325</v>
      </c>
      <c r="M974" s="138" t="s">
        <v>340</v>
      </c>
      <c r="N974" s="138" t="s">
        <v>446</v>
      </c>
      <c r="O974" s="138" t="s">
        <v>339</v>
      </c>
      <c r="P974" s="138" t="s">
        <v>1212</v>
      </c>
      <c r="Q974" s="139">
        <v>1700</v>
      </c>
      <c r="R974" s="139">
        <v>1</v>
      </c>
      <c r="S974" s="139">
        <v>23030</v>
      </c>
      <c r="T974" s="139">
        <v>3.56</v>
      </c>
      <c r="U974" s="139">
        <v>395.07</v>
      </c>
      <c r="V974" s="141">
        <v>7.1000000000000002E-4</v>
      </c>
      <c r="W974" s="141">
        <f t="shared" si="18"/>
        <v>8.5143370794304434E-3</v>
      </c>
      <c r="X974" s="141">
        <v>1.3666386070931291E-3</v>
      </c>
      <c r="AC974" s="2"/>
      <c r="AD974" s="2"/>
      <c r="AE974" s="2"/>
    </row>
    <row r="975" spans="1:31" s="134" customFormat="1">
      <c r="A975" s="138" t="s">
        <v>1213</v>
      </c>
      <c r="B975" s="138">
        <v>9629</v>
      </c>
      <c r="C975" s="138" t="s">
        <v>1948</v>
      </c>
      <c r="D975" s="138" t="s">
        <v>1949</v>
      </c>
      <c r="E975" s="138" t="s">
        <v>309</v>
      </c>
      <c r="F975" s="138" t="s">
        <v>1948</v>
      </c>
      <c r="G975" s="138" t="s">
        <v>3669</v>
      </c>
      <c r="H975" s="138" t="s">
        <v>321</v>
      </c>
      <c r="I975" s="138" t="s">
        <v>917</v>
      </c>
      <c r="J975" s="138" t="s">
        <v>204</v>
      </c>
      <c r="K975" s="138" t="s">
        <v>204</v>
      </c>
      <c r="L975" s="138" t="s">
        <v>325</v>
      </c>
      <c r="M975" s="138" t="s">
        <v>340</v>
      </c>
      <c r="N975" s="138" t="s">
        <v>447</v>
      </c>
      <c r="O975" s="138" t="s">
        <v>339</v>
      </c>
      <c r="P975" s="138" t="s">
        <v>1212</v>
      </c>
      <c r="Q975" s="139">
        <v>7664</v>
      </c>
      <c r="R975" s="139">
        <v>1</v>
      </c>
      <c r="S975" s="139">
        <v>5080</v>
      </c>
      <c r="T975" s="140"/>
      <c r="U975" s="139">
        <v>389.33100000000002</v>
      </c>
      <c r="V975" s="141">
        <v>6.9999999999999994E-5</v>
      </c>
      <c r="W975" s="141">
        <f t="shared" si="18"/>
        <v>8.3906532246734358E-3</v>
      </c>
      <c r="X975" s="141">
        <v>1.3467860772475133E-3</v>
      </c>
      <c r="AC975" s="2"/>
      <c r="AD975" s="2"/>
      <c r="AE975" s="2"/>
    </row>
    <row r="976" spans="1:31" s="134" customFormat="1">
      <c r="A976" s="138" t="s">
        <v>1213</v>
      </c>
      <c r="B976" s="138">
        <v>9629</v>
      </c>
      <c r="C976" s="138" t="s">
        <v>3754</v>
      </c>
      <c r="D976" s="138" t="s">
        <v>3755</v>
      </c>
      <c r="E976" s="138" t="s">
        <v>309</v>
      </c>
      <c r="F976" s="138" t="s">
        <v>3756</v>
      </c>
      <c r="G976" s="138" t="s">
        <v>3757</v>
      </c>
      <c r="H976" s="138" t="s">
        <v>321</v>
      </c>
      <c r="I976" s="138" t="s">
        <v>917</v>
      </c>
      <c r="J976" s="138" t="s">
        <v>204</v>
      </c>
      <c r="K976" s="138" t="s">
        <v>204</v>
      </c>
      <c r="L976" s="138" t="s">
        <v>325</v>
      </c>
      <c r="M976" s="138" t="s">
        <v>340</v>
      </c>
      <c r="N976" s="138" t="s">
        <v>476</v>
      </c>
      <c r="O976" s="138" t="s">
        <v>339</v>
      </c>
      <c r="P976" s="138" t="s">
        <v>1212</v>
      </c>
      <c r="Q976" s="139">
        <v>5454</v>
      </c>
      <c r="R976" s="139">
        <v>1</v>
      </c>
      <c r="S976" s="139">
        <v>6861</v>
      </c>
      <c r="T976" s="139">
        <v>3.3980000000000001</v>
      </c>
      <c r="U976" s="139">
        <v>377.59699999999998</v>
      </c>
      <c r="V976" s="141">
        <v>8.0000000000000007E-5</v>
      </c>
      <c r="W976" s="141">
        <f t="shared" si="18"/>
        <v>8.137768340247797E-3</v>
      </c>
      <c r="X976" s="141">
        <v>1.3061954542803662E-3</v>
      </c>
      <c r="AC976" s="2"/>
      <c r="AD976" s="2"/>
      <c r="AE976" s="2"/>
    </row>
    <row r="977" spans="1:31" s="134" customFormat="1">
      <c r="A977" s="138" t="s">
        <v>1213</v>
      </c>
      <c r="B977" s="138">
        <v>9629</v>
      </c>
      <c r="C977" s="138" t="s">
        <v>3562</v>
      </c>
      <c r="D977" s="138" t="s">
        <v>3563</v>
      </c>
      <c r="E977" s="138" t="s">
        <v>309</v>
      </c>
      <c r="F977" s="138" t="s">
        <v>3562</v>
      </c>
      <c r="G977" s="138" t="s">
        <v>3564</v>
      </c>
      <c r="H977" s="138" t="s">
        <v>321</v>
      </c>
      <c r="I977" s="138" t="s">
        <v>917</v>
      </c>
      <c r="J977" s="138" t="s">
        <v>204</v>
      </c>
      <c r="K977" s="138" t="s">
        <v>204</v>
      </c>
      <c r="L977" s="138" t="s">
        <v>325</v>
      </c>
      <c r="M977" s="138" t="s">
        <v>340</v>
      </c>
      <c r="N977" s="138" t="s">
        <v>439</v>
      </c>
      <c r="O977" s="138" t="s">
        <v>339</v>
      </c>
      <c r="P977" s="138" t="s">
        <v>1212</v>
      </c>
      <c r="Q977" s="139">
        <v>4345</v>
      </c>
      <c r="R977" s="139">
        <v>1</v>
      </c>
      <c r="S977" s="139">
        <v>8478</v>
      </c>
      <c r="T977" s="140"/>
      <c r="U977" s="139">
        <v>368.36900000000003</v>
      </c>
      <c r="V977" s="141">
        <v>5.0000000000000002E-5</v>
      </c>
      <c r="W977" s="141">
        <f t="shared" si="18"/>
        <v>7.9388914258554516E-3</v>
      </c>
      <c r="X977" s="141">
        <v>1.2742736655688585E-3</v>
      </c>
      <c r="AC977" s="2"/>
      <c r="AD977" s="2"/>
      <c r="AE977" s="2"/>
    </row>
    <row r="978" spans="1:31" s="134" customFormat="1">
      <c r="A978" s="138" t="s">
        <v>1213</v>
      </c>
      <c r="B978" s="138">
        <v>9629</v>
      </c>
      <c r="C978" s="138" t="s">
        <v>3571</v>
      </c>
      <c r="D978" s="138" t="s">
        <v>3572</v>
      </c>
      <c r="E978" s="138" t="s">
        <v>309</v>
      </c>
      <c r="F978" s="138" t="s">
        <v>3571</v>
      </c>
      <c r="G978" s="138" t="s">
        <v>3573</v>
      </c>
      <c r="H978" s="138" t="s">
        <v>321</v>
      </c>
      <c r="I978" s="138" t="s">
        <v>917</v>
      </c>
      <c r="J978" s="138" t="s">
        <v>204</v>
      </c>
      <c r="K978" s="138" t="s">
        <v>204</v>
      </c>
      <c r="L978" s="138" t="s">
        <v>325</v>
      </c>
      <c r="M978" s="138" t="s">
        <v>340</v>
      </c>
      <c r="N978" s="138" t="s">
        <v>475</v>
      </c>
      <c r="O978" s="138" t="s">
        <v>339</v>
      </c>
      <c r="P978" s="138" t="s">
        <v>1212</v>
      </c>
      <c r="Q978" s="139">
        <v>1180</v>
      </c>
      <c r="R978" s="139">
        <v>1</v>
      </c>
      <c r="S978" s="139">
        <v>30240</v>
      </c>
      <c r="T978" s="140"/>
      <c r="U978" s="139">
        <v>356.83199999999999</v>
      </c>
      <c r="V978" s="141">
        <v>9.0000000000000006E-5</v>
      </c>
      <c r="W978" s="141">
        <f t="shared" si="18"/>
        <v>7.6902521799360217E-3</v>
      </c>
      <c r="X978" s="141">
        <v>1.2343645112163806E-3</v>
      </c>
      <c r="AC978" s="2"/>
      <c r="AD978" s="2"/>
      <c r="AE978" s="2"/>
    </row>
    <row r="979" spans="1:31" s="134" customFormat="1">
      <c r="A979" s="138" t="s">
        <v>1213</v>
      </c>
      <c r="B979" s="138">
        <v>9629</v>
      </c>
      <c r="C979" s="138" t="s">
        <v>1913</v>
      </c>
      <c r="D979" s="138" t="s">
        <v>1914</v>
      </c>
      <c r="E979" s="138" t="s">
        <v>309</v>
      </c>
      <c r="F979" s="138" t="s">
        <v>1913</v>
      </c>
      <c r="G979" s="138" t="s">
        <v>3587</v>
      </c>
      <c r="H979" s="138" t="s">
        <v>321</v>
      </c>
      <c r="I979" s="138" t="s">
        <v>917</v>
      </c>
      <c r="J979" s="138" t="s">
        <v>204</v>
      </c>
      <c r="K979" s="138" t="s">
        <v>204</v>
      </c>
      <c r="L979" s="138" t="s">
        <v>325</v>
      </c>
      <c r="M979" s="138" t="s">
        <v>340</v>
      </c>
      <c r="N979" s="138" t="s">
        <v>464</v>
      </c>
      <c r="O979" s="138" t="s">
        <v>339</v>
      </c>
      <c r="P979" s="138" t="s">
        <v>1212</v>
      </c>
      <c r="Q979" s="139">
        <v>1206</v>
      </c>
      <c r="R979" s="139">
        <v>1</v>
      </c>
      <c r="S979" s="139">
        <v>28940</v>
      </c>
      <c r="T979" s="139">
        <v>2.2810000000000001</v>
      </c>
      <c r="U979" s="139">
        <v>351.29700000000003</v>
      </c>
      <c r="V979" s="141">
        <v>3.0000000000000001E-5</v>
      </c>
      <c r="W979" s="141">
        <f t="shared" si="18"/>
        <v>7.5709648239367117E-3</v>
      </c>
      <c r="X979" s="141">
        <v>1.2152176646062598E-3</v>
      </c>
      <c r="AC979" s="2"/>
      <c r="AD979" s="2"/>
      <c r="AE979" s="2"/>
    </row>
    <row r="980" spans="1:31" s="134" customFormat="1">
      <c r="A980" s="138" t="s">
        <v>1213</v>
      </c>
      <c r="B980" s="138">
        <v>9629</v>
      </c>
      <c r="C980" s="138" t="s">
        <v>1714</v>
      </c>
      <c r="D980" s="138" t="s">
        <v>1715</v>
      </c>
      <c r="E980" s="138" t="s">
        <v>309</v>
      </c>
      <c r="F980" s="138" t="s">
        <v>3657</v>
      </c>
      <c r="G980" s="138" t="s">
        <v>3658</v>
      </c>
      <c r="H980" s="138" t="s">
        <v>321</v>
      </c>
      <c r="I980" s="138" t="s">
        <v>917</v>
      </c>
      <c r="J980" s="138" t="s">
        <v>204</v>
      </c>
      <c r="K980" s="138" t="s">
        <v>204</v>
      </c>
      <c r="L980" s="138" t="s">
        <v>325</v>
      </c>
      <c r="M980" s="138" t="s">
        <v>340</v>
      </c>
      <c r="N980" s="138" t="s">
        <v>464</v>
      </c>
      <c r="O980" s="138" t="s">
        <v>339</v>
      </c>
      <c r="P980" s="138" t="s">
        <v>1212</v>
      </c>
      <c r="Q980" s="139">
        <v>17941</v>
      </c>
      <c r="R980" s="139">
        <v>1</v>
      </c>
      <c r="S980" s="139">
        <v>1783</v>
      </c>
      <c r="T980" s="140"/>
      <c r="U980" s="139">
        <v>319.88799999999998</v>
      </c>
      <c r="V980" s="141">
        <v>9.0000000000000006E-5</v>
      </c>
      <c r="W980" s="141">
        <f t="shared" si="18"/>
        <v>6.8940548755026844E-3</v>
      </c>
      <c r="X980" s="141">
        <v>1.1065666609608596E-3</v>
      </c>
      <c r="AC980" s="2"/>
      <c r="AD980" s="2"/>
      <c r="AE980" s="2"/>
    </row>
    <row r="981" spans="1:31" s="134" customFormat="1">
      <c r="A981" s="138" t="s">
        <v>1213</v>
      </c>
      <c r="B981" s="138">
        <v>9629</v>
      </c>
      <c r="C981" s="138" t="s">
        <v>2351</v>
      </c>
      <c r="D981" s="138" t="s">
        <v>2352</v>
      </c>
      <c r="E981" s="138" t="s">
        <v>309</v>
      </c>
      <c r="F981" s="138" t="s">
        <v>3737</v>
      </c>
      <c r="G981" s="138" t="s">
        <v>3738</v>
      </c>
      <c r="H981" s="138" t="s">
        <v>321</v>
      </c>
      <c r="I981" s="138" t="s">
        <v>917</v>
      </c>
      <c r="J981" s="138" t="s">
        <v>204</v>
      </c>
      <c r="K981" s="138" t="s">
        <v>204</v>
      </c>
      <c r="L981" s="138" t="s">
        <v>325</v>
      </c>
      <c r="M981" s="138" t="s">
        <v>340</v>
      </c>
      <c r="N981" s="138" t="s">
        <v>459</v>
      </c>
      <c r="O981" s="138" t="s">
        <v>339</v>
      </c>
      <c r="P981" s="138" t="s">
        <v>1212</v>
      </c>
      <c r="Q981" s="139">
        <v>4042</v>
      </c>
      <c r="R981" s="139">
        <v>1</v>
      </c>
      <c r="S981" s="139">
        <v>7800</v>
      </c>
      <c r="T981" s="140"/>
      <c r="U981" s="139">
        <v>315.27600000000001</v>
      </c>
      <c r="V981" s="141">
        <v>3.0000000000000001E-5</v>
      </c>
      <c r="W981" s="141">
        <f t="shared" si="18"/>
        <v>6.7946595212355094E-3</v>
      </c>
      <c r="X981" s="141">
        <v>1.0906126850681991E-3</v>
      </c>
      <c r="AC981" s="2"/>
      <c r="AD981" s="2"/>
      <c r="AE981" s="2"/>
    </row>
    <row r="982" spans="1:31" s="134" customFormat="1">
      <c r="A982" s="138" t="s">
        <v>1213</v>
      </c>
      <c r="B982" s="138">
        <v>9629</v>
      </c>
      <c r="C982" s="138" t="s">
        <v>2703</v>
      </c>
      <c r="D982" s="138" t="s">
        <v>2704</v>
      </c>
      <c r="E982" s="138" t="s">
        <v>309</v>
      </c>
      <c r="F982" s="138" t="s">
        <v>2703</v>
      </c>
      <c r="G982" s="138" t="s">
        <v>3746</v>
      </c>
      <c r="H982" s="138" t="s">
        <v>321</v>
      </c>
      <c r="I982" s="138" t="s">
        <v>917</v>
      </c>
      <c r="J982" s="138" t="s">
        <v>204</v>
      </c>
      <c r="K982" s="138" t="s">
        <v>204</v>
      </c>
      <c r="L982" s="138" t="s">
        <v>325</v>
      </c>
      <c r="M982" s="138" t="s">
        <v>340</v>
      </c>
      <c r="N982" s="138" t="s">
        <v>451</v>
      </c>
      <c r="O982" s="138" t="s">
        <v>339</v>
      </c>
      <c r="P982" s="138" t="s">
        <v>1212</v>
      </c>
      <c r="Q982" s="139">
        <v>309</v>
      </c>
      <c r="R982" s="139">
        <v>1</v>
      </c>
      <c r="S982" s="139">
        <v>99210</v>
      </c>
      <c r="T982" s="140"/>
      <c r="U982" s="139">
        <v>306.55900000000003</v>
      </c>
      <c r="V982" s="141">
        <v>4.0000000000000003E-5</v>
      </c>
      <c r="W982" s="141">
        <f t="shared" si="18"/>
        <v>6.6067954052019071E-3</v>
      </c>
      <c r="X982" s="141">
        <v>1.0604585636769753E-3</v>
      </c>
      <c r="AC982" s="2"/>
      <c r="AD982" s="2"/>
      <c r="AE982" s="2"/>
    </row>
    <row r="983" spans="1:31" s="134" customFormat="1">
      <c r="A983" s="138" t="s">
        <v>1213</v>
      </c>
      <c r="B983" s="138">
        <v>9629</v>
      </c>
      <c r="C983" s="138" t="s">
        <v>2923</v>
      </c>
      <c r="D983" s="138" t="s">
        <v>2924</v>
      </c>
      <c r="E983" s="138" t="s">
        <v>309</v>
      </c>
      <c r="F983" s="138" t="s">
        <v>2923</v>
      </c>
      <c r="G983" s="138" t="s">
        <v>3777</v>
      </c>
      <c r="H983" s="138" t="s">
        <v>321</v>
      </c>
      <c r="I983" s="138" t="s">
        <v>917</v>
      </c>
      <c r="J983" s="138" t="s">
        <v>204</v>
      </c>
      <c r="K983" s="138" t="s">
        <v>204</v>
      </c>
      <c r="L983" s="138" t="s">
        <v>325</v>
      </c>
      <c r="M983" s="138" t="s">
        <v>340</v>
      </c>
      <c r="N983" s="138" t="s">
        <v>447</v>
      </c>
      <c r="O983" s="138" t="s">
        <v>339</v>
      </c>
      <c r="P983" s="138" t="s">
        <v>1212</v>
      </c>
      <c r="Q983" s="139">
        <v>1347</v>
      </c>
      <c r="R983" s="139">
        <v>1</v>
      </c>
      <c r="S983" s="139">
        <v>22350</v>
      </c>
      <c r="T983" s="140"/>
      <c r="U983" s="139">
        <v>301.05500000000001</v>
      </c>
      <c r="V983" s="141">
        <v>1.1E-4</v>
      </c>
      <c r="W983" s="141">
        <f t="shared" si="18"/>
        <v>6.4881761446020508E-3</v>
      </c>
      <c r="X983" s="141">
        <v>1.041418953244797E-3</v>
      </c>
      <c r="AC983" s="2"/>
      <c r="AD983" s="2"/>
      <c r="AE983" s="2"/>
    </row>
    <row r="984" spans="1:31" s="134" customFormat="1">
      <c r="A984" s="138" t="s">
        <v>1213</v>
      </c>
      <c r="B984" s="138">
        <v>9629</v>
      </c>
      <c r="C984" s="138" t="s">
        <v>1781</v>
      </c>
      <c r="D984" s="138" t="s">
        <v>1782</v>
      </c>
      <c r="E984" s="138" t="s">
        <v>309</v>
      </c>
      <c r="F984" s="138" t="s">
        <v>3546</v>
      </c>
      <c r="G984" s="138" t="s">
        <v>3547</v>
      </c>
      <c r="H984" s="138" t="s">
        <v>321</v>
      </c>
      <c r="I984" s="138" t="s">
        <v>917</v>
      </c>
      <c r="J984" s="138" t="s">
        <v>204</v>
      </c>
      <c r="K984" s="138" t="s">
        <v>204</v>
      </c>
      <c r="L984" s="138" t="s">
        <v>325</v>
      </c>
      <c r="M984" s="138" t="s">
        <v>340</v>
      </c>
      <c r="N984" s="138" t="s">
        <v>454</v>
      </c>
      <c r="O984" s="138" t="s">
        <v>339</v>
      </c>
      <c r="P984" s="138" t="s">
        <v>1212</v>
      </c>
      <c r="Q984" s="139">
        <v>3256</v>
      </c>
      <c r="R984" s="139">
        <v>1</v>
      </c>
      <c r="S984" s="139">
        <v>8700</v>
      </c>
      <c r="T984" s="140"/>
      <c r="U984" s="139">
        <v>283.27199999999999</v>
      </c>
      <c r="V984" s="141">
        <v>3.0000000000000001E-5</v>
      </c>
      <c r="W984" s="141">
        <f t="shared" si="18"/>
        <v>6.1049264514248629E-3</v>
      </c>
      <c r="X984" s="141">
        <v>9.7990343865260541E-4</v>
      </c>
      <c r="AC984" s="2"/>
      <c r="AD984" s="2"/>
      <c r="AE984" s="2"/>
    </row>
    <row r="985" spans="1:31" s="134" customFormat="1">
      <c r="A985" s="138" t="s">
        <v>1213</v>
      </c>
      <c r="B985" s="138">
        <v>9629</v>
      </c>
      <c r="C985" s="138" t="s">
        <v>2385</v>
      </c>
      <c r="D985" s="138" t="s">
        <v>2386</v>
      </c>
      <c r="E985" s="138" t="s">
        <v>309</v>
      </c>
      <c r="F985" s="138" t="s">
        <v>2385</v>
      </c>
      <c r="G985" s="138" t="s">
        <v>3641</v>
      </c>
      <c r="H985" s="138" t="s">
        <v>321</v>
      </c>
      <c r="I985" s="138" t="s">
        <v>917</v>
      </c>
      <c r="J985" s="138" t="s">
        <v>204</v>
      </c>
      <c r="K985" s="138" t="s">
        <v>204</v>
      </c>
      <c r="L985" s="138" t="s">
        <v>325</v>
      </c>
      <c r="M985" s="138" t="s">
        <v>340</v>
      </c>
      <c r="N985" s="138" t="s">
        <v>447</v>
      </c>
      <c r="O985" s="138" t="s">
        <v>339</v>
      </c>
      <c r="P985" s="138" t="s">
        <v>1212</v>
      </c>
      <c r="Q985" s="139">
        <v>917</v>
      </c>
      <c r="R985" s="139">
        <v>1</v>
      </c>
      <c r="S985" s="139">
        <v>30010</v>
      </c>
      <c r="T985" s="140"/>
      <c r="U985" s="139">
        <v>275.19200000000001</v>
      </c>
      <c r="V985" s="141">
        <v>4.0000000000000003E-5</v>
      </c>
      <c r="W985" s="141">
        <f t="shared" si="18"/>
        <v>5.9307906182768187E-3</v>
      </c>
      <c r="X985" s="141">
        <v>9.5195284775653028E-4</v>
      </c>
      <c r="AC985" s="2"/>
      <c r="AD985" s="2"/>
      <c r="AE985" s="2"/>
    </row>
    <row r="986" spans="1:31" s="134" customFormat="1">
      <c r="A986" s="138" t="s">
        <v>1213</v>
      </c>
      <c r="B986" s="138">
        <v>9629</v>
      </c>
      <c r="C986" s="138" t="s">
        <v>2586</v>
      </c>
      <c r="D986" s="138" t="s">
        <v>2587</v>
      </c>
      <c r="E986" s="138" t="s">
        <v>309</v>
      </c>
      <c r="F986" s="138" t="s">
        <v>2586</v>
      </c>
      <c r="G986" s="138" t="s">
        <v>3609</v>
      </c>
      <c r="H986" s="138" t="s">
        <v>321</v>
      </c>
      <c r="I986" s="138" t="s">
        <v>917</v>
      </c>
      <c r="J986" s="138" t="s">
        <v>204</v>
      </c>
      <c r="K986" s="138" t="s">
        <v>204</v>
      </c>
      <c r="L986" s="138" t="s">
        <v>325</v>
      </c>
      <c r="M986" s="138" t="s">
        <v>340</v>
      </c>
      <c r="N986" s="138" t="s">
        <v>478</v>
      </c>
      <c r="O986" s="138" t="s">
        <v>339</v>
      </c>
      <c r="P986" s="138" t="s">
        <v>1212</v>
      </c>
      <c r="Q986" s="139">
        <v>16558.2</v>
      </c>
      <c r="R986" s="139">
        <v>1</v>
      </c>
      <c r="S986" s="139">
        <v>1651</v>
      </c>
      <c r="T986" s="140"/>
      <c r="U986" s="139">
        <v>273.37599999999998</v>
      </c>
      <c r="V986" s="141">
        <v>8.0000000000000007E-5</v>
      </c>
      <c r="W986" s="141">
        <f t="shared" si="18"/>
        <v>5.8916531587475049E-3</v>
      </c>
      <c r="X986" s="141">
        <v>9.4567088326800628E-4</v>
      </c>
      <c r="AC986" s="2"/>
      <c r="AD986" s="2"/>
      <c r="AE986" s="2"/>
    </row>
    <row r="987" spans="1:31" s="134" customFormat="1">
      <c r="A987" s="138" t="s">
        <v>1213</v>
      </c>
      <c r="B987" s="138">
        <v>9629</v>
      </c>
      <c r="C987" s="138" t="s">
        <v>1908</v>
      </c>
      <c r="D987" s="138" t="s">
        <v>1909</v>
      </c>
      <c r="E987" s="138" t="s">
        <v>309</v>
      </c>
      <c r="F987" s="138" t="s">
        <v>1908</v>
      </c>
      <c r="G987" s="138" t="s">
        <v>3578</v>
      </c>
      <c r="H987" s="138" t="s">
        <v>321</v>
      </c>
      <c r="I987" s="138" t="s">
        <v>917</v>
      </c>
      <c r="J987" s="138" t="s">
        <v>204</v>
      </c>
      <c r="K987" s="138" t="s">
        <v>204</v>
      </c>
      <c r="L987" s="138" t="s">
        <v>325</v>
      </c>
      <c r="M987" s="138" t="s">
        <v>340</v>
      </c>
      <c r="N987" s="138" t="s">
        <v>464</v>
      </c>
      <c r="O987" s="138" t="s">
        <v>339</v>
      </c>
      <c r="P987" s="138" t="s">
        <v>1212</v>
      </c>
      <c r="Q987" s="139">
        <v>2530</v>
      </c>
      <c r="R987" s="139">
        <v>1</v>
      </c>
      <c r="S987" s="139">
        <v>10740</v>
      </c>
      <c r="T987" s="140"/>
      <c r="U987" s="139">
        <v>271.72199999999998</v>
      </c>
      <c r="V987" s="141">
        <v>6.9999999999999994E-5</v>
      </c>
      <c r="W987" s="141">
        <f t="shared" si="18"/>
        <v>5.8560070364669526E-3</v>
      </c>
      <c r="X987" s="141">
        <v>9.3994931429002254E-4</v>
      </c>
      <c r="AC987" s="2"/>
      <c r="AD987" s="2"/>
      <c r="AE987" s="2"/>
    </row>
    <row r="988" spans="1:31" s="134" customFormat="1">
      <c r="A988" s="138" t="s">
        <v>1213</v>
      </c>
      <c r="B988" s="138">
        <v>9629</v>
      </c>
      <c r="C988" s="138" t="s">
        <v>1753</v>
      </c>
      <c r="D988" s="138" t="s">
        <v>1754</v>
      </c>
      <c r="E988" s="138" t="s">
        <v>309</v>
      </c>
      <c r="F988" s="138" t="s">
        <v>1753</v>
      </c>
      <c r="G988" s="138" t="s">
        <v>3663</v>
      </c>
      <c r="H988" s="138" t="s">
        <v>321</v>
      </c>
      <c r="I988" s="138" t="s">
        <v>917</v>
      </c>
      <c r="J988" s="138" t="s">
        <v>204</v>
      </c>
      <c r="K988" s="138" t="s">
        <v>204</v>
      </c>
      <c r="L988" s="138" t="s">
        <v>325</v>
      </c>
      <c r="M988" s="138" t="s">
        <v>340</v>
      </c>
      <c r="N988" s="138" t="s">
        <v>447</v>
      </c>
      <c r="O988" s="138" t="s">
        <v>339</v>
      </c>
      <c r="P988" s="138" t="s">
        <v>1212</v>
      </c>
      <c r="Q988" s="139">
        <v>15448</v>
      </c>
      <c r="R988" s="139">
        <v>1</v>
      </c>
      <c r="S988" s="139">
        <v>1661</v>
      </c>
      <c r="T988" s="140"/>
      <c r="U988" s="139">
        <v>256.59100000000001</v>
      </c>
      <c r="V988" s="141">
        <v>5.0000000000000002E-5</v>
      </c>
      <c r="W988" s="141">
        <f t="shared" si="18"/>
        <v>5.5299118271398412E-3</v>
      </c>
      <c r="X988" s="141">
        <v>8.8760768175926569E-4</v>
      </c>
      <c r="AC988" s="2"/>
      <c r="AD988" s="2"/>
      <c r="AE988" s="2"/>
    </row>
    <row r="989" spans="1:31" s="134" customFormat="1">
      <c r="A989" s="138" t="s">
        <v>1213</v>
      </c>
      <c r="B989" s="138">
        <v>9629</v>
      </c>
      <c r="C989" s="138" t="s">
        <v>3258</v>
      </c>
      <c r="D989" s="138" t="s">
        <v>3259</v>
      </c>
      <c r="E989" s="138" t="s">
        <v>309</v>
      </c>
      <c r="F989" s="138" t="s">
        <v>3258</v>
      </c>
      <c r="G989" s="138" t="s">
        <v>3622</v>
      </c>
      <c r="H989" s="138" t="s">
        <v>321</v>
      </c>
      <c r="I989" s="138" t="s">
        <v>917</v>
      </c>
      <c r="J989" s="138" t="s">
        <v>204</v>
      </c>
      <c r="K989" s="138" t="s">
        <v>204</v>
      </c>
      <c r="L989" s="138" t="s">
        <v>325</v>
      </c>
      <c r="M989" s="138" t="s">
        <v>340</v>
      </c>
      <c r="N989" s="138" t="s">
        <v>441</v>
      </c>
      <c r="O989" s="138" t="s">
        <v>339</v>
      </c>
      <c r="P989" s="138" t="s">
        <v>1212</v>
      </c>
      <c r="Q989" s="139">
        <v>968</v>
      </c>
      <c r="R989" s="139">
        <v>1</v>
      </c>
      <c r="S989" s="139">
        <v>26100</v>
      </c>
      <c r="T989" s="140"/>
      <c r="U989" s="139">
        <v>252.648</v>
      </c>
      <c r="V989" s="141">
        <v>2.0000000000000002E-5</v>
      </c>
      <c r="W989" s="141">
        <f t="shared" si="18"/>
        <v>5.4449344026221754E-3</v>
      </c>
      <c r="X989" s="141">
        <v>8.7396793177124275E-4</v>
      </c>
      <c r="AC989" s="2"/>
      <c r="AD989" s="2"/>
      <c r="AE989" s="2"/>
    </row>
    <row r="990" spans="1:31" s="134" customFormat="1">
      <c r="A990" s="138" t="s">
        <v>1213</v>
      </c>
      <c r="B990" s="138">
        <v>9629</v>
      </c>
      <c r="C990" s="138" t="s">
        <v>2327</v>
      </c>
      <c r="D990" s="138" t="s">
        <v>2328</v>
      </c>
      <c r="E990" s="138" t="s">
        <v>309</v>
      </c>
      <c r="F990" s="138" t="s">
        <v>2327</v>
      </c>
      <c r="G990" s="138" t="s">
        <v>3745</v>
      </c>
      <c r="H990" s="138" t="s">
        <v>321</v>
      </c>
      <c r="I990" s="138" t="s">
        <v>917</v>
      </c>
      <c r="J990" s="138" t="s">
        <v>204</v>
      </c>
      <c r="K990" s="138" t="s">
        <v>204</v>
      </c>
      <c r="L990" s="138" t="s">
        <v>325</v>
      </c>
      <c r="M990" s="138" t="s">
        <v>340</v>
      </c>
      <c r="N990" s="138" t="s">
        <v>464</v>
      </c>
      <c r="O990" s="138" t="s">
        <v>339</v>
      </c>
      <c r="P990" s="138" t="s">
        <v>1212</v>
      </c>
      <c r="Q990" s="139">
        <v>8614</v>
      </c>
      <c r="R990" s="139">
        <v>1</v>
      </c>
      <c r="S990" s="139">
        <v>2900</v>
      </c>
      <c r="T990" s="139">
        <v>2.0670000000000002</v>
      </c>
      <c r="U990" s="139">
        <v>251.87299999999999</v>
      </c>
      <c r="V990" s="141">
        <v>4.0000000000000003E-5</v>
      </c>
      <c r="W990" s="141">
        <f t="shared" si="18"/>
        <v>5.4282320176358215E-3</v>
      </c>
      <c r="X990" s="141">
        <v>8.7128702732267114E-4</v>
      </c>
      <c r="AC990" s="2"/>
      <c r="AD990" s="2"/>
      <c r="AE990" s="2"/>
    </row>
    <row r="991" spans="1:31" s="134" customFormat="1">
      <c r="A991" s="138" t="s">
        <v>1213</v>
      </c>
      <c r="B991" s="138">
        <v>9629</v>
      </c>
      <c r="C991" s="138" t="s">
        <v>2536</v>
      </c>
      <c r="D991" s="138" t="s">
        <v>2537</v>
      </c>
      <c r="E991" s="138" t="s">
        <v>309</v>
      </c>
      <c r="F991" s="138" t="s">
        <v>2536</v>
      </c>
      <c r="G991" s="138" t="s">
        <v>3790</v>
      </c>
      <c r="H991" s="138" t="s">
        <v>321</v>
      </c>
      <c r="I991" s="138" t="s">
        <v>917</v>
      </c>
      <c r="J991" s="138" t="s">
        <v>204</v>
      </c>
      <c r="K991" s="138" t="s">
        <v>204</v>
      </c>
      <c r="L991" s="138" t="s">
        <v>325</v>
      </c>
      <c r="M991" s="138" t="s">
        <v>340</v>
      </c>
      <c r="N991" s="138" t="s">
        <v>451</v>
      </c>
      <c r="O991" s="138" t="s">
        <v>339</v>
      </c>
      <c r="P991" s="138" t="s">
        <v>1212</v>
      </c>
      <c r="Q991" s="139">
        <v>272790</v>
      </c>
      <c r="R991" s="139">
        <v>1</v>
      </c>
      <c r="S991" s="139">
        <v>80.5</v>
      </c>
      <c r="T991" s="140"/>
      <c r="U991" s="139">
        <v>219.596</v>
      </c>
      <c r="V991" s="141">
        <v>2.1000000000000001E-4</v>
      </c>
      <c r="W991" s="141">
        <f t="shared" si="18"/>
        <v>4.7326153980170801E-3</v>
      </c>
      <c r="X991" s="141">
        <v>7.5963341069487124E-4</v>
      </c>
      <c r="AC991" s="2"/>
      <c r="AD991" s="2"/>
      <c r="AE991" s="2"/>
    </row>
    <row r="992" spans="1:31" s="134" customFormat="1">
      <c r="A992" s="138" t="s">
        <v>1213</v>
      </c>
      <c r="B992" s="138">
        <v>9629</v>
      </c>
      <c r="C992" s="138" t="s">
        <v>2598</v>
      </c>
      <c r="D992" s="138" t="s">
        <v>2599</v>
      </c>
      <c r="E992" s="138" t="s">
        <v>309</v>
      </c>
      <c r="F992" s="138" t="s">
        <v>2598</v>
      </c>
      <c r="G992" s="138" t="s">
        <v>3664</v>
      </c>
      <c r="H992" s="138" t="s">
        <v>321</v>
      </c>
      <c r="I992" s="138" t="s">
        <v>917</v>
      </c>
      <c r="J992" s="138" t="s">
        <v>204</v>
      </c>
      <c r="K992" s="138" t="s">
        <v>204</v>
      </c>
      <c r="L992" s="138" t="s">
        <v>325</v>
      </c>
      <c r="M992" s="138" t="s">
        <v>340</v>
      </c>
      <c r="N992" s="138" t="s">
        <v>454</v>
      </c>
      <c r="O992" s="138" t="s">
        <v>339</v>
      </c>
      <c r="P992" s="138" t="s">
        <v>1212</v>
      </c>
      <c r="Q992" s="139">
        <v>101104.4</v>
      </c>
      <c r="R992" s="139">
        <v>1</v>
      </c>
      <c r="S992" s="139">
        <v>203</v>
      </c>
      <c r="T992" s="140"/>
      <c r="U992" s="139">
        <v>205.24199999999999</v>
      </c>
      <c r="V992" s="141">
        <v>4.0000000000000003E-5</v>
      </c>
      <c r="W992" s="141">
        <f t="shared" si="18"/>
        <v>4.4232656766053178E-3</v>
      </c>
      <c r="X992" s="141">
        <v>7.0997960107577901E-4</v>
      </c>
      <c r="AC992" s="2"/>
      <c r="AD992" s="2"/>
      <c r="AE992" s="2"/>
    </row>
    <row r="993" spans="1:31" s="134" customFormat="1">
      <c r="A993" s="138" t="s">
        <v>1213</v>
      </c>
      <c r="B993" s="138">
        <v>9629</v>
      </c>
      <c r="C993" s="138" t="s">
        <v>2262</v>
      </c>
      <c r="D993" s="138" t="s">
        <v>2263</v>
      </c>
      <c r="E993" s="138" t="s">
        <v>309</v>
      </c>
      <c r="F993" s="138" t="s">
        <v>2262</v>
      </c>
      <c r="G993" s="138" t="s">
        <v>3747</v>
      </c>
      <c r="H993" s="138" t="s">
        <v>321</v>
      </c>
      <c r="I993" s="138" t="s">
        <v>917</v>
      </c>
      <c r="J993" s="138" t="s">
        <v>204</v>
      </c>
      <c r="K993" s="138" t="s">
        <v>204</v>
      </c>
      <c r="L993" s="138" t="s">
        <v>325</v>
      </c>
      <c r="M993" s="138" t="s">
        <v>340</v>
      </c>
      <c r="N993" s="138" t="s">
        <v>441</v>
      </c>
      <c r="O993" s="138" t="s">
        <v>339</v>
      </c>
      <c r="P993" s="138" t="s">
        <v>1212</v>
      </c>
      <c r="Q993" s="139">
        <v>16889</v>
      </c>
      <c r="R993" s="139">
        <v>1</v>
      </c>
      <c r="S993" s="139">
        <v>1013</v>
      </c>
      <c r="T993" s="139">
        <v>1.6890000000000001</v>
      </c>
      <c r="U993" s="139">
        <v>172.774</v>
      </c>
      <c r="V993" s="141">
        <v>3.0000000000000001E-5</v>
      </c>
      <c r="W993" s="141">
        <f t="shared" si="18"/>
        <v>3.7235327272673591E-3</v>
      </c>
      <c r="X993" s="141">
        <v>5.9766527122258914E-4</v>
      </c>
      <c r="AC993" s="2"/>
      <c r="AD993" s="2"/>
      <c r="AE993" s="2"/>
    </row>
    <row r="994" spans="1:31" s="134" customFormat="1">
      <c r="A994" s="138" t="s">
        <v>1213</v>
      </c>
      <c r="B994" s="138">
        <v>9629</v>
      </c>
      <c r="C994" s="138" t="s">
        <v>1618</v>
      </c>
      <c r="D994" s="138" t="s">
        <v>1619</v>
      </c>
      <c r="E994" s="138" t="s">
        <v>309</v>
      </c>
      <c r="F994" s="138" t="s">
        <v>3626</v>
      </c>
      <c r="G994" s="138" t="s">
        <v>3627</v>
      </c>
      <c r="H994" s="138" t="s">
        <v>321</v>
      </c>
      <c r="I994" s="138" t="s">
        <v>917</v>
      </c>
      <c r="J994" s="138" t="s">
        <v>204</v>
      </c>
      <c r="K994" s="138" t="s">
        <v>204</v>
      </c>
      <c r="L994" s="138" t="s">
        <v>325</v>
      </c>
      <c r="M994" s="138" t="s">
        <v>340</v>
      </c>
      <c r="N994" s="138" t="s">
        <v>447</v>
      </c>
      <c r="O994" s="138" t="s">
        <v>339</v>
      </c>
      <c r="P994" s="138" t="s">
        <v>1212</v>
      </c>
      <c r="Q994" s="139">
        <v>9513</v>
      </c>
      <c r="R994" s="139">
        <v>1</v>
      </c>
      <c r="S994" s="139">
        <v>1708</v>
      </c>
      <c r="T994" s="140"/>
      <c r="U994" s="139">
        <v>162.482</v>
      </c>
      <c r="V994" s="141">
        <v>1.4999999999999999E-4</v>
      </c>
      <c r="W994" s="141">
        <f t="shared" si="18"/>
        <v>3.5017250546485871E-3</v>
      </c>
      <c r="X994" s="141">
        <v>5.6206286014555851E-4</v>
      </c>
      <c r="AC994" s="2"/>
      <c r="AD994" s="2"/>
      <c r="AE994" s="2"/>
    </row>
    <row r="995" spans="1:31" s="134" customFormat="1">
      <c r="A995" s="138" t="s">
        <v>1213</v>
      </c>
      <c r="B995" s="138">
        <v>9629</v>
      </c>
      <c r="C995" s="138" t="s">
        <v>2517</v>
      </c>
      <c r="D995" s="138" t="s">
        <v>2518</v>
      </c>
      <c r="E995" s="138" t="s">
        <v>309</v>
      </c>
      <c r="F995" s="138" t="s">
        <v>2517</v>
      </c>
      <c r="G995" s="138" t="s">
        <v>3779</v>
      </c>
      <c r="H995" s="138" t="s">
        <v>321</v>
      </c>
      <c r="I995" s="138" t="s">
        <v>917</v>
      </c>
      <c r="J995" s="138" t="s">
        <v>204</v>
      </c>
      <c r="K995" s="138" t="s">
        <v>204</v>
      </c>
      <c r="L995" s="138" t="s">
        <v>325</v>
      </c>
      <c r="M995" s="138" t="s">
        <v>340</v>
      </c>
      <c r="N995" s="138" t="s">
        <v>447</v>
      </c>
      <c r="O995" s="138" t="s">
        <v>339</v>
      </c>
      <c r="P995" s="138" t="s">
        <v>1212</v>
      </c>
      <c r="Q995" s="139">
        <v>16455</v>
      </c>
      <c r="R995" s="139">
        <v>1</v>
      </c>
      <c r="S995" s="139">
        <v>972.7</v>
      </c>
      <c r="T995" s="140"/>
      <c r="U995" s="139">
        <v>160.05799999999999</v>
      </c>
      <c r="V995" s="141">
        <v>3.0000000000000001E-5</v>
      </c>
      <c r="W995" s="141">
        <f t="shared" si="18"/>
        <v>3.4494843047041738E-3</v>
      </c>
      <c r="X995" s="141">
        <v>5.5367768287673588E-4</v>
      </c>
      <c r="AC995" s="2"/>
      <c r="AD995" s="2"/>
      <c r="AE995" s="2"/>
    </row>
    <row r="996" spans="1:31" s="134" customFormat="1">
      <c r="A996" s="138" t="s">
        <v>1213</v>
      </c>
      <c r="B996" s="138">
        <v>9629</v>
      </c>
      <c r="C996" s="138" t="s">
        <v>3574</v>
      </c>
      <c r="D996" s="138" t="s">
        <v>3575</v>
      </c>
      <c r="E996" s="138" t="s">
        <v>309</v>
      </c>
      <c r="F996" s="138" t="s">
        <v>3576</v>
      </c>
      <c r="G996" s="138" t="s">
        <v>3577</v>
      </c>
      <c r="H996" s="138" t="s">
        <v>321</v>
      </c>
      <c r="I996" s="138" t="s">
        <v>917</v>
      </c>
      <c r="J996" s="138" t="s">
        <v>204</v>
      </c>
      <c r="K996" s="138" t="s">
        <v>204</v>
      </c>
      <c r="L996" s="138" t="s">
        <v>325</v>
      </c>
      <c r="M996" s="138" t="s">
        <v>340</v>
      </c>
      <c r="N996" s="138" t="s">
        <v>454</v>
      </c>
      <c r="O996" s="138" t="s">
        <v>339</v>
      </c>
      <c r="P996" s="138" t="s">
        <v>1212</v>
      </c>
      <c r="Q996" s="139">
        <v>12415</v>
      </c>
      <c r="R996" s="139">
        <v>1</v>
      </c>
      <c r="S996" s="139">
        <v>1249</v>
      </c>
      <c r="T996" s="139">
        <v>2.3479999999999999</v>
      </c>
      <c r="U996" s="139">
        <v>157.411</v>
      </c>
      <c r="V996" s="141">
        <v>1.0000000000000001E-5</v>
      </c>
      <c r="W996" s="141">
        <f t="shared" si="18"/>
        <v>3.3924375781765903E-3</v>
      </c>
      <c r="X996" s="141">
        <v>5.4452109697303405E-4</v>
      </c>
      <c r="AC996" s="2"/>
      <c r="AD996" s="2"/>
      <c r="AE996" s="2"/>
    </row>
    <row r="997" spans="1:31" s="134" customFormat="1">
      <c r="A997" s="138" t="s">
        <v>1213</v>
      </c>
      <c r="B997" s="138">
        <v>9629</v>
      </c>
      <c r="C997" s="138" t="s">
        <v>2050</v>
      </c>
      <c r="D997" s="138" t="s">
        <v>2051</v>
      </c>
      <c r="E997" s="138" t="s">
        <v>309</v>
      </c>
      <c r="F997" s="138" t="s">
        <v>2050</v>
      </c>
      <c r="G997" s="138" t="s">
        <v>3668</v>
      </c>
      <c r="H997" s="138" t="s">
        <v>321</v>
      </c>
      <c r="I997" s="138" t="s">
        <v>917</v>
      </c>
      <c r="J997" s="138" t="s">
        <v>204</v>
      </c>
      <c r="K997" s="138" t="s">
        <v>204</v>
      </c>
      <c r="L997" s="138" t="s">
        <v>325</v>
      </c>
      <c r="M997" s="138" t="s">
        <v>340</v>
      </c>
      <c r="N997" s="138" t="s">
        <v>464</v>
      </c>
      <c r="O997" s="138" t="s">
        <v>339</v>
      </c>
      <c r="P997" s="138" t="s">
        <v>1212</v>
      </c>
      <c r="Q997" s="139">
        <v>8291</v>
      </c>
      <c r="R997" s="139">
        <v>1</v>
      </c>
      <c r="S997" s="139">
        <v>1796</v>
      </c>
      <c r="T997" s="140"/>
      <c r="U997" s="139">
        <v>148.90600000000001</v>
      </c>
      <c r="V997" s="141">
        <v>2.0000000000000002E-5</v>
      </c>
      <c r="W997" s="141">
        <f t="shared" si="18"/>
        <v>3.2091423726166748E-3</v>
      </c>
      <c r="X997" s="141">
        <v>5.151003326696775E-4</v>
      </c>
      <c r="AC997" s="2"/>
      <c r="AD997" s="2"/>
      <c r="AE997" s="2"/>
    </row>
    <row r="998" spans="1:31" s="134" customFormat="1">
      <c r="A998" s="138" t="s">
        <v>1213</v>
      </c>
      <c r="B998" s="138">
        <v>9629</v>
      </c>
      <c r="C998" s="138" t="s">
        <v>1696</v>
      </c>
      <c r="D998" s="138" t="s">
        <v>1697</v>
      </c>
      <c r="E998" s="138" t="s">
        <v>309</v>
      </c>
      <c r="F998" s="138" t="s">
        <v>3772</v>
      </c>
      <c r="G998" s="138" t="s">
        <v>3773</v>
      </c>
      <c r="H998" s="138" t="s">
        <v>321</v>
      </c>
      <c r="I998" s="138" t="s">
        <v>917</v>
      </c>
      <c r="J998" s="138" t="s">
        <v>204</v>
      </c>
      <c r="K998" s="138" t="s">
        <v>204</v>
      </c>
      <c r="L998" s="138" t="s">
        <v>325</v>
      </c>
      <c r="M998" s="138" t="s">
        <v>340</v>
      </c>
      <c r="N998" s="138" t="s">
        <v>464</v>
      </c>
      <c r="O998" s="138" t="s">
        <v>339</v>
      </c>
      <c r="P998" s="138" t="s">
        <v>1212</v>
      </c>
      <c r="Q998" s="139">
        <v>2579</v>
      </c>
      <c r="R998" s="139">
        <v>1</v>
      </c>
      <c r="S998" s="139">
        <v>5236</v>
      </c>
      <c r="T998" s="140"/>
      <c r="U998" s="139">
        <v>135.036</v>
      </c>
      <c r="V998" s="141">
        <v>2.0000000000000002E-5</v>
      </c>
      <c r="W998" s="141">
        <f t="shared" si="18"/>
        <v>2.910223560022197E-3</v>
      </c>
      <c r="X998" s="141">
        <v>4.6712079111911251E-4</v>
      </c>
      <c r="AC998" s="2"/>
      <c r="AD998" s="2"/>
      <c r="AE998" s="2"/>
    </row>
    <row r="999" spans="1:31" s="134" customFormat="1">
      <c r="A999" s="138" t="s">
        <v>1213</v>
      </c>
      <c r="B999" s="138">
        <v>9629</v>
      </c>
      <c r="C999" s="138" t="s">
        <v>3947</v>
      </c>
      <c r="D999" s="138" t="s">
        <v>3948</v>
      </c>
      <c r="E999" s="138" t="s">
        <v>309</v>
      </c>
      <c r="F999" s="138" t="s">
        <v>3949</v>
      </c>
      <c r="G999" s="138" t="s">
        <v>3950</v>
      </c>
      <c r="H999" s="138" t="s">
        <v>321</v>
      </c>
      <c r="I999" s="138" t="s">
        <v>917</v>
      </c>
      <c r="J999" s="138" t="s">
        <v>204</v>
      </c>
      <c r="K999" s="138" t="s">
        <v>204</v>
      </c>
      <c r="L999" s="138" t="s">
        <v>325</v>
      </c>
      <c r="M999" s="138" t="s">
        <v>340</v>
      </c>
      <c r="N999" s="138" t="s">
        <v>450</v>
      </c>
      <c r="O999" s="138" t="s">
        <v>339</v>
      </c>
      <c r="P999" s="138" t="s">
        <v>1212</v>
      </c>
      <c r="Q999" s="139">
        <v>60823</v>
      </c>
      <c r="R999" s="139">
        <v>1</v>
      </c>
      <c r="S999" s="139">
        <v>168.2</v>
      </c>
      <c r="T999" s="140"/>
      <c r="U999" s="139">
        <v>102.304</v>
      </c>
      <c r="V999" s="141">
        <v>3.8E-3</v>
      </c>
      <c r="W999" s="141">
        <f t="shared" si="18"/>
        <v>2.2048010240566284E-3</v>
      </c>
      <c r="X999" s="141">
        <v>3.5389322413763508E-4</v>
      </c>
      <c r="AC999" s="2"/>
      <c r="AD999" s="2"/>
      <c r="AE999" s="2"/>
    </row>
    <row r="1000" spans="1:31" s="134" customFormat="1">
      <c r="A1000" s="138" t="s">
        <v>1213</v>
      </c>
      <c r="B1000" s="138">
        <v>9629</v>
      </c>
      <c r="C1000" s="138" t="s">
        <v>3565</v>
      </c>
      <c r="D1000" s="138" t="s">
        <v>3566</v>
      </c>
      <c r="E1000" s="138" t="s">
        <v>309</v>
      </c>
      <c r="F1000" s="138" t="s">
        <v>3565</v>
      </c>
      <c r="G1000" s="138" t="s">
        <v>3567</v>
      </c>
      <c r="H1000" s="138" t="s">
        <v>321</v>
      </c>
      <c r="I1000" s="138" t="s">
        <v>917</v>
      </c>
      <c r="J1000" s="138" t="s">
        <v>204</v>
      </c>
      <c r="K1000" s="138" t="s">
        <v>204</v>
      </c>
      <c r="L1000" s="138" t="s">
        <v>325</v>
      </c>
      <c r="M1000" s="138" t="s">
        <v>340</v>
      </c>
      <c r="N1000" s="138" t="s">
        <v>458</v>
      </c>
      <c r="O1000" s="138" t="s">
        <v>339</v>
      </c>
      <c r="P1000" s="138" t="s">
        <v>1212</v>
      </c>
      <c r="Q1000" s="139">
        <v>389</v>
      </c>
      <c r="R1000" s="139">
        <v>1</v>
      </c>
      <c r="S1000" s="139">
        <v>21310</v>
      </c>
      <c r="T1000" s="140"/>
      <c r="U1000" s="139">
        <v>82.896000000000001</v>
      </c>
      <c r="V1000" s="141">
        <v>1.0000000000000001E-5</v>
      </c>
      <c r="W1000" s="141">
        <f t="shared" si="18"/>
        <v>1.7865302010693449E-3</v>
      </c>
      <c r="X1000" s="141">
        <v>2.8675645828230955E-4</v>
      </c>
      <c r="AC1000" s="2"/>
      <c r="AD1000" s="2"/>
      <c r="AE1000" s="2"/>
    </row>
    <row r="1001" spans="1:31" s="134" customFormat="1">
      <c r="A1001" s="138" t="s">
        <v>1213</v>
      </c>
      <c r="B1001" s="138">
        <v>9629</v>
      </c>
      <c r="C1001" s="138" t="s">
        <v>1899</v>
      </c>
      <c r="D1001" s="138" t="s">
        <v>1900</v>
      </c>
      <c r="E1001" s="138" t="s">
        <v>311</v>
      </c>
      <c r="F1001" s="138" t="s">
        <v>1899</v>
      </c>
      <c r="G1001" s="138" t="s">
        <v>3628</v>
      </c>
      <c r="H1001" s="138" t="s">
        <v>321</v>
      </c>
      <c r="I1001" s="138" t="s">
        <v>917</v>
      </c>
      <c r="J1001" s="138" t="s">
        <v>204</v>
      </c>
      <c r="K1001" s="138" t="s">
        <v>233</v>
      </c>
      <c r="L1001" s="138" t="s">
        <v>325</v>
      </c>
      <c r="M1001" s="138" t="s">
        <v>340</v>
      </c>
      <c r="N1001" s="138" t="s">
        <v>454</v>
      </c>
      <c r="O1001" s="138" t="s">
        <v>339</v>
      </c>
      <c r="P1001" s="138" t="s">
        <v>1212</v>
      </c>
      <c r="Q1001" s="139">
        <v>1329</v>
      </c>
      <c r="R1001" s="139">
        <v>1</v>
      </c>
      <c r="S1001" s="139">
        <v>4205</v>
      </c>
      <c r="T1001" s="139">
        <v>1.482</v>
      </c>
      <c r="U1001" s="139">
        <v>57.366999999999997</v>
      </c>
      <c r="V1001" s="141">
        <v>1.0000000000000001E-5</v>
      </c>
      <c r="W1001" s="141">
        <f t="shared" si="18"/>
        <v>1.2363428638866181E-3</v>
      </c>
      <c r="X1001" s="141">
        <v>1.9844573613058835E-4</v>
      </c>
      <c r="AC1001" s="2"/>
      <c r="AD1001" s="2"/>
      <c r="AE1001" s="2"/>
    </row>
    <row r="1002" spans="1:31" s="134" customFormat="1">
      <c r="A1002" s="138" t="s">
        <v>1213</v>
      </c>
      <c r="B1002" s="138">
        <v>9629</v>
      </c>
      <c r="C1002" s="138" t="s">
        <v>3906</v>
      </c>
      <c r="D1002" s="138" t="s">
        <v>3907</v>
      </c>
      <c r="E1002" s="138" t="s">
        <v>309</v>
      </c>
      <c r="F1002" s="138" t="s">
        <v>3908</v>
      </c>
      <c r="G1002" s="138" t="s">
        <v>3909</v>
      </c>
      <c r="H1002" s="138" t="s">
        <v>321</v>
      </c>
      <c r="I1002" s="138" t="s">
        <v>917</v>
      </c>
      <c r="J1002" s="138" t="s">
        <v>204</v>
      </c>
      <c r="K1002" s="138" t="s">
        <v>204</v>
      </c>
      <c r="L1002" s="138" t="s">
        <v>325</v>
      </c>
      <c r="M1002" s="138" t="s">
        <v>340</v>
      </c>
      <c r="N1002" s="138" t="s">
        <v>450</v>
      </c>
      <c r="O1002" s="138" t="s">
        <v>339</v>
      </c>
      <c r="P1002" s="138" t="s">
        <v>1212</v>
      </c>
      <c r="Q1002" s="139">
        <v>34500</v>
      </c>
      <c r="R1002" s="139">
        <v>1</v>
      </c>
      <c r="S1002" s="139">
        <v>53.4</v>
      </c>
      <c r="T1002" s="140"/>
      <c r="U1002" s="139">
        <v>18.422999999999998</v>
      </c>
      <c r="V1002" s="141">
        <v>8.5500000000000003E-3</v>
      </c>
      <c r="W1002" s="141">
        <f t="shared" si="18"/>
        <v>3.9704263045624077E-4</v>
      </c>
      <c r="X1002" s="141">
        <v>6.3729422781979686E-5</v>
      </c>
      <c r="AC1002" s="2"/>
      <c r="AD1002" s="2"/>
      <c r="AE1002" s="2"/>
    </row>
    <row r="1003" spans="1:31" s="134" customFormat="1">
      <c r="A1003" s="138" t="s">
        <v>1213</v>
      </c>
      <c r="B1003" s="138">
        <v>9629</v>
      </c>
      <c r="C1003" s="138" t="s">
        <v>3906</v>
      </c>
      <c r="D1003" s="138" t="s">
        <v>3907</v>
      </c>
      <c r="E1003" s="138" t="s">
        <v>309</v>
      </c>
      <c r="F1003" s="138" t="s">
        <v>3910</v>
      </c>
      <c r="G1003" s="138" t="s">
        <v>3911</v>
      </c>
      <c r="H1003" s="138" t="s">
        <v>321</v>
      </c>
      <c r="I1003" s="138" t="s">
        <v>917</v>
      </c>
      <c r="J1003" s="138" t="s">
        <v>204</v>
      </c>
      <c r="K1003" s="138" t="s">
        <v>204</v>
      </c>
      <c r="L1003" s="140"/>
      <c r="M1003" s="138" t="s">
        <v>340</v>
      </c>
      <c r="N1003" s="138" t="s">
        <v>450</v>
      </c>
      <c r="O1003" s="138" t="s">
        <v>339</v>
      </c>
      <c r="P1003" s="138" t="s">
        <v>1212</v>
      </c>
      <c r="Q1003" s="139">
        <v>345</v>
      </c>
      <c r="R1003" s="139">
        <v>1</v>
      </c>
      <c r="S1003" s="139">
        <v>0</v>
      </c>
      <c r="T1003" s="140"/>
      <c r="U1003" s="139">
        <v>0</v>
      </c>
      <c r="W1003" s="141">
        <f t="shared" si="18"/>
        <v>0</v>
      </c>
      <c r="X1003" s="141">
        <v>0</v>
      </c>
      <c r="AC1003" s="2"/>
      <c r="AD1003" s="2"/>
      <c r="AE1003" s="2"/>
    </row>
    <row r="1004" spans="1:31" s="134" customFormat="1">
      <c r="A1004" s="138" t="s">
        <v>1213</v>
      </c>
      <c r="B1004" s="138">
        <v>9629</v>
      </c>
      <c r="C1004" s="138" t="s">
        <v>3697</v>
      </c>
      <c r="D1004" s="138" t="s">
        <v>3698</v>
      </c>
      <c r="E1004" s="138" t="s">
        <v>80</v>
      </c>
      <c r="F1004" s="138" t="s">
        <v>3699</v>
      </c>
      <c r="G1004" s="138" t="s">
        <v>3700</v>
      </c>
      <c r="H1004" s="138" t="s">
        <v>321</v>
      </c>
      <c r="I1004" s="138" t="s">
        <v>917</v>
      </c>
      <c r="J1004" s="138" t="s">
        <v>205</v>
      </c>
      <c r="K1004" s="138" t="s">
        <v>224</v>
      </c>
      <c r="L1004" s="138" t="s">
        <v>325</v>
      </c>
      <c r="M1004" s="138" t="s">
        <v>344</v>
      </c>
      <c r="N1004" s="138" t="s">
        <v>544</v>
      </c>
      <c r="O1004" s="138" t="s">
        <v>339</v>
      </c>
      <c r="P1004" s="138" t="s">
        <v>1215</v>
      </c>
      <c r="Q1004" s="139">
        <v>1541</v>
      </c>
      <c r="R1004" s="139">
        <v>3.718</v>
      </c>
      <c r="S1004" s="139">
        <v>37539</v>
      </c>
      <c r="T1004" s="140"/>
      <c r="U1004" s="139">
        <v>2150.7739999999999</v>
      </c>
      <c r="V1004" s="141">
        <v>0</v>
      </c>
      <c r="W1004" s="141">
        <f t="shared" si="18"/>
        <v>4.6352329505340656E-2</v>
      </c>
      <c r="X1004" s="141">
        <v>7.4400252702865755E-3</v>
      </c>
      <c r="AC1004" s="2"/>
      <c r="AD1004" s="2"/>
      <c r="AE1004" s="2"/>
    </row>
    <row r="1005" spans="1:31" s="134" customFormat="1">
      <c r="A1005" s="138" t="s">
        <v>1213</v>
      </c>
      <c r="B1005" s="138">
        <v>9629</v>
      </c>
      <c r="C1005" s="138" t="s">
        <v>3701</v>
      </c>
      <c r="D1005" s="138" t="s">
        <v>3702</v>
      </c>
      <c r="E1005" s="138" t="s">
        <v>80</v>
      </c>
      <c r="F1005" s="138" t="s">
        <v>3703</v>
      </c>
      <c r="G1005" s="138" t="s">
        <v>3704</v>
      </c>
      <c r="H1005" s="138" t="s">
        <v>321</v>
      </c>
      <c r="I1005" s="138" t="s">
        <v>917</v>
      </c>
      <c r="J1005" s="138" t="s">
        <v>205</v>
      </c>
      <c r="K1005" s="138" t="s">
        <v>224</v>
      </c>
      <c r="L1005" s="138" t="s">
        <v>325</v>
      </c>
      <c r="M1005" s="138" t="s">
        <v>344</v>
      </c>
      <c r="N1005" s="138" t="s">
        <v>545</v>
      </c>
      <c r="O1005" s="138" t="s">
        <v>339</v>
      </c>
      <c r="P1005" s="138" t="s">
        <v>1215</v>
      </c>
      <c r="Q1005" s="139">
        <v>3583</v>
      </c>
      <c r="R1005" s="139">
        <v>3.718</v>
      </c>
      <c r="S1005" s="139">
        <v>15623</v>
      </c>
      <c r="T1005" s="140"/>
      <c r="U1005" s="139">
        <v>2081.2330000000002</v>
      </c>
      <c r="V1005" s="141">
        <v>0</v>
      </c>
      <c r="W1005" s="141">
        <f t="shared" si="18"/>
        <v>4.4853619112649054E-2</v>
      </c>
      <c r="X1005" s="141">
        <v>7.1994668493083622E-3</v>
      </c>
      <c r="AC1005" s="2"/>
      <c r="AD1005" s="2"/>
      <c r="AE1005" s="2"/>
    </row>
    <row r="1006" spans="1:31" s="134" customFormat="1">
      <c r="A1006" s="138" t="s">
        <v>1213</v>
      </c>
      <c r="B1006" s="138">
        <v>9629</v>
      </c>
      <c r="C1006" s="138" t="s">
        <v>3715</v>
      </c>
      <c r="D1006" s="138" t="s">
        <v>3716</v>
      </c>
      <c r="E1006" s="138" t="s">
        <v>80</v>
      </c>
      <c r="F1006" s="138" t="s">
        <v>3717</v>
      </c>
      <c r="G1006" s="138" t="s">
        <v>3718</v>
      </c>
      <c r="H1006" s="138" t="s">
        <v>321</v>
      </c>
      <c r="I1006" s="138" t="s">
        <v>917</v>
      </c>
      <c r="J1006" s="138" t="s">
        <v>205</v>
      </c>
      <c r="K1006" s="138" t="s">
        <v>224</v>
      </c>
      <c r="L1006" s="138" t="s">
        <v>325</v>
      </c>
      <c r="M1006" s="138" t="s">
        <v>344</v>
      </c>
      <c r="N1006" s="138" t="s">
        <v>546</v>
      </c>
      <c r="O1006" s="138" t="s">
        <v>339</v>
      </c>
      <c r="P1006" s="138" t="s">
        <v>1215</v>
      </c>
      <c r="Q1006" s="139">
        <v>2037</v>
      </c>
      <c r="R1006" s="139">
        <v>3.718</v>
      </c>
      <c r="S1006" s="139">
        <v>22213</v>
      </c>
      <c r="T1006" s="140"/>
      <c r="U1006" s="139">
        <v>1682.316</v>
      </c>
      <c r="V1006" s="141">
        <v>0</v>
      </c>
      <c r="W1006" s="141">
        <f t="shared" si="18"/>
        <v>3.62563735492928E-2</v>
      </c>
      <c r="X1006" s="141">
        <v>5.8195205784556782E-3</v>
      </c>
      <c r="AC1006" s="2"/>
      <c r="AD1006" s="2"/>
      <c r="AE1006" s="2"/>
    </row>
    <row r="1007" spans="1:31" s="134" customFormat="1">
      <c r="A1007" s="138" t="s">
        <v>1213</v>
      </c>
      <c r="B1007" s="138">
        <v>9629</v>
      </c>
      <c r="C1007" s="138" t="s">
        <v>3912</v>
      </c>
      <c r="D1007" s="138" t="s">
        <v>3913</v>
      </c>
      <c r="E1007" s="138" t="s">
        <v>80</v>
      </c>
      <c r="F1007" s="138" t="s">
        <v>3914</v>
      </c>
      <c r="G1007" s="138" t="s">
        <v>3915</v>
      </c>
      <c r="H1007" s="138" t="s">
        <v>321</v>
      </c>
      <c r="I1007" s="138" t="s">
        <v>917</v>
      </c>
      <c r="J1007" s="138" t="s">
        <v>205</v>
      </c>
      <c r="K1007" s="138" t="s">
        <v>224</v>
      </c>
      <c r="L1007" s="138" t="s">
        <v>325</v>
      </c>
      <c r="M1007" s="138" t="s">
        <v>344</v>
      </c>
      <c r="N1007" s="138" t="s">
        <v>548</v>
      </c>
      <c r="O1007" s="138" t="s">
        <v>339</v>
      </c>
      <c r="P1007" s="138" t="s">
        <v>1215</v>
      </c>
      <c r="Q1007" s="139">
        <v>4077</v>
      </c>
      <c r="R1007" s="139">
        <v>3.718</v>
      </c>
      <c r="S1007" s="139">
        <v>10838</v>
      </c>
      <c r="T1007" s="139">
        <v>3.3000000000000002E-2</v>
      </c>
      <c r="U1007" s="139">
        <v>1642.9780000000001</v>
      </c>
      <c r="V1007" s="141">
        <v>0</v>
      </c>
      <c r="W1007" s="141">
        <f t="shared" si="18"/>
        <v>3.5408582038850007E-2</v>
      </c>
      <c r="X1007" s="141">
        <v>5.6834413278777311E-3</v>
      </c>
      <c r="AC1007" s="2"/>
      <c r="AD1007" s="2"/>
      <c r="AE1007" s="2"/>
    </row>
    <row r="1008" spans="1:31" s="134" customFormat="1">
      <c r="A1008" s="138" t="s">
        <v>1213</v>
      </c>
      <c r="B1008" s="138">
        <v>9629</v>
      </c>
      <c r="C1008" s="138" t="s">
        <v>3263</v>
      </c>
      <c r="D1008" s="138" t="s">
        <v>3264</v>
      </c>
      <c r="E1008" s="138" t="s">
        <v>80</v>
      </c>
      <c r="F1008" s="138" t="s">
        <v>3831</v>
      </c>
      <c r="G1008" s="138" t="s">
        <v>3832</v>
      </c>
      <c r="H1008" s="138" t="s">
        <v>321</v>
      </c>
      <c r="I1008" s="138" t="s">
        <v>917</v>
      </c>
      <c r="J1008" s="138" t="s">
        <v>205</v>
      </c>
      <c r="K1008" s="138" t="s">
        <v>224</v>
      </c>
      <c r="L1008" s="138" t="s">
        <v>325</v>
      </c>
      <c r="M1008" s="138" t="s">
        <v>344</v>
      </c>
      <c r="N1008" s="138" t="s">
        <v>544</v>
      </c>
      <c r="O1008" s="138" t="s">
        <v>339</v>
      </c>
      <c r="P1008" s="138" t="s">
        <v>1215</v>
      </c>
      <c r="Q1008" s="139">
        <v>2246</v>
      </c>
      <c r="R1008" s="139">
        <v>3.718</v>
      </c>
      <c r="S1008" s="139">
        <v>19026</v>
      </c>
      <c r="T1008" s="140"/>
      <c r="U1008" s="139">
        <v>1588.79</v>
      </c>
      <c r="V1008" s="141">
        <v>0</v>
      </c>
      <c r="W1008" s="141">
        <f t="shared" si="18"/>
        <v>3.4240751280604186E-2</v>
      </c>
      <c r="X1008" s="141">
        <v>5.4959924888336054E-3</v>
      </c>
      <c r="AC1008" s="2"/>
      <c r="AD1008" s="2"/>
      <c r="AE1008" s="2"/>
    </row>
    <row r="1009" spans="1:31" s="134" customFormat="1">
      <c r="A1009" s="138" t="s">
        <v>1213</v>
      </c>
      <c r="B1009" s="138">
        <v>9629</v>
      </c>
      <c r="C1009" s="138" t="s">
        <v>3353</v>
      </c>
      <c r="D1009" s="138" t="s">
        <v>3354</v>
      </c>
      <c r="E1009" s="138" t="s">
        <v>80</v>
      </c>
      <c r="F1009" s="138" t="s">
        <v>3353</v>
      </c>
      <c r="G1009" s="138" t="s">
        <v>3714</v>
      </c>
      <c r="H1009" s="138" t="s">
        <v>321</v>
      </c>
      <c r="I1009" s="138" t="s">
        <v>917</v>
      </c>
      <c r="J1009" s="138" t="s">
        <v>205</v>
      </c>
      <c r="K1009" s="138" t="s">
        <v>224</v>
      </c>
      <c r="L1009" s="138" t="s">
        <v>325</v>
      </c>
      <c r="M1009" s="138" t="s">
        <v>344</v>
      </c>
      <c r="N1009" s="138" t="s">
        <v>545</v>
      </c>
      <c r="O1009" s="138" t="s">
        <v>339</v>
      </c>
      <c r="P1009" s="138" t="s">
        <v>1215</v>
      </c>
      <c r="Q1009" s="139">
        <v>719</v>
      </c>
      <c r="R1009" s="139">
        <v>3.718</v>
      </c>
      <c r="S1009" s="139">
        <v>57636</v>
      </c>
      <c r="T1009" s="140"/>
      <c r="U1009" s="139">
        <v>1540.75</v>
      </c>
      <c r="V1009" s="141">
        <v>0</v>
      </c>
      <c r="W1009" s="141">
        <f t="shared" si="18"/>
        <v>3.3205418926095263E-2</v>
      </c>
      <c r="X1009" s="141">
        <v>5.3298110053376334E-3</v>
      </c>
      <c r="AC1009" s="2"/>
      <c r="AD1009" s="2"/>
      <c r="AE1009" s="2"/>
    </row>
    <row r="1010" spans="1:31" s="134" customFormat="1">
      <c r="A1010" s="138" t="s">
        <v>1213</v>
      </c>
      <c r="B1010" s="138">
        <v>9629</v>
      </c>
      <c r="C1010" s="138" t="s">
        <v>3372</v>
      </c>
      <c r="D1010" s="138" t="s">
        <v>3373</v>
      </c>
      <c r="E1010" s="138" t="s">
        <v>80</v>
      </c>
      <c r="F1010" s="138" t="s">
        <v>3705</v>
      </c>
      <c r="G1010" s="138" t="s">
        <v>3706</v>
      </c>
      <c r="H1010" s="138" t="s">
        <v>321</v>
      </c>
      <c r="I1010" s="138" t="s">
        <v>917</v>
      </c>
      <c r="J1010" s="138" t="s">
        <v>205</v>
      </c>
      <c r="K1010" s="138" t="s">
        <v>301</v>
      </c>
      <c r="L1010" s="138" t="s">
        <v>325</v>
      </c>
      <c r="M1010" s="138" t="s">
        <v>344</v>
      </c>
      <c r="N1010" s="138" t="s">
        <v>548</v>
      </c>
      <c r="O1010" s="138" t="s">
        <v>339</v>
      </c>
      <c r="P1010" s="138" t="s">
        <v>1215</v>
      </c>
      <c r="Q1010" s="139">
        <v>2331</v>
      </c>
      <c r="R1010" s="139">
        <v>3.718</v>
      </c>
      <c r="S1010" s="139">
        <v>16600</v>
      </c>
      <c r="T1010" s="139">
        <v>0.99</v>
      </c>
      <c r="U1010" s="139">
        <v>1442.345</v>
      </c>
      <c r="V1010" s="141">
        <v>0</v>
      </c>
      <c r="W1010" s="141">
        <f t="shared" si="18"/>
        <v>3.1084647062118369E-2</v>
      </c>
      <c r="X1010" s="141">
        <v>4.9894053249999728E-3</v>
      </c>
      <c r="AC1010" s="2"/>
      <c r="AD1010" s="2"/>
      <c r="AE1010" s="2"/>
    </row>
    <row r="1011" spans="1:31" s="134" customFormat="1">
      <c r="A1011" s="138" t="s">
        <v>1213</v>
      </c>
      <c r="B1011" s="138">
        <v>9629</v>
      </c>
      <c r="C1011" s="138" t="s">
        <v>3916</v>
      </c>
      <c r="D1011" s="138" t="s">
        <v>3917</v>
      </c>
      <c r="E1011" s="138" t="s">
        <v>309</v>
      </c>
      <c r="F1011" s="138" t="s">
        <v>3918</v>
      </c>
      <c r="G1011" s="138" t="s">
        <v>3919</v>
      </c>
      <c r="H1011" s="138" t="s">
        <v>321</v>
      </c>
      <c r="I1011" s="138" t="s">
        <v>917</v>
      </c>
      <c r="J1011" s="138" t="s">
        <v>205</v>
      </c>
      <c r="K1011" s="138" t="s">
        <v>204</v>
      </c>
      <c r="L1011" s="138" t="s">
        <v>325</v>
      </c>
      <c r="M1011" s="138" t="s">
        <v>346</v>
      </c>
      <c r="N1011" s="138" t="s">
        <v>544</v>
      </c>
      <c r="O1011" s="138" t="s">
        <v>339</v>
      </c>
      <c r="P1011" s="138" t="s">
        <v>1215</v>
      </c>
      <c r="Q1011" s="139">
        <v>16825.48</v>
      </c>
      <c r="R1011" s="139">
        <v>3.718</v>
      </c>
      <c r="S1011" s="139">
        <v>266</v>
      </c>
      <c r="T1011" s="140"/>
      <c r="U1011" s="139">
        <v>166.40199999999999</v>
      </c>
      <c r="V1011" s="141">
        <v>6.0999999999999997E-4</v>
      </c>
      <c r="W1011" s="141">
        <f t="shared" si="18"/>
        <v>3.5862067954827866E-3</v>
      </c>
      <c r="X1011" s="141">
        <v>5.7562304780801085E-4</v>
      </c>
      <c r="AC1011" s="2"/>
      <c r="AD1011" s="2"/>
      <c r="AE1011" s="2"/>
    </row>
    <row r="1012" spans="1:31" s="134" customFormat="1">
      <c r="A1012" s="138" t="s">
        <v>1213</v>
      </c>
      <c r="B1012" s="138">
        <v>9629</v>
      </c>
      <c r="C1012" s="138" t="s">
        <v>3924</v>
      </c>
      <c r="D1012" s="138" t="s">
        <v>3925</v>
      </c>
      <c r="E1012" s="138" t="s">
        <v>80</v>
      </c>
      <c r="F1012" s="138" t="s">
        <v>3926</v>
      </c>
      <c r="G1012" s="138" t="s">
        <v>3927</v>
      </c>
      <c r="H1012" s="138" t="s">
        <v>321</v>
      </c>
      <c r="I1012" s="138" t="s">
        <v>917</v>
      </c>
      <c r="J1012" s="138" t="s">
        <v>205</v>
      </c>
      <c r="K1012" s="138" t="s">
        <v>272</v>
      </c>
      <c r="L1012" s="138" t="s">
        <v>325</v>
      </c>
      <c r="M1012" s="138" t="s">
        <v>314</v>
      </c>
      <c r="N1012" s="138" t="s">
        <v>568</v>
      </c>
      <c r="O1012" s="138" t="s">
        <v>339</v>
      </c>
      <c r="P1012" s="138" t="s">
        <v>1216</v>
      </c>
      <c r="Q1012" s="139">
        <v>2564</v>
      </c>
      <c r="R1012" s="139">
        <v>4.0218999999999996</v>
      </c>
      <c r="S1012" s="139">
        <v>106</v>
      </c>
      <c r="T1012" s="140"/>
      <c r="U1012" s="139">
        <v>10.930999999999999</v>
      </c>
      <c r="V1012" s="141">
        <v>4.0000000000000003E-5</v>
      </c>
      <c r="W1012" s="141">
        <f t="shared" si="18"/>
        <v>2.3557905843332619E-4</v>
      </c>
      <c r="X1012" s="141">
        <v>3.7812860035272216E-5</v>
      </c>
      <c r="AC1012" s="2"/>
      <c r="AD1012" s="2"/>
      <c r="AE1012" s="2"/>
    </row>
    <row r="1013" spans="1:31" s="134" customFormat="1">
      <c r="A1013" s="138" t="s">
        <v>1213</v>
      </c>
      <c r="B1013" s="138">
        <v>9629</v>
      </c>
      <c r="C1013" s="138" t="s">
        <v>3924</v>
      </c>
      <c r="D1013" s="138" t="s">
        <v>3925</v>
      </c>
      <c r="E1013" s="138" t="s">
        <v>80</v>
      </c>
      <c r="F1013" s="138" t="s">
        <v>3928</v>
      </c>
      <c r="G1013" s="138" t="s">
        <v>3929</v>
      </c>
      <c r="H1013" s="138" t="s">
        <v>321</v>
      </c>
      <c r="I1013" s="138" t="s">
        <v>917</v>
      </c>
      <c r="J1013" s="138" t="s">
        <v>205</v>
      </c>
      <c r="K1013" s="138" t="s">
        <v>272</v>
      </c>
      <c r="L1013" s="140"/>
      <c r="M1013" s="138" t="s">
        <v>314</v>
      </c>
      <c r="N1013" s="138" t="s">
        <v>568</v>
      </c>
      <c r="O1013" s="138" t="s">
        <v>339</v>
      </c>
      <c r="P1013" s="138" t="s">
        <v>1216</v>
      </c>
      <c r="Q1013" s="139">
        <v>2564</v>
      </c>
      <c r="R1013" s="139">
        <v>4.0218999999999996</v>
      </c>
      <c r="S1013" s="139">
        <v>0</v>
      </c>
      <c r="T1013" s="140"/>
      <c r="U1013" s="139">
        <v>0</v>
      </c>
      <c r="W1013" s="141">
        <f t="shared" si="18"/>
        <v>0</v>
      </c>
      <c r="X1013" s="141">
        <v>0</v>
      </c>
      <c r="AC1013" s="2"/>
      <c r="AD1013" s="2"/>
      <c r="AE1013" s="2"/>
    </row>
    <row r="1014" spans="1:31" s="134" customFormat="1">
      <c r="A1014" s="138" t="s">
        <v>1213</v>
      </c>
      <c r="B1014" s="138">
        <v>9630</v>
      </c>
      <c r="C1014" s="138" t="s">
        <v>1603</v>
      </c>
      <c r="D1014" s="138" t="s">
        <v>1604</v>
      </c>
      <c r="E1014" s="138" t="s">
        <v>309</v>
      </c>
      <c r="F1014" s="138" t="s">
        <v>1603</v>
      </c>
      <c r="G1014" s="138" t="s">
        <v>3530</v>
      </c>
      <c r="H1014" s="138" t="s">
        <v>321</v>
      </c>
      <c r="I1014" s="138" t="s">
        <v>917</v>
      </c>
      <c r="J1014" s="138" t="s">
        <v>204</v>
      </c>
      <c r="K1014" s="138" t="s">
        <v>204</v>
      </c>
      <c r="L1014" s="138" t="s">
        <v>325</v>
      </c>
      <c r="M1014" s="138" t="s">
        <v>340</v>
      </c>
      <c r="N1014" s="138" t="s">
        <v>448</v>
      </c>
      <c r="O1014" s="138" t="s">
        <v>339</v>
      </c>
      <c r="P1014" s="138" t="s">
        <v>1212</v>
      </c>
      <c r="Q1014" s="139">
        <v>49379</v>
      </c>
      <c r="R1014" s="139">
        <v>1</v>
      </c>
      <c r="S1014" s="139">
        <v>5008</v>
      </c>
      <c r="T1014" s="140"/>
      <c r="U1014" s="139">
        <v>2472.9</v>
      </c>
      <c r="V1014" s="141">
        <v>4.0000000000000003E-5</v>
      </c>
      <c r="W1014" s="141">
        <f t="shared" si="18"/>
        <v>9.9964390540811437E-2</v>
      </c>
      <c r="X1014" s="141">
        <v>1.1255661909768984E-2</v>
      </c>
      <c r="AC1014" s="2"/>
      <c r="AD1014" s="2"/>
      <c r="AE1014" s="2"/>
    </row>
    <row r="1015" spans="1:31" s="134" customFormat="1">
      <c r="A1015" s="138" t="s">
        <v>1213</v>
      </c>
      <c r="B1015" s="138">
        <v>9630</v>
      </c>
      <c r="C1015" s="138" t="s">
        <v>1519</v>
      </c>
      <c r="D1015" s="138" t="s">
        <v>1520</v>
      </c>
      <c r="E1015" s="138" t="s">
        <v>309</v>
      </c>
      <c r="F1015" s="138" t="s">
        <v>1519</v>
      </c>
      <c r="G1015" s="138" t="s">
        <v>3528</v>
      </c>
      <c r="H1015" s="138" t="s">
        <v>321</v>
      </c>
      <c r="I1015" s="138" t="s">
        <v>917</v>
      </c>
      <c r="J1015" s="138" t="s">
        <v>204</v>
      </c>
      <c r="K1015" s="138" t="s">
        <v>204</v>
      </c>
      <c r="L1015" s="138" t="s">
        <v>325</v>
      </c>
      <c r="M1015" s="138" t="s">
        <v>340</v>
      </c>
      <c r="N1015" s="138" t="s">
        <v>448</v>
      </c>
      <c r="O1015" s="138" t="s">
        <v>339</v>
      </c>
      <c r="P1015" s="138" t="s">
        <v>1212</v>
      </c>
      <c r="Q1015" s="139">
        <v>48330</v>
      </c>
      <c r="R1015" s="139">
        <v>1</v>
      </c>
      <c r="S1015" s="139">
        <v>4982</v>
      </c>
      <c r="T1015" s="140"/>
      <c r="U1015" s="139">
        <v>2407.8009999999999</v>
      </c>
      <c r="V1015" s="141">
        <v>3.0000000000000001E-5</v>
      </c>
      <c r="W1015" s="141">
        <f t="shared" si="18"/>
        <v>9.7332831699040112E-2</v>
      </c>
      <c r="X1015" s="141">
        <v>1.0959357031017698E-2</v>
      </c>
      <c r="AC1015" s="2"/>
      <c r="AD1015" s="2"/>
      <c r="AE1015" s="2"/>
    </row>
    <row r="1016" spans="1:31" s="134" customFormat="1">
      <c r="A1016" s="138" t="s">
        <v>1213</v>
      </c>
      <c r="B1016" s="138">
        <v>9630</v>
      </c>
      <c r="C1016" s="138" t="s">
        <v>3066</v>
      </c>
      <c r="D1016" s="138" t="s">
        <v>3067</v>
      </c>
      <c r="E1016" s="138" t="s">
        <v>309</v>
      </c>
      <c r="F1016" s="138" t="s">
        <v>3066</v>
      </c>
      <c r="G1016" s="138" t="s">
        <v>3807</v>
      </c>
      <c r="H1016" s="138" t="s">
        <v>321</v>
      </c>
      <c r="I1016" s="138" t="s">
        <v>917</v>
      </c>
      <c r="J1016" s="138" t="s">
        <v>204</v>
      </c>
      <c r="K1016" s="138" t="s">
        <v>204</v>
      </c>
      <c r="L1016" s="138" t="s">
        <v>325</v>
      </c>
      <c r="M1016" s="138" t="s">
        <v>340</v>
      </c>
      <c r="N1016" s="138" t="s">
        <v>451</v>
      </c>
      <c r="O1016" s="138" t="s">
        <v>339</v>
      </c>
      <c r="P1016" s="138" t="s">
        <v>1212</v>
      </c>
      <c r="Q1016" s="139">
        <v>104839</v>
      </c>
      <c r="R1016" s="139">
        <v>1</v>
      </c>
      <c r="S1016" s="139">
        <v>685</v>
      </c>
      <c r="T1016" s="140"/>
      <c r="U1016" s="139">
        <v>718.14700000000005</v>
      </c>
      <c r="V1016" s="141">
        <v>5.5999999999999995E-4</v>
      </c>
      <c r="W1016" s="141">
        <f t="shared" si="18"/>
        <v>2.903033975240087E-2</v>
      </c>
      <c r="X1016" s="141">
        <v>3.2687208676108483E-3</v>
      </c>
      <c r="AC1016" s="2"/>
      <c r="AD1016" s="2"/>
      <c r="AE1016" s="2"/>
    </row>
    <row r="1017" spans="1:31" s="134" customFormat="1">
      <c r="A1017" s="138" t="s">
        <v>1213</v>
      </c>
      <c r="B1017" s="138">
        <v>9630</v>
      </c>
      <c r="C1017" s="138" t="s">
        <v>2513</v>
      </c>
      <c r="D1017" s="138" t="s">
        <v>2514</v>
      </c>
      <c r="E1017" s="138" t="s">
        <v>309</v>
      </c>
      <c r="F1017" s="138" t="s">
        <v>2513</v>
      </c>
      <c r="G1017" s="138" t="s">
        <v>3542</v>
      </c>
      <c r="H1017" s="138" t="s">
        <v>321</v>
      </c>
      <c r="I1017" s="138" t="s">
        <v>917</v>
      </c>
      <c r="J1017" s="138" t="s">
        <v>204</v>
      </c>
      <c r="K1017" s="138" t="s">
        <v>204</v>
      </c>
      <c r="L1017" s="138" t="s">
        <v>325</v>
      </c>
      <c r="M1017" s="138" t="s">
        <v>340</v>
      </c>
      <c r="N1017" s="138" t="s">
        <v>446</v>
      </c>
      <c r="O1017" s="138" t="s">
        <v>339</v>
      </c>
      <c r="P1017" s="138" t="s">
        <v>1212</v>
      </c>
      <c r="Q1017" s="139">
        <v>497</v>
      </c>
      <c r="R1017" s="139">
        <v>1</v>
      </c>
      <c r="S1017" s="139">
        <v>142500</v>
      </c>
      <c r="T1017" s="140"/>
      <c r="U1017" s="139">
        <v>708.22500000000002</v>
      </c>
      <c r="V1017" s="141">
        <v>1.0000000000000001E-5</v>
      </c>
      <c r="W1017" s="141">
        <f t="shared" si="18"/>
        <v>2.8629253302101247E-2</v>
      </c>
      <c r="X1017" s="141">
        <v>3.2235598512055236E-3</v>
      </c>
      <c r="AC1017" s="2"/>
      <c r="AD1017" s="2"/>
      <c r="AE1017" s="2"/>
    </row>
    <row r="1018" spans="1:31" s="134" customFormat="1">
      <c r="A1018" s="138" t="s">
        <v>1213</v>
      </c>
      <c r="B1018" s="138">
        <v>9630</v>
      </c>
      <c r="C1018" s="138" t="s">
        <v>2190</v>
      </c>
      <c r="D1018" s="138" t="s">
        <v>2191</v>
      </c>
      <c r="E1018" s="138" t="s">
        <v>309</v>
      </c>
      <c r="F1018" s="138" t="s">
        <v>2190</v>
      </c>
      <c r="G1018" s="138" t="s">
        <v>3529</v>
      </c>
      <c r="H1018" s="138" t="s">
        <v>321</v>
      </c>
      <c r="I1018" s="138" t="s">
        <v>917</v>
      </c>
      <c r="J1018" s="138" t="s">
        <v>204</v>
      </c>
      <c r="K1018" s="138" t="s">
        <v>204</v>
      </c>
      <c r="L1018" s="138" t="s">
        <v>325</v>
      </c>
      <c r="M1018" s="138" t="s">
        <v>340</v>
      </c>
      <c r="N1018" s="138" t="s">
        <v>467</v>
      </c>
      <c r="O1018" s="138" t="s">
        <v>339</v>
      </c>
      <c r="P1018" s="138" t="s">
        <v>1212</v>
      </c>
      <c r="Q1018" s="139">
        <v>11903</v>
      </c>
      <c r="R1018" s="139">
        <v>1</v>
      </c>
      <c r="S1018" s="139">
        <v>5587</v>
      </c>
      <c r="T1018" s="140"/>
      <c r="U1018" s="139">
        <v>665.02099999999996</v>
      </c>
      <c r="V1018" s="141">
        <v>1.0000000000000001E-5</v>
      </c>
      <c r="W1018" s="141">
        <f t="shared" si="18"/>
        <v>2.68827768861826E-2</v>
      </c>
      <c r="X1018" s="141">
        <v>3.0269123453825382E-3</v>
      </c>
      <c r="AC1018" s="2"/>
      <c r="AD1018" s="2"/>
      <c r="AE1018" s="2"/>
    </row>
    <row r="1019" spans="1:31" s="134" customFormat="1">
      <c r="A1019" s="138" t="s">
        <v>1213</v>
      </c>
      <c r="B1019" s="138">
        <v>9630</v>
      </c>
      <c r="C1019" s="138" t="s">
        <v>3548</v>
      </c>
      <c r="D1019" s="138" t="s">
        <v>3549</v>
      </c>
      <c r="E1019" s="138" t="s">
        <v>309</v>
      </c>
      <c r="F1019" s="138" t="s">
        <v>3548</v>
      </c>
      <c r="G1019" s="138" t="s">
        <v>3550</v>
      </c>
      <c r="H1019" s="138" t="s">
        <v>321</v>
      </c>
      <c r="I1019" s="138" t="s">
        <v>917</v>
      </c>
      <c r="J1019" s="138" t="s">
        <v>204</v>
      </c>
      <c r="K1019" s="138" t="s">
        <v>204</v>
      </c>
      <c r="L1019" s="138" t="s">
        <v>325</v>
      </c>
      <c r="M1019" s="138" t="s">
        <v>340</v>
      </c>
      <c r="N1019" s="138" t="s">
        <v>480</v>
      </c>
      <c r="O1019" s="138" t="s">
        <v>339</v>
      </c>
      <c r="P1019" s="138" t="s">
        <v>1212</v>
      </c>
      <c r="Q1019" s="139">
        <v>1123</v>
      </c>
      <c r="R1019" s="139">
        <v>1</v>
      </c>
      <c r="S1019" s="139">
        <v>56600</v>
      </c>
      <c r="T1019" s="140"/>
      <c r="U1019" s="139">
        <v>635.61800000000005</v>
      </c>
      <c r="V1019" s="141">
        <v>2.0000000000000002E-5</v>
      </c>
      <c r="W1019" s="141">
        <f t="shared" si="18"/>
        <v>2.56941914298069E-2</v>
      </c>
      <c r="X1019" s="141">
        <v>2.8930815284740762E-3</v>
      </c>
      <c r="AC1019" s="2"/>
      <c r="AD1019" s="2"/>
      <c r="AE1019" s="2"/>
    </row>
    <row r="1020" spans="1:31" s="134" customFormat="1">
      <c r="A1020" s="138" t="s">
        <v>1213</v>
      </c>
      <c r="B1020" s="138">
        <v>9630</v>
      </c>
      <c r="C1020" s="138" t="s">
        <v>3253</v>
      </c>
      <c r="D1020" s="138" t="s">
        <v>3254</v>
      </c>
      <c r="E1020" s="138" t="s">
        <v>309</v>
      </c>
      <c r="F1020" s="138" t="s">
        <v>3253</v>
      </c>
      <c r="G1020" s="138" t="s">
        <v>3531</v>
      </c>
      <c r="H1020" s="138" t="s">
        <v>321</v>
      </c>
      <c r="I1020" s="138" t="s">
        <v>917</v>
      </c>
      <c r="J1020" s="138" t="s">
        <v>204</v>
      </c>
      <c r="K1020" s="138" t="s">
        <v>204</v>
      </c>
      <c r="L1020" s="138" t="s">
        <v>325</v>
      </c>
      <c r="M1020" s="138" t="s">
        <v>340</v>
      </c>
      <c r="N1020" s="138" t="s">
        <v>448</v>
      </c>
      <c r="O1020" s="138" t="s">
        <v>339</v>
      </c>
      <c r="P1020" s="138" t="s">
        <v>1212</v>
      </c>
      <c r="Q1020" s="139">
        <v>22607</v>
      </c>
      <c r="R1020" s="139">
        <v>1</v>
      </c>
      <c r="S1020" s="139">
        <v>2572</v>
      </c>
      <c r="T1020" s="139">
        <v>5.7789999999999999</v>
      </c>
      <c r="U1020" s="139">
        <v>587.23099999999999</v>
      </c>
      <c r="V1020" s="141">
        <v>2.0000000000000002E-5</v>
      </c>
      <c r="W1020" s="141">
        <f t="shared" si="18"/>
        <v>2.373819767142676E-2</v>
      </c>
      <c r="X1020" s="141">
        <v>2.6728430583264789E-3</v>
      </c>
      <c r="AC1020" s="2"/>
      <c r="AD1020" s="2"/>
      <c r="AE1020" s="2"/>
    </row>
    <row r="1021" spans="1:31" s="134" customFormat="1">
      <c r="A1021" s="138" t="s">
        <v>1213</v>
      </c>
      <c r="B1021" s="138">
        <v>9630</v>
      </c>
      <c r="C1021" s="138" t="s">
        <v>2339</v>
      </c>
      <c r="D1021" s="138" t="s">
        <v>2340</v>
      </c>
      <c r="E1021" s="138" t="s">
        <v>309</v>
      </c>
      <c r="F1021" s="138" t="s">
        <v>3556</v>
      </c>
      <c r="G1021" s="138" t="s">
        <v>3557</v>
      </c>
      <c r="H1021" s="138" t="s">
        <v>321</v>
      </c>
      <c r="I1021" s="138" t="s">
        <v>917</v>
      </c>
      <c r="J1021" s="138" t="s">
        <v>204</v>
      </c>
      <c r="K1021" s="138" t="s">
        <v>204</v>
      </c>
      <c r="L1021" s="138" t="s">
        <v>325</v>
      </c>
      <c r="M1021" s="138" t="s">
        <v>340</v>
      </c>
      <c r="N1021" s="138" t="s">
        <v>445</v>
      </c>
      <c r="O1021" s="138" t="s">
        <v>339</v>
      </c>
      <c r="P1021" s="138" t="s">
        <v>1212</v>
      </c>
      <c r="Q1021" s="139">
        <v>9308</v>
      </c>
      <c r="R1021" s="139">
        <v>1</v>
      </c>
      <c r="S1021" s="139">
        <v>5909</v>
      </c>
      <c r="T1021" s="140"/>
      <c r="U1021" s="139">
        <v>550.01</v>
      </c>
      <c r="V1021" s="141">
        <v>4.0000000000000003E-5</v>
      </c>
      <c r="W1021" s="141">
        <f t="shared" si="18"/>
        <v>2.2233577759453151E-2</v>
      </c>
      <c r="X1021" s="141">
        <v>2.5034278001504462E-3</v>
      </c>
      <c r="AC1021" s="2"/>
      <c r="AD1021" s="2"/>
      <c r="AE1021" s="2"/>
    </row>
    <row r="1022" spans="1:31" s="134" customFormat="1">
      <c r="A1022" s="138" t="s">
        <v>1213</v>
      </c>
      <c r="B1022" s="138">
        <v>9630</v>
      </c>
      <c r="C1022" s="138" t="s">
        <v>3644</v>
      </c>
      <c r="D1022" s="138" t="s">
        <v>3645</v>
      </c>
      <c r="E1022" s="138" t="s">
        <v>309</v>
      </c>
      <c r="F1022" s="138" t="s">
        <v>3646</v>
      </c>
      <c r="G1022" s="138" t="s">
        <v>3647</v>
      </c>
      <c r="H1022" s="138" t="s">
        <v>321</v>
      </c>
      <c r="I1022" s="138" t="s">
        <v>917</v>
      </c>
      <c r="J1022" s="138" t="s">
        <v>204</v>
      </c>
      <c r="K1022" s="138" t="s">
        <v>204</v>
      </c>
      <c r="L1022" s="138" t="s">
        <v>325</v>
      </c>
      <c r="M1022" s="138" t="s">
        <v>340</v>
      </c>
      <c r="N1022" s="138" t="s">
        <v>445</v>
      </c>
      <c r="O1022" s="138" t="s">
        <v>339</v>
      </c>
      <c r="P1022" s="138" t="s">
        <v>1212</v>
      </c>
      <c r="Q1022" s="139">
        <v>2728</v>
      </c>
      <c r="R1022" s="139">
        <v>1</v>
      </c>
      <c r="S1022" s="139">
        <v>18600</v>
      </c>
      <c r="T1022" s="139">
        <v>6.5629999999999997</v>
      </c>
      <c r="U1022" s="139">
        <v>513.971</v>
      </c>
      <c r="V1022" s="141">
        <v>4.0000000000000003E-5</v>
      </c>
      <c r="W1022" s="141">
        <f t="shared" si="18"/>
        <v>2.0776738958571472E-2</v>
      </c>
      <c r="X1022" s="141">
        <v>2.3393925380831714E-3</v>
      </c>
      <c r="AC1022" s="2"/>
      <c r="AD1022" s="2"/>
      <c r="AE1022" s="2"/>
    </row>
    <row r="1023" spans="1:31" s="134" customFormat="1">
      <c r="A1023" s="138" t="s">
        <v>1213</v>
      </c>
      <c r="B1023" s="138">
        <v>9630</v>
      </c>
      <c r="C1023" s="138" t="s">
        <v>3539</v>
      </c>
      <c r="D1023" s="138" t="s">
        <v>3540</v>
      </c>
      <c r="E1023" s="138" t="s">
        <v>309</v>
      </c>
      <c r="F1023" s="138" t="s">
        <v>3539</v>
      </c>
      <c r="G1023" s="138" t="s">
        <v>3541</v>
      </c>
      <c r="H1023" s="138" t="s">
        <v>321</v>
      </c>
      <c r="I1023" s="138" t="s">
        <v>917</v>
      </c>
      <c r="J1023" s="138" t="s">
        <v>204</v>
      </c>
      <c r="K1023" s="138" t="s">
        <v>204</v>
      </c>
      <c r="L1023" s="138" t="s">
        <v>325</v>
      </c>
      <c r="M1023" s="138" t="s">
        <v>340</v>
      </c>
      <c r="N1023" s="138" t="s">
        <v>458</v>
      </c>
      <c r="O1023" s="138" t="s">
        <v>339</v>
      </c>
      <c r="P1023" s="138" t="s">
        <v>1212</v>
      </c>
      <c r="Q1023" s="139">
        <v>3644</v>
      </c>
      <c r="R1023" s="139">
        <v>1</v>
      </c>
      <c r="S1023" s="139">
        <v>13000</v>
      </c>
      <c r="T1023" s="140"/>
      <c r="U1023" s="139">
        <v>473.72</v>
      </c>
      <c r="V1023" s="141">
        <v>3.0000000000000001E-5</v>
      </c>
      <c r="W1023" s="141">
        <f t="shared" si="18"/>
        <v>1.9149634472478951E-2</v>
      </c>
      <c r="X1023" s="141">
        <v>2.1561859193237752E-3</v>
      </c>
      <c r="AC1023" s="2"/>
      <c r="AD1023" s="2"/>
      <c r="AE1023" s="2"/>
    </row>
    <row r="1024" spans="1:31" s="134" customFormat="1">
      <c r="A1024" s="138" t="s">
        <v>1213</v>
      </c>
      <c r="B1024" s="138">
        <v>9630</v>
      </c>
      <c r="C1024" s="138" t="s">
        <v>1885</v>
      </c>
      <c r="D1024" s="138" t="s">
        <v>1886</v>
      </c>
      <c r="E1024" s="138" t="s">
        <v>309</v>
      </c>
      <c r="F1024" s="138" t="s">
        <v>3543</v>
      </c>
      <c r="G1024" s="138" t="s">
        <v>3544</v>
      </c>
      <c r="H1024" s="138" t="s">
        <v>321</v>
      </c>
      <c r="I1024" s="138" t="s">
        <v>917</v>
      </c>
      <c r="J1024" s="138" t="s">
        <v>204</v>
      </c>
      <c r="K1024" s="138" t="s">
        <v>204</v>
      </c>
      <c r="L1024" s="138" t="s">
        <v>325</v>
      </c>
      <c r="M1024" s="138" t="s">
        <v>340</v>
      </c>
      <c r="N1024" s="138" t="s">
        <v>448</v>
      </c>
      <c r="O1024" s="138" t="s">
        <v>339</v>
      </c>
      <c r="P1024" s="138" t="s">
        <v>1212</v>
      </c>
      <c r="Q1024" s="139">
        <v>2686</v>
      </c>
      <c r="R1024" s="139">
        <v>1</v>
      </c>
      <c r="S1024" s="139">
        <v>16650</v>
      </c>
      <c r="T1024" s="140"/>
      <c r="U1024" s="139">
        <v>447.21899999999999</v>
      </c>
      <c r="V1024" s="141">
        <v>1.0000000000000001E-5</v>
      </c>
      <c r="W1024" s="141">
        <f t="shared" si="18"/>
        <v>1.8078359324384789E-2</v>
      </c>
      <c r="X1024" s="141">
        <v>2.0355638576671016E-3</v>
      </c>
      <c r="AC1024" s="2"/>
      <c r="AD1024" s="2"/>
      <c r="AE1024" s="2"/>
    </row>
    <row r="1025" spans="1:31" s="134" customFormat="1">
      <c r="A1025" s="138" t="s">
        <v>1213</v>
      </c>
      <c r="B1025" s="138">
        <v>9630</v>
      </c>
      <c r="C1025" s="138" t="s">
        <v>3604</v>
      </c>
      <c r="D1025" s="138" t="s">
        <v>3605</v>
      </c>
      <c r="E1025" s="138" t="s">
        <v>309</v>
      </c>
      <c r="F1025" s="138" t="s">
        <v>3606</v>
      </c>
      <c r="G1025" s="138" t="s">
        <v>3607</v>
      </c>
      <c r="H1025" s="138" t="s">
        <v>321</v>
      </c>
      <c r="I1025" s="138" t="s">
        <v>917</v>
      </c>
      <c r="J1025" s="138" t="s">
        <v>204</v>
      </c>
      <c r="K1025" s="138" t="s">
        <v>204</v>
      </c>
      <c r="L1025" s="138" t="s">
        <v>325</v>
      </c>
      <c r="M1025" s="138" t="s">
        <v>340</v>
      </c>
      <c r="N1025" s="138" t="s">
        <v>448</v>
      </c>
      <c r="O1025" s="138" t="s">
        <v>339</v>
      </c>
      <c r="P1025" s="138" t="s">
        <v>1212</v>
      </c>
      <c r="Q1025" s="139">
        <v>2232</v>
      </c>
      <c r="R1025" s="139">
        <v>1</v>
      </c>
      <c r="S1025" s="139">
        <v>18720</v>
      </c>
      <c r="T1025" s="140"/>
      <c r="U1025" s="139">
        <v>417.83</v>
      </c>
      <c r="V1025" s="141">
        <v>2.0000000000000002E-5</v>
      </c>
      <c r="W1025" s="141">
        <f t="shared" si="18"/>
        <v>1.6890339803335049E-2</v>
      </c>
      <c r="X1025" s="141">
        <v>1.9017967632167796E-3</v>
      </c>
      <c r="AC1025" s="2"/>
      <c r="AD1025" s="2"/>
      <c r="AE1025" s="2"/>
    </row>
    <row r="1026" spans="1:31" s="134" customFormat="1">
      <c r="A1026" s="138" t="s">
        <v>1213</v>
      </c>
      <c r="B1026" s="138">
        <v>9630</v>
      </c>
      <c r="C1026" s="138" t="s">
        <v>2023</v>
      </c>
      <c r="D1026" s="138" t="s">
        <v>2024</v>
      </c>
      <c r="E1026" s="138" t="s">
        <v>309</v>
      </c>
      <c r="F1026" s="138" t="s">
        <v>2023</v>
      </c>
      <c r="G1026" s="138" t="s">
        <v>3561</v>
      </c>
      <c r="H1026" s="138" t="s">
        <v>321</v>
      </c>
      <c r="I1026" s="138" t="s">
        <v>917</v>
      </c>
      <c r="J1026" s="138" t="s">
        <v>204</v>
      </c>
      <c r="K1026" s="138" t="s">
        <v>204</v>
      </c>
      <c r="L1026" s="138" t="s">
        <v>325</v>
      </c>
      <c r="M1026" s="138" t="s">
        <v>340</v>
      </c>
      <c r="N1026" s="138" t="s">
        <v>464</v>
      </c>
      <c r="O1026" s="138" t="s">
        <v>339</v>
      </c>
      <c r="P1026" s="138" t="s">
        <v>1212</v>
      </c>
      <c r="Q1026" s="139">
        <v>1615</v>
      </c>
      <c r="R1026" s="139">
        <v>1</v>
      </c>
      <c r="S1026" s="139">
        <v>24920</v>
      </c>
      <c r="T1026" s="140"/>
      <c r="U1026" s="139">
        <v>402.45800000000003</v>
      </c>
      <c r="V1026" s="141">
        <v>1.0000000000000001E-5</v>
      </c>
      <c r="W1026" s="141">
        <f t="shared" ref="W1026:W1089" si="19">U1026/SUMIF(B:B,B1026,U:U)</f>
        <v>1.6268942815428802E-2</v>
      </c>
      <c r="X1026" s="141">
        <v>1.8318295041780119E-3</v>
      </c>
      <c r="AC1026" s="2"/>
      <c r="AD1026" s="2"/>
      <c r="AE1026" s="2"/>
    </row>
    <row r="1027" spans="1:31" s="134" customFormat="1">
      <c r="A1027" s="138" t="s">
        <v>1213</v>
      </c>
      <c r="B1027" s="138">
        <v>9630</v>
      </c>
      <c r="C1027" s="138" t="s">
        <v>2973</v>
      </c>
      <c r="D1027" s="138" t="s">
        <v>2974</v>
      </c>
      <c r="E1027" s="138" t="s">
        <v>309</v>
      </c>
      <c r="F1027" s="138" t="s">
        <v>2973</v>
      </c>
      <c r="G1027" s="138" t="s">
        <v>3803</v>
      </c>
      <c r="H1027" s="138" t="s">
        <v>321</v>
      </c>
      <c r="I1027" s="138" t="s">
        <v>917</v>
      </c>
      <c r="J1027" s="138" t="s">
        <v>204</v>
      </c>
      <c r="K1027" s="138" t="s">
        <v>204</v>
      </c>
      <c r="L1027" s="138" t="s">
        <v>325</v>
      </c>
      <c r="M1027" s="138" t="s">
        <v>340</v>
      </c>
      <c r="N1027" s="138" t="s">
        <v>464</v>
      </c>
      <c r="O1027" s="138" t="s">
        <v>339</v>
      </c>
      <c r="P1027" s="138" t="s">
        <v>1212</v>
      </c>
      <c r="Q1027" s="139">
        <v>70125.600000000006</v>
      </c>
      <c r="R1027" s="139">
        <v>1</v>
      </c>
      <c r="S1027" s="139">
        <v>549</v>
      </c>
      <c r="T1027" s="140"/>
      <c r="U1027" s="139">
        <v>384.99</v>
      </c>
      <c r="V1027" s="141">
        <v>4.8000000000000001E-4</v>
      </c>
      <c r="W1027" s="141">
        <f t="shared" si="19"/>
        <v>1.556281722443568E-2</v>
      </c>
      <c r="X1027" s="141">
        <v>1.7523220828347128E-3</v>
      </c>
      <c r="AC1027" s="2"/>
      <c r="AD1027" s="2"/>
      <c r="AE1027" s="2"/>
    </row>
    <row r="1028" spans="1:31" s="134" customFormat="1">
      <c r="A1028" s="138" t="s">
        <v>1213</v>
      </c>
      <c r="B1028" s="138">
        <v>9630</v>
      </c>
      <c r="C1028" s="138" t="s">
        <v>2590</v>
      </c>
      <c r="D1028" s="138" t="s">
        <v>2591</v>
      </c>
      <c r="E1028" s="138" t="s">
        <v>309</v>
      </c>
      <c r="F1028" s="138" t="s">
        <v>2590</v>
      </c>
      <c r="G1028" s="138" t="s">
        <v>3617</v>
      </c>
      <c r="H1028" s="138" t="s">
        <v>321</v>
      </c>
      <c r="I1028" s="138" t="s">
        <v>917</v>
      </c>
      <c r="J1028" s="138" t="s">
        <v>204</v>
      </c>
      <c r="K1028" s="138" t="s">
        <v>204</v>
      </c>
      <c r="L1028" s="138" t="s">
        <v>325</v>
      </c>
      <c r="M1028" s="138" t="s">
        <v>340</v>
      </c>
      <c r="N1028" s="138" t="s">
        <v>475</v>
      </c>
      <c r="O1028" s="138" t="s">
        <v>339</v>
      </c>
      <c r="P1028" s="138" t="s">
        <v>1212</v>
      </c>
      <c r="Q1028" s="139">
        <v>10749</v>
      </c>
      <c r="R1028" s="139">
        <v>1</v>
      </c>
      <c r="S1028" s="139">
        <v>3511</v>
      </c>
      <c r="T1028" s="140"/>
      <c r="U1028" s="139">
        <v>377.39699999999999</v>
      </c>
      <c r="V1028" s="141">
        <v>4.0000000000000003E-5</v>
      </c>
      <c r="W1028" s="141">
        <f t="shared" si="19"/>
        <v>1.5255878158005019E-2</v>
      </c>
      <c r="X1028" s="141">
        <v>1.7177617525015508E-3</v>
      </c>
      <c r="AC1028" s="2"/>
      <c r="AD1028" s="2"/>
      <c r="AE1028" s="2"/>
    </row>
    <row r="1029" spans="1:31" s="134" customFormat="1">
      <c r="A1029" s="138" t="s">
        <v>1213</v>
      </c>
      <c r="B1029" s="138">
        <v>9630</v>
      </c>
      <c r="C1029" s="138" t="s">
        <v>3568</v>
      </c>
      <c r="D1029" s="138" t="s">
        <v>3569</v>
      </c>
      <c r="E1029" s="138" t="s">
        <v>309</v>
      </c>
      <c r="F1029" s="138" t="s">
        <v>3568</v>
      </c>
      <c r="G1029" s="138" t="s">
        <v>3570</v>
      </c>
      <c r="H1029" s="138" t="s">
        <v>321</v>
      </c>
      <c r="I1029" s="138" t="s">
        <v>917</v>
      </c>
      <c r="J1029" s="138" t="s">
        <v>204</v>
      </c>
      <c r="K1029" s="138" t="s">
        <v>204</v>
      </c>
      <c r="L1029" s="138" t="s">
        <v>325</v>
      </c>
      <c r="M1029" s="138" t="s">
        <v>340</v>
      </c>
      <c r="N1029" s="138" t="s">
        <v>458</v>
      </c>
      <c r="O1029" s="138" t="s">
        <v>339</v>
      </c>
      <c r="P1029" s="138" t="s">
        <v>1212</v>
      </c>
      <c r="Q1029" s="139">
        <v>515</v>
      </c>
      <c r="R1029" s="139">
        <v>1</v>
      </c>
      <c r="S1029" s="139">
        <v>68020</v>
      </c>
      <c r="T1029" s="140"/>
      <c r="U1029" s="139">
        <v>350.303</v>
      </c>
      <c r="V1029" s="141">
        <v>2.0000000000000002E-5</v>
      </c>
      <c r="W1029" s="141">
        <f t="shared" si="19"/>
        <v>1.4160631606461185E-2</v>
      </c>
      <c r="X1029" s="141">
        <v>1.5944405895821927E-3</v>
      </c>
      <c r="AC1029" s="2"/>
      <c r="AD1029" s="2"/>
      <c r="AE1029" s="2"/>
    </row>
    <row r="1030" spans="1:31" s="134" customFormat="1">
      <c r="A1030" s="138" t="s">
        <v>1213</v>
      </c>
      <c r="B1030" s="138">
        <v>9630</v>
      </c>
      <c r="C1030" s="138" t="s">
        <v>2204</v>
      </c>
      <c r="D1030" s="138" t="s">
        <v>2205</v>
      </c>
      <c r="E1030" s="138" t="s">
        <v>309</v>
      </c>
      <c r="F1030" s="138" t="s">
        <v>3532</v>
      </c>
      <c r="G1030" s="138" t="s">
        <v>3533</v>
      </c>
      <c r="H1030" s="138" t="s">
        <v>321</v>
      </c>
      <c r="I1030" s="138" t="s">
        <v>917</v>
      </c>
      <c r="J1030" s="138" t="s">
        <v>204</v>
      </c>
      <c r="K1030" s="138" t="s">
        <v>204</v>
      </c>
      <c r="L1030" s="138" t="s">
        <v>325</v>
      </c>
      <c r="M1030" s="138" t="s">
        <v>340</v>
      </c>
      <c r="N1030" s="138" t="s">
        <v>445</v>
      </c>
      <c r="O1030" s="138" t="s">
        <v>339</v>
      </c>
      <c r="P1030" s="138" t="s">
        <v>1212</v>
      </c>
      <c r="Q1030" s="139">
        <v>5069</v>
      </c>
      <c r="R1030" s="139">
        <v>1</v>
      </c>
      <c r="S1030" s="139">
        <v>6881</v>
      </c>
      <c r="T1030" s="140"/>
      <c r="U1030" s="139">
        <v>348.798</v>
      </c>
      <c r="V1030" s="141">
        <v>2.0000000000000002E-5</v>
      </c>
      <c r="W1030" s="141">
        <f t="shared" si="19"/>
        <v>1.4099793558920274E-2</v>
      </c>
      <c r="X1030" s="141">
        <v>1.58759042533204E-3</v>
      </c>
      <c r="AC1030" s="2"/>
      <c r="AD1030" s="2"/>
      <c r="AE1030" s="2"/>
    </row>
    <row r="1031" spans="1:31" s="134" customFormat="1">
      <c r="A1031" s="138" t="s">
        <v>1213</v>
      </c>
      <c r="B1031" s="138">
        <v>9630</v>
      </c>
      <c r="C1031" s="138" t="s">
        <v>1908</v>
      </c>
      <c r="D1031" s="138" t="s">
        <v>1909</v>
      </c>
      <c r="E1031" s="138" t="s">
        <v>309</v>
      </c>
      <c r="F1031" s="138" t="s">
        <v>1908</v>
      </c>
      <c r="G1031" s="138" t="s">
        <v>3578</v>
      </c>
      <c r="H1031" s="138" t="s">
        <v>321</v>
      </c>
      <c r="I1031" s="138" t="s">
        <v>917</v>
      </c>
      <c r="J1031" s="138" t="s">
        <v>204</v>
      </c>
      <c r="K1031" s="138" t="s">
        <v>204</v>
      </c>
      <c r="L1031" s="138" t="s">
        <v>325</v>
      </c>
      <c r="M1031" s="138" t="s">
        <v>340</v>
      </c>
      <c r="N1031" s="138" t="s">
        <v>464</v>
      </c>
      <c r="O1031" s="138" t="s">
        <v>339</v>
      </c>
      <c r="P1031" s="138" t="s">
        <v>1212</v>
      </c>
      <c r="Q1031" s="139">
        <v>3135</v>
      </c>
      <c r="R1031" s="139">
        <v>1</v>
      </c>
      <c r="S1031" s="139">
        <v>10740</v>
      </c>
      <c r="T1031" s="140"/>
      <c r="U1031" s="139">
        <v>336.69900000000001</v>
      </c>
      <c r="V1031" s="141">
        <v>9.0000000000000006E-5</v>
      </c>
      <c r="W1031" s="141">
        <f t="shared" si="19"/>
        <v>1.3610704165433567E-2</v>
      </c>
      <c r="X1031" s="141">
        <v>1.5325205666857969E-3</v>
      </c>
      <c r="AC1031" s="2"/>
      <c r="AD1031" s="2"/>
      <c r="AE1031" s="2"/>
    </row>
    <row r="1032" spans="1:31" s="134" customFormat="1">
      <c r="A1032" s="138" t="s">
        <v>1213</v>
      </c>
      <c r="B1032" s="138">
        <v>9630</v>
      </c>
      <c r="C1032" s="138" t="s">
        <v>2270</v>
      </c>
      <c r="D1032" s="138" t="s">
        <v>2271</v>
      </c>
      <c r="E1032" s="138" t="s">
        <v>309</v>
      </c>
      <c r="F1032" s="138" t="s">
        <v>3739</v>
      </c>
      <c r="G1032" s="138" t="s">
        <v>3740</v>
      </c>
      <c r="H1032" s="138" t="s">
        <v>321</v>
      </c>
      <c r="I1032" s="138" t="s">
        <v>917</v>
      </c>
      <c r="J1032" s="138" t="s">
        <v>204</v>
      </c>
      <c r="K1032" s="138" t="s">
        <v>204</v>
      </c>
      <c r="L1032" s="138" t="s">
        <v>325</v>
      </c>
      <c r="M1032" s="138" t="s">
        <v>340</v>
      </c>
      <c r="N1032" s="138" t="s">
        <v>445</v>
      </c>
      <c r="O1032" s="138" t="s">
        <v>339</v>
      </c>
      <c r="P1032" s="138" t="s">
        <v>1212</v>
      </c>
      <c r="Q1032" s="139">
        <v>3671</v>
      </c>
      <c r="R1032" s="139">
        <v>1</v>
      </c>
      <c r="S1032" s="139">
        <v>9094</v>
      </c>
      <c r="T1032" s="140"/>
      <c r="U1032" s="139">
        <v>333.84100000000001</v>
      </c>
      <c r="V1032" s="141">
        <v>5.0000000000000002E-5</v>
      </c>
      <c r="W1032" s="141">
        <f t="shared" si="19"/>
        <v>1.3495172511033616E-2</v>
      </c>
      <c r="X1032" s="141">
        <v>1.5195120820167363E-3</v>
      </c>
      <c r="AC1032" s="2"/>
      <c r="AD1032" s="2"/>
      <c r="AE1032" s="2"/>
    </row>
    <row r="1033" spans="1:31" s="134" customFormat="1">
      <c r="A1033" s="138" t="s">
        <v>1213</v>
      </c>
      <c r="B1033" s="138">
        <v>9630</v>
      </c>
      <c r="C1033" s="138" t="s">
        <v>2144</v>
      </c>
      <c r="D1033" s="138" t="s">
        <v>2145</v>
      </c>
      <c r="E1033" s="138" t="s">
        <v>309</v>
      </c>
      <c r="F1033" s="138" t="s">
        <v>2144</v>
      </c>
      <c r="G1033" s="138" t="s">
        <v>3545</v>
      </c>
      <c r="H1033" s="138" t="s">
        <v>321</v>
      </c>
      <c r="I1033" s="138" t="s">
        <v>917</v>
      </c>
      <c r="J1033" s="138" t="s">
        <v>204</v>
      </c>
      <c r="K1033" s="138" t="s">
        <v>204</v>
      </c>
      <c r="L1033" s="138" t="s">
        <v>325</v>
      </c>
      <c r="M1033" s="138" t="s">
        <v>340</v>
      </c>
      <c r="N1033" s="138" t="s">
        <v>456</v>
      </c>
      <c r="O1033" s="138" t="s">
        <v>339</v>
      </c>
      <c r="P1033" s="138" t="s">
        <v>1212</v>
      </c>
      <c r="Q1033" s="139">
        <v>14562</v>
      </c>
      <c r="R1033" s="139">
        <v>1</v>
      </c>
      <c r="S1033" s="139">
        <v>2089</v>
      </c>
      <c r="T1033" s="140"/>
      <c r="U1033" s="139">
        <v>304.2</v>
      </c>
      <c r="V1033" s="141">
        <v>1.0000000000000001E-5</v>
      </c>
      <c r="W1033" s="141">
        <f t="shared" si="19"/>
        <v>1.2296966154116558E-2</v>
      </c>
      <c r="X1033" s="141">
        <v>1.3845979833198773E-3</v>
      </c>
      <c r="AC1033" s="2"/>
      <c r="AD1033" s="2"/>
      <c r="AE1033" s="2"/>
    </row>
    <row r="1034" spans="1:31" s="134" customFormat="1">
      <c r="A1034" s="138" t="s">
        <v>1213</v>
      </c>
      <c r="B1034" s="138">
        <v>9630</v>
      </c>
      <c r="C1034" s="138" t="s">
        <v>3672</v>
      </c>
      <c r="D1034" s="138" t="s">
        <v>3673</v>
      </c>
      <c r="E1034" s="138" t="s">
        <v>309</v>
      </c>
      <c r="F1034" s="138" t="s">
        <v>3672</v>
      </c>
      <c r="G1034" s="138" t="s">
        <v>3674</v>
      </c>
      <c r="H1034" s="138" t="s">
        <v>321</v>
      </c>
      <c r="I1034" s="138" t="s">
        <v>917</v>
      </c>
      <c r="J1034" s="138" t="s">
        <v>204</v>
      </c>
      <c r="K1034" s="138" t="s">
        <v>204</v>
      </c>
      <c r="L1034" s="138" t="s">
        <v>325</v>
      </c>
      <c r="M1034" s="138" t="s">
        <v>340</v>
      </c>
      <c r="N1034" s="138" t="s">
        <v>451</v>
      </c>
      <c r="O1034" s="138" t="s">
        <v>339</v>
      </c>
      <c r="P1034" s="138" t="s">
        <v>1212</v>
      </c>
      <c r="Q1034" s="139">
        <v>2163</v>
      </c>
      <c r="R1034" s="139">
        <v>1</v>
      </c>
      <c r="S1034" s="139">
        <v>13820</v>
      </c>
      <c r="T1034" s="140"/>
      <c r="U1034" s="139">
        <v>298.92700000000002</v>
      </c>
      <c r="V1034" s="141">
        <v>6.0000000000000002E-5</v>
      </c>
      <c r="W1034" s="141">
        <f t="shared" si="19"/>
        <v>1.2083810655988169E-2</v>
      </c>
      <c r="X1034" s="141">
        <v>1.3605973746215023E-3</v>
      </c>
      <c r="AC1034" s="2"/>
      <c r="AD1034" s="2"/>
      <c r="AE1034" s="2"/>
    </row>
    <row r="1035" spans="1:31" s="134" customFormat="1">
      <c r="A1035" s="138" t="s">
        <v>1213</v>
      </c>
      <c r="B1035" s="138">
        <v>9630</v>
      </c>
      <c r="C1035" s="138" t="s">
        <v>1573</v>
      </c>
      <c r="D1035" s="138" t="s">
        <v>1574</v>
      </c>
      <c r="E1035" s="138" t="s">
        <v>309</v>
      </c>
      <c r="F1035" s="138" t="s">
        <v>1573</v>
      </c>
      <c r="G1035" s="138" t="s">
        <v>3535</v>
      </c>
      <c r="H1035" s="138" t="s">
        <v>321</v>
      </c>
      <c r="I1035" s="138" t="s">
        <v>917</v>
      </c>
      <c r="J1035" s="138" t="s">
        <v>204</v>
      </c>
      <c r="K1035" s="138" t="s">
        <v>204</v>
      </c>
      <c r="L1035" s="138" t="s">
        <v>325</v>
      </c>
      <c r="M1035" s="138" t="s">
        <v>340</v>
      </c>
      <c r="N1035" s="138" t="s">
        <v>441</v>
      </c>
      <c r="O1035" s="138" t="s">
        <v>339</v>
      </c>
      <c r="P1035" s="138" t="s">
        <v>1212</v>
      </c>
      <c r="Q1035" s="139">
        <v>4845</v>
      </c>
      <c r="R1035" s="139">
        <v>1</v>
      </c>
      <c r="S1035" s="139">
        <v>5941</v>
      </c>
      <c r="T1035" s="140"/>
      <c r="U1035" s="139">
        <v>287.84100000000001</v>
      </c>
      <c r="V1035" s="141">
        <v>4.0000000000000003E-5</v>
      </c>
      <c r="W1035" s="141">
        <f t="shared" si="19"/>
        <v>1.1635670725729994E-2</v>
      </c>
      <c r="X1035" s="141">
        <v>1.3101382909821724E-3</v>
      </c>
      <c r="AC1035" s="2"/>
      <c r="AD1035" s="2"/>
      <c r="AE1035" s="2"/>
    </row>
    <row r="1036" spans="1:31" s="134" customFormat="1">
      <c r="A1036" s="138" t="s">
        <v>1213</v>
      </c>
      <c r="B1036" s="138">
        <v>9630</v>
      </c>
      <c r="C1036" s="138" t="s">
        <v>1948</v>
      </c>
      <c r="D1036" s="138" t="s">
        <v>1949</v>
      </c>
      <c r="E1036" s="138" t="s">
        <v>309</v>
      </c>
      <c r="F1036" s="138" t="s">
        <v>1948</v>
      </c>
      <c r="G1036" s="138" t="s">
        <v>3669</v>
      </c>
      <c r="H1036" s="138" t="s">
        <v>321</v>
      </c>
      <c r="I1036" s="138" t="s">
        <v>917</v>
      </c>
      <c r="J1036" s="138" t="s">
        <v>204</v>
      </c>
      <c r="K1036" s="138" t="s">
        <v>204</v>
      </c>
      <c r="L1036" s="138" t="s">
        <v>325</v>
      </c>
      <c r="M1036" s="138" t="s">
        <v>340</v>
      </c>
      <c r="N1036" s="138" t="s">
        <v>447</v>
      </c>
      <c r="O1036" s="138" t="s">
        <v>339</v>
      </c>
      <c r="P1036" s="138" t="s">
        <v>1212</v>
      </c>
      <c r="Q1036" s="139">
        <v>5110</v>
      </c>
      <c r="R1036" s="139">
        <v>1</v>
      </c>
      <c r="S1036" s="139">
        <v>5080</v>
      </c>
      <c r="T1036" s="140"/>
      <c r="U1036" s="139">
        <v>259.58800000000002</v>
      </c>
      <c r="V1036" s="141">
        <v>5.0000000000000002E-5</v>
      </c>
      <c r="W1036" s="141">
        <f t="shared" si="19"/>
        <v>1.0493572813986881E-2</v>
      </c>
      <c r="X1036" s="141">
        <v>1.1815418188495738E-3</v>
      </c>
      <c r="AC1036" s="2"/>
      <c r="AD1036" s="2"/>
      <c r="AE1036" s="2"/>
    </row>
    <row r="1037" spans="1:31" s="134" customFormat="1">
      <c r="A1037" s="138" t="s">
        <v>1213</v>
      </c>
      <c r="B1037" s="138">
        <v>9630</v>
      </c>
      <c r="C1037" s="138" t="s">
        <v>3562</v>
      </c>
      <c r="D1037" s="138" t="s">
        <v>3563</v>
      </c>
      <c r="E1037" s="138" t="s">
        <v>309</v>
      </c>
      <c r="F1037" s="138" t="s">
        <v>3562</v>
      </c>
      <c r="G1037" s="138" t="s">
        <v>3564</v>
      </c>
      <c r="H1037" s="138" t="s">
        <v>321</v>
      </c>
      <c r="I1037" s="138" t="s">
        <v>917</v>
      </c>
      <c r="J1037" s="138" t="s">
        <v>204</v>
      </c>
      <c r="K1037" s="138" t="s">
        <v>204</v>
      </c>
      <c r="L1037" s="138" t="s">
        <v>325</v>
      </c>
      <c r="M1037" s="138" t="s">
        <v>340</v>
      </c>
      <c r="N1037" s="138" t="s">
        <v>439</v>
      </c>
      <c r="O1037" s="138" t="s">
        <v>339</v>
      </c>
      <c r="P1037" s="138" t="s">
        <v>1212</v>
      </c>
      <c r="Q1037" s="139">
        <v>3034</v>
      </c>
      <c r="R1037" s="139">
        <v>1</v>
      </c>
      <c r="S1037" s="139">
        <v>8478</v>
      </c>
      <c r="T1037" s="140"/>
      <c r="U1037" s="139">
        <v>257.22300000000001</v>
      </c>
      <c r="V1037" s="141">
        <v>4.0000000000000003E-5</v>
      </c>
      <c r="W1037" s="141">
        <f t="shared" si="19"/>
        <v>1.0397970167851163E-2</v>
      </c>
      <c r="X1037" s="141">
        <v>1.1707772750279054E-3</v>
      </c>
      <c r="AC1037" s="2"/>
      <c r="AD1037" s="2"/>
      <c r="AE1037" s="2"/>
    </row>
    <row r="1038" spans="1:31" s="134" customFormat="1">
      <c r="A1038" s="138" t="s">
        <v>1213</v>
      </c>
      <c r="B1038" s="138">
        <v>9630</v>
      </c>
      <c r="C1038" s="138" t="s">
        <v>2489</v>
      </c>
      <c r="D1038" s="138" t="s">
        <v>2490</v>
      </c>
      <c r="E1038" s="138" t="s">
        <v>309</v>
      </c>
      <c r="F1038" s="138" t="s">
        <v>3758</v>
      </c>
      <c r="G1038" s="138" t="s">
        <v>3759</v>
      </c>
      <c r="H1038" s="138" t="s">
        <v>321</v>
      </c>
      <c r="I1038" s="138" t="s">
        <v>917</v>
      </c>
      <c r="J1038" s="138" t="s">
        <v>204</v>
      </c>
      <c r="K1038" s="138" t="s">
        <v>204</v>
      </c>
      <c r="L1038" s="138" t="s">
        <v>325</v>
      </c>
      <c r="M1038" s="138" t="s">
        <v>340</v>
      </c>
      <c r="N1038" s="138" t="s">
        <v>476</v>
      </c>
      <c r="O1038" s="138" t="s">
        <v>339</v>
      </c>
      <c r="P1038" s="138" t="s">
        <v>1212</v>
      </c>
      <c r="Q1038" s="139">
        <v>751</v>
      </c>
      <c r="R1038" s="139">
        <v>1</v>
      </c>
      <c r="S1038" s="139">
        <v>32170</v>
      </c>
      <c r="T1038" s="140"/>
      <c r="U1038" s="139">
        <v>241.59700000000001</v>
      </c>
      <c r="V1038" s="141">
        <v>5.0000000000000002E-5</v>
      </c>
      <c r="W1038" s="141">
        <f t="shared" si="19"/>
        <v>9.7663054961738931E-3</v>
      </c>
      <c r="X1038" s="141">
        <v>1.0996539085342946E-3</v>
      </c>
      <c r="AC1038" s="2"/>
      <c r="AD1038" s="2"/>
      <c r="AE1038" s="2"/>
    </row>
    <row r="1039" spans="1:31" s="134" customFormat="1">
      <c r="A1039" s="138" t="s">
        <v>1213</v>
      </c>
      <c r="B1039" s="138">
        <v>9630</v>
      </c>
      <c r="C1039" s="138" t="s">
        <v>2092</v>
      </c>
      <c r="D1039" s="138" t="s">
        <v>2093</v>
      </c>
      <c r="E1039" s="138" t="s">
        <v>309</v>
      </c>
      <c r="F1039" s="138" t="s">
        <v>2092</v>
      </c>
      <c r="G1039" s="138" t="s">
        <v>3579</v>
      </c>
      <c r="H1039" s="138" t="s">
        <v>321</v>
      </c>
      <c r="I1039" s="138" t="s">
        <v>917</v>
      </c>
      <c r="J1039" s="138" t="s">
        <v>204</v>
      </c>
      <c r="K1039" s="138" t="s">
        <v>204</v>
      </c>
      <c r="L1039" s="138" t="s">
        <v>325</v>
      </c>
      <c r="M1039" s="138" t="s">
        <v>340</v>
      </c>
      <c r="N1039" s="138" t="s">
        <v>484</v>
      </c>
      <c r="O1039" s="138" t="s">
        <v>339</v>
      </c>
      <c r="P1039" s="138" t="s">
        <v>1212</v>
      </c>
      <c r="Q1039" s="139">
        <v>42920</v>
      </c>
      <c r="R1039" s="139">
        <v>1</v>
      </c>
      <c r="S1039" s="139">
        <v>546.6</v>
      </c>
      <c r="T1039" s="140"/>
      <c r="U1039" s="139">
        <v>234.601</v>
      </c>
      <c r="V1039" s="141">
        <v>2.0000000000000002E-5</v>
      </c>
      <c r="W1039" s="141">
        <f t="shared" si="19"/>
        <v>9.4834995290003238E-3</v>
      </c>
      <c r="X1039" s="141">
        <v>1.0678108858804291E-3</v>
      </c>
      <c r="AC1039" s="2"/>
      <c r="AD1039" s="2"/>
      <c r="AE1039" s="2"/>
    </row>
    <row r="1040" spans="1:31" s="134" customFormat="1">
      <c r="A1040" s="138" t="s">
        <v>1213</v>
      </c>
      <c r="B1040" s="138">
        <v>9630</v>
      </c>
      <c r="C1040" s="138" t="s">
        <v>3903</v>
      </c>
      <c r="D1040" s="138" t="s">
        <v>3904</v>
      </c>
      <c r="E1040" s="138" t="s">
        <v>309</v>
      </c>
      <c r="F1040" s="138" t="s">
        <v>3903</v>
      </c>
      <c r="G1040" s="138" t="s">
        <v>3905</v>
      </c>
      <c r="H1040" s="138" t="s">
        <v>321</v>
      </c>
      <c r="I1040" s="138" t="s">
        <v>917</v>
      </c>
      <c r="J1040" s="138" t="s">
        <v>204</v>
      </c>
      <c r="K1040" s="138" t="s">
        <v>204</v>
      </c>
      <c r="L1040" s="138" t="s">
        <v>325</v>
      </c>
      <c r="M1040" s="138" t="s">
        <v>340</v>
      </c>
      <c r="N1040" s="138" t="s">
        <v>446</v>
      </c>
      <c r="O1040" s="138" t="s">
        <v>339</v>
      </c>
      <c r="P1040" s="138" t="s">
        <v>1212</v>
      </c>
      <c r="Q1040" s="139">
        <v>1000</v>
      </c>
      <c r="R1040" s="139">
        <v>1</v>
      </c>
      <c r="S1040" s="139">
        <v>23030</v>
      </c>
      <c r="T1040" s="139">
        <v>2.0939999999999999</v>
      </c>
      <c r="U1040" s="139">
        <v>232.39400000000001</v>
      </c>
      <c r="V1040" s="141">
        <v>4.2000000000000002E-4</v>
      </c>
      <c r="W1040" s="141">
        <f t="shared" si="19"/>
        <v>9.3942838672576058E-3</v>
      </c>
      <c r="X1040" s="141">
        <v>1.0577654955149232E-3</v>
      </c>
      <c r="AC1040" s="2"/>
      <c r="AD1040" s="2"/>
      <c r="AE1040" s="2"/>
    </row>
    <row r="1041" spans="1:31" s="134" customFormat="1">
      <c r="A1041" s="138" t="s">
        <v>1213</v>
      </c>
      <c r="B1041" s="138">
        <v>9630</v>
      </c>
      <c r="C1041" s="138" t="s">
        <v>2082</v>
      </c>
      <c r="D1041" s="138" t="s">
        <v>2083</v>
      </c>
      <c r="E1041" s="138" t="s">
        <v>309</v>
      </c>
      <c r="F1041" s="138" t="s">
        <v>3741</v>
      </c>
      <c r="G1041" s="138" t="s">
        <v>3742</v>
      </c>
      <c r="H1041" s="138" t="s">
        <v>321</v>
      </c>
      <c r="I1041" s="138" t="s">
        <v>917</v>
      </c>
      <c r="J1041" s="138" t="s">
        <v>204</v>
      </c>
      <c r="K1041" s="138" t="s">
        <v>204</v>
      </c>
      <c r="L1041" s="138" t="s">
        <v>325</v>
      </c>
      <c r="M1041" s="138" t="s">
        <v>340</v>
      </c>
      <c r="N1041" s="138" t="s">
        <v>464</v>
      </c>
      <c r="O1041" s="138" t="s">
        <v>339</v>
      </c>
      <c r="P1041" s="138" t="s">
        <v>1212</v>
      </c>
      <c r="Q1041" s="139">
        <v>21439</v>
      </c>
      <c r="R1041" s="139">
        <v>1</v>
      </c>
      <c r="S1041" s="139">
        <v>992.1</v>
      </c>
      <c r="T1041" s="139">
        <v>2.036</v>
      </c>
      <c r="U1041" s="139">
        <v>214.732</v>
      </c>
      <c r="V1041" s="141">
        <v>3.0000000000000001E-5</v>
      </c>
      <c r="W1041" s="141">
        <f t="shared" si="19"/>
        <v>8.6803160296047236E-3</v>
      </c>
      <c r="X1041" s="141">
        <v>9.773750629659564E-4</v>
      </c>
      <c r="AC1041" s="2"/>
      <c r="AD1041" s="2"/>
      <c r="AE1041" s="2"/>
    </row>
    <row r="1042" spans="1:31" s="134" customFormat="1">
      <c r="A1042" s="138" t="s">
        <v>1213</v>
      </c>
      <c r="B1042" s="138">
        <v>9630</v>
      </c>
      <c r="C1042" s="138" t="s">
        <v>2550</v>
      </c>
      <c r="D1042" s="138" t="s">
        <v>2551</v>
      </c>
      <c r="E1042" s="138" t="s">
        <v>309</v>
      </c>
      <c r="F1042" s="138" t="s">
        <v>2550</v>
      </c>
      <c r="G1042" s="138" t="s">
        <v>3534</v>
      </c>
      <c r="H1042" s="138" t="s">
        <v>321</v>
      </c>
      <c r="I1042" s="138" t="s">
        <v>917</v>
      </c>
      <c r="J1042" s="138" t="s">
        <v>204</v>
      </c>
      <c r="K1042" s="138" t="s">
        <v>204</v>
      </c>
      <c r="L1042" s="138" t="s">
        <v>325</v>
      </c>
      <c r="M1042" s="138" t="s">
        <v>340</v>
      </c>
      <c r="N1042" s="138" t="s">
        <v>440</v>
      </c>
      <c r="O1042" s="138" t="s">
        <v>339</v>
      </c>
      <c r="P1042" s="138" t="s">
        <v>1212</v>
      </c>
      <c r="Q1042" s="139">
        <v>5686</v>
      </c>
      <c r="R1042" s="139">
        <v>1</v>
      </c>
      <c r="S1042" s="139">
        <v>3240</v>
      </c>
      <c r="T1042" s="140"/>
      <c r="U1042" s="139">
        <v>184.226</v>
      </c>
      <c r="V1042" s="141">
        <v>2.0000000000000002E-5</v>
      </c>
      <c r="W1042" s="141">
        <f t="shared" si="19"/>
        <v>7.4471429543335865E-3</v>
      </c>
      <c r="X1042" s="141">
        <v>8.3852382667681704E-4</v>
      </c>
      <c r="AC1042" s="2"/>
      <c r="AD1042" s="2"/>
      <c r="AE1042" s="2"/>
    </row>
    <row r="1043" spans="1:31" s="134" customFormat="1">
      <c r="A1043" s="138" t="s">
        <v>1213</v>
      </c>
      <c r="B1043" s="138">
        <v>9630</v>
      </c>
      <c r="C1043" s="138" t="s">
        <v>1913</v>
      </c>
      <c r="D1043" s="138" t="s">
        <v>1914</v>
      </c>
      <c r="E1043" s="138" t="s">
        <v>309</v>
      </c>
      <c r="F1043" s="138" t="s">
        <v>1913</v>
      </c>
      <c r="G1043" s="138" t="s">
        <v>3587</v>
      </c>
      <c r="H1043" s="138" t="s">
        <v>321</v>
      </c>
      <c r="I1043" s="138" t="s">
        <v>917</v>
      </c>
      <c r="J1043" s="138" t="s">
        <v>204</v>
      </c>
      <c r="K1043" s="138" t="s">
        <v>204</v>
      </c>
      <c r="L1043" s="138" t="s">
        <v>325</v>
      </c>
      <c r="M1043" s="138" t="s">
        <v>340</v>
      </c>
      <c r="N1043" s="138" t="s">
        <v>464</v>
      </c>
      <c r="O1043" s="138" t="s">
        <v>339</v>
      </c>
      <c r="P1043" s="138" t="s">
        <v>1212</v>
      </c>
      <c r="Q1043" s="139">
        <v>613</v>
      </c>
      <c r="R1043" s="139">
        <v>1</v>
      </c>
      <c r="S1043" s="139">
        <v>28940</v>
      </c>
      <c r="T1043" s="139">
        <v>1.159</v>
      </c>
      <c r="U1043" s="139">
        <v>178.56200000000001</v>
      </c>
      <c r="V1043" s="141">
        <v>1.0000000000000001E-5</v>
      </c>
      <c r="W1043" s="141">
        <f t="shared" si="19"/>
        <v>7.2181816910301148E-3</v>
      </c>
      <c r="X1043" s="141">
        <v>8.1274354075464819E-4</v>
      </c>
      <c r="AC1043" s="2"/>
      <c r="AD1043" s="2"/>
      <c r="AE1043" s="2"/>
    </row>
    <row r="1044" spans="1:31" s="134" customFormat="1">
      <c r="A1044" s="138" t="s">
        <v>1213</v>
      </c>
      <c r="B1044" s="138">
        <v>9630</v>
      </c>
      <c r="C1044" s="138" t="s">
        <v>2598</v>
      </c>
      <c r="D1044" s="138" t="s">
        <v>2599</v>
      </c>
      <c r="E1044" s="138" t="s">
        <v>309</v>
      </c>
      <c r="F1044" s="138" t="s">
        <v>2598</v>
      </c>
      <c r="G1044" s="138" t="s">
        <v>3664</v>
      </c>
      <c r="H1044" s="138" t="s">
        <v>321</v>
      </c>
      <c r="I1044" s="138" t="s">
        <v>917</v>
      </c>
      <c r="J1044" s="138" t="s">
        <v>204</v>
      </c>
      <c r="K1044" s="138" t="s">
        <v>204</v>
      </c>
      <c r="L1044" s="138" t="s">
        <v>325</v>
      </c>
      <c r="M1044" s="138" t="s">
        <v>340</v>
      </c>
      <c r="N1044" s="138" t="s">
        <v>454</v>
      </c>
      <c r="O1044" s="138" t="s">
        <v>339</v>
      </c>
      <c r="P1044" s="138" t="s">
        <v>1212</v>
      </c>
      <c r="Q1044" s="139">
        <v>85947.8</v>
      </c>
      <c r="R1044" s="139">
        <v>1</v>
      </c>
      <c r="S1044" s="139">
        <v>203</v>
      </c>
      <c r="T1044" s="140"/>
      <c r="U1044" s="139">
        <v>174.47399999999999</v>
      </c>
      <c r="V1044" s="141">
        <v>3.0000000000000001E-5</v>
      </c>
      <c r="W1044" s="141">
        <f t="shared" si="19"/>
        <v>7.052928575849219E-3</v>
      </c>
      <c r="X1044" s="141">
        <v>7.9413658297748939E-4</v>
      </c>
      <c r="AC1044" s="2"/>
      <c r="AD1044" s="2"/>
      <c r="AE1044" s="2"/>
    </row>
    <row r="1045" spans="1:31" s="134" customFormat="1">
      <c r="A1045" s="138" t="s">
        <v>1213</v>
      </c>
      <c r="B1045" s="138">
        <v>9630</v>
      </c>
      <c r="C1045" s="138" t="s">
        <v>1714</v>
      </c>
      <c r="D1045" s="138" t="s">
        <v>1715</v>
      </c>
      <c r="E1045" s="138" t="s">
        <v>309</v>
      </c>
      <c r="F1045" s="138" t="s">
        <v>3657</v>
      </c>
      <c r="G1045" s="138" t="s">
        <v>3658</v>
      </c>
      <c r="H1045" s="138" t="s">
        <v>321</v>
      </c>
      <c r="I1045" s="138" t="s">
        <v>917</v>
      </c>
      <c r="J1045" s="138" t="s">
        <v>204</v>
      </c>
      <c r="K1045" s="138" t="s">
        <v>204</v>
      </c>
      <c r="L1045" s="138" t="s">
        <v>325</v>
      </c>
      <c r="M1045" s="138" t="s">
        <v>340</v>
      </c>
      <c r="N1045" s="138" t="s">
        <v>464</v>
      </c>
      <c r="O1045" s="138" t="s">
        <v>339</v>
      </c>
      <c r="P1045" s="138" t="s">
        <v>1212</v>
      </c>
      <c r="Q1045" s="139">
        <v>8795</v>
      </c>
      <c r="R1045" s="139">
        <v>1</v>
      </c>
      <c r="S1045" s="139">
        <v>1783</v>
      </c>
      <c r="T1045" s="140"/>
      <c r="U1045" s="139">
        <v>156.815</v>
      </c>
      <c r="V1045" s="141">
        <v>5.0000000000000002E-5</v>
      </c>
      <c r="W1045" s="141">
        <f t="shared" si="19"/>
        <v>6.3390820100519005E-3</v>
      </c>
      <c r="X1045" s="141">
        <v>7.1375980524098154E-4</v>
      </c>
      <c r="AC1045" s="2"/>
      <c r="AD1045" s="2"/>
      <c r="AE1045" s="2"/>
    </row>
    <row r="1046" spans="1:31" s="134" customFormat="1">
      <c r="A1046" s="138" t="s">
        <v>1213</v>
      </c>
      <c r="B1046" s="138">
        <v>9630</v>
      </c>
      <c r="C1046" s="138" t="s">
        <v>1781</v>
      </c>
      <c r="D1046" s="138" t="s">
        <v>1782</v>
      </c>
      <c r="E1046" s="138" t="s">
        <v>309</v>
      </c>
      <c r="F1046" s="138" t="s">
        <v>3546</v>
      </c>
      <c r="G1046" s="138" t="s">
        <v>3547</v>
      </c>
      <c r="H1046" s="138" t="s">
        <v>321</v>
      </c>
      <c r="I1046" s="138" t="s">
        <v>917</v>
      </c>
      <c r="J1046" s="138" t="s">
        <v>204</v>
      </c>
      <c r="K1046" s="138" t="s">
        <v>204</v>
      </c>
      <c r="L1046" s="138" t="s">
        <v>325</v>
      </c>
      <c r="M1046" s="138" t="s">
        <v>340</v>
      </c>
      <c r="N1046" s="138" t="s">
        <v>454</v>
      </c>
      <c r="O1046" s="138" t="s">
        <v>339</v>
      </c>
      <c r="P1046" s="138" t="s">
        <v>1212</v>
      </c>
      <c r="Q1046" s="139">
        <v>1790</v>
      </c>
      <c r="R1046" s="139">
        <v>1</v>
      </c>
      <c r="S1046" s="139">
        <v>8700</v>
      </c>
      <c r="T1046" s="140"/>
      <c r="U1046" s="139">
        <v>155.72999999999999</v>
      </c>
      <c r="V1046" s="141">
        <v>2.0000000000000002E-5</v>
      </c>
      <c r="W1046" s="141">
        <f t="shared" si="19"/>
        <v>6.2952220222898475E-3</v>
      </c>
      <c r="X1046" s="141">
        <v>7.0882131473505756E-4</v>
      </c>
      <c r="AC1046" s="2"/>
      <c r="AD1046" s="2"/>
      <c r="AE1046" s="2"/>
    </row>
    <row r="1047" spans="1:31" s="134" customFormat="1">
      <c r="A1047" s="138" t="s">
        <v>1213</v>
      </c>
      <c r="B1047" s="138">
        <v>9630</v>
      </c>
      <c r="C1047" s="138" t="s">
        <v>1753</v>
      </c>
      <c r="D1047" s="138" t="s">
        <v>1754</v>
      </c>
      <c r="E1047" s="138" t="s">
        <v>309</v>
      </c>
      <c r="F1047" s="138" t="s">
        <v>1753</v>
      </c>
      <c r="G1047" s="138" t="s">
        <v>3663</v>
      </c>
      <c r="H1047" s="138" t="s">
        <v>321</v>
      </c>
      <c r="I1047" s="138" t="s">
        <v>917</v>
      </c>
      <c r="J1047" s="138" t="s">
        <v>204</v>
      </c>
      <c r="K1047" s="138" t="s">
        <v>204</v>
      </c>
      <c r="L1047" s="138" t="s">
        <v>325</v>
      </c>
      <c r="M1047" s="138" t="s">
        <v>340</v>
      </c>
      <c r="N1047" s="138" t="s">
        <v>447</v>
      </c>
      <c r="O1047" s="138" t="s">
        <v>339</v>
      </c>
      <c r="P1047" s="138" t="s">
        <v>1212</v>
      </c>
      <c r="Q1047" s="139">
        <v>8255</v>
      </c>
      <c r="R1047" s="139">
        <v>1</v>
      </c>
      <c r="S1047" s="139">
        <v>1661</v>
      </c>
      <c r="T1047" s="140"/>
      <c r="U1047" s="139">
        <v>137.11600000000001</v>
      </c>
      <c r="V1047" s="141">
        <v>3.0000000000000001E-5</v>
      </c>
      <c r="W1047" s="141">
        <f t="shared" si="19"/>
        <v>5.5427705824715526E-3</v>
      </c>
      <c r="X1047" s="141">
        <v>6.2409775503250602E-4</v>
      </c>
      <c r="AC1047" s="2"/>
      <c r="AD1047" s="2"/>
      <c r="AE1047" s="2"/>
    </row>
    <row r="1048" spans="1:31" s="134" customFormat="1">
      <c r="A1048" s="138" t="s">
        <v>1213</v>
      </c>
      <c r="B1048" s="138">
        <v>9630</v>
      </c>
      <c r="C1048" s="138" t="s">
        <v>2385</v>
      </c>
      <c r="D1048" s="138" t="s">
        <v>2386</v>
      </c>
      <c r="E1048" s="138" t="s">
        <v>309</v>
      </c>
      <c r="F1048" s="138" t="s">
        <v>2385</v>
      </c>
      <c r="G1048" s="138" t="s">
        <v>3641</v>
      </c>
      <c r="H1048" s="138" t="s">
        <v>321</v>
      </c>
      <c r="I1048" s="138" t="s">
        <v>917</v>
      </c>
      <c r="J1048" s="138" t="s">
        <v>204</v>
      </c>
      <c r="K1048" s="138" t="s">
        <v>204</v>
      </c>
      <c r="L1048" s="138" t="s">
        <v>325</v>
      </c>
      <c r="M1048" s="138" t="s">
        <v>340</v>
      </c>
      <c r="N1048" s="138" t="s">
        <v>447</v>
      </c>
      <c r="O1048" s="138" t="s">
        <v>339</v>
      </c>
      <c r="P1048" s="138" t="s">
        <v>1212</v>
      </c>
      <c r="Q1048" s="139">
        <v>455</v>
      </c>
      <c r="R1048" s="139">
        <v>1</v>
      </c>
      <c r="S1048" s="139">
        <v>30010</v>
      </c>
      <c r="T1048" s="140"/>
      <c r="U1048" s="139">
        <v>136.54599999999999</v>
      </c>
      <c r="V1048" s="141">
        <v>2.0000000000000002E-5</v>
      </c>
      <c r="W1048" s="141">
        <f t="shared" si="19"/>
        <v>5.519728929914528E-3</v>
      </c>
      <c r="X1048" s="141">
        <v>6.2150334066533852E-4</v>
      </c>
      <c r="AC1048" s="2"/>
      <c r="AD1048" s="2"/>
      <c r="AE1048" s="2"/>
    </row>
    <row r="1049" spans="1:31" s="134" customFormat="1">
      <c r="A1049" s="138" t="s">
        <v>1213</v>
      </c>
      <c r="B1049" s="138">
        <v>9630</v>
      </c>
      <c r="C1049" s="138" t="s">
        <v>2703</v>
      </c>
      <c r="D1049" s="138" t="s">
        <v>2704</v>
      </c>
      <c r="E1049" s="138" t="s">
        <v>309</v>
      </c>
      <c r="F1049" s="138" t="s">
        <v>2703</v>
      </c>
      <c r="G1049" s="138" t="s">
        <v>3746</v>
      </c>
      <c r="H1049" s="138" t="s">
        <v>321</v>
      </c>
      <c r="I1049" s="138" t="s">
        <v>917</v>
      </c>
      <c r="J1049" s="138" t="s">
        <v>204</v>
      </c>
      <c r="K1049" s="138" t="s">
        <v>204</v>
      </c>
      <c r="L1049" s="138" t="s">
        <v>325</v>
      </c>
      <c r="M1049" s="138" t="s">
        <v>340</v>
      </c>
      <c r="N1049" s="138" t="s">
        <v>451</v>
      </c>
      <c r="O1049" s="138" t="s">
        <v>339</v>
      </c>
      <c r="P1049" s="138" t="s">
        <v>1212</v>
      </c>
      <c r="Q1049" s="139">
        <v>136</v>
      </c>
      <c r="R1049" s="139">
        <v>1</v>
      </c>
      <c r="S1049" s="139">
        <v>99210</v>
      </c>
      <c r="T1049" s="140"/>
      <c r="U1049" s="139">
        <v>134.92599999999999</v>
      </c>
      <c r="V1049" s="141">
        <v>2.0000000000000002E-5</v>
      </c>
      <c r="W1049" s="141">
        <f t="shared" si="19"/>
        <v>5.4542421279103574E-3</v>
      </c>
      <c r="X1049" s="141">
        <v>6.1412974193759951E-4</v>
      </c>
      <c r="AC1049" s="2"/>
      <c r="AD1049" s="2"/>
      <c r="AE1049" s="2"/>
    </row>
    <row r="1050" spans="1:31" s="134" customFormat="1">
      <c r="A1050" s="138" t="s">
        <v>1213</v>
      </c>
      <c r="B1050" s="138">
        <v>9630</v>
      </c>
      <c r="C1050" s="138" t="s">
        <v>2327</v>
      </c>
      <c r="D1050" s="138" t="s">
        <v>2328</v>
      </c>
      <c r="E1050" s="138" t="s">
        <v>309</v>
      </c>
      <c r="F1050" s="138" t="s">
        <v>2327</v>
      </c>
      <c r="G1050" s="138" t="s">
        <v>3745</v>
      </c>
      <c r="H1050" s="138" t="s">
        <v>321</v>
      </c>
      <c r="I1050" s="138" t="s">
        <v>917</v>
      </c>
      <c r="J1050" s="138" t="s">
        <v>204</v>
      </c>
      <c r="K1050" s="138" t="s">
        <v>204</v>
      </c>
      <c r="L1050" s="138" t="s">
        <v>325</v>
      </c>
      <c r="M1050" s="138" t="s">
        <v>340</v>
      </c>
      <c r="N1050" s="138" t="s">
        <v>464</v>
      </c>
      <c r="O1050" s="138" t="s">
        <v>339</v>
      </c>
      <c r="P1050" s="138" t="s">
        <v>1212</v>
      </c>
      <c r="Q1050" s="139">
        <v>4557</v>
      </c>
      <c r="R1050" s="139">
        <v>1</v>
      </c>
      <c r="S1050" s="139">
        <v>2900</v>
      </c>
      <c r="T1050" s="139">
        <v>1.0940000000000001</v>
      </c>
      <c r="U1050" s="139">
        <v>133.24700000000001</v>
      </c>
      <c r="V1050" s="141">
        <v>2.0000000000000002E-5</v>
      </c>
      <c r="W1050" s="141">
        <f t="shared" si="19"/>
        <v>5.3863703127467761E-3</v>
      </c>
      <c r="X1050" s="141">
        <v>6.0648759856483806E-4</v>
      </c>
      <c r="AC1050" s="2"/>
      <c r="AD1050" s="2"/>
      <c r="AE1050" s="2"/>
    </row>
    <row r="1051" spans="1:31" s="134" customFormat="1">
      <c r="A1051" s="138" t="s">
        <v>1213</v>
      </c>
      <c r="B1051" s="138">
        <v>9630</v>
      </c>
      <c r="C1051" s="138" t="s">
        <v>2351</v>
      </c>
      <c r="D1051" s="138" t="s">
        <v>2352</v>
      </c>
      <c r="E1051" s="138" t="s">
        <v>309</v>
      </c>
      <c r="F1051" s="138" t="s">
        <v>3737</v>
      </c>
      <c r="G1051" s="138" t="s">
        <v>3738</v>
      </c>
      <c r="H1051" s="138" t="s">
        <v>321</v>
      </c>
      <c r="I1051" s="138" t="s">
        <v>917</v>
      </c>
      <c r="J1051" s="138" t="s">
        <v>204</v>
      </c>
      <c r="K1051" s="138" t="s">
        <v>204</v>
      </c>
      <c r="L1051" s="138" t="s">
        <v>325</v>
      </c>
      <c r="M1051" s="138" t="s">
        <v>340</v>
      </c>
      <c r="N1051" s="138" t="s">
        <v>459</v>
      </c>
      <c r="O1051" s="138" t="s">
        <v>339</v>
      </c>
      <c r="P1051" s="138" t="s">
        <v>1212</v>
      </c>
      <c r="Q1051" s="139">
        <v>1654</v>
      </c>
      <c r="R1051" s="139">
        <v>1</v>
      </c>
      <c r="S1051" s="139">
        <v>7800</v>
      </c>
      <c r="T1051" s="140"/>
      <c r="U1051" s="139">
        <v>129.012</v>
      </c>
      <c r="V1051" s="141">
        <v>1.0000000000000001E-5</v>
      </c>
      <c r="W1051" s="141">
        <f t="shared" si="19"/>
        <v>5.2151748766432792E-3</v>
      </c>
      <c r="X1051" s="141">
        <v>5.8721155497719931E-4</v>
      </c>
      <c r="AC1051" s="2"/>
      <c r="AD1051" s="2"/>
      <c r="AE1051" s="2"/>
    </row>
    <row r="1052" spans="1:31" s="134" customFormat="1">
      <c r="A1052" s="138" t="s">
        <v>1213</v>
      </c>
      <c r="B1052" s="138">
        <v>9630</v>
      </c>
      <c r="C1052" s="138" t="s">
        <v>3258</v>
      </c>
      <c r="D1052" s="138" t="s">
        <v>3259</v>
      </c>
      <c r="E1052" s="138" t="s">
        <v>309</v>
      </c>
      <c r="F1052" s="138" t="s">
        <v>3258</v>
      </c>
      <c r="G1052" s="138" t="s">
        <v>3622</v>
      </c>
      <c r="H1052" s="138" t="s">
        <v>321</v>
      </c>
      <c r="I1052" s="138" t="s">
        <v>917</v>
      </c>
      <c r="J1052" s="138" t="s">
        <v>204</v>
      </c>
      <c r="K1052" s="138" t="s">
        <v>204</v>
      </c>
      <c r="L1052" s="138" t="s">
        <v>325</v>
      </c>
      <c r="M1052" s="138" t="s">
        <v>340</v>
      </c>
      <c r="N1052" s="138" t="s">
        <v>441</v>
      </c>
      <c r="O1052" s="138" t="s">
        <v>339</v>
      </c>
      <c r="P1052" s="138" t="s">
        <v>1212</v>
      </c>
      <c r="Q1052" s="139">
        <v>494</v>
      </c>
      <c r="R1052" s="139">
        <v>1</v>
      </c>
      <c r="S1052" s="139">
        <v>26100</v>
      </c>
      <c r="T1052" s="140"/>
      <c r="U1052" s="139">
        <v>128.934</v>
      </c>
      <c r="V1052" s="141">
        <v>1.0000000000000001E-5</v>
      </c>
      <c r="W1052" s="141">
        <f t="shared" si="19"/>
        <v>5.2120218083986335E-3</v>
      </c>
      <c r="X1052" s="141">
        <v>5.8685652985327114E-4</v>
      </c>
      <c r="AC1052" s="2"/>
      <c r="AD1052" s="2"/>
      <c r="AE1052" s="2"/>
    </row>
    <row r="1053" spans="1:31" s="134" customFormat="1">
      <c r="A1053" s="138" t="s">
        <v>1213</v>
      </c>
      <c r="B1053" s="138">
        <v>9630</v>
      </c>
      <c r="C1053" s="138" t="s">
        <v>3571</v>
      </c>
      <c r="D1053" s="138" t="s">
        <v>3572</v>
      </c>
      <c r="E1053" s="138" t="s">
        <v>309</v>
      </c>
      <c r="F1053" s="138" t="s">
        <v>3571</v>
      </c>
      <c r="G1053" s="138" t="s">
        <v>3573</v>
      </c>
      <c r="H1053" s="138" t="s">
        <v>321</v>
      </c>
      <c r="I1053" s="138" t="s">
        <v>917</v>
      </c>
      <c r="J1053" s="138" t="s">
        <v>204</v>
      </c>
      <c r="K1053" s="138" t="s">
        <v>204</v>
      </c>
      <c r="L1053" s="138" t="s">
        <v>325</v>
      </c>
      <c r="M1053" s="138" t="s">
        <v>340</v>
      </c>
      <c r="N1053" s="138" t="s">
        <v>475</v>
      </c>
      <c r="O1053" s="138" t="s">
        <v>339</v>
      </c>
      <c r="P1053" s="138" t="s">
        <v>1212</v>
      </c>
      <c r="Q1053" s="139">
        <v>415</v>
      </c>
      <c r="R1053" s="139">
        <v>1</v>
      </c>
      <c r="S1053" s="139">
        <v>30240</v>
      </c>
      <c r="T1053" s="140"/>
      <c r="U1053" s="139">
        <v>125.496</v>
      </c>
      <c r="V1053" s="141">
        <v>3.0000000000000001E-5</v>
      </c>
      <c r="W1053" s="141">
        <f t="shared" si="19"/>
        <v>5.0730442619231148E-3</v>
      </c>
      <c r="X1053" s="141">
        <v>5.7120811477551388E-4</v>
      </c>
      <c r="AC1053" s="2"/>
      <c r="AD1053" s="2"/>
      <c r="AE1053" s="2"/>
    </row>
    <row r="1054" spans="1:31" s="134" customFormat="1">
      <c r="A1054" s="138" t="s">
        <v>1213</v>
      </c>
      <c r="B1054" s="138">
        <v>9630</v>
      </c>
      <c r="C1054" s="138" t="s">
        <v>2536</v>
      </c>
      <c r="D1054" s="138" t="s">
        <v>2537</v>
      </c>
      <c r="E1054" s="138" t="s">
        <v>309</v>
      </c>
      <c r="F1054" s="138" t="s">
        <v>2536</v>
      </c>
      <c r="G1054" s="138" t="s">
        <v>3790</v>
      </c>
      <c r="H1054" s="138" t="s">
        <v>321</v>
      </c>
      <c r="I1054" s="138" t="s">
        <v>917</v>
      </c>
      <c r="J1054" s="138" t="s">
        <v>204</v>
      </c>
      <c r="K1054" s="138" t="s">
        <v>204</v>
      </c>
      <c r="L1054" s="138" t="s">
        <v>325</v>
      </c>
      <c r="M1054" s="138" t="s">
        <v>340</v>
      </c>
      <c r="N1054" s="138" t="s">
        <v>451</v>
      </c>
      <c r="O1054" s="138" t="s">
        <v>339</v>
      </c>
      <c r="P1054" s="138" t="s">
        <v>1212</v>
      </c>
      <c r="Q1054" s="139">
        <v>152376</v>
      </c>
      <c r="R1054" s="139">
        <v>1</v>
      </c>
      <c r="S1054" s="139">
        <v>80.5</v>
      </c>
      <c r="T1054" s="140"/>
      <c r="U1054" s="139">
        <v>122.663</v>
      </c>
      <c r="V1054" s="141">
        <v>1.2E-4</v>
      </c>
      <c r="W1054" s="141">
        <f t="shared" si="19"/>
        <v>4.9585232063195242E-3</v>
      </c>
      <c r="X1054" s="141">
        <v>5.5831342021027657E-4</v>
      </c>
      <c r="AC1054" s="2"/>
      <c r="AD1054" s="2"/>
      <c r="AE1054" s="2"/>
    </row>
    <row r="1055" spans="1:31" s="134" customFormat="1">
      <c r="A1055" s="138" t="s">
        <v>1213</v>
      </c>
      <c r="B1055" s="138">
        <v>9630</v>
      </c>
      <c r="C1055" s="138" t="s">
        <v>3754</v>
      </c>
      <c r="D1055" s="138" t="s">
        <v>3755</v>
      </c>
      <c r="E1055" s="138" t="s">
        <v>309</v>
      </c>
      <c r="F1055" s="138" t="s">
        <v>3756</v>
      </c>
      <c r="G1055" s="138" t="s">
        <v>3757</v>
      </c>
      <c r="H1055" s="138" t="s">
        <v>321</v>
      </c>
      <c r="I1055" s="138" t="s">
        <v>917</v>
      </c>
      <c r="J1055" s="138" t="s">
        <v>204</v>
      </c>
      <c r="K1055" s="138" t="s">
        <v>204</v>
      </c>
      <c r="L1055" s="138" t="s">
        <v>325</v>
      </c>
      <c r="M1055" s="138" t="s">
        <v>340</v>
      </c>
      <c r="N1055" s="138" t="s">
        <v>476</v>
      </c>
      <c r="O1055" s="138" t="s">
        <v>339</v>
      </c>
      <c r="P1055" s="138" t="s">
        <v>1212</v>
      </c>
      <c r="Q1055" s="139">
        <v>1704</v>
      </c>
      <c r="R1055" s="139">
        <v>1</v>
      </c>
      <c r="S1055" s="139">
        <v>6861</v>
      </c>
      <c r="T1055" s="139">
        <v>1.0620000000000001</v>
      </c>
      <c r="U1055" s="139">
        <v>117.973</v>
      </c>
      <c r="V1055" s="141">
        <v>2.0000000000000002E-5</v>
      </c>
      <c r="W1055" s="141">
        <f t="shared" si="19"/>
        <v>4.768934872122264E-3</v>
      </c>
      <c r="X1055" s="141">
        <v>5.3696639673305683E-4</v>
      </c>
      <c r="AC1055" s="2"/>
      <c r="AD1055" s="2"/>
      <c r="AE1055" s="2"/>
    </row>
    <row r="1056" spans="1:31" s="134" customFormat="1">
      <c r="A1056" s="138" t="s">
        <v>1213</v>
      </c>
      <c r="B1056" s="138">
        <v>9630</v>
      </c>
      <c r="C1056" s="138" t="s">
        <v>2280</v>
      </c>
      <c r="D1056" s="138" t="s">
        <v>2281</v>
      </c>
      <c r="E1056" s="138" t="s">
        <v>309</v>
      </c>
      <c r="F1056" s="138" t="s">
        <v>2280</v>
      </c>
      <c r="G1056" s="138" t="s">
        <v>3608</v>
      </c>
      <c r="H1056" s="138" t="s">
        <v>321</v>
      </c>
      <c r="I1056" s="138" t="s">
        <v>917</v>
      </c>
      <c r="J1056" s="138" t="s">
        <v>204</v>
      </c>
      <c r="K1056" s="138" t="s">
        <v>204</v>
      </c>
      <c r="L1056" s="138" t="s">
        <v>325</v>
      </c>
      <c r="M1056" s="138" t="s">
        <v>340</v>
      </c>
      <c r="N1056" s="138" t="s">
        <v>454</v>
      </c>
      <c r="O1056" s="138" t="s">
        <v>339</v>
      </c>
      <c r="P1056" s="138" t="s">
        <v>1212</v>
      </c>
      <c r="Q1056" s="139">
        <v>201</v>
      </c>
      <c r="R1056" s="139">
        <v>1</v>
      </c>
      <c r="S1056" s="139">
        <v>57450</v>
      </c>
      <c r="T1056" s="140"/>
      <c r="U1056" s="139">
        <v>115.47499999999999</v>
      </c>
      <c r="V1056" s="141">
        <v>1.0000000000000001E-5</v>
      </c>
      <c r="W1056" s="141">
        <f t="shared" si="19"/>
        <v>4.6679558403899066E-3</v>
      </c>
      <c r="X1056" s="141">
        <v>5.2559648955904947E-4</v>
      </c>
      <c r="AC1056" s="2"/>
      <c r="AD1056" s="2"/>
      <c r="AE1056" s="2"/>
    </row>
    <row r="1057" spans="1:31" s="134" customFormat="1">
      <c r="A1057" s="138" t="s">
        <v>1213</v>
      </c>
      <c r="B1057" s="138">
        <v>9630</v>
      </c>
      <c r="C1057" s="138" t="s">
        <v>2262</v>
      </c>
      <c r="D1057" s="138" t="s">
        <v>2263</v>
      </c>
      <c r="E1057" s="138" t="s">
        <v>309</v>
      </c>
      <c r="F1057" s="138" t="s">
        <v>2262</v>
      </c>
      <c r="G1057" s="138" t="s">
        <v>3747</v>
      </c>
      <c r="H1057" s="138" t="s">
        <v>321</v>
      </c>
      <c r="I1057" s="138" t="s">
        <v>917</v>
      </c>
      <c r="J1057" s="138" t="s">
        <v>204</v>
      </c>
      <c r="K1057" s="138" t="s">
        <v>204</v>
      </c>
      <c r="L1057" s="138" t="s">
        <v>325</v>
      </c>
      <c r="M1057" s="138" t="s">
        <v>340</v>
      </c>
      <c r="N1057" s="138" t="s">
        <v>441</v>
      </c>
      <c r="O1057" s="138" t="s">
        <v>339</v>
      </c>
      <c r="P1057" s="138" t="s">
        <v>1212</v>
      </c>
      <c r="Q1057" s="139">
        <v>9529</v>
      </c>
      <c r="R1057" s="139">
        <v>1</v>
      </c>
      <c r="S1057" s="139">
        <v>1013</v>
      </c>
      <c r="T1057" s="139">
        <v>0.95299999999999996</v>
      </c>
      <c r="U1057" s="139">
        <v>97.481999999999999</v>
      </c>
      <c r="V1057" s="141">
        <v>2.0000000000000002E-5</v>
      </c>
      <c r="W1057" s="141">
        <f t="shared" si="19"/>
        <v>3.9406076746732093E-3</v>
      </c>
      <c r="X1057" s="141">
        <v>4.4369947603546445E-4</v>
      </c>
      <c r="AC1057" s="2"/>
      <c r="AD1057" s="2"/>
      <c r="AE1057" s="2"/>
    </row>
    <row r="1058" spans="1:31" s="134" customFormat="1">
      <c r="A1058" s="138" t="s">
        <v>1213</v>
      </c>
      <c r="B1058" s="138">
        <v>9630</v>
      </c>
      <c r="C1058" s="138" t="s">
        <v>1920</v>
      </c>
      <c r="D1058" s="138" t="s">
        <v>1921</v>
      </c>
      <c r="E1058" s="138" t="s">
        <v>309</v>
      </c>
      <c r="F1058" s="138" t="s">
        <v>1920</v>
      </c>
      <c r="G1058" s="138" t="s">
        <v>3551</v>
      </c>
      <c r="H1058" s="138" t="s">
        <v>321</v>
      </c>
      <c r="I1058" s="138" t="s">
        <v>917</v>
      </c>
      <c r="J1058" s="138" t="s">
        <v>204</v>
      </c>
      <c r="K1058" s="138" t="s">
        <v>204</v>
      </c>
      <c r="L1058" s="138" t="s">
        <v>325</v>
      </c>
      <c r="M1058" s="138" t="s">
        <v>340</v>
      </c>
      <c r="N1058" s="138" t="s">
        <v>464</v>
      </c>
      <c r="O1058" s="138" t="s">
        <v>339</v>
      </c>
      <c r="P1058" s="138" t="s">
        <v>1212</v>
      </c>
      <c r="Q1058" s="139">
        <v>188</v>
      </c>
      <c r="R1058" s="139">
        <v>1</v>
      </c>
      <c r="S1058" s="139">
        <v>51410</v>
      </c>
      <c r="T1058" s="140"/>
      <c r="U1058" s="139">
        <v>96.650999999999996</v>
      </c>
      <c r="V1058" s="141">
        <v>1.0000000000000001E-5</v>
      </c>
      <c r="W1058" s="141">
        <f t="shared" si="19"/>
        <v>3.9070153706821809E-3</v>
      </c>
      <c r="X1058" s="141">
        <v>4.3991709298438349E-4</v>
      </c>
      <c r="AC1058" s="2"/>
      <c r="AD1058" s="2"/>
      <c r="AE1058" s="2"/>
    </row>
    <row r="1059" spans="1:31" s="134" customFormat="1">
      <c r="A1059" s="138" t="s">
        <v>1213</v>
      </c>
      <c r="B1059" s="138">
        <v>9630</v>
      </c>
      <c r="C1059" s="138" t="s">
        <v>2517</v>
      </c>
      <c r="D1059" s="138" t="s">
        <v>2518</v>
      </c>
      <c r="E1059" s="138" t="s">
        <v>309</v>
      </c>
      <c r="F1059" s="138" t="s">
        <v>2517</v>
      </c>
      <c r="G1059" s="138" t="s">
        <v>3779</v>
      </c>
      <c r="H1059" s="138" t="s">
        <v>321</v>
      </c>
      <c r="I1059" s="138" t="s">
        <v>917</v>
      </c>
      <c r="J1059" s="138" t="s">
        <v>204</v>
      </c>
      <c r="K1059" s="138" t="s">
        <v>204</v>
      </c>
      <c r="L1059" s="138" t="s">
        <v>325</v>
      </c>
      <c r="M1059" s="138" t="s">
        <v>340</v>
      </c>
      <c r="N1059" s="138" t="s">
        <v>447</v>
      </c>
      <c r="O1059" s="138" t="s">
        <v>339</v>
      </c>
      <c r="P1059" s="138" t="s">
        <v>1212</v>
      </c>
      <c r="Q1059" s="139">
        <v>9218</v>
      </c>
      <c r="R1059" s="139">
        <v>1</v>
      </c>
      <c r="S1059" s="139">
        <v>972.7</v>
      </c>
      <c r="T1059" s="140"/>
      <c r="U1059" s="139">
        <v>89.662999999999997</v>
      </c>
      <c r="V1059" s="141">
        <v>2.0000000000000002E-5</v>
      </c>
      <c r="W1059" s="141">
        <f t="shared" si="19"/>
        <v>3.6245327951234482E-3</v>
      </c>
      <c r="X1059" s="141">
        <v>4.0811048316374149E-4</v>
      </c>
      <c r="AC1059" s="2"/>
      <c r="AD1059" s="2"/>
      <c r="AE1059" s="2"/>
    </row>
    <row r="1060" spans="1:31" s="134" customFormat="1">
      <c r="A1060" s="138" t="s">
        <v>1213</v>
      </c>
      <c r="B1060" s="138">
        <v>9630</v>
      </c>
      <c r="C1060" s="138" t="s">
        <v>2050</v>
      </c>
      <c r="D1060" s="138" t="s">
        <v>2051</v>
      </c>
      <c r="E1060" s="138" t="s">
        <v>309</v>
      </c>
      <c r="F1060" s="138" t="s">
        <v>2050</v>
      </c>
      <c r="G1060" s="138" t="s">
        <v>3668</v>
      </c>
      <c r="H1060" s="138" t="s">
        <v>321</v>
      </c>
      <c r="I1060" s="138" t="s">
        <v>917</v>
      </c>
      <c r="J1060" s="138" t="s">
        <v>204</v>
      </c>
      <c r="K1060" s="138" t="s">
        <v>204</v>
      </c>
      <c r="L1060" s="138" t="s">
        <v>325</v>
      </c>
      <c r="M1060" s="138" t="s">
        <v>340</v>
      </c>
      <c r="N1060" s="138" t="s">
        <v>464</v>
      </c>
      <c r="O1060" s="138" t="s">
        <v>339</v>
      </c>
      <c r="P1060" s="138" t="s">
        <v>1212</v>
      </c>
      <c r="Q1060" s="139">
        <v>4876</v>
      </c>
      <c r="R1060" s="139">
        <v>1</v>
      </c>
      <c r="S1060" s="139">
        <v>1796</v>
      </c>
      <c r="T1060" s="140"/>
      <c r="U1060" s="139">
        <v>87.572999999999993</v>
      </c>
      <c r="V1060" s="141">
        <v>1.0000000000000001E-5</v>
      </c>
      <c r="W1060" s="141">
        <f t="shared" si="19"/>
        <v>3.5400467357476965E-3</v>
      </c>
      <c r="X1060" s="141">
        <v>3.9859763048412757E-4</v>
      </c>
      <c r="AC1060" s="2"/>
      <c r="AD1060" s="2"/>
      <c r="AE1060" s="2"/>
    </row>
    <row r="1061" spans="1:31" s="134" customFormat="1">
      <c r="A1061" s="138" t="s">
        <v>1213</v>
      </c>
      <c r="B1061" s="138">
        <v>9630</v>
      </c>
      <c r="C1061" s="138" t="s">
        <v>3574</v>
      </c>
      <c r="D1061" s="138" t="s">
        <v>3575</v>
      </c>
      <c r="E1061" s="138" t="s">
        <v>309</v>
      </c>
      <c r="F1061" s="138" t="s">
        <v>3576</v>
      </c>
      <c r="G1061" s="138" t="s">
        <v>3577</v>
      </c>
      <c r="H1061" s="138" t="s">
        <v>321</v>
      </c>
      <c r="I1061" s="138" t="s">
        <v>917</v>
      </c>
      <c r="J1061" s="138" t="s">
        <v>204</v>
      </c>
      <c r="K1061" s="138" t="s">
        <v>204</v>
      </c>
      <c r="L1061" s="138" t="s">
        <v>325</v>
      </c>
      <c r="M1061" s="138" t="s">
        <v>340</v>
      </c>
      <c r="N1061" s="138" t="s">
        <v>454</v>
      </c>
      <c r="O1061" s="138" t="s">
        <v>339</v>
      </c>
      <c r="P1061" s="138" t="s">
        <v>1212</v>
      </c>
      <c r="Q1061" s="139">
        <v>6884</v>
      </c>
      <c r="R1061" s="139">
        <v>1</v>
      </c>
      <c r="S1061" s="139">
        <v>1249</v>
      </c>
      <c r="T1061" s="139">
        <v>1.302</v>
      </c>
      <c r="U1061" s="139">
        <v>87.283000000000001</v>
      </c>
      <c r="V1061" s="141">
        <v>1.0000000000000001E-5</v>
      </c>
      <c r="W1061" s="141">
        <f t="shared" si="19"/>
        <v>3.5283237897099132E-3</v>
      </c>
      <c r="X1061" s="141">
        <v>3.9727766527977932E-4</v>
      </c>
      <c r="AC1061" s="2"/>
      <c r="AD1061" s="2"/>
      <c r="AE1061" s="2"/>
    </row>
    <row r="1062" spans="1:31" s="134" customFormat="1">
      <c r="A1062" s="138" t="s">
        <v>1213</v>
      </c>
      <c r="B1062" s="138">
        <v>9630</v>
      </c>
      <c r="C1062" s="138" t="s">
        <v>2923</v>
      </c>
      <c r="D1062" s="138" t="s">
        <v>2924</v>
      </c>
      <c r="E1062" s="138" t="s">
        <v>309</v>
      </c>
      <c r="F1062" s="138" t="s">
        <v>2923</v>
      </c>
      <c r="G1062" s="138" t="s">
        <v>3777</v>
      </c>
      <c r="H1062" s="138" t="s">
        <v>321</v>
      </c>
      <c r="I1062" s="138" t="s">
        <v>917</v>
      </c>
      <c r="J1062" s="138" t="s">
        <v>204</v>
      </c>
      <c r="K1062" s="138" t="s">
        <v>204</v>
      </c>
      <c r="L1062" s="138" t="s">
        <v>325</v>
      </c>
      <c r="M1062" s="138" t="s">
        <v>340</v>
      </c>
      <c r="N1062" s="138" t="s">
        <v>447</v>
      </c>
      <c r="O1062" s="138" t="s">
        <v>339</v>
      </c>
      <c r="P1062" s="138" t="s">
        <v>1212</v>
      </c>
      <c r="Q1062" s="139">
        <v>358</v>
      </c>
      <c r="R1062" s="139">
        <v>1</v>
      </c>
      <c r="S1062" s="139">
        <v>22350</v>
      </c>
      <c r="T1062" s="140"/>
      <c r="U1062" s="139">
        <v>80.013000000000005</v>
      </c>
      <c r="V1062" s="141">
        <v>3.0000000000000001E-5</v>
      </c>
      <c r="W1062" s="141">
        <f t="shared" si="19"/>
        <v>3.2344416597282323E-3</v>
      </c>
      <c r="X1062" s="141">
        <v>3.6418750308801236E-4</v>
      </c>
      <c r="AC1062" s="2"/>
      <c r="AD1062" s="2"/>
      <c r="AE1062" s="2"/>
    </row>
    <row r="1063" spans="1:31" s="134" customFormat="1">
      <c r="A1063" s="138" t="s">
        <v>1213</v>
      </c>
      <c r="B1063" s="138">
        <v>9630</v>
      </c>
      <c r="C1063" s="138" t="s">
        <v>2586</v>
      </c>
      <c r="D1063" s="138" t="s">
        <v>2587</v>
      </c>
      <c r="E1063" s="138" t="s">
        <v>309</v>
      </c>
      <c r="F1063" s="138" t="s">
        <v>2586</v>
      </c>
      <c r="G1063" s="138" t="s">
        <v>3609</v>
      </c>
      <c r="H1063" s="138" t="s">
        <v>321</v>
      </c>
      <c r="I1063" s="138" t="s">
        <v>917</v>
      </c>
      <c r="J1063" s="138" t="s">
        <v>204</v>
      </c>
      <c r="K1063" s="138" t="s">
        <v>204</v>
      </c>
      <c r="L1063" s="138" t="s">
        <v>325</v>
      </c>
      <c r="M1063" s="138" t="s">
        <v>340</v>
      </c>
      <c r="N1063" s="138" t="s">
        <v>478</v>
      </c>
      <c r="O1063" s="138" t="s">
        <v>339</v>
      </c>
      <c r="P1063" s="138" t="s">
        <v>1212</v>
      </c>
      <c r="Q1063" s="139">
        <v>4653.92</v>
      </c>
      <c r="R1063" s="139">
        <v>1</v>
      </c>
      <c r="S1063" s="139">
        <v>1651</v>
      </c>
      <c r="T1063" s="140"/>
      <c r="U1063" s="139">
        <v>76.835999999999999</v>
      </c>
      <c r="V1063" s="141">
        <v>2.0000000000000002E-5</v>
      </c>
      <c r="W1063" s="141">
        <f t="shared" si="19"/>
        <v>3.1060147646867187E-3</v>
      </c>
      <c r="X1063" s="141">
        <v>3.4972705669416865E-4</v>
      </c>
      <c r="AC1063" s="2"/>
      <c r="AD1063" s="2"/>
      <c r="AE1063" s="2"/>
    </row>
    <row r="1064" spans="1:31" s="134" customFormat="1">
      <c r="A1064" s="138" t="s">
        <v>1213</v>
      </c>
      <c r="B1064" s="138">
        <v>9630</v>
      </c>
      <c r="C1064" s="138" t="s">
        <v>1696</v>
      </c>
      <c r="D1064" s="138" t="s">
        <v>1697</v>
      </c>
      <c r="E1064" s="138" t="s">
        <v>309</v>
      </c>
      <c r="F1064" s="138" t="s">
        <v>3772</v>
      </c>
      <c r="G1064" s="138" t="s">
        <v>3773</v>
      </c>
      <c r="H1064" s="138" t="s">
        <v>321</v>
      </c>
      <c r="I1064" s="138" t="s">
        <v>917</v>
      </c>
      <c r="J1064" s="138" t="s">
        <v>204</v>
      </c>
      <c r="K1064" s="138" t="s">
        <v>204</v>
      </c>
      <c r="L1064" s="138" t="s">
        <v>325</v>
      </c>
      <c r="M1064" s="138" t="s">
        <v>340</v>
      </c>
      <c r="N1064" s="138" t="s">
        <v>464</v>
      </c>
      <c r="O1064" s="138" t="s">
        <v>339</v>
      </c>
      <c r="P1064" s="138" t="s">
        <v>1212</v>
      </c>
      <c r="Q1064" s="139">
        <v>1455</v>
      </c>
      <c r="R1064" s="139">
        <v>1</v>
      </c>
      <c r="S1064" s="139">
        <v>5236</v>
      </c>
      <c r="T1064" s="140"/>
      <c r="U1064" s="139">
        <v>76.183999999999997</v>
      </c>
      <c r="V1064" s="141">
        <v>1.0000000000000001E-5</v>
      </c>
      <c r="W1064" s="141">
        <f t="shared" si="19"/>
        <v>3.0796583480776326E-3</v>
      </c>
      <c r="X1064" s="141">
        <v>3.4675941078646136E-4</v>
      </c>
      <c r="AC1064" s="2"/>
      <c r="AD1064" s="2"/>
      <c r="AE1064" s="2"/>
    </row>
    <row r="1065" spans="1:31" s="134" customFormat="1">
      <c r="A1065" s="138" t="s">
        <v>1213</v>
      </c>
      <c r="B1065" s="138">
        <v>9630</v>
      </c>
      <c r="C1065" s="138" t="s">
        <v>3565</v>
      </c>
      <c r="D1065" s="138" t="s">
        <v>3566</v>
      </c>
      <c r="E1065" s="138" t="s">
        <v>309</v>
      </c>
      <c r="F1065" s="138" t="s">
        <v>3565</v>
      </c>
      <c r="G1065" s="138" t="s">
        <v>3567</v>
      </c>
      <c r="H1065" s="138" t="s">
        <v>321</v>
      </c>
      <c r="I1065" s="138" t="s">
        <v>917</v>
      </c>
      <c r="J1065" s="138" t="s">
        <v>204</v>
      </c>
      <c r="K1065" s="138" t="s">
        <v>204</v>
      </c>
      <c r="L1065" s="138" t="s">
        <v>325</v>
      </c>
      <c r="M1065" s="138" t="s">
        <v>340</v>
      </c>
      <c r="N1065" s="138" t="s">
        <v>458</v>
      </c>
      <c r="O1065" s="138" t="s">
        <v>339</v>
      </c>
      <c r="P1065" s="138" t="s">
        <v>1212</v>
      </c>
      <c r="Q1065" s="139">
        <v>219</v>
      </c>
      <c r="R1065" s="139">
        <v>1</v>
      </c>
      <c r="S1065" s="139">
        <v>21310</v>
      </c>
      <c r="T1065" s="140"/>
      <c r="U1065" s="139">
        <v>46.668999999999997</v>
      </c>
      <c r="V1065" s="141">
        <v>0</v>
      </c>
      <c r="W1065" s="141">
        <f t="shared" si="19"/>
        <v>1.8865454090942328E-3</v>
      </c>
      <c r="X1065" s="141">
        <v>2.1241881421287098E-4</v>
      </c>
      <c r="AC1065" s="2"/>
      <c r="AD1065" s="2"/>
      <c r="AE1065" s="2"/>
    </row>
    <row r="1066" spans="1:31" s="134" customFormat="1">
      <c r="A1066" s="138" t="s">
        <v>1213</v>
      </c>
      <c r="B1066" s="138">
        <v>9630</v>
      </c>
      <c r="C1066" s="138" t="s">
        <v>1618</v>
      </c>
      <c r="D1066" s="138" t="s">
        <v>1619</v>
      </c>
      <c r="E1066" s="138" t="s">
        <v>309</v>
      </c>
      <c r="F1066" s="138" t="s">
        <v>3626</v>
      </c>
      <c r="G1066" s="138" t="s">
        <v>3627</v>
      </c>
      <c r="H1066" s="138" t="s">
        <v>321</v>
      </c>
      <c r="I1066" s="138" t="s">
        <v>917</v>
      </c>
      <c r="J1066" s="138" t="s">
        <v>204</v>
      </c>
      <c r="K1066" s="138" t="s">
        <v>204</v>
      </c>
      <c r="L1066" s="138" t="s">
        <v>325</v>
      </c>
      <c r="M1066" s="138" t="s">
        <v>340</v>
      </c>
      <c r="N1066" s="138" t="s">
        <v>447</v>
      </c>
      <c r="O1066" s="138" t="s">
        <v>339</v>
      </c>
      <c r="P1066" s="138" t="s">
        <v>1212</v>
      </c>
      <c r="Q1066" s="139">
        <v>2714</v>
      </c>
      <c r="R1066" s="139">
        <v>1</v>
      </c>
      <c r="S1066" s="139">
        <v>1708</v>
      </c>
      <c r="T1066" s="140"/>
      <c r="U1066" s="139">
        <v>46.354999999999997</v>
      </c>
      <c r="V1066" s="141">
        <v>4.0000000000000003E-5</v>
      </c>
      <c r="W1066" s="141">
        <f t="shared" si="19"/>
        <v>1.8738522882119429E-3</v>
      </c>
      <c r="X1066" s="141">
        <v>2.1098961050885245E-4</v>
      </c>
      <c r="AC1066" s="2"/>
      <c r="AD1066" s="2"/>
      <c r="AE1066" s="2"/>
    </row>
    <row r="1067" spans="1:31" s="134" customFormat="1">
      <c r="A1067" s="138" t="s">
        <v>1213</v>
      </c>
      <c r="B1067" s="138">
        <v>9630</v>
      </c>
      <c r="C1067" s="138" t="s">
        <v>3947</v>
      </c>
      <c r="D1067" s="138" t="s">
        <v>3948</v>
      </c>
      <c r="E1067" s="138" t="s">
        <v>309</v>
      </c>
      <c r="F1067" s="138" t="s">
        <v>3949</v>
      </c>
      <c r="G1067" s="138" t="s">
        <v>3950</v>
      </c>
      <c r="H1067" s="138" t="s">
        <v>321</v>
      </c>
      <c r="I1067" s="138" t="s">
        <v>917</v>
      </c>
      <c r="J1067" s="138" t="s">
        <v>204</v>
      </c>
      <c r="K1067" s="138" t="s">
        <v>204</v>
      </c>
      <c r="L1067" s="138" t="s">
        <v>325</v>
      </c>
      <c r="M1067" s="138" t="s">
        <v>340</v>
      </c>
      <c r="N1067" s="138" t="s">
        <v>450</v>
      </c>
      <c r="O1067" s="138" t="s">
        <v>339</v>
      </c>
      <c r="P1067" s="138" t="s">
        <v>1212</v>
      </c>
      <c r="Q1067" s="139">
        <v>20915</v>
      </c>
      <c r="R1067" s="139">
        <v>1</v>
      </c>
      <c r="S1067" s="139">
        <v>168.2</v>
      </c>
      <c r="T1067" s="140"/>
      <c r="U1067" s="139">
        <v>35.179000000000002</v>
      </c>
      <c r="V1067" s="141">
        <v>1.31E-3</v>
      </c>
      <c r="W1067" s="141">
        <f t="shared" si="19"/>
        <v>1.4220742022868719E-3</v>
      </c>
      <c r="X1067" s="141">
        <v>1.6012088249575928E-4</v>
      </c>
      <c r="AC1067" s="2"/>
      <c r="AD1067" s="2"/>
      <c r="AE1067" s="2"/>
    </row>
    <row r="1068" spans="1:31" s="134" customFormat="1">
      <c r="A1068" s="138" t="s">
        <v>1213</v>
      </c>
      <c r="B1068" s="138">
        <v>9630</v>
      </c>
      <c r="C1068" s="138" t="s">
        <v>1899</v>
      </c>
      <c r="D1068" s="138" t="s">
        <v>1900</v>
      </c>
      <c r="E1068" s="138" t="s">
        <v>311</v>
      </c>
      <c r="F1068" s="138" t="s">
        <v>1899</v>
      </c>
      <c r="G1068" s="138" t="s">
        <v>3628</v>
      </c>
      <c r="H1068" s="138" t="s">
        <v>321</v>
      </c>
      <c r="I1068" s="138" t="s">
        <v>917</v>
      </c>
      <c r="J1068" s="138" t="s">
        <v>204</v>
      </c>
      <c r="K1068" s="138" t="s">
        <v>233</v>
      </c>
      <c r="L1068" s="138" t="s">
        <v>325</v>
      </c>
      <c r="M1068" s="138" t="s">
        <v>340</v>
      </c>
      <c r="N1068" s="138" t="s">
        <v>454</v>
      </c>
      <c r="O1068" s="138" t="s">
        <v>339</v>
      </c>
      <c r="P1068" s="138" t="s">
        <v>1212</v>
      </c>
      <c r="Q1068" s="139">
        <v>747</v>
      </c>
      <c r="R1068" s="139">
        <v>1</v>
      </c>
      <c r="S1068" s="139">
        <v>4205</v>
      </c>
      <c r="T1068" s="139">
        <v>0.83299999999999996</v>
      </c>
      <c r="U1068" s="139">
        <v>32.244999999999997</v>
      </c>
      <c r="V1068" s="141">
        <v>0</v>
      </c>
      <c r="W1068" s="141">
        <f t="shared" si="19"/>
        <v>1.3034703275459842E-3</v>
      </c>
      <c r="X1068" s="141">
        <v>1.4676647591107641E-4</v>
      </c>
      <c r="AC1068" s="2"/>
      <c r="AD1068" s="2"/>
      <c r="AE1068" s="2"/>
    </row>
    <row r="1069" spans="1:31" s="134" customFormat="1">
      <c r="A1069" s="138" t="s">
        <v>1213</v>
      </c>
      <c r="B1069" s="138">
        <v>9630</v>
      </c>
      <c r="C1069" s="138" t="s">
        <v>3906</v>
      </c>
      <c r="D1069" s="138" t="s">
        <v>3907</v>
      </c>
      <c r="E1069" s="138" t="s">
        <v>309</v>
      </c>
      <c r="F1069" s="138" t="s">
        <v>3908</v>
      </c>
      <c r="G1069" s="138" t="s">
        <v>3909</v>
      </c>
      <c r="H1069" s="138" t="s">
        <v>321</v>
      </c>
      <c r="I1069" s="138" t="s">
        <v>917</v>
      </c>
      <c r="J1069" s="138" t="s">
        <v>204</v>
      </c>
      <c r="K1069" s="138" t="s">
        <v>204</v>
      </c>
      <c r="L1069" s="138" t="s">
        <v>325</v>
      </c>
      <c r="M1069" s="138" t="s">
        <v>340</v>
      </c>
      <c r="N1069" s="138" t="s">
        <v>450</v>
      </c>
      <c r="O1069" s="138" t="s">
        <v>339</v>
      </c>
      <c r="P1069" s="138" t="s">
        <v>1212</v>
      </c>
      <c r="Q1069" s="139">
        <v>11600</v>
      </c>
      <c r="R1069" s="139">
        <v>1</v>
      </c>
      <c r="S1069" s="139">
        <v>53.4</v>
      </c>
      <c r="T1069" s="140"/>
      <c r="U1069" s="139">
        <v>6.194</v>
      </c>
      <c r="V1069" s="141">
        <v>2.8700000000000002E-3</v>
      </c>
      <c r="W1069" s="141">
        <f t="shared" si="19"/>
        <v>2.5038595778631808E-4</v>
      </c>
      <c r="X1069" s="141">
        <v>2.819263612321933E-5</v>
      </c>
      <c r="AC1069" s="2"/>
      <c r="AD1069" s="2"/>
      <c r="AE1069" s="2"/>
    </row>
    <row r="1070" spans="1:31" s="134" customFormat="1">
      <c r="A1070" s="138" t="s">
        <v>1213</v>
      </c>
      <c r="B1070" s="138">
        <v>9630</v>
      </c>
      <c r="C1070" s="138" t="s">
        <v>3906</v>
      </c>
      <c r="D1070" s="138" t="s">
        <v>3907</v>
      </c>
      <c r="E1070" s="138" t="s">
        <v>309</v>
      </c>
      <c r="F1070" s="138" t="s">
        <v>3910</v>
      </c>
      <c r="G1070" s="138" t="s">
        <v>3911</v>
      </c>
      <c r="H1070" s="138" t="s">
        <v>321</v>
      </c>
      <c r="I1070" s="138" t="s">
        <v>917</v>
      </c>
      <c r="J1070" s="138" t="s">
        <v>204</v>
      </c>
      <c r="K1070" s="138" t="s">
        <v>204</v>
      </c>
      <c r="L1070" s="140"/>
      <c r="M1070" s="138" t="s">
        <v>340</v>
      </c>
      <c r="N1070" s="138" t="s">
        <v>450</v>
      </c>
      <c r="O1070" s="138" t="s">
        <v>339</v>
      </c>
      <c r="P1070" s="138" t="s">
        <v>1212</v>
      </c>
      <c r="Q1070" s="139">
        <v>116</v>
      </c>
      <c r="R1070" s="139">
        <v>1</v>
      </c>
      <c r="S1070" s="139">
        <v>0</v>
      </c>
      <c r="T1070" s="140"/>
      <c r="U1070" s="139">
        <v>0</v>
      </c>
      <c r="W1070" s="141">
        <f t="shared" si="19"/>
        <v>0</v>
      </c>
      <c r="X1070" s="141">
        <v>0</v>
      </c>
      <c r="AC1070" s="2"/>
      <c r="AD1070" s="2"/>
      <c r="AE1070" s="2"/>
    </row>
    <row r="1071" spans="1:31" s="134" customFormat="1">
      <c r="A1071" s="138" t="s">
        <v>1213</v>
      </c>
      <c r="B1071" s="138">
        <v>9630</v>
      </c>
      <c r="C1071" s="138" t="s">
        <v>3701</v>
      </c>
      <c r="D1071" s="138" t="s">
        <v>3702</v>
      </c>
      <c r="E1071" s="138" t="s">
        <v>80</v>
      </c>
      <c r="F1071" s="138" t="s">
        <v>3703</v>
      </c>
      <c r="G1071" s="138" t="s">
        <v>3704</v>
      </c>
      <c r="H1071" s="138" t="s">
        <v>321</v>
      </c>
      <c r="I1071" s="138" t="s">
        <v>917</v>
      </c>
      <c r="J1071" s="138" t="s">
        <v>205</v>
      </c>
      <c r="K1071" s="138" t="s">
        <v>224</v>
      </c>
      <c r="L1071" s="138" t="s">
        <v>325</v>
      </c>
      <c r="M1071" s="138" t="s">
        <v>344</v>
      </c>
      <c r="N1071" s="138" t="s">
        <v>545</v>
      </c>
      <c r="O1071" s="138" t="s">
        <v>339</v>
      </c>
      <c r="P1071" s="138" t="s">
        <v>1215</v>
      </c>
      <c r="Q1071" s="139">
        <v>1877</v>
      </c>
      <c r="R1071" s="139">
        <v>3.718</v>
      </c>
      <c r="S1071" s="139">
        <v>15623</v>
      </c>
      <c r="T1071" s="140"/>
      <c r="U1071" s="139">
        <v>1090.28</v>
      </c>
      <c r="V1071" s="141">
        <v>0</v>
      </c>
      <c r="W1071" s="141">
        <f t="shared" si="19"/>
        <v>4.4073426227844187E-2</v>
      </c>
      <c r="X1071" s="141">
        <v>4.9625229758514001E-3</v>
      </c>
      <c r="AC1071" s="2"/>
      <c r="AD1071" s="2"/>
      <c r="AE1071" s="2"/>
    </row>
    <row r="1072" spans="1:31" s="134" customFormat="1">
      <c r="A1072" s="138" t="s">
        <v>1213</v>
      </c>
      <c r="B1072" s="138">
        <v>9630</v>
      </c>
      <c r="C1072" s="138" t="s">
        <v>3912</v>
      </c>
      <c r="D1072" s="138" t="s">
        <v>3913</v>
      </c>
      <c r="E1072" s="138" t="s">
        <v>80</v>
      </c>
      <c r="F1072" s="138" t="s">
        <v>3914</v>
      </c>
      <c r="G1072" s="138" t="s">
        <v>3915</v>
      </c>
      <c r="H1072" s="138" t="s">
        <v>321</v>
      </c>
      <c r="I1072" s="138" t="s">
        <v>917</v>
      </c>
      <c r="J1072" s="138" t="s">
        <v>205</v>
      </c>
      <c r="K1072" s="138" t="s">
        <v>224</v>
      </c>
      <c r="L1072" s="138" t="s">
        <v>325</v>
      </c>
      <c r="M1072" s="138" t="s">
        <v>344</v>
      </c>
      <c r="N1072" s="138" t="s">
        <v>548</v>
      </c>
      <c r="O1072" s="138" t="s">
        <v>339</v>
      </c>
      <c r="P1072" s="138" t="s">
        <v>1215</v>
      </c>
      <c r="Q1072" s="139">
        <v>2703</v>
      </c>
      <c r="R1072" s="139">
        <v>3.718</v>
      </c>
      <c r="S1072" s="139">
        <v>10838</v>
      </c>
      <c r="T1072" s="139">
        <v>2.1999999999999999E-2</v>
      </c>
      <c r="U1072" s="139">
        <v>1089.2729999999999</v>
      </c>
      <c r="V1072" s="141">
        <v>0</v>
      </c>
      <c r="W1072" s="141">
        <f t="shared" si="19"/>
        <v>4.4032719308326772E-2</v>
      </c>
      <c r="X1072" s="141">
        <v>4.9579395104694043E-3</v>
      </c>
      <c r="AC1072" s="2"/>
      <c r="AD1072" s="2"/>
      <c r="AE1072" s="2"/>
    </row>
    <row r="1073" spans="1:31" s="134" customFormat="1">
      <c r="A1073" s="138" t="s">
        <v>1213</v>
      </c>
      <c r="B1073" s="138">
        <v>9630</v>
      </c>
      <c r="C1073" s="138" t="s">
        <v>3697</v>
      </c>
      <c r="D1073" s="138" t="s">
        <v>3698</v>
      </c>
      <c r="E1073" s="138" t="s">
        <v>80</v>
      </c>
      <c r="F1073" s="138" t="s">
        <v>3699</v>
      </c>
      <c r="G1073" s="138" t="s">
        <v>3700</v>
      </c>
      <c r="H1073" s="138" t="s">
        <v>321</v>
      </c>
      <c r="I1073" s="138" t="s">
        <v>917</v>
      </c>
      <c r="J1073" s="138" t="s">
        <v>205</v>
      </c>
      <c r="K1073" s="138" t="s">
        <v>224</v>
      </c>
      <c r="L1073" s="138" t="s">
        <v>325</v>
      </c>
      <c r="M1073" s="138" t="s">
        <v>344</v>
      </c>
      <c r="N1073" s="138" t="s">
        <v>544</v>
      </c>
      <c r="O1073" s="138" t="s">
        <v>339</v>
      </c>
      <c r="P1073" s="138" t="s">
        <v>1215</v>
      </c>
      <c r="Q1073" s="139">
        <v>676</v>
      </c>
      <c r="R1073" s="139">
        <v>3.718</v>
      </c>
      <c r="S1073" s="139">
        <v>37539</v>
      </c>
      <c r="T1073" s="140"/>
      <c r="U1073" s="139">
        <v>943.49300000000005</v>
      </c>
      <c r="V1073" s="141">
        <v>0</v>
      </c>
      <c r="W1073" s="141">
        <f t="shared" si="19"/>
        <v>3.8139715606988478E-2</v>
      </c>
      <c r="X1073" s="141">
        <v>4.2944066570559537E-3</v>
      </c>
      <c r="AC1073" s="2"/>
      <c r="AD1073" s="2"/>
      <c r="AE1073" s="2"/>
    </row>
    <row r="1074" spans="1:31" s="134" customFormat="1">
      <c r="A1074" s="138" t="s">
        <v>1213</v>
      </c>
      <c r="B1074" s="138">
        <v>9630</v>
      </c>
      <c r="C1074" s="138" t="s">
        <v>3263</v>
      </c>
      <c r="D1074" s="138" t="s">
        <v>3264</v>
      </c>
      <c r="E1074" s="138" t="s">
        <v>80</v>
      </c>
      <c r="F1074" s="138" t="s">
        <v>3831</v>
      </c>
      <c r="G1074" s="138" t="s">
        <v>3832</v>
      </c>
      <c r="H1074" s="138" t="s">
        <v>321</v>
      </c>
      <c r="I1074" s="138" t="s">
        <v>917</v>
      </c>
      <c r="J1074" s="138" t="s">
        <v>205</v>
      </c>
      <c r="K1074" s="138" t="s">
        <v>224</v>
      </c>
      <c r="L1074" s="138" t="s">
        <v>325</v>
      </c>
      <c r="M1074" s="138" t="s">
        <v>344</v>
      </c>
      <c r="N1074" s="138" t="s">
        <v>544</v>
      </c>
      <c r="O1074" s="138" t="s">
        <v>339</v>
      </c>
      <c r="P1074" s="138" t="s">
        <v>1215</v>
      </c>
      <c r="Q1074" s="139">
        <v>1244</v>
      </c>
      <c r="R1074" s="139">
        <v>3.718</v>
      </c>
      <c r="S1074" s="139">
        <v>19026</v>
      </c>
      <c r="T1074" s="140"/>
      <c r="U1074" s="139">
        <v>879.98900000000003</v>
      </c>
      <c r="V1074" s="141">
        <v>0</v>
      </c>
      <c r="W1074" s="141">
        <f t="shared" si="19"/>
        <v>3.5572632968424972E-2</v>
      </c>
      <c r="X1074" s="141">
        <v>4.0053615869285854E-3</v>
      </c>
      <c r="AC1074" s="2"/>
      <c r="AD1074" s="2"/>
      <c r="AE1074" s="2"/>
    </row>
    <row r="1075" spans="1:31" s="134" customFormat="1">
      <c r="A1075" s="138" t="s">
        <v>1213</v>
      </c>
      <c r="B1075" s="138">
        <v>9630</v>
      </c>
      <c r="C1075" s="138" t="s">
        <v>3353</v>
      </c>
      <c r="D1075" s="138" t="s">
        <v>3354</v>
      </c>
      <c r="E1075" s="138" t="s">
        <v>80</v>
      </c>
      <c r="F1075" s="138" t="s">
        <v>3353</v>
      </c>
      <c r="G1075" s="138" t="s">
        <v>3714</v>
      </c>
      <c r="H1075" s="138" t="s">
        <v>321</v>
      </c>
      <c r="I1075" s="138" t="s">
        <v>917</v>
      </c>
      <c r="J1075" s="138" t="s">
        <v>205</v>
      </c>
      <c r="K1075" s="138" t="s">
        <v>224</v>
      </c>
      <c r="L1075" s="138" t="s">
        <v>325</v>
      </c>
      <c r="M1075" s="138" t="s">
        <v>344</v>
      </c>
      <c r="N1075" s="138" t="s">
        <v>545</v>
      </c>
      <c r="O1075" s="138" t="s">
        <v>339</v>
      </c>
      <c r="P1075" s="138" t="s">
        <v>1215</v>
      </c>
      <c r="Q1075" s="139">
        <v>404</v>
      </c>
      <c r="R1075" s="139">
        <v>3.718</v>
      </c>
      <c r="S1075" s="139">
        <v>57636</v>
      </c>
      <c r="T1075" s="140"/>
      <c r="U1075" s="139">
        <v>865.73400000000004</v>
      </c>
      <c r="V1075" s="141">
        <v>0</v>
      </c>
      <c r="W1075" s="141">
        <f t="shared" si="19"/>
        <v>3.4996389534740123E-2</v>
      </c>
      <c r="X1075" s="141">
        <v>3.9404784697286352E-3</v>
      </c>
      <c r="AC1075" s="2"/>
      <c r="AD1075" s="2"/>
      <c r="AE1075" s="2"/>
    </row>
    <row r="1076" spans="1:31" s="134" customFormat="1">
      <c r="A1076" s="138" t="s">
        <v>1213</v>
      </c>
      <c r="B1076" s="138">
        <v>9630</v>
      </c>
      <c r="C1076" s="138" t="s">
        <v>3715</v>
      </c>
      <c r="D1076" s="138" t="s">
        <v>3716</v>
      </c>
      <c r="E1076" s="138" t="s">
        <v>80</v>
      </c>
      <c r="F1076" s="138" t="s">
        <v>3717</v>
      </c>
      <c r="G1076" s="138" t="s">
        <v>3718</v>
      </c>
      <c r="H1076" s="138" t="s">
        <v>321</v>
      </c>
      <c r="I1076" s="138" t="s">
        <v>917</v>
      </c>
      <c r="J1076" s="138" t="s">
        <v>205</v>
      </c>
      <c r="K1076" s="138" t="s">
        <v>224</v>
      </c>
      <c r="L1076" s="138" t="s">
        <v>325</v>
      </c>
      <c r="M1076" s="138" t="s">
        <v>344</v>
      </c>
      <c r="N1076" s="138" t="s">
        <v>546</v>
      </c>
      <c r="O1076" s="138" t="s">
        <v>339</v>
      </c>
      <c r="P1076" s="138" t="s">
        <v>1215</v>
      </c>
      <c r="Q1076" s="139">
        <v>1039</v>
      </c>
      <c r="R1076" s="139">
        <v>3.718</v>
      </c>
      <c r="S1076" s="139">
        <v>22213</v>
      </c>
      <c r="T1076" s="140"/>
      <c r="U1076" s="139">
        <v>858.08900000000006</v>
      </c>
      <c r="V1076" s="141">
        <v>0</v>
      </c>
      <c r="W1076" s="141">
        <f t="shared" si="19"/>
        <v>3.4687348422813034E-2</v>
      </c>
      <c r="X1076" s="141">
        <v>3.9056814559795213E-3</v>
      </c>
      <c r="AC1076" s="2"/>
      <c r="AD1076" s="2"/>
      <c r="AE1076" s="2"/>
    </row>
    <row r="1077" spans="1:31" s="134" customFormat="1">
      <c r="A1077" s="138" t="s">
        <v>1213</v>
      </c>
      <c r="B1077" s="138">
        <v>9630</v>
      </c>
      <c r="C1077" s="138" t="s">
        <v>3372</v>
      </c>
      <c r="D1077" s="138" t="s">
        <v>3373</v>
      </c>
      <c r="E1077" s="138" t="s">
        <v>80</v>
      </c>
      <c r="F1077" s="138" t="s">
        <v>3705</v>
      </c>
      <c r="G1077" s="138" t="s">
        <v>3706</v>
      </c>
      <c r="H1077" s="138" t="s">
        <v>321</v>
      </c>
      <c r="I1077" s="138" t="s">
        <v>917</v>
      </c>
      <c r="J1077" s="138" t="s">
        <v>205</v>
      </c>
      <c r="K1077" s="138" t="s">
        <v>301</v>
      </c>
      <c r="L1077" s="138" t="s">
        <v>325</v>
      </c>
      <c r="M1077" s="138" t="s">
        <v>344</v>
      </c>
      <c r="N1077" s="138" t="s">
        <v>548</v>
      </c>
      <c r="O1077" s="138" t="s">
        <v>339</v>
      </c>
      <c r="P1077" s="138" t="s">
        <v>1215</v>
      </c>
      <c r="Q1077" s="139">
        <v>800</v>
      </c>
      <c r="R1077" s="139">
        <v>3.718</v>
      </c>
      <c r="S1077" s="139">
        <v>16600</v>
      </c>
      <c r="T1077" s="139">
        <v>0.34</v>
      </c>
      <c r="U1077" s="139">
        <v>495.01299999999998</v>
      </c>
      <c r="V1077" s="141">
        <v>0</v>
      </c>
      <c r="W1077" s="141">
        <f t="shared" si="19"/>
        <v>2.0010381679315251E-2</v>
      </c>
      <c r="X1077" s="141">
        <v>2.2531032265520135E-3</v>
      </c>
      <c r="AC1077" s="2"/>
      <c r="AD1077" s="2"/>
      <c r="AE1077" s="2"/>
    </row>
    <row r="1078" spans="1:31" s="134" customFormat="1">
      <c r="A1078" s="138" t="s">
        <v>1213</v>
      </c>
      <c r="B1078" s="138">
        <v>9630</v>
      </c>
      <c r="C1078" s="138" t="s">
        <v>3916</v>
      </c>
      <c r="D1078" s="138" t="s">
        <v>3917</v>
      </c>
      <c r="E1078" s="138" t="s">
        <v>309</v>
      </c>
      <c r="F1078" s="138" t="s">
        <v>3918</v>
      </c>
      <c r="G1078" s="138" t="s">
        <v>3919</v>
      </c>
      <c r="H1078" s="138" t="s">
        <v>321</v>
      </c>
      <c r="I1078" s="138" t="s">
        <v>917</v>
      </c>
      <c r="J1078" s="138" t="s">
        <v>205</v>
      </c>
      <c r="K1078" s="138" t="s">
        <v>204</v>
      </c>
      <c r="L1078" s="138" t="s">
        <v>325</v>
      </c>
      <c r="M1078" s="138" t="s">
        <v>346</v>
      </c>
      <c r="N1078" s="138" t="s">
        <v>544</v>
      </c>
      <c r="O1078" s="138" t="s">
        <v>339</v>
      </c>
      <c r="P1078" s="138" t="s">
        <v>1215</v>
      </c>
      <c r="Q1078" s="139">
        <v>5391.33</v>
      </c>
      <c r="R1078" s="139">
        <v>3.718</v>
      </c>
      <c r="S1078" s="139">
        <v>266</v>
      </c>
      <c r="T1078" s="140"/>
      <c r="U1078" s="139">
        <v>53.32</v>
      </c>
      <c r="V1078" s="141">
        <v>2.0000000000000001E-4</v>
      </c>
      <c r="W1078" s="141">
        <f t="shared" si="19"/>
        <v>2.1554051128780242E-3</v>
      </c>
      <c r="X1078" s="141">
        <v>2.426915334339772E-4</v>
      </c>
      <c r="AC1078" s="2"/>
      <c r="AD1078" s="2"/>
      <c r="AE1078" s="2"/>
    </row>
    <row r="1079" spans="1:31" s="134" customFormat="1">
      <c r="A1079" s="138" t="s">
        <v>1213</v>
      </c>
      <c r="B1079" s="138">
        <v>9630</v>
      </c>
      <c r="C1079" s="138" t="s">
        <v>3924</v>
      </c>
      <c r="D1079" s="138" t="s">
        <v>3925</v>
      </c>
      <c r="E1079" s="138" t="s">
        <v>80</v>
      </c>
      <c r="F1079" s="138" t="s">
        <v>3926</v>
      </c>
      <c r="G1079" s="138" t="s">
        <v>3927</v>
      </c>
      <c r="H1079" s="138" t="s">
        <v>321</v>
      </c>
      <c r="I1079" s="138" t="s">
        <v>917</v>
      </c>
      <c r="J1079" s="138" t="s">
        <v>205</v>
      </c>
      <c r="K1079" s="138" t="s">
        <v>272</v>
      </c>
      <c r="L1079" s="138" t="s">
        <v>325</v>
      </c>
      <c r="M1079" s="138" t="s">
        <v>314</v>
      </c>
      <c r="N1079" s="138" t="s">
        <v>568</v>
      </c>
      <c r="O1079" s="138" t="s">
        <v>339</v>
      </c>
      <c r="P1079" s="138" t="s">
        <v>1216</v>
      </c>
      <c r="Q1079" s="139">
        <v>2302</v>
      </c>
      <c r="R1079" s="139">
        <v>4.0218999999999996</v>
      </c>
      <c r="S1079" s="139">
        <v>106</v>
      </c>
      <c r="T1079" s="140"/>
      <c r="U1079" s="139">
        <v>9.8140000000000001</v>
      </c>
      <c r="V1079" s="141">
        <v>3.0000000000000001E-5</v>
      </c>
      <c r="W1079" s="141">
        <f t="shared" si="19"/>
        <v>3.967206634993422E-4</v>
      </c>
      <c r="X1079" s="141">
        <v>4.4669443156808933E-5</v>
      </c>
      <c r="AC1079" s="2"/>
      <c r="AD1079" s="2"/>
      <c r="AE1079" s="2"/>
    </row>
    <row r="1080" spans="1:31" s="134" customFormat="1">
      <c r="A1080" s="138" t="s">
        <v>1213</v>
      </c>
      <c r="B1080" s="138">
        <v>9630</v>
      </c>
      <c r="C1080" s="138" t="s">
        <v>3924</v>
      </c>
      <c r="D1080" s="138" t="s">
        <v>3925</v>
      </c>
      <c r="E1080" s="138" t="s">
        <v>80</v>
      </c>
      <c r="F1080" s="138" t="s">
        <v>3928</v>
      </c>
      <c r="G1080" s="138" t="s">
        <v>3929</v>
      </c>
      <c r="H1080" s="138" t="s">
        <v>321</v>
      </c>
      <c r="I1080" s="138" t="s">
        <v>917</v>
      </c>
      <c r="J1080" s="138" t="s">
        <v>205</v>
      </c>
      <c r="K1080" s="138" t="s">
        <v>272</v>
      </c>
      <c r="L1080" s="140"/>
      <c r="M1080" s="138" t="s">
        <v>314</v>
      </c>
      <c r="N1080" s="138" t="s">
        <v>568</v>
      </c>
      <c r="O1080" s="138" t="s">
        <v>339</v>
      </c>
      <c r="P1080" s="138" t="s">
        <v>1216</v>
      </c>
      <c r="Q1080" s="139">
        <v>2302</v>
      </c>
      <c r="R1080" s="139">
        <v>4.0218999999999996</v>
      </c>
      <c r="S1080" s="139">
        <v>0</v>
      </c>
      <c r="T1080" s="140"/>
      <c r="U1080" s="139">
        <v>0</v>
      </c>
      <c r="W1080" s="141">
        <f t="shared" si="19"/>
        <v>0</v>
      </c>
      <c r="X1080" s="141">
        <v>0</v>
      </c>
      <c r="AC1080" s="2"/>
      <c r="AD1080" s="2"/>
      <c r="AE1080" s="2"/>
    </row>
    <row r="1081" spans="1:31" s="134" customFormat="1">
      <c r="A1081" s="138" t="s">
        <v>1213</v>
      </c>
      <c r="B1081" s="138">
        <v>9631</v>
      </c>
      <c r="C1081" s="138" t="s">
        <v>1603</v>
      </c>
      <c r="D1081" s="138" t="s">
        <v>1604</v>
      </c>
      <c r="E1081" s="138" t="s">
        <v>309</v>
      </c>
      <c r="F1081" s="138" t="s">
        <v>1603</v>
      </c>
      <c r="G1081" s="138" t="s">
        <v>3530</v>
      </c>
      <c r="H1081" s="138" t="s">
        <v>321</v>
      </c>
      <c r="I1081" s="138" t="s">
        <v>917</v>
      </c>
      <c r="J1081" s="138" t="s">
        <v>204</v>
      </c>
      <c r="K1081" s="138" t="s">
        <v>204</v>
      </c>
      <c r="L1081" s="138" t="s">
        <v>325</v>
      </c>
      <c r="M1081" s="138" t="s">
        <v>340</v>
      </c>
      <c r="N1081" s="138" t="s">
        <v>448</v>
      </c>
      <c r="O1081" s="138" t="s">
        <v>339</v>
      </c>
      <c r="P1081" s="138" t="s">
        <v>1212</v>
      </c>
      <c r="Q1081" s="139">
        <v>27721</v>
      </c>
      <c r="R1081" s="139">
        <v>1</v>
      </c>
      <c r="S1081" s="139">
        <v>5008</v>
      </c>
      <c r="T1081" s="140"/>
      <c r="U1081" s="139">
        <v>1388.268</v>
      </c>
      <c r="V1081" s="141">
        <v>2.0000000000000002E-5</v>
      </c>
      <c r="W1081" s="141">
        <f t="shared" si="19"/>
        <v>0.10830204258163441</v>
      </c>
      <c r="X1081" s="141">
        <v>7.8107818331860177E-3</v>
      </c>
      <c r="AC1081" s="2"/>
      <c r="AD1081" s="2"/>
      <c r="AE1081" s="2"/>
    </row>
    <row r="1082" spans="1:31" s="134" customFormat="1">
      <c r="A1082" s="138" t="s">
        <v>1213</v>
      </c>
      <c r="B1082" s="138">
        <v>9631</v>
      </c>
      <c r="C1082" s="138" t="s">
        <v>1519</v>
      </c>
      <c r="D1082" s="138" t="s">
        <v>1520</v>
      </c>
      <c r="E1082" s="138" t="s">
        <v>309</v>
      </c>
      <c r="F1082" s="138" t="s">
        <v>1519</v>
      </c>
      <c r="G1082" s="138" t="s">
        <v>3528</v>
      </c>
      <c r="H1082" s="138" t="s">
        <v>321</v>
      </c>
      <c r="I1082" s="138" t="s">
        <v>917</v>
      </c>
      <c r="J1082" s="138" t="s">
        <v>204</v>
      </c>
      <c r="K1082" s="138" t="s">
        <v>204</v>
      </c>
      <c r="L1082" s="138" t="s">
        <v>325</v>
      </c>
      <c r="M1082" s="138" t="s">
        <v>340</v>
      </c>
      <c r="N1082" s="138" t="s">
        <v>448</v>
      </c>
      <c r="O1082" s="138" t="s">
        <v>339</v>
      </c>
      <c r="P1082" s="138" t="s">
        <v>1212</v>
      </c>
      <c r="Q1082" s="139">
        <v>27167</v>
      </c>
      <c r="R1082" s="139">
        <v>1</v>
      </c>
      <c r="S1082" s="139">
        <v>4982</v>
      </c>
      <c r="T1082" s="140"/>
      <c r="U1082" s="139">
        <v>1353.46</v>
      </c>
      <c r="V1082" s="141">
        <v>2.0000000000000002E-5</v>
      </c>
      <c r="W1082" s="141">
        <f t="shared" si="19"/>
        <v>0.1055865888665149</v>
      </c>
      <c r="X1082" s="141">
        <v>7.6149423453857239E-3</v>
      </c>
      <c r="AC1082" s="2"/>
      <c r="AD1082" s="2"/>
      <c r="AE1082" s="2"/>
    </row>
    <row r="1083" spans="1:31" s="134" customFormat="1">
      <c r="A1083" s="138" t="s">
        <v>1213</v>
      </c>
      <c r="B1083" s="138">
        <v>9631</v>
      </c>
      <c r="C1083" s="138" t="s">
        <v>2513</v>
      </c>
      <c r="D1083" s="138" t="s">
        <v>2514</v>
      </c>
      <c r="E1083" s="138" t="s">
        <v>309</v>
      </c>
      <c r="F1083" s="138" t="s">
        <v>2513</v>
      </c>
      <c r="G1083" s="138" t="s">
        <v>3542</v>
      </c>
      <c r="H1083" s="138" t="s">
        <v>321</v>
      </c>
      <c r="I1083" s="138" t="s">
        <v>917</v>
      </c>
      <c r="J1083" s="138" t="s">
        <v>204</v>
      </c>
      <c r="K1083" s="138" t="s">
        <v>204</v>
      </c>
      <c r="L1083" s="138" t="s">
        <v>325</v>
      </c>
      <c r="M1083" s="138" t="s">
        <v>340</v>
      </c>
      <c r="N1083" s="138" t="s">
        <v>446</v>
      </c>
      <c r="O1083" s="138" t="s">
        <v>339</v>
      </c>
      <c r="P1083" s="138" t="s">
        <v>1212</v>
      </c>
      <c r="Q1083" s="139">
        <v>258</v>
      </c>
      <c r="R1083" s="139">
        <v>1</v>
      </c>
      <c r="S1083" s="139">
        <v>142500</v>
      </c>
      <c r="T1083" s="140"/>
      <c r="U1083" s="139">
        <v>367.65</v>
      </c>
      <c r="V1083" s="141">
        <v>1.0000000000000001E-5</v>
      </c>
      <c r="W1083" s="141">
        <f t="shared" si="19"/>
        <v>2.8681238748669485E-2</v>
      </c>
      <c r="X1083" s="141">
        <v>2.0685011402487409E-3</v>
      </c>
      <c r="AC1083" s="2"/>
      <c r="AD1083" s="2"/>
      <c r="AE1083" s="2"/>
    </row>
    <row r="1084" spans="1:31" s="134" customFormat="1">
      <c r="A1084" s="138" t="s">
        <v>1213</v>
      </c>
      <c r="B1084" s="138">
        <v>9631</v>
      </c>
      <c r="C1084" s="138" t="s">
        <v>2190</v>
      </c>
      <c r="D1084" s="138" t="s">
        <v>2191</v>
      </c>
      <c r="E1084" s="138" t="s">
        <v>309</v>
      </c>
      <c r="F1084" s="138" t="s">
        <v>2190</v>
      </c>
      <c r="G1084" s="138" t="s">
        <v>3529</v>
      </c>
      <c r="H1084" s="138" t="s">
        <v>321</v>
      </c>
      <c r="I1084" s="138" t="s">
        <v>917</v>
      </c>
      <c r="J1084" s="138" t="s">
        <v>204</v>
      </c>
      <c r="K1084" s="138" t="s">
        <v>204</v>
      </c>
      <c r="L1084" s="138" t="s">
        <v>325</v>
      </c>
      <c r="M1084" s="138" t="s">
        <v>340</v>
      </c>
      <c r="N1084" s="138" t="s">
        <v>467</v>
      </c>
      <c r="O1084" s="138" t="s">
        <v>339</v>
      </c>
      <c r="P1084" s="138" t="s">
        <v>1212</v>
      </c>
      <c r="Q1084" s="139">
        <v>6328</v>
      </c>
      <c r="R1084" s="139">
        <v>1</v>
      </c>
      <c r="S1084" s="139">
        <v>5587</v>
      </c>
      <c r="T1084" s="140"/>
      <c r="U1084" s="139">
        <v>353.54500000000002</v>
      </c>
      <c r="V1084" s="141">
        <v>1.0000000000000001E-5</v>
      </c>
      <c r="W1084" s="141">
        <f t="shared" si="19"/>
        <v>2.7580874618246577E-2</v>
      </c>
      <c r="X1084" s="141">
        <v>1.989142487771634E-3</v>
      </c>
      <c r="AC1084" s="2"/>
      <c r="AD1084" s="2"/>
      <c r="AE1084" s="2"/>
    </row>
    <row r="1085" spans="1:31" s="134" customFormat="1">
      <c r="A1085" s="138" t="s">
        <v>1213</v>
      </c>
      <c r="B1085" s="138">
        <v>9631</v>
      </c>
      <c r="C1085" s="138" t="s">
        <v>3548</v>
      </c>
      <c r="D1085" s="138" t="s">
        <v>3549</v>
      </c>
      <c r="E1085" s="138" t="s">
        <v>309</v>
      </c>
      <c r="F1085" s="138" t="s">
        <v>3548</v>
      </c>
      <c r="G1085" s="138" t="s">
        <v>3550</v>
      </c>
      <c r="H1085" s="138" t="s">
        <v>321</v>
      </c>
      <c r="I1085" s="138" t="s">
        <v>917</v>
      </c>
      <c r="J1085" s="138" t="s">
        <v>204</v>
      </c>
      <c r="K1085" s="138" t="s">
        <v>204</v>
      </c>
      <c r="L1085" s="138" t="s">
        <v>325</v>
      </c>
      <c r="M1085" s="138" t="s">
        <v>340</v>
      </c>
      <c r="N1085" s="138" t="s">
        <v>480</v>
      </c>
      <c r="O1085" s="138" t="s">
        <v>339</v>
      </c>
      <c r="P1085" s="138" t="s">
        <v>1212</v>
      </c>
      <c r="Q1085" s="139">
        <v>590</v>
      </c>
      <c r="R1085" s="139">
        <v>1</v>
      </c>
      <c r="S1085" s="139">
        <v>56600</v>
      </c>
      <c r="T1085" s="140"/>
      <c r="U1085" s="139">
        <v>333.94</v>
      </c>
      <c r="V1085" s="141">
        <v>1.0000000000000001E-5</v>
      </c>
      <c r="W1085" s="141">
        <f t="shared" si="19"/>
        <v>2.6051442588686764E-2</v>
      </c>
      <c r="X1085" s="141">
        <v>1.8788393057926414E-3</v>
      </c>
      <c r="AC1085" s="2"/>
      <c r="AD1085" s="2"/>
      <c r="AE1085" s="2"/>
    </row>
    <row r="1086" spans="1:31" s="134" customFormat="1">
      <c r="A1086" s="138" t="s">
        <v>1213</v>
      </c>
      <c r="B1086" s="138">
        <v>9631</v>
      </c>
      <c r="C1086" s="138" t="s">
        <v>3066</v>
      </c>
      <c r="D1086" s="138" t="s">
        <v>3067</v>
      </c>
      <c r="E1086" s="138" t="s">
        <v>309</v>
      </c>
      <c r="F1086" s="138" t="s">
        <v>3066</v>
      </c>
      <c r="G1086" s="138" t="s">
        <v>3807</v>
      </c>
      <c r="H1086" s="138" t="s">
        <v>321</v>
      </c>
      <c r="I1086" s="138" t="s">
        <v>917</v>
      </c>
      <c r="J1086" s="138" t="s">
        <v>204</v>
      </c>
      <c r="K1086" s="138" t="s">
        <v>204</v>
      </c>
      <c r="L1086" s="138" t="s">
        <v>325</v>
      </c>
      <c r="M1086" s="138" t="s">
        <v>340</v>
      </c>
      <c r="N1086" s="138" t="s">
        <v>451</v>
      </c>
      <c r="O1086" s="138" t="s">
        <v>339</v>
      </c>
      <c r="P1086" s="138" t="s">
        <v>1212</v>
      </c>
      <c r="Q1086" s="139">
        <v>48661</v>
      </c>
      <c r="R1086" s="139">
        <v>1</v>
      </c>
      <c r="S1086" s="139">
        <v>685</v>
      </c>
      <c r="T1086" s="140"/>
      <c r="U1086" s="139">
        <v>333.32799999999997</v>
      </c>
      <c r="V1086" s="141">
        <v>2.5999999999999998E-4</v>
      </c>
      <c r="W1086" s="141">
        <f t="shared" si="19"/>
        <v>2.6003699033364618E-2</v>
      </c>
      <c r="X1086" s="141">
        <v>1.8753960236007952E-3</v>
      </c>
      <c r="AC1086" s="2"/>
      <c r="AD1086" s="2"/>
      <c r="AE1086" s="2"/>
    </row>
    <row r="1087" spans="1:31" s="134" customFormat="1">
      <c r="A1087" s="138" t="s">
        <v>1213</v>
      </c>
      <c r="B1087" s="138">
        <v>9631</v>
      </c>
      <c r="C1087" s="138" t="s">
        <v>3253</v>
      </c>
      <c r="D1087" s="138" t="s">
        <v>3254</v>
      </c>
      <c r="E1087" s="138" t="s">
        <v>309</v>
      </c>
      <c r="F1087" s="138" t="s">
        <v>3253</v>
      </c>
      <c r="G1087" s="138" t="s">
        <v>3531</v>
      </c>
      <c r="H1087" s="138" t="s">
        <v>321</v>
      </c>
      <c r="I1087" s="138" t="s">
        <v>917</v>
      </c>
      <c r="J1087" s="138" t="s">
        <v>204</v>
      </c>
      <c r="K1087" s="138" t="s">
        <v>204</v>
      </c>
      <c r="L1087" s="138" t="s">
        <v>325</v>
      </c>
      <c r="M1087" s="138" t="s">
        <v>340</v>
      </c>
      <c r="N1087" s="138" t="s">
        <v>448</v>
      </c>
      <c r="O1087" s="138" t="s">
        <v>339</v>
      </c>
      <c r="P1087" s="138" t="s">
        <v>1212</v>
      </c>
      <c r="Q1087" s="139">
        <v>12785</v>
      </c>
      <c r="R1087" s="139">
        <v>1</v>
      </c>
      <c r="S1087" s="139">
        <v>2572</v>
      </c>
      <c r="T1087" s="139">
        <v>3.2679999999999998</v>
      </c>
      <c r="U1087" s="139">
        <v>332.09800000000001</v>
      </c>
      <c r="V1087" s="141">
        <v>1.0000000000000001E-5</v>
      </c>
      <c r="W1087" s="141">
        <f t="shared" si="19"/>
        <v>2.5907743848648551E-2</v>
      </c>
      <c r="X1087" s="141">
        <v>1.8684757015485557E-3</v>
      </c>
      <c r="AC1087" s="2"/>
      <c r="AD1087" s="2"/>
      <c r="AE1087" s="2"/>
    </row>
    <row r="1088" spans="1:31" s="134" customFormat="1">
      <c r="A1088" s="138" t="s">
        <v>1213</v>
      </c>
      <c r="B1088" s="138">
        <v>9631</v>
      </c>
      <c r="C1088" s="138" t="s">
        <v>2339</v>
      </c>
      <c r="D1088" s="138" t="s">
        <v>2340</v>
      </c>
      <c r="E1088" s="138" t="s">
        <v>309</v>
      </c>
      <c r="F1088" s="138" t="s">
        <v>3556</v>
      </c>
      <c r="G1088" s="138" t="s">
        <v>3557</v>
      </c>
      <c r="H1088" s="138" t="s">
        <v>321</v>
      </c>
      <c r="I1088" s="138" t="s">
        <v>917</v>
      </c>
      <c r="J1088" s="138" t="s">
        <v>204</v>
      </c>
      <c r="K1088" s="138" t="s">
        <v>204</v>
      </c>
      <c r="L1088" s="138" t="s">
        <v>325</v>
      </c>
      <c r="M1088" s="138" t="s">
        <v>340</v>
      </c>
      <c r="N1088" s="138" t="s">
        <v>445</v>
      </c>
      <c r="O1088" s="138" t="s">
        <v>339</v>
      </c>
      <c r="P1088" s="138" t="s">
        <v>1212</v>
      </c>
      <c r="Q1088" s="139">
        <v>4557</v>
      </c>
      <c r="R1088" s="139">
        <v>1</v>
      </c>
      <c r="S1088" s="139">
        <v>5909</v>
      </c>
      <c r="T1088" s="140"/>
      <c r="U1088" s="139">
        <v>269.27300000000002</v>
      </c>
      <c r="V1088" s="141">
        <v>2.0000000000000002E-5</v>
      </c>
      <c r="W1088" s="141">
        <f t="shared" si="19"/>
        <v>2.1006618255325661E-2</v>
      </c>
      <c r="X1088" s="141">
        <v>1.5150047804656586E-3</v>
      </c>
      <c r="AC1088" s="2"/>
      <c r="AD1088" s="2"/>
      <c r="AE1088" s="2"/>
    </row>
    <row r="1089" spans="1:31" s="134" customFormat="1">
      <c r="A1089" s="138" t="s">
        <v>1213</v>
      </c>
      <c r="B1089" s="138">
        <v>9631</v>
      </c>
      <c r="C1089" s="138" t="s">
        <v>1885</v>
      </c>
      <c r="D1089" s="138" t="s">
        <v>1886</v>
      </c>
      <c r="E1089" s="138" t="s">
        <v>309</v>
      </c>
      <c r="F1089" s="138" t="s">
        <v>3543</v>
      </c>
      <c r="G1089" s="138" t="s">
        <v>3544</v>
      </c>
      <c r="H1089" s="138" t="s">
        <v>321</v>
      </c>
      <c r="I1089" s="138" t="s">
        <v>917</v>
      </c>
      <c r="J1089" s="138" t="s">
        <v>204</v>
      </c>
      <c r="K1089" s="138" t="s">
        <v>204</v>
      </c>
      <c r="L1089" s="138" t="s">
        <v>325</v>
      </c>
      <c r="M1089" s="138" t="s">
        <v>340</v>
      </c>
      <c r="N1089" s="138" t="s">
        <v>448</v>
      </c>
      <c r="O1089" s="138" t="s">
        <v>339</v>
      </c>
      <c r="P1089" s="138" t="s">
        <v>1212</v>
      </c>
      <c r="Q1089" s="139">
        <v>1614</v>
      </c>
      <c r="R1089" s="139">
        <v>1</v>
      </c>
      <c r="S1089" s="139">
        <v>16650</v>
      </c>
      <c r="T1089" s="140"/>
      <c r="U1089" s="139">
        <v>268.73099999999999</v>
      </c>
      <c r="V1089" s="141">
        <v>1.0000000000000001E-5</v>
      </c>
      <c r="W1089" s="141">
        <f t="shared" si="19"/>
        <v>2.096433556417435E-2</v>
      </c>
      <c r="X1089" s="141">
        <v>1.5119553377401999E-3</v>
      </c>
      <c r="AC1089" s="2"/>
      <c r="AD1089" s="2"/>
      <c r="AE1089" s="2"/>
    </row>
    <row r="1090" spans="1:31" s="134" customFormat="1">
      <c r="A1090" s="138" t="s">
        <v>1213</v>
      </c>
      <c r="B1090" s="138">
        <v>9631</v>
      </c>
      <c r="C1090" s="138" t="s">
        <v>3644</v>
      </c>
      <c r="D1090" s="138" t="s">
        <v>3645</v>
      </c>
      <c r="E1090" s="138" t="s">
        <v>309</v>
      </c>
      <c r="F1090" s="138" t="s">
        <v>3646</v>
      </c>
      <c r="G1090" s="138" t="s">
        <v>3647</v>
      </c>
      <c r="H1090" s="138" t="s">
        <v>321</v>
      </c>
      <c r="I1090" s="138" t="s">
        <v>917</v>
      </c>
      <c r="J1090" s="138" t="s">
        <v>204</v>
      </c>
      <c r="K1090" s="138" t="s">
        <v>204</v>
      </c>
      <c r="L1090" s="138" t="s">
        <v>325</v>
      </c>
      <c r="M1090" s="138" t="s">
        <v>340</v>
      </c>
      <c r="N1090" s="138" t="s">
        <v>445</v>
      </c>
      <c r="O1090" s="138" t="s">
        <v>339</v>
      </c>
      <c r="P1090" s="138" t="s">
        <v>1212</v>
      </c>
      <c r="Q1090" s="139">
        <v>1367</v>
      </c>
      <c r="R1090" s="139">
        <v>1</v>
      </c>
      <c r="S1090" s="139">
        <v>18600</v>
      </c>
      <c r="T1090" s="139">
        <v>3.2890000000000001</v>
      </c>
      <c r="U1090" s="139">
        <v>257.55099999999999</v>
      </c>
      <c r="V1090" s="141">
        <v>2.0000000000000002E-5</v>
      </c>
      <c r="W1090" s="141">
        <f t="shared" ref="W1090:W1153" si="20">U1090/SUMIF(B:B,B1090,U:U)</f>
        <v>2.0092157543746974E-2</v>
      </c>
      <c r="X1090" s="141">
        <v>1.4490535486800043E-3</v>
      </c>
      <c r="AC1090" s="2"/>
      <c r="AD1090" s="2"/>
      <c r="AE1090" s="2"/>
    </row>
    <row r="1091" spans="1:31" s="134" customFormat="1">
      <c r="A1091" s="138" t="s">
        <v>1213</v>
      </c>
      <c r="B1091" s="138">
        <v>9631</v>
      </c>
      <c r="C1091" s="138" t="s">
        <v>3539</v>
      </c>
      <c r="D1091" s="138" t="s">
        <v>3540</v>
      </c>
      <c r="E1091" s="138" t="s">
        <v>309</v>
      </c>
      <c r="F1091" s="138" t="s">
        <v>3539</v>
      </c>
      <c r="G1091" s="138" t="s">
        <v>3541</v>
      </c>
      <c r="H1091" s="138" t="s">
        <v>321</v>
      </c>
      <c r="I1091" s="138" t="s">
        <v>917</v>
      </c>
      <c r="J1091" s="138" t="s">
        <v>204</v>
      </c>
      <c r="K1091" s="138" t="s">
        <v>204</v>
      </c>
      <c r="L1091" s="138" t="s">
        <v>325</v>
      </c>
      <c r="M1091" s="138" t="s">
        <v>340</v>
      </c>
      <c r="N1091" s="138" t="s">
        <v>458</v>
      </c>
      <c r="O1091" s="138" t="s">
        <v>339</v>
      </c>
      <c r="P1091" s="138" t="s">
        <v>1212</v>
      </c>
      <c r="Q1091" s="139">
        <v>1936</v>
      </c>
      <c r="R1091" s="139">
        <v>1</v>
      </c>
      <c r="S1091" s="139">
        <v>13000</v>
      </c>
      <c r="T1091" s="140"/>
      <c r="U1091" s="139">
        <v>251.68</v>
      </c>
      <c r="V1091" s="141">
        <v>2.0000000000000002E-5</v>
      </c>
      <c r="W1091" s="141">
        <f t="shared" si="20"/>
        <v>1.9634147064504656E-2</v>
      </c>
      <c r="X1091" s="141">
        <v>1.4160216700062646E-3</v>
      </c>
      <c r="AC1091" s="2"/>
      <c r="AD1091" s="2"/>
      <c r="AE1091" s="2"/>
    </row>
    <row r="1092" spans="1:31" s="134" customFormat="1">
      <c r="A1092" s="138" t="s">
        <v>1213</v>
      </c>
      <c r="B1092" s="138">
        <v>9631</v>
      </c>
      <c r="C1092" s="138" t="s">
        <v>3604</v>
      </c>
      <c r="D1092" s="138" t="s">
        <v>3605</v>
      </c>
      <c r="E1092" s="138" t="s">
        <v>309</v>
      </c>
      <c r="F1092" s="138" t="s">
        <v>3606</v>
      </c>
      <c r="G1092" s="138" t="s">
        <v>3607</v>
      </c>
      <c r="H1092" s="138" t="s">
        <v>321</v>
      </c>
      <c r="I1092" s="138" t="s">
        <v>917</v>
      </c>
      <c r="J1092" s="138" t="s">
        <v>204</v>
      </c>
      <c r="K1092" s="138" t="s">
        <v>204</v>
      </c>
      <c r="L1092" s="138" t="s">
        <v>325</v>
      </c>
      <c r="M1092" s="138" t="s">
        <v>340</v>
      </c>
      <c r="N1092" s="138" t="s">
        <v>448</v>
      </c>
      <c r="O1092" s="138" t="s">
        <v>339</v>
      </c>
      <c r="P1092" s="138" t="s">
        <v>1212</v>
      </c>
      <c r="Q1092" s="139">
        <v>1292</v>
      </c>
      <c r="R1092" s="139">
        <v>1</v>
      </c>
      <c r="S1092" s="139">
        <v>18720</v>
      </c>
      <c r="T1092" s="140"/>
      <c r="U1092" s="139">
        <v>241.86199999999999</v>
      </c>
      <c r="V1092" s="141">
        <v>1.0000000000000001E-5</v>
      </c>
      <c r="W1092" s="141">
        <f t="shared" si="20"/>
        <v>1.8868221858372634E-2</v>
      </c>
      <c r="X1092" s="141">
        <v>1.3607828717063541E-3</v>
      </c>
      <c r="AC1092" s="2"/>
      <c r="AD1092" s="2"/>
      <c r="AE1092" s="2"/>
    </row>
    <row r="1093" spans="1:31" s="134" customFormat="1">
      <c r="A1093" s="138" t="s">
        <v>1213</v>
      </c>
      <c r="B1093" s="138">
        <v>9631</v>
      </c>
      <c r="C1093" s="138" t="s">
        <v>1908</v>
      </c>
      <c r="D1093" s="138" t="s">
        <v>1909</v>
      </c>
      <c r="E1093" s="138" t="s">
        <v>309</v>
      </c>
      <c r="F1093" s="138" t="s">
        <v>1908</v>
      </c>
      <c r="G1093" s="138" t="s">
        <v>3578</v>
      </c>
      <c r="H1093" s="138" t="s">
        <v>321</v>
      </c>
      <c r="I1093" s="138" t="s">
        <v>917</v>
      </c>
      <c r="J1093" s="138" t="s">
        <v>204</v>
      </c>
      <c r="K1093" s="138" t="s">
        <v>204</v>
      </c>
      <c r="L1093" s="138" t="s">
        <v>325</v>
      </c>
      <c r="M1093" s="138" t="s">
        <v>340</v>
      </c>
      <c r="N1093" s="138" t="s">
        <v>464</v>
      </c>
      <c r="O1093" s="138" t="s">
        <v>339</v>
      </c>
      <c r="P1093" s="138" t="s">
        <v>1212</v>
      </c>
      <c r="Q1093" s="139">
        <v>2169</v>
      </c>
      <c r="R1093" s="139">
        <v>1</v>
      </c>
      <c r="S1093" s="139">
        <v>10740</v>
      </c>
      <c r="T1093" s="140"/>
      <c r="U1093" s="139">
        <v>232.95099999999999</v>
      </c>
      <c r="V1093" s="141">
        <v>6.0000000000000002E-5</v>
      </c>
      <c r="W1093" s="141">
        <f t="shared" si="20"/>
        <v>1.8173053849425556E-2</v>
      </c>
      <c r="X1093" s="141">
        <v>1.3106471076352088E-3</v>
      </c>
      <c r="AC1093" s="2"/>
      <c r="AD1093" s="2"/>
      <c r="AE1093" s="2"/>
    </row>
    <row r="1094" spans="1:31" s="134" customFormat="1">
      <c r="A1094" s="138" t="s">
        <v>1213</v>
      </c>
      <c r="B1094" s="138">
        <v>9631</v>
      </c>
      <c r="C1094" s="138" t="s">
        <v>2204</v>
      </c>
      <c r="D1094" s="138" t="s">
        <v>2205</v>
      </c>
      <c r="E1094" s="138" t="s">
        <v>309</v>
      </c>
      <c r="F1094" s="138" t="s">
        <v>3532</v>
      </c>
      <c r="G1094" s="138" t="s">
        <v>3533</v>
      </c>
      <c r="H1094" s="138" t="s">
        <v>321</v>
      </c>
      <c r="I1094" s="138" t="s">
        <v>917</v>
      </c>
      <c r="J1094" s="138" t="s">
        <v>204</v>
      </c>
      <c r="K1094" s="138" t="s">
        <v>204</v>
      </c>
      <c r="L1094" s="138" t="s">
        <v>325</v>
      </c>
      <c r="M1094" s="138" t="s">
        <v>340</v>
      </c>
      <c r="N1094" s="138" t="s">
        <v>445</v>
      </c>
      <c r="O1094" s="138" t="s">
        <v>339</v>
      </c>
      <c r="P1094" s="138" t="s">
        <v>1212</v>
      </c>
      <c r="Q1094" s="139">
        <v>3377</v>
      </c>
      <c r="R1094" s="139">
        <v>1</v>
      </c>
      <c r="S1094" s="139">
        <v>6881</v>
      </c>
      <c r="T1094" s="140"/>
      <c r="U1094" s="139">
        <v>232.37100000000001</v>
      </c>
      <c r="V1094" s="141">
        <v>1.0000000000000001E-5</v>
      </c>
      <c r="W1094" s="141">
        <f t="shared" si="20"/>
        <v>1.8127806689152936E-2</v>
      </c>
      <c r="X1094" s="141">
        <v>1.3073838663422827E-3</v>
      </c>
      <c r="AC1094" s="2"/>
      <c r="AD1094" s="2"/>
      <c r="AE1094" s="2"/>
    </row>
    <row r="1095" spans="1:31" s="134" customFormat="1">
      <c r="A1095" s="138" t="s">
        <v>1213</v>
      </c>
      <c r="B1095" s="138">
        <v>9631</v>
      </c>
      <c r="C1095" s="138" t="s">
        <v>2270</v>
      </c>
      <c r="D1095" s="138" t="s">
        <v>2271</v>
      </c>
      <c r="E1095" s="138" t="s">
        <v>309</v>
      </c>
      <c r="F1095" s="138" t="s">
        <v>3739</v>
      </c>
      <c r="G1095" s="138" t="s">
        <v>3740</v>
      </c>
      <c r="H1095" s="138" t="s">
        <v>321</v>
      </c>
      <c r="I1095" s="138" t="s">
        <v>917</v>
      </c>
      <c r="J1095" s="138" t="s">
        <v>204</v>
      </c>
      <c r="K1095" s="138" t="s">
        <v>204</v>
      </c>
      <c r="L1095" s="138" t="s">
        <v>325</v>
      </c>
      <c r="M1095" s="138" t="s">
        <v>340</v>
      </c>
      <c r="N1095" s="138" t="s">
        <v>445</v>
      </c>
      <c r="O1095" s="138" t="s">
        <v>339</v>
      </c>
      <c r="P1095" s="138" t="s">
        <v>1212</v>
      </c>
      <c r="Q1095" s="139">
        <v>2301</v>
      </c>
      <c r="R1095" s="139">
        <v>1</v>
      </c>
      <c r="S1095" s="139">
        <v>9094</v>
      </c>
      <c r="T1095" s="140"/>
      <c r="U1095" s="139">
        <v>209.25299999999999</v>
      </c>
      <c r="V1095" s="141">
        <v>3.0000000000000001E-5</v>
      </c>
      <c r="W1095" s="141">
        <f t="shared" si="20"/>
        <v>1.6324317290562589E-2</v>
      </c>
      <c r="X1095" s="141">
        <v>1.1773155694287224E-3</v>
      </c>
      <c r="AC1095" s="2"/>
      <c r="AD1095" s="2"/>
      <c r="AE1095" s="2"/>
    </row>
    <row r="1096" spans="1:31" s="134" customFormat="1">
      <c r="A1096" s="138" t="s">
        <v>1213</v>
      </c>
      <c r="B1096" s="138">
        <v>9631</v>
      </c>
      <c r="C1096" s="138" t="s">
        <v>2023</v>
      </c>
      <c r="D1096" s="138" t="s">
        <v>2024</v>
      </c>
      <c r="E1096" s="138" t="s">
        <v>309</v>
      </c>
      <c r="F1096" s="138" t="s">
        <v>2023</v>
      </c>
      <c r="G1096" s="138" t="s">
        <v>3561</v>
      </c>
      <c r="H1096" s="138" t="s">
        <v>321</v>
      </c>
      <c r="I1096" s="138" t="s">
        <v>917</v>
      </c>
      <c r="J1096" s="138" t="s">
        <v>204</v>
      </c>
      <c r="K1096" s="138" t="s">
        <v>204</v>
      </c>
      <c r="L1096" s="138" t="s">
        <v>325</v>
      </c>
      <c r="M1096" s="138" t="s">
        <v>340</v>
      </c>
      <c r="N1096" s="138" t="s">
        <v>464</v>
      </c>
      <c r="O1096" s="138" t="s">
        <v>339</v>
      </c>
      <c r="P1096" s="138" t="s">
        <v>1212</v>
      </c>
      <c r="Q1096" s="139">
        <v>776</v>
      </c>
      <c r="R1096" s="139">
        <v>1</v>
      </c>
      <c r="S1096" s="139">
        <v>24920</v>
      </c>
      <c r="T1096" s="140"/>
      <c r="U1096" s="139">
        <v>193.37899999999999</v>
      </c>
      <c r="V1096" s="141">
        <v>1.0000000000000001E-5</v>
      </c>
      <c r="W1096" s="141">
        <f t="shared" si="20"/>
        <v>1.5085949321308191E-2</v>
      </c>
      <c r="X1096" s="141">
        <v>1.0880040310081906E-3</v>
      </c>
      <c r="AC1096" s="2"/>
      <c r="AD1096" s="2"/>
      <c r="AE1096" s="2"/>
    </row>
    <row r="1097" spans="1:31" s="134" customFormat="1">
      <c r="A1097" s="138" t="s">
        <v>1213</v>
      </c>
      <c r="B1097" s="138">
        <v>9631</v>
      </c>
      <c r="C1097" s="138" t="s">
        <v>3568</v>
      </c>
      <c r="D1097" s="138" t="s">
        <v>3569</v>
      </c>
      <c r="E1097" s="138" t="s">
        <v>309</v>
      </c>
      <c r="F1097" s="138" t="s">
        <v>3568</v>
      </c>
      <c r="G1097" s="138" t="s">
        <v>3570</v>
      </c>
      <c r="H1097" s="138" t="s">
        <v>321</v>
      </c>
      <c r="I1097" s="138" t="s">
        <v>917</v>
      </c>
      <c r="J1097" s="138" t="s">
        <v>204</v>
      </c>
      <c r="K1097" s="138" t="s">
        <v>204</v>
      </c>
      <c r="L1097" s="138" t="s">
        <v>325</v>
      </c>
      <c r="M1097" s="138" t="s">
        <v>340</v>
      </c>
      <c r="N1097" s="138" t="s">
        <v>458</v>
      </c>
      <c r="O1097" s="138" t="s">
        <v>339</v>
      </c>
      <c r="P1097" s="138" t="s">
        <v>1212</v>
      </c>
      <c r="Q1097" s="139">
        <v>265</v>
      </c>
      <c r="R1097" s="139">
        <v>1</v>
      </c>
      <c r="S1097" s="139">
        <v>68020</v>
      </c>
      <c r="T1097" s="140"/>
      <c r="U1097" s="139">
        <v>180.25299999999999</v>
      </c>
      <c r="V1097" s="141">
        <v>1.0000000000000001E-5</v>
      </c>
      <c r="W1097" s="141">
        <f t="shared" si="20"/>
        <v>1.4061959276931648E-2</v>
      </c>
      <c r="X1097" s="141">
        <v>1.014153504782419E-3</v>
      </c>
      <c r="AC1097" s="2"/>
      <c r="AD1097" s="2"/>
      <c r="AE1097" s="2"/>
    </row>
    <row r="1098" spans="1:31" s="134" customFormat="1">
      <c r="A1098" s="138" t="s">
        <v>1213</v>
      </c>
      <c r="B1098" s="138">
        <v>9631</v>
      </c>
      <c r="C1098" s="138" t="s">
        <v>2144</v>
      </c>
      <c r="D1098" s="138" t="s">
        <v>2145</v>
      </c>
      <c r="E1098" s="138" t="s">
        <v>309</v>
      </c>
      <c r="F1098" s="138" t="s">
        <v>2144</v>
      </c>
      <c r="G1098" s="138" t="s">
        <v>3545</v>
      </c>
      <c r="H1098" s="138" t="s">
        <v>321</v>
      </c>
      <c r="I1098" s="138" t="s">
        <v>917</v>
      </c>
      <c r="J1098" s="138" t="s">
        <v>204</v>
      </c>
      <c r="K1098" s="138" t="s">
        <v>204</v>
      </c>
      <c r="L1098" s="138" t="s">
        <v>325</v>
      </c>
      <c r="M1098" s="138" t="s">
        <v>340</v>
      </c>
      <c r="N1098" s="138" t="s">
        <v>456</v>
      </c>
      <c r="O1098" s="138" t="s">
        <v>339</v>
      </c>
      <c r="P1098" s="138" t="s">
        <v>1212</v>
      </c>
      <c r="Q1098" s="139">
        <v>8193</v>
      </c>
      <c r="R1098" s="139">
        <v>1</v>
      </c>
      <c r="S1098" s="139">
        <v>2089</v>
      </c>
      <c r="T1098" s="140"/>
      <c r="U1098" s="139">
        <v>171.15199999999999</v>
      </c>
      <c r="V1098" s="141">
        <v>1.0000000000000001E-5</v>
      </c>
      <c r="W1098" s="141">
        <f t="shared" si="20"/>
        <v>1.3351968922378022E-2</v>
      </c>
      <c r="X1098" s="141">
        <v>9.6294874787393589E-4</v>
      </c>
      <c r="AC1098" s="2"/>
      <c r="AD1098" s="2"/>
      <c r="AE1098" s="2"/>
    </row>
    <row r="1099" spans="1:31" s="134" customFormat="1">
      <c r="A1099" s="138" t="s">
        <v>1213</v>
      </c>
      <c r="B1099" s="138">
        <v>9631</v>
      </c>
      <c r="C1099" s="138" t="s">
        <v>1573</v>
      </c>
      <c r="D1099" s="138" t="s">
        <v>1574</v>
      </c>
      <c r="E1099" s="138" t="s">
        <v>309</v>
      </c>
      <c r="F1099" s="138" t="s">
        <v>1573</v>
      </c>
      <c r="G1099" s="138" t="s">
        <v>3535</v>
      </c>
      <c r="H1099" s="138" t="s">
        <v>321</v>
      </c>
      <c r="I1099" s="138" t="s">
        <v>917</v>
      </c>
      <c r="J1099" s="138" t="s">
        <v>204</v>
      </c>
      <c r="K1099" s="138" t="s">
        <v>204</v>
      </c>
      <c r="L1099" s="138" t="s">
        <v>325</v>
      </c>
      <c r="M1099" s="138" t="s">
        <v>340</v>
      </c>
      <c r="N1099" s="138" t="s">
        <v>441</v>
      </c>
      <c r="O1099" s="138" t="s">
        <v>339</v>
      </c>
      <c r="P1099" s="138" t="s">
        <v>1212</v>
      </c>
      <c r="Q1099" s="139">
        <v>2674.9</v>
      </c>
      <c r="R1099" s="139">
        <v>1</v>
      </c>
      <c r="S1099" s="139">
        <v>5941</v>
      </c>
      <c r="T1099" s="140"/>
      <c r="U1099" s="139">
        <v>158.916</v>
      </c>
      <c r="V1099" s="141">
        <v>2.0000000000000002E-5</v>
      </c>
      <c r="W1099" s="141">
        <f t="shared" si="20"/>
        <v>1.239740986531636E-2</v>
      </c>
      <c r="X1099" s="141">
        <v>8.9410560914937836E-4</v>
      </c>
      <c r="AC1099" s="2"/>
      <c r="AD1099" s="2"/>
      <c r="AE1099" s="2"/>
    </row>
    <row r="1100" spans="1:31" s="134" customFormat="1">
      <c r="A1100" s="138" t="s">
        <v>1213</v>
      </c>
      <c r="B1100" s="138">
        <v>9631</v>
      </c>
      <c r="C1100" s="138" t="s">
        <v>3672</v>
      </c>
      <c r="D1100" s="138" t="s">
        <v>3673</v>
      </c>
      <c r="E1100" s="138" t="s">
        <v>309</v>
      </c>
      <c r="F1100" s="138" t="s">
        <v>3672</v>
      </c>
      <c r="G1100" s="138" t="s">
        <v>3674</v>
      </c>
      <c r="H1100" s="138" t="s">
        <v>321</v>
      </c>
      <c r="I1100" s="138" t="s">
        <v>917</v>
      </c>
      <c r="J1100" s="138" t="s">
        <v>204</v>
      </c>
      <c r="K1100" s="138" t="s">
        <v>204</v>
      </c>
      <c r="L1100" s="138" t="s">
        <v>325</v>
      </c>
      <c r="M1100" s="138" t="s">
        <v>340</v>
      </c>
      <c r="N1100" s="138" t="s">
        <v>451</v>
      </c>
      <c r="O1100" s="138" t="s">
        <v>339</v>
      </c>
      <c r="P1100" s="138" t="s">
        <v>1212</v>
      </c>
      <c r="Q1100" s="139">
        <v>1110</v>
      </c>
      <c r="R1100" s="139">
        <v>1</v>
      </c>
      <c r="S1100" s="139">
        <v>13820</v>
      </c>
      <c r="T1100" s="140"/>
      <c r="U1100" s="139">
        <v>153.40199999999999</v>
      </c>
      <c r="V1100" s="141">
        <v>3.0000000000000001E-5</v>
      </c>
      <c r="W1100" s="141">
        <f t="shared" si="20"/>
        <v>1.1967249793345291E-2</v>
      </c>
      <c r="X1100" s="141">
        <v>8.6308231175421558E-4</v>
      </c>
      <c r="AC1100" s="2"/>
      <c r="AD1100" s="2"/>
      <c r="AE1100" s="2"/>
    </row>
    <row r="1101" spans="1:31" s="134" customFormat="1">
      <c r="A1101" s="138" t="s">
        <v>1213</v>
      </c>
      <c r="B1101" s="138">
        <v>9631</v>
      </c>
      <c r="C1101" s="138" t="s">
        <v>2973</v>
      </c>
      <c r="D1101" s="138" t="s">
        <v>2974</v>
      </c>
      <c r="E1101" s="138" t="s">
        <v>309</v>
      </c>
      <c r="F1101" s="138" t="s">
        <v>2973</v>
      </c>
      <c r="G1101" s="138" t="s">
        <v>3803</v>
      </c>
      <c r="H1101" s="138" t="s">
        <v>321</v>
      </c>
      <c r="I1101" s="138" t="s">
        <v>917</v>
      </c>
      <c r="J1101" s="138" t="s">
        <v>204</v>
      </c>
      <c r="K1101" s="138" t="s">
        <v>204</v>
      </c>
      <c r="L1101" s="138" t="s">
        <v>325</v>
      </c>
      <c r="M1101" s="138" t="s">
        <v>340</v>
      </c>
      <c r="N1101" s="138" t="s">
        <v>464</v>
      </c>
      <c r="O1101" s="138" t="s">
        <v>339</v>
      </c>
      <c r="P1101" s="138" t="s">
        <v>1212</v>
      </c>
      <c r="Q1101" s="139">
        <v>27694.6</v>
      </c>
      <c r="R1101" s="139">
        <v>1</v>
      </c>
      <c r="S1101" s="139">
        <v>549</v>
      </c>
      <c r="T1101" s="140"/>
      <c r="U1101" s="139">
        <v>152.04300000000001</v>
      </c>
      <c r="V1101" s="141">
        <v>1.9000000000000001E-4</v>
      </c>
      <c r="W1101" s="141">
        <f t="shared" si="20"/>
        <v>1.1861231016085829E-2</v>
      </c>
      <c r="X1101" s="141">
        <v>8.5543619982820444E-4</v>
      </c>
      <c r="AC1101" s="2"/>
      <c r="AD1101" s="2"/>
      <c r="AE1101" s="2"/>
    </row>
    <row r="1102" spans="1:31" s="134" customFormat="1">
      <c r="A1102" s="138" t="s">
        <v>1213</v>
      </c>
      <c r="B1102" s="138">
        <v>9631</v>
      </c>
      <c r="C1102" s="138" t="s">
        <v>1920</v>
      </c>
      <c r="D1102" s="138" t="s">
        <v>1921</v>
      </c>
      <c r="E1102" s="138" t="s">
        <v>309</v>
      </c>
      <c r="F1102" s="138" t="s">
        <v>1920</v>
      </c>
      <c r="G1102" s="138" t="s">
        <v>3551</v>
      </c>
      <c r="H1102" s="138" t="s">
        <v>321</v>
      </c>
      <c r="I1102" s="138" t="s">
        <v>917</v>
      </c>
      <c r="J1102" s="138" t="s">
        <v>204</v>
      </c>
      <c r="K1102" s="138" t="s">
        <v>204</v>
      </c>
      <c r="L1102" s="138" t="s">
        <v>325</v>
      </c>
      <c r="M1102" s="138" t="s">
        <v>340</v>
      </c>
      <c r="N1102" s="138" t="s">
        <v>464</v>
      </c>
      <c r="O1102" s="138" t="s">
        <v>339</v>
      </c>
      <c r="P1102" s="138" t="s">
        <v>1212</v>
      </c>
      <c r="Q1102" s="139">
        <v>282</v>
      </c>
      <c r="R1102" s="139">
        <v>1</v>
      </c>
      <c r="S1102" s="139">
        <v>51410</v>
      </c>
      <c r="T1102" s="140"/>
      <c r="U1102" s="139">
        <v>144.976</v>
      </c>
      <c r="V1102" s="141">
        <v>1.0000000000000001E-5</v>
      </c>
      <c r="W1102" s="141">
        <f t="shared" si="20"/>
        <v>1.1309917771867557E-2</v>
      </c>
      <c r="X1102" s="141">
        <v>8.1567529255732762E-4</v>
      </c>
      <c r="AC1102" s="2"/>
      <c r="AD1102" s="2"/>
      <c r="AE1102" s="2"/>
    </row>
    <row r="1103" spans="1:31" s="134" customFormat="1">
      <c r="A1103" s="138" t="s">
        <v>1213</v>
      </c>
      <c r="B1103" s="138">
        <v>9631</v>
      </c>
      <c r="C1103" s="138" t="s">
        <v>2598</v>
      </c>
      <c r="D1103" s="138" t="s">
        <v>2599</v>
      </c>
      <c r="E1103" s="138" t="s">
        <v>309</v>
      </c>
      <c r="F1103" s="138" t="s">
        <v>2598</v>
      </c>
      <c r="G1103" s="138" t="s">
        <v>3664</v>
      </c>
      <c r="H1103" s="138" t="s">
        <v>321</v>
      </c>
      <c r="I1103" s="138" t="s">
        <v>917</v>
      </c>
      <c r="J1103" s="138" t="s">
        <v>204</v>
      </c>
      <c r="K1103" s="138" t="s">
        <v>204</v>
      </c>
      <c r="L1103" s="138" t="s">
        <v>325</v>
      </c>
      <c r="M1103" s="138" t="s">
        <v>340</v>
      </c>
      <c r="N1103" s="138" t="s">
        <v>454</v>
      </c>
      <c r="O1103" s="138" t="s">
        <v>339</v>
      </c>
      <c r="P1103" s="138" t="s">
        <v>1212</v>
      </c>
      <c r="Q1103" s="139">
        <v>70266.8</v>
      </c>
      <c r="R1103" s="139">
        <v>1</v>
      </c>
      <c r="S1103" s="139">
        <v>203</v>
      </c>
      <c r="T1103" s="140"/>
      <c r="U1103" s="139">
        <v>142.642</v>
      </c>
      <c r="V1103" s="141">
        <v>3.0000000000000001E-5</v>
      </c>
      <c r="W1103" s="141">
        <f t="shared" si="20"/>
        <v>1.1127836957942915E-2</v>
      </c>
      <c r="X1103" s="141">
        <v>8.0254355949234586E-4</v>
      </c>
      <c r="AC1103" s="2"/>
      <c r="AD1103" s="2"/>
      <c r="AE1103" s="2"/>
    </row>
    <row r="1104" spans="1:31" s="134" customFormat="1">
      <c r="A1104" s="138" t="s">
        <v>1213</v>
      </c>
      <c r="B1104" s="138">
        <v>9631</v>
      </c>
      <c r="C1104" s="138" t="s">
        <v>3562</v>
      </c>
      <c r="D1104" s="138" t="s">
        <v>3563</v>
      </c>
      <c r="E1104" s="138" t="s">
        <v>309</v>
      </c>
      <c r="F1104" s="138" t="s">
        <v>3562</v>
      </c>
      <c r="G1104" s="138" t="s">
        <v>3564</v>
      </c>
      <c r="H1104" s="138" t="s">
        <v>321</v>
      </c>
      <c r="I1104" s="138" t="s">
        <v>917</v>
      </c>
      <c r="J1104" s="138" t="s">
        <v>204</v>
      </c>
      <c r="K1104" s="138" t="s">
        <v>204</v>
      </c>
      <c r="L1104" s="138" t="s">
        <v>325</v>
      </c>
      <c r="M1104" s="138" t="s">
        <v>340</v>
      </c>
      <c r="N1104" s="138" t="s">
        <v>439</v>
      </c>
      <c r="O1104" s="138" t="s">
        <v>339</v>
      </c>
      <c r="P1104" s="138" t="s">
        <v>1212</v>
      </c>
      <c r="Q1104" s="139">
        <v>1588</v>
      </c>
      <c r="R1104" s="139">
        <v>1</v>
      </c>
      <c r="S1104" s="139">
        <v>8478</v>
      </c>
      <c r="T1104" s="140"/>
      <c r="U1104" s="139">
        <v>134.631</v>
      </c>
      <c r="V1104" s="141">
        <v>2.0000000000000002E-5</v>
      </c>
      <c r="W1104" s="141">
        <f t="shared" si="20"/>
        <v>1.0502880059763693E-2</v>
      </c>
      <c r="X1104" s="141">
        <v>7.5747144570332734E-4</v>
      </c>
      <c r="AC1104" s="2"/>
      <c r="AD1104" s="2"/>
      <c r="AE1104" s="2"/>
    </row>
    <row r="1105" spans="1:31" s="134" customFormat="1">
      <c r="A1105" s="138" t="s">
        <v>1213</v>
      </c>
      <c r="B1105" s="138">
        <v>9631</v>
      </c>
      <c r="C1105" s="138" t="s">
        <v>1948</v>
      </c>
      <c r="D1105" s="138" t="s">
        <v>1949</v>
      </c>
      <c r="E1105" s="138" t="s">
        <v>309</v>
      </c>
      <c r="F1105" s="138" t="s">
        <v>1948</v>
      </c>
      <c r="G1105" s="138" t="s">
        <v>3669</v>
      </c>
      <c r="H1105" s="138" t="s">
        <v>321</v>
      </c>
      <c r="I1105" s="138" t="s">
        <v>917</v>
      </c>
      <c r="J1105" s="138" t="s">
        <v>204</v>
      </c>
      <c r="K1105" s="138" t="s">
        <v>204</v>
      </c>
      <c r="L1105" s="138" t="s">
        <v>325</v>
      </c>
      <c r="M1105" s="138" t="s">
        <v>340</v>
      </c>
      <c r="N1105" s="138" t="s">
        <v>447</v>
      </c>
      <c r="O1105" s="138" t="s">
        <v>339</v>
      </c>
      <c r="P1105" s="138" t="s">
        <v>1212</v>
      </c>
      <c r="Q1105" s="139">
        <v>2579</v>
      </c>
      <c r="R1105" s="139">
        <v>1</v>
      </c>
      <c r="S1105" s="139">
        <v>5080</v>
      </c>
      <c r="T1105" s="140"/>
      <c r="U1105" s="139">
        <v>131.01300000000001</v>
      </c>
      <c r="V1105" s="141">
        <v>2.0000000000000002E-5</v>
      </c>
      <c r="W1105" s="141">
        <f t="shared" si="20"/>
        <v>1.0220631394476909E-2</v>
      </c>
      <c r="X1105" s="141">
        <v>7.3711557156917816E-4</v>
      </c>
      <c r="AC1105" s="2"/>
      <c r="AD1105" s="2"/>
      <c r="AE1105" s="2"/>
    </row>
    <row r="1106" spans="1:31" s="134" customFormat="1">
      <c r="A1106" s="138" t="s">
        <v>1213</v>
      </c>
      <c r="B1106" s="138">
        <v>9631</v>
      </c>
      <c r="C1106" s="138" t="s">
        <v>2590</v>
      </c>
      <c r="D1106" s="138" t="s">
        <v>2591</v>
      </c>
      <c r="E1106" s="138" t="s">
        <v>309</v>
      </c>
      <c r="F1106" s="138" t="s">
        <v>2590</v>
      </c>
      <c r="G1106" s="138" t="s">
        <v>3617</v>
      </c>
      <c r="H1106" s="138" t="s">
        <v>321</v>
      </c>
      <c r="I1106" s="138" t="s">
        <v>917</v>
      </c>
      <c r="J1106" s="138" t="s">
        <v>204</v>
      </c>
      <c r="K1106" s="138" t="s">
        <v>204</v>
      </c>
      <c r="L1106" s="138" t="s">
        <v>325</v>
      </c>
      <c r="M1106" s="138" t="s">
        <v>340</v>
      </c>
      <c r="N1106" s="138" t="s">
        <v>475</v>
      </c>
      <c r="O1106" s="138" t="s">
        <v>339</v>
      </c>
      <c r="P1106" s="138" t="s">
        <v>1212</v>
      </c>
      <c r="Q1106" s="139">
        <v>3435</v>
      </c>
      <c r="R1106" s="139">
        <v>1</v>
      </c>
      <c r="S1106" s="139">
        <v>3511</v>
      </c>
      <c r="T1106" s="140"/>
      <c r="U1106" s="139">
        <v>120.60299999999999</v>
      </c>
      <c r="V1106" s="141">
        <v>1.0000000000000001E-5</v>
      </c>
      <c r="W1106" s="141">
        <f t="shared" si="20"/>
        <v>9.4085228799286984E-3</v>
      </c>
      <c r="X1106" s="141">
        <v>6.7854601663924633E-4</v>
      </c>
      <c r="AC1106" s="2"/>
      <c r="AD1106" s="2"/>
      <c r="AE1106" s="2"/>
    </row>
    <row r="1107" spans="1:31" s="134" customFormat="1">
      <c r="A1107" s="138" t="s">
        <v>1213</v>
      </c>
      <c r="B1107" s="138">
        <v>9631</v>
      </c>
      <c r="C1107" s="138" t="s">
        <v>2092</v>
      </c>
      <c r="D1107" s="138" t="s">
        <v>2093</v>
      </c>
      <c r="E1107" s="138" t="s">
        <v>309</v>
      </c>
      <c r="F1107" s="138" t="s">
        <v>2092</v>
      </c>
      <c r="G1107" s="138" t="s">
        <v>3579</v>
      </c>
      <c r="H1107" s="138" t="s">
        <v>321</v>
      </c>
      <c r="I1107" s="138" t="s">
        <v>917</v>
      </c>
      <c r="J1107" s="138" t="s">
        <v>204</v>
      </c>
      <c r="K1107" s="138" t="s">
        <v>204</v>
      </c>
      <c r="L1107" s="138" t="s">
        <v>325</v>
      </c>
      <c r="M1107" s="138" t="s">
        <v>340</v>
      </c>
      <c r="N1107" s="138" t="s">
        <v>484</v>
      </c>
      <c r="O1107" s="138" t="s">
        <v>339</v>
      </c>
      <c r="P1107" s="138" t="s">
        <v>1212</v>
      </c>
      <c r="Q1107" s="139">
        <v>20538</v>
      </c>
      <c r="R1107" s="139">
        <v>1</v>
      </c>
      <c r="S1107" s="139">
        <v>546.6</v>
      </c>
      <c r="T1107" s="140"/>
      <c r="U1107" s="139">
        <v>112.261</v>
      </c>
      <c r="V1107" s="141">
        <v>1.0000000000000001E-5</v>
      </c>
      <c r="W1107" s="141">
        <f t="shared" si="20"/>
        <v>8.757743895455963E-3</v>
      </c>
      <c r="X1107" s="141">
        <v>6.3161160480202348E-4</v>
      </c>
      <c r="AC1107" s="2"/>
      <c r="AD1107" s="2"/>
      <c r="AE1107" s="2"/>
    </row>
    <row r="1108" spans="1:31" s="134" customFormat="1">
      <c r="A1108" s="138" t="s">
        <v>1213</v>
      </c>
      <c r="B1108" s="138">
        <v>9631</v>
      </c>
      <c r="C1108" s="138" t="s">
        <v>2082</v>
      </c>
      <c r="D1108" s="138" t="s">
        <v>2083</v>
      </c>
      <c r="E1108" s="138" t="s">
        <v>309</v>
      </c>
      <c r="F1108" s="138" t="s">
        <v>3741</v>
      </c>
      <c r="G1108" s="138" t="s">
        <v>3742</v>
      </c>
      <c r="H1108" s="138" t="s">
        <v>321</v>
      </c>
      <c r="I1108" s="138" t="s">
        <v>917</v>
      </c>
      <c r="J1108" s="138" t="s">
        <v>204</v>
      </c>
      <c r="K1108" s="138" t="s">
        <v>204</v>
      </c>
      <c r="L1108" s="138" t="s">
        <v>325</v>
      </c>
      <c r="M1108" s="138" t="s">
        <v>340</v>
      </c>
      <c r="N1108" s="138" t="s">
        <v>464</v>
      </c>
      <c r="O1108" s="138" t="s">
        <v>339</v>
      </c>
      <c r="P1108" s="138" t="s">
        <v>1212</v>
      </c>
      <c r="Q1108" s="139">
        <v>10166</v>
      </c>
      <c r="R1108" s="139">
        <v>1</v>
      </c>
      <c r="S1108" s="139">
        <v>992.1</v>
      </c>
      <c r="T1108" s="139">
        <v>0.96499999999999997</v>
      </c>
      <c r="U1108" s="139">
        <v>101.822</v>
      </c>
      <c r="V1108" s="141">
        <v>1.0000000000000001E-5</v>
      </c>
      <c r="W1108" s="141">
        <f t="shared" si="20"/>
        <v>7.9433730228941242E-3</v>
      </c>
      <c r="X1108" s="141">
        <v>5.7287888780744548E-4</v>
      </c>
      <c r="AC1108" s="2"/>
      <c r="AD1108" s="2"/>
      <c r="AE1108" s="2"/>
    </row>
    <row r="1109" spans="1:31" s="134" customFormat="1">
      <c r="A1109" s="138" t="s">
        <v>1213</v>
      </c>
      <c r="B1109" s="138">
        <v>9631</v>
      </c>
      <c r="C1109" s="138" t="s">
        <v>3903</v>
      </c>
      <c r="D1109" s="138" t="s">
        <v>3904</v>
      </c>
      <c r="E1109" s="138" t="s">
        <v>309</v>
      </c>
      <c r="F1109" s="138" t="s">
        <v>3903</v>
      </c>
      <c r="G1109" s="138" t="s">
        <v>3905</v>
      </c>
      <c r="H1109" s="138" t="s">
        <v>321</v>
      </c>
      <c r="I1109" s="138" t="s">
        <v>917</v>
      </c>
      <c r="J1109" s="138" t="s">
        <v>204</v>
      </c>
      <c r="K1109" s="138" t="s">
        <v>204</v>
      </c>
      <c r="L1109" s="138" t="s">
        <v>325</v>
      </c>
      <c r="M1109" s="138" t="s">
        <v>340</v>
      </c>
      <c r="N1109" s="138" t="s">
        <v>446</v>
      </c>
      <c r="O1109" s="138" t="s">
        <v>339</v>
      </c>
      <c r="P1109" s="138" t="s">
        <v>1212</v>
      </c>
      <c r="Q1109" s="139">
        <v>400</v>
      </c>
      <c r="R1109" s="139">
        <v>1</v>
      </c>
      <c r="S1109" s="139">
        <v>23030</v>
      </c>
      <c r="T1109" s="139">
        <v>0.83799999999999997</v>
      </c>
      <c r="U1109" s="139">
        <v>92.957999999999998</v>
      </c>
      <c r="V1109" s="141">
        <v>1.7000000000000001E-4</v>
      </c>
      <c r="W1109" s="141">
        <f t="shared" si="20"/>
        <v>7.2518715941760322E-3</v>
      </c>
      <c r="X1109" s="141">
        <v>5.2300755880658914E-4</v>
      </c>
      <c r="AC1109" s="2"/>
      <c r="AD1109" s="2"/>
      <c r="AE1109" s="2"/>
    </row>
    <row r="1110" spans="1:31" s="134" customFormat="1">
      <c r="A1110" s="138" t="s">
        <v>1213</v>
      </c>
      <c r="B1110" s="138">
        <v>9631</v>
      </c>
      <c r="C1110" s="138" t="s">
        <v>1913</v>
      </c>
      <c r="D1110" s="138" t="s">
        <v>1914</v>
      </c>
      <c r="E1110" s="138" t="s">
        <v>309</v>
      </c>
      <c r="F1110" s="138" t="s">
        <v>1913</v>
      </c>
      <c r="G1110" s="138" t="s">
        <v>3587</v>
      </c>
      <c r="H1110" s="138" t="s">
        <v>321</v>
      </c>
      <c r="I1110" s="138" t="s">
        <v>917</v>
      </c>
      <c r="J1110" s="138" t="s">
        <v>204</v>
      </c>
      <c r="K1110" s="138" t="s">
        <v>204</v>
      </c>
      <c r="L1110" s="138" t="s">
        <v>325</v>
      </c>
      <c r="M1110" s="138" t="s">
        <v>340</v>
      </c>
      <c r="N1110" s="138" t="s">
        <v>464</v>
      </c>
      <c r="O1110" s="138" t="s">
        <v>339</v>
      </c>
      <c r="P1110" s="138" t="s">
        <v>1212</v>
      </c>
      <c r="Q1110" s="139">
        <v>307</v>
      </c>
      <c r="R1110" s="139">
        <v>1</v>
      </c>
      <c r="S1110" s="139">
        <v>28940</v>
      </c>
      <c r="T1110" s="139">
        <v>0.58099999999999996</v>
      </c>
      <c r="U1110" s="139">
        <v>89.426000000000002</v>
      </c>
      <c r="V1110" s="141">
        <v>1.0000000000000001E-5</v>
      </c>
      <c r="W1110" s="141">
        <f t="shared" si="20"/>
        <v>6.976331990584843E-3</v>
      </c>
      <c r="X1110" s="141">
        <v>5.0313554458828759E-4</v>
      </c>
      <c r="AC1110" s="2"/>
      <c r="AD1110" s="2"/>
      <c r="AE1110" s="2"/>
    </row>
    <row r="1111" spans="1:31" s="134" customFormat="1">
      <c r="A1111" s="138" t="s">
        <v>1213</v>
      </c>
      <c r="B1111" s="138">
        <v>9631</v>
      </c>
      <c r="C1111" s="138" t="s">
        <v>2489</v>
      </c>
      <c r="D1111" s="138" t="s">
        <v>2490</v>
      </c>
      <c r="E1111" s="138" t="s">
        <v>309</v>
      </c>
      <c r="F1111" s="138" t="s">
        <v>3758</v>
      </c>
      <c r="G1111" s="138" t="s">
        <v>3759</v>
      </c>
      <c r="H1111" s="138" t="s">
        <v>321</v>
      </c>
      <c r="I1111" s="138" t="s">
        <v>917</v>
      </c>
      <c r="J1111" s="138" t="s">
        <v>204</v>
      </c>
      <c r="K1111" s="138" t="s">
        <v>204</v>
      </c>
      <c r="L1111" s="138" t="s">
        <v>325</v>
      </c>
      <c r="M1111" s="138" t="s">
        <v>340</v>
      </c>
      <c r="N1111" s="138" t="s">
        <v>476</v>
      </c>
      <c r="O1111" s="138" t="s">
        <v>339</v>
      </c>
      <c r="P1111" s="138" t="s">
        <v>1212</v>
      </c>
      <c r="Q1111" s="139">
        <v>265</v>
      </c>
      <c r="R1111" s="139">
        <v>1</v>
      </c>
      <c r="S1111" s="139">
        <v>32170</v>
      </c>
      <c r="T1111" s="140"/>
      <c r="U1111" s="139">
        <v>85.251000000000005</v>
      </c>
      <c r="V1111" s="141">
        <v>2.0000000000000002E-5</v>
      </c>
      <c r="W1111" s="141">
        <f t="shared" si="20"/>
        <v>6.6506304489672855E-3</v>
      </c>
      <c r="X1111" s="141">
        <v>4.7964583355731118E-4</v>
      </c>
      <c r="AC1111" s="2"/>
      <c r="AD1111" s="2"/>
      <c r="AE1111" s="2"/>
    </row>
    <row r="1112" spans="1:31" s="134" customFormat="1">
      <c r="A1112" s="138" t="s">
        <v>1213</v>
      </c>
      <c r="B1112" s="138">
        <v>9631</v>
      </c>
      <c r="C1112" s="138" t="s">
        <v>1714</v>
      </c>
      <c r="D1112" s="138" t="s">
        <v>1715</v>
      </c>
      <c r="E1112" s="138" t="s">
        <v>309</v>
      </c>
      <c r="F1112" s="138" t="s">
        <v>3657</v>
      </c>
      <c r="G1112" s="138" t="s">
        <v>3658</v>
      </c>
      <c r="H1112" s="138" t="s">
        <v>321</v>
      </c>
      <c r="I1112" s="138" t="s">
        <v>917</v>
      </c>
      <c r="J1112" s="138" t="s">
        <v>204</v>
      </c>
      <c r="K1112" s="138" t="s">
        <v>204</v>
      </c>
      <c r="L1112" s="138" t="s">
        <v>325</v>
      </c>
      <c r="M1112" s="138" t="s">
        <v>340</v>
      </c>
      <c r="N1112" s="138" t="s">
        <v>464</v>
      </c>
      <c r="O1112" s="138" t="s">
        <v>339</v>
      </c>
      <c r="P1112" s="138" t="s">
        <v>1212</v>
      </c>
      <c r="Q1112" s="139">
        <v>4692</v>
      </c>
      <c r="R1112" s="139">
        <v>1</v>
      </c>
      <c r="S1112" s="139">
        <v>1783</v>
      </c>
      <c r="T1112" s="140"/>
      <c r="U1112" s="139">
        <v>83.658000000000001</v>
      </c>
      <c r="V1112" s="141">
        <v>2.0000000000000002E-5</v>
      </c>
      <c r="W1112" s="141">
        <f t="shared" si="20"/>
        <v>6.5263567829081789E-3</v>
      </c>
      <c r="X1112" s="141">
        <v>4.7068317255794694E-4</v>
      </c>
      <c r="AC1112" s="2"/>
      <c r="AD1112" s="2"/>
      <c r="AE1112" s="2"/>
    </row>
    <row r="1113" spans="1:31" s="134" customFormat="1">
      <c r="A1113" s="138" t="s">
        <v>1213</v>
      </c>
      <c r="B1113" s="138">
        <v>9631</v>
      </c>
      <c r="C1113" s="138" t="s">
        <v>2550</v>
      </c>
      <c r="D1113" s="138" t="s">
        <v>2551</v>
      </c>
      <c r="E1113" s="138" t="s">
        <v>309</v>
      </c>
      <c r="F1113" s="138" t="s">
        <v>2550</v>
      </c>
      <c r="G1113" s="138" t="s">
        <v>3534</v>
      </c>
      <c r="H1113" s="138" t="s">
        <v>321</v>
      </c>
      <c r="I1113" s="138" t="s">
        <v>917</v>
      </c>
      <c r="J1113" s="138" t="s">
        <v>204</v>
      </c>
      <c r="K1113" s="138" t="s">
        <v>204</v>
      </c>
      <c r="L1113" s="138" t="s">
        <v>325</v>
      </c>
      <c r="M1113" s="138" t="s">
        <v>340</v>
      </c>
      <c r="N1113" s="138" t="s">
        <v>440</v>
      </c>
      <c r="O1113" s="138" t="s">
        <v>339</v>
      </c>
      <c r="P1113" s="138" t="s">
        <v>1212</v>
      </c>
      <c r="Q1113" s="139">
        <v>2578</v>
      </c>
      <c r="R1113" s="139">
        <v>1</v>
      </c>
      <c r="S1113" s="139">
        <v>3240</v>
      </c>
      <c r="T1113" s="140"/>
      <c r="U1113" s="139">
        <v>83.527000000000001</v>
      </c>
      <c r="V1113" s="141">
        <v>1.0000000000000001E-5</v>
      </c>
      <c r="W1113" s="141">
        <f t="shared" si="20"/>
        <v>6.5161371656741905E-3</v>
      </c>
      <c r="X1113" s="141">
        <v>4.6994613012799297E-4</v>
      </c>
      <c r="AC1113" s="2"/>
      <c r="AD1113" s="2"/>
      <c r="AE1113" s="2"/>
    </row>
    <row r="1114" spans="1:31" s="134" customFormat="1">
      <c r="A1114" s="138" t="s">
        <v>1213</v>
      </c>
      <c r="B1114" s="138">
        <v>9631</v>
      </c>
      <c r="C1114" s="138" t="s">
        <v>1781</v>
      </c>
      <c r="D1114" s="138" t="s">
        <v>1782</v>
      </c>
      <c r="E1114" s="138" t="s">
        <v>309</v>
      </c>
      <c r="F1114" s="138" t="s">
        <v>3546</v>
      </c>
      <c r="G1114" s="138" t="s">
        <v>3547</v>
      </c>
      <c r="H1114" s="138" t="s">
        <v>321</v>
      </c>
      <c r="I1114" s="138" t="s">
        <v>917</v>
      </c>
      <c r="J1114" s="138" t="s">
        <v>204</v>
      </c>
      <c r="K1114" s="138" t="s">
        <v>204</v>
      </c>
      <c r="L1114" s="138" t="s">
        <v>325</v>
      </c>
      <c r="M1114" s="138" t="s">
        <v>340</v>
      </c>
      <c r="N1114" s="138" t="s">
        <v>454</v>
      </c>
      <c r="O1114" s="138" t="s">
        <v>339</v>
      </c>
      <c r="P1114" s="138" t="s">
        <v>1212</v>
      </c>
      <c r="Q1114" s="139">
        <v>827</v>
      </c>
      <c r="R1114" s="139">
        <v>1</v>
      </c>
      <c r="S1114" s="139">
        <v>8700</v>
      </c>
      <c r="T1114" s="140"/>
      <c r="U1114" s="139">
        <v>71.948999999999998</v>
      </c>
      <c r="V1114" s="141">
        <v>1.0000000000000001E-5</v>
      </c>
      <c r="W1114" s="141">
        <f t="shared" si="20"/>
        <v>5.6129102318183619E-3</v>
      </c>
      <c r="X1114" s="141">
        <v>4.0480508238747905E-4</v>
      </c>
      <c r="AC1114" s="2"/>
      <c r="AD1114" s="2"/>
      <c r="AE1114" s="2"/>
    </row>
    <row r="1115" spans="1:31" s="134" customFormat="1">
      <c r="A1115" s="138" t="s">
        <v>1213</v>
      </c>
      <c r="B1115" s="138">
        <v>9631</v>
      </c>
      <c r="C1115" s="138" t="s">
        <v>2703</v>
      </c>
      <c r="D1115" s="138" t="s">
        <v>2704</v>
      </c>
      <c r="E1115" s="138" t="s">
        <v>309</v>
      </c>
      <c r="F1115" s="138" t="s">
        <v>2703</v>
      </c>
      <c r="G1115" s="138" t="s">
        <v>3746</v>
      </c>
      <c r="H1115" s="138" t="s">
        <v>321</v>
      </c>
      <c r="I1115" s="138" t="s">
        <v>917</v>
      </c>
      <c r="J1115" s="138" t="s">
        <v>204</v>
      </c>
      <c r="K1115" s="138" t="s">
        <v>204</v>
      </c>
      <c r="L1115" s="138" t="s">
        <v>325</v>
      </c>
      <c r="M1115" s="138" t="s">
        <v>340</v>
      </c>
      <c r="N1115" s="138" t="s">
        <v>451</v>
      </c>
      <c r="O1115" s="138" t="s">
        <v>339</v>
      </c>
      <c r="P1115" s="138" t="s">
        <v>1212</v>
      </c>
      <c r="Q1115" s="139">
        <v>72</v>
      </c>
      <c r="R1115" s="139">
        <v>1</v>
      </c>
      <c r="S1115" s="139">
        <v>99210</v>
      </c>
      <c r="T1115" s="140"/>
      <c r="U1115" s="139">
        <v>71.430999999999997</v>
      </c>
      <c r="V1115" s="141">
        <v>1.0000000000000001E-5</v>
      </c>
      <c r="W1115" s="141">
        <f t="shared" si="20"/>
        <v>5.5724998369541959E-3</v>
      </c>
      <c r="X1115" s="141">
        <v>4.018906703362106E-4</v>
      </c>
      <c r="AC1115" s="2"/>
      <c r="AD1115" s="2"/>
      <c r="AE1115" s="2"/>
    </row>
    <row r="1116" spans="1:31" s="134" customFormat="1">
      <c r="A1116" s="138" t="s">
        <v>1213</v>
      </c>
      <c r="B1116" s="138">
        <v>9631</v>
      </c>
      <c r="C1116" s="138" t="s">
        <v>1753</v>
      </c>
      <c r="D1116" s="138" t="s">
        <v>1754</v>
      </c>
      <c r="E1116" s="138" t="s">
        <v>309</v>
      </c>
      <c r="F1116" s="138" t="s">
        <v>1753</v>
      </c>
      <c r="G1116" s="138" t="s">
        <v>3663</v>
      </c>
      <c r="H1116" s="138" t="s">
        <v>321</v>
      </c>
      <c r="I1116" s="138" t="s">
        <v>917</v>
      </c>
      <c r="J1116" s="138" t="s">
        <v>204</v>
      </c>
      <c r="K1116" s="138" t="s">
        <v>204</v>
      </c>
      <c r="L1116" s="138" t="s">
        <v>325</v>
      </c>
      <c r="M1116" s="138" t="s">
        <v>340</v>
      </c>
      <c r="N1116" s="138" t="s">
        <v>447</v>
      </c>
      <c r="O1116" s="138" t="s">
        <v>339</v>
      </c>
      <c r="P1116" s="138" t="s">
        <v>1212</v>
      </c>
      <c r="Q1116" s="139">
        <v>4099</v>
      </c>
      <c r="R1116" s="139">
        <v>1</v>
      </c>
      <c r="S1116" s="139">
        <v>1661</v>
      </c>
      <c r="T1116" s="140"/>
      <c r="U1116" s="139">
        <v>68.084000000000003</v>
      </c>
      <c r="V1116" s="141">
        <v>1.0000000000000001E-5</v>
      </c>
      <c r="W1116" s="141">
        <f t="shared" si="20"/>
        <v>5.3113925172430668E-3</v>
      </c>
      <c r="X1116" s="141">
        <v>3.8305951756479071E-4</v>
      </c>
      <c r="AC1116" s="2"/>
      <c r="AD1116" s="2"/>
      <c r="AE1116" s="2"/>
    </row>
    <row r="1117" spans="1:31" s="134" customFormat="1">
      <c r="A1117" s="138" t="s">
        <v>1213</v>
      </c>
      <c r="B1117" s="138">
        <v>9631</v>
      </c>
      <c r="C1117" s="138" t="s">
        <v>2923</v>
      </c>
      <c r="D1117" s="138" t="s">
        <v>2924</v>
      </c>
      <c r="E1117" s="138" t="s">
        <v>309</v>
      </c>
      <c r="F1117" s="138" t="s">
        <v>2923</v>
      </c>
      <c r="G1117" s="138" t="s">
        <v>3777</v>
      </c>
      <c r="H1117" s="138" t="s">
        <v>321</v>
      </c>
      <c r="I1117" s="138" t="s">
        <v>917</v>
      </c>
      <c r="J1117" s="138" t="s">
        <v>204</v>
      </c>
      <c r="K1117" s="138" t="s">
        <v>204</v>
      </c>
      <c r="L1117" s="138" t="s">
        <v>325</v>
      </c>
      <c r="M1117" s="138" t="s">
        <v>340</v>
      </c>
      <c r="N1117" s="138" t="s">
        <v>447</v>
      </c>
      <c r="O1117" s="138" t="s">
        <v>339</v>
      </c>
      <c r="P1117" s="138" t="s">
        <v>1212</v>
      </c>
      <c r="Q1117" s="139">
        <v>302</v>
      </c>
      <c r="R1117" s="139">
        <v>1</v>
      </c>
      <c r="S1117" s="139">
        <v>22350</v>
      </c>
      <c r="T1117" s="140"/>
      <c r="U1117" s="139">
        <v>67.497</v>
      </c>
      <c r="V1117" s="141">
        <v>2.0000000000000002E-5</v>
      </c>
      <c r="W1117" s="141">
        <f t="shared" si="20"/>
        <v>5.2655992705533637E-3</v>
      </c>
      <c r="X1117" s="141">
        <v>3.7975689232522584E-4</v>
      </c>
      <c r="AC1117" s="2"/>
      <c r="AD1117" s="2"/>
      <c r="AE1117" s="2"/>
    </row>
    <row r="1118" spans="1:31" s="134" customFormat="1">
      <c r="A1118" s="138" t="s">
        <v>1213</v>
      </c>
      <c r="B1118" s="138">
        <v>9631</v>
      </c>
      <c r="C1118" s="138" t="s">
        <v>2327</v>
      </c>
      <c r="D1118" s="138" t="s">
        <v>2328</v>
      </c>
      <c r="E1118" s="138" t="s">
        <v>309</v>
      </c>
      <c r="F1118" s="138" t="s">
        <v>2327</v>
      </c>
      <c r="G1118" s="138" t="s">
        <v>3745</v>
      </c>
      <c r="H1118" s="138" t="s">
        <v>321</v>
      </c>
      <c r="I1118" s="138" t="s">
        <v>917</v>
      </c>
      <c r="J1118" s="138" t="s">
        <v>204</v>
      </c>
      <c r="K1118" s="138" t="s">
        <v>204</v>
      </c>
      <c r="L1118" s="138" t="s">
        <v>325</v>
      </c>
      <c r="M1118" s="138" t="s">
        <v>340</v>
      </c>
      <c r="N1118" s="138" t="s">
        <v>464</v>
      </c>
      <c r="O1118" s="138" t="s">
        <v>339</v>
      </c>
      <c r="P1118" s="138" t="s">
        <v>1212</v>
      </c>
      <c r="Q1118" s="139">
        <v>2287</v>
      </c>
      <c r="R1118" s="139">
        <v>1</v>
      </c>
      <c r="S1118" s="139">
        <v>2900</v>
      </c>
      <c r="T1118" s="139">
        <v>0.54900000000000004</v>
      </c>
      <c r="U1118" s="139">
        <v>66.872</v>
      </c>
      <c r="V1118" s="141">
        <v>1.0000000000000001E-5</v>
      </c>
      <c r="W1118" s="141">
        <f t="shared" si="20"/>
        <v>5.2168415547423526E-3</v>
      </c>
      <c r="X1118" s="141">
        <v>3.7624046851819344E-4</v>
      </c>
      <c r="AC1118" s="2"/>
      <c r="AD1118" s="2"/>
      <c r="AE1118" s="2"/>
    </row>
    <row r="1119" spans="1:31" s="134" customFormat="1">
      <c r="A1119" s="138" t="s">
        <v>1213</v>
      </c>
      <c r="B1119" s="138">
        <v>9631</v>
      </c>
      <c r="C1119" s="138" t="s">
        <v>2385</v>
      </c>
      <c r="D1119" s="138" t="s">
        <v>2386</v>
      </c>
      <c r="E1119" s="138" t="s">
        <v>309</v>
      </c>
      <c r="F1119" s="138" t="s">
        <v>2385</v>
      </c>
      <c r="G1119" s="138" t="s">
        <v>3641</v>
      </c>
      <c r="H1119" s="138" t="s">
        <v>321</v>
      </c>
      <c r="I1119" s="138" t="s">
        <v>917</v>
      </c>
      <c r="J1119" s="138" t="s">
        <v>204</v>
      </c>
      <c r="K1119" s="138" t="s">
        <v>204</v>
      </c>
      <c r="L1119" s="138" t="s">
        <v>325</v>
      </c>
      <c r="M1119" s="138" t="s">
        <v>340</v>
      </c>
      <c r="N1119" s="138" t="s">
        <v>447</v>
      </c>
      <c r="O1119" s="138" t="s">
        <v>339</v>
      </c>
      <c r="P1119" s="138" t="s">
        <v>1212</v>
      </c>
      <c r="Q1119" s="139">
        <v>209</v>
      </c>
      <c r="R1119" s="139">
        <v>1</v>
      </c>
      <c r="S1119" s="139">
        <v>30010</v>
      </c>
      <c r="T1119" s="140"/>
      <c r="U1119" s="139">
        <v>62.720999999999997</v>
      </c>
      <c r="V1119" s="141">
        <v>1.0000000000000001E-5</v>
      </c>
      <c r="W1119" s="141">
        <f t="shared" si="20"/>
        <v>4.8930123094119374E-3</v>
      </c>
      <c r="X1119" s="141">
        <v>3.5288578816140701E-4</v>
      </c>
      <c r="AC1119" s="2"/>
      <c r="AD1119" s="2"/>
      <c r="AE1119" s="2"/>
    </row>
    <row r="1120" spans="1:31" s="134" customFormat="1">
      <c r="A1120" s="138" t="s">
        <v>1213</v>
      </c>
      <c r="B1120" s="138">
        <v>9631</v>
      </c>
      <c r="C1120" s="138" t="s">
        <v>3258</v>
      </c>
      <c r="D1120" s="138" t="s">
        <v>3259</v>
      </c>
      <c r="E1120" s="138" t="s">
        <v>309</v>
      </c>
      <c r="F1120" s="138" t="s">
        <v>3258</v>
      </c>
      <c r="G1120" s="138" t="s">
        <v>3622</v>
      </c>
      <c r="H1120" s="138" t="s">
        <v>321</v>
      </c>
      <c r="I1120" s="138" t="s">
        <v>917</v>
      </c>
      <c r="J1120" s="138" t="s">
        <v>204</v>
      </c>
      <c r="K1120" s="138" t="s">
        <v>204</v>
      </c>
      <c r="L1120" s="138" t="s">
        <v>325</v>
      </c>
      <c r="M1120" s="138" t="s">
        <v>340</v>
      </c>
      <c r="N1120" s="138" t="s">
        <v>441</v>
      </c>
      <c r="O1120" s="138" t="s">
        <v>339</v>
      </c>
      <c r="P1120" s="138" t="s">
        <v>1212</v>
      </c>
      <c r="Q1120" s="139">
        <v>237</v>
      </c>
      <c r="R1120" s="139">
        <v>1</v>
      </c>
      <c r="S1120" s="139">
        <v>26100</v>
      </c>
      <c r="T1120" s="140"/>
      <c r="U1120" s="139">
        <v>61.856999999999999</v>
      </c>
      <c r="V1120" s="141">
        <v>0</v>
      </c>
      <c r="W1120" s="141">
        <f t="shared" si="20"/>
        <v>4.8256096430747955E-3</v>
      </c>
      <c r="X1120" s="141">
        <v>3.4802468389056544E-4</v>
      </c>
      <c r="AC1120" s="2"/>
      <c r="AD1120" s="2"/>
      <c r="AE1120" s="2"/>
    </row>
    <row r="1121" spans="1:31" s="134" customFormat="1">
      <c r="A1121" s="138" t="s">
        <v>1213</v>
      </c>
      <c r="B1121" s="138">
        <v>9631</v>
      </c>
      <c r="C1121" s="138" t="s">
        <v>2536</v>
      </c>
      <c r="D1121" s="138" t="s">
        <v>2537</v>
      </c>
      <c r="E1121" s="138" t="s">
        <v>309</v>
      </c>
      <c r="F1121" s="138" t="s">
        <v>2536</v>
      </c>
      <c r="G1121" s="138" t="s">
        <v>3790</v>
      </c>
      <c r="H1121" s="138" t="s">
        <v>321</v>
      </c>
      <c r="I1121" s="138" t="s">
        <v>917</v>
      </c>
      <c r="J1121" s="138" t="s">
        <v>204</v>
      </c>
      <c r="K1121" s="138" t="s">
        <v>204</v>
      </c>
      <c r="L1121" s="138" t="s">
        <v>325</v>
      </c>
      <c r="M1121" s="138" t="s">
        <v>340</v>
      </c>
      <c r="N1121" s="138" t="s">
        <v>451</v>
      </c>
      <c r="O1121" s="138" t="s">
        <v>339</v>
      </c>
      <c r="P1121" s="138" t="s">
        <v>1212</v>
      </c>
      <c r="Q1121" s="139">
        <v>74392</v>
      </c>
      <c r="R1121" s="139">
        <v>1</v>
      </c>
      <c r="S1121" s="139">
        <v>80.5</v>
      </c>
      <c r="T1121" s="140"/>
      <c r="U1121" s="139">
        <v>59.886000000000003</v>
      </c>
      <c r="V1121" s="141">
        <v>6.0000000000000002E-5</v>
      </c>
      <c r="W1121" s="141">
        <f t="shared" si="20"/>
        <v>4.6718473104931891E-3</v>
      </c>
      <c r="X1121" s="141">
        <v>3.3693528977270807E-4</v>
      </c>
      <c r="AC1121" s="2"/>
      <c r="AD1121" s="2"/>
      <c r="AE1121" s="2"/>
    </row>
    <row r="1122" spans="1:31" s="134" customFormat="1">
      <c r="A1122" s="138" t="s">
        <v>1213</v>
      </c>
      <c r="B1122" s="138">
        <v>9631</v>
      </c>
      <c r="C1122" s="138" t="s">
        <v>2351</v>
      </c>
      <c r="D1122" s="138" t="s">
        <v>2352</v>
      </c>
      <c r="E1122" s="138" t="s">
        <v>309</v>
      </c>
      <c r="F1122" s="138" t="s">
        <v>3737</v>
      </c>
      <c r="G1122" s="138" t="s">
        <v>3738</v>
      </c>
      <c r="H1122" s="138" t="s">
        <v>321</v>
      </c>
      <c r="I1122" s="138" t="s">
        <v>917</v>
      </c>
      <c r="J1122" s="138" t="s">
        <v>204</v>
      </c>
      <c r="K1122" s="138" t="s">
        <v>204</v>
      </c>
      <c r="L1122" s="138" t="s">
        <v>325</v>
      </c>
      <c r="M1122" s="138" t="s">
        <v>340</v>
      </c>
      <c r="N1122" s="138" t="s">
        <v>459</v>
      </c>
      <c r="O1122" s="138" t="s">
        <v>339</v>
      </c>
      <c r="P1122" s="138" t="s">
        <v>1212</v>
      </c>
      <c r="Q1122" s="139">
        <v>703</v>
      </c>
      <c r="R1122" s="139">
        <v>1</v>
      </c>
      <c r="S1122" s="139">
        <v>7800</v>
      </c>
      <c r="T1122" s="140"/>
      <c r="U1122" s="139">
        <v>54.834000000000003</v>
      </c>
      <c r="V1122" s="141">
        <v>1.0000000000000001E-5</v>
      </c>
      <c r="W1122" s="141">
        <f t="shared" si="20"/>
        <v>4.2777289420496195E-3</v>
      </c>
      <c r="X1122" s="141">
        <v>3.0851133285570375E-4</v>
      </c>
      <c r="AC1122" s="2"/>
      <c r="AD1122" s="2"/>
      <c r="AE1122" s="2"/>
    </row>
    <row r="1123" spans="1:31" s="134" customFormat="1">
      <c r="A1123" s="138" t="s">
        <v>1213</v>
      </c>
      <c r="B1123" s="138">
        <v>9631</v>
      </c>
      <c r="C1123" s="138" t="s">
        <v>2280</v>
      </c>
      <c r="D1123" s="138" t="s">
        <v>2281</v>
      </c>
      <c r="E1123" s="138" t="s">
        <v>309</v>
      </c>
      <c r="F1123" s="138" t="s">
        <v>2280</v>
      </c>
      <c r="G1123" s="138" t="s">
        <v>3608</v>
      </c>
      <c r="H1123" s="138" t="s">
        <v>321</v>
      </c>
      <c r="I1123" s="138" t="s">
        <v>917</v>
      </c>
      <c r="J1123" s="138" t="s">
        <v>204</v>
      </c>
      <c r="K1123" s="138" t="s">
        <v>204</v>
      </c>
      <c r="L1123" s="138" t="s">
        <v>325</v>
      </c>
      <c r="M1123" s="138" t="s">
        <v>340</v>
      </c>
      <c r="N1123" s="138" t="s">
        <v>454</v>
      </c>
      <c r="O1123" s="138" t="s">
        <v>339</v>
      </c>
      <c r="P1123" s="138" t="s">
        <v>1212</v>
      </c>
      <c r="Q1123" s="139">
        <v>94</v>
      </c>
      <c r="R1123" s="139">
        <v>1</v>
      </c>
      <c r="S1123" s="139">
        <v>57450</v>
      </c>
      <c r="T1123" s="140"/>
      <c r="U1123" s="139">
        <v>54.003</v>
      </c>
      <c r="V1123" s="141">
        <v>1.0000000000000001E-5</v>
      </c>
      <c r="W1123" s="141">
        <f t="shared" si="20"/>
        <v>4.2129006831072985E-3</v>
      </c>
      <c r="X1123" s="141">
        <v>3.0383589576187344E-4</v>
      </c>
      <c r="AC1123" s="2"/>
      <c r="AD1123" s="2"/>
      <c r="AE1123" s="2"/>
    </row>
    <row r="1124" spans="1:31" s="134" customFormat="1">
      <c r="A1124" s="138" t="s">
        <v>1213</v>
      </c>
      <c r="B1124" s="138">
        <v>9631</v>
      </c>
      <c r="C1124" s="138" t="s">
        <v>3571</v>
      </c>
      <c r="D1124" s="138" t="s">
        <v>3572</v>
      </c>
      <c r="E1124" s="138" t="s">
        <v>309</v>
      </c>
      <c r="F1124" s="138" t="s">
        <v>3571</v>
      </c>
      <c r="G1124" s="138" t="s">
        <v>3573</v>
      </c>
      <c r="H1124" s="138" t="s">
        <v>321</v>
      </c>
      <c r="I1124" s="138" t="s">
        <v>917</v>
      </c>
      <c r="J1124" s="138" t="s">
        <v>204</v>
      </c>
      <c r="K1124" s="138" t="s">
        <v>204</v>
      </c>
      <c r="L1124" s="138" t="s">
        <v>325</v>
      </c>
      <c r="M1124" s="138" t="s">
        <v>340</v>
      </c>
      <c r="N1124" s="138" t="s">
        <v>475</v>
      </c>
      <c r="O1124" s="138" t="s">
        <v>339</v>
      </c>
      <c r="P1124" s="138" t="s">
        <v>1212</v>
      </c>
      <c r="Q1124" s="139">
        <v>164</v>
      </c>
      <c r="R1124" s="139">
        <v>1</v>
      </c>
      <c r="S1124" s="139">
        <v>30240</v>
      </c>
      <c r="T1124" s="140"/>
      <c r="U1124" s="139">
        <v>49.594000000000001</v>
      </c>
      <c r="V1124" s="141">
        <v>1.0000000000000001E-5</v>
      </c>
      <c r="W1124" s="141">
        <f t="shared" si="20"/>
        <v>3.868944252690098E-3</v>
      </c>
      <c r="X1124" s="141">
        <v>2.7902963565754405E-4</v>
      </c>
      <c r="AC1124" s="2"/>
      <c r="AD1124" s="2"/>
      <c r="AE1124" s="2"/>
    </row>
    <row r="1125" spans="1:31" s="134" customFormat="1">
      <c r="A1125" s="138" t="s">
        <v>1213</v>
      </c>
      <c r="B1125" s="138">
        <v>9631</v>
      </c>
      <c r="C1125" s="138" t="s">
        <v>1618</v>
      </c>
      <c r="D1125" s="138" t="s">
        <v>1619</v>
      </c>
      <c r="E1125" s="138" t="s">
        <v>309</v>
      </c>
      <c r="F1125" s="138" t="s">
        <v>3626</v>
      </c>
      <c r="G1125" s="138" t="s">
        <v>3627</v>
      </c>
      <c r="H1125" s="138" t="s">
        <v>321</v>
      </c>
      <c r="I1125" s="138" t="s">
        <v>917</v>
      </c>
      <c r="J1125" s="138" t="s">
        <v>204</v>
      </c>
      <c r="K1125" s="138" t="s">
        <v>204</v>
      </c>
      <c r="L1125" s="138" t="s">
        <v>325</v>
      </c>
      <c r="M1125" s="138" t="s">
        <v>340</v>
      </c>
      <c r="N1125" s="138" t="s">
        <v>447</v>
      </c>
      <c r="O1125" s="138" t="s">
        <v>339</v>
      </c>
      <c r="P1125" s="138" t="s">
        <v>1212</v>
      </c>
      <c r="Q1125" s="139">
        <v>2504</v>
      </c>
      <c r="R1125" s="139">
        <v>1</v>
      </c>
      <c r="S1125" s="139">
        <v>1708</v>
      </c>
      <c r="T1125" s="140"/>
      <c r="U1125" s="139">
        <v>42.768000000000001</v>
      </c>
      <c r="V1125" s="141">
        <v>4.0000000000000003E-5</v>
      </c>
      <c r="W1125" s="141">
        <f t="shared" si="20"/>
        <v>3.3364319836885533E-3</v>
      </c>
      <c r="X1125" s="141">
        <v>2.4062466140665895E-4</v>
      </c>
      <c r="AC1125" s="2"/>
      <c r="AD1125" s="2"/>
      <c r="AE1125" s="2"/>
    </row>
    <row r="1126" spans="1:31" s="134" customFormat="1">
      <c r="A1126" s="138" t="s">
        <v>1213</v>
      </c>
      <c r="B1126" s="138">
        <v>9631</v>
      </c>
      <c r="C1126" s="138" t="s">
        <v>3754</v>
      </c>
      <c r="D1126" s="138" t="s">
        <v>3755</v>
      </c>
      <c r="E1126" s="138" t="s">
        <v>309</v>
      </c>
      <c r="F1126" s="138" t="s">
        <v>3756</v>
      </c>
      <c r="G1126" s="138" t="s">
        <v>3757</v>
      </c>
      <c r="H1126" s="138" t="s">
        <v>321</v>
      </c>
      <c r="I1126" s="138" t="s">
        <v>917</v>
      </c>
      <c r="J1126" s="138" t="s">
        <v>204</v>
      </c>
      <c r="K1126" s="138" t="s">
        <v>204</v>
      </c>
      <c r="L1126" s="138" t="s">
        <v>325</v>
      </c>
      <c r="M1126" s="138" t="s">
        <v>340</v>
      </c>
      <c r="N1126" s="138" t="s">
        <v>476</v>
      </c>
      <c r="O1126" s="138" t="s">
        <v>339</v>
      </c>
      <c r="P1126" s="138" t="s">
        <v>1212</v>
      </c>
      <c r="Q1126" s="139">
        <v>601</v>
      </c>
      <c r="R1126" s="139">
        <v>1</v>
      </c>
      <c r="S1126" s="139">
        <v>6861</v>
      </c>
      <c r="T1126" s="139">
        <v>0.374</v>
      </c>
      <c r="U1126" s="139">
        <v>41.609000000000002</v>
      </c>
      <c r="V1126" s="141">
        <v>1.0000000000000001E-5</v>
      </c>
      <c r="W1126" s="141">
        <f t="shared" si="20"/>
        <v>3.2460156754886135E-3</v>
      </c>
      <c r="X1126" s="141">
        <v>2.3410380509889808E-4</v>
      </c>
      <c r="AC1126" s="2"/>
      <c r="AD1126" s="2"/>
      <c r="AE1126" s="2"/>
    </row>
    <row r="1127" spans="1:31" s="134" customFormat="1">
      <c r="A1127" s="138" t="s">
        <v>1213</v>
      </c>
      <c r="B1127" s="138">
        <v>9631</v>
      </c>
      <c r="C1127" s="138" t="s">
        <v>2517</v>
      </c>
      <c r="D1127" s="138" t="s">
        <v>2518</v>
      </c>
      <c r="E1127" s="138" t="s">
        <v>309</v>
      </c>
      <c r="F1127" s="138" t="s">
        <v>2517</v>
      </c>
      <c r="G1127" s="138" t="s">
        <v>3779</v>
      </c>
      <c r="H1127" s="138" t="s">
        <v>321</v>
      </c>
      <c r="I1127" s="138" t="s">
        <v>917</v>
      </c>
      <c r="J1127" s="138" t="s">
        <v>204</v>
      </c>
      <c r="K1127" s="138" t="s">
        <v>204</v>
      </c>
      <c r="L1127" s="138" t="s">
        <v>325</v>
      </c>
      <c r="M1127" s="138" t="s">
        <v>340</v>
      </c>
      <c r="N1127" s="138" t="s">
        <v>447</v>
      </c>
      <c r="O1127" s="138" t="s">
        <v>339</v>
      </c>
      <c r="P1127" s="138" t="s">
        <v>1212</v>
      </c>
      <c r="Q1127" s="139">
        <v>4276</v>
      </c>
      <c r="R1127" s="139">
        <v>1</v>
      </c>
      <c r="S1127" s="139">
        <v>972.7</v>
      </c>
      <c r="T1127" s="140"/>
      <c r="U1127" s="139">
        <v>41.593000000000004</v>
      </c>
      <c r="V1127" s="141">
        <v>1.0000000000000001E-5</v>
      </c>
      <c r="W1127" s="141">
        <f t="shared" si="20"/>
        <v>3.2447674779638516E-3</v>
      </c>
      <c r="X1127" s="141">
        <v>2.3401378464943805E-4</v>
      </c>
      <c r="AC1127" s="2"/>
      <c r="AD1127" s="2"/>
      <c r="AE1127" s="2"/>
    </row>
    <row r="1128" spans="1:31" s="134" customFormat="1">
      <c r="A1128" s="138" t="s">
        <v>1213</v>
      </c>
      <c r="B1128" s="138">
        <v>9631</v>
      </c>
      <c r="C1128" s="138" t="s">
        <v>2050</v>
      </c>
      <c r="D1128" s="138" t="s">
        <v>2051</v>
      </c>
      <c r="E1128" s="138" t="s">
        <v>309</v>
      </c>
      <c r="F1128" s="138" t="s">
        <v>2050</v>
      </c>
      <c r="G1128" s="138" t="s">
        <v>3668</v>
      </c>
      <c r="H1128" s="138" t="s">
        <v>321</v>
      </c>
      <c r="I1128" s="138" t="s">
        <v>917</v>
      </c>
      <c r="J1128" s="138" t="s">
        <v>204</v>
      </c>
      <c r="K1128" s="138" t="s">
        <v>204</v>
      </c>
      <c r="L1128" s="138" t="s">
        <v>325</v>
      </c>
      <c r="M1128" s="138" t="s">
        <v>340</v>
      </c>
      <c r="N1128" s="138" t="s">
        <v>464</v>
      </c>
      <c r="O1128" s="138" t="s">
        <v>339</v>
      </c>
      <c r="P1128" s="138" t="s">
        <v>1212</v>
      </c>
      <c r="Q1128" s="139">
        <v>2276</v>
      </c>
      <c r="R1128" s="139">
        <v>1</v>
      </c>
      <c r="S1128" s="139">
        <v>1796</v>
      </c>
      <c r="T1128" s="140"/>
      <c r="U1128" s="139">
        <v>40.877000000000002</v>
      </c>
      <c r="V1128" s="141">
        <v>0</v>
      </c>
      <c r="W1128" s="141">
        <f t="shared" si="20"/>
        <v>3.1889106387307567E-3</v>
      </c>
      <c r="X1128" s="141">
        <v>2.2998536953610174E-4</v>
      </c>
      <c r="AC1128" s="2"/>
      <c r="AD1128" s="2"/>
      <c r="AE1128" s="2"/>
    </row>
    <row r="1129" spans="1:31" s="134" customFormat="1">
      <c r="A1129" s="138" t="s">
        <v>1213</v>
      </c>
      <c r="B1129" s="138">
        <v>9631</v>
      </c>
      <c r="C1129" s="138" t="s">
        <v>3574</v>
      </c>
      <c r="D1129" s="138" t="s">
        <v>3575</v>
      </c>
      <c r="E1129" s="138" t="s">
        <v>309</v>
      </c>
      <c r="F1129" s="138" t="s">
        <v>3576</v>
      </c>
      <c r="G1129" s="138" t="s">
        <v>3577</v>
      </c>
      <c r="H1129" s="138" t="s">
        <v>321</v>
      </c>
      <c r="I1129" s="138" t="s">
        <v>917</v>
      </c>
      <c r="J1129" s="138" t="s">
        <v>204</v>
      </c>
      <c r="K1129" s="138" t="s">
        <v>204</v>
      </c>
      <c r="L1129" s="138" t="s">
        <v>325</v>
      </c>
      <c r="M1129" s="138" t="s">
        <v>340</v>
      </c>
      <c r="N1129" s="138" t="s">
        <v>454</v>
      </c>
      <c r="O1129" s="138" t="s">
        <v>339</v>
      </c>
      <c r="P1129" s="138" t="s">
        <v>1212</v>
      </c>
      <c r="Q1129" s="139">
        <v>3101</v>
      </c>
      <c r="R1129" s="139">
        <v>1</v>
      </c>
      <c r="S1129" s="139">
        <v>1249</v>
      </c>
      <c r="T1129" s="139">
        <v>0.58599999999999997</v>
      </c>
      <c r="U1129" s="139">
        <v>39.317999999999998</v>
      </c>
      <c r="V1129" s="141">
        <v>0</v>
      </c>
      <c r="W1129" s="141">
        <f t="shared" si="20"/>
        <v>3.0672893924117688E-3</v>
      </c>
      <c r="X1129" s="141">
        <v>2.2121400199184008E-4</v>
      </c>
      <c r="AC1129" s="2"/>
      <c r="AD1129" s="2"/>
      <c r="AE1129" s="2"/>
    </row>
    <row r="1130" spans="1:31" s="134" customFormat="1">
      <c r="A1130" s="138" t="s">
        <v>1213</v>
      </c>
      <c r="B1130" s="138">
        <v>9631</v>
      </c>
      <c r="C1130" s="138" t="s">
        <v>1696</v>
      </c>
      <c r="D1130" s="138" t="s">
        <v>1697</v>
      </c>
      <c r="E1130" s="138" t="s">
        <v>309</v>
      </c>
      <c r="F1130" s="138" t="s">
        <v>3772</v>
      </c>
      <c r="G1130" s="138" t="s">
        <v>3773</v>
      </c>
      <c r="H1130" s="138" t="s">
        <v>321</v>
      </c>
      <c r="I1130" s="138" t="s">
        <v>917</v>
      </c>
      <c r="J1130" s="138" t="s">
        <v>204</v>
      </c>
      <c r="K1130" s="138" t="s">
        <v>204</v>
      </c>
      <c r="L1130" s="138" t="s">
        <v>325</v>
      </c>
      <c r="M1130" s="138" t="s">
        <v>340</v>
      </c>
      <c r="N1130" s="138" t="s">
        <v>464</v>
      </c>
      <c r="O1130" s="138" t="s">
        <v>339</v>
      </c>
      <c r="P1130" s="138" t="s">
        <v>1212</v>
      </c>
      <c r="Q1130" s="139">
        <v>680</v>
      </c>
      <c r="R1130" s="139">
        <v>1</v>
      </c>
      <c r="S1130" s="139">
        <v>5236</v>
      </c>
      <c r="T1130" s="140"/>
      <c r="U1130" s="139">
        <v>35.604999999999997</v>
      </c>
      <c r="V1130" s="141">
        <v>1.0000000000000001E-5</v>
      </c>
      <c r="W1130" s="141">
        <f t="shared" si="20"/>
        <v>2.7776295543217107E-3</v>
      </c>
      <c r="X1130" s="141">
        <v>2.0032363143902197E-4</v>
      </c>
      <c r="AC1130" s="2"/>
      <c r="AD1130" s="2"/>
      <c r="AE1130" s="2"/>
    </row>
    <row r="1131" spans="1:31" s="134" customFormat="1">
      <c r="A1131" s="138" t="s">
        <v>1213</v>
      </c>
      <c r="B1131" s="138">
        <v>9631</v>
      </c>
      <c r="C1131" s="138" t="s">
        <v>2262</v>
      </c>
      <c r="D1131" s="138" t="s">
        <v>2263</v>
      </c>
      <c r="E1131" s="138" t="s">
        <v>309</v>
      </c>
      <c r="F1131" s="138" t="s">
        <v>2262</v>
      </c>
      <c r="G1131" s="138" t="s">
        <v>3747</v>
      </c>
      <c r="H1131" s="138" t="s">
        <v>321</v>
      </c>
      <c r="I1131" s="138" t="s">
        <v>917</v>
      </c>
      <c r="J1131" s="138" t="s">
        <v>204</v>
      </c>
      <c r="K1131" s="138" t="s">
        <v>204</v>
      </c>
      <c r="L1131" s="138" t="s">
        <v>325</v>
      </c>
      <c r="M1131" s="138" t="s">
        <v>340</v>
      </c>
      <c r="N1131" s="138" t="s">
        <v>441</v>
      </c>
      <c r="O1131" s="138" t="s">
        <v>339</v>
      </c>
      <c r="P1131" s="138" t="s">
        <v>1212</v>
      </c>
      <c r="Q1131" s="139">
        <v>3291</v>
      </c>
      <c r="R1131" s="139">
        <v>1</v>
      </c>
      <c r="S1131" s="139">
        <v>1013</v>
      </c>
      <c r="T1131" s="139">
        <v>0.32900000000000001</v>
      </c>
      <c r="U1131" s="139">
        <v>33.667000000000002</v>
      </c>
      <c r="V1131" s="141">
        <v>1.0000000000000001E-5</v>
      </c>
      <c r="W1131" s="141">
        <f t="shared" si="20"/>
        <v>2.6264416291349262E-3</v>
      </c>
      <c r="X1131" s="141">
        <v>1.8941990449817593E-4</v>
      </c>
      <c r="AC1131" s="2"/>
      <c r="AD1131" s="2"/>
      <c r="AE1131" s="2"/>
    </row>
    <row r="1132" spans="1:31" s="134" customFormat="1">
      <c r="A1132" s="138" t="s">
        <v>1213</v>
      </c>
      <c r="B1132" s="138">
        <v>9631</v>
      </c>
      <c r="C1132" s="138" t="s">
        <v>2586</v>
      </c>
      <c r="D1132" s="138" t="s">
        <v>2587</v>
      </c>
      <c r="E1132" s="138" t="s">
        <v>309</v>
      </c>
      <c r="F1132" s="138" t="s">
        <v>2586</v>
      </c>
      <c r="G1132" s="138" t="s">
        <v>3609</v>
      </c>
      <c r="H1132" s="138" t="s">
        <v>321</v>
      </c>
      <c r="I1132" s="138" t="s">
        <v>917</v>
      </c>
      <c r="J1132" s="138" t="s">
        <v>204</v>
      </c>
      <c r="K1132" s="138" t="s">
        <v>204</v>
      </c>
      <c r="L1132" s="138" t="s">
        <v>325</v>
      </c>
      <c r="M1132" s="138" t="s">
        <v>340</v>
      </c>
      <c r="N1132" s="138" t="s">
        <v>478</v>
      </c>
      <c r="O1132" s="138" t="s">
        <v>339</v>
      </c>
      <c r="P1132" s="138" t="s">
        <v>1212</v>
      </c>
      <c r="Q1132" s="139">
        <v>1860.56</v>
      </c>
      <c r="R1132" s="139">
        <v>1</v>
      </c>
      <c r="S1132" s="139">
        <v>1651</v>
      </c>
      <c r="T1132" s="140"/>
      <c r="U1132" s="139">
        <v>30.718</v>
      </c>
      <c r="V1132" s="141">
        <v>1.0000000000000001E-5</v>
      </c>
      <c r="W1132" s="141">
        <f t="shared" si="20"/>
        <v>2.396383222852249E-3</v>
      </c>
      <c r="X1132" s="141">
        <v>1.7282801040707422E-4</v>
      </c>
      <c r="AC1132" s="2"/>
      <c r="AD1132" s="2"/>
      <c r="AE1132" s="2"/>
    </row>
    <row r="1133" spans="1:31" s="134" customFormat="1">
      <c r="A1133" s="138" t="s">
        <v>1213</v>
      </c>
      <c r="B1133" s="138">
        <v>9631</v>
      </c>
      <c r="C1133" s="138" t="s">
        <v>3565</v>
      </c>
      <c r="D1133" s="138" t="s">
        <v>3566</v>
      </c>
      <c r="E1133" s="138" t="s">
        <v>309</v>
      </c>
      <c r="F1133" s="138" t="s">
        <v>3565</v>
      </c>
      <c r="G1133" s="138" t="s">
        <v>3567</v>
      </c>
      <c r="H1133" s="138" t="s">
        <v>321</v>
      </c>
      <c r="I1133" s="138" t="s">
        <v>917</v>
      </c>
      <c r="J1133" s="138" t="s">
        <v>204</v>
      </c>
      <c r="K1133" s="138" t="s">
        <v>204</v>
      </c>
      <c r="L1133" s="138" t="s">
        <v>325</v>
      </c>
      <c r="M1133" s="138" t="s">
        <v>340</v>
      </c>
      <c r="N1133" s="138" t="s">
        <v>458</v>
      </c>
      <c r="O1133" s="138" t="s">
        <v>339</v>
      </c>
      <c r="P1133" s="138" t="s">
        <v>1212</v>
      </c>
      <c r="Q1133" s="139">
        <v>102</v>
      </c>
      <c r="R1133" s="139">
        <v>1</v>
      </c>
      <c r="S1133" s="139">
        <v>21310</v>
      </c>
      <c r="T1133" s="140"/>
      <c r="U1133" s="139">
        <v>21.736000000000001</v>
      </c>
      <c r="V1133" s="141">
        <v>0</v>
      </c>
      <c r="W1133" s="141">
        <f t="shared" si="20"/>
        <v>1.6956763373890385E-3</v>
      </c>
      <c r="X1133" s="141">
        <v>1.2229278059145012E-4</v>
      </c>
      <c r="AC1133" s="2"/>
      <c r="AD1133" s="2"/>
      <c r="AE1133" s="2"/>
    </row>
    <row r="1134" spans="1:31" s="134" customFormat="1">
      <c r="A1134" s="138" t="s">
        <v>1213</v>
      </c>
      <c r="B1134" s="138">
        <v>9631</v>
      </c>
      <c r="C1134" s="138" t="s">
        <v>1899</v>
      </c>
      <c r="D1134" s="138" t="s">
        <v>1900</v>
      </c>
      <c r="E1134" s="138" t="s">
        <v>311</v>
      </c>
      <c r="F1134" s="138" t="s">
        <v>1899</v>
      </c>
      <c r="G1134" s="138" t="s">
        <v>3628</v>
      </c>
      <c r="H1134" s="138" t="s">
        <v>321</v>
      </c>
      <c r="I1134" s="138" t="s">
        <v>917</v>
      </c>
      <c r="J1134" s="138" t="s">
        <v>204</v>
      </c>
      <c r="K1134" s="138" t="s">
        <v>233</v>
      </c>
      <c r="L1134" s="138" t="s">
        <v>325</v>
      </c>
      <c r="M1134" s="138" t="s">
        <v>340</v>
      </c>
      <c r="N1134" s="138" t="s">
        <v>454</v>
      </c>
      <c r="O1134" s="138" t="s">
        <v>339</v>
      </c>
      <c r="P1134" s="138" t="s">
        <v>1212</v>
      </c>
      <c r="Q1134" s="139">
        <v>348</v>
      </c>
      <c r="R1134" s="139">
        <v>1</v>
      </c>
      <c r="S1134" s="139">
        <v>4205</v>
      </c>
      <c r="T1134" s="139">
        <v>0.38800000000000001</v>
      </c>
      <c r="U1134" s="139">
        <v>15.022</v>
      </c>
      <c r="V1134" s="141">
        <v>0</v>
      </c>
      <c r="W1134" s="141">
        <f t="shared" si="20"/>
        <v>1.1719014510608269E-3</v>
      </c>
      <c r="X1134" s="141">
        <v>8.4517949486785234E-5</v>
      </c>
      <c r="AC1134" s="2"/>
      <c r="AD1134" s="2"/>
      <c r="AE1134" s="2"/>
    </row>
    <row r="1135" spans="1:31" s="134" customFormat="1">
      <c r="A1135" s="138" t="s">
        <v>1213</v>
      </c>
      <c r="B1135" s="138">
        <v>9631</v>
      </c>
      <c r="C1135" s="138" t="s">
        <v>3947</v>
      </c>
      <c r="D1135" s="138" t="s">
        <v>3948</v>
      </c>
      <c r="E1135" s="138" t="s">
        <v>309</v>
      </c>
      <c r="F1135" s="138" t="s">
        <v>3949</v>
      </c>
      <c r="G1135" s="138" t="s">
        <v>3950</v>
      </c>
      <c r="H1135" s="138" t="s">
        <v>321</v>
      </c>
      <c r="I1135" s="138" t="s">
        <v>917</v>
      </c>
      <c r="J1135" s="138" t="s">
        <v>204</v>
      </c>
      <c r="K1135" s="138" t="s">
        <v>204</v>
      </c>
      <c r="L1135" s="138" t="s">
        <v>325</v>
      </c>
      <c r="M1135" s="138" t="s">
        <v>340</v>
      </c>
      <c r="N1135" s="138" t="s">
        <v>450</v>
      </c>
      <c r="O1135" s="138" t="s">
        <v>339</v>
      </c>
      <c r="P1135" s="138" t="s">
        <v>1212</v>
      </c>
      <c r="Q1135" s="139">
        <v>6776</v>
      </c>
      <c r="R1135" s="139">
        <v>1</v>
      </c>
      <c r="S1135" s="139">
        <v>168.2</v>
      </c>
      <c r="T1135" s="140"/>
      <c r="U1135" s="139">
        <v>11.397</v>
      </c>
      <c r="V1135" s="141">
        <v>4.2000000000000002E-4</v>
      </c>
      <c r="W1135" s="141">
        <f t="shared" si="20"/>
        <v>8.8910669935695946E-4</v>
      </c>
      <c r="X1135" s="141">
        <v>6.4122691405997295E-5</v>
      </c>
      <c r="AC1135" s="2"/>
      <c r="AD1135" s="2"/>
      <c r="AE1135" s="2"/>
    </row>
    <row r="1136" spans="1:31" s="134" customFormat="1">
      <c r="A1136" s="138" t="s">
        <v>1213</v>
      </c>
      <c r="B1136" s="138">
        <v>9631</v>
      </c>
      <c r="C1136" s="138" t="s">
        <v>3906</v>
      </c>
      <c r="D1136" s="138" t="s">
        <v>3907</v>
      </c>
      <c r="E1136" s="138" t="s">
        <v>309</v>
      </c>
      <c r="F1136" s="138" t="s">
        <v>3908</v>
      </c>
      <c r="G1136" s="138" t="s">
        <v>3909</v>
      </c>
      <c r="H1136" s="138" t="s">
        <v>321</v>
      </c>
      <c r="I1136" s="138" t="s">
        <v>917</v>
      </c>
      <c r="J1136" s="138" t="s">
        <v>204</v>
      </c>
      <c r="K1136" s="138" t="s">
        <v>204</v>
      </c>
      <c r="L1136" s="138" t="s">
        <v>325</v>
      </c>
      <c r="M1136" s="138" t="s">
        <v>340</v>
      </c>
      <c r="N1136" s="138" t="s">
        <v>450</v>
      </c>
      <c r="O1136" s="138" t="s">
        <v>339</v>
      </c>
      <c r="P1136" s="138" t="s">
        <v>1212</v>
      </c>
      <c r="Q1136" s="139">
        <v>3900</v>
      </c>
      <c r="R1136" s="139">
        <v>1</v>
      </c>
      <c r="S1136" s="139">
        <v>53.4</v>
      </c>
      <c r="T1136" s="140"/>
      <c r="U1136" s="139">
        <v>2.0830000000000002</v>
      </c>
      <c r="V1136" s="141">
        <v>9.7000000000000005E-4</v>
      </c>
      <c r="W1136" s="141">
        <f t="shared" si="20"/>
        <v>1.6249971525493962E-4</v>
      </c>
      <c r="X1136" s="141">
        <v>1.1719537264077597E-5</v>
      </c>
      <c r="AC1136" s="2"/>
      <c r="AD1136" s="2"/>
      <c r="AE1136" s="2"/>
    </row>
    <row r="1137" spans="1:31" s="134" customFormat="1">
      <c r="A1137" s="138" t="s">
        <v>1213</v>
      </c>
      <c r="B1137" s="138">
        <v>9631</v>
      </c>
      <c r="C1137" s="138" t="s">
        <v>3906</v>
      </c>
      <c r="D1137" s="138" t="s">
        <v>3907</v>
      </c>
      <c r="E1137" s="138" t="s">
        <v>309</v>
      </c>
      <c r="F1137" s="138" t="s">
        <v>3910</v>
      </c>
      <c r="G1137" s="138" t="s">
        <v>3911</v>
      </c>
      <c r="H1137" s="138" t="s">
        <v>321</v>
      </c>
      <c r="I1137" s="138" t="s">
        <v>917</v>
      </c>
      <c r="J1137" s="138" t="s">
        <v>204</v>
      </c>
      <c r="K1137" s="138" t="s">
        <v>204</v>
      </c>
      <c r="L1137" s="140"/>
      <c r="M1137" s="138" t="s">
        <v>340</v>
      </c>
      <c r="N1137" s="138" t="s">
        <v>450</v>
      </c>
      <c r="O1137" s="138" t="s">
        <v>339</v>
      </c>
      <c r="P1137" s="138" t="s">
        <v>1212</v>
      </c>
      <c r="Q1137" s="139">
        <v>39</v>
      </c>
      <c r="R1137" s="139">
        <v>1</v>
      </c>
      <c r="S1137" s="139">
        <v>0</v>
      </c>
      <c r="T1137" s="140"/>
      <c r="U1137" s="139">
        <v>0</v>
      </c>
      <c r="W1137" s="141">
        <f t="shared" si="20"/>
        <v>0</v>
      </c>
      <c r="X1137" s="141">
        <v>0</v>
      </c>
      <c r="AC1137" s="2"/>
      <c r="AD1137" s="2"/>
      <c r="AE1137" s="2"/>
    </row>
    <row r="1138" spans="1:31" s="134" customFormat="1">
      <c r="A1138" s="138" t="s">
        <v>1213</v>
      </c>
      <c r="B1138" s="138">
        <v>9631</v>
      </c>
      <c r="C1138" s="138" t="s">
        <v>3912</v>
      </c>
      <c r="D1138" s="138" t="s">
        <v>3913</v>
      </c>
      <c r="E1138" s="138" t="s">
        <v>80</v>
      </c>
      <c r="F1138" s="138" t="s">
        <v>3914</v>
      </c>
      <c r="G1138" s="138" t="s">
        <v>3915</v>
      </c>
      <c r="H1138" s="138" t="s">
        <v>321</v>
      </c>
      <c r="I1138" s="138" t="s">
        <v>917</v>
      </c>
      <c r="J1138" s="138" t="s">
        <v>205</v>
      </c>
      <c r="K1138" s="138" t="s">
        <v>224</v>
      </c>
      <c r="L1138" s="138" t="s">
        <v>325</v>
      </c>
      <c r="M1138" s="138" t="s">
        <v>344</v>
      </c>
      <c r="N1138" s="138" t="s">
        <v>548</v>
      </c>
      <c r="O1138" s="138" t="s">
        <v>339</v>
      </c>
      <c r="P1138" s="138" t="s">
        <v>1215</v>
      </c>
      <c r="Q1138" s="139">
        <v>1392</v>
      </c>
      <c r="R1138" s="139">
        <v>3.718</v>
      </c>
      <c r="S1138" s="139">
        <v>10838</v>
      </c>
      <c r="T1138" s="139">
        <v>1.0999999999999999E-2</v>
      </c>
      <c r="U1138" s="139">
        <v>560.95699999999999</v>
      </c>
      <c r="V1138" s="141">
        <v>0</v>
      </c>
      <c r="W1138" s="141">
        <f t="shared" si="20"/>
        <v>4.3761571181116246E-2</v>
      </c>
      <c r="X1138" s="141">
        <v>3.1561000792343619E-3</v>
      </c>
      <c r="AC1138" s="2"/>
      <c r="AD1138" s="2"/>
      <c r="AE1138" s="2"/>
    </row>
    <row r="1139" spans="1:31" s="134" customFormat="1">
      <c r="A1139" s="138" t="s">
        <v>1213</v>
      </c>
      <c r="B1139" s="138">
        <v>9631</v>
      </c>
      <c r="C1139" s="138" t="s">
        <v>3701</v>
      </c>
      <c r="D1139" s="138" t="s">
        <v>3702</v>
      </c>
      <c r="E1139" s="138" t="s">
        <v>80</v>
      </c>
      <c r="F1139" s="138" t="s">
        <v>3703</v>
      </c>
      <c r="G1139" s="138" t="s">
        <v>3704</v>
      </c>
      <c r="H1139" s="138" t="s">
        <v>321</v>
      </c>
      <c r="I1139" s="138" t="s">
        <v>917</v>
      </c>
      <c r="J1139" s="138" t="s">
        <v>205</v>
      </c>
      <c r="K1139" s="138" t="s">
        <v>224</v>
      </c>
      <c r="L1139" s="138" t="s">
        <v>325</v>
      </c>
      <c r="M1139" s="138" t="s">
        <v>344</v>
      </c>
      <c r="N1139" s="138" t="s">
        <v>545</v>
      </c>
      <c r="O1139" s="138" t="s">
        <v>339</v>
      </c>
      <c r="P1139" s="138" t="s">
        <v>1215</v>
      </c>
      <c r="Q1139" s="139">
        <v>896</v>
      </c>
      <c r="R1139" s="139">
        <v>3.718</v>
      </c>
      <c r="S1139" s="139">
        <v>15623</v>
      </c>
      <c r="T1139" s="140"/>
      <c r="U1139" s="139">
        <v>520.45299999999997</v>
      </c>
      <c r="V1139" s="141">
        <v>0</v>
      </c>
      <c r="W1139" s="141">
        <f t="shared" si="20"/>
        <v>4.0601759147181504E-2</v>
      </c>
      <c r="X1139" s="141">
        <v>2.9282133114262969E-3</v>
      </c>
      <c r="AC1139" s="2"/>
      <c r="AD1139" s="2"/>
      <c r="AE1139" s="2"/>
    </row>
    <row r="1140" spans="1:31" s="134" customFormat="1">
      <c r="A1140" s="138" t="s">
        <v>1213</v>
      </c>
      <c r="B1140" s="138">
        <v>9631</v>
      </c>
      <c r="C1140" s="138" t="s">
        <v>3697</v>
      </c>
      <c r="D1140" s="138" t="s">
        <v>3698</v>
      </c>
      <c r="E1140" s="138" t="s">
        <v>80</v>
      </c>
      <c r="F1140" s="138" t="s">
        <v>3699</v>
      </c>
      <c r="G1140" s="138" t="s">
        <v>3700</v>
      </c>
      <c r="H1140" s="138" t="s">
        <v>321</v>
      </c>
      <c r="I1140" s="138" t="s">
        <v>917</v>
      </c>
      <c r="J1140" s="138" t="s">
        <v>205</v>
      </c>
      <c r="K1140" s="138" t="s">
        <v>224</v>
      </c>
      <c r="L1140" s="138" t="s">
        <v>325</v>
      </c>
      <c r="M1140" s="138" t="s">
        <v>344</v>
      </c>
      <c r="N1140" s="138" t="s">
        <v>544</v>
      </c>
      <c r="O1140" s="138" t="s">
        <v>339</v>
      </c>
      <c r="P1140" s="138" t="s">
        <v>1215</v>
      </c>
      <c r="Q1140" s="139">
        <v>318</v>
      </c>
      <c r="R1140" s="139">
        <v>3.718</v>
      </c>
      <c r="S1140" s="139">
        <v>37539</v>
      </c>
      <c r="T1140" s="140"/>
      <c r="U1140" s="139">
        <v>443.83300000000003</v>
      </c>
      <c r="V1140" s="141">
        <v>0</v>
      </c>
      <c r="W1140" s="141">
        <f t="shared" si="20"/>
        <v>3.4624453250477971E-2</v>
      </c>
      <c r="X1140" s="141">
        <v>2.4971278840745809E-3</v>
      </c>
      <c r="AC1140" s="2"/>
      <c r="AD1140" s="2"/>
      <c r="AE1140" s="2"/>
    </row>
    <row r="1141" spans="1:31" s="134" customFormat="1">
      <c r="A1141" s="138" t="s">
        <v>1213</v>
      </c>
      <c r="B1141" s="138">
        <v>9631</v>
      </c>
      <c r="C1141" s="138" t="s">
        <v>3353</v>
      </c>
      <c r="D1141" s="138" t="s">
        <v>3354</v>
      </c>
      <c r="E1141" s="138" t="s">
        <v>80</v>
      </c>
      <c r="F1141" s="138" t="s">
        <v>3353</v>
      </c>
      <c r="G1141" s="138" t="s">
        <v>3714</v>
      </c>
      <c r="H1141" s="138" t="s">
        <v>321</v>
      </c>
      <c r="I1141" s="138" t="s">
        <v>917</v>
      </c>
      <c r="J1141" s="138" t="s">
        <v>205</v>
      </c>
      <c r="K1141" s="138" t="s">
        <v>224</v>
      </c>
      <c r="L1141" s="138" t="s">
        <v>325</v>
      </c>
      <c r="M1141" s="138" t="s">
        <v>344</v>
      </c>
      <c r="N1141" s="138" t="s">
        <v>545</v>
      </c>
      <c r="O1141" s="138" t="s">
        <v>339</v>
      </c>
      <c r="P1141" s="138" t="s">
        <v>1215</v>
      </c>
      <c r="Q1141" s="139">
        <v>196</v>
      </c>
      <c r="R1141" s="139">
        <v>3.718</v>
      </c>
      <c r="S1141" s="139">
        <v>57636</v>
      </c>
      <c r="T1141" s="140"/>
      <c r="U1141" s="139">
        <v>420.01</v>
      </c>
      <c r="V1141" s="141">
        <v>0</v>
      </c>
      <c r="W1141" s="141">
        <f t="shared" si="20"/>
        <v>3.27659651484528E-2</v>
      </c>
      <c r="X1141" s="141">
        <v>2.363093061106688E-3</v>
      </c>
      <c r="AC1141" s="2"/>
      <c r="AD1141" s="2"/>
      <c r="AE1141" s="2"/>
    </row>
    <row r="1142" spans="1:31" s="134" customFormat="1">
      <c r="A1142" s="138" t="s">
        <v>1213</v>
      </c>
      <c r="B1142" s="138">
        <v>9631</v>
      </c>
      <c r="C1142" s="138" t="s">
        <v>3263</v>
      </c>
      <c r="D1142" s="138" t="s">
        <v>3264</v>
      </c>
      <c r="E1142" s="138" t="s">
        <v>80</v>
      </c>
      <c r="F1142" s="138" t="s">
        <v>3831</v>
      </c>
      <c r="G1142" s="138" t="s">
        <v>3832</v>
      </c>
      <c r="H1142" s="138" t="s">
        <v>321</v>
      </c>
      <c r="I1142" s="138" t="s">
        <v>917</v>
      </c>
      <c r="J1142" s="138" t="s">
        <v>205</v>
      </c>
      <c r="K1142" s="138" t="s">
        <v>224</v>
      </c>
      <c r="L1142" s="138" t="s">
        <v>325</v>
      </c>
      <c r="M1142" s="138" t="s">
        <v>344</v>
      </c>
      <c r="N1142" s="138" t="s">
        <v>544</v>
      </c>
      <c r="O1142" s="138" t="s">
        <v>339</v>
      </c>
      <c r="P1142" s="138" t="s">
        <v>1215</v>
      </c>
      <c r="Q1142" s="139">
        <v>578</v>
      </c>
      <c r="R1142" s="139">
        <v>3.718</v>
      </c>
      <c r="S1142" s="139">
        <v>19026</v>
      </c>
      <c r="T1142" s="140"/>
      <c r="U1142" s="139">
        <v>408.87</v>
      </c>
      <c r="V1142" s="141">
        <v>0</v>
      </c>
      <c r="W1142" s="141">
        <f t="shared" si="20"/>
        <v>3.1896907621837327E-2</v>
      </c>
      <c r="X1142" s="141">
        <v>2.3004163231701426E-3</v>
      </c>
      <c r="AC1142" s="2"/>
      <c r="AD1142" s="2"/>
      <c r="AE1142" s="2"/>
    </row>
    <row r="1143" spans="1:31" s="134" customFormat="1">
      <c r="A1143" s="138" t="s">
        <v>1213</v>
      </c>
      <c r="B1143" s="138">
        <v>9631</v>
      </c>
      <c r="C1143" s="138" t="s">
        <v>3715</v>
      </c>
      <c r="D1143" s="138" t="s">
        <v>3716</v>
      </c>
      <c r="E1143" s="138" t="s">
        <v>80</v>
      </c>
      <c r="F1143" s="138" t="s">
        <v>3717</v>
      </c>
      <c r="G1143" s="138" t="s">
        <v>3718</v>
      </c>
      <c r="H1143" s="138" t="s">
        <v>321</v>
      </c>
      <c r="I1143" s="138" t="s">
        <v>917</v>
      </c>
      <c r="J1143" s="138" t="s">
        <v>205</v>
      </c>
      <c r="K1143" s="138" t="s">
        <v>224</v>
      </c>
      <c r="L1143" s="138" t="s">
        <v>325</v>
      </c>
      <c r="M1143" s="138" t="s">
        <v>344</v>
      </c>
      <c r="N1143" s="138" t="s">
        <v>546</v>
      </c>
      <c r="O1143" s="138" t="s">
        <v>339</v>
      </c>
      <c r="P1143" s="138" t="s">
        <v>1215</v>
      </c>
      <c r="Q1143" s="139">
        <v>495</v>
      </c>
      <c r="R1143" s="139">
        <v>3.718</v>
      </c>
      <c r="S1143" s="139">
        <v>22213</v>
      </c>
      <c r="T1143" s="140"/>
      <c r="U1143" s="139">
        <v>408.81</v>
      </c>
      <c r="V1143" s="141">
        <v>0</v>
      </c>
      <c r="W1143" s="141">
        <f t="shared" si="20"/>
        <v>3.1892226881119472E-2</v>
      </c>
      <c r="X1143" s="141">
        <v>2.3000787464846672E-3</v>
      </c>
      <c r="AC1143" s="2"/>
      <c r="AD1143" s="2"/>
      <c r="AE1143" s="2"/>
    </row>
    <row r="1144" spans="1:31" s="134" customFormat="1">
      <c r="A1144" s="138" t="s">
        <v>1213</v>
      </c>
      <c r="B1144" s="138">
        <v>9631</v>
      </c>
      <c r="C1144" s="138" t="s">
        <v>3372</v>
      </c>
      <c r="D1144" s="138" t="s">
        <v>3373</v>
      </c>
      <c r="E1144" s="138" t="s">
        <v>80</v>
      </c>
      <c r="F1144" s="138" t="s">
        <v>3705</v>
      </c>
      <c r="G1144" s="138" t="s">
        <v>3706</v>
      </c>
      <c r="H1144" s="138" t="s">
        <v>321</v>
      </c>
      <c r="I1144" s="138" t="s">
        <v>917</v>
      </c>
      <c r="J1144" s="138" t="s">
        <v>205</v>
      </c>
      <c r="K1144" s="138" t="s">
        <v>301</v>
      </c>
      <c r="L1144" s="138" t="s">
        <v>325</v>
      </c>
      <c r="M1144" s="138" t="s">
        <v>344</v>
      </c>
      <c r="N1144" s="138" t="s">
        <v>548</v>
      </c>
      <c r="O1144" s="138" t="s">
        <v>339</v>
      </c>
      <c r="P1144" s="138" t="s">
        <v>1215</v>
      </c>
      <c r="Q1144" s="139">
        <v>332</v>
      </c>
      <c r="R1144" s="139">
        <v>3.718</v>
      </c>
      <c r="S1144" s="139">
        <v>16600</v>
      </c>
      <c r="T1144" s="139">
        <v>0.14099999999999999</v>
      </c>
      <c r="U1144" s="139">
        <v>205.43</v>
      </c>
      <c r="V1144" s="141">
        <v>0</v>
      </c>
      <c r="W1144" s="141">
        <f t="shared" si="20"/>
        <v>1.6026076094489795E-2</v>
      </c>
      <c r="X1144" s="141">
        <v>1.1558063082858668E-3</v>
      </c>
      <c r="AC1144" s="2"/>
      <c r="AD1144" s="2"/>
      <c r="AE1144" s="2"/>
    </row>
    <row r="1145" spans="1:31" s="134" customFormat="1">
      <c r="A1145" s="138" t="s">
        <v>1213</v>
      </c>
      <c r="B1145" s="138">
        <v>9631</v>
      </c>
      <c r="C1145" s="138" t="s">
        <v>3916</v>
      </c>
      <c r="D1145" s="138" t="s">
        <v>3917</v>
      </c>
      <c r="E1145" s="138" t="s">
        <v>309</v>
      </c>
      <c r="F1145" s="138" t="s">
        <v>3918</v>
      </c>
      <c r="G1145" s="138" t="s">
        <v>3919</v>
      </c>
      <c r="H1145" s="138" t="s">
        <v>321</v>
      </c>
      <c r="I1145" s="138" t="s">
        <v>917</v>
      </c>
      <c r="J1145" s="138" t="s">
        <v>205</v>
      </c>
      <c r="K1145" s="138" t="s">
        <v>204</v>
      </c>
      <c r="L1145" s="138" t="s">
        <v>325</v>
      </c>
      <c r="M1145" s="138" t="s">
        <v>346</v>
      </c>
      <c r="N1145" s="138" t="s">
        <v>544</v>
      </c>
      <c r="O1145" s="138" t="s">
        <v>339</v>
      </c>
      <c r="P1145" s="138" t="s">
        <v>1215</v>
      </c>
      <c r="Q1145" s="139">
        <v>4006.46</v>
      </c>
      <c r="R1145" s="139">
        <v>3.718</v>
      </c>
      <c r="S1145" s="139">
        <v>266</v>
      </c>
      <c r="T1145" s="140"/>
      <c r="U1145" s="139">
        <v>39.622999999999998</v>
      </c>
      <c r="V1145" s="141">
        <v>1.4999999999999999E-4</v>
      </c>
      <c r="W1145" s="141">
        <f t="shared" si="20"/>
        <v>3.0910831577275425E-3</v>
      </c>
      <c r="X1145" s="141">
        <v>2.2293001680967188E-4</v>
      </c>
      <c r="AC1145" s="2"/>
      <c r="AD1145" s="2"/>
      <c r="AE1145" s="2"/>
    </row>
    <row r="1146" spans="1:31" s="134" customFormat="1">
      <c r="A1146" s="138" t="s">
        <v>1213</v>
      </c>
      <c r="B1146" s="138">
        <v>9631</v>
      </c>
      <c r="C1146" s="138" t="s">
        <v>3924</v>
      </c>
      <c r="D1146" s="138" t="s">
        <v>3925</v>
      </c>
      <c r="E1146" s="138" t="s">
        <v>80</v>
      </c>
      <c r="F1146" s="138" t="s">
        <v>3926</v>
      </c>
      <c r="G1146" s="138" t="s">
        <v>3927</v>
      </c>
      <c r="H1146" s="138" t="s">
        <v>321</v>
      </c>
      <c r="I1146" s="138" t="s">
        <v>917</v>
      </c>
      <c r="J1146" s="138" t="s">
        <v>205</v>
      </c>
      <c r="K1146" s="138" t="s">
        <v>272</v>
      </c>
      <c r="L1146" s="138" t="s">
        <v>325</v>
      </c>
      <c r="M1146" s="138" t="s">
        <v>314</v>
      </c>
      <c r="N1146" s="138" t="s">
        <v>568</v>
      </c>
      <c r="O1146" s="138" t="s">
        <v>339</v>
      </c>
      <c r="P1146" s="138" t="s">
        <v>1216</v>
      </c>
      <c r="Q1146" s="139">
        <v>1760</v>
      </c>
      <c r="R1146" s="139">
        <v>4.0218999999999996</v>
      </c>
      <c r="S1146" s="139">
        <v>106</v>
      </c>
      <c r="T1146" s="140"/>
      <c r="U1146" s="139">
        <v>7.5030000000000001</v>
      </c>
      <c r="V1146" s="141">
        <v>3.0000000000000001E-5</v>
      </c>
      <c r="W1146" s="141">
        <f t="shared" si="20"/>
        <v>5.8532662676803249E-4</v>
      </c>
      <c r="X1146" s="141">
        <v>4.2213964518662601E-5</v>
      </c>
      <c r="AC1146" s="2"/>
      <c r="AD1146" s="2"/>
      <c r="AE1146" s="2"/>
    </row>
    <row r="1147" spans="1:31" s="134" customFormat="1">
      <c r="A1147" s="138" t="s">
        <v>1213</v>
      </c>
      <c r="B1147" s="138">
        <v>9631</v>
      </c>
      <c r="C1147" s="138" t="s">
        <v>3924</v>
      </c>
      <c r="D1147" s="138" t="s">
        <v>3925</v>
      </c>
      <c r="E1147" s="138" t="s">
        <v>80</v>
      </c>
      <c r="F1147" s="138" t="s">
        <v>3928</v>
      </c>
      <c r="G1147" s="138" t="s">
        <v>3929</v>
      </c>
      <c r="H1147" s="138" t="s">
        <v>321</v>
      </c>
      <c r="I1147" s="138" t="s">
        <v>917</v>
      </c>
      <c r="J1147" s="138" t="s">
        <v>205</v>
      </c>
      <c r="K1147" s="138" t="s">
        <v>272</v>
      </c>
      <c r="L1147" s="140"/>
      <c r="M1147" s="138" t="s">
        <v>314</v>
      </c>
      <c r="N1147" s="138" t="s">
        <v>568</v>
      </c>
      <c r="O1147" s="138" t="s">
        <v>339</v>
      </c>
      <c r="P1147" s="138" t="s">
        <v>1216</v>
      </c>
      <c r="Q1147" s="139">
        <v>1760</v>
      </c>
      <c r="R1147" s="139">
        <v>4.0218999999999996</v>
      </c>
      <c r="S1147" s="139">
        <v>0</v>
      </c>
      <c r="T1147" s="140"/>
      <c r="U1147" s="139">
        <v>0</v>
      </c>
      <c r="W1147" s="141">
        <f t="shared" si="20"/>
        <v>0</v>
      </c>
      <c r="X1147" s="141">
        <v>0</v>
      </c>
      <c r="AC1147" s="2"/>
      <c r="AD1147" s="2"/>
      <c r="AE1147" s="2"/>
    </row>
    <row r="1148" spans="1:31" s="134" customFormat="1">
      <c r="A1148" s="138" t="s">
        <v>1213</v>
      </c>
      <c r="B1148" s="138">
        <v>9719</v>
      </c>
      <c r="C1148" s="138" t="s">
        <v>1603</v>
      </c>
      <c r="D1148" s="138" t="s">
        <v>1604</v>
      </c>
      <c r="E1148" s="138" t="s">
        <v>309</v>
      </c>
      <c r="F1148" s="138" t="s">
        <v>1603</v>
      </c>
      <c r="G1148" s="138" t="s">
        <v>3530</v>
      </c>
      <c r="H1148" s="138" t="s">
        <v>321</v>
      </c>
      <c r="I1148" s="138" t="s">
        <v>917</v>
      </c>
      <c r="J1148" s="138" t="s">
        <v>204</v>
      </c>
      <c r="K1148" s="138" t="s">
        <v>204</v>
      </c>
      <c r="L1148" s="138" t="s">
        <v>325</v>
      </c>
      <c r="M1148" s="138" t="s">
        <v>340</v>
      </c>
      <c r="N1148" s="138" t="s">
        <v>448</v>
      </c>
      <c r="O1148" s="138" t="s">
        <v>339</v>
      </c>
      <c r="P1148" s="138" t="s">
        <v>1212</v>
      </c>
      <c r="Q1148" s="139">
        <v>1265767</v>
      </c>
      <c r="R1148" s="139">
        <v>1</v>
      </c>
      <c r="S1148" s="139">
        <v>5008</v>
      </c>
      <c r="T1148" s="140"/>
      <c r="U1148" s="139">
        <v>63389.610999999997</v>
      </c>
      <c r="V1148" s="141">
        <v>9.5E-4</v>
      </c>
      <c r="W1148" s="141">
        <f t="shared" si="20"/>
        <v>0.12269911071435527</v>
      </c>
      <c r="X1148" s="141">
        <v>1.8131582938899455E-2</v>
      </c>
      <c r="AC1148" s="2"/>
      <c r="AD1148" s="2"/>
      <c r="AE1148" s="2"/>
    </row>
    <row r="1149" spans="1:31" s="134" customFormat="1">
      <c r="A1149" s="138" t="s">
        <v>1213</v>
      </c>
      <c r="B1149" s="138">
        <v>9719</v>
      </c>
      <c r="C1149" s="138" t="s">
        <v>1519</v>
      </c>
      <c r="D1149" s="138" t="s">
        <v>1520</v>
      </c>
      <c r="E1149" s="138" t="s">
        <v>309</v>
      </c>
      <c r="F1149" s="138" t="s">
        <v>1519</v>
      </c>
      <c r="G1149" s="138" t="s">
        <v>3528</v>
      </c>
      <c r="H1149" s="138" t="s">
        <v>321</v>
      </c>
      <c r="I1149" s="138" t="s">
        <v>917</v>
      </c>
      <c r="J1149" s="138" t="s">
        <v>204</v>
      </c>
      <c r="K1149" s="138" t="s">
        <v>204</v>
      </c>
      <c r="L1149" s="138" t="s">
        <v>325</v>
      </c>
      <c r="M1149" s="138" t="s">
        <v>340</v>
      </c>
      <c r="N1149" s="138" t="s">
        <v>448</v>
      </c>
      <c r="O1149" s="138" t="s">
        <v>339</v>
      </c>
      <c r="P1149" s="138" t="s">
        <v>1212</v>
      </c>
      <c r="Q1149" s="139">
        <v>681374</v>
      </c>
      <c r="R1149" s="139">
        <v>1</v>
      </c>
      <c r="S1149" s="139">
        <v>4982</v>
      </c>
      <c r="T1149" s="140"/>
      <c r="U1149" s="139">
        <v>33946.053</v>
      </c>
      <c r="V1149" s="141">
        <v>4.2000000000000002E-4</v>
      </c>
      <c r="W1149" s="141">
        <f t="shared" si="20"/>
        <v>6.57071474277129E-2</v>
      </c>
      <c r="X1149" s="141">
        <v>9.7097247594369485E-3</v>
      </c>
      <c r="AC1149" s="2"/>
      <c r="AD1149" s="2"/>
      <c r="AE1149" s="2"/>
    </row>
    <row r="1150" spans="1:31" s="134" customFormat="1">
      <c r="A1150" s="138" t="s">
        <v>1213</v>
      </c>
      <c r="B1150" s="138">
        <v>9719</v>
      </c>
      <c r="C1150" s="138" t="s">
        <v>2204</v>
      </c>
      <c r="D1150" s="138" t="s">
        <v>2205</v>
      </c>
      <c r="E1150" s="138" t="s">
        <v>309</v>
      </c>
      <c r="F1150" s="138" t="s">
        <v>3532</v>
      </c>
      <c r="G1150" s="138" t="s">
        <v>3533</v>
      </c>
      <c r="H1150" s="138" t="s">
        <v>321</v>
      </c>
      <c r="I1150" s="138" t="s">
        <v>917</v>
      </c>
      <c r="J1150" s="138" t="s">
        <v>204</v>
      </c>
      <c r="K1150" s="138" t="s">
        <v>204</v>
      </c>
      <c r="L1150" s="138" t="s">
        <v>325</v>
      </c>
      <c r="M1150" s="138" t="s">
        <v>340</v>
      </c>
      <c r="N1150" s="138" t="s">
        <v>445</v>
      </c>
      <c r="O1150" s="138" t="s">
        <v>339</v>
      </c>
      <c r="P1150" s="138" t="s">
        <v>1212</v>
      </c>
      <c r="Q1150" s="139">
        <v>449656</v>
      </c>
      <c r="R1150" s="139">
        <v>1</v>
      </c>
      <c r="S1150" s="139">
        <v>6881</v>
      </c>
      <c r="T1150" s="140"/>
      <c r="U1150" s="139">
        <v>30940.829000000002</v>
      </c>
      <c r="V1150" s="141">
        <v>1.7099999999999999E-3</v>
      </c>
      <c r="W1150" s="141">
        <f t="shared" si="20"/>
        <v>5.9890132518165072E-2</v>
      </c>
      <c r="X1150" s="141">
        <v>8.8501285677838534E-3</v>
      </c>
      <c r="AC1150" s="2"/>
      <c r="AD1150" s="2"/>
      <c r="AE1150" s="2"/>
    </row>
    <row r="1151" spans="1:31" s="134" customFormat="1">
      <c r="A1151" s="138" t="s">
        <v>1213</v>
      </c>
      <c r="B1151" s="138">
        <v>9719</v>
      </c>
      <c r="C1151" s="138" t="s">
        <v>2513</v>
      </c>
      <c r="D1151" s="138" t="s">
        <v>2514</v>
      </c>
      <c r="E1151" s="138" t="s">
        <v>309</v>
      </c>
      <c r="F1151" s="138" t="s">
        <v>2513</v>
      </c>
      <c r="G1151" s="138" t="s">
        <v>3542</v>
      </c>
      <c r="H1151" s="138" t="s">
        <v>321</v>
      </c>
      <c r="I1151" s="138" t="s">
        <v>917</v>
      </c>
      <c r="J1151" s="138" t="s">
        <v>204</v>
      </c>
      <c r="K1151" s="138" t="s">
        <v>204</v>
      </c>
      <c r="L1151" s="138" t="s">
        <v>325</v>
      </c>
      <c r="M1151" s="138" t="s">
        <v>340</v>
      </c>
      <c r="N1151" s="138" t="s">
        <v>446</v>
      </c>
      <c r="O1151" s="138" t="s">
        <v>339</v>
      </c>
      <c r="P1151" s="138" t="s">
        <v>1212</v>
      </c>
      <c r="Q1151" s="139">
        <v>21209</v>
      </c>
      <c r="R1151" s="139">
        <v>1</v>
      </c>
      <c r="S1151" s="139">
        <v>142500</v>
      </c>
      <c r="T1151" s="140"/>
      <c r="U1151" s="139">
        <v>30222.825000000001</v>
      </c>
      <c r="V1151" s="141">
        <v>4.6999999999999999E-4</v>
      </c>
      <c r="W1151" s="141">
        <f t="shared" si="20"/>
        <v>5.8500339287073148E-2</v>
      </c>
      <c r="X1151" s="141">
        <v>8.644755023584921E-3</v>
      </c>
      <c r="AC1151" s="2"/>
      <c r="AD1151" s="2"/>
      <c r="AE1151" s="2"/>
    </row>
    <row r="1152" spans="1:31" s="134" customFormat="1">
      <c r="A1152" s="138" t="s">
        <v>1213</v>
      </c>
      <c r="B1152" s="138">
        <v>9719</v>
      </c>
      <c r="C1152" s="138" t="s">
        <v>3930</v>
      </c>
      <c r="D1152" s="138" t="s">
        <v>3931</v>
      </c>
      <c r="E1152" s="138" t="s">
        <v>309</v>
      </c>
      <c r="F1152" s="138" t="s">
        <v>3930</v>
      </c>
      <c r="G1152" s="138" t="s">
        <v>3932</v>
      </c>
      <c r="H1152" s="138" t="s">
        <v>321</v>
      </c>
      <c r="I1152" s="138" t="s">
        <v>917</v>
      </c>
      <c r="J1152" s="138" t="s">
        <v>204</v>
      </c>
      <c r="K1152" s="138" t="s">
        <v>204</v>
      </c>
      <c r="L1152" s="138" t="s">
        <v>325</v>
      </c>
      <c r="M1152" s="138" t="s">
        <v>340</v>
      </c>
      <c r="N1152" s="138" t="s">
        <v>478</v>
      </c>
      <c r="O1152" s="138" t="s">
        <v>339</v>
      </c>
      <c r="P1152" s="138" t="s">
        <v>1212</v>
      </c>
      <c r="Q1152" s="139">
        <v>637847</v>
      </c>
      <c r="R1152" s="139">
        <v>1</v>
      </c>
      <c r="S1152" s="139">
        <v>4364</v>
      </c>
      <c r="T1152" s="140"/>
      <c r="U1152" s="139">
        <v>27835.643</v>
      </c>
      <c r="V1152" s="141">
        <v>6.0099999999999997E-3</v>
      </c>
      <c r="W1152" s="141">
        <f t="shared" si="20"/>
        <v>5.3879627724206548E-2</v>
      </c>
      <c r="X1152" s="141">
        <v>7.9619398470846606E-3</v>
      </c>
      <c r="AC1152" s="2"/>
      <c r="AD1152" s="2"/>
      <c r="AE1152" s="2"/>
    </row>
    <row r="1153" spans="1:31" s="134" customFormat="1">
      <c r="A1153" s="138" t="s">
        <v>1213</v>
      </c>
      <c r="B1153" s="138">
        <v>9719</v>
      </c>
      <c r="C1153" s="138" t="s">
        <v>3630</v>
      </c>
      <c r="D1153" s="138" t="s">
        <v>3631</v>
      </c>
      <c r="E1153" s="138" t="s">
        <v>309</v>
      </c>
      <c r="F1153" s="138" t="s">
        <v>3630</v>
      </c>
      <c r="G1153" s="138" t="s">
        <v>3632</v>
      </c>
      <c r="H1153" s="138" t="s">
        <v>321</v>
      </c>
      <c r="I1153" s="138" t="s">
        <v>917</v>
      </c>
      <c r="J1153" s="138" t="s">
        <v>204</v>
      </c>
      <c r="K1153" s="138" t="s">
        <v>204</v>
      </c>
      <c r="L1153" s="138" t="s">
        <v>325</v>
      </c>
      <c r="M1153" s="138" t="s">
        <v>340</v>
      </c>
      <c r="N1153" s="138" t="s">
        <v>475</v>
      </c>
      <c r="O1153" s="138" t="s">
        <v>339</v>
      </c>
      <c r="P1153" s="138" t="s">
        <v>1212</v>
      </c>
      <c r="Q1153" s="139">
        <v>1960156</v>
      </c>
      <c r="R1153" s="139">
        <v>1</v>
      </c>
      <c r="S1153" s="139">
        <v>1340</v>
      </c>
      <c r="T1153" s="140"/>
      <c r="U1153" s="139">
        <v>26266.09</v>
      </c>
      <c r="V1153" s="141">
        <v>1.3690000000000001E-2</v>
      </c>
      <c r="W1153" s="141">
        <f t="shared" si="20"/>
        <v>5.0841546968054749E-2</v>
      </c>
      <c r="X1153" s="141">
        <v>7.5129943503770297E-3</v>
      </c>
      <c r="AC1153" s="2"/>
      <c r="AD1153" s="2"/>
      <c r="AE1153" s="2"/>
    </row>
    <row r="1154" spans="1:31" s="134" customFormat="1">
      <c r="A1154" s="138" t="s">
        <v>1213</v>
      </c>
      <c r="B1154" s="138">
        <v>9719</v>
      </c>
      <c r="C1154" s="138" t="s">
        <v>3604</v>
      </c>
      <c r="D1154" s="138" t="s">
        <v>3605</v>
      </c>
      <c r="E1154" s="138" t="s">
        <v>309</v>
      </c>
      <c r="F1154" s="138" t="s">
        <v>3606</v>
      </c>
      <c r="G1154" s="138" t="s">
        <v>3607</v>
      </c>
      <c r="H1154" s="138" t="s">
        <v>321</v>
      </c>
      <c r="I1154" s="138" t="s">
        <v>917</v>
      </c>
      <c r="J1154" s="138" t="s">
        <v>204</v>
      </c>
      <c r="K1154" s="138" t="s">
        <v>204</v>
      </c>
      <c r="L1154" s="138" t="s">
        <v>325</v>
      </c>
      <c r="M1154" s="138" t="s">
        <v>340</v>
      </c>
      <c r="N1154" s="138" t="s">
        <v>448</v>
      </c>
      <c r="O1154" s="138" t="s">
        <v>339</v>
      </c>
      <c r="P1154" s="138" t="s">
        <v>1212</v>
      </c>
      <c r="Q1154" s="139">
        <v>107364</v>
      </c>
      <c r="R1154" s="139">
        <v>1</v>
      </c>
      <c r="S1154" s="139">
        <v>18720</v>
      </c>
      <c r="T1154" s="140"/>
      <c r="U1154" s="139">
        <v>20098.541000000001</v>
      </c>
      <c r="V1154" s="141">
        <v>1.07E-3</v>
      </c>
      <c r="W1154" s="141">
        <f t="shared" ref="W1154:W1217" si="21">U1154/SUMIF(B:B,B1154,U:U)</f>
        <v>3.8903427051413975E-2</v>
      </c>
      <c r="X1154" s="141">
        <v>5.748865742248698E-3</v>
      </c>
      <c r="AC1154" s="2"/>
      <c r="AD1154" s="2"/>
      <c r="AE1154" s="2"/>
    </row>
    <row r="1155" spans="1:31" s="134" customFormat="1">
      <c r="A1155" s="138" t="s">
        <v>1213</v>
      </c>
      <c r="B1155" s="138">
        <v>9719</v>
      </c>
      <c r="C1155" s="138" t="s">
        <v>3610</v>
      </c>
      <c r="D1155" s="138" t="s">
        <v>3611</v>
      </c>
      <c r="E1155" s="138" t="s">
        <v>309</v>
      </c>
      <c r="F1155" s="138" t="s">
        <v>3610</v>
      </c>
      <c r="G1155" s="138" t="s">
        <v>3612</v>
      </c>
      <c r="H1155" s="138" t="s">
        <v>321</v>
      </c>
      <c r="I1155" s="138" t="s">
        <v>917</v>
      </c>
      <c r="J1155" s="138" t="s">
        <v>204</v>
      </c>
      <c r="K1155" s="138" t="s">
        <v>204</v>
      </c>
      <c r="L1155" s="138" t="s">
        <v>325</v>
      </c>
      <c r="M1155" s="138" t="s">
        <v>340</v>
      </c>
      <c r="N1155" s="138" t="s">
        <v>463</v>
      </c>
      <c r="O1155" s="138" t="s">
        <v>339</v>
      </c>
      <c r="P1155" s="138" t="s">
        <v>1212</v>
      </c>
      <c r="Q1155" s="139">
        <v>42286</v>
      </c>
      <c r="R1155" s="139">
        <v>1</v>
      </c>
      <c r="S1155" s="139">
        <v>47350</v>
      </c>
      <c r="T1155" s="140"/>
      <c r="U1155" s="139">
        <v>20022.420999999998</v>
      </c>
      <c r="V1155" s="141">
        <v>4.6499999999999996E-3</v>
      </c>
      <c r="W1155" s="141">
        <f t="shared" si="21"/>
        <v>3.8756086562014583E-2</v>
      </c>
      <c r="X1155" s="141">
        <v>5.7270928354342197E-3</v>
      </c>
      <c r="AC1155" s="2"/>
      <c r="AD1155" s="2"/>
      <c r="AE1155" s="2"/>
    </row>
    <row r="1156" spans="1:31" s="134" customFormat="1">
      <c r="A1156" s="138" t="s">
        <v>1213</v>
      </c>
      <c r="B1156" s="138">
        <v>9719</v>
      </c>
      <c r="C1156" s="138" t="s">
        <v>3644</v>
      </c>
      <c r="D1156" s="138" t="s">
        <v>3645</v>
      </c>
      <c r="E1156" s="138" t="s">
        <v>309</v>
      </c>
      <c r="F1156" s="138" t="s">
        <v>3646</v>
      </c>
      <c r="G1156" s="138" t="s">
        <v>3647</v>
      </c>
      <c r="H1156" s="138" t="s">
        <v>321</v>
      </c>
      <c r="I1156" s="138" t="s">
        <v>917</v>
      </c>
      <c r="J1156" s="138" t="s">
        <v>204</v>
      </c>
      <c r="K1156" s="138" t="s">
        <v>204</v>
      </c>
      <c r="L1156" s="138" t="s">
        <v>325</v>
      </c>
      <c r="M1156" s="138" t="s">
        <v>340</v>
      </c>
      <c r="N1156" s="138" t="s">
        <v>445</v>
      </c>
      <c r="O1156" s="138" t="s">
        <v>339</v>
      </c>
      <c r="P1156" s="138" t="s">
        <v>1212</v>
      </c>
      <c r="Q1156" s="139">
        <v>101664</v>
      </c>
      <c r="R1156" s="139">
        <v>1</v>
      </c>
      <c r="S1156" s="139">
        <v>18600</v>
      </c>
      <c r="T1156" s="139">
        <v>272.017</v>
      </c>
      <c r="U1156" s="139">
        <v>19181.521000000001</v>
      </c>
      <c r="V1156" s="141">
        <v>1.6100000000000001E-3</v>
      </c>
      <c r="W1156" s="141">
        <f t="shared" si="21"/>
        <v>3.7128411607522414E-2</v>
      </c>
      <c r="X1156" s="141">
        <v>5.4865668588144779E-3</v>
      </c>
      <c r="AC1156" s="2"/>
      <c r="AD1156" s="2"/>
      <c r="AE1156" s="2"/>
    </row>
    <row r="1157" spans="1:31" s="134" customFormat="1">
      <c r="A1157" s="138" t="s">
        <v>1213</v>
      </c>
      <c r="B1157" s="138">
        <v>9719</v>
      </c>
      <c r="C1157" s="138" t="s">
        <v>2339</v>
      </c>
      <c r="D1157" s="138" t="s">
        <v>2340</v>
      </c>
      <c r="E1157" s="138" t="s">
        <v>309</v>
      </c>
      <c r="F1157" s="138" t="s">
        <v>3556</v>
      </c>
      <c r="G1157" s="138" t="s">
        <v>3557</v>
      </c>
      <c r="H1157" s="138" t="s">
        <v>321</v>
      </c>
      <c r="I1157" s="138" t="s">
        <v>917</v>
      </c>
      <c r="J1157" s="138" t="s">
        <v>204</v>
      </c>
      <c r="K1157" s="138" t="s">
        <v>204</v>
      </c>
      <c r="L1157" s="138" t="s">
        <v>325</v>
      </c>
      <c r="M1157" s="138" t="s">
        <v>340</v>
      </c>
      <c r="N1157" s="138" t="s">
        <v>445</v>
      </c>
      <c r="O1157" s="138" t="s">
        <v>339</v>
      </c>
      <c r="P1157" s="138" t="s">
        <v>1212</v>
      </c>
      <c r="Q1157" s="139">
        <v>292964</v>
      </c>
      <c r="R1157" s="139">
        <v>1</v>
      </c>
      <c r="S1157" s="139">
        <v>5909</v>
      </c>
      <c r="T1157" s="140"/>
      <c r="U1157" s="139">
        <v>17311.242999999999</v>
      </c>
      <c r="V1157" s="141">
        <v>1.2999999999999999E-3</v>
      </c>
      <c r="W1157" s="141">
        <f t="shared" si="21"/>
        <v>3.3508237200889392E-2</v>
      </c>
      <c r="X1157" s="141">
        <v>4.9516037924565055E-3</v>
      </c>
      <c r="AC1157" s="2"/>
      <c r="AD1157" s="2"/>
      <c r="AE1157" s="2"/>
    </row>
    <row r="1158" spans="1:31" s="134" customFormat="1">
      <c r="A1158" s="138" t="s">
        <v>1213</v>
      </c>
      <c r="B1158" s="138">
        <v>9719</v>
      </c>
      <c r="C1158" s="138" t="s">
        <v>3562</v>
      </c>
      <c r="D1158" s="138" t="s">
        <v>3563</v>
      </c>
      <c r="E1158" s="138" t="s">
        <v>309</v>
      </c>
      <c r="F1158" s="138" t="s">
        <v>3562</v>
      </c>
      <c r="G1158" s="138" t="s">
        <v>3564</v>
      </c>
      <c r="H1158" s="138" t="s">
        <v>321</v>
      </c>
      <c r="I1158" s="138" t="s">
        <v>917</v>
      </c>
      <c r="J1158" s="138" t="s">
        <v>204</v>
      </c>
      <c r="K1158" s="138" t="s">
        <v>204</v>
      </c>
      <c r="L1158" s="138" t="s">
        <v>325</v>
      </c>
      <c r="M1158" s="138" t="s">
        <v>340</v>
      </c>
      <c r="N1158" s="138" t="s">
        <v>439</v>
      </c>
      <c r="O1158" s="138" t="s">
        <v>339</v>
      </c>
      <c r="P1158" s="138" t="s">
        <v>1212</v>
      </c>
      <c r="Q1158" s="139">
        <v>198633</v>
      </c>
      <c r="R1158" s="139">
        <v>1</v>
      </c>
      <c r="S1158" s="139">
        <v>8478</v>
      </c>
      <c r="T1158" s="140"/>
      <c r="U1158" s="139">
        <v>16840.106</v>
      </c>
      <c r="V1158" s="141">
        <v>2.47E-3</v>
      </c>
      <c r="W1158" s="141">
        <f t="shared" si="21"/>
        <v>3.2596288223562038E-2</v>
      </c>
      <c r="X1158" s="141">
        <v>4.8168425996313238E-3</v>
      </c>
      <c r="AC1158" s="2"/>
      <c r="AD1158" s="2"/>
      <c r="AE1158" s="2"/>
    </row>
    <row r="1159" spans="1:31" s="134" customFormat="1">
      <c r="A1159" s="138" t="s">
        <v>1213</v>
      </c>
      <c r="B1159" s="138">
        <v>9719</v>
      </c>
      <c r="C1159" s="138" t="s">
        <v>3636</v>
      </c>
      <c r="D1159" s="138" t="s">
        <v>3637</v>
      </c>
      <c r="E1159" s="138" t="s">
        <v>309</v>
      </c>
      <c r="F1159" s="138" t="s">
        <v>3638</v>
      </c>
      <c r="G1159" s="138" t="s">
        <v>3639</v>
      </c>
      <c r="H1159" s="138" t="s">
        <v>321</v>
      </c>
      <c r="I1159" s="138" t="s">
        <v>917</v>
      </c>
      <c r="J1159" s="138" t="s">
        <v>204</v>
      </c>
      <c r="K1159" s="138" t="s">
        <v>204</v>
      </c>
      <c r="L1159" s="138" t="s">
        <v>325</v>
      </c>
      <c r="M1159" s="138" t="s">
        <v>340</v>
      </c>
      <c r="N1159" s="138" t="s">
        <v>455</v>
      </c>
      <c r="O1159" s="138" t="s">
        <v>339</v>
      </c>
      <c r="P1159" s="138" t="s">
        <v>1212</v>
      </c>
      <c r="Q1159" s="139">
        <v>145599</v>
      </c>
      <c r="R1159" s="139">
        <v>1</v>
      </c>
      <c r="S1159" s="139">
        <v>10080</v>
      </c>
      <c r="T1159" s="140"/>
      <c r="U1159" s="139">
        <v>14676.379000000001</v>
      </c>
      <c r="V1159" s="141">
        <v>1.298E-2</v>
      </c>
      <c r="W1159" s="141">
        <f t="shared" si="21"/>
        <v>2.8408103842234318E-2</v>
      </c>
      <c r="X1159" s="141">
        <v>4.1979431468860458E-3</v>
      </c>
      <c r="AC1159" s="2"/>
      <c r="AD1159" s="2"/>
      <c r="AE1159" s="2"/>
    </row>
    <row r="1160" spans="1:31" s="134" customFormat="1">
      <c r="A1160" s="138" t="s">
        <v>1213</v>
      </c>
      <c r="B1160" s="138">
        <v>9719</v>
      </c>
      <c r="C1160" s="138" t="s">
        <v>1781</v>
      </c>
      <c r="D1160" s="138" t="s">
        <v>1782</v>
      </c>
      <c r="E1160" s="138" t="s">
        <v>309</v>
      </c>
      <c r="F1160" s="138" t="s">
        <v>3546</v>
      </c>
      <c r="G1160" s="138" t="s">
        <v>3547</v>
      </c>
      <c r="H1160" s="138" t="s">
        <v>321</v>
      </c>
      <c r="I1160" s="138" t="s">
        <v>917</v>
      </c>
      <c r="J1160" s="138" t="s">
        <v>204</v>
      </c>
      <c r="K1160" s="138" t="s">
        <v>204</v>
      </c>
      <c r="L1160" s="138" t="s">
        <v>325</v>
      </c>
      <c r="M1160" s="138" t="s">
        <v>340</v>
      </c>
      <c r="N1160" s="138" t="s">
        <v>454</v>
      </c>
      <c r="O1160" s="138" t="s">
        <v>339</v>
      </c>
      <c r="P1160" s="138" t="s">
        <v>1212</v>
      </c>
      <c r="Q1160" s="139">
        <v>157408</v>
      </c>
      <c r="R1160" s="139">
        <v>1</v>
      </c>
      <c r="S1160" s="139">
        <v>8700</v>
      </c>
      <c r="T1160" s="140"/>
      <c r="U1160" s="139">
        <v>13694.495999999999</v>
      </c>
      <c r="V1160" s="141">
        <v>1.5399999999999999E-3</v>
      </c>
      <c r="W1160" s="141">
        <f t="shared" si="21"/>
        <v>2.6507537345217266E-2</v>
      </c>
      <c r="X1160" s="141">
        <v>3.9170912411881946E-3</v>
      </c>
      <c r="AC1160" s="2"/>
      <c r="AD1160" s="2"/>
      <c r="AE1160" s="2"/>
    </row>
    <row r="1161" spans="1:31" s="134" customFormat="1">
      <c r="A1161" s="138" t="s">
        <v>1213</v>
      </c>
      <c r="B1161" s="138">
        <v>9719</v>
      </c>
      <c r="C1161" s="138" t="s">
        <v>2270</v>
      </c>
      <c r="D1161" s="138" t="s">
        <v>2271</v>
      </c>
      <c r="E1161" s="138" t="s">
        <v>309</v>
      </c>
      <c r="F1161" s="138" t="s">
        <v>3739</v>
      </c>
      <c r="G1161" s="138" t="s">
        <v>3740</v>
      </c>
      <c r="H1161" s="138" t="s">
        <v>321</v>
      </c>
      <c r="I1161" s="138" t="s">
        <v>917</v>
      </c>
      <c r="J1161" s="138" t="s">
        <v>204</v>
      </c>
      <c r="K1161" s="138" t="s">
        <v>204</v>
      </c>
      <c r="L1161" s="138" t="s">
        <v>325</v>
      </c>
      <c r="M1161" s="138" t="s">
        <v>340</v>
      </c>
      <c r="N1161" s="138" t="s">
        <v>445</v>
      </c>
      <c r="O1161" s="138" t="s">
        <v>339</v>
      </c>
      <c r="P1161" s="138" t="s">
        <v>1212</v>
      </c>
      <c r="Q1161" s="139">
        <v>148105</v>
      </c>
      <c r="R1161" s="139">
        <v>1</v>
      </c>
      <c r="S1161" s="139">
        <v>9094</v>
      </c>
      <c r="T1161" s="140"/>
      <c r="U1161" s="139">
        <v>13468.669</v>
      </c>
      <c r="V1161" s="141">
        <v>1.8600000000000001E-3</v>
      </c>
      <c r="W1161" s="141">
        <f t="shared" si="21"/>
        <v>2.6070418838916753E-2</v>
      </c>
      <c r="X1161" s="141">
        <v>3.8524970448246482E-3</v>
      </c>
      <c r="AC1161" s="2"/>
      <c r="AD1161" s="2"/>
      <c r="AE1161" s="2"/>
    </row>
    <row r="1162" spans="1:31" s="134" customFormat="1">
      <c r="A1162" s="138" t="s">
        <v>1213</v>
      </c>
      <c r="B1162" s="138">
        <v>9719</v>
      </c>
      <c r="C1162" s="138" t="s">
        <v>2190</v>
      </c>
      <c r="D1162" s="138" t="s">
        <v>2191</v>
      </c>
      <c r="E1162" s="138" t="s">
        <v>309</v>
      </c>
      <c r="F1162" s="138" t="s">
        <v>2190</v>
      </c>
      <c r="G1162" s="138" t="s">
        <v>3529</v>
      </c>
      <c r="H1162" s="138" t="s">
        <v>321</v>
      </c>
      <c r="I1162" s="138" t="s">
        <v>917</v>
      </c>
      <c r="J1162" s="138" t="s">
        <v>204</v>
      </c>
      <c r="K1162" s="138" t="s">
        <v>204</v>
      </c>
      <c r="L1162" s="138" t="s">
        <v>325</v>
      </c>
      <c r="M1162" s="138" t="s">
        <v>340</v>
      </c>
      <c r="N1162" s="138" t="s">
        <v>467</v>
      </c>
      <c r="O1162" s="138" t="s">
        <v>339</v>
      </c>
      <c r="P1162" s="138" t="s">
        <v>1212</v>
      </c>
      <c r="Q1162" s="139">
        <v>236079</v>
      </c>
      <c r="R1162" s="139">
        <v>1</v>
      </c>
      <c r="S1162" s="139">
        <v>5587</v>
      </c>
      <c r="T1162" s="140"/>
      <c r="U1162" s="139">
        <v>13189.734</v>
      </c>
      <c r="V1162" s="141">
        <v>1.9000000000000001E-4</v>
      </c>
      <c r="W1162" s="141">
        <f t="shared" si="21"/>
        <v>2.5530502661688458E-2</v>
      </c>
      <c r="X1162" s="141">
        <v>3.7727121556720405E-3</v>
      </c>
      <c r="AC1162" s="2"/>
      <c r="AD1162" s="2"/>
      <c r="AE1162" s="2"/>
    </row>
    <row r="1163" spans="1:31" s="134" customFormat="1">
      <c r="A1163" s="138" t="s">
        <v>1213</v>
      </c>
      <c r="B1163" s="138">
        <v>9719</v>
      </c>
      <c r="C1163" s="138" t="s">
        <v>2082</v>
      </c>
      <c r="D1163" s="138" t="s">
        <v>2083</v>
      </c>
      <c r="E1163" s="138" t="s">
        <v>309</v>
      </c>
      <c r="F1163" s="138" t="s">
        <v>3741</v>
      </c>
      <c r="G1163" s="138" t="s">
        <v>3742</v>
      </c>
      <c r="H1163" s="138" t="s">
        <v>321</v>
      </c>
      <c r="I1163" s="138" t="s">
        <v>917</v>
      </c>
      <c r="J1163" s="138" t="s">
        <v>204</v>
      </c>
      <c r="K1163" s="138" t="s">
        <v>204</v>
      </c>
      <c r="L1163" s="138" t="s">
        <v>325</v>
      </c>
      <c r="M1163" s="138" t="s">
        <v>340</v>
      </c>
      <c r="N1163" s="138" t="s">
        <v>464</v>
      </c>
      <c r="O1163" s="138" t="s">
        <v>339</v>
      </c>
      <c r="P1163" s="138" t="s">
        <v>1212</v>
      </c>
      <c r="Q1163" s="139">
        <v>1142800</v>
      </c>
      <c r="R1163" s="139">
        <v>1</v>
      </c>
      <c r="S1163" s="139">
        <v>992.1</v>
      </c>
      <c r="T1163" s="139">
        <v>108.51300000000001</v>
      </c>
      <c r="U1163" s="139">
        <v>11446.232</v>
      </c>
      <c r="V1163" s="141">
        <v>1.5499999999999999E-3</v>
      </c>
      <c r="W1163" s="141">
        <f t="shared" si="21"/>
        <v>2.2155720239870159E-2</v>
      </c>
      <c r="X1163" s="141">
        <v>3.2740113335903735E-3</v>
      </c>
      <c r="AC1163" s="2"/>
      <c r="AD1163" s="2"/>
      <c r="AE1163" s="2"/>
    </row>
    <row r="1164" spans="1:31" s="134" customFormat="1">
      <c r="A1164" s="138" t="s">
        <v>1213</v>
      </c>
      <c r="B1164" s="138">
        <v>9719</v>
      </c>
      <c r="C1164" s="138" t="s">
        <v>2590</v>
      </c>
      <c r="D1164" s="138" t="s">
        <v>2591</v>
      </c>
      <c r="E1164" s="138" t="s">
        <v>309</v>
      </c>
      <c r="F1164" s="138" t="s">
        <v>2590</v>
      </c>
      <c r="G1164" s="138" t="s">
        <v>3617</v>
      </c>
      <c r="H1164" s="138" t="s">
        <v>321</v>
      </c>
      <c r="I1164" s="138" t="s">
        <v>917</v>
      </c>
      <c r="J1164" s="138" t="s">
        <v>204</v>
      </c>
      <c r="K1164" s="138" t="s">
        <v>204</v>
      </c>
      <c r="L1164" s="138" t="s">
        <v>325</v>
      </c>
      <c r="M1164" s="138" t="s">
        <v>340</v>
      </c>
      <c r="N1164" s="138" t="s">
        <v>475</v>
      </c>
      <c r="O1164" s="138" t="s">
        <v>339</v>
      </c>
      <c r="P1164" s="138" t="s">
        <v>1212</v>
      </c>
      <c r="Q1164" s="139">
        <v>268903</v>
      </c>
      <c r="R1164" s="139">
        <v>1</v>
      </c>
      <c r="S1164" s="139">
        <v>3511</v>
      </c>
      <c r="T1164" s="140"/>
      <c r="U1164" s="139">
        <v>9441.1839999999993</v>
      </c>
      <c r="V1164" s="141">
        <v>9.7999999999999997E-4</v>
      </c>
      <c r="W1164" s="141">
        <f t="shared" si="21"/>
        <v>1.8274680387147343E-2</v>
      </c>
      <c r="X1164" s="141">
        <v>2.7004994672930006E-3</v>
      </c>
      <c r="AC1164" s="2"/>
      <c r="AD1164" s="2"/>
      <c r="AE1164" s="2"/>
    </row>
    <row r="1165" spans="1:31" s="134" customFormat="1">
      <c r="A1165" s="138" t="s">
        <v>1213</v>
      </c>
      <c r="B1165" s="138">
        <v>9719</v>
      </c>
      <c r="C1165" s="138" t="s">
        <v>1920</v>
      </c>
      <c r="D1165" s="138" t="s">
        <v>1921</v>
      </c>
      <c r="E1165" s="138" t="s">
        <v>309</v>
      </c>
      <c r="F1165" s="138" t="s">
        <v>1920</v>
      </c>
      <c r="G1165" s="138" t="s">
        <v>3551</v>
      </c>
      <c r="H1165" s="138" t="s">
        <v>321</v>
      </c>
      <c r="I1165" s="138" t="s">
        <v>917</v>
      </c>
      <c r="J1165" s="138" t="s">
        <v>204</v>
      </c>
      <c r="K1165" s="138" t="s">
        <v>204</v>
      </c>
      <c r="L1165" s="138" t="s">
        <v>325</v>
      </c>
      <c r="M1165" s="138" t="s">
        <v>340</v>
      </c>
      <c r="N1165" s="138" t="s">
        <v>464</v>
      </c>
      <c r="O1165" s="138" t="s">
        <v>339</v>
      </c>
      <c r="P1165" s="138" t="s">
        <v>1212</v>
      </c>
      <c r="Q1165" s="139">
        <v>16275</v>
      </c>
      <c r="R1165" s="139">
        <v>1</v>
      </c>
      <c r="S1165" s="139">
        <v>51410</v>
      </c>
      <c r="T1165" s="140"/>
      <c r="U1165" s="139">
        <v>8366.9779999999992</v>
      </c>
      <c r="V1165" s="141">
        <v>6.6E-4</v>
      </c>
      <c r="W1165" s="141">
        <f t="shared" si="21"/>
        <v>1.6195410316787947E-2</v>
      </c>
      <c r="X1165" s="141">
        <v>2.3932400461480524E-3</v>
      </c>
      <c r="AC1165" s="2"/>
      <c r="AD1165" s="2"/>
      <c r="AE1165" s="2"/>
    </row>
    <row r="1166" spans="1:31" s="134" customFormat="1">
      <c r="A1166" s="138" t="s">
        <v>1213</v>
      </c>
      <c r="B1166" s="138">
        <v>9719</v>
      </c>
      <c r="C1166" s="138" t="s">
        <v>3568</v>
      </c>
      <c r="D1166" s="138" t="s">
        <v>3569</v>
      </c>
      <c r="E1166" s="138" t="s">
        <v>309</v>
      </c>
      <c r="F1166" s="138" t="s">
        <v>3568</v>
      </c>
      <c r="G1166" s="138" t="s">
        <v>3570</v>
      </c>
      <c r="H1166" s="138" t="s">
        <v>321</v>
      </c>
      <c r="I1166" s="138" t="s">
        <v>917</v>
      </c>
      <c r="J1166" s="138" t="s">
        <v>204</v>
      </c>
      <c r="K1166" s="138" t="s">
        <v>204</v>
      </c>
      <c r="L1166" s="138" t="s">
        <v>325</v>
      </c>
      <c r="M1166" s="138" t="s">
        <v>340</v>
      </c>
      <c r="N1166" s="138" t="s">
        <v>458</v>
      </c>
      <c r="O1166" s="138" t="s">
        <v>339</v>
      </c>
      <c r="P1166" s="138" t="s">
        <v>1212</v>
      </c>
      <c r="Q1166" s="139">
        <v>10900</v>
      </c>
      <c r="R1166" s="139">
        <v>1</v>
      </c>
      <c r="S1166" s="139">
        <v>68020</v>
      </c>
      <c r="T1166" s="140"/>
      <c r="U1166" s="139">
        <v>7414.18</v>
      </c>
      <c r="V1166" s="141">
        <v>3.6999999999999999E-4</v>
      </c>
      <c r="W1166" s="141">
        <f t="shared" si="21"/>
        <v>1.4351141745863666E-2</v>
      </c>
      <c r="X1166" s="141">
        <v>2.120707438856654E-3</v>
      </c>
      <c r="AC1166" s="2"/>
      <c r="AD1166" s="2"/>
      <c r="AE1166" s="2"/>
    </row>
    <row r="1167" spans="1:31" s="134" customFormat="1">
      <c r="A1167" s="138" t="s">
        <v>1213</v>
      </c>
      <c r="B1167" s="138">
        <v>9719</v>
      </c>
      <c r="C1167" s="138" t="s">
        <v>3548</v>
      </c>
      <c r="D1167" s="138" t="s">
        <v>3549</v>
      </c>
      <c r="E1167" s="138" t="s">
        <v>309</v>
      </c>
      <c r="F1167" s="138" t="s">
        <v>3548</v>
      </c>
      <c r="G1167" s="138" t="s">
        <v>3550</v>
      </c>
      <c r="H1167" s="138" t="s">
        <v>321</v>
      </c>
      <c r="I1167" s="138" t="s">
        <v>917</v>
      </c>
      <c r="J1167" s="138" t="s">
        <v>204</v>
      </c>
      <c r="K1167" s="138" t="s">
        <v>204</v>
      </c>
      <c r="L1167" s="138" t="s">
        <v>325</v>
      </c>
      <c r="M1167" s="138" t="s">
        <v>340</v>
      </c>
      <c r="N1167" s="138" t="s">
        <v>480</v>
      </c>
      <c r="O1167" s="138" t="s">
        <v>339</v>
      </c>
      <c r="P1167" s="138" t="s">
        <v>1212</v>
      </c>
      <c r="Q1167" s="139">
        <v>12167</v>
      </c>
      <c r="R1167" s="139">
        <v>1</v>
      </c>
      <c r="S1167" s="139">
        <v>56600</v>
      </c>
      <c r="T1167" s="140"/>
      <c r="U1167" s="139">
        <v>6886.5219999999999</v>
      </c>
      <c r="V1167" s="141">
        <v>1.6000000000000001E-4</v>
      </c>
      <c r="W1167" s="141">
        <f t="shared" si="21"/>
        <v>1.3329788777451928E-2</v>
      </c>
      <c r="X1167" s="141">
        <v>1.9697793192571533E-3</v>
      </c>
      <c r="AC1167" s="2"/>
      <c r="AD1167" s="2"/>
      <c r="AE1167" s="2"/>
    </row>
    <row r="1168" spans="1:31" s="134" customFormat="1">
      <c r="A1168" s="138" t="s">
        <v>1213</v>
      </c>
      <c r="B1168" s="138">
        <v>9719</v>
      </c>
      <c r="C1168" s="138" t="s">
        <v>4001</v>
      </c>
      <c r="D1168" s="138" t="s">
        <v>4002</v>
      </c>
      <c r="E1168" s="138" t="s">
        <v>309</v>
      </c>
      <c r="F1168" s="138" t="s">
        <v>4001</v>
      </c>
      <c r="G1168" s="138" t="s">
        <v>4003</v>
      </c>
      <c r="H1168" s="138" t="s">
        <v>321</v>
      </c>
      <c r="I1168" s="138" t="s">
        <v>917</v>
      </c>
      <c r="J1168" s="138" t="s">
        <v>204</v>
      </c>
      <c r="K1168" s="138" t="s">
        <v>204</v>
      </c>
      <c r="L1168" s="138" t="s">
        <v>325</v>
      </c>
      <c r="M1168" s="138" t="s">
        <v>340</v>
      </c>
      <c r="N1168" s="138" t="s">
        <v>445</v>
      </c>
      <c r="O1168" s="138" t="s">
        <v>339</v>
      </c>
      <c r="P1168" s="138" t="s">
        <v>1212</v>
      </c>
      <c r="Q1168" s="139">
        <v>42907</v>
      </c>
      <c r="R1168" s="139">
        <v>1</v>
      </c>
      <c r="S1168" s="139">
        <v>15580</v>
      </c>
      <c r="T1168" s="140"/>
      <c r="U1168" s="139">
        <v>6684.9110000000001</v>
      </c>
      <c r="V1168" s="141">
        <v>2.9099999999999998E-3</v>
      </c>
      <c r="W1168" s="141">
        <f t="shared" si="21"/>
        <v>1.2939543593422767E-2</v>
      </c>
      <c r="X1168" s="141">
        <v>1.9121117218350071E-3</v>
      </c>
      <c r="AC1168" s="2"/>
      <c r="AD1168" s="2"/>
      <c r="AE1168" s="2"/>
    </row>
    <row r="1169" spans="1:31" s="134" customFormat="1">
      <c r="A1169" s="138" t="s">
        <v>1213</v>
      </c>
      <c r="B1169" s="138">
        <v>9719</v>
      </c>
      <c r="C1169" s="138" t="s">
        <v>2023</v>
      </c>
      <c r="D1169" s="138" t="s">
        <v>2024</v>
      </c>
      <c r="E1169" s="138" t="s">
        <v>309</v>
      </c>
      <c r="F1169" s="138" t="s">
        <v>2023</v>
      </c>
      <c r="G1169" s="138" t="s">
        <v>3561</v>
      </c>
      <c r="H1169" s="138" t="s">
        <v>321</v>
      </c>
      <c r="I1169" s="138" t="s">
        <v>917</v>
      </c>
      <c r="J1169" s="138" t="s">
        <v>204</v>
      </c>
      <c r="K1169" s="138" t="s">
        <v>204</v>
      </c>
      <c r="L1169" s="138" t="s">
        <v>325</v>
      </c>
      <c r="M1169" s="138" t="s">
        <v>340</v>
      </c>
      <c r="N1169" s="138" t="s">
        <v>464</v>
      </c>
      <c r="O1169" s="138" t="s">
        <v>339</v>
      </c>
      <c r="P1169" s="138" t="s">
        <v>1212</v>
      </c>
      <c r="Q1169" s="139">
        <v>25613</v>
      </c>
      <c r="R1169" s="139">
        <v>1</v>
      </c>
      <c r="S1169" s="139">
        <v>24920</v>
      </c>
      <c r="T1169" s="140"/>
      <c r="U1169" s="139">
        <v>6382.76</v>
      </c>
      <c r="V1169" s="141">
        <v>2.1000000000000001E-4</v>
      </c>
      <c r="W1169" s="141">
        <f t="shared" si="21"/>
        <v>1.2354689728308291E-2</v>
      </c>
      <c r="X1169" s="141">
        <v>1.8256862677243737E-3</v>
      </c>
      <c r="AC1169" s="2"/>
      <c r="AD1169" s="2"/>
      <c r="AE1169" s="2"/>
    </row>
    <row r="1170" spans="1:31" s="134" customFormat="1">
      <c r="A1170" s="138" t="s">
        <v>1213</v>
      </c>
      <c r="B1170" s="138">
        <v>9719</v>
      </c>
      <c r="C1170" s="138" t="s">
        <v>2144</v>
      </c>
      <c r="D1170" s="138" t="s">
        <v>2145</v>
      </c>
      <c r="E1170" s="138" t="s">
        <v>309</v>
      </c>
      <c r="F1170" s="138" t="s">
        <v>2144</v>
      </c>
      <c r="G1170" s="138" t="s">
        <v>3545</v>
      </c>
      <c r="H1170" s="138" t="s">
        <v>321</v>
      </c>
      <c r="I1170" s="138" t="s">
        <v>917</v>
      </c>
      <c r="J1170" s="138" t="s">
        <v>204</v>
      </c>
      <c r="K1170" s="138" t="s">
        <v>204</v>
      </c>
      <c r="L1170" s="138" t="s">
        <v>325</v>
      </c>
      <c r="M1170" s="138" t="s">
        <v>340</v>
      </c>
      <c r="N1170" s="138" t="s">
        <v>456</v>
      </c>
      <c r="O1170" s="138" t="s">
        <v>339</v>
      </c>
      <c r="P1170" s="138" t="s">
        <v>1212</v>
      </c>
      <c r="Q1170" s="139">
        <v>297505</v>
      </c>
      <c r="R1170" s="139">
        <v>1</v>
      </c>
      <c r="S1170" s="139">
        <v>2089</v>
      </c>
      <c r="T1170" s="140"/>
      <c r="U1170" s="139">
        <v>6214.8789999999999</v>
      </c>
      <c r="V1170" s="141">
        <v>2.3000000000000001E-4</v>
      </c>
      <c r="W1170" s="141">
        <f t="shared" si="21"/>
        <v>1.2029733492091023E-2</v>
      </c>
      <c r="X1170" s="141">
        <v>1.7776665965614541E-3</v>
      </c>
      <c r="AC1170" s="2"/>
      <c r="AD1170" s="2"/>
      <c r="AE1170" s="2"/>
    </row>
    <row r="1171" spans="1:31" s="134" customFormat="1">
      <c r="A1171" s="138" t="s">
        <v>1213</v>
      </c>
      <c r="B1171" s="138">
        <v>9719</v>
      </c>
      <c r="C1171" s="138" t="s">
        <v>2722</v>
      </c>
      <c r="D1171" s="138" t="s">
        <v>2723</v>
      </c>
      <c r="E1171" s="138" t="s">
        <v>309</v>
      </c>
      <c r="F1171" s="138" t="s">
        <v>2722</v>
      </c>
      <c r="G1171" s="138" t="s">
        <v>3766</v>
      </c>
      <c r="H1171" s="138" t="s">
        <v>321</v>
      </c>
      <c r="I1171" s="138" t="s">
        <v>917</v>
      </c>
      <c r="J1171" s="138" t="s">
        <v>204</v>
      </c>
      <c r="K1171" s="138" t="s">
        <v>204</v>
      </c>
      <c r="L1171" s="138" t="s">
        <v>325</v>
      </c>
      <c r="M1171" s="138" t="s">
        <v>340</v>
      </c>
      <c r="N1171" s="138" t="s">
        <v>484</v>
      </c>
      <c r="O1171" s="138" t="s">
        <v>339</v>
      </c>
      <c r="P1171" s="138" t="s">
        <v>1212</v>
      </c>
      <c r="Q1171" s="139">
        <v>236000</v>
      </c>
      <c r="R1171" s="139">
        <v>1</v>
      </c>
      <c r="S1171" s="139">
        <v>2530</v>
      </c>
      <c r="T1171" s="140"/>
      <c r="U1171" s="139">
        <v>5970.8</v>
      </c>
      <c r="V1171" s="141">
        <v>1.23E-3</v>
      </c>
      <c r="W1171" s="141">
        <f t="shared" si="21"/>
        <v>1.1557285786992328E-2</v>
      </c>
      <c r="X1171" s="141">
        <v>1.7078517079333532E-3</v>
      </c>
      <c r="AC1171" s="2"/>
      <c r="AD1171" s="2"/>
      <c r="AE1171" s="2"/>
    </row>
    <row r="1172" spans="1:31" s="134" customFormat="1">
      <c r="A1172" s="138" t="s">
        <v>1213</v>
      </c>
      <c r="B1172" s="138">
        <v>9719</v>
      </c>
      <c r="C1172" s="138" t="s">
        <v>2280</v>
      </c>
      <c r="D1172" s="138" t="s">
        <v>2281</v>
      </c>
      <c r="E1172" s="138" t="s">
        <v>309</v>
      </c>
      <c r="F1172" s="138" t="s">
        <v>2280</v>
      </c>
      <c r="G1172" s="138" t="s">
        <v>3608</v>
      </c>
      <c r="H1172" s="138" t="s">
        <v>321</v>
      </c>
      <c r="I1172" s="138" t="s">
        <v>917</v>
      </c>
      <c r="J1172" s="138" t="s">
        <v>204</v>
      </c>
      <c r="K1172" s="138" t="s">
        <v>204</v>
      </c>
      <c r="L1172" s="138" t="s">
        <v>325</v>
      </c>
      <c r="M1172" s="138" t="s">
        <v>340</v>
      </c>
      <c r="N1172" s="138" t="s">
        <v>454</v>
      </c>
      <c r="O1172" s="138" t="s">
        <v>339</v>
      </c>
      <c r="P1172" s="138" t="s">
        <v>1212</v>
      </c>
      <c r="Q1172" s="139">
        <v>8829</v>
      </c>
      <c r="R1172" s="139">
        <v>1</v>
      </c>
      <c r="S1172" s="139">
        <v>57450</v>
      </c>
      <c r="T1172" s="140"/>
      <c r="U1172" s="139">
        <v>5072.2610000000004</v>
      </c>
      <c r="V1172" s="141">
        <v>4.6999999999999999E-4</v>
      </c>
      <c r="W1172" s="141">
        <f t="shared" si="21"/>
        <v>9.8180428021731585E-3</v>
      </c>
      <c r="X1172" s="141">
        <v>1.4508390185458799E-3</v>
      </c>
      <c r="AC1172" s="2"/>
      <c r="AD1172" s="2"/>
      <c r="AE1172" s="2"/>
    </row>
    <row r="1173" spans="1:31" s="134" customFormat="1">
      <c r="A1173" s="138" t="s">
        <v>1213</v>
      </c>
      <c r="B1173" s="138">
        <v>9719</v>
      </c>
      <c r="C1173" s="138" t="s">
        <v>2250</v>
      </c>
      <c r="D1173" s="138" t="s">
        <v>2251</v>
      </c>
      <c r="E1173" s="138" t="s">
        <v>309</v>
      </c>
      <c r="F1173" s="138" t="s">
        <v>2250</v>
      </c>
      <c r="G1173" s="138" t="s">
        <v>3744</v>
      </c>
      <c r="H1173" s="138" t="s">
        <v>321</v>
      </c>
      <c r="I1173" s="138" t="s">
        <v>917</v>
      </c>
      <c r="J1173" s="138" t="s">
        <v>204</v>
      </c>
      <c r="K1173" s="138" t="s">
        <v>204</v>
      </c>
      <c r="L1173" s="138" t="s">
        <v>325</v>
      </c>
      <c r="M1173" s="138" t="s">
        <v>340</v>
      </c>
      <c r="N1173" s="138" t="s">
        <v>440</v>
      </c>
      <c r="O1173" s="138" t="s">
        <v>339</v>
      </c>
      <c r="P1173" s="138" t="s">
        <v>1212</v>
      </c>
      <c r="Q1173" s="139">
        <v>9697</v>
      </c>
      <c r="R1173" s="139">
        <v>1</v>
      </c>
      <c r="S1173" s="139">
        <v>49240</v>
      </c>
      <c r="T1173" s="139">
        <v>68.031999999999996</v>
      </c>
      <c r="U1173" s="139">
        <v>4842.835</v>
      </c>
      <c r="V1173" s="141">
        <v>6.9999999999999999E-4</v>
      </c>
      <c r="W1173" s="141">
        <f t="shared" si="21"/>
        <v>9.3739579477204026E-3</v>
      </c>
      <c r="X1173" s="141">
        <v>1.3852153858761676E-3</v>
      </c>
      <c r="AC1173" s="2"/>
      <c r="AD1173" s="2"/>
      <c r="AE1173" s="2"/>
    </row>
    <row r="1174" spans="1:31" s="134" customFormat="1">
      <c r="A1174" s="138" t="s">
        <v>1213</v>
      </c>
      <c r="B1174" s="138">
        <v>9719</v>
      </c>
      <c r="C1174" s="138" t="s">
        <v>2482</v>
      </c>
      <c r="D1174" s="138" t="s">
        <v>2483</v>
      </c>
      <c r="E1174" s="138" t="s">
        <v>309</v>
      </c>
      <c r="F1174" s="138" t="s">
        <v>2482</v>
      </c>
      <c r="G1174" s="138" t="s">
        <v>3778</v>
      </c>
      <c r="H1174" s="138" t="s">
        <v>321</v>
      </c>
      <c r="I1174" s="138" t="s">
        <v>917</v>
      </c>
      <c r="J1174" s="138" t="s">
        <v>204</v>
      </c>
      <c r="K1174" s="138" t="s">
        <v>204</v>
      </c>
      <c r="L1174" s="138" t="s">
        <v>325</v>
      </c>
      <c r="M1174" s="138" t="s">
        <v>340</v>
      </c>
      <c r="N1174" s="138" t="s">
        <v>465</v>
      </c>
      <c r="O1174" s="138" t="s">
        <v>339</v>
      </c>
      <c r="P1174" s="138" t="s">
        <v>1212</v>
      </c>
      <c r="Q1174" s="139">
        <v>72517</v>
      </c>
      <c r="R1174" s="139">
        <v>1</v>
      </c>
      <c r="S1174" s="139">
        <v>5364</v>
      </c>
      <c r="T1174" s="140"/>
      <c r="U1174" s="139">
        <v>3889.8119999999999</v>
      </c>
      <c r="V1174" s="141">
        <v>9.7999999999999997E-4</v>
      </c>
      <c r="W1174" s="141">
        <f t="shared" si="21"/>
        <v>7.5292538590594552E-3</v>
      </c>
      <c r="X1174" s="141">
        <v>1.1126184209385094E-3</v>
      </c>
      <c r="AC1174" s="2"/>
      <c r="AD1174" s="2"/>
      <c r="AE1174" s="2"/>
    </row>
    <row r="1175" spans="1:31" s="134" customFormat="1">
      <c r="A1175" s="138" t="s">
        <v>1213</v>
      </c>
      <c r="B1175" s="138">
        <v>9719</v>
      </c>
      <c r="C1175" s="138" t="s">
        <v>1908</v>
      </c>
      <c r="D1175" s="138" t="s">
        <v>1909</v>
      </c>
      <c r="E1175" s="138" t="s">
        <v>309</v>
      </c>
      <c r="F1175" s="138" t="s">
        <v>1908</v>
      </c>
      <c r="G1175" s="138" t="s">
        <v>3578</v>
      </c>
      <c r="H1175" s="138" t="s">
        <v>321</v>
      </c>
      <c r="I1175" s="138" t="s">
        <v>917</v>
      </c>
      <c r="J1175" s="138" t="s">
        <v>204</v>
      </c>
      <c r="K1175" s="138" t="s">
        <v>204</v>
      </c>
      <c r="L1175" s="138" t="s">
        <v>325</v>
      </c>
      <c r="M1175" s="138" t="s">
        <v>340</v>
      </c>
      <c r="N1175" s="138" t="s">
        <v>464</v>
      </c>
      <c r="O1175" s="138" t="s">
        <v>339</v>
      </c>
      <c r="P1175" s="138" t="s">
        <v>1212</v>
      </c>
      <c r="Q1175" s="139">
        <v>35407</v>
      </c>
      <c r="R1175" s="139">
        <v>1</v>
      </c>
      <c r="S1175" s="139">
        <v>10740</v>
      </c>
      <c r="T1175" s="140"/>
      <c r="U1175" s="139">
        <v>3802.712</v>
      </c>
      <c r="V1175" s="141">
        <v>9.7000000000000005E-4</v>
      </c>
      <c r="W1175" s="141">
        <f t="shared" si="21"/>
        <v>7.3606601041108673E-3</v>
      </c>
      <c r="X1175" s="141">
        <v>1.0877048609865777E-3</v>
      </c>
      <c r="AC1175" s="2"/>
      <c r="AD1175" s="2"/>
      <c r="AE1175" s="2"/>
    </row>
    <row r="1176" spans="1:31" s="134" customFormat="1">
      <c r="A1176" s="138" t="s">
        <v>1213</v>
      </c>
      <c r="B1176" s="138">
        <v>9719</v>
      </c>
      <c r="C1176" s="138" t="s">
        <v>3574</v>
      </c>
      <c r="D1176" s="138" t="s">
        <v>3575</v>
      </c>
      <c r="E1176" s="138" t="s">
        <v>309</v>
      </c>
      <c r="F1176" s="138" t="s">
        <v>3576</v>
      </c>
      <c r="G1176" s="138" t="s">
        <v>3577</v>
      </c>
      <c r="H1176" s="138" t="s">
        <v>321</v>
      </c>
      <c r="I1176" s="138" t="s">
        <v>917</v>
      </c>
      <c r="J1176" s="138" t="s">
        <v>204</v>
      </c>
      <c r="K1176" s="138" t="s">
        <v>204</v>
      </c>
      <c r="L1176" s="138" t="s">
        <v>325</v>
      </c>
      <c r="M1176" s="138" t="s">
        <v>340</v>
      </c>
      <c r="N1176" s="138" t="s">
        <v>454</v>
      </c>
      <c r="O1176" s="138" t="s">
        <v>339</v>
      </c>
      <c r="P1176" s="138" t="s">
        <v>1212</v>
      </c>
      <c r="Q1176" s="139">
        <v>295000</v>
      </c>
      <c r="R1176" s="139">
        <v>1</v>
      </c>
      <c r="S1176" s="139">
        <v>1249</v>
      </c>
      <c r="T1176" s="139">
        <v>55.781999999999996</v>
      </c>
      <c r="U1176" s="139">
        <v>3740.3319999999999</v>
      </c>
      <c r="V1176" s="141">
        <v>2.5000000000000001E-4</v>
      </c>
      <c r="W1176" s="141">
        <f t="shared" si="21"/>
        <v>7.2399152311637604E-3</v>
      </c>
      <c r="X1176" s="141">
        <v>1.069862061103667E-3</v>
      </c>
      <c r="AC1176" s="2"/>
      <c r="AD1176" s="2"/>
      <c r="AE1176" s="2"/>
    </row>
    <row r="1177" spans="1:31" s="134" customFormat="1">
      <c r="A1177" s="138" t="s">
        <v>1213</v>
      </c>
      <c r="B1177" s="138">
        <v>9719</v>
      </c>
      <c r="C1177" s="138" t="s">
        <v>2528</v>
      </c>
      <c r="D1177" s="138" t="s">
        <v>2529</v>
      </c>
      <c r="E1177" s="138" t="s">
        <v>309</v>
      </c>
      <c r="F1177" s="138" t="s">
        <v>2528</v>
      </c>
      <c r="G1177" s="138" t="s">
        <v>4118</v>
      </c>
      <c r="H1177" s="138" t="s">
        <v>321</v>
      </c>
      <c r="I1177" s="138" t="s">
        <v>917</v>
      </c>
      <c r="J1177" s="138" t="s">
        <v>204</v>
      </c>
      <c r="K1177" s="138" t="s">
        <v>204</v>
      </c>
      <c r="L1177" s="138" t="s">
        <v>325</v>
      </c>
      <c r="M1177" s="138" t="s">
        <v>340</v>
      </c>
      <c r="N1177" s="138" t="s">
        <v>454</v>
      </c>
      <c r="O1177" s="138" t="s">
        <v>339</v>
      </c>
      <c r="P1177" s="138" t="s">
        <v>1212</v>
      </c>
      <c r="Q1177" s="139">
        <v>118521</v>
      </c>
      <c r="R1177" s="139">
        <v>1</v>
      </c>
      <c r="S1177" s="139">
        <v>3004</v>
      </c>
      <c r="T1177" s="139">
        <v>74.179000000000002</v>
      </c>
      <c r="U1177" s="139">
        <v>3634.55</v>
      </c>
      <c r="V1177" s="141">
        <v>1.34E-3</v>
      </c>
      <c r="W1177" s="141">
        <f t="shared" si="21"/>
        <v>7.0351599546313662E-3</v>
      </c>
      <c r="X1177" s="141">
        <v>1.03960481427433E-3</v>
      </c>
      <c r="AC1177" s="2"/>
      <c r="AD1177" s="2"/>
      <c r="AE1177" s="2"/>
    </row>
    <row r="1178" spans="1:31" s="134" customFormat="1">
      <c r="A1178" s="138" t="s">
        <v>1213</v>
      </c>
      <c r="B1178" s="138">
        <v>9719</v>
      </c>
      <c r="C1178" s="138" t="s">
        <v>3580</v>
      </c>
      <c r="D1178" s="138" t="s">
        <v>3581</v>
      </c>
      <c r="E1178" s="138" t="s">
        <v>309</v>
      </c>
      <c r="F1178" s="138" t="s">
        <v>3580</v>
      </c>
      <c r="G1178" s="138" t="s">
        <v>3582</v>
      </c>
      <c r="H1178" s="138" t="s">
        <v>321</v>
      </c>
      <c r="I1178" s="138" t="s">
        <v>917</v>
      </c>
      <c r="J1178" s="138" t="s">
        <v>204</v>
      </c>
      <c r="K1178" s="138" t="s">
        <v>204</v>
      </c>
      <c r="L1178" s="138" t="s">
        <v>325</v>
      </c>
      <c r="M1178" s="138" t="s">
        <v>340</v>
      </c>
      <c r="N1178" s="138" t="s">
        <v>475</v>
      </c>
      <c r="O1178" s="138" t="s">
        <v>339</v>
      </c>
      <c r="P1178" s="138" t="s">
        <v>1212</v>
      </c>
      <c r="Q1178" s="139">
        <v>38831</v>
      </c>
      <c r="R1178" s="139">
        <v>1</v>
      </c>
      <c r="S1178" s="139">
        <v>8050</v>
      </c>
      <c r="T1178" s="140"/>
      <c r="U1178" s="139">
        <v>3125.8960000000002</v>
      </c>
      <c r="V1178" s="141">
        <v>8.0000000000000004E-4</v>
      </c>
      <c r="W1178" s="141">
        <f t="shared" si="21"/>
        <v>6.0505917820754618E-3</v>
      </c>
      <c r="X1178" s="141">
        <v>8.9411248449488136E-4</v>
      </c>
      <c r="AC1178" s="2"/>
      <c r="AD1178" s="2"/>
      <c r="AE1178" s="2"/>
    </row>
    <row r="1179" spans="1:31" s="134" customFormat="1">
      <c r="A1179" s="138" t="s">
        <v>1213</v>
      </c>
      <c r="B1179" s="138">
        <v>9719</v>
      </c>
      <c r="C1179" s="138" t="s">
        <v>3253</v>
      </c>
      <c r="D1179" s="138" t="s">
        <v>3254</v>
      </c>
      <c r="E1179" s="138" t="s">
        <v>309</v>
      </c>
      <c r="F1179" s="138" t="s">
        <v>3253</v>
      </c>
      <c r="G1179" s="138" t="s">
        <v>3531</v>
      </c>
      <c r="H1179" s="138" t="s">
        <v>321</v>
      </c>
      <c r="I1179" s="138" t="s">
        <v>917</v>
      </c>
      <c r="J1179" s="138" t="s">
        <v>204</v>
      </c>
      <c r="K1179" s="138" t="s">
        <v>204</v>
      </c>
      <c r="L1179" s="138" t="s">
        <v>325</v>
      </c>
      <c r="M1179" s="138" t="s">
        <v>340</v>
      </c>
      <c r="N1179" s="138" t="s">
        <v>448</v>
      </c>
      <c r="O1179" s="138" t="s">
        <v>339</v>
      </c>
      <c r="P1179" s="138" t="s">
        <v>1212</v>
      </c>
      <c r="Q1179" s="139">
        <v>83885</v>
      </c>
      <c r="R1179" s="139">
        <v>1</v>
      </c>
      <c r="S1179" s="139">
        <v>2572</v>
      </c>
      <c r="T1179" s="139">
        <v>21.442</v>
      </c>
      <c r="U1179" s="139">
        <v>2178.9639999999999</v>
      </c>
      <c r="V1179" s="141">
        <v>6.9999999999999994E-5</v>
      </c>
      <c r="W1179" s="141">
        <f t="shared" si="21"/>
        <v>4.2176776424546038E-3</v>
      </c>
      <c r="X1179" s="141">
        <v>6.2325775254995833E-4</v>
      </c>
      <c r="AC1179" s="2"/>
      <c r="AD1179" s="2"/>
      <c r="AE1179" s="2"/>
    </row>
    <row r="1180" spans="1:31" s="134" customFormat="1">
      <c r="A1180" s="138" t="s">
        <v>1213</v>
      </c>
      <c r="B1180" s="138">
        <v>9719</v>
      </c>
      <c r="C1180" s="138" t="s">
        <v>2703</v>
      </c>
      <c r="D1180" s="138" t="s">
        <v>2704</v>
      </c>
      <c r="E1180" s="138" t="s">
        <v>309</v>
      </c>
      <c r="F1180" s="138" t="s">
        <v>2703</v>
      </c>
      <c r="G1180" s="138" t="s">
        <v>3746</v>
      </c>
      <c r="H1180" s="138" t="s">
        <v>321</v>
      </c>
      <c r="I1180" s="138" t="s">
        <v>917</v>
      </c>
      <c r="J1180" s="138" t="s">
        <v>204</v>
      </c>
      <c r="K1180" s="138" t="s">
        <v>204</v>
      </c>
      <c r="L1180" s="138" t="s">
        <v>325</v>
      </c>
      <c r="M1180" s="138" t="s">
        <v>340</v>
      </c>
      <c r="N1180" s="138" t="s">
        <v>451</v>
      </c>
      <c r="O1180" s="138" t="s">
        <v>339</v>
      </c>
      <c r="P1180" s="138" t="s">
        <v>1212</v>
      </c>
      <c r="Q1180" s="139">
        <v>2018</v>
      </c>
      <c r="R1180" s="139">
        <v>1</v>
      </c>
      <c r="S1180" s="139">
        <v>99210</v>
      </c>
      <c r="T1180" s="140"/>
      <c r="U1180" s="139">
        <v>2002.058</v>
      </c>
      <c r="V1180" s="141">
        <v>2.5999999999999998E-4</v>
      </c>
      <c r="W1180" s="141">
        <f t="shared" si="21"/>
        <v>3.875252305911148E-3</v>
      </c>
      <c r="X1180" s="141">
        <v>5.7265662468708272E-4</v>
      </c>
      <c r="AC1180" s="2"/>
      <c r="AD1180" s="2"/>
      <c r="AE1180" s="2"/>
    </row>
    <row r="1181" spans="1:31" s="134" customFormat="1">
      <c r="A1181" s="138" t="s">
        <v>1213</v>
      </c>
      <c r="B1181" s="138">
        <v>9719</v>
      </c>
      <c r="C1181" s="138" t="s">
        <v>2041</v>
      </c>
      <c r="D1181" s="138" t="s">
        <v>2042</v>
      </c>
      <c r="E1181" s="138" t="s">
        <v>309</v>
      </c>
      <c r="F1181" s="138" t="s">
        <v>2041</v>
      </c>
      <c r="G1181" s="138" t="s">
        <v>3640</v>
      </c>
      <c r="H1181" s="138" t="s">
        <v>321</v>
      </c>
      <c r="I1181" s="138" t="s">
        <v>917</v>
      </c>
      <c r="J1181" s="138" t="s">
        <v>204</v>
      </c>
      <c r="K1181" s="138" t="s">
        <v>204</v>
      </c>
      <c r="L1181" s="138" t="s">
        <v>325</v>
      </c>
      <c r="M1181" s="138" t="s">
        <v>340</v>
      </c>
      <c r="N1181" s="138" t="s">
        <v>461</v>
      </c>
      <c r="O1181" s="138" t="s">
        <v>339</v>
      </c>
      <c r="P1181" s="138" t="s">
        <v>1212</v>
      </c>
      <c r="Q1181" s="139">
        <v>4000</v>
      </c>
      <c r="R1181" s="139">
        <v>1</v>
      </c>
      <c r="S1181" s="139">
        <v>48410</v>
      </c>
      <c r="T1181" s="140"/>
      <c r="U1181" s="139">
        <v>1936.4</v>
      </c>
      <c r="V1181" s="141">
        <v>2.4000000000000001E-4</v>
      </c>
      <c r="W1181" s="141">
        <f t="shared" si="21"/>
        <v>3.7481624234494445E-3</v>
      </c>
      <c r="X1181" s="141">
        <v>5.5387620540666999E-4</v>
      </c>
      <c r="AC1181" s="2"/>
      <c r="AD1181" s="2"/>
      <c r="AE1181" s="2"/>
    </row>
    <row r="1182" spans="1:31" s="134" customFormat="1">
      <c r="A1182" s="138" t="s">
        <v>1213</v>
      </c>
      <c r="B1182" s="138">
        <v>9719</v>
      </c>
      <c r="C1182" s="138" t="s">
        <v>1913</v>
      </c>
      <c r="D1182" s="138" t="s">
        <v>1914</v>
      </c>
      <c r="E1182" s="138" t="s">
        <v>309</v>
      </c>
      <c r="F1182" s="138" t="s">
        <v>1913</v>
      </c>
      <c r="G1182" s="138" t="s">
        <v>3587</v>
      </c>
      <c r="H1182" s="138" t="s">
        <v>321</v>
      </c>
      <c r="I1182" s="138" t="s">
        <v>917</v>
      </c>
      <c r="J1182" s="138" t="s">
        <v>204</v>
      </c>
      <c r="K1182" s="138" t="s">
        <v>204</v>
      </c>
      <c r="L1182" s="138" t="s">
        <v>325</v>
      </c>
      <c r="M1182" s="138" t="s">
        <v>340</v>
      </c>
      <c r="N1182" s="138" t="s">
        <v>464</v>
      </c>
      <c r="O1182" s="138" t="s">
        <v>339</v>
      </c>
      <c r="P1182" s="138" t="s">
        <v>1212</v>
      </c>
      <c r="Q1182" s="139">
        <v>5807</v>
      </c>
      <c r="R1182" s="139">
        <v>1</v>
      </c>
      <c r="S1182" s="139">
        <v>28940</v>
      </c>
      <c r="T1182" s="139">
        <v>10.983000000000001</v>
      </c>
      <c r="U1182" s="139">
        <v>1691.529</v>
      </c>
      <c r="V1182" s="141">
        <v>1.2E-4</v>
      </c>
      <c r="W1182" s="141">
        <f t="shared" si="21"/>
        <v>3.2741816959176899E-3</v>
      </c>
      <c r="X1182" s="141">
        <v>4.8383477786373636E-4</v>
      </c>
      <c r="AC1182" s="2"/>
      <c r="AD1182" s="2"/>
      <c r="AE1182" s="2"/>
    </row>
    <row r="1183" spans="1:31" s="134" customFormat="1">
      <c r="A1183" s="138" t="s">
        <v>1213</v>
      </c>
      <c r="B1183" s="138">
        <v>9719</v>
      </c>
      <c r="C1183" s="138" t="s">
        <v>3171</v>
      </c>
      <c r="D1183" s="138" t="s">
        <v>3172</v>
      </c>
      <c r="E1183" s="138" t="s">
        <v>309</v>
      </c>
      <c r="F1183" s="138" t="s">
        <v>3171</v>
      </c>
      <c r="G1183" s="138" t="s">
        <v>4119</v>
      </c>
      <c r="H1183" s="138" t="s">
        <v>321</v>
      </c>
      <c r="I1183" s="138" t="s">
        <v>917</v>
      </c>
      <c r="J1183" s="138" t="s">
        <v>204</v>
      </c>
      <c r="K1183" s="138" t="s">
        <v>204</v>
      </c>
      <c r="L1183" s="138" t="s">
        <v>325</v>
      </c>
      <c r="M1183" s="138" t="s">
        <v>340</v>
      </c>
      <c r="N1183" s="138" t="s">
        <v>484</v>
      </c>
      <c r="O1183" s="138" t="s">
        <v>339</v>
      </c>
      <c r="P1183" s="138" t="s">
        <v>1212</v>
      </c>
      <c r="Q1183" s="139">
        <v>47000</v>
      </c>
      <c r="R1183" s="139">
        <v>1</v>
      </c>
      <c r="S1183" s="139">
        <v>2256</v>
      </c>
      <c r="T1183" s="140"/>
      <c r="U1183" s="139">
        <v>1060.32</v>
      </c>
      <c r="V1183" s="141">
        <v>2.7999999999999998E-4</v>
      </c>
      <c r="W1183" s="141">
        <f t="shared" si="21"/>
        <v>2.0523918512868802E-3</v>
      </c>
      <c r="X1183" s="141">
        <v>3.0328755325180766E-4</v>
      </c>
      <c r="AC1183" s="2"/>
      <c r="AD1183" s="2"/>
      <c r="AE1183" s="2"/>
    </row>
    <row r="1184" spans="1:31" s="134" customFormat="1">
      <c r="A1184" s="138" t="s">
        <v>1213</v>
      </c>
      <c r="B1184" s="138">
        <v>9719</v>
      </c>
      <c r="C1184" s="138" t="s">
        <v>2351</v>
      </c>
      <c r="D1184" s="138" t="s">
        <v>2352</v>
      </c>
      <c r="E1184" s="138" t="s">
        <v>309</v>
      </c>
      <c r="F1184" s="138" t="s">
        <v>3737</v>
      </c>
      <c r="G1184" s="138" t="s">
        <v>3738</v>
      </c>
      <c r="H1184" s="138" t="s">
        <v>321</v>
      </c>
      <c r="I1184" s="138" t="s">
        <v>917</v>
      </c>
      <c r="J1184" s="138" t="s">
        <v>204</v>
      </c>
      <c r="K1184" s="138" t="s">
        <v>204</v>
      </c>
      <c r="L1184" s="138" t="s">
        <v>325</v>
      </c>
      <c r="M1184" s="138" t="s">
        <v>340</v>
      </c>
      <c r="N1184" s="138" t="s">
        <v>459</v>
      </c>
      <c r="O1184" s="138" t="s">
        <v>339</v>
      </c>
      <c r="P1184" s="138" t="s">
        <v>1212</v>
      </c>
      <c r="Q1184" s="139">
        <v>12500</v>
      </c>
      <c r="R1184" s="139">
        <v>1</v>
      </c>
      <c r="S1184" s="139">
        <v>7800</v>
      </c>
      <c r="T1184" s="140"/>
      <c r="U1184" s="139">
        <v>975</v>
      </c>
      <c r="V1184" s="141">
        <v>1.1E-4</v>
      </c>
      <c r="W1184" s="141">
        <f t="shared" si="21"/>
        <v>1.8872435255439001E-3</v>
      </c>
      <c r="X1184" s="141">
        <v>2.7888313379028262E-4</v>
      </c>
      <c r="AC1184" s="2"/>
      <c r="AD1184" s="2"/>
      <c r="AE1184" s="2"/>
    </row>
    <row r="1185" spans="1:31" s="134" customFormat="1">
      <c r="A1185" s="138" t="s">
        <v>1213</v>
      </c>
      <c r="B1185" s="138">
        <v>9719</v>
      </c>
      <c r="C1185" s="138" t="s">
        <v>2586</v>
      </c>
      <c r="D1185" s="138" t="s">
        <v>2587</v>
      </c>
      <c r="E1185" s="138" t="s">
        <v>309</v>
      </c>
      <c r="F1185" s="138" t="s">
        <v>2586</v>
      </c>
      <c r="G1185" s="138" t="s">
        <v>3609</v>
      </c>
      <c r="H1185" s="138" t="s">
        <v>321</v>
      </c>
      <c r="I1185" s="138" t="s">
        <v>917</v>
      </c>
      <c r="J1185" s="138" t="s">
        <v>204</v>
      </c>
      <c r="K1185" s="138" t="s">
        <v>204</v>
      </c>
      <c r="L1185" s="138" t="s">
        <v>325</v>
      </c>
      <c r="M1185" s="138" t="s">
        <v>340</v>
      </c>
      <c r="N1185" s="138" t="s">
        <v>478</v>
      </c>
      <c r="O1185" s="138" t="s">
        <v>339</v>
      </c>
      <c r="P1185" s="138" t="s">
        <v>1212</v>
      </c>
      <c r="Q1185" s="139">
        <v>58161</v>
      </c>
      <c r="R1185" s="139">
        <v>1</v>
      </c>
      <c r="S1185" s="139">
        <v>1651</v>
      </c>
      <c r="T1185" s="140"/>
      <c r="U1185" s="139">
        <v>960.23800000000006</v>
      </c>
      <c r="V1185" s="141">
        <v>2.9E-4</v>
      </c>
      <c r="W1185" s="141">
        <f t="shared" si="21"/>
        <v>1.8586696907499729E-3</v>
      </c>
      <c r="X1185" s="141">
        <v>2.7466070012770606E-4</v>
      </c>
      <c r="AC1185" s="2"/>
      <c r="AD1185" s="2"/>
      <c r="AE1185" s="2"/>
    </row>
    <row r="1186" spans="1:31" s="134" customFormat="1">
      <c r="A1186" s="138" t="s">
        <v>1213</v>
      </c>
      <c r="B1186" s="138">
        <v>9719</v>
      </c>
      <c r="C1186" s="138" t="s">
        <v>2385</v>
      </c>
      <c r="D1186" s="138" t="s">
        <v>2386</v>
      </c>
      <c r="E1186" s="138" t="s">
        <v>309</v>
      </c>
      <c r="F1186" s="138" t="s">
        <v>2385</v>
      </c>
      <c r="G1186" s="138" t="s">
        <v>3641</v>
      </c>
      <c r="H1186" s="138" t="s">
        <v>321</v>
      </c>
      <c r="I1186" s="138" t="s">
        <v>917</v>
      </c>
      <c r="J1186" s="138" t="s">
        <v>204</v>
      </c>
      <c r="K1186" s="138" t="s">
        <v>204</v>
      </c>
      <c r="L1186" s="138" t="s">
        <v>325</v>
      </c>
      <c r="M1186" s="138" t="s">
        <v>340</v>
      </c>
      <c r="N1186" s="138" t="s">
        <v>447</v>
      </c>
      <c r="O1186" s="138" t="s">
        <v>339</v>
      </c>
      <c r="P1186" s="138" t="s">
        <v>1212</v>
      </c>
      <c r="Q1186" s="139">
        <v>2735</v>
      </c>
      <c r="R1186" s="139">
        <v>1</v>
      </c>
      <c r="S1186" s="139">
        <v>30010</v>
      </c>
      <c r="T1186" s="140"/>
      <c r="U1186" s="139">
        <v>820.774</v>
      </c>
      <c r="V1186" s="141">
        <v>1.2999999999999999E-4</v>
      </c>
      <c r="W1186" s="141">
        <f t="shared" si="21"/>
        <v>1.5887183768561733E-3</v>
      </c>
      <c r="X1186" s="141">
        <v>2.3476925667034404E-4</v>
      </c>
      <c r="AC1186" s="2"/>
      <c r="AD1186" s="2"/>
      <c r="AE1186" s="2"/>
    </row>
    <row r="1187" spans="1:31" s="134" customFormat="1">
      <c r="A1187" s="138" t="s">
        <v>1213</v>
      </c>
      <c r="B1187" s="138">
        <v>9719</v>
      </c>
      <c r="C1187" s="138" t="s">
        <v>3539</v>
      </c>
      <c r="D1187" s="138" t="s">
        <v>3540</v>
      </c>
      <c r="E1187" s="138" t="s">
        <v>309</v>
      </c>
      <c r="F1187" s="138" t="s">
        <v>3539</v>
      </c>
      <c r="G1187" s="138" t="s">
        <v>3541</v>
      </c>
      <c r="H1187" s="138" t="s">
        <v>321</v>
      </c>
      <c r="I1187" s="138" t="s">
        <v>917</v>
      </c>
      <c r="J1187" s="138" t="s">
        <v>204</v>
      </c>
      <c r="K1187" s="138" t="s">
        <v>204</v>
      </c>
      <c r="L1187" s="138" t="s">
        <v>325</v>
      </c>
      <c r="M1187" s="138" t="s">
        <v>340</v>
      </c>
      <c r="N1187" s="138" t="s">
        <v>458</v>
      </c>
      <c r="O1187" s="138" t="s">
        <v>339</v>
      </c>
      <c r="P1187" s="138" t="s">
        <v>1212</v>
      </c>
      <c r="Q1187" s="139">
        <v>6044</v>
      </c>
      <c r="R1187" s="139">
        <v>1</v>
      </c>
      <c r="S1187" s="139">
        <v>13000</v>
      </c>
      <c r="T1187" s="140"/>
      <c r="U1187" s="139">
        <v>785.72</v>
      </c>
      <c r="V1187" s="141">
        <v>5.0000000000000002E-5</v>
      </c>
      <c r="W1187" s="141">
        <f t="shared" si="21"/>
        <v>1.520866649118311E-3</v>
      </c>
      <c r="X1187" s="141">
        <v>2.247426214171291E-4</v>
      </c>
      <c r="AC1187" s="2"/>
      <c r="AD1187" s="2"/>
      <c r="AE1187" s="2"/>
    </row>
    <row r="1188" spans="1:31" s="134" customFormat="1">
      <c r="A1188" s="138" t="s">
        <v>1213</v>
      </c>
      <c r="B1188" s="138">
        <v>9719</v>
      </c>
      <c r="C1188" s="138" t="s">
        <v>1984</v>
      </c>
      <c r="D1188" s="138" t="s">
        <v>1985</v>
      </c>
      <c r="E1188" s="138" t="s">
        <v>309</v>
      </c>
      <c r="F1188" s="138" t="s">
        <v>1984</v>
      </c>
      <c r="G1188" s="138" t="s">
        <v>4120</v>
      </c>
      <c r="H1188" s="138" t="s">
        <v>321</v>
      </c>
      <c r="I1188" s="138" t="s">
        <v>917</v>
      </c>
      <c r="J1188" s="138" t="s">
        <v>204</v>
      </c>
      <c r="K1188" s="138" t="s">
        <v>204</v>
      </c>
      <c r="L1188" s="138" t="s">
        <v>325</v>
      </c>
      <c r="M1188" s="138" t="s">
        <v>340</v>
      </c>
      <c r="N1188" s="138" t="s">
        <v>447</v>
      </c>
      <c r="O1188" s="138" t="s">
        <v>339</v>
      </c>
      <c r="P1188" s="138" t="s">
        <v>1212</v>
      </c>
      <c r="Q1188" s="139">
        <v>9577</v>
      </c>
      <c r="R1188" s="139">
        <v>1</v>
      </c>
      <c r="S1188" s="139">
        <v>3765</v>
      </c>
      <c r="T1188" s="140"/>
      <c r="U1188" s="139">
        <v>360.57400000000001</v>
      </c>
      <c r="V1188" s="141">
        <v>2.7E-4</v>
      </c>
      <c r="W1188" s="141">
        <f t="shared" si="21"/>
        <v>6.9793943279945259E-4</v>
      </c>
      <c r="X1188" s="141">
        <v>1.0313641752133063E-4</v>
      </c>
      <c r="AC1188" s="2"/>
      <c r="AD1188" s="2"/>
      <c r="AE1188" s="2"/>
    </row>
    <row r="1189" spans="1:31" s="134" customFormat="1">
      <c r="A1189" s="138" t="s">
        <v>1213</v>
      </c>
      <c r="B1189" s="138">
        <v>9719</v>
      </c>
      <c r="C1189" s="138" t="s">
        <v>2092</v>
      </c>
      <c r="D1189" s="138" t="s">
        <v>2093</v>
      </c>
      <c r="E1189" s="138" t="s">
        <v>309</v>
      </c>
      <c r="F1189" s="138" t="s">
        <v>2092</v>
      </c>
      <c r="G1189" s="138" t="s">
        <v>3579</v>
      </c>
      <c r="H1189" s="138" t="s">
        <v>321</v>
      </c>
      <c r="I1189" s="138" t="s">
        <v>917</v>
      </c>
      <c r="J1189" s="138" t="s">
        <v>204</v>
      </c>
      <c r="K1189" s="138" t="s">
        <v>204</v>
      </c>
      <c r="L1189" s="138" t="s">
        <v>325</v>
      </c>
      <c r="M1189" s="138" t="s">
        <v>340</v>
      </c>
      <c r="N1189" s="138" t="s">
        <v>484</v>
      </c>
      <c r="O1189" s="138" t="s">
        <v>339</v>
      </c>
      <c r="P1189" s="138" t="s">
        <v>1212</v>
      </c>
      <c r="Q1189" s="139">
        <v>60549</v>
      </c>
      <c r="R1189" s="139">
        <v>1</v>
      </c>
      <c r="S1189" s="139">
        <v>546.6</v>
      </c>
      <c r="T1189" s="140"/>
      <c r="U1189" s="139">
        <v>330.96100000000001</v>
      </c>
      <c r="V1189" s="141">
        <v>2.0000000000000002E-5</v>
      </c>
      <c r="W1189" s="141">
        <f t="shared" si="21"/>
        <v>6.4061949175131766E-4</v>
      </c>
      <c r="X1189" s="141">
        <v>9.4666093171657162E-5</v>
      </c>
      <c r="AC1189" s="2"/>
      <c r="AD1189" s="2"/>
      <c r="AE1189" s="2"/>
    </row>
    <row r="1190" spans="1:31" s="134" customFormat="1">
      <c r="A1190" s="138" t="s">
        <v>1213</v>
      </c>
      <c r="B1190" s="138">
        <v>9719</v>
      </c>
      <c r="C1190" s="138" t="s">
        <v>4053</v>
      </c>
      <c r="D1190" s="138" t="s">
        <v>4054</v>
      </c>
      <c r="E1190" s="138" t="s">
        <v>309</v>
      </c>
      <c r="F1190" s="138" t="s">
        <v>4053</v>
      </c>
      <c r="G1190" s="138" t="s">
        <v>4055</v>
      </c>
      <c r="H1190" s="138" t="s">
        <v>321</v>
      </c>
      <c r="I1190" s="138" t="s">
        <v>917</v>
      </c>
      <c r="J1190" s="138" t="s">
        <v>204</v>
      </c>
      <c r="K1190" s="138" t="s">
        <v>204</v>
      </c>
      <c r="L1190" s="138" t="s">
        <v>325</v>
      </c>
      <c r="M1190" s="138" t="s">
        <v>340</v>
      </c>
      <c r="N1190" s="138" t="s">
        <v>471</v>
      </c>
      <c r="O1190" s="138" t="s">
        <v>339</v>
      </c>
      <c r="P1190" s="138" t="s">
        <v>1212</v>
      </c>
      <c r="Q1190" s="139">
        <v>29585</v>
      </c>
      <c r="R1190" s="139">
        <v>1</v>
      </c>
      <c r="S1190" s="139">
        <v>124.9</v>
      </c>
      <c r="T1190" s="140"/>
      <c r="U1190" s="139">
        <v>36.951999999999998</v>
      </c>
      <c r="V1190" s="141">
        <v>3.4000000000000002E-4</v>
      </c>
      <c r="W1190" s="141">
        <f t="shared" si="21"/>
        <v>7.1525561800921217E-5</v>
      </c>
      <c r="X1190" s="141">
        <v>1.0569527753660023E-5</v>
      </c>
      <c r="AC1190" s="2"/>
      <c r="AD1190" s="2"/>
      <c r="AE1190" s="2"/>
    </row>
    <row r="1191" spans="1:31" s="134" customFormat="1">
      <c r="A1191" s="138" t="s">
        <v>1213</v>
      </c>
      <c r="B1191" s="138">
        <v>9719</v>
      </c>
      <c r="C1191" s="138" t="s">
        <v>3565</v>
      </c>
      <c r="D1191" s="138" t="s">
        <v>3566</v>
      </c>
      <c r="E1191" s="138" t="s">
        <v>309</v>
      </c>
      <c r="F1191" s="138" t="s">
        <v>3565</v>
      </c>
      <c r="G1191" s="138" t="s">
        <v>3567</v>
      </c>
      <c r="H1191" s="138" t="s">
        <v>321</v>
      </c>
      <c r="I1191" s="138" t="s">
        <v>917</v>
      </c>
      <c r="J1191" s="138" t="s">
        <v>204</v>
      </c>
      <c r="K1191" s="138" t="s">
        <v>204</v>
      </c>
      <c r="L1191" s="138" t="s">
        <v>325</v>
      </c>
      <c r="M1191" s="138" t="s">
        <v>340</v>
      </c>
      <c r="N1191" s="138" t="s">
        <v>458</v>
      </c>
      <c r="O1191" s="138" t="s">
        <v>339</v>
      </c>
      <c r="P1191" s="138" t="s">
        <v>1212</v>
      </c>
      <c r="Q1191" s="139">
        <v>19300</v>
      </c>
      <c r="R1191" s="139">
        <v>1</v>
      </c>
      <c r="S1191" s="139">
        <v>21310</v>
      </c>
      <c r="T1191" s="140"/>
      <c r="U1191" s="139">
        <f>4112830/1000</f>
        <v>4112.83</v>
      </c>
      <c r="V1191" s="141">
        <v>0</v>
      </c>
      <c r="W1191" s="141">
        <f t="shared" si="21"/>
        <v>7.9609351683720183E-3</v>
      </c>
      <c r="X1191" s="141">
        <v>1.1764091478427569E-3</v>
      </c>
      <c r="AC1191" s="2"/>
      <c r="AD1191" s="2"/>
      <c r="AE1191" s="2"/>
    </row>
    <row r="1192" spans="1:31" s="134" customFormat="1">
      <c r="A1192" s="138" t="s">
        <v>1213</v>
      </c>
      <c r="B1192" s="138">
        <v>9719</v>
      </c>
      <c r="C1192" s="138" t="s">
        <v>4121</v>
      </c>
      <c r="F1192" s="138" t="s">
        <v>4121</v>
      </c>
      <c r="G1192" s="138" t="s">
        <v>4122</v>
      </c>
      <c r="H1192" s="138" t="s">
        <v>321</v>
      </c>
      <c r="I1192" s="138" t="s">
        <v>917</v>
      </c>
      <c r="J1192" s="138" t="s">
        <v>205</v>
      </c>
      <c r="K1192" s="138" t="s">
        <v>224</v>
      </c>
      <c r="L1192" s="138" t="s">
        <v>325</v>
      </c>
      <c r="M1192" s="138" t="s">
        <v>344</v>
      </c>
      <c r="N1192" s="138" t="s">
        <v>487</v>
      </c>
      <c r="O1192" s="138" t="s">
        <v>339</v>
      </c>
      <c r="P1192" s="138" t="s">
        <v>1215</v>
      </c>
      <c r="Q1192" s="139">
        <v>9950</v>
      </c>
      <c r="R1192" s="139">
        <v>3.718</v>
      </c>
      <c r="S1192" s="139">
        <v>20047</v>
      </c>
      <c r="T1192" s="140"/>
      <c r="U1192" s="139">
        <v>7416.2070000000003</v>
      </c>
      <c r="V1192" s="141">
        <v>5.0000000000000002E-5</v>
      </c>
      <c r="W1192" s="141">
        <f t="shared" si="21"/>
        <v>1.4355065276762412E-2</v>
      </c>
      <c r="X1192" s="141">
        <v>2.1212872297409545E-3</v>
      </c>
      <c r="AC1192" s="2"/>
      <c r="AD1192" s="2"/>
      <c r="AE1192" s="2"/>
    </row>
    <row r="1193" spans="1:31" s="134" customFormat="1">
      <c r="A1193" s="138" t="s">
        <v>1213</v>
      </c>
      <c r="B1193" s="138">
        <v>9719</v>
      </c>
      <c r="C1193" s="138" t="s">
        <v>4123</v>
      </c>
      <c r="D1193" s="138" t="s">
        <v>4124</v>
      </c>
      <c r="E1193" s="138" t="s">
        <v>80</v>
      </c>
      <c r="F1193" s="138" t="s">
        <v>4125</v>
      </c>
      <c r="G1193" s="138" t="s">
        <v>4126</v>
      </c>
      <c r="H1193" s="138" t="s">
        <v>321</v>
      </c>
      <c r="I1193" s="138" t="s">
        <v>917</v>
      </c>
      <c r="J1193" s="138" t="s">
        <v>205</v>
      </c>
      <c r="K1193" s="138" t="s">
        <v>281</v>
      </c>
      <c r="L1193" s="138" t="s">
        <v>325</v>
      </c>
      <c r="M1193" s="138" t="s">
        <v>346</v>
      </c>
      <c r="N1193" s="138" t="s">
        <v>534</v>
      </c>
      <c r="O1193" s="138" t="s">
        <v>339</v>
      </c>
      <c r="P1193" s="138" t="s">
        <v>1215</v>
      </c>
      <c r="Q1193" s="139">
        <v>33835</v>
      </c>
      <c r="R1193" s="139">
        <v>3.718</v>
      </c>
      <c r="S1193" s="139">
        <v>5546</v>
      </c>
      <c r="T1193" s="140"/>
      <c r="U1193" s="139">
        <v>6976.7860000000001</v>
      </c>
      <c r="V1193" s="141">
        <v>1.0000000000000001E-5</v>
      </c>
      <c r="W1193" s="141">
        <f t="shared" si="21"/>
        <v>1.3504506879595205E-2</v>
      </c>
      <c r="X1193" s="141">
        <v>1.995597890732483E-3</v>
      </c>
      <c r="AC1193" s="2"/>
      <c r="AD1193" s="2"/>
      <c r="AE1193" s="2"/>
    </row>
    <row r="1194" spans="1:31" s="134" customFormat="1">
      <c r="A1194" s="138" t="s">
        <v>1213</v>
      </c>
      <c r="B1194" s="138">
        <v>9719</v>
      </c>
      <c r="C1194" s="138" t="s">
        <v>4127</v>
      </c>
      <c r="D1194" s="138" t="s">
        <v>4128</v>
      </c>
      <c r="E1194" s="138" t="s">
        <v>80</v>
      </c>
      <c r="F1194" s="138" t="s">
        <v>4129</v>
      </c>
      <c r="G1194" s="138" t="s">
        <v>4130</v>
      </c>
      <c r="H1194" s="138" t="s">
        <v>321</v>
      </c>
      <c r="I1194" s="138" t="s">
        <v>917</v>
      </c>
      <c r="J1194" s="138" t="s">
        <v>205</v>
      </c>
      <c r="K1194" s="138" t="s">
        <v>224</v>
      </c>
      <c r="L1194" s="138" t="s">
        <v>325</v>
      </c>
      <c r="M1194" s="138" t="s">
        <v>344</v>
      </c>
      <c r="N1194" s="138" t="s">
        <v>537</v>
      </c>
      <c r="O1194" s="138" t="s">
        <v>339</v>
      </c>
      <c r="P1194" s="138" t="s">
        <v>1215</v>
      </c>
      <c r="Q1194" s="139">
        <v>17544</v>
      </c>
      <c r="R1194" s="139">
        <v>3.718</v>
      </c>
      <c r="S1194" s="139">
        <v>8387</v>
      </c>
      <c r="T1194" s="140"/>
      <c r="U1194" s="139">
        <v>5470.7219999999998</v>
      </c>
      <c r="V1194" s="141">
        <v>2.0000000000000002E-5</v>
      </c>
      <c r="W1194" s="141">
        <f t="shared" si="21"/>
        <v>1.0589317614923667E-2</v>
      </c>
      <c r="X1194" s="141">
        <v>1.5648124055953256E-3</v>
      </c>
      <c r="AC1194" s="2"/>
      <c r="AD1194" s="2"/>
      <c r="AE1194" s="2"/>
    </row>
    <row r="1195" spans="1:31" s="134" customFormat="1">
      <c r="A1195" s="138" t="s">
        <v>1213</v>
      </c>
      <c r="B1195" s="138">
        <v>9719</v>
      </c>
      <c r="C1195" s="138" t="s">
        <v>3565</v>
      </c>
      <c r="D1195" s="138" t="s">
        <v>3566</v>
      </c>
      <c r="E1195" s="138" t="s">
        <v>309</v>
      </c>
      <c r="F1195" s="138" t="s">
        <v>4131</v>
      </c>
      <c r="G1195" s="138" t="s">
        <v>3567</v>
      </c>
      <c r="H1195" s="138" t="s">
        <v>321</v>
      </c>
      <c r="I1195" s="138" t="s">
        <v>917</v>
      </c>
      <c r="J1195" s="138" t="s">
        <v>205</v>
      </c>
      <c r="K1195" s="138" t="s">
        <v>204</v>
      </c>
      <c r="L1195" s="138" t="s">
        <v>325</v>
      </c>
      <c r="M1195" s="138" t="s">
        <v>346</v>
      </c>
      <c r="N1195" s="138" t="s">
        <v>546</v>
      </c>
      <c r="O1195" s="138" t="s">
        <v>339</v>
      </c>
      <c r="P1195" s="138" t="s">
        <v>1215</v>
      </c>
      <c r="Q1195" s="139">
        <v>10</v>
      </c>
      <c r="R1195" s="139">
        <v>3.718</v>
      </c>
      <c r="S1195" s="139">
        <v>5863</v>
      </c>
      <c r="T1195" s="140"/>
      <c r="U1195" s="139">
        <f>2179.86/1000</f>
        <v>2.1798600000000001</v>
      </c>
      <c r="V1195" s="141">
        <v>4.0999999999999999E-4</v>
      </c>
      <c r="W1195" s="141">
        <f t="shared" si="21"/>
        <v>4.2194119708637193E-6</v>
      </c>
      <c r="X1195" s="141">
        <v>6.2351403899906206E-7</v>
      </c>
      <c r="AC1195" s="2"/>
      <c r="AD1195" s="2"/>
      <c r="AE1195" s="2"/>
    </row>
    <row r="1196" spans="1:31" s="134" customFormat="1">
      <c r="A1196" s="138" t="s">
        <v>1213</v>
      </c>
      <c r="B1196" s="138">
        <v>9719</v>
      </c>
      <c r="C1196" s="138" t="s">
        <v>4132</v>
      </c>
      <c r="D1196" s="138" t="s">
        <v>4133</v>
      </c>
      <c r="E1196" s="138" t="s">
        <v>312</v>
      </c>
      <c r="F1196" s="138" t="s">
        <v>4134</v>
      </c>
      <c r="G1196" s="138" t="s">
        <v>4135</v>
      </c>
      <c r="H1196" s="138" t="s">
        <v>321</v>
      </c>
      <c r="I1196" s="138" t="s">
        <v>917</v>
      </c>
      <c r="J1196" s="138" t="s">
        <v>205</v>
      </c>
      <c r="K1196" s="138" t="s">
        <v>224</v>
      </c>
      <c r="L1196" s="138" t="s">
        <v>325</v>
      </c>
      <c r="M1196" s="138" t="s">
        <v>344</v>
      </c>
      <c r="N1196" s="138" t="s">
        <v>542</v>
      </c>
      <c r="O1196" s="138" t="s">
        <v>339</v>
      </c>
      <c r="P1196" s="138" t="s">
        <v>1215</v>
      </c>
      <c r="Q1196" s="139">
        <v>3615</v>
      </c>
      <c r="R1196" s="139">
        <v>3.718</v>
      </c>
      <c r="S1196" s="139">
        <v>28301</v>
      </c>
      <c r="T1196" s="140"/>
      <c r="U1196" s="139">
        <v>3803.8159999999998</v>
      </c>
      <c r="V1196" s="141">
        <v>1.0000000000000001E-5</v>
      </c>
      <c r="W1196" s="141">
        <f t="shared" si="21"/>
        <v>7.3627970444720978E-3</v>
      </c>
      <c r="X1196" s="141">
        <v>1.0880206425042231E-3</v>
      </c>
      <c r="AC1196" s="2"/>
      <c r="AD1196" s="2"/>
      <c r="AE1196" s="2"/>
    </row>
    <row r="1197" spans="1:31" s="134" customFormat="1">
      <c r="A1197" s="138" t="s">
        <v>1213</v>
      </c>
      <c r="B1197" s="138">
        <v>9719</v>
      </c>
      <c r="C1197" s="138" t="s">
        <v>4136</v>
      </c>
      <c r="D1197" s="138" t="s">
        <v>4137</v>
      </c>
      <c r="E1197" s="138" t="s">
        <v>80</v>
      </c>
      <c r="F1197" s="138" t="s">
        <v>4138</v>
      </c>
      <c r="G1197" s="138" t="s">
        <v>4139</v>
      </c>
      <c r="H1197" s="138" t="s">
        <v>321</v>
      </c>
      <c r="I1197" s="138" t="s">
        <v>917</v>
      </c>
      <c r="J1197" s="138" t="s">
        <v>205</v>
      </c>
      <c r="K1197" s="138" t="s">
        <v>224</v>
      </c>
      <c r="L1197" s="138" t="s">
        <v>325</v>
      </c>
      <c r="M1197" s="138" t="s">
        <v>344</v>
      </c>
      <c r="N1197" s="138" t="s">
        <v>534</v>
      </c>
      <c r="O1197" s="138" t="s">
        <v>339</v>
      </c>
      <c r="P1197" s="138" t="s">
        <v>1215</v>
      </c>
      <c r="Q1197" s="139">
        <v>12660</v>
      </c>
      <c r="R1197" s="139">
        <v>3.718</v>
      </c>
      <c r="S1197" s="139">
        <v>7350</v>
      </c>
      <c r="T1197" s="140"/>
      <c r="U1197" s="139">
        <v>3459.636</v>
      </c>
      <c r="V1197" s="141">
        <v>0</v>
      </c>
      <c r="W1197" s="141">
        <f t="shared" si="21"/>
        <v>6.6965904017831758E-3</v>
      </c>
      <c r="X1197" s="141">
        <v>9.8957346610633657E-4</v>
      </c>
      <c r="AC1197" s="2"/>
      <c r="AD1197" s="2"/>
      <c r="AE1197" s="2"/>
    </row>
    <row r="1198" spans="1:31" s="134" customFormat="1">
      <c r="A1198" s="138" t="s">
        <v>1213</v>
      </c>
      <c r="B1198" s="138">
        <v>9719</v>
      </c>
      <c r="C1198" s="138" t="s">
        <v>4140</v>
      </c>
      <c r="D1198" s="138" t="s">
        <v>4141</v>
      </c>
      <c r="E1198" s="138" t="s">
        <v>312</v>
      </c>
      <c r="F1198" s="138" t="s">
        <v>4140</v>
      </c>
      <c r="G1198" s="138" t="s">
        <v>4142</v>
      </c>
      <c r="H1198" s="138" t="s">
        <v>321</v>
      </c>
      <c r="I1198" s="138" t="s">
        <v>917</v>
      </c>
      <c r="J1198" s="138" t="s">
        <v>205</v>
      </c>
      <c r="K1198" s="138" t="s">
        <v>224</v>
      </c>
      <c r="L1198" s="138" t="s">
        <v>325</v>
      </c>
      <c r="M1198" s="138" t="s">
        <v>344</v>
      </c>
      <c r="N1198" s="138" t="s">
        <v>534</v>
      </c>
      <c r="O1198" s="138" t="s">
        <v>339</v>
      </c>
      <c r="P1198" s="138" t="s">
        <v>1215</v>
      </c>
      <c r="Q1198" s="139">
        <v>1105</v>
      </c>
      <c r="R1198" s="139">
        <v>3.718</v>
      </c>
      <c r="S1198" s="139">
        <v>82591</v>
      </c>
      <c r="T1198" s="140"/>
      <c r="U1198" s="139">
        <v>3393.16</v>
      </c>
      <c r="V1198" s="141">
        <v>0</v>
      </c>
      <c r="W1198" s="141">
        <f t="shared" si="21"/>
        <v>6.5679171703943995E-3</v>
      </c>
      <c r="X1198" s="141">
        <v>9.7055907102752345E-4</v>
      </c>
      <c r="AC1198" s="2"/>
      <c r="AD1198" s="2"/>
      <c r="AE1198" s="2"/>
    </row>
    <row r="1199" spans="1:31" s="134" customFormat="1">
      <c r="A1199" s="138" t="s">
        <v>1213</v>
      </c>
      <c r="B1199" s="138">
        <v>9719</v>
      </c>
      <c r="C1199" s="138" t="s">
        <v>3701</v>
      </c>
      <c r="D1199" s="138" t="s">
        <v>3702</v>
      </c>
      <c r="E1199" s="138" t="s">
        <v>80</v>
      </c>
      <c r="F1199" s="138" t="s">
        <v>3835</v>
      </c>
      <c r="G1199" s="138" t="s">
        <v>3836</v>
      </c>
      <c r="H1199" s="138" t="s">
        <v>321</v>
      </c>
      <c r="I1199" s="138" t="s">
        <v>917</v>
      </c>
      <c r="J1199" s="138" t="s">
        <v>205</v>
      </c>
      <c r="K1199" s="138" t="s">
        <v>224</v>
      </c>
      <c r="L1199" s="138" t="s">
        <v>325</v>
      </c>
      <c r="M1199" s="138" t="s">
        <v>346</v>
      </c>
      <c r="N1199" s="138" t="s">
        <v>545</v>
      </c>
      <c r="O1199" s="138" t="s">
        <v>339</v>
      </c>
      <c r="P1199" s="138" t="s">
        <v>1215</v>
      </c>
      <c r="Q1199" s="139">
        <v>5800</v>
      </c>
      <c r="R1199" s="139">
        <v>3.718</v>
      </c>
      <c r="S1199" s="139">
        <v>15464</v>
      </c>
      <c r="T1199" s="140"/>
      <c r="U1199" s="139">
        <v>3334.7190000000001</v>
      </c>
      <c r="V1199" s="141">
        <v>0</v>
      </c>
      <c r="W1199" s="141">
        <f t="shared" si="21"/>
        <v>6.4547967612904912E-3</v>
      </c>
      <c r="X1199" s="141">
        <v>9.5384295900512563E-4</v>
      </c>
      <c r="AC1199" s="2"/>
      <c r="AD1199" s="2"/>
      <c r="AE1199" s="2"/>
    </row>
    <row r="1200" spans="1:31" s="134" customFormat="1">
      <c r="A1200" s="138" t="s">
        <v>1213</v>
      </c>
      <c r="B1200" s="138">
        <v>9719</v>
      </c>
      <c r="C1200" s="138" t="s">
        <v>4143</v>
      </c>
      <c r="D1200" s="138" t="s">
        <v>4144</v>
      </c>
      <c r="E1200" s="138" t="s">
        <v>311</v>
      </c>
      <c r="F1200" s="138" t="s">
        <v>4145</v>
      </c>
      <c r="G1200" s="138" t="s">
        <v>4146</v>
      </c>
      <c r="H1200" s="138" t="s">
        <v>321</v>
      </c>
      <c r="I1200" s="138" t="s">
        <v>917</v>
      </c>
      <c r="J1200" s="138" t="s">
        <v>205</v>
      </c>
      <c r="K1200" s="138" t="s">
        <v>204</v>
      </c>
      <c r="L1200" s="138" t="s">
        <v>325</v>
      </c>
      <c r="M1200" s="138" t="s">
        <v>346</v>
      </c>
      <c r="N1200" s="138" t="s">
        <v>544</v>
      </c>
      <c r="O1200" s="138" t="s">
        <v>339</v>
      </c>
      <c r="P1200" s="138" t="s">
        <v>1215</v>
      </c>
      <c r="Q1200" s="139">
        <v>5037</v>
      </c>
      <c r="R1200" s="139">
        <v>3.718</v>
      </c>
      <c r="S1200" s="139">
        <v>16338</v>
      </c>
      <c r="T1200" s="140"/>
      <c r="U1200" s="139">
        <v>3059.71</v>
      </c>
      <c r="V1200" s="141">
        <v>9.0000000000000006E-5</v>
      </c>
      <c r="W1200" s="141">
        <f t="shared" si="21"/>
        <v>5.9224798846583861E-3</v>
      </c>
      <c r="X1200" s="141">
        <v>8.7518103927124679E-4</v>
      </c>
      <c r="AC1200" s="2"/>
      <c r="AD1200" s="2"/>
      <c r="AE1200" s="2"/>
    </row>
    <row r="1201" spans="1:31" s="134" customFormat="1">
      <c r="A1201" s="138" t="s">
        <v>1213</v>
      </c>
      <c r="B1201" s="138">
        <v>9719</v>
      </c>
      <c r="C1201" s="138" t="s">
        <v>4147</v>
      </c>
      <c r="D1201" s="138" t="s">
        <v>4148</v>
      </c>
      <c r="E1201" s="138" t="s">
        <v>80</v>
      </c>
      <c r="F1201" s="138" t="s">
        <v>4149</v>
      </c>
      <c r="G1201" s="138" t="s">
        <v>4150</v>
      </c>
      <c r="H1201" s="138" t="s">
        <v>321</v>
      </c>
      <c r="I1201" s="138" t="s">
        <v>917</v>
      </c>
      <c r="J1201" s="138" t="s">
        <v>205</v>
      </c>
      <c r="K1201" s="138" t="s">
        <v>224</v>
      </c>
      <c r="L1201" s="138" t="s">
        <v>325</v>
      </c>
      <c r="M1201" s="138" t="s">
        <v>344</v>
      </c>
      <c r="N1201" s="138" t="s">
        <v>489</v>
      </c>
      <c r="O1201" s="138" t="s">
        <v>339</v>
      </c>
      <c r="P1201" s="138" t="s">
        <v>1215</v>
      </c>
      <c r="Q1201" s="139">
        <v>2175</v>
      </c>
      <c r="R1201" s="139">
        <v>3.718</v>
      </c>
      <c r="S1201" s="139">
        <v>32233</v>
      </c>
      <c r="T1201" s="140"/>
      <c r="U1201" s="139">
        <v>2606.5700000000002</v>
      </c>
      <c r="V1201" s="141">
        <v>6.0000000000000002E-5</v>
      </c>
      <c r="W1201" s="141">
        <f t="shared" si="21"/>
        <v>5.0453665193609882E-3</v>
      </c>
      <c r="X1201" s="141">
        <v>7.4556760004485846E-4</v>
      </c>
      <c r="AC1201" s="2"/>
      <c r="AD1201" s="2"/>
      <c r="AE1201" s="2"/>
    </row>
    <row r="1202" spans="1:31" s="134" customFormat="1">
      <c r="A1202" s="138" t="s">
        <v>1213</v>
      </c>
      <c r="B1202" s="138">
        <v>9719</v>
      </c>
      <c r="C1202" s="138" t="s">
        <v>4151</v>
      </c>
      <c r="D1202" s="138" t="s">
        <v>4152</v>
      </c>
      <c r="E1202" s="138" t="s">
        <v>311</v>
      </c>
      <c r="F1202" s="138" t="s">
        <v>4153</v>
      </c>
      <c r="G1202" s="138" t="s">
        <v>4154</v>
      </c>
      <c r="H1202" s="138" t="s">
        <v>321</v>
      </c>
      <c r="I1202" s="138" t="s">
        <v>917</v>
      </c>
      <c r="J1202" s="138" t="s">
        <v>205</v>
      </c>
      <c r="K1202" s="138" t="s">
        <v>224</v>
      </c>
      <c r="L1202" s="138" t="s">
        <v>325</v>
      </c>
      <c r="M1202" s="138" t="s">
        <v>344</v>
      </c>
      <c r="N1202" s="138" t="s">
        <v>544</v>
      </c>
      <c r="O1202" s="138" t="s">
        <v>339</v>
      </c>
      <c r="P1202" s="138" t="s">
        <v>1215</v>
      </c>
      <c r="Q1202" s="139">
        <v>2180</v>
      </c>
      <c r="R1202" s="139">
        <v>3.718</v>
      </c>
      <c r="S1202" s="139">
        <v>22792</v>
      </c>
      <c r="T1202" s="140"/>
      <c r="U1202" s="139">
        <v>1847.346</v>
      </c>
      <c r="V1202" s="141">
        <v>2.0000000000000002E-5</v>
      </c>
      <c r="W1202" s="141">
        <f t="shared" si="21"/>
        <v>3.5757864389122274E-3</v>
      </c>
      <c r="X1202" s="141">
        <v>5.2840373505122409E-4</v>
      </c>
      <c r="AC1202" s="2"/>
      <c r="AD1202" s="2"/>
      <c r="AE1202" s="2"/>
    </row>
    <row r="1203" spans="1:31" s="134" customFormat="1">
      <c r="A1203" s="138" t="s">
        <v>1213</v>
      </c>
      <c r="B1203" s="138">
        <v>9719</v>
      </c>
      <c r="C1203" s="138" t="s">
        <v>3993</v>
      </c>
      <c r="D1203" s="138" t="s">
        <v>3994</v>
      </c>
      <c r="E1203" s="138" t="s">
        <v>309</v>
      </c>
      <c r="F1203" s="138" t="s">
        <v>4155</v>
      </c>
      <c r="G1203" s="138" t="s">
        <v>3995</v>
      </c>
      <c r="H1203" s="138" t="s">
        <v>321</v>
      </c>
      <c r="I1203" s="138" t="s">
        <v>917</v>
      </c>
      <c r="J1203" s="138" t="s">
        <v>205</v>
      </c>
      <c r="K1203" s="138" t="s">
        <v>204</v>
      </c>
      <c r="L1203" s="138" t="s">
        <v>325</v>
      </c>
      <c r="M1203" s="138" t="s">
        <v>346</v>
      </c>
      <c r="N1203" s="138" t="s">
        <v>546</v>
      </c>
      <c r="O1203" s="138" t="s">
        <v>339</v>
      </c>
      <c r="P1203" s="138" t="s">
        <v>1215</v>
      </c>
      <c r="Q1203" s="139">
        <v>98</v>
      </c>
      <c r="R1203" s="139">
        <v>3.718</v>
      </c>
      <c r="S1203" s="139">
        <v>635</v>
      </c>
      <c r="T1203" s="140"/>
      <c r="U1203" s="139">
        <v>2.3140000000000001</v>
      </c>
      <c r="V1203" s="141">
        <v>0</v>
      </c>
      <c r="W1203" s="141">
        <f t="shared" si="21"/>
        <v>4.4790579672908564E-6</v>
      </c>
      <c r="X1203" s="141">
        <v>6.6188263752893743E-7</v>
      </c>
      <c r="AC1203" s="2"/>
      <c r="AD1203" s="2"/>
      <c r="AE1203" s="2"/>
    </row>
    <row r="1204" spans="1:31" s="134" customFormat="1">
      <c r="A1204" s="138" t="s">
        <v>1213</v>
      </c>
      <c r="B1204" s="138">
        <v>9720</v>
      </c>
      <c r="C1204" s="138" t="s">
        <v>1603</v>
      </c>
      <c r="D1204" s="138" t="s">
        <v>1604</v>
      </c>
      <c r="E1204" s="138" t="s">
        <v>309</v>
      </c>
      <c r="F1204" s="138" t="s">
        <v>1603</v>
      </c>
      <c r="G1204" s="138" t="s">
        <v>3530</v>
      </c>
      <c r="H1204" s="138" t="s">
        <v>321</v>
      </c>
      <c r="I1204" s="138" t="s">
        <v>917</v>
      </c>
      <c r="J1204" s="138" t="s">
        <v>204</v>
      </c>
      <c r="K1204" s="138" t="s">
        <v>204</v>
      </c>
      <c r="L1204" s="138" t="s">
        <v>325</v>
      </c>
      <c r="M1204" s="138" t="s">
        <v>340</v>
      </c>
      <c r="N1204" s="138" t="s">
        <v>448</v>
      </c>
      <c r="O1204" s="138" t="s">
        <v>339</v>
      </c>
      <c r="P1204" s="138" t="s">
        <v>1212</v>
      </c>
      <c r="Q1204" s="139">
        <v>663017</v>
      </c>
      <c r="R1204" s="139">
        <v>1</v>
      </c>
      <c r="S1204" s="139">
        <v>5008</v>
      </c>
      <c r="T1204" s="140"/>
      <c r="U1204" s="139">
        <v>33203.891000000003</v>
      </c>
      <c r="V1204" s="141">
        <v>5.0000000000000001E-4</v>
      </c>
      <c r="W1204" s="141">
        <f t="shared" si="21"/>
        <v>0.11416468917594699</v>
      </c>
      <c r="X1204" s="141">
        <v>2.8885066441367169E-2</v>
      </c>
      <c r="AC1204" s="135"/>
      <c r="AD1204" s="135"/>
      <c r="AE1204" s="135"/>
    </row>
    <row r="1205" spans="1:31" s="134" customFormat="1">
      <c r="A1205" s="138" t="s">
        <v>1213</v>
      </c>
      <c r="B1205" s="138">
        <v>9720</v>
      </c>
      <c r="C1205" s="138" t="s">
        <v>3562</v>
      </c>
      <c r="D1205" s="138" t="s">
        <v>3563</v>
      </c>
      <c r="E1205" s="138" t="s">
        <v>309</v>
      </c>
      <c r="F1205" s="138" t="s">
        <v>3562</v>
      </c>
      <c r="G1205" s="138" t="s">
        <v>3564</v>
      </c>
      <c r="H1205" s="138" t="s">
        <v>321</v>
      </c>
      <c r="I1205" s="138" t="s">
        <v>917</v>
      </c>
      <c r="J1205" s="138" t="s">
        <v>204</v>
      </c>
      <c r="K1205" s="138" t="s">
        <v>204</v>
      </c>
      <c r="L1205" s="138" t="s">
        <v>325</v>
      </c>
      <c r="M1205" s="138" t="s">
        <v>340</v>
      </c>
      <c r="N1205" s="138" t="s">
        <v>439</v>
      </c>
      <c r="O1205" s="138" t="s">
        <v>339</v>
      </c>
      <c r="P1205" s="138" t="s">
        <v>1212</v>
      </c>
      <c r="Q1205" s="139">
        <v>250368</v>
      </c>
      <c r="R1205" s="139">
        <v>1</v>
      </c>
      <c r="S1205" s="139">
        <v>8478</v>
      </c>
      <c r="T1205" s="140"/>
      <c r="U1205" s="139">
        <v>21226.199000000001</v>
      </c>
      <c r="V1205" s="141">
        <v>3.1099999999999999E-3</v>
      </c>
      <c r="W1205" s="141">
        <f t="shared" si="21"/>
        <v>7.2981880684459446E-2</v>
      </c>
      <c r="X1205" s="141">
        <v>1.8465310840006108E-2</v>
      </c>
      <c r="AC1205" s="2"/>
      <c r="AD1205" s="2"/>
      <c r="AE1205" s="2"/>
    </row>
    <row r="1206" spans="1:31" s="134" customFormat="1">
      <c r="A1206" s="138" t="s">
        <v>1213</v>
      </c>
      <c r="B1206" s="138">
        <v>9720</v>
      </c>
      <c r="C1206" s="138" t="s">
        <v>2023</v>
      </c>
      <c r="D1206" s="138" t="s">
        <v>2024</v>
      </c>
      <c r="E1206" s="138" t="s">
        <v>309</v>
      </c>
      <c r="F1206" s="138" t="s">
        <v>2023</v>
      </c>
      <c r="G1206" s="138" t="s">
        <v>3561</v>
      </c>
      <c r="H1206" s="138" t="s">
        <v>321</v>
      </c>
      <c r="I1206" s="138" t="s">
        <v>917</v>
      </c>
      <c r="J1206" s="138" t="s">
        <v>204</v>
      </c>
      <c r="K1206" s="138" t="s">
        <v>204</v>
      </c>
      <c r="L1206" s="138" t="s">
        <v>325</v>
      </c>
      <c r="M1206" s="138" t="s">
        <v>340</v>
      </c>
      <c r="N1206" s="138" t="s">
        <v>464</v>
      </c>
      <c r="O1206" s="138" t="s">
        <v>339</v>
      </c>
      <c r="P1206" s="138" t="s">
        <v>1212</v>
      </c>
      <c r="Q1206" s="139">
        <v>78456</v>
      </c>
      <c r="R1206" s="139">
        <v>1</v>
      </c>
      <c r="S1206" s="139">
        <v>24920</v>
      </c>
      <c r="T1206" s="140"/>
      <c r="U1206" s="139">
        <v>19551.235000000001</v>
      </c>
      <c r="V1206" s="141">
        <v>6.4999999999999997E-4</v>
      </c>
      <c r="W1206" s="141">
        <f t="shared" si="21"/>
        <v>6.72228645365959E-2</v>
      </c>
      <c r="X1206" s="141">
        <v>1.7008209127833337E-2</v>
      </c>
      <c r="AC1206" s="2"/>
      <c r="AD1206" s="2"/>
      <c r="AE1206" s="2"/>
    </row>
    <row r="1207" spans="1:31" s="134" customFormat="1">
      <c r="A1207" s="138" t="s">
        <v>1213</v>
      </c>
      <c r="B1207" s="138">
        <v>9720</v>
      </c>
      <c r="C1207" s="138" t="s">
        <v>1519</v>
      </c>
      <c r="D1207" s="138" t="s">
        <v>1520</v>
      </c>
      <c r="E1207" s="138" t="s">
        <v>309</v>
      </c>
      <c r="F1207" s="138" t="s">
        <v>1519</v>
      </c>
      <c r="G1207" s="138" t="s">
        <v>3528</v>
      </c>
      <c r="H1207" s="138" t="s">
        <v>321</v>
      </c>
      <c r="I1207" s="138" t="s">
        <v>917</v>
      </c>
      <c r="J1207" s="138" t="s">
        <v>204</v>
      </c>
      <c r="K1207" s="138" t="s">
        <v>204</v>
      </c>
      <c r="L1207" s="138" t="s">
        <v>325</v>
      </c>
      <c r="M1207" s="138" t="s">
        <v>340</v>
      </c>
      <c r="N1207" s="138" t="s">
        <v>448</v>
      </c>
      <c r="O1207" s="138" t="s">
        <v>339</v>
      </c>
      <c r="P1207" s="138" t="s">
        <v>1212</v>
      </c>
      <c r="Q1207" s="139">
        <v>392214</v>
      </c>
      <c r="R1207" s="139">
        <v>1</v>
      </c>
      <c r="S1207" s="139">
        <v>4982</v>
      </c>
      <c r="T1207" s="140"/>
      <c r="U1207" s="139">
        <v>19540.100999999999</v>
      </c>
      <c r="V1207" s="141">
        <v>2.4000000000000001E-4</v>
      </c>
      <c r="W1207" s="141">
        <f t="shared" si="21"/>
        <v>6.7184582587974731E-2</v>
      </c>
      <c r="X1207" s="141">
        <v>1.6998523325354398E-2</v>
      </c>
      <c r="AC1207" s="2"/>
      <c r="AD1207" s="2"/>
      <c r="AE1207" s="2"/>
    </row>
    <row r="1208" spans="1:31" s="134" customFormat="1">
      <c r="A1208" s="138" t="s">
        <v>1213</v>
      </c>
      <c r="B1208" s="138">
        <v>9720</v>
      </c>
      <c r="C1208" s="138" t="s">
        <v>2190</v>
      </c>
      <c r="D1208" s="138" t="s">
        <v>2191</v>
      </c>
      <c r="E1208" s="138" t="s">
        <v>309</v>
      </c>
      <c r="F1208" s="138" t="s">
        <v>2190</v>
      </c>
      <c r="G1208" s="138" t="s">
        <v>3529</v>
      </c>
      <c r="H1208" s="138" t="s">
        <v>321</v>
      </c>
      <c r="I1208" s="138" t="s">
        <v>917</v>
      </c>
      <c r="J1208" s="138" t="s">
        <v>204</v>
      </c>
      <c r="K1208" s="138" t="s">
        <v>204</v>
      </c>
      <c r="L1208" s="138" t="s">
        <v>325</v>
      </c>
      <c r="M1208" s="138" t="s">
        <v>340</v>
      </c>
      <c r="N1208" s="138" t="s">
        <v>467</v>
      </c>
      <c r="O1208" s="138" t="s">
        <v>339</v>
      </c>
      <c r="P1208" s="138" t="s">
        <v>1212</v>
      </c>
      <c r="Q1208" s="139">
        <v>210615</v>
      </c>
      <c r="R1208" s="139">
        <v>1</v>
      </c>
      <c r="S1208" s="139">
        <v>5587</v>
      </c>
      <c r="T1208" s="140"/>
      <c r="U1208" s="139">
        <v>11767.06</v>
      </c>
      <c r="V1208" s="141">
        <v>1.7000000000000001E-4</v>
      </c>
      <c r="W1208" s="141">
        <f t="shared" si="21"/>
        <v>4.0458594067024213E-2</v>
      </c>
      <c r="X1208" s="141">
        <v>1.0236520470433838E-2</v>
      </c>
      <c r="AC1208" s="2"/>
      <c r="AD1208" s="2"/>
      <c r="AE1208" s="2"/>
    </row>
    <row r="1209" spans="1:31" s="134" customFormat="1">
      <c r="A1209" s="138" t="s">
        <v>1213</v>
      </c>
      <c r="B1209" s="138">
        <v>9720</v>
      </c>
      <c r="C1209" s="138" t="s">
        <v>1885</v>
      </c>
      <c r="D1209" s="138" t="s">
        <v>1886</v>
      </c>
      <c r="E1209" s="138" t="s">
        <v>309</v>
      </c>
      <c r="F1209" s="138" t="s">
        <v>3543</v>
      </c>
      <c r="G1209" s="138" t="s">
        <v>3544</v>
      </c>
      <c r="H1209" s="138" t="s">
        <v>321</v>
      </c>
      <c r="I1209" s="138" t="s">
        <v>917</v>
      </c>
      <c r="J1209" s="138" t="s">
        <v>204</v>
      </c>
      <c r="K1209" s="138" t="s">
        <v>204</v>
      </c>
      <c r="L1209" s="138" t="s">
        <v>325</v>
      </c>
      <c r="M1209" s="138" t="s">
        <v>340</v>
      </c>
      <c r="N1209" s="138" t="s">
        <v>448</v>
      </c>
      <c r="O1209" s="138" t="s">
        <v>339</v>
      </c>
      <c r="P1209" s="138" t="s">
        <v>1212</v>
      </c>
      <c r="Q1209" s="139">
        <v>69388</v>
      </c>
      <c r="R1209" s="139">
        <v>1</v>
      </c>
      <c r="S1209" s="139">
        <v>16650</v>
      </c>
      <c r="T1209" s="140"/>
      <c r="U1209" s="139">
        <v>11553.102000000001</v>
      </c>
      <c r="V1209" s="141">
        <v>2.7E-4</v>
      </c>
      <c r="W1209" s="141">
        <f t="shared" si="21"/>
        <v>3.9722943881727944E-2</v>
      </c>
      <c r="X1209" s="141">
        <v>1.0050391951771312E-2</v>
      </c>
      <c r="AC1209" s="2"/>
      <c r="AD1209" s="2"/>
      <c r="AE1209" s="2"/>
    </row>
    <row r="1210" spans="1:31" s="134" customFormat="1">
      <c r="A1210" s="138" t="s">
        <v>1213</v>
      </c>
      <c r="B1210" s="138">
        <v>9720</v>
      </c>
      <c r="C1210" s="138" t="s">
        <v>2590</v>
      </c>
      <c r="D1210" s="138" t="s">
        <v>2591</v>
      </c>
      <c r="E1210" s="138" t="s">
        <v>309</v>
      </c>
      <c r="F1210" s="138" t="s">
        <v>2590</v>
      </c>
      <c r="G1210" s="138" t="s">
        <v>3617</v>
      </c>
      <c r="H1210" s="138" t="s">
        <v>321</v>
      </c>
      <c r="I1210" s="138" t="s">
        <v>917</v>
      </c>
      <c r="J1210" s="138" t="s">
        <v>204</v>
      </c>
      <c r="K1210" s="138" t="s">
        <v>204</v>
      </c>
      <c r="L1210" s="138" t="s">
        <v>325</v>
      </c>
      <c r="M1210" s="138" t="s">
        <v>340</v>
      </c>
      <c r="N1210" s="138" t="s">
        <v>475</v>
      </c>
      <c r="O1210" s="138" t="s">
        <v>339</v>
      </c>
      <c r="P1210" s="138" t="s">
        <v>1212</v>
      </c>
      <c r="Q1210" s="139">
        <v>300140</v>
      </c>
      <c r="R1210" s="139">
        <v>1</v>
      </c>
      <c r="S1210" s="139">
        <v>3511</v>
      </c>
      <c r="T1210" s="140"/>
      <c r="U1210" s="139">
        <v>10537.915000000001</v>
      </c>
      <c r="V1210" s="141">
        <v>1.09E-3</v>
      </c>
      <c r="W1210" s="141">
        <f t="shared" si="21"/>
        <v>3.623243404026201E-2</v>
      </c>
      <c r="X1210" s="141">
        <v>9.1672501553652155E-3</v>
      </c>
      <c r="AC1210" s="2"/>
      <c r="AD1210" s="2"/>
      <c r="AE1210" s="2"/>
    </row>
    <row r="1211" spans="1:31" s="134" customFormat="1">
      <c r="A1211" s="138" t="s">
        <v>1213</v>
      </c>
      <c r="B1211" s="138">
        <v>9720</v>
      </c>
      <c r="C1211" s="138" t="s">
        <v>2351</v>
      </c>
      <c r="D1211" s="138" t="s">
        <v>2352</v>
      </c>
      <c r="E1211" s="138" t="s">
        <v>309</v>
      </c>
      <c r="F1211" s="138" t="s">
        <v>3737</v>
      </c>
      <c r="G1211" s="138" t="s">
        <v>3738</v>
      </c>
      <c r="H1211" s="138" t="s">
        <v>321</v>
      </c>
      <c r="I1211" s="138" t="s">
        <v>917</v>
      </c>
      <c r="J1211" s="138" t="s">
        <v>204</v>
      </c>
      <c r="K1211" s="138" t="s">
        <v>204</v>
      </c>
      <c r="L1211" s="138" t="s">
        <v>325</v>
      </c>
      <c r="M1211" s="138" t="s">
        <v>340</v>
      </c>
      <c r="N1211" s="138" t="s">
        <v>459</v>
      </c>
      <c r="O1211" s="138" t="s">
        <v>339</v>
      </c>
      <c r="P1211" s="138" t="s">
        <v>1212</v>
      </c>
      <c r="Q1211" s="139">
        <v>123068</v>
      </c>
      <c r="R1211" s="139">
        <v>1</v>
      </c>
      <c r="S1211" s="139">
        <v>7800</v>
      </c>
      <c r="T1211" s="140"/>
      <c r="U1211" s="139">
        <v>9599.3040000000001</v>
      </c>
      <c r="V1211" s="141">
        <v>1.0499999999999999E-3</v>
      </c>
      <c r="W1211" s="141">
        <f t="shared" si="21"/>
        <v>3.3005214884768312E-2</v>
      </c>
      <c r="X1211" s="141">
        <v>8.3507241314242833E-3</v>
      </c>
      <c r="AC1211" s="2"/>
      <c r="AD1211" s="2"/>
      <c r="AE1211" s="2"/>
    </row>
    <row r="1212" spans="1:31" s="134" customFormat="1">
      <c r="A1212" s="138" t="s">
        <v>1213</v>
      </c>
      <c r="B1212" s="138">
        <v>9720</v>
      </c>
      <c r="C1212" s="138" t="s">
        <v>3636</v>
      </c>
      <c r="D1212" s="138" t="s">
        <v>3637</v>
      </c>
      <c r="E1212" s="138" t="s">
        <v>309</v>
      </c>
      <c r="F1212" s="138" t="s">
        <v>3638</v>
      </c>
      <c r="G1212" s="138" t="s">
        <v>3639</v>
      </c>
      <c r="H1212" s="138" t="s">
        <v>321</v>
      </c>
      <c r="I1212" s="138" t="s">
        <v>917</v>
      </c>
      <c r="J1212" s="138" t="s">
        <v>204</v>
      </c>
      <c r="K1212" s="138" t="s">
        <v>204</v>
      </c>
      <c r="L1212" s="138" t="s">
        <v>325</v>
      </c>
      <c r="M1212" s="138" t="s">
        <v>340</v>
      </c>
      <c r="N1212" s="138" t="s">
        <v>455</v>
      </c>
      <c r="O1212" s="138" t="s">
        <v>339</v>
      </c>
      <c r="P1212" s="138" t="s">
        <v>1212</v>
      </c>
      <c r="Q1212" s="139">
        <v>91757</v>
      </c>
      <c r="R1212" s="139">
        <v>1</v>
      </c>
      <c r="S1212" s="139">
        <v>10080</v>
      </c>
      <c r="T1212" s="140"/>
      <c r="U1212" s="139">
        <v>9249.1059999999998</v>
      </c>
      <c r="V1212" s="141">
        <v>8.1799999999999998E-3</v>
      </c>
      <c r="W1212" s="141">
        <f t="shared" si="21"/>
        <v>3.180113173017543E-2</v>
      </c>
      <c r="X1212" s="141">
        <v>8.0460763268150621E-3</v>
      </c>
      <c r="AC1212" s="2"/>
      <c r="AD1212" s="2"/>
      <c r="AE1212" s="2"/>
    </row>
    <row r="1213" spans="1:31" s="134" customFormat="1">
      <c r="A1213" s="138" t="s">
        <v>1213</v>
      </c>
      <c r="B1213" s="138">
        <v>9720</v>
      </c>
      <c r="C1213" s="138" t="s">
        <v>1781</v>
      </c>
      <c r="D1213" s="138" t="s">
        <v>1782</v>
      </c>
      <c r="E1213" s="138" t="s">
        <v>309</v>
      </c>
      <c r="F1213" s="138" t="s">
        <v>3546</v>
      </c>
      <c r="G1213" s="138" t="s">
        <v>3547</v>
      </c>
      <c r="H1213" s="138" t="s">
        <v>321</v>
      </c>
      <c r="I1213" s="138" t="s">
        <v>917</v>
      </c>
      <c r="J1213" s="138" t="s">
        <v>204</v>
      </c>
      <c r="K1213" s="138" t="s">
        <v>204</v>
      </c>
      <c r="L1213" s="138" t="s">
        <v>325</v>
      </c>
      <c r="M1213" s="138" t="s">
        <v>340</v>
      </c>
      <c r="N1213" s="138" t="s">
        <v>454</v>
      </c>
      <c r="O1213" s="138" t="s">
        <v>339</v>
      </c>
      <c r="P1213" s="138" t="s">
        <v>1212</v>
      </c>
      <c r="Q1213" s="139">
        <v>105666</v>
      </c>
      <c r="R1213" s="139">
        <v>1</v>
      </c>
      <c r="S1213" s="139">
        <v>8700</v>
      </c>
      <c r="T1213" s="140"/>
      <c r="U1213" s="139">
        <v>9192.9419999999991</v>
      </c>
      <c r="V1213" s="141">
        <v>1.0399999999999999E-3</v>
      </c>
      <c r="W1213" s="141">
        <f t="shared" si="21"/>
        <v>3.160802347057784E-2</v>
      </c>
      <c r="X1213" s="141">
        <v>7.9972175689178929E-3</v>
      </c>
      <c r="AC1213" s="2"/>
      <c r="AD1213" s="2"/>
      <c r="AE1213" s="2"/>
    </row>
    <row r="1214" spans="1:31" s="134" customFormat="1">
      <c r="A1214" s="138" t="s">
        <v>1213</v>
      </c>
      <c r="B1214" s="138">
        <v>9720</v>
      </c>
      <c r="C1214" s="138" t="s">
        <v>3930</v>
      </c>
      <c r="D1214" s="138" t="s">
        <v>3931</v>
      </c>
      <c r="E1214" s="138" t="s">
        <v>309</v>
      </c>
      <c r="F1214" s="138" t="s">
        <v>3930</v>
      </c>
      <c r="G1214" s="138" t="s">
        <v>3932</v>
      </c>
      <c r="H1214" s="138" t="s">
        <v>321</v>
      </c>
      <c r="I1214" s="138" t="s">
        <v>917</v>
      </c>
      <c r="J1214" s="138" t="s">
        <v>204</v>
      </c>
      <c r="K1214" s="138" t="s">
        <v>204</v>
      </c>
      <c r="L1214" s="138" t="s">
        <v>325</v>
      </c>
      <c r="M1214" s="138" t="s">
        <v>340</v>
      </c>
      <c r="N1214" s="138" t="s">
        <v>478</v>
      </c>
      <c r="O1214" s="138" t="s">
        <v>339</v>
      </c>
      <c r="P1214" s="138" t="s">
        <v>1212</v>
      </c>
      <c r="Q1214" s="139">
        <v>202621</v>
      </c>
      <c r="R1214" s="139">
        <v>1</v>
      </c>
      <c r="S1214" s="139">
        <v>4364</v>
      </c>
      <c r="T1214" s="140"/>
      <c r="U1214" s="139">
        <v>8842.3799999999992</v>
      </c>
      <c r="V1214" s="141">
        <v>1.91E-3</v>
      </c>
      <c r="W1214" s="141">
        <f t="shared" si="21"/>
        <v>3.0402688777517371E-2</v>
      </c>
      <c r="X1214" s="141">
        <v>7.6922531097278982E-3</v>
      </c>
      <c r="AC1214" s="2"/>
      <c r="AD1214" s="2"/>
      <c r="AE1214" s="2"/>
    </row>
    <row r="1215" spans="1:31" s="134" customFormat="1">
      <c r="A1215" s="138" t="s">
        <v>1213</v>
      </c>
      <c r="B1215" s="138">
        <v>9720</v>
      </c>
      <c r="C1215" s="138" t="s">
        <v>3604</v>
      </c>
      <c r="D1215" s="138" t="s">
        <v>3605</v>
      </c>
      <c r="E1215" s="138" t="s">
        <v>309</v>
      </c>
      <c r="F1215" s="138" t="s">
        <v>3606</v>
      </c>
      <c r="G1215" s="138" t="s">
        <v>3607</v>
      </c>
      <c r="H1215" s="138" t="s">
        <v>321</v>
      </c>
      <c r="I1215" s="138" t="s">
        <v>917</v>
      </c>
      <c r="J1215" s="138" t="s">
        <v>204</v>
      </c>
      <c r="K1215" s="138" t="s">
        <v>204</v>
      </c>
      <c r="L1215" s="138" t="s">
        <v>325</v>
      </c>
      <c r="M1215" s="138" t="s">
        <v>340</v>
      </c>
      <c r="N1215" s="138" t="s">
        <v>448</v>
      </c>
      <c r="O1215" s="138" t="s">
        <v>339</v>
      </c>
      <c r="P1215" s="138" t="s">
        <v>1212</v>
      </c>
      <c r="Q1215" s="139">
        <v>46012</v>
      </c>
      <c r="R1215" s="139">
        <v>1</v>
      </c>
      <c r="S1215" s="139">
        <v>18720</v>
      </c>
      <c r="T1215" s="140"/>
      <c r="U1215" s="139">
        <v>8613.4459999999999</v>
      </c>
      <c r="V1215" s="141">
        <v>4.6000000000000001E-4</v>
      </c>
      <c r="W1215" s="141">
        <f t="shared" si="21"/>
        <v>2.9615546723840404E-2</v>
      </c>
      <c r="X1215" s="141">
        <v>7.4930965168849709E-3</v>
      </c>
      <c r="AC1215" s="2"/>
      <c r="AD1215" s="2"/>
      <c r="AE1215" s="2"/>
    </row>
    <row r="1216" spans="1:31" s="134" customFormat="1">
      <c r="A1216" s="138" t="s">
        <v>1213</v>
      </c>
      <c r="B1216" s="138">
        <v>9720</v>
      </c>
      <c r="C1216" s="138" t="s">
        <v>2144</v>
      </c>
      <c r="D1216" s="138" t="s">
        <v>2145</v>
      </c>
      <c r="E1216" s="138" t="s">
        <v>309</v>
      </c>
      <c r="F1216" s="138" t="s">
        <v>2144</v>
      </c>
      <c r="G1216" s="138" t="s">
        <v>3545</v>
      </c>
      <c r="H1216" s="138" t="s">
        <v>321</v>
      </c>
      <c r="I1216" s="138" t="s">
        <v>917</v>
      </c>
      <c r="J1216" s="138" t="s">
        <v>204</v>
      </c>
      <c r="K1216" s="138" t="s">
        <v>204</v>
      </c>
      <c r="L1216" s="138" t="s">
        <v>325</v>
      </c>
      <c r="M1216" s="138" t="s">
        <v>340</v>
      </c>
      <c r="N1216" s="138" t="s">
        <v>456</v>
      </c>
      <c r="O1216" s="138" t="s">
        <v>339</v>
      </c>
      <c r="P1216" s="138" t="s">
        <v>1212</v>
      </c>
      <c r="Q1216" s="139">
        <v>409376</v>
      </c>
      <c r="R1216" s="139">
        <v>1</v>
      </c>
      <c r="S1216" s="139">
        <v>2089</v>
      </c>
      <c r="T1216" s="140"/>
      <c r="U1216" s="139">
        <v>8551.8649999999998</v>
      </c>
      <c r="V1216" s="141">
        <v>3.1E-4</v>
      </c>
      <c r="W1216" s="141">
        <f t="shared" si="21"/>
        <v>2.9403813233806239E-2</v>
      </c>
      <c r="X1216" s="141">
        <v>7.4395253472733782E-3</v>
      </c>
      <c r="AC1216" s="2"/>
      <c r="AD1216" s="2"/>
      <c r="AE1216" s="2"/>
    </row>
    <row r="1217" spans="1:31" s="134" customFormat="1">
      <c r="A1217" s="138" t="s">
        <v>1213</v>
      </c>
      <c r="B1217" s="138">
        <v>9720</v>
      </c>
      <c r="C1217" s="138" t="s">
        <v>2204</v>
      </c>
      <c r="D1217" s="138" t="s">
        <v>2205</v>
      </c>
      <c r="E1217" s="138" t="s">
        <v>309</v>
      </c>
      <c r="F1217" s="138" t="s">
        <v>3532</v>
      </c>
      <c r="G1217" s="138" t="s">
        <v>3533</v>
      </c>
      <c r="H1217" s="138" t="s">
        <v>321</v>
      </c>
      <c r="I1217" s="138" t="s">
        <v>917</v>
      </c>
      <c r="J1217" s="138" t="s">
        <v>204</v>
      </c>
      <c r="K1217" s="138" t="s">
        <v>204</v>
      </c>
      <c r="L1217" s="138" t="s">
        <v>325</v>
      </c>
      <c r="M1217" s="138" t="s">
        <v>340</v>
      </c>
      <c r="N1217" s="138" t="s">
        <v>445</v>
      </c>
      <c r="O1217" s="138" t="s">
        <v>339</v>
      </c>
      <c r="P1217" s="138" t="s">
        <v>1212</v>
      </c>
      <c r="Q1217" s="139">
        <v>121462</v>
      </c>
      <c r="R1217" s="139">
        <v>1</v>
      </c>
      <c r="S1217" s="139">
        <v>6881</v>
      </c>
      <c r="T1217" s="140"/>
      <c r="U1217" s="139">
        <v>8357.7999999999993</v>
      </c>
      <c r="V1217" s="141">
        <v>4.6000000000000001E-4</v>
      </c>
      <c r="W1217" s="141">
        <f t="shared" si="21"/>
        <v>2.8736561001080557E-2</v>
      </c>
      <c r="X1217" s="141">
        <v>7.2707023494221947E-3</v>
      </c>
      <c r="AC1217" s="2"/>
      <c r="AD1217" s="2"/>
      <c r="AE1217" s="2"/>
    </row>
    <row r="1218" spans="1:31" s="134" customFormat="1">
      <c r="A1218" s="138" t="s">
        <v>1213</v>
      </c>
      <c r="B1218" s="138">
        <v>9720</v>
      </c>
      <c r="C1218" s="138" t="s">
        <v>2513</v>
      </c>
      <c r="D1218" s="138" t="s">
        <v>2514</v>
      </c>
      <c r="E1218" s="138" t="s">
        <v>309</v>
      </c>
      <c r="F1218" s="138" t="s">
        <v>2513</v>
      </c>
      <c r="G1218" s="138" t="s">
        <v>3542</v>
      </c>
      <c r="H1218" s="138" t="s">
        <v>321</v>
      </c>
      <c r="I1218" s="138" t="s">
        <v>917</v>
      </c>
      <c r="J1218" s="138" t="s">
        <v>204</v>
      </c>
      <c r="K1218" s="138" t="s">
        <v>204</v>
      </c>
      <c r="L1218" s="138" t="s">
        <v>325</v>
      </c>
      <c r="M1218" s="138" t="s">
        <v>340</v>
      </c>
      <c r="N1218" s="138" t="s">
        <v>446</v>
      </c>
      <c r="O1218" s="138" t="s">
        <v>339</v>
      </c>
      <c r="P1218" s="138" t="s">
        <v>1212</v>
      </c>
      <c r="Q1218" s="139">
        <v>5701</v>
      </c>
      <c r="R1218" s="139">
        <v>1</v>
      </c>
      <c r="S1218" s="139">
        <v>142500</v>
      </c>
      <c r="T1218" s="140"/>
      <c r="U1218" s="139">
        <v>8123.9250000000002</v>
      </c>
      <c r="V1218" s="141">
        <v>1.2999999999999999E-4</v>
      </c>
      <c r="W1218" s="141">
        <f t="shared" ref="W1218:W1281" si="22">U1218/SUMIF(B:B,B1218,U:U)</f>
        <v>2.7932430344193852E-2</v>
      </c>
      <c r="X1218" s="141">
        <v>7.0672474316243166E-3</v>
      </c>
      <c r="AC1218" s="2"/>
      <c r="AD1218" s="2"/>
      <c r="AE1218" s="2"/>
    </row>
    <row r="1219" spans="1:31" s="134" customFormat="1">
      <c r="A1219" s="138" t="s">
        <v>1213</v>
      </c>
      <c r="B1219" s="138">
        <v>9720</v>
      </c>
      <c r="C1219" s="138" t="s">
        <v>3630</v>
      </c>
      <c r="D1219" s="138" t="s">
        <v>3631</v>
      </c>
      <c r="E1219" s="138" t="s">
        <v>309</v>
      </c>
      <c r="F1219" s="138" t="s">
        <v>3630</v>
      </c>
      <c r="G1219" s="138" t="s">
        <v>3632</v>
      </c>
      <c r="H1219" s="138" t="s">
        <v>321</v>
      </c>
      <c r="I1219" s="138" t="s">
        <v>917</v>
      </c>
      <c r="J1219" s="138" t="s">
        <v>204</v>
      </c>
      <c r="K1219" s="138" t="s">
        <v>204</v>
      </c>
      <c r="L1219" s="138" t="s">
        <v>325</v>
      </c>
      <c r="M1219" s="138" t="s">
        <v>340</v>
      </c>
      <c r="N1219" s="138" t="s">
        <v>475</v>
      </c>
      <c r="O1219" s="138" t="s">
        <v>339</v>
      </c>
      <c r="P1219" s="138" t="s">
        <v>1212</v>
      </c>
      <c r="Q1219" s="139">
        <v>599340</v>
      </c>
      <c r="R1219" s="139">
        <v>1</v>
      </c>
      <c r="S1219" s="139">
        <v>1340</v>
      </c>
      <c r="T1219" s="140"/>
      <c r="U1219" s="139">
        <v>8031.1559999999999</v>
      </c>
      <c r="V1219" s="141">
        <v>4.1900000000000001E-3</v>
      </c>
      <c r="W1219" s="141">
        <f t="shared" si="22"/>
        <v>2.7613463387876489E-2</v>
      </c>
      <c r="X1219" s="141">
        <v>6.9865448799655604E-3</v>
      </c>
      <c r="AC1219" s="2"/>
      <c r="AD1219" s="2"/>
      <c r="AE1219" s="2"/>
    </row>
    <row r="1220" spans="1:31" s="134" customFormat="1">
      <c r="A1220" s="138" t="s">
        <v>1213</v>
      </c>
      <c r="B1220" s="138">
        <v>9720</v>
      </c>
      <c r="C1220" s="138" t="s">
        <v>1913</v>
      </c>
      <c r="D1220" s="138" t="s">
        <v>1914</v>
      </c>
      <c r="E1220" s="138" t="s">
        <v>309</v>
      </c>
      <c r="F1220" s="138" t="s">
        <v>1913</v>
      </c>
      <c r="G1220" s="138" t="s">
        <v>3587</v>
      </c>
      <c r="H1220" s="138" t="s">
        <v>321</v>
      </c>
      <c r="I1220" s="138" t="s">
        <v>917</v>
      </c>
      <c r="J1220" s="138" t="s">
        <v>204</v>
      </c>
      <c r="K1220" s="138" t="s">
        <v>204</v>
      </c>
      <c r="L1220" s="138" t="s">
        <v>325</v>
      </c>
      <c r="M1220" s="138" t="s">
        <v>340</v>
      </c>
      <c r="N1220" s="138" t="s">
        <v>464</v>
      </c>
      <c r="O1220" s="138" t="s">
        <v>339</v>
      </c>
      <c r="P1220" s="138" t="s">
        <v>1212</v>
      </c>
      <c r="Q1220" s="139">
        <v>25722</v>
      </c>
      <c r="R1220" s="139">
        <v>1</v>
      </c>
      <c r="S1220" s="139">
        <v>28940</v>
      </c>
      <c r="T1220" s="139">
        <v>48.651000000000003</v>
      </c>
      <c r="U1220" s="139">
        <v>7492.5969999999998</v>
      </c>
      <c r="V1220" s="141">
        <v>5.4000000000000001E-4</v>
      </c>
      <c r="W1220" s="141">
        <f t="shared" si="22"/>
        <v>2.5761740020940102E-2</v>
      </c>
      <c r="X1220" s="141">
        <v>6.5180361591774981E-3</v>
      </c>
      <c r="AC1220" s="2"/>
      <c r="AD1220" s="2"/>
      <c r="AE1220" s="2"/>
    </row>
    <row r="1221" spans="1:31" s="134" customFormat="1">
      <c r="A1221" s="138" t="s">
        <v>1213</v>
      </c>
      <c r="B1221" s="138">
        <v>9720</v>
      </c>
      <c r="C1221" s="138" t="s">
        <v>1721</v>
      </c>
      <c r="D1221" s="138" t="s">
        <v>1722</v>
      </c>
      <c r="E1221" s="138" t="s">
        <v>309</v>
      </c>
      <c r="F1221" s="138" t="s">
        <v>1721</v>
      </c>
      <c r="G1221" s="138" t="s">
        <v>3936</v>
      </c>
      <c r="H1221" s="138" t="s">
        <v>321</v>
      </c>
      <c r="I1221" s="138" t="s">
        <v>917</v>
      </c>
      <c r="J1221" s="138" t="s">
        <v>204</v>
      </c>
      <c r="K1221" s="138" t="s">
        <v>204</v>
      </c>
      <c r="L1221" s="138" t="s">
        <v>325</v>
      </c>
      <c r="M1221" s="138" t="s">
        <v>340</v>
      </c>
      <c r="N1221" s="138" t="s">
        <v>480</v>
      </c>
      <c r="O1221" s="138" t="s">
        <v>339</v>
      </c>
      <c r="P1221" s="138" t="s">
        <v>1212</v>
      </c>
      <c r="Q1221" s="139">
        <v>50000</v>
      </c>
      <c r="R1221" s="139">
        <v>1</v>
      </c>
      <c r="S1221" s="139">
        <v>12550</v>
      </c>
      <c r="T1221" s="140"/>
      <c r="U1221" s="139">
        <v>6275</v>
      </c>
      <c r="V1221" s="141">
        <v>1.3699999999999999E-3</v>
      </c>
      <c r="W1221" s="141">
        <f t="shared" si="22"/>
        <v>2.1575285395891323E-2</v>
      </c>
      <c r="X1221" s="141">
        <v>5.4588117976769341E-3</v>
      </c>
      <c r="AC1221" s="2"/>
      <c r="AD1221" s="2"/>
      <c r="AE1221" s="2"/>
    </row>
    <row r="1222" spans="1:31" s="134" customFormat="1">
      <c r="A1222" s="138" t="s">
        <v>1213</v>
      </c>
      <c r="B1222" s="138">
        <v>9720</v>
      </c>
      <c r="C1222" s="138" t="s">
        <v>2691</v>
      </c>
      <c r="D1222" s="138" t="s">
        <v>2692</v>
      </c>
      <c r="E1222" s="138" t="s">
        <v>309</v>
      </c>
      <c r="F1222" s="138" t="s">
        <v>2691</v>
      </c>
      <c r="G1222" s="138" t="s">
        <v>3767</v>
      </c>
      <c r="H1222" s="138" t="s">
        <v>321</v>
      </c>
      <c r="I1222" s="138" t="s">
        <v>917</v>
      </c>
      <c r="J1222" s="138" t="s">
        <v>204</v>
      </c>
      <c r="K1222" s="138" t="s">
        <v>204</v>
      </c>
      <c r="L1222" s="138" t="s">
        <v>325</v>
      </c>
      <c r="M1222" s="138" t="s">
        <v>340</v>
      </c>
      <c r="N1222" s="138" t="s">
        <v>476</v>
      </c>
      <c r="O1222" s="138" t="s">
        <v>339</v>
      </c>
      <c r="P1222" s="138" t="s">
        <v>1212</v>
      </c>
      <c r="Q1222" s="139">
        <v>69238</v>
      </c>
      <c r="R1222" s="139">
        <v>1</v>
      </c>
      <c r="S1222" s="139">
        <v>8638</v>
      </c>
      <c r="T1222" s="139">
        <v>56.774999999999999</v>
      </c>
      <c r="U1222" s="139">
        <v>6037.5540000000001</v>
      </c>
      <c r="V1222" s="141">
        <v>1.08E-3</v>
      </c>
      <c r="W1222" s="141">
        <f t="shared" si="22"/>
        <v>2.0758876596510795E-2</v>
      </c>
      <c r="X1222" s="141">
        <v>5.2522503592528384E-3</v>
      </c>
      <c r="AC1222" s="2"/>
      <c r="AD1222" s="2"/>
      <c r="AE1222" s="2"/>
    </row>
    <row r="1223" spans="1:31" s="134" customFormat="1">
      <c r="A1223" s="138" t="s">
        <v>1213</v>
      </c>
      <c r="B1223" s="138">
        <v>9720</v>
      </c>
      <c r="C1223" s="138" t="s">
        <v>2339</v>
      </c>
      <c r="D1223" s="138" t="s">
        <v>2340</v>
      </c>
      <c r="E1223" s="138" t="s">
        <v>309</v>
      </c>
      <c r="F1223" s="138" t="s">
        <v>3556</v>
      </c>
      <c r="G1223" s="138" t="s">
        <v>3557</v>
      </c>
      <c r="H1223" s="138" t="s">
        <v>321</v>
      </c>
      <c r="I1223" s="138" t="s">
        <v>917</v>
      </c>
      <c r="J1223" s="138" t="s">
        <v>204</v>
      </c>
      <c r="K1223" s="138" t="s">
        <v>204</v>
      </c>
      <c r="L1223" s="138" t="s">
        <v>325</v>
      </c>
      <c r="M1223" s="138" t="s">
        <v>340</v>
      </c>
      <c r="N1223" s="138" t="s">
        <v>445</v>
      </c>
      <c r="O1223" s="138" t="s">
        <v>339</v>
      </c>
      <c r="P1223" s="138" t="s">
        <v>1212</v>
      </c>
      <c r="Q1223" s="139">
        <v>87224</v>
      </c>
      <c r="R1223" s="139">
        <v>1</v>
      </c>
      <c r="S1223" s="139">
        <v>5909</v>
      </c>
      <c r="T1223" s="140"/>
      <c r="U1223" s="139">
        <v>5154.0659999999998</v>
      </c>
      <c r="V1223" s="141">
        <v>3.8999999999999999E-4</v>
      </c>
      <c r="W1223" s="141">
        <f t="shared" si="22"/>
        <v>1.7721186438129085E-2</v>
      </c>
      <c r="X1223" s="141">
        <v>4.4836774959052693E-3</v>
      </c>
      <c r="AC1223" s="2"/>
      <c r="AD1223" s="2"/>
      <c r="AE1223" s="2"/>
    </row>
    <row r="1224" spans="1:31" s="134" customFormat="1">
      <c r="A1224" s="138" t="s">
        <v>1213</v>
      </c>
      <c r="B1224" s="138">
        <v>9720</v>
      </c>
      <c r="C1224" s="138" t="s">
        <v>2092</v>
      </c>
      <c r="D1224" s="138" t="s">
        <v>2093</v>
      </c>
      <c r="E1224" s="138" t="s">
        <v>309</v>
      </c>
      <c r="F1224" s="138" t="s">
        <v>2092</v>
      </c>
      <c r="G1224" s="138" t="s">
        <v>3579</v>
      </c>
      <c r="H1224" s="138" t="s">
        <v>321</v>
      </c>
      <c r="I1224" s="138" t="s">
        <v>917</v>
      </c>
      <c r="J1224" s="138" t="s">
        <v>204</v>
      </c>
      <c r="K1224" s="138" t="s">
        <v>204</v>
      </c>
      <c r="L1224" s="138" t="s">
        <v>325</v>
      </c>
      <c r="M1224" s="138" t="s">
        <v>340</v>
      </c>
      <c r="N1224" s="138" t="s">
        <v>484</v>
      </c>
      <c r="O1224" s="138" t="s">
        <v>339</v>
      </c>
      <c r="P1224" s="138" t="s">
        <v>1212</v>
      </c>
      <c r="Q1224" s="139">
        <v>737634</v>
      </c>
      <c r="R1224" s="139">
        <v>1</v>
      </c>
      <c r="S1224" s="139">
        <v>546.6</v>
      </c>
      <c r="T1224" s="140"/>
      <c r="U1224" s="139">
        <v>4031.9070000000002</v>
      </c>
      <c r="V1224" s="141">
        <v>2.7E-4</v>
      </c>
      <c r="W1224" s="141">
        <f t="shared" si="22"/>
        <v>1.3862875572062471E-2</v>
      </c>
      <c r="X1224" s="141">
        <v>3.5074775296790781E-3</v>
      </c>
      <c r="AC1224" s="2"/>
      <c r="AD1224" s="2"/>
      <c r="AE1224" s="2"/>
    </row>
    <row r="1225" spans="1:31" s="134" customFormat="1">
      <c r="A1225" s="138" t="s">
        <v>1213</v>
      </c>
      <c r="B1225" s="138">
        <v>9720</v>
      </c>
      <c r="C1225" s="138" t="s">
        <v>3610</v>
      </c>
      <c r="D1225" s="138" t="s">
        <v>3611</v>
      </c>
      <c r="E1225" s="138" t="s">
        <v>309</v>
      </c>
      <c r="F1225" s="138" t="s">
        <v>3610</v>
      </c>
      <c r="G1225" s="138" t="s">
        <v>3612</v>
      </c>
      <c r="H1225" s="138" t="s">
        <v>321</v>
      </c>
      <c r="I1225" s="138" t="s">
        <v>917</v>
      </c>
      <c r="J1225" s="138" t="s">
        <v>204</v>
      </c>
      <c r="K1225" s="138" t="s">
        <v>204</v>
      </c>
      <c r="L1225" s="138" t="s">
        <v>325</v>
      </c>
      <c r="M1225" s="138" t="s">
        <v>340</v>
      </c>
      <c r="N1225" s="138" t="s">
        <v>463</v>
      </c>
      <c r="O1225" s="138" t="s">
        <v>339</v>
      </c>
      <c r="P1225" s="138" t="s">
        <v>1212</v>
      </c>
      <c r="Q1225" s="139">
        <v>7573</v>
      </c>
      <c r="R1225" s="139">
        <v>1</v>
      </c>
      <c r="S1225" s="139">
        <v>47350</v>
      </c>
      <c r="T1225" s="140"/>
      <c r="U1225" s="139">
        <v>3585.8159999999998</v>
      </c>
      <c r="V1225" s="141">
        <v>8.3000000000000001E-4</v>
      </c>
      <c r="W1225" s="141">
        <f t="shared" si="22"/>
        <v>1.2329084235402937E-2</v>
      </c>
      <c r="X1225" s="141">
        <v>3.1194095115695156E-3</v>
      </c>
      <c r="AC1225" s="2"/>
      <c r="AD1225" s="2"/>
      <c r="AE1225" s="2"/>
    </row>
    <row r="1226" spans="1:31" s="134" customFormat="1">
      <c r="A1226" s="138" t="s">
        <v>1213</v>
      </c>
      <c r="B1226" s="138">
        <v>9720</v>
      </c>
      <c r="C1226" s="138" t="s">
        <v>1573</v>
      </c>
      <c r="D1226" s="138" t="s">
        <v>1574</v>
      </c>
      <c r="E1226" s="138" t="s">
        <v>309</v>
      </c>
      <c r="F1226" s="138" t="s">
        <v>1573</v>
      </c>
      <c r="G1226" s="138" t="s">
        <v>3535</v>
      </c>
      <c r="H1226" s="138" t="s">
        <v>321</v>
      </c>
      <c r="I1226" s="138" t="s">
        <v>917</v>
      </c>
      <c r="J1226" s="138" t="s">
        <v>204</v>
      </c>
      <c r="K1226" s="138" t="s">
        <v>204</v>
      </c>
      <c r="L1226" s="138" t="s">
        <v>325</v>
      </c>
      <c r="M1226" s="138" t="s">
        <v>340</v>
      </c>
      <c r="N1226" s="138" t="s">
        <v>441</v>
      </c>
      <c r="O1226" s="138" t="s">
        <v>339</v>
      </c>
      <c r="P1226" s="138" t="s">
        <v>1212</v>
      </c>
      <c r="Q1226" s="139">
        <v>59731.4</v>
      </c>
      <c r="R1226" s="139">
        <v>1</v>
      </c>
      <c r="S1226" s="139">
        <v>5941</v>
      </c>
      <c r="T1226" s="140"/>
      <c r="U1226" s="139">
        <v>3548.6419999999998</v>
      </c>
      <c r="V1226" s="141">
        <v>5.0000000000000001E-4</v>
      </c>
      <c r="W1226" s="141">
        <f t="shared" si="22"/>
        <v>1.2201269150254435E-2</v>
      </c>
      <c r="X1226" s="141">
        <v>3.0870707275429273E-3</v>
      </c>
      <c r="AC1226" s="2"/>
      <c r="AD1226" s="2"/>
      <c r="AE1226" s="2"/>
    </row>
    <row r="1227" spans="1:31" s="134" customFormat="1">
      <c r="A1227" s="138" t="s">
        <v>1213</v>
      </c>
      <c r="B1227" s="138">
        <v>9720</v>
      </c>
      <c r="C1227" s="138" t="s">
        <v>3539</v>
      </c>
      <c r="D1227" s="138" t="s">
        <v>3540</v>
      </c>
      <c r="E1227" s="138" t="s">
        <v>309</v>
      </c>
      <c r="F1227" s="138" t="s">
        <v>3539</v>
      </c>
      <c r="G1227" s="138" t="s">
        <v>3541</v>
      </c>
      <c r="H1227" s="138" t="s">
        <v>321</v>
      </c>
      <c r="I1227" s="138" t="s">
        <v>917</v>
      </c>
      <c r="J1227" s="138" t="s">
        <v>204</v>
      </c>
      <c r="K1227" s="138" t="s">
        <v>204</v>
      </c>
      <c r="L1227" s="138" t="s">
        <v>325</v>
      </c>
      <c r="M1227" s="138" t="s">
        <v>340</v>
      </c>
      <c r="N1227" s="138" t="s">
        <v>458</v>
      </c>
      <c r="O1227" s="138" t="s">
        <v>339</v>
      </c>
      <c r="P1227" s="138" t="s">
        <v>1212</v>
      </c>
      <c r="Q1227" s="139">
        <v>24893</v>
      </c>
      <c r="R1227" s="139">
        <v>1</v>
      </c>
      <c r="S1227" s="139">
        <v>13000</v>
      </c>
      <c r="T1227" s="140"/>
      <c r="U1227" s="139">
        <v>3236.09</v>
      </c>
      <c r="V1227" s="141">
        <v>2.2000000000000001E-4</v>
      </c>
      <c r="W1227" s="141">
        <f t="shared" si="22"/>
        <v>1.1126623954866926E-2</v>
      </c>
      <c r="X1227" s="141">
        <v>2.8151723139990996E-3</v>
      </c>
      <c r="AC1227" s="2"/>
      <c r="AD1227" s="2"/>
      <c r="AE1227" s="2"/>
    </row>
    <row r="1228" spans="1:31" s="134" customFormat="1">
      <c r="A1228" s="138" t="s">
        <v>1213</v>
      </c>
      <c r="B1228" s="138">
        <v>9720</v>
      </c>
      <c r="C1228" s="138" t="s">
        <v>3548</v>
      </c>
      <c r="D1228" s="138" t="s">
        <v>3549</v>
      </c>
      <c r="E1228" s="138" t="s">
        <v>309</v>
      </c>
      <c r="F1228" s="138" t="s">
        <v>3548</v>
      </c>
      <c r="G1228" s="138" t="s">
        <v>3550</v>
      </c>
      <c r="H1228" s="138" t="s">
        <v>321</v>
      </c>
      <c r="I1228" s="138" t="s">
        <v>917</v>
      </c>
      <c r="J1228" s="138" t="s">
        <v>204</v>
      </c>
      <c r="K1228" s="138" t="s">
        <v>204</v>
      </c>
      <c r="L1228" s="138" t="s">
        <v>325</v>
      </c>
      <c r="M1228" s="138" t="s">
        <v>340</v>
      </c>
      <c r="N1228" s="138" t="s">
        <v>480</v>
      </c>
      <c r="O1228" s="138" t="s">
        <v>339</v>
      </c>
      <c r="P1228" s="138" t="s">
        <v>1212</v>
      </c>
      <c r="Q1228" s="139">
        <v>5087</v>
      </c>
      <c r="R1228" s="139">
        <v>1</v>
      </c>
      <c r="S1228" s="139">
        <v>56600</v>
      </c>
      <c r="T1228" s="140"/>
      <c r="U1228" s="139">
        <v>2879.2420000000002</v>
      </c>
      <c r="V1228" s="141">
        <v>6.9999999999999994E-5</v>
      </c>
      <c r="W1228" s="141">
        <f t="shared" si="22"/>
        <v>9.8996761551931357E-3</v>
      </c>
      <c r="X1228" s="141">
        <v>2.5047394737795908E-3</v>
      </c>
      <c r="AC1228" s="2"/>
      <c r="AD1228" s="2"/>
      <c r="AE1228" s="2"/>
    </row>
    <row r="1229" spans="1:31" s="134" customFormat="1">
      <c r="A1229" s="138" t="s">
        <v>1213</v>
      </c>
      <c r="B1229" s="138">
        <v>9720</v>
      </c>
      <c r="C1229" s="138" t="s">
        <v>3760</v>
      </c>
      <c r="D1229" s="138" t="s">
        <v>3761</v>
      </c>
      <c r="E1229" s="138" t="s">
        <v>309</v>
      </c>
      <c r="F1229" s="138" t="s">
        <v>3760</v>
      </c>
      <c r="G1229" s="138" t="s">
        <v>3762</v>
      </c>
      <c r="H1229" s="138" t="s">
        <v>321</v>
      </c>
      <c r="I1229" s="138" t="s">
        <v>917</v>
      </c>
      <c r="J1229" s="138" t="s">
        <v>204</v>
      </c>
      <c r="K1229" s="138" t="s">
        <v>204</v>
      </c>
      <c r="L1229" s="138" t="s">
        <v>325</v>
      </c>
      <c r="M1229" s="138" t="s">
        <v>340</v>
      </c>
      <c r="N1229" s="138" t="s">
        <v>476</v>
      </c>
      <c r="O1229" s="138" t="s">
        <v>339</v>
      </c>
      <c r="P1229" s="138" t="s">
        <v>1212</v>
      </c>
      <c r="Q1229" s="139">
        <v>9615</v>
      </c>
      <c r="R1229" s="139">
        <v>1</v>
      </c>
      <c r="S1229" s="139">
        <v>22740</v>
      </c>
      <c r="T1229" s="140"/>
      <c r="U1229" s="139">
        <v>2186.451</v>
      </c>
      <c r="V1229" s="141">
        <v>4.2000000000000002E-4</v>
      </c>
      <c r="W1229" s="141">
        <f t="shared" si="22"/>
        <v>7.5176580604194394E-3</v>
      </c>
      <c r="X1229" s="141">
        <v>1.9020596834808813E-3</v>
      </c>
      <c r="AC1229" s="2"/>
      <c r="AD1229" s="2"/>
      <c r="AE1229" s="2"/>
    </row>
    <row r="1230" spans="1:31" s="134" customFormat="1">
      <c r="A1230" s="138" t="s">
        <v>1213</v>
      </c>
      <c r="B1230" s="138">
        <v>9720</v>
      </c>
      <c r="C1230" s="138" t="s">
        <v>4156</v>
      </c>
      <c r="D1230" s="138" t="s">
        <v>4157</v>
      </c>
      <c r="E1230" s="138" t="s">
        <v>309</v>
      </c>
      <c r="F1230" s="138" t="s">
        <v>4156</v>
      </c>
      <c r="G1230" s="138" t="s">
        <v>4158</v>
      </c>
      <c r="H1230" s="138" t="s">
        <v>321</v>
      </c>
      <c r="I1230" s="138" t="s">
        <v>917</v>
      </c>
      <c r="J1230" s="138" t="s">
        <v>204</v>
      </c>
      <c r="K1230" s="138" t="s">
        <v>204</v>
      </c>
      <c r="L1230" s="138" t="s">
        <v>325</v>
      </c>
      <c r="M1230" s="138" t="s">
        <v>340</v>
      </c>
      <c r="N1230" s="138" t="s">
        <v>478</v>
      </c>
      <c r="O1230" s="138" t="s">
        <v>339</v>
      </c>
      <c r="P1230" s="138" t="s">
        <v>1212</v>
      </c>
      <c r="Q1230" s="139">
        <v>19748</v>
      </c>
      <c r="R1230" s="139">
        <v>1</v>
      </c>
      <c r="S1230" s="139">
        <v>7505</v>
      </c>
      <c r="T1230" s="140"/>
      <c r="U1230" s="139">
        <v>1482.087</v>
      </c>
      <c r="V1230" s="141">
        <v>1.33E-3</v>
      </c>
      <c r="W1230" s="141">
        <f t="shared" si="22"/>
        <v>5.0958486066199817E-3</v>
      </c>
      <c r="X1230" s="141">
        <v>1.2893121913599385E-3</v>
      </c>
      <c r="AC1230" s="2"/>
      <c r="AD1230" s="2"/>
      <c r="AE1230" s="2"/>
    </row>
    <row r="1231" spans="1:31" s="134" customFormat="1">
      <c r="A1231" s="138" t="s">
        <v>1213</v>
      </c>
      <c r="B1231" s="138">
        <v>9720</v>
      </c>
      <c r="C1231" s="138" t="s">
        <v>3959</v>
      </c>
      <c r="D1231" s="138" t="s">
        <v>3960</v>
      </c>
      <c r="E1231" s="138" t="s">
        <v>309</v>
      </c>
      <c r="F1231" s="138" t="s">
        <v>3959</v>
      </c>
      <c r="G1231" s="138" t="s">
        <v>3961</v>
      </c>
      <c r="H1231" s="138" t="s">
        <v>321</v>
      </c>
      <c r="I1231" s="138" t="s">
        <v>917</v>
      </c>
      <c r="J1231" s="138" t="s">
        <v>204</v>
      </c>
      <c r="K1231" s="138" t="s">
        <v>204</v>
      </c>
      <c r="L1231" s="138" t="s">
        <v>325</v>
      </c>
      <c r="M1231" s="138" t="s">
        <v>340</v>
      </c>
      <c r="N1231" s="138" t="s">
        <v>439</v>
      </c>
      <c r="O1231" s="138" t="s">
        <v>339</v>
      </c>
      <c r="P1231" s="138" t="s">
        <v>1212</v>
      </c>
      <c r="Q1231" s="139">
        <v>27761</v>
      </c>
      <c r="R1231" s="139">
        <v>1</v>
      </c>
      <c r="S1231" s="139">
        <v>5050</v>
      </c>
      <c r="T1231" s="140"/>
      <c r="U1231" s="139">
        <v>1401.931</v>
      </c>
      <c r="V1231" s="141">
        <v>1.1199999999999999E-3</v>
      </c>
      <c r="W1231" s="141">
        <f t="shared" si="22"/>
        <v>4.8202488335214854E-3</v>
      </c>
      <c r="X1231" s="141">
        <v>1.2195820688970552E-3</v>
      </c>
      <c r="AC1231" s="2"/>
      <c r="AD1231" s="2"/>
      <c r="AE1231" s="2"/>
    </row>
    <row r="1232" spans="1:31" s="134" customFormat="1">
      <c r="A1232" s="138" t="s">
        <v>1213</v>
      </c>
      <c r="B1232" s="138">
        <v>9720</v>
      </c>
      <c r="C1232" s="138" t="s">
        <v>2385</v>
      </c>
      <c r="D1232" s="138" t="s">
        <v>2386</v>
      </c>
      <c r="E1232" s="138" t="s">
        <v>309</v>
      </c>
      <c r="F1232" s="138" t="s">
        <v>2385</v>
      </c>
      <c r="G1232" s="138" t="s">
        <v>3641</v>
      </c>
      <c r="H1232" s="138" t="s">
        <v>321</v>
      </c>
      <c r="I1232" s="138" t="s">
        <v>917</v>
      </c>
      <c r="J1232" s="138" t="s">
        <v>204</v>
      </c>
      <c r="K1232" s="138" t="s">
        <v>204</v>
      </c>
      <c r="L1232" s="138" t="s">
        <v>325</v>
      </c>
      <c r="M1232" s="138" t="s">
        <v>340</v>
      </c>
      <c r="N1232" s="138" t="s">
        <v>447</v>
      </c>
      <c r="O1232" s="138" t="s">
        <v>339</v>
      </c>
      <c r="P1232" s="138" t="s">
        <v>1212</v>
      </c>
      <c r="Q1232" s="139">
        <v>4577</v>
      </c>
      <c r="R1232" s="139">
        <v>1</v>
      </c>
      <c r="S1232" s="139">
        <v>30010</v>
      </c>
      <c r="T1232" s="140"/>
      <c r="U1232" s="139">
        <v>1373.558</v>
      </c>
      <c r="V1232" s="141">
        <v>2.2000000000000001E-4</v>
      </c>
      <c r="W1232" s="141">
        <f t="shared" si="22"/>
        <v>4.7226941606071226E-3</v>
      </c>
      <c r="X1232" s="141">
        <v>1.1948995402698858E-3</v>
      </c>
      <c r="AC1232" s="2"/>
      <c r="AD1232" s="2"/>
      <c r="AE1232" s="2"/>
    </row>
    <row r="1233" spans="1:31" s="134" customFormat="1">
      <c r="A1233" s="138" t="s">
        <v>1213</v>
      </c>
      <c r="B1233" s="138">
        <v>9720</v>
      </c>
      <c r="C1233" s="138" t="s">
        <v>2082</v>
      </c>
      <c r="D1233" s="138" t="s">
        <v>2083</v>
      </c>
      <c r="E1233" s="138" t="s">
        <v>309</v>
      </c>
      <c r="F1233" s="138" t="s">
        <v>3741</v>
      </c>
      <c r="G1233" s="138" t="s">
        <v>3742</v>
      </c>
      <c r="H1233" s="138" t="s">
        <v>321</v>
      </c>
      <c r="I1233" s="138" t="s">
        <v>917</v>
      </c>
      <c r="J1233" s="138" t="s">
        <v>204</v>
      </c>
      <c r="K1233" s="138" t="s">
        <v>204</v>
      </c>
      <c r="L1233" s="138" t="s">
        <v>325</v>
      </c>
      <c r="M1233" s="138" t="s">
        <v>340</v>
      </c>
      <c r="N1233" s="138" t="s">
        <v>464</v>
      </c>
      <c r="O1233" s="138" t="s">
        <v>339</v>
      </c>
      <c r="P1233" s="138" t="s">
        <v>1212</v>
      </c>
      <c r="Q1233" s="139">
        <v>85000</v>
      </c>
      <c r="R1233" s="139">
        <v>1</v>
      </c>
      <c r="S1233" s="139">
        <v>992.1</v>
      </c>
      <c r="T1233" s="139">
        <v>8.0709999999999997</v>
      </c>
      <c r="U1233" s="139">
        <v>851.35599999999999</v>
      </c>
      <c r="V1233" s="141">
        <v>1.2E-4</v>
      </c>
      <c r="W1233" s="141">
        <f t="shared" si="22"/>
        <v>2.9272109439847736E-3</v>
      </c>
      <c r="X1233" s="141">
        <v>7.4062026722279575E-4</v>
      </c>
      <c r="AC1233" s="2"/>
      <c r="AD1233" s="2"/>
      <c r="AE1233" s="2"/>
    </row>
    <row r="1234" spans="1:31" s="134" customFormat="1">
      <c r="A1234" s="138" t="s">
        <v>1213</v>
      </c>
      <c r="B1234" s="138">
        <v>9720</v>
      </c>
      <c r="C1234" s="138" t="s">
        <v>2942</v>
      </c>
      <c r="D1234" s="138" t="s">
        <v>2943</v>
      </c>
      <c r="E1234" s="138" t="s">
        <v>309</v>
      </c>
      <c r="F1234" s="138" t="s">
        <v>3793</v>
      </c>
      <c r="G1234" s="138" t="s">
        <v>3794</v>
      </c>
      <c r="H1234" s="138" t="s">
        <v>321</v>
      </c>
      <c r="I1234" s="138" t="s">
        <v>917</v>
      </c>
      <c r="J1234" s="138" t="s">
        <v>204</v>
      </c>
      <c r="K1234" s="138" t="s">
        <v>204</v>
      </c>
      <c r="L1234" s="138" t="s">
        <v>325</v>
      </c>
      <c r="M1234" s="138" t="s">
        <v>340</v>
      </c>
      <c r="N1234" s="138" t="s">
        <v>437</v>
      </c>
      <c r="O1234" s="138" t="s">
        <v>339</v>
      </c>
      <c r="P1234" s="138" t="s">
        <v>1212</v>
      </c>
      <c r="Q1234" s="139">
        <v>2500</v>
      </c>
      <c r="R1234" s="139">
        <v>1</v>
      </c>
      <c r="S1234" s="139">
        <v>17650</v>
      </c>
      <c r="T1234" s="140"/>
      <c r="U1234" s="139">
        <v>441.25</v>
      </c>
      <c r="V1234" s="141">
        <v>9.0000000000000006E-5</v>
      </c>
      <c r="W1234" s="141">
        <f t="shared" si="22"/>
        <v>1.5171465626991308E-3</v>
      </c>
      <c r="X1234" s="141">
        <v>3.8385668617130632E-4</v>
      </c>
      <c r="AC1234" s="2"/>
      <c r="AD1234" s="2"/>
      <c r="AE1234" s="2"/>
    </row>
    <row r="1235" spans="1:31" s="134" customFormat="1">
      <c r="A1235" s="138" t="s">
        <v>1213</v>
      </c>
      <c r="B1235" s="138">
        <v>9720</v>
      </c>
      <c r="C1235" s="138" t="s">
        <v>3258</v>
      </c>
      <c r="D1235" s="138" t="s">
        <v>3259</v>
      </c>
      <c r="E1235" s="138" t="s">
        <v>309</v>
      </c>
      <c r="F1235" s="138" t="s">
        <v>3258</v>
      </c>
      <c r="G1235" s="138" t="s">
        <v>3622</v>
      </c>
      <c r="H1235" s="138" t="s">
        <v>321</v>
      </c>
      <c r="I1235" s="138" t="s">
        <v>917</v>
      </c>
      <c r="J1235" s="138" t="s">
        <v>204</v>
      </c>
      <c r="K1235" s="138" t="s">
        <v>204</v>
      </c>
      <c r="L1235" s="138" t="s">
        <v>325</v>
      </c>
      <c r="M1235" s="138" t="s">
        <v>340</v>
      </c>
      <c r="N1235" s="138" t="s">
        <v>441</v>
      </c>
      <c r="O1235" s="138" t="s">
        <v>339</v>
      </c>
      <c r="P1235" s="138" t="s">
        <v>1212</v>
      </c>
      <c r="Q1235" s="139">
        <v>4250</v>
      </c>
      <c r="R1235" s="139">
        <v>1</v>
      </c>
      <c r="S1235" s="139">
        <v>26100</v>
      </c>
      <c r="T1235" s="142"/>
      <c r="U1235" s="139">
        <f>1109250/1000</f>
        <v>1109.25</v>
      </c>
      <c r="V1235" s="141">
        <v>0</v>
      </c>
      <c r="W1235" s="141">
        <f t="shared" si="22"/>
        <v>3.8139259482697133E-3</v>
      </c>
      <c r="X1235" s="141">
        <v>9.6497003770089861E-4</v>
      </c>
      <c r="AC1235" s="2"/>
      <c r="AD1235" s="2"/>
      <c r="AE1235" s="2"/>
    </row>
    <row r="1236" spans="1:31" s="134" customFormat="1">
      <c r="A1236" s="138" t="s">
        <v>1213</v>
      </c>
      <c r="B1236" s="138">
        <v>9720</v>
      </c>
      <c r="C1236" s="138" t="s">
        <v>3568</v>
      </c>
      <c r="D1236" s="138" t="s">
        <v>3569</v>
      </c>
      <c r="E1236" s="138" t="s">
        <v>309</v>
      </c>
      <c r="F1236" s="138" t="s">
        <v>3568</v>
      </c>
      <c r="G1236" s="138" t="s">
        <v>3570</v>
      </c>
      <c r="H1236" s="138" t="s">
        <v>321</v>
      </c>
      <c r="I1236" s="138" t="s">
        <v>917</v>
      </c>
      <c r="J1236" s="138" t="s">
        <v>204</v>
      </c>
      <c r="K1236" s="138" t="s">
        <v>204</v>
      </c>
      <c r="L1236" s="138" t="s">
        <v>325</v>
      </c>
      <c r="M1236" s="138" t="s">
        <v>340</v>
      </c>
      <c r="N1236" s="138" t="s">
        <v>458</v>
      </c>
      <c r="O1236" s="138" t="s">
        <v>339</v>
      </c>
      <c r="P1236" s="138" t="s">
        <v>1212</v>
      </c>
      <c r="Q1236" s="139">
        <v>4727</v>
      </c>
      <c r="R1236" s="139">
        <v>1</v>
      </c>
      <c r="S1236" s="139">
        <v>68020</v>
      </c>
      <c r="T1236" s="142"/>
      <c r="U1236" s="139">
        <f>3215305.4/1000</f>
        <v>3215.3053999999997</v>
      </c>
      <c r="V1236" s="141">
        <v>1.0000000000000001E-5</v>
      </c>
      <c r="W1236" s="141">
        <f t="shared" si="22"/>
        <v>1.1055160420709243E-2</v>
      </c>
      <c r="X1236" s="141">
        <v>2.7970911634508928E-3</v>
      </c>
      <c r="AC1236" s="2"/>
      <c r="AD1236" s="2"/>
      <c r="AE1236" s="2"/>
    </row>
    <row r="1237" spans="1:31" s="134" customFormat="1">
      <c r="A1237" s="138" t="s">
        <v>1213</v>
      </c>
      <c r="B1237" s="138">
        <v>9720</v>
      </c>
      <c r="C1237" s="138" t="s">
        <v>3951</v>
      </c>
      <c r="D1237" s="138" t="s">
        <v>3952</v>
      </c>
      <c r="E1237" s="138" t="s">
        <v>309</v>
      </c>
      <c r="F1237" s="138" t="s">
        <v>3951</v>
      </c>
      <c r="G1237" s="138" t="s">
        <v>3953</v>
      </c>
      <c r="H1237" s="138" t="s">
        <v>321</v>
      </c>
      <c r="I1237" s="138" t="s">
        <v>917</v>
      </c>
      <c r="J1237" s="138" t="s">
        <v>205</v>
      </c>
      <c r="K1237" s="138" t="s">
        <v>204</v>
      </c>
      <c r="L1237" s="138" t="s">
        <v>325</v>
      </c>
      <c r="M1237" s="138" t="s">
        <v>346</v>
      </c>
      <c r="N1237" s="138" t="s">
        <v>544</v>
      </c>
      <c r="O1237" s="138" t="s">
        <v>339</v>
      </c>
      <c r="P1237" s="138" t="s">
        <v>1215</v>
      </c>
      <c r="Q1237" s="139">
        <v>50697</v>
      </c>
      <c r="R1237" s="139">
        <v>3.718</v>
      </c>
      <c r="S1237" s="139">
        <v>3565</v>
      </c>
      <c r="T1237" s="140"/>
      <c r="U1237" s="139">
        <v>6719.72</v>
      </c>
      <c r="V1237" s="141">
        <v>3.1E-4</v>
      </c>
      <c r="W1237" s="141">
        <f t="shared" si="22"/>
        <v>2.3104362833542447E-2</v>
      </c>
      <c r="X1237" s="141">
        <v>5.845687141527593E-3</v>
      </c>
      <c r="AC1237" s="2"/>
      <c r="AD1237" s="2"/>
      <c r="AE1237" s="2"/>
    </row>
    <row r="1238" spans="1:31" s="134" customFormat="1">
      <c r="A1238" s="138" t="s">
        <v>1213</v>
      </c>
      <c r="B1238" s="138">
        <v>9720</v>
      </c>
      <c r="C1238" s="138" t="s">
        <v>3568</v>
      </c>
      <c r="D1238" s="138" t="s">
        <v>3569</v>
      </c>
      <c r="E1238" s="138" t="s">
        <v>309</v>
      </c>
      <c r="F1238" s="138" t="s">
        <v>4159</v>
      </c>
      <c r="G1238" s="138" t="s">
        <v>3570</v>
      </c>
      <c r="H1238" s="138" t="s">
        <v>321</v>
      </c>
      <c r="I1238" s="138" t="s">
        <v>917</v>
      </c>
      <c r="J1238" s="138" t="s">
        <v>205</v>
      </c>
      <c r="K1238" s="138" t="s">
        <v>204</v>
      </c>
      <c r="L1238" s="138" t="s">
        <v>325</v>
      </c>
      <c r="M1238" s="138" t="s">
        <v>346</v>
      </c>
      <c r="N1238" s="138" t="s">
        <v>548</v>
      </c>
      <c r="O1238" s="138" t="s">
        <v>339</v>
      </c>
      <c r="P1238" s="138" t="s">
        <v>1215</v>
      </c>
      <c r="Q1238" s="139">
        <v>4000</v>
      </c>
      <c r="R1238" s="139">
        <v>3.718</v>
      </c>
      <c r="S1238" s="139">
        <v>18433</v>
      </c>
      <c r="T1238" s="140"/>
      <c r="U1238" s="139">
        <f>2741355.76/1000</f>
        <v>2741.3557599999999</v>
      </c>
      <c r="V1238" s="141">
        <v>2.9999999999999997E-4</v>
      </c>
      <c r="W1238" s="141">
        <f t="shared" si="22"/>
        <v>9.425582931262241E-3</v>
      </c>
      <c r="X1238" s="141">
        <v>2.3847880739948394E-3</v>
      </c>
      <c r="AC1238" s="2"/>
      <c r="AD1238" s="2"/>
      <c r="AE1238" s="2"/>
    </row>
    <row r="1239" spans="1:31" s="134" customFormat="1">
      <c r="A1239" s="138" t="s">
        <v>1213</v>
      </c>
      <c r="B1239" s="138">
        <v>9720</v>
      </c>
      <c r="C1239" s="138" t="s">
        <v>3258</v>
      </c>
      <c r="D1239" s="138" t="s">
        <v>3259</v>
      </c>
      <c r="E1239" s="138" t="s">
        <v>309</v>
      </c>
      <c r="F1239" s="138" t="s">
        <v>4160</v>
      </c>
      <c r="G1239" s="138" t="s">
        <v>3622</v>
      </c>
      <c r="H1239" s="138" t="s">
        <v>321</v>
      </c>
      <c r="I1239" s="138" t="s">
        <v>917</v>
      </c>
      <c r="J1239" s="138" t="s">
        <v>205</v>
      </c>
      <c r="K1239" s="138" t="s">
        <v>204</v>
      </c>
      <c r="L1239" s="138" t="s">
        <v>325</v>
      </c>
      <c r="M1239" s="138" t="s">
        <v>344</v>
      </c>
      <c r="N1239" s="138" t="s">
        <v>556</v>
      </c>
      <c r="O1239" s="138" t="s">
        <v>339</v>
      </c>
      <c r="P1239" s="138" t="s">
        <v>1215</v>
      </c>
      <c r="Q1239" s="139">
        <v>16938</v>
      </c>
      <c r="R1239" s="139">
        <v>3.718</v>
      </c>
      <c r="S1239" s="139">
        <f t="shared" ref="S1239" si="23">(U1239-(T1239*R1239))*1000/R1239/Q1239*100</f>
        <v>7076.9999957443761</v>
      </c>
      <c r="T1239" s="140"/>
      <c r="U1239" s="139">
        <f>4456775/1000</f>
        <v>4456.7749999999996</v>
      </c>
      <c r="V1239" s="141">
        <v>3.8000000000000002E-4</v>
      </c>
      <c r="W1239" s="141">
        <f t="shared" si="22"/>
        <v>1.5323696027135226E-2</v>
      </c>
      <c r="X1239" s="141">
        <v>3.8770830198552376E-3</v>
      </c>
      <c r="AC1239" s="2"/>
      <c r="AD1239" s="2"/>
      <c r="AE1239" s="2"/>
    </row>
    <row r="1240" spans="1:31" s="134" customFormat="1">
      <c r="A1240" s="138" t="s">
        <v>1213</v>
      </c>
      <c r="B1240" s="138">
        <v>9720</v>
      </c>
      <c r="C1240" s="138" t="s">
        <v>4123</v>
      </c>
      <c r="D1240" s="138" t="s">
        <v>4124</v>
      </c>
      <c r="E1240" s="138" t="s">
        <v>80</v>
      </c>
      <c r="F1240" s="138" t="s">
        <v>4125</v>
      </c>
      <c r="G1240" s="138" t="s">
        <v>4126</v>
      </c>
      <c r="H1240" s="138" t="s">
        <v>321</v>
      </c>
      <c r="I1240" s="138" t="s">
        <v>917</v>
      </c>
      <c r="J1240" s="138" t="s">
        <v>205</v>
      </c>
      <c r="K1240" s="138" t="s">
        <v>281</v>
      </c>
      <c r="L1240" s="138" t="s">
        <v>325</v>
      </c>
      <c r="M1240" s="138" t="s">
        <v>346</v>
      </c>
      <c r="N1240" s="138" t="s">
        <v>534</v>
      </c>
      <c r="O1240" s="138" t="s">
        <v>339</v>
      </c>
      <c r="P1240" s="138" t="s">
        <v>1215</v>
      </c>
      <c r="Q1240" s="139">
        <v>25536</v>
      </c>
      <c r="R1240" s="139">
        <v>3.718</v>
      </c>
      <c r="S1240" s="139">
        <v>5546</v>
      </c>
      <c r="T1240" s="140"/>
      <c r="U1240" s="139">
        <v>5265.53</v>
      </c>
      <c r="V1240" s="141">
        <v>1.0000000000000001E-5</v>
      </c>
      <c r="W1240" s="141">
        <f t="shared" si="22"/>
        <v>1.810443227260998E-2</v>
      </c>
      <c r="X1240" s="141">
        <v>4.5806433920353501E-3</v>
      </c>
      <c r="AC1240" s="2"/>
      <c r="AD1240" s="2"/>
      <c r="AE1240" s="2"/>
    </row>
    <row r="1241" spans="1:31" s="134" customFormat="1">
      <c r="A1241" s="138" t="s">
        <v>1213</v>
      </c>
      <c r="B1241" s="138">
        <v>9720</v>
      </c>
      <c r="C1241" s="138" t="s">
        <v>3548</v>
      </c>
      <c r="D1241" s="138" t="s">
        <v>3549</v>
      </c>
      <c r="E1241" s="138" t="s">
        <v>309</v>
      </c>
      <c r="F1241" s="138" t="s">
        <v>4161</v>
      </c>
      <c r="G1241" s="138" t="s">
        <v>4162</v>
      </c>
      <c r="H1241" s="138" t="s">
        <v>321</v>
      </c>
      <c r="I1241" s="138" t="s">
        <v>917</v>
      </c>
      <c r="J1241" s="138" t="s">
        <v>205</v>
      </c>
      <c r="K1241" s="138" t="s">
        <v>204</v>
      </c>
      <c r="L1241" s="138" t="s">
        <v>325</v>
      </c>
      <c r="M1241" s="138" t="s">
        <v>344</v>
      </c>
      <c r="N1241" s="138" t="s">
        <v>544</v>
      </c>
      <c r="O1241" s="138" t="s">
        <v>339</v>
      </c>
      <c r="P1241" s="138" t="s">
        <v>1215</v>
      </c>
      <c r="Q1241" s="139">
        <v>9075</v>
      </c>
      <c r="R1241" s="139">
        <v>3.718</v>
      </c>
      <c r="S1241" s="139">
        <v>15417</v>
      </c>
      <c r="T1241" s="140"/>
      <c r="U1241" s="139">
        <v>5201.8270000000002</v>
      </c>
      <c r="V1241" s="141">
        <v>1.3999999999999999E-4</v>
      </c>
      <c r="W1241" s="141">
        <f t="shared" si="22"/>
        <v>1.788540272590489E-2</v>
      </c>
      <c r="X1241" s="141">
        <v>4.5252262306094684E-3</v>
      </c>
      <c r="AC1241" s="2"/>
      <c r="AD1241" s="2"/>
      <c r="AE1241" s="2"/>
    </row>
    <row r="1242" spans="1:31" s="134" customFormat="1">
      <c r="A1242" s="138" t="s">
        <v>1213</v>
      </c>
      <c r="B1242" s="138">
        <v>9720</v>
      </c>
      <c r="C1242" s="138" t="s">
        <v>3565</v>
      </c>
      <c r="D1242" s="138" t="s">
        <v>3566</v>
      </c>
      <c r="E1242" s="138" t="s">
        <v>309</v>
      </c>
      <c r="F1242" s="138" t="s">
        <v>4131</v>
      </c>
      <c r="G1242" s="138" t="s">
        <v>3567</v>
      </c>
      <c r="H1242" s="138" t="s">
        <v>321</v>
      </c>
      <c r="I1242" s="138" t="s">
        <v>917</v>
      </c>
      <c r="J1242" s="138" t="s">
        <v>205</v>
      </c>
      <c r="K1242" s="138" t="s">
        <v>204</v>
      </c>
      <c r="L1242" s="138" t="s">
        <v>325</v>
      </c>
      <c r="M1242" s="138" t="s">
        <v>346</v>
      </c>
      <c r="N1242" s="138" t="s">
        <v>546</v>
      </c>
      <c r="O1242" s="138" t="s">
        <v>339</v>
      </c>
      <c r="P1242" s="138" t="s">
        <v>1215</v>
      </c>
      <c r="Q1242" s="139">
        <v>11700</v>
      </c>
      <c r="R1242" s="139">
        <v>3.718</v>
      </c>
      <c r="S1242" s="139">
        <v>5863</v>
      </c>
      <c r="T1242" s="140"/>
      <c r="U1242" s="139">
        <v>2550.44</v>
      </c>
      <c r="V1242" s="141">
        <v>2.5999999999999998E-4</v>
      </c>
      <c r="W1242" s="141">
        <f t="shared" si="22"/>
        <v>8.7691587067883769E-3</v>
      </c>
      <c r="X1242" s="141">
        <v>2.218704695022655E-3</v>
      </c>
      <c r="AC1242" s="2"/>
      <c r="AD1242" s="2"/>
      <c r="AE1242" s="2"/>
    </row>
    <row r="1243" spans="1:31" s="134" customFormat="1">
      <c r="A1243" s="138" t="s">
        <v>1213</v>
      </c>
      <c r="B1243" s="138">
        <v>9720</v>
      </c>
      <c r="C1243" s="138" t="s">
        <v>2190</v>
      </c>
      <c r="D1243" s="138" t="s">
        <v>2191</v>
      </c>
      <c r="E1243" s="138" t="s">
        <v>309</v>
      </c>
      <c r="F1243" s="138" t="s">
        <v>4163</v>
      </c>
      <c r="G1243" s="138" t="s">
        <v>4164</v>
      </c>
      <c r="H1243" s="138" t="s">
        <v>321</v>
      </c>
      <c r="I1243" s="138" t="s">
        <v>917</v>
      </c>
      <c r="J1243" s="138" t="s">
        <v>205</v>
      </c>
      <c r="K1243" s="138" t="s">
        <v>204</v>
      </c>
      <c r="L1243" s="138" t="s">
        <v>325</v>
      </c>
      <c r="M1243" s="138" t="s">
        <v>344</v>
      </c>
      <c r="N1243" s="138" t="s">
        <v>534</v>
      </c>
      <c r="O1243" s="138" t="s">
        <v>339</v>
      </c>
      <c r="P1243" s="138" t="s">
        <v>1215</v>
      </c>
      <c r="Q1243" s="139">
        <v>39581</v>
      </c>
      <c r="R1243" s="139">
        <v>3.718</v>
      </c>
      <c r="S1243" s="139">
        <v>1537</v>
      </c>
      <c r="T1243" s="140"/>
      <c r="U1243" s="139">
        <v>2261.8820000000001</v>
      </c>
      <c r="V1243" s="141">
        <v>3.0000000000000001E-5</v>
      </c>
      <c r="W1243" s="141">
        <f t="shared" si="22"/>
        <v>7.7770119014867667E-3</v>
      </c>
      <c r="X1243" s="141">
        <v>1.9676793859048762E-3</v>
      </c>
      <c r="AC1243" s="2"/>
      <c r="AD1243" s="2"/>
      <c r="AE1243" s="2"/>
    </row>
    <row r="1244" spans="1:31" s="134" customFormat="1">
      <c r="A1244" s="138" t="s">
        <v>1213</v>
      </c>
      <c r="B1244" s="138">
        <v>9720</v>
      </c>
      <c r="C1244" s="138" t="s">
        <v>4078</v>
      </c>
      <c r="D1244" s="138" t="s">
        <v>4079</v>
      </c>
      <c r="E1244" s="138" t="s">
        <v>311</v>
      </c>
      <c r="F1244" s="138" t="s">
        <v>4080</v>
      </c>
      <c r="G1244" s="138" t="s">
        <v>4081</v>
      </c>
      <c r="H1244" s="138" t="s">
        <v>321</v>
      </c>
      <c r="I1244" s="138" t="s">
        <v>917</v>
      </c>
      <c r="J1244" s="138" t="s">
        <v>205</v>
      </c>
      <c r="K1244" s="138" t="s">
        <v>204</v>
      </c>
      <c r="L1244" s="138" t="s">
        <v>325</v>
      </c>
      <c r="M1244" s="138" t="s">
        <v>344</v>
      </c>
      <c r="N1244" s="138" t="s">
        <v>540</v>
      </c>
      <c r="O1244" s="138" t="s">
        <v>339</v>
      </c>
      <c r="P1244" s="138" t="s">
        <v>1215</v>
      </c>
      <c r="Q1244" s="139">
        <v>12981</v>
      </c>
      <c r="R1244" s="139">
        <v>3.718</v>
      </c>
      <c r="S1244" s="139">
        <v>1908</v>
      </c>
      <c r="T1244" s="140"/>
      <c r="U1244" s="139">
        <v>920.86500000000001</v>
      </c>
      <c r="V1244" s="141">
        <v>2.7E-4</v>
      </c>
      <c r="W1244" s="141">
        <f t="shared" si="22"/>
        <v>3.1662032169063685E-3</v>
      </c>
      <c r="X1244" s="141">
        <v>8.0108824319805093E-4</v>
      </c>
      <c r="AC1244" s="2"/>
      <c r="AD1244" s="2"/>
      <c r="AE1244" s="2"/>
    </row>
    <row r="1245" spans="1:31" s="134" customFormat="1">
      <c r="A1245" s="138" t="s">
        <v>1213</v>
      </c>
      <c r="B1245" s="138">
        <v>9720</v>
      </c>
      <c r="C1245" s="138" t="s">
        <v>4106</v>
      </c>
      <c r="D1245" s="138" t="s">
        <v>4107</v>
      </c>
      <c r="E1245" s="138" t="s">
        <v>80</v>
      </c>
      <c r="F1245" s="138" t="s">
        <v>4108</v>
      </c>
      <c r="G1245" s="138" t="s">
        <v>4109</v>
      </c>
      <c r="H1245" s="138" t="s">
        <v>321</v>
      </c>
      <c r="I1245" s="138" t="s">
        <v>917</v>
      </c>
      <c r="J1245" s="138" t="s">
        <v>205</v>
      </c>
      <c r="K1245" s="138" t="s">
        <v>224</v>
      </c>
      <c r="L1245" s="138" t="s">
        <v>325</v>
      </c>
      <c r="M1245" s="138" t="s">
        <v>344</v>
      </c>
      <c r="N1245" s="138" t="s">
        <v>548</v>
      </c>
      <c r="O1245" s="138" t="s">
        <v>339</v>
      </c>
      <c r="P1245" s="138" t="s">
        <v>1215</v>
      </c>
      <c r="Q1245" s="139">
        <v>7981</v>
      </c>
      <c r="R1245" s="139">
        <v>3.718</v>
      </c>
      <c r="S1245" s="139">
        <v>1618</v>
      </c>
      <c r="T1245" s="140"/>
      <c r="U1245" s="139">
        <v>480.11500000000001</v>
      </c>
      <c r="V1245" s="141">
        <v>1.3999999999999999E-4</v>
      </c>
      <c r="W1245" s="141">
        <f t="shared" si="22"/>
        <v>1.6507758004539223E-3</v>
      </c>
      <c r="X1245" s="141">
        <v>4.1766652211022487E-4</v>
      </c>
      <c r="AC1245" s="2"/>
      <c r="AD1245" s="2"/>
      <c r="AE1245" s="2"/>
    </row>
    <row r="1246" spans="1:31" s="134" customFormat="1">
      <c r="A1246" s="138" t="s">
        <v>1213</v>
      </c>
      <c r="B1246" s="138">
        <v>9721</v>
      </c>
      <c r="C1246" s="138" t="s">
        <v>1519</v>
      </c>
      <c r="D1246" s="138" t="s">
        <v>1520</v>
      </c>
      <c r="E1246" s="138" t="s">
        <v>309</v>
      </c>
      <c r="F1246" s="138" t="s">
        <v>1519</v>
      </c>
      <c r="G1246" s="138" t="s">
        <v>3528</v>
      </c>
      <c r="H1246" s="138" t="s">
        <v>321</v>
      </c>
      <c r="I1246" s="138" t="s">
        <v>917</v>
      </c>
      <c r="J1246" s="138" t="s">
        <v>204</v>
      </c>
      <c r="K1246" s="138" t="s">
        <v>204</v>
      </c>
      <c r="L1246" s="138" t="s">
        <v>325</v>
      </c>
      <c r="M1246" s="138" t="s">
        <v>340</v>
      </c>
      <c r="N1246" s="138" t="s">
        <v>448</v>
      </c>
      <c r="O1246" s="138" t="s">
        <v>339</v>
      </c>
      <c r="P1246" s="138" t="s">
        <v>1212</v>
      </c>
      <c r="Q1246" s="139">
        <v>20746</v>
      </c>
      <c r="R1246" s="139">
        <v>1</v>
      </c>
      <c r="S1246" s="139">
        <v>4982</v>
      </c>
      <c r="T1246" s="140"/>
      <c r="U1246" s="139">
        <v>1033.566</v>
      </c>
      <c r="V1246" s="141">
        <v>1.0000000000000001E-5</v>
      </c>
      <c r="W1246" s="141">
        <f t="shared" si="22"/>
        <v>1</v>
      </c>
      <c r="X1246" s="141">
        <v>5.3274656720645958E-3</v>
      </c>
      <c r="AC1246" s="2"/>
      <c r="AD1246" s="2"/>
      <c r="AE1246" s="2"/>
    </row>
    <row r="1247" spans="1:31" s="134" customFormat="1">
      <c r="A1247" s="138" t="s">
        <v>1213</v>
      </c>
      <c r="B1247" s="138">
        <v>9888</v>
      </c>
      <c r="C1247" s="138" t="s">
        <v>1519</v>
      </c>
      <c r="D1247" s="138" t="s">
        <v>1520</v>
      </c>
      <c r="E1247" s="138" t="s">
        <v>309</v>
      </c>
      <c r="F1247" s="138" t="s">
        <v>1519</v>
      </c>
      <c r="G1247" s="138" t="s">
        <v>3528</v>
      </c>
      <c r="H1247" s="138" t="s">
        <v>321</v>
      </c>
      <c r="I1247" s="138" t="s">
        <v>917</v>
      </c>
      <c r="J1247" s="138" t="s">
        <v>204</v>
      </c>
      <c r="K1247" s="138" t="s">
        <v>204</v>
      </c>
      <c r="L1247" s="138" t="s">
        <v>325</v>
      </c>
      <c r="M1247" s="138" t="s">
        <v>340</v>
      </c>
      <c r="N1247" s="138" t="s">
        <v>448</v>
      </c>
      <c r="O1247" s="138" t="s">
        <v>339</v>
      </c>
      <c r="P1247" s="138" t="s">
        <v>1212</v>
      </c>
      <c r="Q1247" s="139">
        <v>20514</v>
      </c>
      <c r="R1247" s="139">
        <v>1</v>
      </c>
      <c r="S1247" s="139">
        <v>4982</v>
      </c>
      <c r="T1247" s="140"/>
      <c r="U1247" s="139">
        <v>1022.0069999999999</v>
      </c>
      <c r="V1247" s="141">
        <v>1.0000000000000001E-5</v>
      </c>
      <c r="W1247" s="141">
        <f t="shared" si="22"/>
        <v>5.7184942222341578E-2</v>
      </c>
      <c r="X1247" s="141">
        <v>3.4462352849484179E-3</v>
      </c>
      <c r="AC1247" s="2"/>
      <c r="AD1247" s="2"/>
      <c r="AE1247" s="2"/>
    </row>
    <row r="1248" spans="1:31" s="134" customFormat="1">
      <c r="A1248" s="138" t="s">
        <v>1213</v>
      </c>
      <c r="B1248" s="138">
        <v>9888</v>
      </c>
      <c r="C1248" s="138" t="s">
        <v>1603</v>
      </c>
      <c r="D1248" s="138" t="s">
        <v>1604</v>
      </c>
      <c r="E1248" s="138" t="s">
        <v>309</v>
      </c>
      <c r="F1248" s="138" t="s">
        <v>1603</v>
      </c>
      <c r="G1248" s="138" t="s">
        <v>3530</v>
      </c>
      <c r="H1248" s="138" t="s">
        <v>321</v>
      </c>
      <c r="I1248" s="138" t="s">
        <v>917</v>
      </c>
      <c r="J1248" s="138" t="s">
        <v>204</v>
      </c>
      <c r="K1248" s="138" t="s">
        <v>204</v>
      </c>
      <c r="L1248" s="138" t="s">
        <v>325</v>
      </c>
      <c r="M1248" s="138" t="s">
        <v>340</v>
      </c>
      <c r="N1248" s="138" t="s">
        <v>448</v>
      </c>
      <c r="O1248" s="138" t="s">
        <v>339</v>
      </c>
      <c r="P1248" s="138" t="s">
        <v>1212</v>
      </c>
      <c r="Q1248" s="139">
        <v>17759</v>
      </c>
      <c r="R1248" s="139">
        <v>1</v>
      </c>
      <c r="S1248" s="139">
        <v>5008</v>
      </c>
      <c r="T1248" s="140"/>
      <c r="U1248" s="139">
        <v>889.37099999999998</v>
      </c>
      <c r="V1248" s="141">
        <v>1.0000000000000001E-5</v>
      </c>
      <c r="W1248" s="141">
        <f t="shared" si="22"/>
        <v>4.9763484251307624E-2</v>
      </c>
      <c r="X1248" s="141">
        <v>2.9989831005167865E-3</v>
      </c>
      <c r="AC1248" s="2"/>
      <c r="AD1248" s="2"/>
      <c r="AE1248" s="2"/>
    </row>
    <row r="1249" spans="1:31" s="134" customFormat="1">
      <c r="A1249" s="138" t="s">
        <v>1213</v>
      </c>
      <c r="B1249" s="138">
        <v>9888</v>
      </c>
      <c r="C1249" s="138" t="s">
        <v>2513</v>
      </c>
      <c r="D1249" s="138" t="s">
        <v>2514</v>
      </c>
      <c r="E1249" s="138" t="s">
        <v>309</v>
      </c>
      <c r="F1249" s="138" t="s">
        <v>2513</v>
      </c>
      <c r="G1249" s="138" t="s">
        <v>3542</v>
      </c>
      <c r="H1249" s="138" t="s">
        <v>321</v>
      </c>
      <c r="I1249" s="138" t="s">
        <v>917</v>
      </c>
      <c r="J1249" s="138" t="s">
        <v>204</v>
      </c>
      <c r="K1249" s="138" t="s">
        <v>204</v>
      </c>
      <c r="L1249" s="138" t="s">
        <v>325</v>
      </c>
      <c r="M1249" s="138" t="s">
        <v>340</v>
      </c>
      <c r="N1249" s="138" t="s">
        <v>446</v>
      </c>
      <c r="O1249" s="138" t="s">
        <v>339</v>
      </c>
      <c r="P1249" s="138" t="s">
        <v>1212</v>
      </c>
      <c r="Q1249" s="139">
        <v>434</v>
      </c>
      <c r="R1249" s="139">
        <v>1</v>
      </c>
      <c r="S1249" s="139">
        <v>142500</v>
      </c>
      <c r="T1249" s="140"/>
      <c r="U1249" s="139">
        <v>618.45000000000005</v>
      </c>
      <c r="V1249" s="141">
        <v>1.0000000000000001E-5</v>
      </c>
      <c r="W1249" s="141">
        <f t="shared" si="22"/>
        <v>3.4604486581214372E-2</v>
      </c>
      <c r="X1249" s="141">
        <v>2.0854301506509736E-3</v>
      </c>
      <c r="AC1249" s="2"/>
      <c r="AD1249" s="2"/>
      <c r="AE1249" s="2"/>
    </row>
    <row r="1250" spans="1:31" s="134" customFormat="1">
      <c r="A1250" s="138" t="s">
        <v>1213</v>
      </c>
      <c r="B1250" s="138">
        <v>9888</v>
      </c>
      <c r="C1250" s="138" t="s">
        <v>3548</v>
      </c>
      <c r="D1250" s="138" t="s">
        <v>3549</v>
      </c>
      <c r="E1250" s="138" t="s">
        <v>309</v>
      </c>
      <c r="F1250" s="138" t="s">
        <v>3548</v>
      </c>
      <c r="G1250" s="138" t="s">
        <v>3550</v>
      </c>
      <c r="H1250" s="138" t="s">
        <v>321</v>
      </c>
      <c r="I1250" s="138" t="s">
        <v>917</v>
      </c>
      <c r="J1250" s="138" t="s">
        <v>204</v>
      </c>
      <c r="K1250" s="138" t="s">
        <v>204</v>
      </c>
      <c r="L1250" s="138" t="s">
        <v>325</v>
      </c>
      <c r="M1250" s="138" t="s">
        <v>340</v>
      </c>
      <c r="N1250" s="138" t="s">
        <v>480</v>
      </c>
      <c r="O1250" s="138" t="s">
        <v>339</v>
      </c>
      <c r="P1250" s="138" t="s">
        <v>1212</v>
      </c>
      <c r="Q1250" s="139">
        <v>1030</v>
      </c>
      <c r="R1250" s="139">
        <v>1</v>
      </c>
      <c r="S1250" s="139">
        <v>56600</v>
      </c>
      <c r="T1250" s="140"/>
      <c r="U1250" s="139">
        <v>582.98</v>
      </c>
      <c r="V1250" s="141">
        <v>1.0000000000000001E-5</v>
      </c>
      <c r="W1250" s="141">
        <f t="shared" si="22"/>
        <v>3.2619813383646779E-2</v>
      </c>
      <c r="X1250" s="141">
        <v>1.9658243499498817E-3</v>
      </c>
      <c r="AC1250" s="2"/>
      <c r="AD1250" s="2"/>
      <c r="AE1250" s="2"/>
    </row>
    <row r="1251" spans="1:31" s="134" customFormat="1">
      <c r="A1251" s="138" t="s">
        <v>1213</v>
      </c>
      <c r="B1251" s="138">
        <v>9888</v>
      </c>
      <c r="C1251" s="138" t="s">
        <v>2190</v>
      </c>
      <c r="D1251" s="138" t="s">
        <v>2191</v>
      </c>
      <c r="E1251" s="138" t="s">
        <v>309</v>
      </c>
      <c r="F1251" s="138" t="s">
        <v>2190</v>
      </c>
      <c r="G1251" s="138" t="s">
        <v>3529</v>
      </c>
      <c r="H1251" s="138" t="s">
        <v>321</v>
      </c>
      <c r="I1251" s="138" t="s">
        <v>917</v>
      </c>
      <c r="J1251" s="138" t="s">
        <v>204</v>
      </c>
      <c r="K1251" s="138" t="s">
        <v>204</v>
      </c>
      <c r="L1251" s="138" t="s">
        <v>325</v>
      </c>
      <c r="M1251" s="138" t="s">
        <v>340</v>
      </c>
      <c r="N1251" s="138" t="s">
        <v>467</v>
      </c>
      <c r="O1251" s="138" t="s">
        <v>339</v>
      </c>
      <c r="P1251" s="138" t="s">
        <v>1212</v>
      </c>
      <c r="Q1251" s="139">
        <v>10242</v>
      </c>
      <c r="R1251" s="139">
        <v>1</v>
      </c>
      <c r="S1251" s="139">
        <v>5587</v>
      </c>
      <c r="T1251" s="140"/>
      <c r="U1251" s="139">
        <v>572.221</v>
      </c>
      <c r="V1251" s="141">
        <v>1.0000000000000001E-5</v>
      </c>
      <c r="W1251" s="141">
        <f t="shared" si="22"/>
        <v>3.2017808902884741E-2</v>
      </c>
      <c r="X1251" s="141">
        <v>1.9295447105435373E-3</v>
      </c>
      <c r="AC1251" s="2"/>
      <c r="AD1251" s="2"/>
      <c r="AE1251" s="2"/>
    </row>
    <row r="1252" spans="1:31" s="134" customFormat="1">
      <c r="A1252" s="138" t="s">
        <v>1213</v>
      </c>
      <c r="B1252" s="138">
        <v>9888</v>
      </c>
      <c r="C1252" s="138" t="s">
        <v>2339</v>
      </c>
      <c r="D1252" s="138" t="s">
        <v>2340</v>
      </c>
      <c r="E1252" s="138" t="s">
        <v>309</v>
      </c>
      <c r="F1252" s="138" t="s">
        <v>3556</v>
      </c>
      <c r="G1252" s="138" t="s">
        <v>3557</v>
      </c>
      <c r="H1252" s="138" t="s">
        <v>321</v>
      </c>
      <c r="I1252" s="138" t="s">
        <v>917</v>
      </c>
      <c r="J1252" s="138" t="s">
        <v>204</v>
      </c>
      <c r="K1252" s="138" t="s">
        <v>204</v>
      </c>
      <c r="L1252" s="138" t="s">
        <v>325</v>
      </c>
      <c r="M1252" s="138" t="s">
        <v>340</v>
      </c>
      <c r="N1252" s="138" t="s">
        <v>445</v>
      </c>
      <c r="O1252" s="138" t="s">
        <v>339</v>
      </c>
      <c r="P1252" s="138" t="s">
        <v>1212</v>
      </c>
      <c r="Q1252" s="139">
        <v>8436</v>
      </c>
      <c r="R1252" s="139">
        <v>1</v>
      </c>
      <c r="S1252" s="139">
        <v>5909</v>
      </c>
      <c r="T1252" s="140"/>
      <c r="U1252" s="139">
        <v>498.483</v>
      </c>
      <c r="V1252" s="141">
        <v>4.0000000000000003E-5</v>
      </c>
      <c r="W1252" s="141">
        <f t="shared" si="22"/>
        <v>2.7891904413393939E-2</v>
      </c>
      <c r="X1252" s="141">
        <v>1.6808981773578286E-3</v>
      </c>
      <c r="AC1252" s="2"/>
      <c r="AD1252" s="2"/>
      <c r="AE1252" s="2"/>
    </row>
    <row r="1253" spans="1:31" s="134" customFormat="1">
      <c r="A1253" s="138" t="s">
        <v>1213</v>
      </c>
      <c r="B1253" s="138">
        <v>9888</v>
      </c>
      <c r="C1253" s="138" t="s">
        <v>3644</v>
      </c>
      <c r="D1253" s="138" t="s">
        <v>3645</v>
      </c>
      <c r="E1253" s="138" t="s">
        <v>309</v>
      </c>
      <c r="F1253" s="138" t="s">
        <v>3646</v>
      </c>
      <c r="G1253" s="138" t="s">
        <v>3647</v>
      </c>
      <c r="H1253" s="138" t="s">
        <v>321</v>
      </c>
      <c r="I1253" s="138" t="s">
        <v>917</v>
      </c>
      <c r="J1253" s="138" t="s">
        <v>204</v>
      </c>
      <c r="K1253" s="138" t="s">
        <v>204</v>
      </c>
      <c r="L1253" s="138" t="s">
        <v>325</v>
      </c>
      <c r="M1253" s="138" t="s">
        <v>340</v>
      </c>
      <c r="N1253" s="138" t="s">
        <v>445</v>
      </c>
      <c r="O1253" s="138" t="s">
        <v>339</v>
      </c>
      <c r="P1253" s="138" t="s">
        <v>1212</v>
      </c>
      <c r="Q1253" s="139">
        <v>2343</v>
      </c>
      <c r="R1253" s="139">
        <v>1</v>
      </c>
      <c r="S1253" s="139">
        <v>18600</v>
      </c>
      <c r="T1253" s="139">
        <v>5.6369999999999996</v>
      </c>
      <c r="U1253" s="139">
        <v>441.435</v>
      </c>
      <c r="V1253" s="141">
        <v>4.0000000000000003E-5</v>
      </c>
      <c r="W1253" s="141">
        <f t="shared" si="22"/>
        <v>2.469986503998442E-2</v>
      </c>
      <c r="X1253" s="141">
        <v>1.4885307762189544E-3</v>
      </c>
      <c r="AC1253" s="2"/>
      <c r="AD1253" s="2"/>
      <c r="AE1253" s="2"/>
    </row>
    <row r="1254" spans="1:31" s="134" customFormat="1">
      <c r="A1254" s="138" t="s">
        <v>1213</v>
      </c>
      <c r="B1254" s="138">
        <v>9888</v>
      </c>
      <c r="C1254" s="138" t="s">
        <v>3066</v>
      </c>
      <c r="D1254" s="138" t="s">
        <v>3067</v>
      </c>
      <c r="E1254" s="138" t="s">
        <v>309</v>
      </c>
      <c r="F1254" s="138" t="s">
        <v>3066</v>
      </c>
      <c r="G1254" s="138" t="s">
        <v>3807</v>
      </c>
      <c r="H1254" s="138" t="s">
        <v>321</v>
      </c>
      <c r="I1254" s="138" t="s">
        <v>917</v>
      </c>
      <c r="J1254" s="138" t="s">
        <v>204</v>
      </c>
      <c r="K1254" s="138" t="s">
        <v>204</v>
      </c>
      <c r="L1254" s="138" t="s">
        <v>325</v>
      </c>
      <c r="M1254" s="138" t="s">
        <v>340</v>
      </c>
      <c r="N1254" s="138" t="s">
        <v>451</v>
      </c>
      <c r="O1254" s="138" t="s">
        <v>339</v>
      </c>
      <c r="P1254" s="138" t="s">
        <v>1212</v>
      </c>
      <c r="Q1254" s="139">
        <v>62373</v>
      </c>
      <c r="R1254" s="139">
        <v>1</v>
      </c>
      <c r="S1254" s="139">
        <v>685</v>
      </c>
      <c r="T1254" s="140"/>
      <c r="U1254" s="139">
        <v>427.255</v>
      </c>
      <c r="V1254" s="141">
        <v>3.3E-4</v>
      </c>
      <c r="W1254" s="141">
        <f t="shared" si="22"/>
        <v>2.3906443389533096E-2</v>
      </c>
      <c r="X1254" s="141">
        <v>1.440715432155197E-3</v>
      </c>
      <c r="AC1254" s="2"/>
      <c r="AD1254" s="2"/>
      <c r="AE1254" s="2"/>
    </row>
    <row r="1255" spans="1:31" s="134" customFormat="1">
      <c r="A1255" s="138" t="s">
        <v>1213</v>
      </c>
      <c r="B1255" s="138">
        <v>9888</v>
      </c>
      <c r="C1255" s="138" t="s">
        <v>1885</v>
      </c>
      <c r="D1255" s="138" t="s">
        <v>1886</v>
      </c>
      <c r="E1255" s="138" t="s">
        <v>309</v>
      </c>
      <c r="F1255" s="138" t="s">
        <v>3543</v>
      </c>
      <c r="G1255" s="138" t="s">
        <v>3544</v>
      </c>
      <c r="H1255" s="138" t="s">
        <v>321</v>
      </c>
      <c r="I1255" s="138" t="s">
        <v>917</v>
      </c>
      <c r="J1255" s="138" t="s">
        <v>204</v>
      </c>
      <c r="K1255" s="138" t="s">
        <v>204</v>
      </c>
      <c r="L1255" s="138" t="s">
        <v>325</v>
      </c>
      <c r="M1255" s="138" t="s">
        <v>340</v>
      </c>
      <c r="N1255" s="138" t="s">
        <v>448</v>
      </c>
      <c r="O1255" s="138" t="s">
        <v>339</v>
      </c>
      <c r="P1255" s="138" t="s">
        <v>1212</v>
      </c>
      <c r="Q1255" s="139">
        <v>2452</v>
      </c>
      <c r="R1255" s="139">
        <v>1</v>
      </c>
      <c r="S1255" s="139">
        <v>16650</v>
      </c>
      <c r="T1255" s="140"/>
      <c r="U1255" s="139">
        <v>408.25799999999998</v>
      </c>
      <c r="V1255" s="141">
        <v>1.0000000000000001E-5</v>
      </c>
      <c r="W1255" s="141">
        <f t="shared" si="22"/>
        <v>2.2843493382930576E-2</v>
      </c>
      <c r="X1255" s="141">
        <v>1.3766570336235186E-3</v>
      </c>
      <c r="AC1255" s="2"/>
      <c r="AD1255" s="2"/>
      <c r="AE1255" s="2"/>
    </row>
    <row r="1256" spans="1:31" s="134" customFormat="1">
      <c r="A1256" s="138" t="s">
        <v>1213</v>
      </c>
      <c r="B1256" s="138">
        <v>9888</v>
      </c>
      <c r="C1256" s="138" t="s">
        <v>2204</v>
      </c>
      <c r="D1256" s="138" t="s">
        <v>2205</v>
      </c>
      <c r="E1256" s="138" t="s">
        <v>309</v>
      </c>
      <c r="F1256" s="138" t="s">
        <v>3532</v>
      </c>
      <c r="G1256" s="138" t="s">
        <v>3533</v>
      </c>
      <c r="H1256" s="138" t="s">
        <v>321</v>
      </c>
      <c r="I1256" s="138" t="s">
        <v>917</v>
      </c>
      <c r="J1256" s="138" t="s">
        <v>204</v>
      </c>
      <c r="K1256" s="138" t="s">
        <v>204</v>
      </c>
      <c r="L1256" s="138" t="s">
        <v>325</v>
      </c>
      <c r="M1256" s="138" t="s">
        <v>340</v>
      </c>
      <c r="N1256" s="138" t="s">
        <v>445</v>
      </c>
      <c r="O1256" s="138" t="s">
        <v>339</v>
      </c>
      <c r="P1256" s="138" t="s">
        <v>1212</v>
      </c>
      <c r="Q1256" s="139">
        <v>5887</v>
      </c>
      <c r="R1256" s="139">
        <v>1</v>
      </c>
      <c r="S1256" s="139">
        <v>6881</v>
      </c>
      <c r="T1256" s="140"/>
      <c r="U1256" s="139">
        <v>405.084</v>
      </c>
      <c r="V1256" s="141">
        <v>2.0000000000000002E-5</v>
      </c>
      <c r="W1256" s="141">
        <f t="shared" si="22"/>
        <v>2.2665896745516438E-2</v>
      </c>
      <c r="X1256" s="141">
        <v>1.3659542196560739E-3</v>
      </c>
      <c r="AC1256" s="2"/>
      <c r="AD1256" s="2"/>
      <c r="AE1256" s="2"/>
    </row>
    <row r="1257" spans="1:31" s="134" customFormat="1">
      <c r="A1257" s="138" t="s">
        <v>1213</v>
      </c>
      <c r="B1257" s="138">
        <v>9888</v>
      </c>
      <c r="C1257" s="138" t="s">
        <v>3539</v>
      </c>
      <c r="D1257" s="138" t="s">
        <v>3540</v>
      </c>
      <c r="E1257" s="138" t="s">
        <v>309</v>
      </c>
      <c r="F1257" s="138" t="s">
        <v>3539</v>
      </c>
      <c r="G1257" s="138" t="s">
        <v>3541</v>
      </c>
      <c r="H1257" s="138" t="s">
        <v>321</v>
      </c>
      <c r="I1257" s="138" t="s">
        <v>917</v>
      </c>
      <c r="J1257" s="138" t="s">
        <v>204</v>
      </c>
      <c r="K1257" s="138" t="s">
        <v>204</v>
      </c>
      <c r="L1257" s="138" t="s">
        <v>325</v>
      </c>
      <c r="M1257" s="138" t="s">
        <v>340</v>
      </c>
      <c r="N1257" s="138" t="s">
        <v>458</v>
      </c>
      <c r="O1257" s="138" t="s">
        <v>339</v>
      </c>
      <c r="P1257" s="138" t="s">
        <v>1212</v>
      </c>
      <c r="Q1257" s="139">
        <v>3032</v>
      </c>
      <c r="R1257" s="139">
        <v>1</v>
      </c>
      <c r="S1257" s="139">
        <v>13000</v>
      </c>
      <c r="T1257" s="140"/>
      <c r="U1257" s="139">
        <v>394.16</v>
      </c>
      <c r="V1257" s="141">
        <v>3.0000000000000001E-5</v>
      </c>
      <c r="W1257" s="141">
        <f t="shared" si="22"/>
        <v>2.2054659925380315E-2</v>
      </c>
      <c r="X1257" s="141">
        <v>1.3291181957807224E-3</v>
      </c>
      <c r="AC1257" s="2"/>
      <c r="AD1257" s="2"/>
      <c r="AE1257" s="2"/>
    </row>
    <row r="1258" spans="1:31" s="134" customFormat="1">
      <c r="A1258" s="138" t="s">
        <v>1213</v>
      </c>
      <c r="B1258" s="138">
        <v>9888</v>
      </c>
      <c r="C1258" s="138" t="s">
        <v>3253</v>
      </c>
      <c r="D1258" s="138" t="s">
        <v>3254</v>
      </c>
      <c r="E1258" s="138" t="s">
        <v>309</v>
      </c>
      <c r="F1258" s="138" t="s">
        <v>3253</v>
      </c>
      <c r="G1258" s="138" t="s">
        <v>3531</v>
      </c>
      <c r="H1258" s="138" t="s">
        <v>321</v>
      </c>
      <c r="I1258" s="138" t="s">
        <v>917</v>
      </c>
      <c r="J1258" s="138" t="s">
        <v>204</v>
      </c>
      <c r="K1258" s="138" t="s">
        <v>204</v>
      </c>
      <c r="L1258" s="138" t="s">
        <v>325</v>
      </c>
      <c r="M1258" s="138" t="s">
        <v>340</v>
      </c>
      <c r="N1258" s="138" t="s">
        <v>448</v>
      </c>
      <c r="O1258" s="138" t="s">
        <v>339</v>
      </c>
      <c r="P1258" s="138" t="s">
        <v>1212</v>
      </c>
      <c r="Q1258" s="139">
        <v>14025</v>
      </c>
      <c r="R1258" s="139">
        <v>1</v>
      </c>
      <c r="S1258" s="139">
        <v>2572</v>
      </c>
      <c r="T1258" s="139">
        <v>3.585</v>
      </c>
      <c r="U1258" s="139">
        <v>364.30799999999999</v>
      </c>
      <c r="V1258" s="141">
        <v>1.0000000000000001E-5</v>
      </c>
      <c r="W1258" s="141">
        <f t="shared" si="22"/>
        <v>2.0384333895107191E-2</v>
      </c>
      <c r="X1258" s="141">
        <v>1.2284564432425496E-3</v>
      </c>
      <c r="AC1258" s="2"/>
      <c r="AD1258" s="2"/>
      <c r="AE1258" s="2"/>
    </row>
    <row r="1259" spans="1:31" s="134" customFormat="1">
      <c r="A1259" s="138" t="s">
        <v>1213</v>
      </c>
      <c r="B1259" s="138">
        <v>9888</v>
      </c>
      <c r="C1259" s="138" t="s">
        <v>2023</v>
      </c>
      <c r="D1259" s="138" t="s">
        <v>2024</v>
      </c>
      <c r="E1259" s="138" t="s">
        <v>309</v>
      </c>
      <c r="F1259" s="138" t="s">
        <v>2023</v>
      </c>
      <c r="G1259" s="138" t="s">
        <v>3561</v>
      </c>
      <c r="H1259" s="138" t="s">
        <v>321</v>
      </c>
      <c r="I1259" s="138" t="s">
        <v>917</v>
      </c>
      <c r="J1259" s="138" t="s">
        <v>204</v>
      </c>
      <c r="K1259" s="138" t="s">
        <v>204</v>
      </c>
      <c r="L1259" s="138" t="s">
        <v>325</v>
      </c>
      <c r="M1259" s="138" t="s">
        <v>340</v>
      </c>
      <c r="N1259" s="138" t="s">
        <v>464</v>
      </c>
      <c r="O1259" s="138" t="s">
        <v>339</v>
      </c>
      <c r="P1259" s="138" t="s">
        <v>1212</v>
      </c>
      <c r="Q1259" s="139">
        <v>1433</v>
      </c>
      <c r="R1259" s="139">
        <v>1</v>
      </c>
      <c r="S1259" s="139">
        <v>24920</v>
      </c>
      <c r="T1259" s="140"/>
      <c r="U1259" s="139">
        <v>357.10399999999998</v>
      </c>
      <c r="V1259" s="141">
        <v>1.0000000000000001E-5</v>
      </c>
      <c r="W1259" s="141">
        <f t="shared" si="22"/>
        <v>1.9981244362677619E-2</v>
      </c>
      <c r="X1259" s="141">
        <v>1.2041643601229932E-3</v>
      </c>
      <c r="AC1259" s="2"/>
      <c r="AD1259" s="2"/>
      <c r="AE1259" s="2"/>
    </row>
    <row r="1260" spans="1:31" s="134" customFormat="1">
      <c r="A1260" s="138" t="s">
        <v>1213</v>
      </c>
      <c r="B1260" s="138">
        <v>9888</v>
      </c>
      <c r="C1260" s="138" t="s">
        <v>1573</v>
      </c>
      <c r="D1260" s="138" t="s">
        <v>1574</v>
      </c>
      <c r="E1260" s="138" t="s">
        <v>309</v>
      </c>
      <c r="F1260" s="138" t="s">
        <v>1573</v>
      </c>
      <c r="G1260" s="138" t="s">
        <v>3535</v>
      </c>
      <c r="H1260" s="138" t="s">
        <v>321</v>
      </c>
      <c r="I1260" s="138" t="s">
        <v>917</v>
      </c>
      <c r="J1260" s="138" t="s">
        <v>204</v>
      </c>
      <c r="K1260" s="138" t="s">
        <v>204</v>
      </c>
      <c r="L1260" s="138" t="s">
        <v>325</v>
      </c>
      <c r="M1260" s="138" t="s">
        <v>340</v>
      </c>
      <c r="N1260" s="138" t="s">
        <v>441</v>
      </c>
      <c r="O1260" s="138" t="s">
        <v>339</v>
      </c>
      <c r="P1260" s="138" t="s">
        <v>1212</v>
      </c>
      <c r="Q1260" s="139">
        <v>5961.2</v>
      </c>
      <c r="R1260" s="139">
        <v>1</v>
      </c>
      <c r="S1260" s="139">
        <v>5941</v>
      </c>
      <c r="T1260" s="140"/>
      <c r="U1260" s="139">
        <v>354.15499999999997</v>
      </c>
      <c r="V1260" s="141">
        <v>5.0000000000000002E-5</v>
      </c>
      <c r="W1260" s="141">
        <f t="shared" si="22"/>
        <v>1.9816237278955408E-2</v>
      </c>
      <c r="X1260" s="141">
        <v>1.1942202522496489E-3</v>
      </c>
      <c r="AC1260" s="2"/>
      <c r="AD1260" s="2"/>
      <c r="AE1260" s="2"/>
    </row>
    <row r="1261" spans="1:31" s="134" customFormat="1">
      <c r="A1261" s="138" t="s">
        <v>1213</v>
      </c>
      <c r="B1261" s="138">
        <v>9888</v>
      </c>
      <c r="C1261" s="138" t="s">
        <v>2270</v>
      </c>
      <c r="D1261" s="138" t="s">
        <v>2271</v>
      </c>
      <c r="E1261" s="138" t="s">
        <v>309</v>
      </c>
      <c r="F1261" s="138" t="s">
        <v>3739</v>
      </c>
      <c r="G1261" s="138" t="s">
        <v>3740</v>
      </c>
      <c r="H1261" s="138" t="s">
        <v>321</v>
      </c>
      <c r="I1261" s="138" t="s">
        <v>917</v>
      </c>
      <c r="J1261" s="138" t="s">
        <v>204</v>
      </c>
      <c r="K1261" s="138" t="s">
        <v>204</v>
      </c>
      <c r="L1261" s="138" t="s">
        <v>325</v>
      </c>
      <c r="M1261" s="138" t="s">
        <v>340</v>
      </c>
      <c r="N1261" s="138" t="s">
        <v>445</v>
      </c>
      <c r="O1261" s="138" t="s">
        <v>339</v>
      </c>
      <c r="P1261" s="138" t="s">
        <v>1212</v>
      </c>
      <c r="Q1261" s="139">
        <v>3367</v>
      </c>
      <c r="R1261" s="139">
        <v>1</v>
      </c>
      <c r="S1261" s="139">
        <v>9094</v>
      </c>
      <c r="T1261" s="140"/>
      <c r="U1261" s="139">
        <v>306.19499999999999</v>
      </c>
      <c r="V1261" s="141">
        <v>4.0000000000000003E-5</v>
      </c>
      <c r="W1261" s="141">
        <f t="shared" si="22"/>
        <v>1.7132703967555878E-2</v>
      </c>
      <c r="X1261" s="141">
        <v>1.0324978332582663E-3</v>
      </c>
      <c r="AC1261" s="2"/>
      <c r="AD1261" s="2"/>
      <c r="AE1261" s="2"/>
    </row>
    <row r="1262" spans="1:31" s="134" customFormat="1">
      <c r="A1262" s="138" t="s">
        <v>1213</v>
      </c>
      <c r="B1262" s="138">
        <v>9888</v>
      </c>
      <c r="C1262" s="138" t="s">
        <v>3568</v>
      </c>
      <c r="D1262" s="138" t="s">
        <v>3569</v>
      </c>
      <c r="E1262" s="138" t="s">
        <v>309</v>
      </c>
      <c r="F1262" s="138" t="s">
        <v>3568</v>
      </c>
      <c r="G1262" s="138" t="s">
        <v>3570</v>
      </c>
      <c r="H1262" s="138" t="s">
        <v>321</v>
      </c>
      <c r="I1262" s="138" t="s">
        <v>917</v>
      </c>
      <c r="J1262" s="138" t="s">
        <v>204</v>
      </c>
      <c r="K1262" s="138" t="s">
        <v>204</v>
      </c>
      <c r="L1262" s="138" t="s">
        <v>325</v>
      </c>
      <c r="M1262" s="138" t="s">
        <v>340</v>
      </c>
      <c r="N1262" s="138" t="s">
        <v>458</v>
      </c>
      <c r="O1262" s="138" t="s">
        <v>339</v>
      </c>
      <c r="P1262" s="138" t="s">
        <v>1212</v>
      </c>
      <c r="Q1262" s="139">
        <v>434</v>
      </c>
      <c r="R1262" s="139">
        <v>1</v>
      </c>
      <c r="S1262" s="139">
        <v>68020</v>
      </c>
      <c r="T1262" s="140"/>
      <c r="U1262" s="139">
        <v>295.20699999999999</v>
      </c>
      <c r="V1262" s="141">
        <v>1.0000000000000001E-5</v>
      </c>
      <c r="W1262" s="141">
        <f t="shared" si="22"/>
        <v>1.6517886118814051E-2</v>
      </c>
      <c r="X1262" s="141">
        <v>9.9544599964948165E-4</v>
      </c>
      <c r="AC1262" s="2"/>
      <c r="AD1262" s="2"/>
      <c r="AE1262" s="2"/>
    </row>
    <row r="1263" spans="1:31" s="134" customFormat="1">
      <c r="A1263" s="138" t="s">
        <v>1213</v>
      </c>
      <c r="B1263" s="138">
        <v>9888</v>
      </c>
      <c r="C1263" s="138" t="s">
        <v>2144</v>
      </c>
      <c r="D1263" s="138" t="s">
        <v>2145</v>
      </c>
      <c r="E1263" s="138" t="s">
        <v>309</v>
      </c>
      <c r="F1263" s="138" t="s">
        <v>2144</v>
      </c>
      <c r="G1263" s="138" t="s">
        <v>3545</v>
      </c>
      <c r="H1263" s="138" t="s">
        <v>321</v>
      </c>
      <c r="I1263" s="138" t="s">
        <v>917</v>
      </c>
      <c r="J1263" s="138" t="s">
        <v>204</v>
      </c>
      <c r="K1263" s="138" t="s">
        <v>204</v>
      </c>
      <c r="L1263" s="138" t="s">
        <v>325</v>
      </c>
      <c r="M1263" s="138" t="s">
        <v>340</v>
      </c>
      <c r="N1263" s="138" t="s">
        <v>456</v>
      </c>
      <c r="O1263" s="138" t="s">
        <v>339</v>
      </c>
      <c r="P1263" s="138" t="s">
        <v>1212</v>
      </c>
      <c r="Q1263" s="139">
        <v>13819</v>
      </c>
      <c r="R1263" s="139">
        <v>1</v>
      </c>
      <c r="S1263" s="139">
        <v>2089</v>
      </c>
      <c r="T1263" s="140"/>
      <c r="U1263" s="139">
        <v>288.67899999999997</v>
      </c>
      <c r="V1263" s="141">
        <v>1.0000000000000001E-5</v>
      </c>
      <c r="W1263" s="141">
        <f t="shared" si="22"/>
        <v>1.6152621201032228E-2</v>
      </c>
      <c r="X1263" s="141">
        <v>9.7343340683931159E-4</v>
      </c>
      <c r="AC1263" s="2"/>
      <c r="AD1263" s="2"/>
      <c r="AE1263" s="2"/>
    </row>
    <row r="1264" spans="1:31" s="134" customFormat="1">
      <c r="A1264" s="138" t="s">
        <v>1213</v>
      </c>
      <c r="B1264" s="138">
        <v>9888</v>
      </c>
      <c r="C1264" s="138" t="s">
        <v>1920</v>
      </c>
      <c r="D1264" s="138" t="s">
        <v>1921</v>
      </c>
      <c r="E1264" s="138" t="s">
        <v>309</v>
      </c>
      <c r="F1264" s="138" t="s">
        <v>1920</v>
      </c>
      <c r="G1264" s="138" t="s">
        <v>3551</v>
      </c>
      <c r="H1264" s="138" t="s">
        <v>321</v>
      </c>
      <c r="I1264" s="138" t="s">
        <v>917</v>
      </c>
      <c r="J1264" s="138" t="s">
        <v>204</v>
      </c>
      <c r="K1264" s="138" t="s">
        <v>204</v>
      </c>
      <c r="L1264" s="138" t="s">
        <v>325</v>
      </c>
      <c r="M1264" s="138" t="s">
        <v>340</v>
      </c>
      <c r="N1264" s="138" t="s">
        <v>464</v>
      </c>
      <c r="O1264" s="138" t="s">
        <v>339</v>
      </c>
      <c r="P1264" s="138" t="s">
        <v>1212</v>
      </c>
      <c r="Q1264" s="139">
        <v>542</v>
      </c>
      <c r="R1264" s="139">
        <v>1</v>
      </c>
      <c r="S1264" s="139">
        <v>51410</v>
      </c>
      <c r="T1264" s="140"/>
      <c r="U1264" s="139">
        <v>278.642</v>
      </c>
      <c r="V1264" s="141">
        <v>2.0000000000000002E-5</v>
      </c>
      <c r="W1264" s="141">
        <f t="shared" si="22"/>
        <v>1.5591015199228286E-2</v>
      </c>
      <c r="X1264" s="141">
        <v>9.3958837098825855E-4</v>
      </c>
      <c r="AC1264" s="2"/>
      <c r="AD1264" s="2"/>
      <c r="AE1264" s="2"/>
    </row>
    <row r="1265" spans="1:31" s="134" customFormat="1">
      <c r="A1265" s="138" t="s">
        <v>1213</v>
      </c>
      <c r="B1265" s="138">
        <v>9888</v>
      </c>
      <c r="C1265" s="138" t="s">
        <v>3672</v>
      </c>
      <c r="D1265" s="138" t="s">
        <v>3673</v>
      </c>
      <c r="E1265" s="138" t="s">
        <v>309</v>
      </c>
      <c r="F1265" s="138" t="s">
        <v>3672</v>
      </c>
      <c r="G1265" s="138" t="s">
        <v>3674</v>
      </c>
      <c r="H1265" s="138" t="s">
        <v>321</v>
      </c>
      <c r="I1265" s="138" t="s">
        <v>917</v>
      </c>
      <c r="J1265" s="138" t="s">
        <v>204</v>
      </c>
      <c r="K1265" s="138" t="s">
        <v>204</v>
      </c>
      <c r="L1265" s="138" t="s">
        <v>325</v>
      </c>
      <c r="M1265" s="138" t="s">
        <v>340</v>
      </c>
      <c r="N1265" s="138" t="s">
        <v>451</v>
      </c>
      <c r="O1265" s="138" t="s">
        <v>339</v>
      </c>
      <c r="P1265" s="138" t="s">
        <v>1212</v>
      </c>
      <c r="Q1265" s="139">
        <v>1725</v>
      </c>
      <c r="R1265" s="139">
        <v>1</v>
      </c>
      <c r="S1265" s="139">
        <v>13820</v>
      </c>
      <c r="T1265" s="140"/>
      <c r="U1265" s="139">
        <v>238.39500000000001</v>
      </c>
      <c r="V1265" s="141">
        <v>5.0000000000000002E-5</v>
      </c>
      <c r="W1265" s="141">
        <f t="shared" si="22"/>
        <v>1.3339051788388066E-2</v>
      </c>
      <c r="X1265" s="141">
        <v>8.0387439690264172E-4</v>
      </c>
      <c r="AC1265" s="2"/>
      <c r="AD1265" s="2"/>
      <c r="AE1265" s="2"/>
    </row>
    <row r="1266" spans="1:31" s="134" customFormat="1">
      <c r="A1266" s="138" t="s">
        <v>1213</v>
      </c>
      <c r="B1266" s="138">
        <v>9888</v>
      </c>
      <c r="C1266" s="138" t="s">
        <v>3903</v>
      </c>
      <c r="D1266" s="138" t="s">
        <v>3904</v>
      </c>
      <c r="E1266" s="138" t="s">
        <v>309</v>
      </c>
      <c r="F1266" s="138" t="s">
        <v>3903</v>
      </c>
      <c r="G1266" s="138" t="s">
        <v>3905</v>
      </c>
      <c r="H1266" s="138" t="s">
        <v>321</v>
      </c>
      <c r="I1266" s="138" t="s">
        <v>917</v>
      </c>
      <c r="J1266" s="138" t="s">
        <v>204</v>
      </c>
      <c r="K1266" s="138" t="s">
        <v>204</v>
      </c>
      <c r="L1266" s="138" t="s">
        <v>325</v>
      </c>
      <c r="M1266" s="138" t="s">
        <v>340</v>
      </c>
      <c r="N1266" s="138" t="s">
        <v>446</v>
      </c>
      <c r="O1266" s="138" t="s">
        <v>339</v>
      </c>
      <c r="P1266" s="138" t="s">
        <v>1212</v>
      </c>
      <c r="Q1266" s="139">
        <v>1000</v>
      </c>
      <c r="R1266" s="139">
        <v>1</v>
      </c>
      <c r="S1266" s="139">
        <v>23030</v>
      </c>
      <c r="T1266" s="139">
        <v>2.0939999999999999</v>
      </c>
      <c r="U1266" s="139">
        <v>232.39400000000001</v>
      </c>
      <c r="V1266" s="141">
        <v>4.2000000000000002E-4</v>
      </c>
      <c r="W1266" s="141">
        <f t="shared" si="22"/>
        <v>1.300327440303134E-2</v>
      </c>
      <c r="X1266" s="141">
        <v>7.836388623662096E-4</v>
      </c>
      <c r="AC1266" s="2"/>
      <c r="AD1266" s="2"/>
      <c r="AE1266" s="2"/>
    </row>
    <row r="1267" spans="1:31" s="134" customFormat="1">
      <c r="A1267" s="138" t="s">
        <v>1213</v>
      </c>
      <c r="B1267" s="138">
        <v>9888</v>
      </c>
      <c r="C1267" s="138" t="s">
        <v>2590</v>
      </c>
      <c r="D1267" s="138" t="s">
        <v>2591</v>
      </c>
      <c r="E1267" s="138" t="s">
        <v>309</v>
      </c>
      <c r="F1267" s="138" t="s">
        <v>2590</v>
      </c>
      <c r="G1267" s="138" t="s">
        <v>3617</v>
      </c>
      <c r="H1267" s="138" t="s">
        <v>321</v>
      </c>
      <c r="I1267" s="138" t="s">
        <v>917</v>
      </c>
      <c r="J1267" s="138" t="s">
        <v>204</v>
      </c>
      <c r="K1267" s="138" t="s">
        <v>204</v>
      </c>
      <c r="L1267" s="138" t="s">
        <v>325</v>
      </c>
      <c r="M1267" s="138" t="s">
        <v>340</v>
      </c>
      <c r="N1267" s="138" t="s">
        <v>475</v>
      </c>
      <c r="O1267" s="138" t="s">
        <v>339</v>
      </c>
      <c r="P1267" s="138" t="s">
        <v>1212</v>
      </c>
      <c r="Q1267" s="139">
        <v>6495</v>
      </c>
      <c r="R1267" s="139">
        <v>1</v>
      </c>
      <c r="S1267" s="139">
        <v>3511</v>
      </c>
      <c r="T1267" s="140"/>
      <c r="U1267" s="139">
        <v>228.03899999999999</v>
      </c>
      <c r="V1267" s="141">
        <v>2.0000000000000002E-5</v>
      </c>
      <c r="W1267" s="141">
        <f t="shared" si="22"/>
        <v>1.2759596597127564E-2</v>
      </c>
      <c r="X1267" s="141">
        <v>7.6895368441150822E-4</v>
      </c>
      <c r="AC1267" s="2"/>
      <c r="AD1267" s="2"/>
      <c r="AE1267" s="2"/>
    </row>
    <row r="1268" spans="1:31" s="134" customFormat="1">
      <c r="A1268" s="138" t="s">
        <v>1213</v>
      </c>
      <c r="B1268" s="138">
        <v>9888</v>
      </c>
      <c r="C1268" s="138" t="s">
        <v>2082</v>
      </c>
      <c r="D1268" s="138" t="s">
        <v>2083</v>
      </c>
      <c r="E1268" s="138" t="s">
        <v>309</v>
      </c>
      <c r="F1268" s="138" t="s">
        <v>3741</v>
      </c>
      <c r="G1268" s="138" t="s">
        <v>3742</v>
      </c>
      <c r="H1268" s="138" t="s">
        <v>321</v>
      </c>
      <c r="I1268" s="138" t="s">
        <v>917</v>
      </c>
      <c r="J1268" s="138" t="s">
        <v>204</v>
      </c>
      <c r="K1268" s="138" t="s">
        <v>204</v>
      </c>
      <c r="L1268" s="138" t="s">
        <v>325</v>
      </c>
      <c r="M1268" s="138" t="s">
        <v>340</v>
      </c>
      <c r="N1268" s="138" t="s">
        <v>464</v>
      </c>
      <c r="O1268" s="138" t="s">
        <v>339</v>
      </c>
      <c r="P1268" s="138" t="s">
        <v>1212</v>
      </c>
      <c r="Q1268" s="139">
        <v>21977</v>
      </c>
      <c r="R1268" s="139">
        <v>1</v>
      </c>
      <c r="S1268" s="139">
        <v>992.1</v>
      </c>
      <c r="T1268" s="139">
        <v>2.0870000000000002</v>
      </c>
      <c r="U1268" s="139">
        <v>220.12100000000001</v>
      </c>
      <c r="V1268" s="141">
        <v>3.0000000000000001E-5</v>
      </c>
      <c r="W1268" s="141">
        <f t="shared" si="22"/>
        <v>1.2316556214315608E-2</v>
      </c>
      <c r="X1268" s="141">
        <v>7.4225397395333965E-4</v>
      </c>
      <c r="AC1268" s="2"/>
      <c r="AD1268" s="2"/>
      <c r="AE1268" s="2"/>
    </row>
    <row r="1269" spans="1:31" s="134" customFormat="1">
      <c r="A1269" s="138" t="s">
        <v>1213</v>
      </c>
      <c r="B1269" s="138">
        <v>9888</v>
      </c>
      <c r="C1269" s="138" t="s">
        <v>1948</v>
      </c>
      <c r="D1269" s="138" t="s">
        <v>1949</v>
      </c>
      <c r="E1269" s="138" t="s">
        <v>309</v>
      </c>
      <c r="F1269" s="138" t="s">
        <v>1948</v>
      </c>
      <c r="G1269" s="138" t="s">
        <v>3669</v>
      </c>
      <c r="H1269" s="138" t="s">
        <v>321</v>
      </c>
      <c r="I1269" s="138" t="s">
        <v>917</v>
      </c>
      <c r="J1269" s="138" t="s">
        <v>204</v>
      </c>
      <c r="K1269" s="138" t="s">
        <v>204</v>
      </c>
      <c r="L1269" s="138" t="s">
        <v>325</v>
      </c>
      <c r="M1269" s="138" t="s">
        <v>340</v>
      </c>
      <c r="N1269" s="138" t="s">
        <v>447</v>
      </c>
      <c r="O1269" s="138" t="s">
        <v>339</v>
      </c>
      <c r="P1269" s="138" t="s">
        <v>1212</v>
      </c>
      <c r="Q1269" s="139">
        <v>4332</v>
      </c>
      <c r="R1269" s="139">
        <v>1</v>
      </c>
      <c r="S1269" s="139">
        <v>5080</v>
      </c>
      <c r="T1269" s="140"/>
      <c r="U1269" s="139">
        <v>220.066</v>
      </c>
      <c r="V1269" s="141">
        <v>4.0000000000000003E-5</v>
      </c>
      <c r="W1269" s="141">
        <f t="shared" si="22"/>
        <v>1.2313478767857581E-2</v>
      </c>
      <c r="X1269" s="141">
        <v>7.4206851246367059E-4</v>
      </c>
      <c r="AC1269" s="2"/>
      <c r="AD1269" s="2"/>
      <c r="AE1269" s="2"/>
    </row>
    <row r="1270" spans="1:31" s="134" customFormat="1">
      <c r="A1270" s="138" t="s">
        <v>1213</v>
      </c>
      <c r="B1270" s="138">
        <v>9888</v>
      </c>
      <c r="C1270" s="138" t="s">
        <v>3562</v>
      </c>
      <c r="D1270" s="138" t="s">
        <v>3563</v>
      </c>
      <c r="E1270" s="138" t="s">
        <v>309</v>
      </c>
      <c r="F1270" s="138" t="s">
        <v>3562</v>
      </c>
      <c r="G1270" s="138" t="s">
        <v>3564</v>
      </c>
      <c r="H1270" s="138" t="s">
        <v>321</v>
      </c>
      <c r="I1270" s="138" t="s">
        <v>917</v>
      </c>
      <c r="J1270" s="138" t="s">
        <v>204</v>
      </c>
      <c r="K1270" s="138" t="s">
        <v>204</v>
      </c>
      <c r="L1270" s="138" t="s">
        <v>325</v>
      </c>
      <c r="M1270" s="138" t="s">
        <v>340</v>
      </c>
      <c r="N1270" s="138" t="s">
        <v>439</v>
      </c>
      <c r="O1270" s="138" t="s">
        <v>339</v>
      </c>
      <c r="P1270" s="138" t="s">
        <v>1212</v>
      </c>
      <c r="Q1270" s="139">
        <v>2535</v>
      </c>
      <c r="R1270" s="139">
        <v>1</v>
      </c>
      <c r="S1270" s="139">
        <v>8478</v>
      </c>
      <c r="T1270" s="140"/>
      <c r="U1270" s="139">
        <v>214.917</v>
      </c>
      <c r="V1270" s="141">
        <v>3.0000000000000001E-5</v>
      </c>
      <c r="W1270" s="141">
        <f t="shared" si="22"/>
        <v>1.2025373825814291E-2</v>
      </c>
      <c r="X1270" s="141">
        <v>7.2470594500356571E-4</v>
      </c>
      <c r="AC1270" s="2"/>
      <c r="AD1270" s="2"/>
      <c r="AE1270" s="2"/>
    </row>
    <row r="1271" spans="1:31" s="134" customFormat="1">
      <c r="A1271" s="138" t="s">
        <v>1213</v>
      </c>
      <c r="B1271" s="138">
        <v>9888</v>
      </c>
      <c r="C1271" s="138" t="s">
        <v>3604</v>
      </c>
      <c r="D1271" s="138" t="s">
        <v>3605</v>
      </c>
      <c r="E1271" s="138" t="s">
        <v>309</v>
      </c>
      <c r="F1271" s="138" t="s">
        <v>3606</v>
      </c>
      <c r="G1271" s="138" t="s">
        <v>3607</v>
      </c>
      <c r="H1271" s="138" t="s">
        <v>321</v>
      </c>
      <c r="I1271" s="138" t="s">
        <v>917</v>
      </c>
      <c r="J1271" s="138" t="s">
        <v>204</v>
      </c>
      <c r="K1271" s="138" t="s">
        <v>204</v>
      </c>
      <c r="L1271" s="138" t="s">
        <v>325</v>
      </c>
      <c r="M1271" s="138" t="s">
        <v>340</v>
      </c>
      <c r="N1271" s="138" t="s">
        <v>448</v>
      </c>
      <c r="O1271" s="138" t="s">
        <v>339</v>
      </c>
      <c r="P1271" s="138" t="s">
        <v>1212</v>
      </c>
      <c r="Q1271" s="139">
        <v>995</v>
      </c>
      <c r="R1271" s="139">
        <v>1</v>
      </c>
      <c r="S1271" s="139">
        <v>18720</v>
      </c>
      <c r="T1271" s="140"/>
      <c r="U1271" s="139">
        <v>186.26400000000001</v>
      </c>
      <c r="V1271" s="141">
        <v>1.0000000000000001E-5</v>
      </c>
      <c r="W1271" s="141">
        <f t="shared" si="22"/>
        <v>1.0422136128326159E-2</v>
      </c>
      <c r="X1271" s="141">
        <v>6.2808725294017775E-4</v>
      </c>
      <c r="AC1271" s="2"/>
      <c r="AD1271" s="2"/>
      <c r="AE1271" s="2"/>
    </row>
    <row r="1272" spans="1:31" s="134" customFormat="1">
      <c r="A1272" s="138" t="s">
        <v>1213</v>
      </c>
      <c r="B1272" s="138">
        <v>9888</v>
      </c>
      <c r="C1272" s="138" t="s">
        <v>2092</v>
      </c>
      <c r="D1272" s="138" t="s">
        <v>2093</v>
      </c>
      <c r="E1272" s="138" t="s">
        <v>309</v>
      </c>
      <c r="F1272" s="138" t="s">
        <v>2092</v>
      </c>
      <c r="G1272" s="138" t="s">
        <v>3579</v>
      </c>
      <c r="H1272" s="138" t="s">
        <v>321</v>
      </c>
      <c r="I1272" s="138" t="s">
        <v>917</v>
      </c>
      <c r="J1272" s="138" t="s">
        <v>204</v>
      </c>
      <c r="K1272" s="138" t="s">
        <v>204</v>
      </c>
      <c r="L1272" s="138" t="s">
        <v>325</v>
      </c>
      <c r="M1272" s="138" t="s">
        <v>340</v>
      </c>
      <c r="N1272" s="138" t="s">
        <v>484</v>
      </c>
      <c r="O1272" s="138" t="s">
        <v>339</v>
      </c>
      <c r="P1272" s="138" t="s">
        <v>1212</v>
      </c>
      <c r="Q1272" s="139">
        <v>33425</v>
      </c>
      <c r="R1272" s="139">
        <v>1</v>
      </c>
      <c r="S1272" s="139">
        <v>546.6</v>
      </c>
      <c r="T1272" s="140"/>
      <c r="U1272" s="139">
        <v>182.70099999999999</v>
      </c>
      <c r="V1272" s="141">
        <v>1.0000000000000001E-5</v>
      </c>
      <c r="W1272" s="141">
        <f t="shared" si="22"/>
        <v>1.0222773551417973E-2</v>
      </c>
      <c r="X1272" s="141">
        <v>6.1607272043671024E-4</v>
      </c>
      <c r="AC1272" s="2"/>
      <c r="AD1272" s="2"/>
      <c r="AE1272" s="2"/>
    </row>
    <row r="1273" spans="1:31" s="134" customFormat="1">
      <c r="A1273" s="138" t="s">
        <v>1213</v>
      </c>
      <c r="B1273" s="138">
        <v>9888</v>
      </c>
      <c r="C1273" s="138" t="s">
        <v>1913</v>
      </c>
      <c r="D1273" s="138" t="s">
        <v>1914</v>
      </c>
      <c r="E1273" s="138" t="s">
        <v>309</v>
      </c>
      <c r="F1273" s="138" t="s">
        <v>1913</v>
      </c>
      <c r="G1273" s="138" t="s">
        <v>3587</v>
      </c>
      <c r="H1273" s="138" t="s">
        <v>321</v>
      </c>
      <c r="I1273" s="138" t="s">
        <v>917</v>
      </c>
      <c r="J1273" s="138" t="s">
        <v>204</v>
      </c>
      <c r="K1273" s="138" t="s">
        <v>204</v>
      </c>
      <c r="L1273" s="138" t="s">
        <v>325</v>
      </c>
      <c r="M1273" s="138" t="s">
        <v>340</v>
      </c>
      <c r="N1273" s="138" t="s">
        <v>464</v>
      </c>
      <c r="O1273" s="138" t="s">
        <v>339</v>
      </c>
      <c r="P1273" s="138" t="s">
        <v>1212</v>
      </c>
      <c r="Q1273" s="139">
        <v>591</v>
      </c>
      <c r="R1273" s="139">
        <v>1</v>
      </c>
      <c r="S1273" s="139">
        <v>28940</v>
      </c>
      <c r="T1273" s="139">
        <v>1.1180000000000001</v>
      </c>
      <c r="U1273" s="139">
        <v>172.15299999999999</v>
      </c>
      <c r="V1273" s="141">
        <v>1.0000000000000001E-5</v>
      </c>
      <c r="W1273" s="141">
        <f t="shared" si="22"/>
        <v>9.6325752743403621E-3</v>
      </c>
      <c r="X1273" s="141">
        <v>5.8050457874527764E-4</v>
      </c>
      <c r="AC1273" s="2"/>
      <c r="AD1273" s="2"/>
      <c r="AE1273" s="2"/>
    </row>
    <row r="1274" spans="1:31" s="134" customFormat="1">
      <c r="A1274" s="138" t="s">
        <v>1213</v>
      </c>
      <c r="B1274" s="138">
        <v>9888</v>
      </c>
      <c r="C1274" s="138" t="s">
        <v>1908</v>
      </c>
      <c r="D1274" s="138" t="s">
        <v>1909</v>
      </c>
      <c r="E1274" s="138" t="s">
        <v>309</v>
      </c>
      <c r="F1274" s="138" t="s">
        <v>1908</v>
      </c>
      <c r="G1274" s="138" t="s">
        <v>3578</v>
      </c>
      <c r="H1274" s="138" t="s">
        <v>321</v>
      </c>
      <c r="I1274" s="138" t="s">
        <v>917</v>
      </c>
      <c r="J1274" s="138" t="s">
        <v>204</v>
      </c>
      <c r="K1274" s="138" t="s">
        <v>204</v>
      </c>
      <c r="L1274" s="138" t="s">
        <v>325</v>
      </c>
      <c r="M1274" s="138" t="s">
        <v>340</v>
      </c>
      <c r="N1274" s="138" t="s">
        <v>464</v>
      </c>
      <c r="O1274" s="138" t="s">
        <v>339</v>
      </c>
      <c r="P1274" s="138" t="s">
        <v>1212</v>
      </c>
      <c r="Q1274" s="139">
        <v>1437</v>
      </c>
      <c r="R1274" s="139">
        <v>1</v>
      </c>
      <c r="S1274" s="139">
        <v>10740</v>
      </c>
      <c r="T1274" s="140"/>
      <c r="U1274" s="139">
        <v>154.334</v>
      </c>
      <c r="V1274" s="141">
        <v>4.0000000000000003E-5</v>
      </c>
      <c r="W1274" s="141">
        <f t="shared" si="22"/>
        <v>8.6355385755115827E-3</v>
      </c>
      <c r="X1274" s="141">
        <v>5.2041842811960111E-4</v>
      </c>
      <c r="AC1274" s="2"/>
      <c r="AD1274" s="2"/>
      <c r="AE1274" s="2"/>
    </row>
    <row r="1275" spans="1:31" s="134" customFormat="1">
      <c r="A1275" s="138" t="s">
        <v>1213</v>
      </c>
      <c r="B1275" s="138">
        <v>9888</v>
      </c>
      <c r="C1275" s="138" t="s">
        <v>1781</v>
      </c>
      <c r="D1275" s="138" t="s">
        <v>1782</v>
      </c>
      <c r="E1275" s="138" t="s">
        <v>309</v>
      </c>
      <c r="F1275" s="138" t="s">
        <v>3546</v>
      </c>
      <c r="G1275" s="138" t="s">
        <v>3547</v>
      </c>
      <c r="H1275" s="138" t="s">
        <v>321</v>
      </c>
      <c r="I1275" s="138" t="s">
        <v>917</v>
      </c>
      <c r="J1275" s="138" t="s">
        <v>204</v>
      </c>
      <c r="K1275" s="138" t="s">
        <v>204</v>
      </c>
      <c r="L1275" s="138" t="s">
        <v>325</v>
      </c>
      <c r="M1275" s="138" t="s">
        <v>340</v>
      </c>
      <c r="N1275" s="138" t="s">
        <v>454</v>
      </c>
      <c r="O1275" s="138" t="s">
        <v>339</v>
      </c>
      <c r="P1275" s="138" t="s">
        <v>1212</v>
      </c>
      <c r="Q1275" s="139">
        <v>1741</v>
      </c>
      <c r="R1275" s="139">
        <v>1</v>
      </c>
      <c r="S1275" s="139">
        <v>8700</v>
      </c>
      <c r="T1275" s="140"/>
      <c r="U1275" s="139">
        <v>151.46700000000001</v>
      </c>
      <c r="V1275" s="141">
        <v>2.0000000000000002E-5</v>
      </c>
      <c r="W1275" s="141">
        <f t="shared" si="22"/>
        <v>8.4751196846904308E-3</v>
      </c>
      <c r="X1275" s="141">
        <v>5.1075082646721804E-4</v>
      </c>
      <c r="AC1275" s="2"/>
      <c r="AD1275" s="2"/>
      <c r="AE1275" s="2"/>
    </row>
    <row r="1276" spans="1:31" s="134" customFormat="1">
      <c r="A1276" s="138" t="s">
        <v>1213</v>
      </c>
      <c r="B1276" s="138">
        <v>9888</v>
      </c>
      <c r="C1276" s="138" t="s">
        <v>1714</v>
      </c>
      <c r="D1276" s="138" t="s">
        <v>1715</v>
      </c>
      <c r="E1276" s="138" t="s">
        <v>309</v>
      </c>
      <c r="F1276" s="138" t="s">
        <v>3657</v>
      </c>
      <c r="G1276" s="138" t="s">
        <v>3658</v>
      </c>
      <c r="H1276" s="138" t="s">
        <v>321</v>
      </c>
      <c r="I1276" s="138" t="s">
        <v>917</v>
      </c>
      <c r="J1276" s="138" t="s">
        <v>204</v>
      </c>
      <c r="K1276" s="138" t="s">
        <v>204</v>
      </c>
      <c r="L1276" s="138" t="s">
        <v>325</v>
      </c>
      <c r="M1276" s="138" t="s">
        <v>340</v>
      </c>
      <c r="N1276" s="138" t="s">
        <v>464</v>
      </c>
      <c r="O1276" s="138" t="s">
        <v>339</v>
      </c>
      <c r="P1276" s="138" t="s">
        <v>1212</v>
      </c>
      <c r="Q1276" s="139">
        <v>8452</v>
      </c>
      <c r="R1276" s="139">
        <v>1</v>
      </c>
      <c r="S1276" s="139">
        <v>1783</v>
      </c>
      <c r="T1276" s="140"/>
      <c r="U1276" s="139">
        <v>150.69900000000001</v>
      </c>
      <c r="V1276" s="141">
        <v>4.0000000000000003E-5</v>
      </c>
      <c r="W1276" s="141">
        <f t="shared" si="22"/>
        <v>8.4321473414219819E-3</v>
      </c>
      <c r="X1276" s="141">
        <v>5.0816110966602163E-4</v>
      </c>
      <c r="AC1276" s="2"/>
      <c r="AD1276" s="2"/>
      <c r="AE1276" s="2"/>
    </row>
    <row r="1277" spans="1:31" s="134" customFormat="1">
      <c r="A1277" s="138" t="s">
        <v>1213</v>
      </c>
      <c r="B1277" s="138">
        <v>9888</v>
      </c>
      <c r="C1277" s="138" t="s">
        <v>2550</v>
      </c>
      <c r="D1277" s="138" t="s">
        <v>2551</v>
      </c>
      <c r="E1277" s="138" t="s">
        <v>309</v>
      </c>
      <c r="F1277" s="138" t="s">
        <v>2550</v>
      </c>
      <c r="G1277" s="138" t="s">
        <v>3534</v>
      </c>
      <c r="H1277" s="138" t="s">
        <v>321</v>
      </c>
      <c r="I1277" s="138" t="s">
        <v>917</v>
      </c>
      <c r="J1277" s="138" t="s">
        <v>204</v>
      </c>
      <c r="K1277" s="138" t="s">
        <v>204</v>
      </c>
      <c r="L1277" s="138" t="s">
        <v>325</v>
      </c>
      <c r="M1277" s="138" t="s">
        <v>340</v>
      </c>
      <c r="N1277" s="138" t="s">
        <v>440</v>
      </c>
      <c r="O1277" s="138" t="s">
        <v>339</v>
      </c>
      <c r="P1277" s="138" t="s">
        <v>1212</v>
      </c>
      <c r="Q1277" s="139">
        <v>4574</v>
      </c>
      <c r="R1277" s="139">
        <v>1</v>
      </c>
      <c r="S1277" s="139">
        <v>3240</v>
      </c>
      <c r="T1277" s="140"/>
      <c r="U1277" s="139">
        <v>148.19800000000001</v>
      </c>
      <c r="V1277" s="141">
        <v>2.0000000000000002E-5</v>
      </c>
      <c r="W1277" s="141">
        <f t="shared" si="22"/>
        <v>8.2922074579396994E-3</v>
      </c>
      <c r="X1277" s="141">
        <v>4.9972766992670867E-4</v>
      </c>
      <c r="AC1277" s="2"/>
      <c r="AD1277" s="2"/>
      <c r="AE1277" s="2"/>
    </row>
    <row r="1278" spans="1:31" s="134" customFormat="1">
      <c r="A1278" s="138" t="s">
        <v>1213</v>
      </c>
      <c r="B1278" s="138">
        <v>9888</v>
      </c>
      <c r="C1278" s="138" t="s">
        <v>2703</v>
      </c>
      <c r="D1278" s="138" t="s">
        <v>2704</v>
      </c>
      <c r="E1278" s="138" t="s">
        <v>309</v>
      </c>
      <c r="F1278" s="138" t="s">
        <v>2703</v>
      </c>
      <c r="G1278" s="138" t="s">
        <v>3746</v>
      </c>
      <c r="H1278" s="138" t="s">
        <v>321</v>
      </c>
      <c r="I1278" s="138" t="s">
        <v>917</v>
      </c>
      <c r="J1278" s="138" t="s">
        <v>204</v>
      </c>
      <c r="K1278" s="138" t="s">
        <v>204</v>
      </c>
      <c r="L1278" s="138" t="s">
        <v>325</v>
      </c>
      <c r="M1278" s="138" t="s">
        <v>340</v>
      </c>
      <c r="N1278" s="138" t="s">
        <v>451</v>
      </c>
      <c r="O1278" s="138" t="s">
        <v>339</v>
      </c>
      <c r="P1278" s="138" t="s">
        <v>1212</v>
      </c>
      <c r="Q1278" s="139">
        <v>138</v>
      </c>
      <c r="R1278" s="139">
        <v>1</v>
      </c>
      <c r="S1278" s="139">
        <v>99210</v>
      </c>
      <c r="T1278" s="140"/>
      <c r="U1278" s="139">
        <v>136.91</v>
      </c>
      <c r="V1278" s="141">
        <v>2.0000000000000002E-5</v>
      </c>
      <c r="W1278" s="141">
        <f t="shared" si="22"/>
        <v>7.6606035376086323E-3</v>
      </c>
      <c r="X1278" s="141">
        <v>4.6166422819245655E-4</v>
      </c>
      <c r="AC1278" s="2"/>
      <c r="AD1278" s="2"/>
      <c r="AE1278" s="2"/>
    </row>
    <row r="1279" spans="1:31" s="134" customFormat="1">
      <c r="A1279" s="138" t="s">
        <v>1213</v>
      </c>
      <c r="B1279" s="138">
        <v>9888</v>
      </c>
      <c r="C1279" s="138" t="s">
        <v>2973</v>
      </c>
      <c r="D1279" s="138" t="s">
        <v>2974</v>
      </c>
      <c r="E1279" s="138" t="s">
        <v>309</v>
      </c>
      <c r="F1279" s="138" t="s">
        <v>2973</v>
      </c>
      <c r="G1279" s="138" t="s">
        <v>3803</v>
      </c>
      <c r="H1279" s="138" t="s">
        <v>321</v>
      </c>
      <c r="I1279" s="138" t="s">
        <v>917</v>
      </c>
      <c r="J1279" s="138" t="s">
        <v>204</v>
      </c>
      <c r="K1279" s="138" t="s">
        <v>204</v>
      </c>
      <c r="L1279" s="138" t="s">
        <v>325</v>
      </c>
      <c r="M1279" s="138" t="s">
        <v>340</v>
      </c>
      <c r="N1279" s="138" t="s">
        <v>464</v>
      </c>
      <c r="O1279" s="138" t="s">
        <v>339</v>
      </c>
      <c r="P1279" s="138" t="s">
        <v>1212</v>
      </c>
      <c r="Q1279" s="139">
        <v>22689.9</v>
      </c>
      <c r="R1279" s="139">
        <v>1</v>
      </c>
      <c r="S1279" s="139">
        <v>549</v>
      </c>
      <c r="T1279" s="140"/>
      <c r="U1279" s="139">
        <v>124.568</v>
      </c>
      <c r="V1279" s="141">
        <v>1.4999999999999999E-4</v>
      </c>
      <c r="W1279" s="141">
        <f t="shared" si="22"/>
        <v>6.9700245524273764E-3</v>
      </c>
      <c r="X1279" s="141">
        <v>4.2004666991072914E-4</v>
      </c>
      <c r="AC1279" s="2"/>
      <c r="AD1279" s="2"/>
      <c r="AE1279" s="2"/>
    </row>
    <row r="1280" spans="1:31" s="134" customFormat="1">
      <c r="A1280" s="138" t="s">
        <v>1213</v>
      </c>
      <c r="B1280" s="138">
        <v>9888</v>
      </c>
      <c r="C1280" s="138" t="s">
        <v>2327</v>
      </c>
      <c r="D1280" s="138" t="s">
        <v>2328</v>
      </c>
      <c r="E1280" s="138" t="s">
        <v>309</v>
      </c>
      <c r="F1280" s="138" t="s">
        <v>2327</v>
      </c>
      <c r="G1280" s="138" t="s">
        <v>3745</v>
      </c>
      <c r="H1280" s="138" t="s">
        <v>321</v>
      </c>
      <c r="I1280" s="138" t="s">
        <v>917</v>
      </c>
      <c r="J1280" s="138" t="s">
        <v>204</v>
      </c>
      <c r="K1280" s="138" t="s">
        <v>204</v>
      </c>
      <c r="L1280" s="138" t="s">
        <v>325</v>
      </c>
      <c r="M1280" s="138" t="s">
        <v>340</v>
      </c>
      <c r="N1280" s="138" t="s">
        <v>464</v>
      </c>
      <c r="O1280" s="138" t="s">
        <v>339</v>
      </c>
      <c r="P1280" s="138" t="s">
        <v>1212</v>
      </c>
      <c r="Q1280" s="139">
        <v>4220</v>
      </c>
      <c r="R1280" s="139">
        <v>1</v>
      </c>
      <c r="S1280" s="139">
        <v>2900</v>
      </c>
      <c r="T1280" s="139">
        <v>1.0129999999999999</v>
      </c>
      <c r="U1280" s="139">
        <v>123.393</v>
      </c>
      <c r="V1280" s="141">
        <v>2.0000000000000002E-5</v>
      </c>
      <c r="W1280" s="141">
        <f t="shared" si="22"/>
        <v>6.9042791053695275E-3</v>
      </c>
      <c r="X1280" s="141">
        <v>4.1608453808598196E-4</v>
      </c>
      <c r="AC1280" s="2"/>
      <c r="AD1280" s="2"/>
      <c r="AE1280" s="2"/>
    </row>
    <row r="1281" spans="1:31" s="134" customFormat="1">
      <c r="A1281" s="138" t="s">
        <v>1213</v>
      </c>
      <c r="B1281" s="138">
        <v>9888</v>
      </c>
      <c r="C1281" s="138" t="s">
        <v>1753</v>
      </c>
      <c r="D1281" s="138" t="s">
        <v>1754</v>
      </c>
      <c r="E1281" s="138" t="s">
        <v>309</v>
      </c>
      <c r="F1281" s="138" t="s">
        <v>1753</v>
      </c>
      <c r="G1281" s="138" t="s">
        <v>3663</v>
      </c>
      <c r="H1281" s="138" t="s">
        <v>321</v>
      </c>
      <c r="I1281" s="138" t="s">
        <v>917</v>
      </c>
      <c r="J1281" s="138" t="s">
        <v>204</v>
      </c>
      <c r="K1281" s="138" t="s">
        <v>204</v>
      </c>
      <c r="L1281" s="138" t="s">
        <v>325</v>
      </c>
      <c r="M1281" s="138" t="s">
        <v>340</v>
      </c>
      <c r="N1281" s="138" t="s">
        <v>447</v>
      </c>
      <c r="O1281" s="138" t="s">
        <v>339</v>
      </c>
      <c r="P1281" s="138" t="s">
        <v>1212</v>
      </c>
      <c r="Q1281" s="139">
        <v>6958</v>
      </c>
      <c r="R1281" s="139">
        <v>1</v>
      </c>
      <c r="S1281" s="139">
        <v>1661</v>
      </c>
      <c r="T1281" s="140"/>
      <c r="U1281" s="139">
        <v>115.572</v>
      </c>
      <c r="V1281" s="141">
        <v>2.0000000000000002E-5</v>
      </c>
      <c r="W1281" s="141">
        <f t="shared" si="22"/>
        <v>6.46666621903809E-3</v>
      </c>
      <c r="X1281" s="141">
        <v>3.8971191425504775E-4</v>
      </c>
      <c r="AC1281" s="2"/>
      <c r="AD1281" s="2"/>
      <c r="AE1281" s="2"/>
    </row>
    <row r="1282" spans="1:31" s="134" customFormat="1">
      <c r="A1282" s="138" t="s">
        <v>1213</v>
      </c>
      <c r="B1282" s="138">
        <v>9888</v>
      </c>
      <c r="C1282" s="138" t="s">
        <v>2536</v>
      </c>
      <c r="D1282" s="138" t="s">
        <v>2537</v>
      </c>
      <c r="E1282" s="138" t="s">
        <v>309</v>
      </c>
      <c r="F1282" s="138" t="s">
        <v>2536</v>
      </c>
      <c r="G1282" s="138" t="s">
        <v>3790</v>
      </c>
      <c r="H1282" s="138" t="s">
        <v>321</v>
      </c>
      <c r="I1282" s="138" t="s">
        <v>917</v>
      </c>
      <c r="J1282" s="138" t="s">
        <v>204</v>
      </c>
      <c r="K1282" s="138" t="s">
        <v>204</v>
      </c>
      <c r="L1282" s="138" t="s">
        <v>325</v>
      </c>
      <c r="M1282" s="138" t="s">
        <v>340</v>
      </c>
      <c r="N1282" s="138" t="s">
        <v>451</v>
      </c>
      <c r="O1282" s="138" t="s">
        <v>339</v>
      </c>
      <c r="P1282" s="138" t="s">
        <v>1212</v>
      </c>
      <c r="Q1282" s="139">
        <v>139435</v>
      </c>
      <c r="R1282" s="139">
        <v>1</v>
      </c>
      <c r="S1282" s="139">
        <v>80.5</v>
      </c>
      <c r="T1282" s="140"/>
      <c r="U1282" s="139">
        <v>112.245</v>
      </c>
      <c r="V1282" s="141">
        <v>1.1E-4</v>
      </c>
      <c r="W1282" s="141">
        <f t="shared" ref="W1282:W1313" si="24">U1282/SUMIF(B:B,B1282,U:U)</f>
        <v>6.2805086851134397E-3</v>
      </c>
      <c r="X1282" s="141">
        <v>3.7849318014361469E-4</v>
      </c>
      <c r="AC1282" s="2"/>
      <c r="AD1282" s="2"/>
      <c r="AE1282" s="2"/>
    </row>
    <row r="1283" spans="1:31" s="134" customFormat="1">
      <c r="A1283" s="138" t="s">
        <v>1213</v>
      </c>
      <c r="B1283" s="138">
        <v>9888</v>
      </c>
      <c r="C1283" s="138" t="s">
        <v>3258</v>
      </c>
      <c r="D1283" s="138" t="s">
        <v>3259</v>
      </c>
      <c r="E1283" s="138" t="s">
        <v>309</v>
      </c>
      <c r="F1283" s="138" t="s">
        <v>3258</v>
      </c>
      <c r="G1283" s="138" t="s">
        <v>3622</v>
      </c>
      <c r="H1283" s="138" t="s">
        <v>321</v>
      </c>
      <c r="I1283" s="138" t="s">
        <v>917</v>
      </c>
      <c r="J1283" s="138" t="s">
        <v>204</v>
      </c>
      <c r="K1283" s="138" t="s">
        <v>204</v>
      </c>
      <c r="L1283" s="138" t="s">
        <v>325</v>
      </c>
      <c r="M1283" s="138" t="s">
        <v>340</v>
      </c>
      <c r="N1283" s="138" t="s">
        <v>441</v>
      </c>
      <c r="O1283" s="138" t="s">
        <v>339</v>
      </c>
      <c r="P1283" s="138" t="s">
        <v>1212</v>
      </c>
      <c r="Q1283" s="139">
        <v>418</v>
      </c>
      <c r="R1283" s="139">
        <v>1</v>
      </c>
      <c r="S1283" s="139">
        <v>26100</v>
      </c>
      <c r="T1283" s="140"/>
      <c r="U1283" s="139">
        <v>109.098</v>
      </c>
      <c r="V1283" s="141">
        <v>1.0000000000000001E-5</v>
      </c>
      <c r="W1283" s="141">
        <f t="shared" si="24"/>
        <v>6.1044227941423317E-3</v>
      </c>
      <c r="X1283" s="141">
        <v>3.67881410907462E-4</v>
      </c>
      <c r="AC1283" s="2"/>
      <c r="AD1283" s="2"/>
      <c r="AE1283" s="2"/>
    </row>
    <row r="1284" spans="1:31" s="134" customFormat="1">
      <c r="A1284" s="138" t="s">
        <v>1213</v>
      </c>
      <c r="B1284" s="138">
        <v>9888</v>
      </c>
      <c r="C1284" s="138" t="s">
        <v>2351</v>
      </c>
      <c r="D1284" s="138" t="s">
        <v>2352</v>
      </c>
      <c r="E1284" s="138" t="s">
        <v>309</v>
      </c>
      <c r="F1284" s="138" t="s">
        <v>3737</v>
      </c>
      <c r="G1284" s="138" t="s">
        <v>3738</v>
      </c>
      <c r="H1284" s="138" t="s">
        <v>321</v>
      </c>
      <c r="I1284" s="138" t="s">
        <v>917</v>
      </c>
      <c r="J1284" s="138" t="s">
        <v>204</v>
      </c>
      <c r="K1284" s="138" t="s">
        <v>204</v>
      </c>
      <c r="L1284" s="138" t="s">
        <v>325</v>
      </c>
      <c r="M1284" s="138" t="s">
        <v>340</v>
      </c>
      <c r="N1284" s="138" t="s">
        <v>459</v>
      </c>
      <c r="O1284" s="138" t="s">
        <v>339</v>
      </c>
      <c r="P1284" s="138" t="s">
        <v>1212</v>
      </c>
      <c r="Q1284" s="139">
        <v>1370</v>
      </c>
      <c r="R1284" s="139">
        <v>1</v>
      </c>
      <c r="S1284" s="139">
        <v>7800</v>
      </c>
      <c r="T1284" s="140"/>
      <c r="U1284" s="139">
        <v>106.86</v>
      </c>
      <c r="V1284" s="141">
        <v>1.0000000000000001E-5</v>
      </c>
      <c r="W1284" s="141">
        <f t="shared" si="24"/>
        <v>5.9791987000866152E-3</v>
      </c>
      <c r="X1284" s="141">
        <v>3.6033481429147547E-4</v>
      </c>
      <c r="AC1284" s="2"/>
      <c r="AD1284" s="2"/>
      <c r="AE1284" s="2"/>
    </row>
    <row r="1285" spans="1:31" s="134" customFormat="1">
      <c r="A1285" s="138" t="s">
        <v>1213</v>
      </c>
      <c r="B1285" s="138">
        <v>9888</v>
      </c>
      <c r="C1285" s="138" t="s">
        <v>3574</v>
      </c>
      <c r="D1285" s="138" t="s">
        <v>3575</v>
      </c>
      <c r="E1285" s="138" t="s">
        <v>309</v>
      </c>
      <c r="F1285" s="138" t="s">
        <v>3576</v>
      </c>
      <c r="G1285" s="138" t="s">
        <v>3577</v>
      </c>
      <c r="H1285" s="138" t="s">
        <v>321</v>
      </c>
      <c r="I1285" s="138" t="s">
        <v>917</v>
      </c>
      <c r="J1285" s="138" t="s">
        <v>204</v>
      </c>
      <c r="K1285" s="138" t="s">
        <v>204</v>
      </c>
      <c r="L1285" s="138" t="s">
        <v>325</v>
      </c>
      <c r="M1285" s="138" t="s">
        <v>340</v>
      </c>
      <c r="N1285" s="138" t="s">
        <v>454</v>
      </c>
      <c r="O1285" s="138" t="s">
        <v>339</v>
      </c>
      <c r="P1285" s="138" t="s">
        <v>1212</v>
      </c>
      <c r="Q1285" s="139">
        <v>6859</v>
      </c>
      <c r="R1285" s="139">
        <v>1</v>
      </c>
      <c r="S1285" s="139">
        <v>1249</v>
      </c>
      <c r="T1285" s="139">
        <v>1.2969999999999999</v>
      </c>
      <c r="U1285" s="139">
        <v>86.965999999999994</v>
      </c>
      <c r="V1285" s="141">
        <v>1.0000000000000001E-5</v>
      </c>
      <c r="W1285" s="141">
        <f t="shared" si="24"/>
        <v>4.8660583394322717E-3</v>
      </c>
      <c r="X1285" s="141">
        <v>2.932517074646496E-4</v>
      </c>
      <c r="AC1285" s="2"/>
      <c r="AD1285" s="2"/>
      <c r="AE1285" s="2"/>
    </row>
    <row r="1286" spans="1:31" s="134" customFormat="1">
      <c r="A1286" s="138" t="s">
        <v>1213</v>
      </c>
      <c r="B1286" s="138">
        <v>9888</v>
      </c>
      <c r="C1286" s="138" t="s">
        <v>2517</v>
      </c>
      <c r="D1286" s="138" t="s">
        <v>2518</v>
      </c>
      <c r="E1286" s="138" t="s">
        <v>309</v>
      </c>
      <c r="F1286" s="138" t="s">
        <v>2517</v>
      </c>
      <c r="G1286" s="138" t="s">
        <v>3779</v>
      </c>
      <c r="H1286" s="138" t="s">
        <v>321</v>
      </c>
      <c r="I1286" s="138" t="s">
        <v>917</v>
      </c>
      <c r="J1286" s="138" t="s">
        <v>204</v>
      </c>
      <c r="K1286" s="138" t="s">
        <v>204</v>
      </c>
      <c r="L1286" s="138" t="s">
        <v>325</v>
      </c>
      <c r="M1286" s="138" t="s">
        <v>340</v>
      </c>
      <c r="N1286" s="138" t="s">
        <v>447</v>
      </c>
      <c r="O1286" s="138" t="s">
        <v>339</v>
      </c>
      <c r="P1286" s="138" t="s">
        <v>1212</v>
      </c>
      <c r="Q1286" s="139">
        <v>8578</v>
      </c>
      <c r="R1286" s="139">
        <v>1</v>
      </c>
      <c r="S1286" s="139">
        <v>972.7</v>
      </c>
      <c r="T1286" s="140"/>
      <c r="U1286" s="139">
        <v>83.438000000000002</v>
      </c>
      <c r="V1286" s="141">
        <v>2.0000000000000002E-5</v>
      </c>
      <c r="W1286" s="141">
        <f t="shared" si="24"/>
        <v>4.6686541375428317E-3</v>
      </c>
      <c r="X1286" s="141">
        <v>2.8135519590915338E-4</v>
      </c>
      <c r="AC1286" s="2"/>
      <c r="AD1286" s="2"/>
      <c r="AE1286" s="2"/>
    </row>
    <row r="1287" spans="1:31" s="134" customFormat="1">
      <c r="A1287" s="138" t="s">
        <v>1213</v>
      </c>
      <c r="B1287" s="138">
        <v>9888</v>
      </c>
      <c r="C1287" s="138" t="s">
        <v>2050</v>
      </c>
      <c r="D1287" s="138" t="s">
        <v>2051</v>
      </c>
      <c r="E1287" s="138" t="s">
        <v>309</v>
      </c>
      <c r="F1287" s="138" t="s">
        <v>2050</v>
      </c>
      <c r="G1287" s="138" t="s">
        <v>3668</v>
      </c>
      <c r="H1287" s="138" t="s">
        <v>321</v>
      </c>
      <c r="I1287" s="138" t="s">
        <v>917</v>
      </c>
      <c r="J1287" s="138" t="s">
        <v>204</v>
      </c>
      <c r="K1287" s="138" t="s">
        <v>204</v>
      </c>
      <c r="L1287" s="138" t="s">
        <v>325</v>
      </c>
      <c r="M1287" s="138" t="s">
        <v>340</v>
      </c>
      <c r="N1287" s="138" t="s">
        <v>464</v>
      </c>
      <c r="O1287" s="138" t="s">
        <v>339</v>
      </c>
      <c r="P1287" s="138" t="s">
        <v>1212</v>
      </c>
      <c r="Q1287" s="139">
        <v>4315</v>
      </c>
      <c r="R1287" s="139">
        <v>1</v>
      </c>
      <c r="S1287" s="139">
        <v>1796</v>
      </c>
      <c r="T1287" s="140"/>
      <c r="U1287" s="139">
        <v>77.497</v>
      </c>
      <c r="V1287" s="141">
        <v>1.0000000000000001E-5</v>
      </c>
      <c r="W1287" s="141">
        <f t="shared" si="24"/>
        <v>4.3362339665039534E-3</v>
      </c>
      <c r="X1287" s="141">
        <v>2.6132198299781467E-4</v>
      </c>
      <c r="AC1287" s="2"/>
      <c r="AD1287" s="2"/>
      <c r="AE1287" s="2"/>
    </row>
    <row r="1288" spans="1:31" s="134" customFormat="1">
      <c r="A1288" s="138" t="s">
        <v>1213</v>
      </c>
      <c r="B1288" s="138">
        <v>9888</v>
      </c>
      <c r="C1288" s="138" t="s">
        <v>1696</v>
      </c>
      <c r="D1288" s="138" t="s">
        <v>1697</v>
      </c>
      <c r="E1288" s="138" t="s">
        <v>309</v>
      </c>
      <c r="F1288" s="138" t="s">
        <v>3772</v>
      </c>
      <c r="G1288" s="138" t="s">
        <v>3773</v>
      </c>
      <c r="H1288" s="138" t="s">
        <v>321</v>
      </c>
      <c r="I1288" s="138" t="s">
        <v>917</v>
      </c>
      <c r="J1288" s="138" t="s">
        <v>204</v>
      </c>
      <c r="K1288" s="138" t="s">
        <v>204</v>
      </c>
      <c r="L1288" s="138" t="s">
        <v>325</v>
      </c>
      <c r="M1288" s="138" t="s">
        <v>340</v>
      </c>
      <c r="N1288" s="138" t="s">
        <v>464</v>
      </c>
      <c r="O1288" s="138" t="s">
        <v>339</v>
      </c>
      <c r="P1288" s="138" t="s">
        <v>1212</v>
      </c>
      <c r="Q1288" s="139">
        <v>1353</v>
      </c>
      <c r="R1288" s="139">
        <v>1</v>
      </c>
      <c r="S1288" s="139">
        <v>5236</v>
      </c>
      <c r="T1288" s="140"/>
      <c r="U1288" s="139">
        <v>70.843000000000004</v>
      </c>
      <c r="V1288" s="141">
        <v>1.0000000000000001E-5</v>
      </c>
      <c r="W1288" s="141">
        <f t="shared" si="24"/>
        <v>3.9639188986546519E-3</v>
      </c>
      <c r="X1288" s="141">
        <v>2.3888451477494852E-4</v>
      </c>
      <c r="AC1288" s="2"/>
      <c r="AD1288" s="2"/>
      <c r="AE1288" s="2"/>
    </row>
    <row r="1289" spans="1:31" s="134" customFormat="1">
      <c r="A1289" s="138" t="s">
        <v>1213</v>
      </c>
      <c r="B1289" s="138">
        <v>9888</v>
      </c>
      <c r="C1289" s="138" t="s">
        <v>2280</v>
      </c>
      <c r="D1289" s="138" t="s">
        <v>2281</v>
      </c>
      <c r="E1289" s="138" t="s">
        <v>309</v>
      </c>
      <c r="F1289" s="138" t="s">
        <v>2280</v>
      </c>
      <c r="G1289" s="138" t="s">
        <v>3608</v>
      </c>
      <c r="H1289" s="138" t="s">
        <v>321</v>
      </c>
      <c r="I1289" s="138" t="s">
        <v>917</v>
      </c>
      <c r="J1289" s="138" t="s">
        <v>204</v>
      </c>
      <c r="K1289" s="138" t="s">
        <v>204</v>
      </c>
      <c r="L1289" s="138" t="s">
        <v>325</v>
      </c>
      <c r="M1289" s="138" t="s">
        <v>340</v>
      </c>
      <c r="N1289" s="138" t="s">
        <v>454</v>
      </c>
      <c r="O1289" s="138" t="s">
        <v>339</v>
      </c>
      <c r="P1289" s="138" t="s">
        <v>1212</v>
      </c>
      <c r="Q1289" s="139">
        <v>104</v>
      </c>
      <c r="R1289" s="139">
        <v>1</v>
      </c>
      <c r="S1289" s="139">
        <v>57450</v>
      </c>
      <c r="T1289" s="140"/>
      <c r="U1289" s="139">
        <v>59.747999999999998</v>
      </c>
      <c r="V1289" s="141">
        <v>1.0000000000000001E-5</v>
      </c>
      <c r="W1289" s="141">
        <f t="shared" si="24"/>
        <v>3.343114017712662E-3</v>
      </c>
      <c r="X1289" s="141">
        <v>2.0147187426808043E-4</v>
      </c>
      <c r="AC1289" s="2"/>
      <c r="AD1289" s="2"/>
      <c r="AE1289" s="2"/>
    </row>
    <row r="1290" spans="1:31" s="134" customFormat="1">
      <c r="A1290" s="138" t="s">
        <v>1213</v>
      </c>
      <c r="B1290" s="138">
        <v>9888</v>
      </c>
      <c r="C1290" s="138" t="s">
        <v>3571</v>
      </c>
      <c r="D1290" s="138" t="s">
        <v>3572</v>
      </c>
      <c r="E1290" s="138" t="s">
        <v>309</v>
      </c>
      <c r="F1290" s="138" t="s">
        <v>3571</v>
      </c>
      <c r="G1290" s="138" t="s">
        <v>3573</v>
      </c>
      <c r="H1290" s="138" t="s">
        <v>321</v>
      </c>
      <c r="I1290" s="138" t="s">
        <v>917</v>
      </c>
      <c r="J1290" s="138" t="s">
        <v>204</v>
      </c>
      <c r="K1290" s="138" t="s">
        <v>204</v>
      </c>
      <c r="L1290" s="138" t="s">
        <v>325</v>
      </c>
      <c r="M1290" s="138" t="s">
        <v>340</v>
      </c>
      <c r="N1290" s="138" t="s">
        <v>475</v>
      </c>
      <c r="O1290" s="138" t="s">
        <v>339</v>
      </c>
      <c r="P1290" s="138" t="s">
        <v>1212</v>
      </c>
      <c r="Q1290" s="139">
        <v>196</v>
      </c>
      <c r="R1290" s="139">
        <v>1</v>
      </c>
      <c r="S1290" s="139">
        <v>30240</v>
      </c>
      <c r="T1290" s="140"/>
      <c r="U1290" s="139">
        <v>59.27</v>
      </c>
      <c r="V1290" s="141">
        <v>1.0000000000000001E-5</v>
      </c>
      <c r="W1290" s="141">
        <f t="shared" si="24"/>
        <v>3.3163682103138099E-3</v>
      </c>
      <c r="X1290" s="141">
        <v>1.9986004532150247E-4</v>
      </c>
      <c r="AC1290" s="2"/>
      <c r="AD1290" s="2"/>
      <c r="AE1290" s="2"/>
    </row>
    <row r="1291" spans="1:31" s="134" customFormat="1">
      <c r="A1291" s="138" t="s">
        <v>1213</v>
      </c>
      <c r="B1291" s="138">
        <v>9888</v>
      </c>
      <c r="C1291" s="138" t="s">
        <v>3565</v>
      </c>
      <c r="D1291" s="138" t="s">
        <v>3566</v>
      </c>
      <c r="E1291" s="138" t="s">
        <v>309</v>
      </c>
      <c r="F1291" s="138" t="s">
        <v>3565</v>
      </c>
      <c r="G1291" s="138" t="s">
        <v>3567</v>
      </c>
      <c r="H1291" s="138" t="s">
        <v>321</v>
      </c>
      <c r="I1291" s="138" t="s">
        <v>917</v>
      </c>
      <c r="J1291" s="138" t="s">
        <v>204</v>
      </c>
      <c r="K1291" s="138" t="s">
        <v>204</v>
      </c>
      <c r="L1291" s="138" t="s">
        <v>325</v>
      </c>
      <c r="M1291" s="138" t="s">
        <v>340</v>
      </c>
      <c r="N1291" s="138" t="s">
        <v>458</v>
      </c>
      <c r="O1291" s="138" t="s">
        <v>339</v>
      </c>
      <c r="P1291" s="138" t="s">
        <v>1212</v>
      </c>
      <c r="Q1291" s="139">
        <v>203</v>
      </c>
      <c r="R1291" s="139">
        <v>1</v>
      </c>
      <c r="S1291" s="139">
        <v>21310</v>
      </c>
      <c r="T1291" s="140"/>
      <c r="U1291" s="139">
        <v>43.259</v>
      </c>
      <c r="V1291" s="141">
        <v>0</v>
      </c>
      <c r="W1291" s="141">
        <f t="shared" si="24"/>
        <v>2.4204955695961714E-3</v>
      </c>
      <c r="X1291" s="141">
        <v>1.4587051966530917E-4</v>
      </c>
      <c r="AC1291" s="2"/>
      <c r="AD1291" s="2"/>
      <c r="AE1291" s="2"/>
    </row>
    <row r="1292" spans="1:31" s="134" customFormat="1">
      <c r="A1292" s="138" t="s">
        <v>1213</v>
      </c>
      <c r="B1292" s="138">
        <v>9888</v>
      </c>
      <c r="C1292" s="138" t="s">
        <v>1899</v>
      </c>
      <c r="D1292" s="138" t="s">
        <v>1900</v>
      </c>
      <c r="E1292" s="138" t="s">
        <v>311</v>
      </c>
      <c r="F1292" s="138" t="s">
        <v>1899</v>
      </c>
      <c r="G1292" s="138" t="s">
        <v>3628</v>
      </c>
      <c r="H1292" s="138" t="s">
        <v>321</v>
      </c>
      <c r="I1292" s="138" t="s">
        <v>917</v>
      </c>
      <c r="J1292" s="138" t="s">
        <v>204</v>
      </c>
      <c r="K1292" s="138" t="s">
        <v>233</v>
      </c>
      <c r="L1292" s="138" t="s">
        <v>325</v>
      </c>
      <c r="M1292" s="138" t="s">
        <v>340</v>
      </c>
      <c r="N1292" s="138" t="s">
        <v>454</v>
      </c>
      <c r="O1292" s="138" t="s">
        <v>339</v>
      </c>
      <c r="P1292" s="138" t="s">
        <v>1212</v>
      </c>
      <c r="Q1292" s="139">
        <v>695</v>
      </c>
      <c r="R1292" s="139">
        <v>1</v>
      </c>
      <c r="S1292" s="139">
        <v>4205</v>
      </c>
      <c r="T1292" s="139">
        <v>0.77500000000000002</v>
      </c>
      <c r="U1292" s="139">
        <v>30</v>
      </c>
      <c r="V1292" s="141">
        <v>0</v>
      </c>
      <c r="W1292" s="141">
        <f t="shared" si="24"/>
        <v>1.6786071589238111E-3</v>
      </c>
      <c r="X1292" s="141">
        <v>1.0116081254673652E-4</v>
      </c>
      <c r="AC1292" s="2"/>
      <c r="AD1292" s="2"/>
      <c r="AE1292" s="2"/>
    </row>
    <row r="1293" spans="1:31" s="134" customFormat="1">
      <c r="A1293" s="138" t="s">
        <v>1213</v>
      </c>
      <c r="B1293" s="138">
        <v>9888</v>
      </c>
      <c r="C1293" s="138" t="s">
        <v>2598</v>
      </c>
      <c r="D1293" s="138" t="s">
        <v>2599</v>
      </c>
      <c r="E1293" s="138" t="s">
        <v>309</v>
      </c>
      <c r="F1293" s="138" t="s">
        <v>2598</v>
      </c>
      <c r="G1293" s="138" t="s">
        <v>3664</v>
      </c>
      <c r="H1293" s="138" t="s">
        <v>321</v>
      </c>
      <c r="I1293" s="138" t="s">
        <v>917</v>
      </c>
      <c r="J1293" s="138" t="s">
        <v>204</v>
      </c>
      <c r="K1293" s="138" t="s">
        <v>204</v>
      </c>
      <c r="L1293" s="138" t="s">
        <v>325</v>
      </c>
      <c r="M1293" s="138" t="s">
        <v>340</v>
      </c>
      <c r="N1293" s="138" t="s">
        <v>454</v>
      </c>
      <c r="O1293" s="138" t="s">
        <v>339</v>
      </c>
      <c r="P1293" s="138" t="s">
        <v>1212</v>
      </c>
      <c r="Q1293" s="139">
        <v>13996</v>
      </c>
      <c r="R1293" s="139">
        <v>1</v>
      </c>
      <c r="S1293" s="139">
        <v>203</v>
      </c>
      <c r="T1293" s="140"/>
      <c r="U1293" s="139">
        <v>28.411999999999999</v>
      </c>
      <c r="V1293" s="141">
        <v>1.0000000000000001E-5</v>
      </c>
      <c r="W1293" s="141">
        <f t="shared" si="24"/>
        <v>1.5897528866447774E-3</v>
      </c>
      <c r="X1293" s="141">
        <v>9.5806033535929266E-5</v>
      </c>
      <c r="AC1293" s="2"/>
      <c r="AD1293" s="2"/>
      <c r="AE1293" s="2"/>
    </row>
    <row r="1294" spans="1:31" s="134" customFormat="1">
      <c r="A1294" s="138" t="s">
        <v>1213</v>
      </c>
      <c r="B1294" s="138">
        <v>9888</v>
      </c>
      <c r="C1294" s="138" t="s">
        <v>2489</v>
      </c>
      <c r="D1294" s="138" t="s">
        <v>2490</v>
      </c>
      <c r="E1294" s="138" t="s">
        <v>309</v>
      </c>
      <c r="F1294" s="138" t="s">
        <v>3758</v>
      </c>
      <c r="G1294" s="138" t="s">
        <v>3759</v>
      </c>
      <c r="H1294" s="138" t="s">
        <v>321</v>
      </c>
      <c r="I1294" s="138" t="s">
        <v>917</v>
      </c>
      <c r="J1294" s="138" t="s">
        <v>204</v>
      </c>
      <c r="K1294" s="138" t="s">
        <v>204</v>
      </c>
      <c r="L1294" s="138" t="s">
        <v>325</v>
      </c>
      <c r="M1294" s="138" t="s">
        <v>340</v>
      </c>
      <c r="N1294" s="138" t="s">
        <v>476</v>
      </c>
      <c r="O1294" s="138" t="s">
        <v>339</v>
      </c>
      <c r="P1294" s="138" t="s">
        <v>1212</v>
      </c>
      <c r="Q1294" s="139">
        <v>76</v>
      </c>
      <c r="R1294" s="139">
        <v>1</v>
      </c>
      <c r="S1294" s="139">
        <v>32170</v>
      </c>
      <c r="T1294" s="140"/>
      <c r="U1294" s="139">
        <v>24.449000000000002</v>
      </c>
      <c r="V1294" s="141">
        <v>0</v>
      </c>
      <c r="W1294" s="141">
        <f t="shared" si="24"/>
        <v>1.368008880950942E-3</v>
      </c>
      <c r="X1294" s="141">
        <v>8.2442690198505372E-5</v>
      </c>
      <c r="AC1294" s="2"/>
      <c r="AD1294" s="2"/>
      <c r="AE1294" s="2"/>
    </row>
    <row r="1295" spans="1:31" s="134" customFormat="1">
      <c r="A1295" s="138" t="s">
        <v>1213</v>
      </c>
      <c r="B1295" s="138">
        <v>9888</v>
      </c>
      <c r="C1295" s="138" t="s">
        <v>2262</v>
      </c>
      <c r="D1295" s="138" t="s">
        <v>2263</v>
      </c>
      <c r="E1295" s="138" t="s">
        <v>309</v>
      </c>
      <c r="F1295" s="138" t="s">
        <v>2262</v>
      </c>
      <c r="G1295" s="138" t="s">
        <v>3747</v>
      </c>
      <c r="H1295" s="138" t="s">
        <v>321</v>
      </c>
      <c r="I1295" s="138" t="s">
        <v>917</v>
      </c>
      <c r="J1295" s="138" t="s">
        <v>204</v>
      </c>
      <c r="K1295" s="138" t="s">
        <v>204</v>
      </c>
      <c r="L1295" s="138" t="s">
        <v>325</v>
      </c>
      <c r="M1295" s="138" t="s">
        <v>340</v>
      </c>
      <c r="N1295" s="138" t="s">
        <v>441</v>
      </c>
      <c r="O1295" s="138" t="s">
        <v>339</v>
      </c>
      <c r="P1295" s="138" t="s">
        <v>1212</v>
      </c>
      <c r="Q1295" s="139">
        <v>1488</v>
      </c>
      <c r="R1295" s="139">
        <v>1</v>
      </c>
      <c r="S1295" s="139">
        <v>1013</v>
      </c>
      <c r="T1295" s="139">
        <v>0.14899999999999999</v>
      </c>
      <c r="U1295" s="139">
        <v>15.222</v>
      </c>
      <c r="V1295" s="141">
        <v>0</v>
      </c>
      <c r="W1295" s="141">
        <f t="shared" si="24"/>
        <v>8.5172527243794179E-4</v>
      </c>
      <c r="X1295" s="141">
        <v>5.1328996286214105E-5</v>
      </c>
      <c r="AC1295" s="2"/>
      <c r="AD1295" s="2"/>
      <c r="AE1295" s="2"/>
    </row>
    <row r="1296" spans="1:31" s="134" customFormat="1">
      <c r="A1296" s="138" t="s">
        <v>1213</v>
      </c>
      <c r="B1296" s="138">
        <v>9888</v>
      </c>
      <c r="C1296" s="138" t="s">
        <v>2385</v>
      </c>
      <c r="D1296" s="138" t="s">
        <v>2386</v>
      </c>
      <c r="E1296" s="138" t="s">
        <v>309</v>
      </c>
      <c r="F1296" s="138" t="s">
        <v>2385</v>
      </c>
      <c r="G1296" s="138" t="s">
        <v>3641</v>
      </c>
      <c r="H1296" s="138" t="s">
        <v>321</v>
      </c>
      <c r="I1296" s="138" t="s">
        <v>917</v>
      </c>
      <c r="J1296" s="138" t="s">
        <v>204</v>
      </c>
      <c r="K1296" s="138" t="s">
        <v>204</v>
      </c>
      <c r="L1296" s="138" t="s">
        <v>325</v>
      </c>
      <c r="M1296" s="138" t="s">
        <v>340</v>
      </c>
      <c r="N1296" s="138" t="s">
        <v>447</v>
      </c>
      <c r="O1296" s="138" t="s">
        <v>339</v>
      </c>
      <c r="P1296" s="138" t="s">
        <v>1212</v>
      </c>
      <c r="Q1296" s="139">
        <v>46</v>
      </c>
      <c r="R1296" s="139">
        <v>1</v>
      </c>
      <c r="S1296" s="139">
        <v>30010</v>
      </c>
      <c r="T1296" s="140"/>
      <c r="U1296" s="139">
        <v>13.805</v>
      </c>
      <c r="V1296" s="141">
        <v>0</v>
      </c>
      <c r="W1296" s="141">
        <f t="shared" si="24"/>
        <v>7.7243906096477368E-4</v>
      </c>
      <c r="X1296" s="141">
        <v>4.6550833906923251E-5</v>
      </c>
      <c r="AC1296" s="2"/>
      <c r="AD1296" s="2"/>
      <c r="AE1296" s="2"/>
    </row>
    <row r="1297" spans="1:31" s="134" customFormat="1">
      <c r="A1297" s="138" t="s">
        <v>1213</v>
      </c>
      <c r="B1297" s="138">
        <v>9888</v>
      </c>
      <c r="C1297" s="138" t="s">
        <v>3754</v>
      </c>
      <c r="D1297" s="138" t="s">
        <v>3755</v>
      </c>
      <c r="E1297" s="138" t="s">
        <v>309</v>
      </c>
      <c r="F1297" s="138" t="s">
        <v>3756</v>
      </c>
      <c r="G1297" s="138" t="s">
        <v>3757</v>
      </c>
      <c r="H1297" s="138" t="s">
        <v>321</v>
      </c>
      <c r="I1297" s="138" t="s">
        <v>917</v>
      </c>
      <c r="J1297" s="138" t="s">
        <v>204</v>
      </c>
      <c r="K1297" s="138" t="s">
        <v>204</v>
      </c>
      <c r="L1297" s="138" t="s">
        <v>325</v>
      </c>
      <c r="M1297" s="138" t="s">
        <v>340</v>
      </c>
      <c r="N1297" s="138" t="s">
        <v>476</v>
      </c>
      <c r="O1297" s="138" t="s">
        <v>339</v>
      </c>
      <c r="P1297" s="138" t="s">
        <v>1212</v>
      </c>
      <c r="Q1297" s="139">
        <v>172</v>
      </c>
      <c r="R1297" s="139">
        <v>1</v>
      </c>
      <c r="S1297" s="139">
        <v>6861</v>
      </c>
      <c r="T1297" s="139">
        <v>0.107</v>
      </c>
      <c r="U1297" s="139">
        <v>11.907999999999999</v>
      </c>
      <c r="V1297" s="141">
        <v>0</v>
      </c>
      <c r="W1297" s="141">
        <f t="shared" si="24"/>
        <v>6.662951349488247E-4</v>
      </c>
      <c r="X1297" s="141">
        <v>4.015409852688461E-5</v>
      </c>
      <c r="AC1297" s="2"/>
      <c r="AD1297" s="2"/>
      <c r="AE1297" s="2"/>
    </row>
    <row r="1298" spans="1:31" s="134" customFormat="1">
      <c r="A1298" s="138" t="s">
        <v>1213</v>
      </c>
      <c r="B1298" s="138">
        <v>9888</v>
      </c>
      <c r="C1298" s="138" t="s">
        <v>3947</v>
      </c>
      <c r="D1298" s="138" t="s">
        <v>3948</v>
      </c>
      <c r="E1298" s="138" t="s">
        <v>309</v>
      </c>
      <c r="F1298" s="138" t="s">
        <v>3949</v>
      </c>
      <c r="G1298" s="138" t="s">
        <v>3950</v>
      </c>
      <c r="H1298" s="138" t="s">
        <v>321</v>
      </c>
      <c r="I1298" s="138" t="s">
        <v>917</v>
      </c>
      <c r="J1298" s="138" t="s">
        <v>204</v>
      </c>
      <c r="K1298" s="138" t="s">
        <v>204</v>
      </c>
      <c r="L1298" s="138" t="s">
        <v>325</v>
      </c>
      <c r="M1298" s="138" t="s">
        <v>340</v>
      </c>
      <c r="N1298" s="138" t="s">
        <v>450</v>
      </c>
      <c r="O1298" s="138" t="s">
        <v>339</v>
      </c>
      <c r="P1298" s="138" t="s">
        <v>1212</v>
      </c>
      <c r="Q1298" s="139">
        <v>5688</v>
      </c>
      <c r="R1298" s="139">
        <v>1</v>
      </c>
      <c r="S1298" s="139">
        <v>168.2</v>
      </c>
      <c r="T1298" s="140"/>
      <c r="U1298" s="139">
        <v>9.5670000000000002</v>
      </c>
      <c r="V1298" s="141">
        <v>3.5E-4</v>
      </c>
      <c r="W1298" s="141">
        <f t="shared" si="24"/>
        <v>5.3530782298080335E-4</v>
      </c>
      <c r="X1298" s="141">
        <v>3.2260183121154273E-5</v>
      </c>
      <c r="AC1298" s="2"/>
      <c r="AD1298" s="2"/>
      <c r="AE1298" s="2"/>
    </row>
    <row r="1299" spans="1:31" s="134" customFormat="1">
      <c r="A1299" s="138" t="s">
        <v>1213</v>
      </c>
      <c r="B1299" s="138">
        <v>9888</v>
      </c>
      <c r="C1299" s="138" t="s">
        <v>2923</v>
      </c>
      <c r="D1299" s="138" t="s">
        <v>2924</v>
      </c>
      <c r="E1299" s="138" t="s">
        <v>309</v>
      </c>
      <c r="F1299" s="138" t="s">
        <v>2923</v>
      </c>
      <c r="G1299" s="138" t="s">
        <v>3777</v>
      </c>
      <c r="H1299" s="138" t="s">
        <v>321</v>
      </c>
      <c r="I1299" s="138" t="s">
        <v>917</v>
      </c>
      <c r="J1299" s="138" t="s">
        <v>204</v>
      </c>
      <c r="K1299" s="138" t="s">
        <v>204</v>
      </c>
      <c r="L1299" s="138" t="s">
        <v>325</v>
      </c>
      <c r="M1299" s="138" t="s">
        <v>340</v>
      </c>
      <c r="N1299" s="138" t="s">
        <v>447</v>
      </c>
      <c r="O1299" s="138" t="s">
        <v>339</v>
      </c>
      <c r="P1299" s="138" t="s">
        <v>1212</v>
      </c>
      <c r="Q1299" s="139">
        <v>36</v>
      </c>
      <c r="R1299" s="139">
        <v>1</v>
      </c>
      <c r="S1299" s="139">
        <v>22350</v>
      </c>
      <c r="T1299" s="140"/>
      <c r="U1299" s="139">
        <v>8.0459999999999994</v>
      </c>
      <c r="V1299" s="141">
        <v>0</v>
      </c>
      <c r="W1299" s="141">
        <f t="shared" si="24"/>
        <v>4.5020244002336613E-4</v>
      </c>
      <c r="X1299" s="141">
        <v>2.7131329925034732E-5</v>
      </c>
      <c r="AC1299" s="2"/>
      <c r="AD1299" s="2"/>
      <c r="AE1299" s="2"/>
    </row>
    <row r="1300" spans="1:31" s="134" customFormat="1">
      <c r="A1300" s="138" t="s">
        <v>1213</v>
      </c>
      <c r="B1300" s="138">
        <v>9888</v>
      </c>
      <c r="C1300" s="138" t="s">
        <v>2586</v>
      </c>
      <c r="D1300" s="138" t="s">
        <v>2587</v>
      </c>
      <c r="E1300" s="138" t="s">
        <v>309</v>
      </c>
      <c r="F1300" s="138" t="s">
        <v>2586</v>
      </c>
      <c r="G1300" s="138" t="s">
        <v>3609</v>
      </c>
      <c r="H1300" s="138" t="s">
        <v>321</v>
      </c>
      <c r="I1300" s="138" t="s">
        <v>917</v>
      </c>
      <c r="J1300" s="138" t="s">
        <v>204</v>
      </c>
      <c r="K1300" s="138" t="s">
        <v>204</v>
      </c>
      <c r="L1300" s="138" t="s">
        <v>325</v>
      </c>
      <c r="M1300" s="138" t="s">
        <v>340</v>
      </c>
      <c r="N1300" s="138" t="s">
        <v>478</v>
      </c>
      <c r="O1300" s="138" t="s">
        <v>339</v>
      </c>
      <c r="P1300" s="138" t="s">
        <v>1212</v>
      </c>
      <c r="Q1300" s="139">
        <v>377.77</v>
      </c>
      <c r="R1300" s="139">
        <v>1</v>
      </c>
      <c r="S1300" s="139">
        <v>1651</v>
      </c>
      <c r="T1300" s="140"/>
      <c r="U1300" s="139">
        <v>6.2370000000000001</v>
      </c>
      <c r="V1300" s="141">
        <v>0</v>
      </c>
      <c r="W1300" s="141">
        <f t="shared" si="24"/>
        <v>3.4898242834026036E-4</v>
      </c>
      <c r="X1300" s="141">
        <v>2.1031332928466523E-5</v>
      </c>
      <c r="AC1300" s="2"/>
      <c r="AD1300" s="2"/>
      <c r="AE1300" s="2"/>
    </row>
    <row r="1301" spans="1:31" s="134" customFormat="1">
      <c r="A1301" s="138" t="s">
        <v>1213</v>
      </c>
      <c r="B1301" s="138">
        <v>9888</v>
      </c>
      <c r="C1301" s="138" t="s">
        <v>1618</v>
      </c>
      <c r="D1301" s="138" t="s">
        <v>1619</v>
      </c>
      <c r="E1301" s="138" t="s">
        <v>309</v>
      </c>
      <c r="F1301" s="138" t="s">
        <v>3626</v>
      </c>
      <c r="G1301" s="138" t="s">
        <v>3627</v>
      </c>
      <c r="H1301" s="138" t="s">
        <v>321</v>
      </c>
      <c r="I1301" s="138" t="s">
        <v>917</v>
      </c>
      <c r="J1301" s="138" t="s">
        <v>204</v>
      </c>
      <c r="K1301" s="138" t="s">
        <v>204</v>
      </c>
      <c r="L1301" s="138" t="s">
        <v>325</v>
      </c>
      <c r="M1301" s="138" t="s">
        <v>340</v>
      </c>
      <c r="N1301" s="138" t="s">
        <v>447</v>
      </c>
      <c r="O1301" s="138" t="s">
        <v>339</v>
      </c>
      <c r="P1301" s="138" t="s">
        <v>1212</v>
      </c>
      <c r="Q1301" s="139">
        <v>343</v>
      </c>
      <c r="R1301" s="139">
        <v>1</v>
      </c>
      <c r="S1301" s="139">
        <v>1708</v>
      </c>
      <c r="T1301" s="140"/>
      <c r="U1301" s="139">
        <v>5.8579999999999997</v>
      </c>
      <c r="V1301" s="141">
        <v>1.0000000000000001E-5</v>
      </c>
      <c r="W1301" s="141">
        <f t="shared" si="24"/>
        <v>3.2777602456585619E-4</v>
      </c>
      <c r="X1301" s="141">
        <v>1.975333466329275E-5</v>
      </c>
      <c r="AC1301" s="2"/>
      <c r="AD1301" s="2"/>
      <c r="AE1301" s="2"/>
    </row>
    <row r="1302" spans="1:31" s="134" customFormat="1">
      <c r="A1302" s="138" t="s">
        <v>1213</v>
      </c>
      <c r="B1302" s="138">
        <v>9888</v>
      </c>
      <c r="C1302" s="138" t="s">
        <v>3906</v>
      </c>
      <c r="D1302" s="138" t="s">
        <v>3907</v>
      </c>
      <c r="E1302" s="138" t="s">
        <v>309</v>
      </c>
      <c r="F1302" s="138" t="s">
        <v>3908</v>
      </c>
      <c r="G1302" s="138" t="s">
        <v>3909</v>
      </c>
      <c r="H1302" s="138" t="s">
        <v>321</v>
      </c>
      <c r="I1302" s="138" t="s">
        <v>917</v>
      </c>
      <c r="J1302" s="138" t="s">
        <v>204</v>
      </c>
      <c r="K1302" s="138" t="s">
        <v>204</v>
      </c>
      <c r="L1302" s="138" t="s">
        <v>325</v>
      </c>
      <c r="M1302" s="138" t="s">
        <v>340</v>
      </c>
      <c r="N1302" s="138" t="s">
        <v>450</v>
      </c>
      <c r="O1302" s="138" t="s">
        <v>339</v>
      </c>
      <c r="P1302" s="138" t="s">
        <v>1212</v>
      </c>
      <c r="Q1302" s="139">
        <v>3700</v>
      </c>
      <c r="R1302" s="139">
        <v>1</v>
      </c>
      <c r="S1302" s="139">
        <v>53.4</v>
      </c>
      <c r="T1302" s="140"/>
      <c r="U1302" s="139">
        <v>1.976</v>
      </c>
      <c r="V1302" s="141">
        <v>9.2000000000000003E-4</v>
      </c>
      <c r="W1302" s="141">
        <f t="shared" si="24"/>
        <v>1.1056425820111502E-4</v>
      </c>
      <c r="X1302" s="141">
        <v>6.6631255197450448E-6</v>
      </c>
      <c r="AC1302" s="2"/>
      <c r="AD1302" s="2"/>
      <c r="AE1302" s="2"/>
    </row>
    <row r="1303" spans="1:31" s="134" customFormat="1">
      <c r="A1303" s="138" t="s">
        <v>1213</v>
      </c>
      <c r="B1303" s="138">
        <v>9888</v>
      </c>
      <c r="C1303" s="138" t="s">
        <v>3906</v>
      </c>
      <c r="D1303" s="138" t="s">
        <v>3907</v>
      </c>
      <c r="E1303" s="138" t="s">
        <v>309</v>
      </c>
      <c r="F1303" s="138" t="s">
        <v>3910</v>
      </c>
      <c r="G1303" s="138" t="s">
        <v>3911</v>
      </c>
      <c r="H1303" s="138" t="s">
        <v>321</v>
      </c>
      <c r="I1303" s="138" t="s">
        <v>917</v>
      </c>
      <c r="J1303" s="138" t="s">
        <v>204</v>
      </c>
      <c r="K1303" s="138" t="s">
        <v>204</v>
      </c>
      <c r="L1303" s="140"/>
      <c r="M1303" s="138" t="s">
        <v>340</v>
      </c>
      <c r="N1303" s="138" t="s">
        <v>450</v>
      </c>
      <c r="O1303" s="138" t="s">
        <v>339</v>
      </c>
      <c r="P1303" s="138" t="s">
        <v>1212</v>
      </c>
      <c r="Q1303" s="139">
        <v>37</v>
      </c>
      <c r="R1303" s="139">
        <v>1</v>
      </c>
      <c r="S1303" s="139">
        <v>0</v>
      </c>
      <c r="T1303" s="140"/>
      <c r="U1303" s="139">
        <v>0</v>
      </c>
      <c r="W1303" s="141">
        <f t="shared" si="24"/>
        <v>0</v>
      </c>
      <c r="X1303" s="141">
        <v>0</v>
      </c>
      <c r="AC1303" s="2"/>
      <c r="AD1303" s="2"/>
      <c r="AE1303" s="2"/>
    </row>
    <row r="1304" spans="1:31" s="134" customFormat="1">
      <c r="A1304" s="138" t="s">
        <v>1213</v>
      </c>
      <c r="B1304" s="138">
        <v>9888</v>
      </c>
      <c r="C1304" s="138" t="s">
        <v>3701</v>
      </c>
      <c r="D1304" s="138" t="s">
        <v>3702</v>
      </c>
      <c r="E1304" s="138" t="s">
        <v>80</v>
      </c>
      <c r="F1304" s="138" t="s">
        <v>3703</v>
      </c>
      <c r="G1304" s="138" t="s">
        <v>3704</v>
      </c>
      <c r="H1304" s="138" t="s">
        <v>321</v>
      </c>
      <c r="I1304" s="138" t="s">
        <v>917</v>
      </c>
      <c r="J1304" s="138" t="s">
        <v>205</v>
      </c>
      <c r="K1304" s="138" t="s">
        <v>224</v>
      </c>
      <c r="L1304" s="138" t="s">
        <v>325</v>
      </c>
      <c r="M1304" s="138" t="s">
        <v>344</v>
      </c>
      <c r="N1304" s="138" t="s">
        <v>545</v>
      </c>
      <c r="O1304" s="138" t="s">
        <v>339</v>
      </c>
      <c r="P1304" s="138" t="s">
        <v>1215</v>
      </c>
      <c r="Q1304" s="139">
        <v>1744</v>
      </c>
      <c r="R1304" s="139">
        <v>3.718</v>
      </c>
      <c r="S1304" s="139">
        <v>15623</v>
      </c>
      <c r="T1304" s="140"/>
      <c r="U1304" s="139">
        <v>1013.025</v>
      </c>
      <c r="V1304" s="141">
        <v>0</v>
      </c>
      <c r="W1304" s="141">
        <f t="shared" si="24"/>
        <v>5.6682367238959794E-2</v>
      </c>
      <c r="X1304" s="141">
        <v>3.4159477376719252E-3</v>
      </c>
      <c r="AC1304" s="2"/>
      <c r="AD1304" s="2"/>
      <c r="AE1304" s="2"/>
    </row>
    <row r="1305" spans="1:31" s="134" customFormat="1">
      <c r="A1305" s="138" t="s">
        <v>1213</v>
      </c>
      <c r="B1305" s="138">
        <v>9888</v>
      </c>
      <c r="C1305" s="138" t="s">
        <v>3912</v>
      </c>
      <c r="D1305" s="138" t="s">
        <v>3913</v>
      </c>
      <c r="E1305" s="138" t="s">
        <v>80</v>
      </c>
      <c r="F1305" s="138" t="s">
        <v>3914</v>
      </c>
      <c r="G1305" s="138" t="s">
        <v>3915</v>
      </c>
      <c r="H1305" s="138" t="s">
        <v>321</v>
      </c>
      <c r="I1305" s="138" t="s">
        <v>917</v>
      </c>
      <c r="J1305" s="138" t="s">
        <v>205</v>
      </c>
      <c r="K1305" s="138" t="s">
        <v>224</v>
      </c>
      <c r="L1305" s="138" t="s">
        <v>325</v>
      </c>
      <c r="M1305" s="138" t="s">
        <v>344</v>
      </c>
      <c r="N1305" s="138" t="s">
        <v>548</v>
      </c>
      <c r="O1305" s="138" t="s">
        <v>339</v>
      </c>
      <c r="P1305" s="138" t="s">
        <v>1215</v>
      </c>
      <c r="Q1305" s="139">
        <v>2295</v>
      </c>
      <c r="R1305" s="139">
        <v>3.718</v>
      </c>
      <c r="S1305" s="139">
        <v>10838</v>
      </c>
      <c r="T1305" s="139">
        <v>1.9E-2</v>
      </c>
      <c r="U1305" s="139">
        <v>924.85500000000002</v>
      </c>
      <c r="V1305" s="141">
        <v>0</v>
      </c>
      <c r="W1305" s="141">
        <f t="shared" si="24"/>
        <v>5.174894079888271E-2</v>
      </c>
      <c r="X1305" s="141">
        <v>3.1186361095970668E-3</v>
      </c>
      <c r="AC1305" s="2"/>
      <c r="AD1305" s="2"/>
      <c r="AE1305" s="2"/>
    </row>
    <row r="1306" spans="1:31" s="134" customFormat="1">
      <c r="A1306" s="138" t="s">
        <v>1213</v>
      </c>
      <c r="B1306" s="138">
        <v>9888</v>
      </c>
      <c r="C1306" s="138" t="s">
        <v>3263</v>
      </c>
      <c r="D1306" s="138" t="s">
        <v>3264</v>
      </c>
      <c r="E1306" s="138" t="s">
        <v>80</v>
      </c>
      <c r="F1306" s="138" t="s">
        <v>3831</v>
      </c>
      <c r="G1306" s="138" t="s">
        <v>3832</v>
      </c>
      <c r="H1306" s="138" t="s">
        <v>321</v>
      </c>
      <c r="I1306" s="138" t="s">
        <v>917</v>
      </c>
      <c r="J1306" s="138" t="s">
        <v>205</v>
      </c>
      <c r="K1306" s="138" t="s">
        <v>224</v>
      </c>
      <c r="L1306" s="138" t="s">
        <v>325</v>
      </c>
      <c r="M1306" s="138" t="s">
        <v>344</v>
      </c>
      <c r="N1306" s="138" t="s">
        <v>544</v>
      </c>
      <c r="O1306" s="138" t="s">
        <v>339</v>
      </c>
      <c r="P1306" s="138" t="s">
        <v>1215</v>
      </c>
      <c r="Q1306" s="139">
        <v>1220</v>
      </c>
      <c r="R1306" s="139">
        <v>3.718</v>
      </c>
      <c r="S1306" s="139">
        <v>19026</v>
      </c>
      <c r="T1306" s="140"/>
      <c r="U1306" s="139">
        <v>863.01199999999994</v>
      </c>
      <c r="V1306" s="141">
        <v>0</v>
      </c>
      <c r="W1306" s="141">
        <f t="shared" si="24"/>
        <v>4.82886040479052E-2</v>
      </c>
      <c r="X1306" s="141">
        <v>2.9100998385861391E-3</v>
      </c>
      <c r="AC1306" s="2"/>
      <c r="AD1306" s="2"/>
      <c r="AE1306" s="2"/>
    </row>
    <row r="1307" spans="1:31" s="134" customFormat="1">
      <c r="A1307" s="138" t="s">
        <v>1213</v>
      </c>
      <c r="B1307" s="138">
        <v>9888</v>
      </c>
      <c r="C1307" s="138" t="s">
        <v>3353</v>
      </c>
      <c r="D1307" s="138" t="s">
        <v>3354</v>
      </c>
      <c r="E1307" s="138" t="s">
        <v>80</v>
      </c>
      <c r="F1307" s="138" t="s">
        <v>3353</v>
      </c>
      <c r="G1307" s="138" t="s">
        <v>3714</v>
      </c>
      <c r="H1307" s="138" t="s">
        <v>321</v>
      </c>
      <c r="I1307" s="138" t="s">
        <v>917</v>
      </c>
      <c r="J1307" s="138" t="s">
        <v>205</v>
      </c>
      <c r="K1307" s="138" t="s">
        <v>224</v>
      </c>
      <c r="L1307" s="138" t="s">
        <v>325</v>
      </c>
      <c r="M1307" s="138" t="s">
        <v>344</v>
      </c>
      <c r="N1307" s="138" t="s">
        <v>545</v>
      </c>
      <c r="O1307" s="138" t="s">
        <v>339</v>
      </c>
      <c r="P1307" s="138" t="s">
        <v>1215</v>
      </c>
      <c r="Q1307" s="139">
        <v>372</v>
      </c>
      <c r="R1307" s="139">
        <v>3.718</v>
      </c>
      <c r="S1307" s="139">
        <v>57636</v>
      </c>
      <c r="T1307" s="140"/>
      <c r="U1307" s="139">
        <v>797.16099999999994</v>
      </c>
      <c r="V1307" s="141">
        <v>0</v>
      </c>
      <c r="W1307" s="141">
        <f t="shared" si="24"/>
        <v>4.4604005380495471E-2</v>
      </c>
      <c r="X1307" s="141">
        <v>2.6880484830189674E-3</v>
      </c>
      <c r="AC1307" s="2"/>
      <c r="AD1307" s="2"/>
      <c r="AE1307" s="2"/>
    </row>
    <row r="1308" spans="1:31" s="134" customFormat="1">
      <c r="A1308" s="138" t="s">
        <v>1213</v>
      </c>
      <c r="B1308" s="138">
        <v>9888</v>
      </c>
      <c r="C1308" s="138" t="s">
        <v>3715</v>
      </c>
      <c r="D1308" s="138" t="s">
        <v>3716</v>
      </c>
      <c r="E1308" s="138" t="s">
        <v>80</v>
      </c>
      <c r="F1308" s="138" t="s">
        <v>3717</v>
      </c>
      <c r="G1308" s="138" t="s">
        <v>3718</v>
      </c>
      <c r="H1308" s="138" t="s">
        <v>321</v>
      </c>
      <c r="I1308" s="138" t="s">
        <v>917</v>
      </c>
      <c r="J1308" s="138" t="s">
        <v>205</v>
      </c>
      <c r="K1308" s="138" t="s">
        <v>224</v>
      </c>
      <c r="L1308" s="138" t="s">
        <v>325</v>
      </c>
      <c r="M1308" s="138" t="s">
        <v>344</v>
      </c>
      <c r="N1308" s="138" t="s">
        <v>546</v>
      </c>
      <c r="O1308" s="138" t="s">
        <v>339</v>
      </c>
      <c r="P1308" s="138" t="s">
        <v>1215</v>
      </c>
      <c r="Q1308" s="139">
        <v>856</v>
      </c>
      <c r="R1308" s="139">
        <v>3.718</v>
      </c>
      <c r="S1308" s="139">
        <v>22213</v>
      </c>
      <c r="T1308" s="140"/>
      <c r="U1308" s="139">
        <v>706.95299999999997</v>
      </c>
      <c r="V1308" s="141">
        <v>0</v>
      </c>
      <c r="W1308" s="141">
        <f t="shared" si="24"/>
        <v>3.9556545560755503E-2</v>
      </c>
      <c r="X1308" s="141">
        <v>2.3838646637451004E-3</v>
      </c>
      <c r="AC1308" s="2"/>
      <c r="AD1308" s="2"/>
      <c r="AE1308" s="2"/>
    </row>
    <row r="1309" spans="1:31" s="134" customFormat="1">
      <c r="A1309" s="138" t="s">
        <v>1213</v>
      </c>
      <c r="B1309" s="138">
        <v>9888</v>
      </c>
      <c r="C1309" s="138" t="s">
        <v>3697</v>
      </c>
      <c r="D1309" s="138" t="s">
        <v>3698</v>
      </c>
      <c r="E1309" s="138" t="s">
        <v>80</v>
      </c>
      <c r="F1309" s="138" t="s">
        <v>3699</v>
      </c>
      <c r="G1309" s="138" t="s">
        <v>3700</v>
      </c>
      <c r="H1309" s="138" t="s">
        <v>321</v>
      </c>
      <c r="I1309" s="138" t="s">
        <v>917</v>
      </c>
      <c r="J1309" s="138" t="s">
        <v>205</v>
      </c>
      <c r="K1309" s="138" t="s">
        <v>224</v>
      </c>
      <c r="L1309" s="138" t="s">
        <v>325</v>
      </c>
      <c r="M1309" s="138" t="s">
        <v>344</v>
      </c>
      <c r="N1309" s="138" t="s">
        <v>544</v>
      </c>
      <c r="O1309" s="138" t="s">
        <v>339</v>
      </c>
      <c r="P1309" s="138" t="s">
        <v>1215</v>
      </c>
      <c r="Q1309" s="139">
        <v>501</v>
      </c>
      <c r="R1309" s="139">
        <v>3.718</v>
      </c>
      <c r="S1309" s="139">
        <v>37539</v>
      </c>
      <c r="T1309" s="140"/>
      <c r="U1309" s="139">
        <v>699.24599999999998</v>
      </c>
      <c r="V1309" s="141">
        <v>0</v>
      </c>
      <c r="W1309" s="141">
        <f t="shared" si="24"/>
        <v>3.9125311381627975E-2</v>
      </c>
      <c r="X1309" s="141">
        <v>2.357876451001844E-3</v>
      </c>
      <c r="AC1309" s="2"/>
      <c r="AD1309" s="2"/>
      <c r="AE1309" s="2"/>
    </row>
    <row r="1310" spans="1:31" s="134" customFormat="1">
      <c r="A1310" s="138" t="s">
        <v>1213</v>
      </c>
      <c r="B1310" s="138">
        <v>9888</v>
      </c>
      <c r="C1310" s="138" t="s">
        <v>3372</v>
      </c>
      <c r="D1310" s="138" t="s">
        <v>3373</v>
      </c>
      <c r="E1310" s="138" t="s">
        <v>80</v>
      </c>
      <c r="F1310" s="138" t="s">
        <v>3705</v>
      </c>
      <c r="G1310" s="138" t="s">
        <v>3706</v>
      </c>
      <c r="H1310" s="138" t="s">
        <v>321</v>
      </c>
      <c r="I1310" s="138" t="s">
        <v>917</v>
      </c>
      <c r="J1310" s="138" t="s">
        <v>205</v>
      </c>
      <c r="K1310" s="138" t="s">
        <v>301</v>
      </c>
      <c r="L1310" s="138" t="s">
        <v>325</v>
      </c>
      <c r="M1310" s="138" t="s">
        <v>344</v>
      </c>
      <c r="N1310" s="138" t="s">
        <v>548</v>
      </c>
      <c r="O1310" s="138" t="s">
        <v>339</v>
      </c>
      <c r="P1310" s="138" t="s">
        <v>1215</v>
      </c>
      <c r="Q1310" s="139">
        <v>584</v>
      </c>
      <c r="R1310" s="139">
        <v>3.718</v>
      </c>
      <c r="S1310" s="139">
        <v>16600</v>
      </c>
      <c r="T1310" s="139">
        <v>0.248</v>
      </c>
      <c r="U1310" s="139">
        <v>361.36</v>
      </c>
      <c r="V1310" s="141">
        <v>0</v>
      </c>
      <c r="W1310" s="141">
        <f t="shared" si="24"/>
        <v>2.0219382764956946E-2</v>
      </c>
      <c r="X1310" s="141">
        <v>1.2185157073962903E-3</v>
      </c>
      <c r="AC1310" s="2"/>
      <c r="AD1310" s="2"/>
      <c r="AE1310" s="2"/>
    </row>
    <row r="1311" spans="1:31" s="134" customFormat="1">
      <c r="A1311" s="138" t="s">
        <v>1213</v>
      </c>
      <c r="B1311" s="138">
        <v>9888</v>
      </c>
      <c r="C1311" s="138" t="s">
        <v>3924</v>
      </c>
      <c r="D1311" s="138" t="s">
        <v>3925</v>
      </c>
      <c r="E1311" s="138" t="s">
        <v>80</v>
      </c>
      <c r="F1311" s="138" t="s">
        <v>3926</v>
      </c>
      <c r="G1311" s="138" t="s">
        <v>3927</v>
      </c>
      <c r="H1311" s="138" t="s">
        <v>321</v>
      </c>
      <c r="I1311" s="138" t="s">
        <v>917</v>
      </c>
      <c r="J1311" s="138" t="s">
        <v>205</v>
      </c>
      <c r="K1311" s="138" t="s">
        <v>272</v>
      </c>
      <c r="L1311" s="138" t="s">
        <v>325</v>
      </c>
      <c r="M1311" s="138" t="s">
        <v>314</v>
      </c>
      <c r="N1311" s="138" t="s">
        <v>568</v>
      </c>
      <c r="O1311" s="138" t="s">
        <v>339</v>
      </c>
      <c r="P1311" s="138" t="s">
        <v>1216</v>
      </c>
      <c r="Q1311" s="139">
        <v>5237</v>
      </c>
      <c r="R1311" s="139">
        <v>4.0218999999999996</v>
      </c>
      <c r="S1311" s="139">
        <v>106</v>
      </c>
      <c r="T1311" s="140"/>
      <c r="U1311" s="139">
        <v>22.326000000000001</v>
      </c>
      <c r="V1311" s="141">
        <v>8.0000000000000007E-5</v>
      </c>
      <c r="W1311" s="141">
        <f t="shared" si="24"/>
        <v>1.2492194476711003E-3</v>
      </c>
      <c r="X1311" s="141">
        <v>7.5283876697281317E-5</v>
      </c>
      <c r="AC1311" s="2"/>
      <c r="AD1311" s="2"/>
      <c r="AE1311" s="2"/>
    </row>
    <row r="1312" spans="1:31" s="134" customFormat="1">
      <c r="A1312" s="138" t="s">
        <v>1213</v>
      </c>
      <c r="B1312" s="138">
        <v>9888</v>
      </c>
      <c r="C1312" s="138" t="s">
        <v>3916</v>
      </c>
      <c r="D1312" s="138" t="s">
        <v>3917</v>
      </c>
      <c r="E1312" s="138" t="s">
        <v>309</v>
      </c>
      <c r="F1312" s="138" t="s">
        <v>3918</v>
      </c>
      <c r="G1312" s="138" t="s">
        <v>3919</v>
      </c>
      <c r="H1312" s="138" t="s">
        <v>321</v>
      </c>
      <c r="I1312" s="138" t="s">
        <v>917</v>
      </c>
      <c r="J1312" s="138" t="s">
        <v>205</v>
      </c>
      <c r="K1312" s="138" t="s">
        <v>204</v>
      </c>
      <c r="L1312" s="138" t="s">
        <v>325</v>
      </c>
      <c r="M1312" s="138" t="s">
        <v>346</v>
      </c>
      <c r="N1312" s="138" t="s">
        <v>544</v>
      </c>
      <c r="O1312" s="138" t="s">
        <v>339</v>
      </c>
      <c r="P1312" s="138" t="s">
        <v>1215</v>
      </c>
      <c r="Q1312" s="139">
        <v>1530.2</v>
      </c>
      <c r="R1312" s="139">
        <v>3.718</v>
      </c>
      <c r="S1312" s="139">
        <v>266</v>
      </c>
      <c r="T1312" s="140"/>
      <c r="U1312" s="139">
        <v>15.132999999999999</v>
      </c>
      <c r="V1312" s="141">
        <v>6.0000000000000002E-5</v>
      </c>
      <c r="W1312" s="141">
        <f t="shared" si="24"/>
        <v>8.4674540453313441E-4</v>
      </c>
      <c r="X1312" s="141">
        <v>5.1028885875658786E-5</v>
      </c>
      <c r="AC1312" s="2"/>
      <c r="AD1312" s="2"/>
      <c r="AE1312" s="2"/>
    </row>
    <row r="1313" spans="1:31" s="134" customFormat="1">
      <c r="A1313" s="138" t="s">
        <v>1213</v>
      </c>
      <c r="B1313" s="138">
        <v>9888</v>
      </c>
      <c r="C1313" s="138" t="s">
        <v>3924</v>
      </c>
      <c r="D1313" s="138" t="s">
        <v>3925</v>
      </c>
      <c r="E1313" s="138" t="s">
        <v>80</v>
      </c>
      <c r="F1313" s="138" t="s">
        <v>3928</v>
      </c>
      <c r="G1313" s="138" t="s">
        <v>3929</v>
      </c>
      <c r="H1313" s="138" t="s">
        <v>321</v>
      </c>
      <c r="I1313" s="138" t="s">
        <v>917</v>
      </c>
      <c r="J1313" s="138" t="s">
        <v>205</v>
      </c>
      <c r="K1313" s="138" t="s">
        <v>272</v>
      </c>
      <c r="L1313" s="140"/>
      <c r="M1313" s="138" t="s">
        <v>314</v>
      </c>
      <c r="N1313" s="138" t="s">
        <v>568</v>
      </c>
      <c r="O1313" s="138" t="s">
        <v>339</v>
      </c>
      <c r="P1313" s="138" t="s">
        <v>1216</v>
      </c>
      <c r="Q1313" s="139">
        <v>5237</v>
      </c>
      <c r="R1313" s="139">
        <v>4.0218999999999996</v>
      </c>
      <c r="S1313" s="139">
        <v>0</v>
      </c>
      <c r="T1313" s="140"/>
      <c r="U1313" s="139">
        <v>0</v>
      </c>
      <c r="W1313" s="141">
        <f t="shared" si="24"/>
        <v>0</v>
      </c>
      <c r="X1313" s="141">
        <v>0</v>
      </c>
      <c r="AC1313" s="2"/>
      <c r="AD1313" s="2"/>
      <c r="AE1313" s="2"/>
    </row>
    <row r="1314" spans="1:31" s="134" customFormat="1">
      <c r="A1314" s="138" t="s">
        <v>1213</v>
      </c>
      <c r="B1314" s="138" t="s">
        <v>1214</v>
      </c>
      <c r="L1314" s="140"/>
      <c r="M1314" s="140"/>
      <c r="T1314" s="140"/>
      <c r="AC1314" s="2"/>
      <c r="AD1314" s="2"/>
      <c r="AE1314" s="2"/>
    </row>
    <row r="1315" spans="1:31" s="134" customFormat="1">
      <c r="A1315" s="138" t="s">
        <v>1213</v>
      </c>
      <c r="B1315" s="138" t="s">
        <v>1220</v>
      </c>
      <c r="L1315" s="140"/>
      <c r="M1315" s="140"/>
      <c r="T1315" s="140"/>
      <c r="AC1315" s="2"/>
      <c r="AD1315" s="2"/>
      <c r="AE1315" s="2"/>
    </row>
    <row r="1316" spans="1:31" s="134" customFormat="1">
      <c r="A1316" s="138" t="s">
        <v>1213</v>
      </c>
      <c r="B1316" s="138" t="s">
        <v>1222</v>
      </c>
      <c r="L1316" s="140"/>
      <c r="M1316" s="140"/>
      <c r="T1316" s="140"/>
      <c r="AC1316" s="2"/>
      <c r="AD1316" s="2"/>
      <c r="AE1316" s="2"/>
    </row>
    <row r="1317" spans="1:31" s="134" customFormat="1">
      <c r="A1317" s="138" t="s">
        <v>1213</v>
      </c>
      <c r="B1317" s="138" t="s">
        <v>1230</v>
      </c>
      <c r="L1317" s="140"/>
      <c r="M1317" s="140"/>
      <c r="T1317" s="140"/>
      <c r="AC1317" s="2"/>
      <c r="AD1317" s="2"/>
      <c r="AE1317" s="2"/>
    </row>
    <row r="1318" spans="1:31" s="134" customFormat="1">
      <c r="A1318" s="138" t="s">
        <v>1213</v>
      </c>
      <c r="B1318" s="138" t="s">
        <v>1231</v>
      </c>
      <c r="L1318" s="140"/>
      <c r="M1318" s="140"/>
      <c r="T1318" s="140"/>
      <c r="AC1318" s="2"/>
      <c r="AD1318" s="2"/>
      <c r="AE1318" s="2"/>
    </row>
    <row r="1319" spans="1:31" s="134" customFormat="1">
      <c r="A1319" s="138" t="s">
        <v>1213</v>
      </c>
      <c r="B1319" s="138" t="s">
        <v>1232</v>
      </c>
      <c r="L1319" s="140"/>
      <c r="M1319" s="140"/>
      <c r="T1319" s="140"/>
      <c r="AC1319" s="2"/>
      <c r="AD1319" s="2"/>
      <c r="AE1319" s="2"/>
    </row>
    <row r="1320" spans="1:31" s="134" customFormat="1">
      <c r="A1320" s="138" t="s">
        <v>1213</v>
      </c>
      <c r="B1320" s="138" t="s">
        <v>1233</v>
      </c>
      <c r="L1320" s="140"/>
      <c r="M1320" s="140"/>
      <c r="T1320" s="140"/>
      <c r="AC1320" s="2"/>
      <c r="AD1320" s="2"/>
      <c r="AE1320" s="2"/>
    </row>
    <row r="1321" spans="1:31">
      <c r="A1321" t="s">
        <v>1213</v>
      </c>
      <c r="B1321" t="s">
        <v>1236</v>
      </c>
    </row>
    <row r="1322" spans="1:31">
      <c r="A1322" t="s">
        <v>1213</v>
      </c>
      <c r="B1322" t="s">
        <v>1244</v>
      </c>
    </row>
    <row r="1323" spans="1:31">
      <c r="A1323" t="s">
        <v>1213</v>
      </c>
      <c r="B1323" t="s">
        <v>1247</v>
      </c>
    </row>
    <row r="1452" spans="29:31">
      <c r="AC1452" s="135"/>
      <c r="AD1452" s="135"/>
      <c r="AE1452" s="135"/>
    </row>
    <row r="1747" spans="29:31">
      <c r="AC1747" s="135"/>
      <c r="AD1747" s="135"/>
      <c r="AE1747" s="135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577"/>
  <sheetViews>
    <sheetView rightToLeft="1" topLeftCell="H1" workbookViewId="0">
      <selection activeCell="Q21" sqref="Q21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1217</v>
      </c>
      <c r="C2" t="s">
        <v>4165</v>
      </c>
      <c r="D2" t="s">
        <v>4166</v>
      </c>
      <c r="E2" t="s">
        <v>80</v>
      </c>
      <c r="F2" t="s">
        <v>4167</v>
      </c>
      <c r="G2" t="s">
        <v>4168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1215</v>
      </c>
      <c r="P2" s="131">
        <v>22000</v>
      </c>
      <c r="Q2" s="131">
        <v>3.718</v>
      </c>
      <c r="R2" s="131">
        <v>51391</v>
      </c>
      <c r="S2" s="109"/>
      <c r="T2" s="131">
        <v>42035.781999999999</v>
      </c>
      <c r="U2" s="132">
        <v>0</v>
      </c>
      <c r="V2" s="132">
        <v>0.60794999999999999</v>
      </c>
      <c r="W2" s="132">
        <v>2.8289999999999999E-2</v>
      </c>
    </row>
    <row r="3" spans="1:23">
      <c r="A3" t="s">
        <v>1213</v>
      </c>
      <c r="B3" t="s">
        <v>1217</v>
      </c>
      <c r="C3" t="s">
        <v>4169</v>
      </c>
      <c r="D3" t="s">
        <v>4170</v>
      </c>
      <c r="E3" t="s">
        <v>80</v>
      </c>
      <c r="F3" t="s">
        <v>4171</v>
      </c>
      <c r="G3" t="s">
        <v>4172</v>
      </c>
      <c r="H3" t="s">
        <v>321</v>
      </c>
      <c r="I3" t="s">
        <v>965</v>
      </c>
      <c r="J3" t="s">
        <v>205</v>
      </c>
      <c r="K3" t="s">
        <v>224</v>
      </c>
      <c r="L3" t="s">
        <v>380</v>
      </c>
      <c r="M3" t="s">
        <v>604</v>
      </c>
      <c r="N3" t="s">
        <v>339</v>
      </c>
      <c r="O3" t="s">
        <v>1215</v>
      </c>
      <c r="P3" s="131">
        <v>4234</v>
      </c>
      <c r="Q3" s="131">
        <v>3.718</v>
      </c>
      <c r="R3" s="131">
        <v>109783</v>
      </c>
      <c r="S3" s="109"/>
      <c r="T3" s="131">
        <v>17282.053</v>
      </c>
      <c r="U3" s="132">
        <v>0</v>
      </c>
      <c r="V3" s="132">
        <v>0.24995000000000001</v>
      </c>
      <c r="W3" s="132">
        <v>1.163E-2</v>
      </c>
    </row>
    <row r="4" spans="1:23">
      <c r="A4" t="s">
        <v>1213</v>
      </c>
      <c r="B4" t="s">
        <v>1217</v>
      </c>
      <c r="C4" t="s">
        <v>4173</v>
      </c>
      <c r="D4" t="s">
        <v>4174</v>
      </c>
      <c r="E4" t="s">
        <v>80</v>
      </c>
      <c r="F4" t="s">
        <v>4175</v>
      </c>
      <c r="G4" t="s">
        <v>4176</v>
      </c>
      <c r="H4" t="s">
        <v>321</v>
      </c>
      <c r="I4" t="s">
        <v>965</v>
      </c>
      <c r="J4" t="s">
        <v>205</v>
      </c>
      <c r="K4" t="s">
        <v>224</v>
      </c>
      <c r="L4" t="s">
        <v>346</v>
      </c>
      <c r="M4" t="s">
        <v>597</v>
      </c>
      <c r="N4" t="s">
        <v>339</v>
      </c>
      <c r="O4" t="s">
        <v>1215</v>
      </c>
      <c r="P4" s="131">
        <v>5000</v>
      </c>
      <c r="Q4" s="131">
        <v>3.718</v>
      </c>
      <c r="R4" s="131">
        <v>46892</v>
      </c>
      <c r="S4" s="131">
        <v>2.67</v>
      </c>
      <c r="T4" s="131">
        <v>8727.1509999999998</v>
      </c>
      <c r="U4" s="132">
        <v>0</v>
      </c>
      <c r="V4" s="132">
        <v>0.12626000000000001</v>
      </c>
      <c r="W4" s="132">
        <v>5.8700000000000002E-3</v>
      </c>
    </row>
    <row r="5" spans="1:23">
      <c r="A5" t="s">
        <v>1213</v>
      </c>
      <c r="B5" t="s">
        <v>1217</v>
      </c>
      <c r="C5" t="s">
        <v>4177</v>
      </c>
      <c r="D5" t="s">
        <v>4178</v>
      </c>
      <c r="E5" t="s">
        <v>80</v>
      </c>
      <c r="F5" t="s">
        <v>4179</v>
      </c>
      <c r="G5" t="s">
        <v>4180</v>
      </c>
      <c r="H5" t="s">
        <v>321</v>
      </c>
      <c r="I5" t="s">
        <v>965</v>
      </c>
      <c r="J5" t="s">
        <v>205</v>
      </c>
      <c r="K5" t="s">
        <v>224</v>
      </c>
      <c r="L5" t="s">
        <v>380</v>
      </c>
      <c r="M5" t="s">
        <v>597</v>
      </c>
      <c r="N5" t="s">
        <v>339</v>
      </c>
      <c r="O5" t="s">
        <v>1215</v>
      </c>
      <c r="P5" s="131">
        <v>271</v>
      </c>
      <c r="Q5" s="131">
        <v>3.718</v>
      </c>
      <c r="R5" s="131">
        <v>108968</v>
      </c>
      <c r="S5" s="109"/>
      <c r="T5" s="131">
        <v>1097.9380000000001</v>
      </c>
      <c r="U5" s="132">
        <v>0</v>
      </c>
      <c r="V5" s="132">
        <v>1.5879999999999998E-2</v>
      </c>
      <c r="W5" s="132">
        <v>7.3999999999999999E-4</v>
      </c>
    </row>
    <row r="6" spans="1:23">
      <c r="A6" t="s">
        <v>1213</v>
      </c>
      <c r="B6" t="s">
        <v>1218</v>
      </c>
      <c r="C6" t="s">
        <v>4181</v>
      </c>
      <c r="D6" t="s">
        <v>4182</v>
      </c>
      <c r="E6" t="s">
        <v>80</v>
      </c>
      <c r="F6" t="s">
        <v>4183</v>
      </c>
      <c r="G6" t="s">
        <v>4184</v>
      </c>
      <c r="H6" t="s">
        <v>321</v>
      </c>
      <c r="I6" t="s">
        <v>965</v>
      </c>
      <c r="J6" t="s">
        <v>205</v>
      </c>
      <c r="K6" t="s">
        <v>224</v>
      </c>
      <c r="L6" t="s">
        <v>344</v>
      </c>
      <c r="M6" t="s">
        <v>604</v>
      </c>
      <c r="N6" t="s">
        <v>339</v>
      </c>
      <c r="O6" t="s">
        <v>1215</v>
      </c>
      <c r="P6" s="131">
        <v>6560</v>
      </c>
      <c r="Q6" s="131">
        <v>3.718</v>
      </c>
      <c r="R6" s="131">
        <v>55939</v>
      </c>
      <c r="S6" s="131">
        <v>8.2989999999999995</v>
      </c>
      <c r="T6" s="131">
        <v>13674.424000000001</v>
      </c>
      <c r="U6" s="132">
        <v>0</v>
      </c>
      <c r="V6" s="132">
        <v>0.28325</v>
      </c>
      <c r="W6" s="132">
        <v>3.8440000000000002E-2</v>
      </c>
    </row>
    <row r="7" spans="1:23">
      <c r="A7" t="s">
        <v>1213</v>
      </c>
      <c r="B7" t="s">
        <v>1218</v>
      </c>
      <c r="C7" t="s">
        <v>4165</v>
      </c>
      <c r="D7" t="s">
        <v>4166</v>
      </c>
      <c r="E7" t="s">
        <v>80</v>
      </c>
      <c r="F7" t="s">
        <v>4167</v>
      </c>
      <c r="G7" t="s">
        <v>4168</v>
      </c>
      <c r="H7" t="s">
        <v>321</v>
      </c>
      <c r="I7" t="s">
        <v>965</v>
      </c>
      <c r="J7" t="s">
        <v>205</v>
      </c>
      <c r="K7" t="s">
        <v>224</v>
      </c>
      <c r="L7" t="s">
        <v>344</v>
      </c>
      <c r="M7" t="s">
        <v>604</v>
      </c>
      <c r="N7" t="s">
        <v>339</v>
      </c>
      <c r="O7" t="s">
        <v>1215</v>
      </c>
      <c r="P7" s="131">
        <v>7038</v>
      </c>
      <c r="Q7" s="131">
        <v>3.718</v>
      </c>
      <c r="R7" s="131">
        <v>51391</v>
      </c>
      <c r="S7" s="109"/>
      <c r="T7" s="131">
        <v>13447.629000000001</v>
      </c>
      <c r="U7" s="132">
        <v>0</v>
      </c>
      <c r="V7" s="132">
        <v>0.27838000000000002</v>
      </c>
      <c r="W7" s="132">
        <v>3.7780000000000001E-2</v>
      </c>
    </row>
    <row r="8" spans="1:23">
      <c r="A8" t="s">
        <v>1213</v>
      </c>
      <c r="B8" t="s">
        <v>1218</v>
      </c>
      <c r="C8" t="s">
        <v>4173</v>
      </c>
      <c r="D8" t="s">
        <v>4174</v>
      </c>
      <c r="E8" t="s">
        <v>80</v>
      </c>
      <c r="F8" t="s">
        <v>4175</v>
      </c>
      <c r="G8" t="s">
        <v>4176</v>
      </c>
      <c r="H8" t="s">
        <v>321</v>
      </c>
      <c r="I8" t="s">
        <v>965</v>
      </c>
      <c r="J8" t="s">
        <v>205</v>
      </c>
      <c r="K8" t="s">
        <v>224</v>
      </c>
      <c r="L8" t="s">
        <v>346</v>
      </c>
      <c r="M8" t="s">
        <v>597</v>
      </c>
      <c r="N8" t="s">
        <v>339</v>
      </c>
      <c r="O8" t="s">
        <v>1215</v>
      </c>
      <c r="P8" s="131">
        <v>7517</v>
      </c>
      <c r="Q8" s="131">
        <v>3.718</v>
      </c>
      <c r="R8" s="131">
        <v>46892</v>
      </c>
      <c r="S8" s="131">
        <v>4.0140000000000002</v>
      </c>
      <c r="T8" s="131">
        <v>13120.397999999999</v>
      </c>
      <c r="U8" s="132">
        <v>0</v>
      </c>
      <c r="V8" s="132">
        <v>0.27168999999999999</v>
      </c>
      <c r="W8" s="132">
        <v>3.6880000000000003E-2</v>
      </c>
    </row>
    <row r="9" spans="1:23">
      <c r="A9" t="s">
        <v>1213</v>
      </c>
      <c r="B9" t="s">
        <v>1218</v>
      </c>
      <c r="C9" t="s">
        <v>4169</v>
      </c>
      <c r="D9" t="s">
        <v>4170</v>
      </c>
      <c r="E9" t="s">
        <v>80</v>
      </c>
      <c r="F9" t="s">
        <v>4171</v>
      </c>
      <c r="G9" t="s">
        <v>4172</v>
      </c>
      <c r="H9" t="s">
        <v>321</v>
      </c>
      <c r="I9" t="s">
        <v>965</v>
      </c>
      <c r="J9" t="s">
        <v>205</v>
      </c>
      <c r="K9" t="s">
        <v>224</v>
      </c>
      <c r="L9" t="s">
        <v>380</v>
      </c>
      <c r="M9" t="s">
        <v>604</v>
      </c>
      <c r="N9" t="s">
        <v>339</v>
      </c>
      <c r="O9" t="s">
        <v>1215</v>
      </c>
      <c r="P9" s="131">
        <v>1806</v>
      </c>
      <c r="Q9" s="131">
        <v>3.718</v>
      </c>
      <c r="R9" s="131">
        <v>109783</v>
      </c>
      <c r="S9" s="109"/>
      <c r="T9" s="131">
        <v>7371.6080000000002</v>
      </c>
      <c r="U9" s="132">
        <v>0</v>
      </c>
      <c r="V9" s="132">
        <v>0.15260000000000001</v>
      </c>
      <c r="W9" s="132">
        <v>2.0709999999999999E-2</v>
      </c>
    </row>
    <row r="10" spans="1:23">
      <c r="A10" t="s">
        <v>1213</v>
      </c>
      <c r="B10" t="s">
        <v>1218</v>
      </c>
      <c r="C10" t="s">
        <v>4177</v>
      </c>
      <c r="D10" t="s">
        <v>4178</v>
      </c>
      <c r="E10" t="s">
        <v>80</v>
      </c>
      <c r="F10" t="s">
        <v>4179</v>
      </c>
      <c r="G10" t="s">
        <v>4180</v>
      </c>
      <c r="H10" t="s">
        <v>321</v>
      </c>
      <c r="I10" t="s">
        <v>965</v>
      </c>
      <c r="J10" t="s">
        <v>205</v>
      </c>
      <c r="K10" t="s">
        <v>224</v>
      </c>
      <c r="L10" t="s">
        <v>380</v>
      </c>
      <c r="M10" t="s">
        <v>597</v>
      </c>
      <c r="N10" t="s">
        <v>339</v>
      </c>
      <c r="O10" t="s">
        <v>1215</v>
      </c>
      <c r="P10" s="131">
        <v>171</v>
      </c>
      <c r="Q10" s="131">
        <v>3.718</v>
      </c>
      <c r="R10" s="131">
        <v>108968</v>
      </c>
      <c r="S10" s="109"/>
      <c r="T10" s="131">
        <v>692.79499999999996</v>
      </c>
      <c r="U10" s="132">
        <v>0</v>
      </c>
      <c r="V10" s="132">
        <v>1.434E-2</v>
      </c>
      <c r="W10" s="132">
        <v>1.9499999999999999E-3</v>
      </c>
    </row>
    <row r="11" spans="1:23">
      <c r="A11" t="s">
        <v>1213</v>
      </c>
      <c r="B11" t="s">
        <v>1219</v>
      </c>
      <c r="C11" t="s">
        <v>4185</v>
      </c>
      <c r="D11" t="s">
        <v>4186</v>
      </c>
      <c r="E11" t="s">
        <v>309</v>
      </c>
      <c r="F11" t="s">
        <v>4187</v>
      </c>
      <c r="G11" t="s">
        <v>4188</v>
      </c>
      <c r="H11" t="s">
        <v>321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31">
        <v>574722</v>
      </c>
      <c r="Q11" s="131">
        <v>1</v>
      </c>
      <c r="R11" s="131">
        <v>3763</v>
      </c>
      <c r="S11" s="109"/>
      <c r="T11" s="131">
        <v>21626.789000000001</v>
      </c>
      <c r="U11" s="132">
        <v>6.7600000000000004E-3</v>
      </c>
      <c r="V11" s="132">
        <v>5.0619999999999998E-2</v>
      </c>
      <c r="W11" s="132">
        <v>0.02</v>
      </c>
    </row>
    <row r="12" spans="1:23">
      <c r="A12" t="s">
        <v>1213</v>
      </c>
      <c r="B12" t="s">
        <v>1219</v>
      </c>
      <c r="C12" t="s">
        <v>4189</v>
      </c>
      <c r="D12" t="s">
        <v>4190</v>
      </c>
      <c r="E12" t="s">
        <v>309</v>
      </c>
      <c r="F12" t="s">
        <v>4191</v>
      </c>
      <c r="G12" t="s">
        <v>4192</v>
      </c>
      <c r="H12" t="s">
        <v>321</v>
      </c>
      <c r="I12" t="s">
        <v>964</v>
      </c>
      <c r="J12" t="s">
        <v>204</v>
      </c>
      <c r="K12" t="s">
        <v>204</v>
      </c>
      <c r="L12" t="s">
        <v>340</v>
      </c>
      <c r="M12" t="s">
        <v>572</v>
      </c>
      <c r="N12" t="s">
        <v>339</v>
      </c>
      <c r="O12" t="s">
        <v>1212</v>
      </c>
      <c r="P12" s="131">
        <v>888000</v>
      </c>
      <c r="Q12" s="131">
        <v>1</v>
      </c>
      <c r="R12" s="131">
        <v>2391</v>
      </c>
      <c r="S12" s="109"/>
      <c r="T12" s="131">
        <v>21232.080000000002</v>
      </c>
      <c r="U12" s="132">
        <v>2.2100000000000002E-3</v>
      </c>
      <c r="V12" s="132">
        <v>4.9700000000000001E-2</v>
      </c>
      <c r="W12" s="132">
        <v>1.9630000000000002E-2</v>
      </c>
    </row>
    <row r="13" spans="1:23">
      <c r="A13" t="s">
        <v>1213</v>
      </c>
      <c r="B13" t="s">
        <v>1219</v>
      </c>
      <c r="C13" t="s">
        <v>4193</v>
      </c>
      <c r="D13" t="s">
        <v>4194</v>
      </c>
      <c r="E13" t="s">
        <v>309</v>
      </c>
      <c r="F13" t="s">
        <v>4195</v>
      </c>
      <c r="G13" t="s">
        <v>4196</v>
      </c>
      <c r="H13" t="s">
        <v>321</v>
      </c>
      <c r="I13" t="s">
        <v>964</v>
      </c>
      <c r="J13" t="s">
        <v>204</v>
      </c>
      <c r="K13" t="s">
        <v>204</v>
      </c>
      <c r="L13" t="s">
        <v>340</v>
      </c>
      <c r="M13" t="s">
        <v>572</v>
      </c>
      <c r="N13" t="s">
        <v>339</v>
      </c>
      <c r="O13" t="s">
        <v>1212</v>
      </c>
      <c r="P13" s="131">
        <v>63389</v>
      </c>
      <c r="Q13" s="131">
        <v>1</v>
      </c>
      <c r="R13" s="131">
        <v>23890</v>
      </c>
      <c r="S13" s="109"/>
      <c r="T13" s="131">
        <v>15143.632</v>
      </c>
      <c r="U13" s="132">
        <v>1.7899999999999999E-3</v>
      </c>
      <c r="V13" s="132">
        <v>3.5450000000000002E-2</v>
      </c>
      <c r="W13" s="132">
        <v>1.4E-2</v>
      </c>
    </row>
    <row r="14" spans="1:23">
      <c r="A14" t="s">
        <v>1213</v>
      </c>
      <c r="B14" t="s">
        <v>1219</v>
      </c>
      <c r="C14" t="s">
        <v>4197</v>
      </c>
      <c r="D14" t="s">
        <v>4198</v>
      </c>
      <c r="E14" t="s">
        <v>309</v>
      </c>
      <c r="F14" t="s">
        <v>4199</v>
      </c>
      <c r="G14" t="s">
        <v>4200</v>
      </c>
      <c r="H14" t="s">
        <v>321</v>
      </c>
      <c r="I14" t="s">
        <v>964</v>
      </c>
      <c r="J14" t="s">
        <v>204</v>
      </c>
      <c r="K14" t="s">
        <v>204</v>
      </c>
      <c r="L14" t="s">
        <v>340</v>
      </c>
      <c r="M14" t="s">
        <v>572</v>
      </c>
      <c r="N14" t="s">
        <v>339</v>
      </c>
      <c r="O14" t="s">
        <v>1212</v>
      </c>
      <c r="P14" s="131">
        <v>623100</v>
      </c>
      <c r="Q14" s="131">
        <v>1</v>
      </c>
      <c r="R14" s="131">
        <v>2403</v>
      </c>
      <c r="S14" s="109"/>
      <c r="T14" s="131">
        <v>14973.093000000001</v>
      </c>
      <c r="U14" s="132">
        <v>1.42E-3</v>
      </c>
      <c r="V14" s="132">
        <v>3.5049999999999998E-2</v>
      </c>
      <c r="W14" s="132">
        <v>1.3849999999999999E-2</v>
      </c>
    </row>
    <row r="15" spans="1:23">
      <c r="A15" t="s">
        <v>1213</v>
      </c>
      <c r="B15" t="s">
        <v>1219</v>
      </c>
      <c r="C15" t="s">
        <v>4201</v>
      </c>
      <c r="D15" t="s">
        <v>4202</v>
      </c>
      <c r="E15" t="s">
        <v>309</v>
      </c>
      <c r="F15" t="s">
        <v>4203</v>
      </c>
      <c r="G15" t="s">
        <v>4204</v>
      </c>
      <c r="H15" t="s">
        <v>321</v>
      </c>
      <c r="I15" t="s">
        <v>964</v>
      </c>
      <c r="J15" t="s">
        <v>204</v>
      </c>
      <c r="K15" t="s">
        <v>204</v>
      </c>
      <c r="L15" t="s">
        <v>340</v>
      </c>
      <c r="M15" t="s">
        <v>572</v>
      </c>
      <c r="N15" t="s">
        <v>339</v>
      </c>
      <c r="O15" t="s">
        <v>1212</v>
      </c>
      <c r="P15" s="131">
        <v>610000</v>
      </c>
      <c r="Q15" s="131">
        <v>1</v>
      </c>
      <c r="R15" s="131">
        <v>2397</v>
      </c>
      <c r="S15" s="109"/>
      <c r="T15" s="131">
        <v>14621.7</v>
      </c>
      <c r="U15" s="132">
        <v>2.9499999999999999E-3</v>
      </c>
      <c r="V15" s="132">
        <v>3.4229999999999997E-2</v>
      </c>
      <c r="W15" s="132">
        <v>1.3520000000000001E-2</v>
      </c>
    </row>
    <row r="16" spans="1:23">
      <c r="A16" t="s">
        <v>1213</v>
      </c>
      <c r="B16" t="s">
        <v>1219</v>
      </c>
      <c r="C16" t="s">
        <v>4201</v>
      </c>
      <c r="D16" t="s">
        <v>4202</v>
      </c>
      <c r="E16" t="s">
        <v>309</v>
      </c>
      <c r="F16" t="s">
        <v>4205</v>
      </c>
      <c r="G16" t="s">
        <v>4206</v>
      </c>
      <c r="H16" t="s">
        <v>321</v>
      </c>
      <c r="I16" t="s">
        <v>965</v>
      </c>
      <c r="J16" t="s">
        <v>204</v>
      </c>
      <c r="K16" t="s">
        <v>204</v>
      </c>
      <c r="L16" t="s">
        <v>340</v>
      </c>
      <c r="M16" t="s">
        <v>604</v>
      </c>
      <c r="N16" t="s">
        <v>339</v>
      </c>
      <c r="O16" t="s">
        <v>1212</v>
      </c>
      <c r="P16" s="131">
        <v>568700</v>
      </c>
      <c r="Q16" s="131">
        <v>1</v>
      </c>
      <c r="R16" s="131">
        <v>2404</v>
      </c>
      <c r="S16" s="109"/>
      <c r="T16" s="131">
        <v>13671.548000000001</v>
      </c>
      <c r="U16" s="132">
        <v>1.5E-3</v>
      </c>
      <c r="V16" s="132">
        <v>3.2000000000000001E-2</v>
      </c>
      <c r="W16" s="132">
        <v>1.264E-2</v>
      </c>
    </row>
    <row r="17" spans="1:23">
      <c r="A17" t="s">
        <v>1213</v>
      </c>
      <c r="B17" t="s">
        <v>1219</v>
      </c>
      <c r="C17" t="s">
        <v>4185</v>
      </c>
      <c r="D17" t="s">
        <v>4186</v>
      </c>
      <c r="E17" t="s">
        <v>309</v>
      </c>
      <c r="F17" t="s">
        <v>4207</v>
      </c>
      <c r="G17" t="s">
        <v>4208</v>
      </c>
      <c r="H17" t="s">
        <v>321</v>
      </c>
      <c r="I17" t="s">
        <v>965</v>
      </c>
      <c r="J17" t="s">
        <v>204</v>
      </c>
      <c r="K17" t="s">
        <v>204</v>
      </c>
      <c r="L17" t="s">
        <v>340</v>
      </c>
      <c r="M17" t="s">
        <v>605</v>
      </c>
      <c r="N17" t="s">
        <v>339</v>
      </c>
      <c r="O17" t="s">
        <v>1212</v>
      </c>
      <c r="P17" s="131">
        <v>184869</v>
      </c>
      <c r="Q17" s="131">
        <v>1</v>
      </c>
      <c r="R17" s="131">
        <v>7053</v>
      </c>
      <c r="S17" s="109"/>
      <c r="T17" s="131">
        <v>13038.811</v>
      </c>
      <c r="U17" s="132">
        <v>5.96E-3</v>
      </c>
      <c r="V17" s="132">
        <v>3.0519999999999999E-2</v>
      </c>
      <c r="W17" s="132">
        <v>1.206E-2</v>
      </c>
    </row>
    <row r="18" spans="1:23">
      <c r="A18" t="s">
        <v>1213</v>
      </c>
      <c r="B18" t="s">
        <v>1219</v>
      </c>
      <c r="C18" t="s">
        <v>4193</v>
      </c>
      <c r="D18" t="s">
        <v>4194</v>
      </c>
      <c r="E18" t="s">
        <v>309</v>
      </c>
      <c r="F18" t="s">
        <v>4209</v>
      </c>
      <c r="G18" t="s">
        <v>4210</v>
      </c>
      <c r="H18" t="s">
        <v>321</v>
      </c>
      <c r="I18" t="s">
        <v>965</v>
      </c>
      <c r="J18" t="s">
        <v>204</v>
      </c>
      <c r="K18" t="s">
        <v>204</v>
      </c>
      <c r="L18" t="s">
        <v>340</v>
      </c>
      <c r="M18" t="s">
        <v>605</v>
      </c>
      <c r="N18" t="s">
        <v>339</v>
      </c>
      <c r="O18" t="s">
        <v>1212</v>
      </c>
      <c r="P18" s="131">
        <v>227950.23</v>
      </c>
      <c r="Q18" s="131">
        <v>1</v>
      </c>
      <c r="R18" s="131">
        <v>5283</v>
      </c>
      <c r="S18" s="109"/>
      <c r="T18" s="131">
        <v>12042.611000000001</v>
      </c>
      <c r="U18" s="132">
        <v>3.9100000000000003E-3</v>
      </c>
      <c r="V18" s="132">
        <v>2.819E-2</v>
      </c>
      <c r="W18" s="132">
        <v>1.1140000000000001E-2</v>
      </c>
    </row>
    <row r="19" spans="1:23">
      <c r="A19" t="s">
        <v>1213</v>
      </c>
      <c r="B19" t="s">
        <v>1219</v>
      </c>
      <c r="C19" t="s">
        <v>4185</v>
      </c>
      <c r="D19" t="s">
        <v>4186</v>
      </c>
      <c r="E19" t="s">
        <v>309</v>
      </c>
      <c r="F19" t="s">
        <v>4211</v>
      </c>
      <c r="G19" t="s">
        <v>4212</v>
      </c>
      <c r="H19" t="s">
        <v>321</v>
      </c>
      <c r="I19" t="s">
        <v>965</v>
      </c>
      <c r="J19" t="s">
        <v>204</v>
      </c>
      <c r="K19" t="s">
        <v>204</v>
      </c>
      <c r="L19" t="s">
        <v>340</v>
      </c>
      <c r="M19" t="s">
        <v>604</v>
      </c>
      <c r="N19" t="s">
        <v>339</v>
      </c>
      <c r="O19" t="s">
        <v>1212</v>
      </c>
      <c r="P19" s="131">
        <v>135816</v>
      </c>
      <c r="Q19" s="131">
        <v>1</v>
      </c>
      <c r="R19" s="131">
        <v>8809</v>
      </c>
      <c r="S19" s="109"/>
      <c r="T19" s="131">
        <v>11964.031000000001</v>
      </c>
      <c r="U19" s="132">
        <v>1.56E-3</v>
      </c>
      <c r="V19" s="132">
        <v>2.801E-2</v>
      </c>
      <c r="W19" s="132">
        <v>1.106E-2</v>
      </c>
    </row>
    <row r="20" spans="1:23">
      <c r="A20" t="s">
        <v>1213</v>
      </c>
      <c r="B20" t="s">
        <v>1219</v>
      </c>
      <c r="C20" t="s">
        <v>4201</v>
      </c>
      <c r="D20" t="s">
        <v>4202</v>
      </c>
      <c r="E20" t="s">
        <v>309</v>
      </c>
      <c r="F20" t="s">
        <v>4213</v>
      </c>
      <c r="G20" t="s">
        <v>4214</v>
      </c>
      <c r="H20" t="s">
        <v>321</v>
      </c>
      <c r="I20" t="s">
        <v>965</v>
      </c>
      <c r="J20" t="s">
        <v>204</v>
      </c>
      <c r="K20" t="s">
        <v>204</v>
      </c>
      <c r="L20" t="s">
        <v>340</v>
      </c>
      <c r="M20" t="s">
        <v>605</v>
      </c>
      <c r="N20" t="s">
        <v>339</v>
      </c>
      <c r="O20" t="s">
        <v>1212</v>
      </c>
      <c r="P20" s="131">
        <v>160000</v>
      </c>
      <c r="Q20" s="131">
        <v>1</v>
      </c>
      <c r="R20" s="131">
        <v>5366</v>
      </c>
      <c r="S20" s="108"/>
      <c r="T20" s="131">
        <v>8585.6</v>
      </c>
      <c r="U20" s="132">
        <v>1.32E-3</v>
      </c>
      <c r="V20" s="132">
        <v>2.01E-2</v>
      </c>
      <c r="W20" s="132">
        <v>7.9399999999999991E-3</v>
      </c>
    </row>
    <row r="21" spans="1:23">
      <c r="A21" t="s">
        <v>1213</v>
      </c>
      <c r="B21" t="s">
        <v>1219</v>
      </c>
      <c r="C21" t="s">
        <v>4197</v>
      </c>
      <c r="D21" t="s">
        <v>4198</v>
      </c>
      <c r="E21" t="s">
        <v>309</v>
      </c>
      <c r="F21" t="s">
        <v>4215</v>
      </c>
      <c r="G21" t="s">
        <v>4216</v>
      </c>
      <c r="H21" t="s">
        <v>321</v>
      </c>
      <c r="I21" t="s">
        <v>966</v>
      </c>
      <c r="J21" t="s">
        <v>204</v>
      </c>
      <c r="K21" t="s">
        <v>204</v>
      </c>
      <c r="L21" t="s">
        <v>340</v>
      </c>
      <c r="M21" t="s">
        <v>576</v>
      </c>
      <c r="N21" t="s">
        <v>339</v>
      </c>
      <c r="O21" t="s">
        <v>1212</v>
      </c>
      <c r="P21" s="131">
        <v>2103353</v>
      </c>
      <c r="Q21" s="131">
        <v>1</v>
      </c>
      <c r="R21" s="131">
        <v>373.81</v>
      </c>
      <c r="S21" s="108"/>
      <c r="T21" s="131">
        <v>7862.5439999999999</v>
      </c>
      <c r="U21" s="132">
        <v>1.5399999999999999E-3</v>
      </c>
      <c r="V21" s="132">
        <v>1.84E-2</v>
      </c>
      <c r="W21" s="132">
        <v>7.2700000000000004E-3</v>
      </c>
    </row>
    <row r="22" spans="1:23">
      <c r="A22" t="s">
        <v>1213</v>
      </c>
      <c r="B22" t="s">
        <v>1219</v>
      </c>
      <c r="C22" t="s">
        <v>4201</v>
      </c>
      <c r="D22" t="s">
        <v>4202</v>
      </c>
      <c r="E22" t="s">
        <v>309</v>
      </c>
      <c r="F22" t="s">
        <v>4217</v>
      </c>
      <c r="G22" t="s">
        <v>4218</v>
      </c>
      <c r="H22" t="s">
        <v>321</v>
      </c>
      <c r="I22" t="s">
        <v>964</v>
      </c>
      <c r="J22" t="s">
        <v>204</v>
      </c>
      <c r="K22" t="s">
        <v>204</v>
      </c>
      <c r="L22" t="s">
        <v>340</v>
      </c>
      <c r="M22" t="s">
        <v>577</v>
      </c>
      <c r="N22" t="s">
        <v>339</v>
      </c>
      <c r="O22" t="s">
        <v>1212</v>
      </c>
      <c r="P22" s="131">
        <v>300033</v>
      </c>
      <c r="Q22" s="131">
        <v>1</v>
      </c>
      <c r="R22" s="131">
        <v>2395</v>
      </c>
      <c r="S22" s="108"/>
      <c r="T22" s="131">
        <v>7185.79</v>
      </c>
      <c r="U22" s="132">
        <v>1.1999999999999999E-3</v>
      </c>
      <c r="V22" s="132">
        <v>1.6820000000000002E-2</v>
      </c>
      <c r="W22" s="132">
        <v>6.6400000000000001E-3</v>
      </c>
    </row>
    <row r="23" spans="1:23">
      <c r="A23" t="s">
        <v>1213</v>
      </c>
      <c r="B23" t="s">
        <v>1219</v>
      </c>
      <c r="C23" t="s">
        <v>4197</v>
      </c>
      <c r="D23" t="s">
        <v>4198</v>
      </c>
      <c r="E23" t="s">
        <v>309</v>
      </c>
      <c r="F23" t="s">
        <v>4219</v>
      </c>
      <c r="G23" t="s">
        <v>4220</v>
      </c>
      <c r="H23" t="s">
        <v>321</v>
      </c>
      <c r="I23" t="s">
        <v>965</v>
      </c>
      <c r="J23" t="s">
        <v>204</v>
      </c>
      <c r="K23" t="s">
        <v>204</v>
      </c>
      <c r="L23" t="s">
        <v>340</v>
      </c>
      <c r="M23" t="s">
        <v>605</v>
      </c>
      <c r="N23" t="s">
        <v>339</v>
      </c>
      <c r="O23" t="s">
        <v>1212</v>
      </c>
      <c r="P23" s="131">
        <v>145000</v>
      </c>
      <c r="Q23" s="131">
        <v>1</v>
      </c>
      <c r="R23" s="131">
        <v>4851</v>
      </c>
      <c r="S23" s="108"/>
      <c r="T23" s="131">
        <v>7033.95</v>
      </c>
      <c r="U23" s="132">
        <v>1.1299999999999999E-3</v>
      </c>
      <c r="V23" s="132">
        <v>1.6469999999999999E-2</v>
      </c>
      <c r="W23" s="132">
        <v>6.4999999999999997E-3</v>
      </c>
    </row>
    <row r="24" spans="1:23">
      <c r="A24" t="s">
        <v>1213</v>
      </c>
      <c r="B24" t="s">
        <v>1219</v>
      </c>
      <c r="C24" t="s">
        <v>4189</v>
      </c>
      <c r="D24" t="s">
        <v>4190</v>
      </c>
      <c r="E24" t="s">
        <v>309</v>
      </c>
      <c r="F24" t="s">
        <v>4221</v>
      </c>
      <c r="G24" t="s">
        <v>4222</v>
      </c>
      <c r="H24" t="s">
        <v>321</v>
      </c>
      <c r="I24" t="s">
        <v>966</v>
      </c>
      <c r="J24" t="s">
        <v>204</v>
      </c>
      <c r="K24" t="s">
        <v>204</v>
      </c>
      <c r="L24" t="s">
        <v>340</v>
      </c>
      <c r="M24" t="s">
        <v>576</v>
      </c>
      <c r="N24" t="s">
        <v>339</v>
      </c>
      <c r="O24" t="s">
        <v>1212</v>
      </c>
      <c r="P24" s="131">
        <v>1803055</v>
      </c>
      <c r="Q24" s="131">
        <v>1</v>
      </c>
      <c r="R24" s="131">
        <v>374.2</v>
      </c>
      <c r="S24" s="108"/>
      <c r="T24" s="131">
        <v>6747.0320000000002</v>
      </c>
      <c r="U24" s="132">
        <v>1.31E-3</v>
      </c>
      <c r="V24" s="132">
        <v>1.5789999999999998E-2</v>
      </c>
      <c r="W24" s="132">
        <v>6.2399999999999999E-3</v>
      </c>
    </row>
    <row r="25" spans="1:23">
      <c r="A25" t="s">
        <v>1213</v>
      </c>
      <c r="B25" t="s">
        <v>1219</v>
      </c>
      <c r="C25" t="s">
        <v>4201</v>
      </c>
      <c r="D25" t="s">
        <v>4202</v>
      </c>
      <c r="E25" t="s">
        <v>309</v>
      </c>
      <c r="F25" t="s">
        <v>4223</v>
      </c>
      <c r="G25" t="s">
        <v>4224</v>
      </c>
      <c r="H25" t="s">
        <v>321</v>
      </c>
      <c r="I25" t="s">
        <v>966</v>
      </c>
      <c r="J25" t="s">
        <v>204</v>
      </c>
      <c r="K25" t="s">
        <v>204</v>
      </c>
      <c r="L25" t="s">
        <v>340</v>
      </c>
      <c r="M25" t="s">
        <v>576</v>
      </c>
      <c r="N25" t="s">
        <v>339</v>
      </c>
      <c r="O25" t="s">
        <v>1212</v>
      </c>
      <c r="P25" s="131">
        <v>1731466</v>
      </c>
      <c r="Q25" s="131">
        <v>1</v>
      </c>
      <c r="R25" s="131">
        <v>372.88</v>
      </c>
      <c r="T25" s="131">
        <v>6456.29</v>
      </c>
      <c r="U25" s="132">
        <v>5.5999999999999999E-3</v>
      </c>
      <c r="V25" s="132">
        <v>1.511E-2</v>
      </c>
      <c r="W25" s="132">
        <v>5.9699999999999996E-3</v>
      </c>
    </row>
    <row r="26" spans="1:23">
      <c r="A26" t="s">
        <v>1213</v>
      </c>
      <c r="B26" t="s">
        <v>1219</v>
      </c>
      <c r="C26" t="s">
        <v>4193</v>
      </c>
      <c r="D26" t="s">
        <v>4194</v>
      </c>
      <c r="E26" t="s">
        <v>309</v>
      </c>
      <c r="F26" t="s">
        <v>4225</v>
      </c>
      <c r="G26" t="s">
        <v>4226</v>
      </c>
      <c r="H26" t="s">
        <v>321</v>
      </c>
      <c r="I26" t="s">
        <v>966</v>
      </c>
      <c r="J26" t="s">
        <v>204</v>
      </c>
      <c r="K26" t="s">
        <v>204</v>
      </c>
      <c r="L26" t="s">
        <v>340</v>
      </c>
      <c r="M26" t="s">
        <v>576</v>
      </c>
      <c r="N26" t="s">
        <v>339</v>
      </c>
      <c r="O26" t="s">
        <v>1212</v>
      </c>
      <c r="P26" s="131">
        <v>148000</v>
      </c>
      <c r="Q26" s="131">
        <v>1</v>
      </c>
      <c r="R26" s="131">
        <v>3719.02</v>
      </c>
      <c r="S26" s="108"/>
      <c r="T26" s="131">
        <v>5504.15</v>
      </c>
      <c r="U26" s="132">
        <v>2.0500000000000002E-3</v>
      </c>
      <c r="V26" s="132">
        <v>1.2880000000000001E-2</v>
      </c>
      <c r="W26" s="132">
        <v>5.0899999999999999E-3</v>
      </c>
    </row>
    <row r="27" spans="1:23">
      <c r="A27" t="s">
        <v>1213</v>
      </c>
      <c r="B27" t="s">
        <v>1219</v>
      </c>
      <c r="C27" t="s">
        <v>4197</v>
      </c>
      <c r="D27" t="s">
        <v>4198</v>
      </c>
      <c r="E27" t="s">
        <v>309</v>
      </c>
      <c r="F27" t="s">
        <v>4227</v>
      </c>
      <c r="G27" t="s">
        <v>4228</v>
      </c>
      <c r="H27" t="s">
        <v>321</v>
      </c>
      <c r="I27" t="s">
        <v>965</v>
      </c>
      <c r="J27" t="s">
        <v>204</v>
      </c>
      <c r="K27" t="s">
        <v>204</v>
      </c>
      <c r="L27" t="s">
        <v>340</v>
      </c>
      <c r="M27" t="s">
        <v>610</v>
      </c>
      <c r="N27" t="s">
        <v>339</v>
      </c>
      <c r="O27" t="s">
        <v>1212</v>
      </c>
      <c r="P27" s="131">
        <v>192903</v>
      </c>
      <c r="Q27" s="131">
        <v>1</v>
      </c>
      <c r="R27" s="131">
        <v>2787</v>
      </c>
      <c r="T27" s="131">
        <v>5376.2070000000003</v>
      </c>
      <c r="U27" s="132">
        <v>3.5100000000000001E-3</v>
      </c>
      <c r="V27" s="132">
        <v>1.2579999999999999E-2</v>
      </c>
      <c r="W27" s="132">
        <v>4.9699999999999996E-3</v>
      </c>
    </row>
    <row r="28" spans="1:23">
      <c r="A28" t="s">
        <v>1213</v>
      </c>
      <c r="B28" t="s">
        <v>1219</v>
      </c>
      <c r="C28" t="s">
        <v>4193</v>
      </c>
      <c r="D28" t="s">
        <v>4194</v>
      </c>
      <c r="E28" t="s">
        <v>309</v>
      </c>
      <c r="F28" t="s">
        <v>4229</v>
      </c>
      <c r="G28" t="s">
        <v>4230</v>
      </c>
      <c r="H28" t="s">
        <v>321</v>
      </c>
      <c r="I28" t="s">
        <v>965</v>
      </c>
      <c r="J28" t="s">
        <v>204</v>
      </c>
      <c r="K28" t="s">
        <v>204</v>
      </c>
      <c r="L28" t="s">
        <v>340</v>
      </c>
      <c r="M28" t="s">
        <v>604</v>
      </c>
      <c r="N28" t="s">
        <v>339</v>
      </c>
      <c r="O28" t="s">
        <v>1212</v>
      </c>
      <c r="P28" s="131">
        <v>22900</v>
      </c>
      <c r="Q28" s="131">
        <v>1</v>
      </c>
      <c r="R28" s="131">
        <v>22550</v>
      </c>
      <c r="T28" s="131">
        <v>5163.95</v>
      </c>
      <c r="U28" s="132">
        <v>7.7999999999999999E-4</v>
      </c>
      <c r="V28" s="132">
        <v>1.209E-2</v>
      </c>
      <c r="W28" s="132">
        <v>4.7800000000000004E-3</v>
      </c>
    </row>
    <row r="29" spans="1:23">
      <c r="A29" t="s">
        <v>1213</v>
      </c>
      <c r="B29" t="s">
        <v>1219</v>
      </c>
      <c r="C29" t="s">
        <v>4197</v>
      </c>
      <c r="D29" t="s">
        <v>4198</v>
      </c>
      <c r="E29" t="s">
        <v>309</v>
      </c>
      <c r="F29" t="s">
        <v>4231</v>
      </c>
      <c r="G29" t="s">
        <v>4232</v>
      </c>
      <c r="H29" t="s">
        <v>321</v>
      </c>
      <c r="I29" t="s">
        <v>965</v>
      </c>
      <c r="J29" t="s">
        <v>204</v>
      </c>
      <c r="K29" t="s">
        <v>204</v>
      </c>
      <c r="L29" t="s">
        <v>340</v>
      </c>
      <c r="M29" t="s">
        <v>604</v>
      </c>
      <c r="N29" t="s">
        <v>339</v>
      </c>
      <c r="O29" t="s">
        <v>1212</v>
      </c>
      <c r="P29" s="131">
        <v>21456</v>
      </c>
      <c r="Q29" s="131">
        <v>1</v>
      </c>
      <c r="R29" s="131">
        <v>24020</v>
      </c>
      <c r="T29" s="131">
        <v>5153.7309999999998</v>
      </c>
      <c r="U29" s="132">
        <v>5.9999999999999995E-4</v>
      </c>
      <c r="V29" s="132">
        <v>1.206E-2</v>
      </c>
      <c r="W29" s="132">
        <v>4.7699999999999999E-3</v>
      </c>
    </row>
    <row r="30" spans="1:23">
      <c r="A30" t="s">
        <v>1213</v>
      </c>
      <c r="B30" t="s">
        <v>1219</v>
      </c>
      <c r="C30" t="s">
        <v>4197</v>
      </c>
      <c r="D30" t="s">
        <v>4198</v>
      </c>
      <c r="E30" t="s">
        <v>309</v>
      </c>
      <c r="F30" t="s">
        <v>4233</v>
      </c>
      <c r="G30" t="s">
        <v>4234</v>
      </c>
      <c r="H30" t="s">
        <v>321</v>
      </c>
      <c r="I30" t="s">
        <v>966</v>
      </c>
      <c r="J30" t="s">
        <v>204</v>
      </c>
      <c r="K30" t="s">
        <v>204</v>
      </c>
      <c r="L30" t="s">
        <v>340</v>
      </c>
      <c r="M30" t="s">
        <v>630</v>
      </c>
      <c r="N30" t="s">
        <v>339</v>
      </c>
      <c r="O30" t="s">
        <v>1212</v>
      </c>
      <c r="P30" s="131">
        <v>1252000</v>
      </c>
      <c r="Q30" s="131">
        <v>1</v>
      </c>
      <c r="R30" s="131">
        <v>405.88</v>
      </c>
      <c r="T30" s="131">
        <v>5081.6180000000004</v>
      </c>
      <c r="U30" s="132">
        <v>1.7099999999999999E-3</v>
      </c>
      <c r="V30" s="132">
        <v>1.1900000000000001E-2</v>
      </c>
      <c r="W30" s="132">
        <v>4.7000000000000002E-3</v>
      </c>
    </row>
    <row r="31" spans="1:23">
      <c r="A31" t="s">
        <v>1213</v>
      </c>
      <c r="B31" t="s">
        <v>1219</v>
      </c>
      <c r="C31" t="s">
        <v>4193</v>
      </c>
      <c r="D31" t="s">
        <v>4194</v>
      </c>
      <c r="E31" t="s">
        <v>309</v>
      </c>
      <c r="F31" t="s">
        <v>4235</v>
      </c>
      <c r="G31" t="s">
        <v>4236</v>
      </c>
      <c r="H31" t="s">
        <v>321</v>
      </c>
      <c r="I31" t="s">
        <v>964</v>
      </c>
      <c r="J31" t="s">
        <v>204</v>
      </c>
      <c r="K31" t="s">
        <v>204</v>
      </c>
      <c r="L31" t="s">
        <v>340</v>
      </c>
      <c r="M31" t="s">
        <v>577</v>
      </c>
      <c r="N31" t="s">
        <v>339</v>
      </c>
      <c r="O31" t="s">
        <v>1212</v>
      </c>
      <c r="P31" s="131">
        <v>20362</v>
      </c>
      <c r="Q31" s="131">
        <v>1</v>
      </c>
      <c r="R31" s="131">
        <v>22890</v>
      </c>
      <c r="T31" s="131">
        <v>4660.8620000000001</v>
      </c>
      <c r="U31" s="132">
        <v>6.7000000000000002E-4</v>
      </c>
      <c r="V31" s="132">
        <v>1.091E-2</v>
      </c>
      <c r="W31" s="132">
        <v>4.3099999999999996E-3</v>
      </c>
    </row>
    <row r="32" spans="1:23">
      <c r="A32" t="s">
        <v>1213</v>
      </c>
      <c r="B32" t="s">
        <v>1219</v>
      </c>
      <c r="C32" t="s">
        <v>4201</v>
      </c>
      <c r="D32" t="s">
        <v>4202</v>
      </c>
      <c r="E32" t="s">
        <v>309</v>
      </c>
      <c r="F32" t="s">
        <v>4237</v>
      </c>
      <c r="G32" t="s">
        <v>4238</v>
      </c>
      <c r="H32" t="s">
        <v>321</v>
      </c>
      <c r="I32" t="s">
        <v>965</v>
      </c>
      <c r="J32" t="s">
        <v>204</v>
      </c>
      <c r="K32" t="s">
        <v>204</v>
      </c>
      <c r="L32" t="s">
        <v>340</v>
      </c>
      <c r="M32" t="s">
        <v>582</v>
      </c>
      <c r="N32" t="s">
        <v>339</v>
      </c>
      <c r="O32" t="s">
        <v>1212</v>
      </c>
      <c r="P32" s="131">
        <v>23815</v>
      </c>
      <c r="Q32" s="131">
        <v>1</v>
      </c>
      <c r="R32" s="131">
        <v>19360</v>
      </c>
      <c r="T32" s="131">
        <v>4610.5839999999998</v>
      </c>
      <c r="U32" s="132">
        <v>2.0899999999999998E-3</v>
      </c>
      <c r="V32" s="132">
        <v>1.0789999999999999E-2</v>
      </c>
      <c r="W32" s="132">
        <v>4.2599999999999999E-3</v>
      </c>
    </row>
    <row r="33" spans="1:23">
      <c r="A33" t="s">
        <v>1213</v>
      </c>
      <c r="B33" t="s">
        <v>1219</v>
      </c>
      <c r="C33" t="s">
        <v>4185</v>
      </c>
      <c r="D33" t="s">
        <v>4186</v>
      </c>
      <c r="E33" t="s">
        <v>309</v>
      </c>
      <c r="F33" t="s">
        <v>4239</v>
      </c>
      <c r="G33" t="s">
        <v>4240</v>
      </c>
      <c r="H33" t="s">
        <v>321</v>
      </c>
      <c r="I33" t="s">
        <v>964</v>
      </c>
      <c r="J33" t="s">
        <v>204</v>
      </c>
      <c r="K33" t="s">
        <v>204</v>
      </c>
      <c r="L33" t="s">
        <v>340</v>
      </c>
      <c r="M33" t="s">
        <v>577</v>
      </c>
      <c r="N33" t="s">
        <v>339</v>
      </c>
      <c r="O33" t="s">
        <v>1212</v>
      </c>
      <c r="P33" s="131">
        <v>122246</v>
      </c>
      <c r="Q33" s="131">
        <v>1</v>
      </c>
      <c r="R33" s="131">
        <v>3593</v>
      </c>
      <c r="T33" s="131">
        <v>4392.299</v>
      </c>
      <c r="U33" s="132">
        <v>2.0400000000000001E-3</v>
      </c>
      <c r="V33" s="132">
        <v>1.0279999999999999E-2</v>
      </c>
      <c r="W33" s="132">
        <v>4.0600000000000002E-3</v>
      </c>
    </row>
    <row r="34" spans="1:23">
      <c r="A34" t="s">
        <v>1213</v>
      </c>
      <c r="B34" t="s">
        <v>1219</v>
      </c>
      <c r="C34" t="s">
        <v>4197</v>
      </c>
      <c r="D34" t="s">
        <v>4198</v>
      </c>
      <c r="E34" t="s">
        <v>309</v>
      </c>
      <c r="F34" t="s">
        <v>4241</v>
      </c>
      <c r="G34" t="s">
        <v>4242</v>
      </c>
      <c r="H34" t="s">
        <v>321</v>
      </c>
      <c r="I34" t="s">
        <v>964</v>
      </c>
      <c r="J34" t="s">
        <v>204</v>
      </c>
      <c r="K34" t="s">
        <v>204</v>
      </c>
      <c r="L34" t="s">
        <v>340</v>
      </c>
      <c r="M34" t="s">
        <v>574</v>
      </c>
      <c r="N34" t="s">
        <v>339</v>
      </c>
      <c r="O34" t="s">
        <v>1212</v>
      </c>
      <c r="P34" s="131">
        <v>178441</v>
      </c>
      <c r="Q34" s="131">
        <v>1</v>
      </c>
      <c r="R34" s="131">
        <v>2377</v>
      </c>
      <c r="T34" s="131">
        <v>4241.5429999999997</v>
      </c>
      <c r="U34" s="132">
        <v>6.9999999999999999E-4</v>
      </c>
      <c r="V34" s="132">
        <v>9.9299999999999996E-3</v>
      </c>
      <c r="W34" s="132">
        <v>3.9199999999999999E-3</v>
      </c>
    </row>
    <row r="35" spans="1:23">
      <c r="A35" t="s">
        <v>1213</v>
      </c>
      <c r="B35" t="s">
        <v>1219</v>
      </c>
      <c r="C35" t="s">
        <v>4201</v>
      </c>
      <c r="D35" t="s">
        <v>4202</v>
      </c>
      <c r="E35" t="s">
        <v>309</v>
      </c>
      <c r="F35" t="s">
        <v>4243</v>
      </c>
      <c r="G35" t="s">
        <v>4244</v>
      </c>
      <c r="H35" t="s">
        <v>321</v>
      </c>
      <c r="I35" t="s">
        <v>965</v>
      </c>
      <c r="J35" t="s">
        <v>204</v>
      </c>
      <c r="K35" t="s">
        <v>204</v>
      </c>
      <c r="L35" t="s">
        <v>340</v>
      </c>
      <c r="M35" t="s">
        <v>581</v>
      </c>
      <c r="N35" t="s">
        <v>339</v>
      </c>
      <c r="O35" t="s">
        <v>1212</v>
      </c>
      <c r="P35" s="131">
        <v>50000</v>
      </c>
      <c r="Q35" s="131">
        <v>1</v>
      </c>
      <c r="R35" s="131">
        <v>8172</v>
      </c>
      <c r="T35" s="131">
        <v>4086</v>
      </c>
      <c r="U35" s="132">
        <v>3.3999999999999998E-3</v>
      </c>
      <c r="V35" s="132">
        <v>9.5600000000000008E-3</v>
      </c>
      <c r="W35" s="132">
        <v>3.7799999999999999E-3</v>
      </c>
    </row>
    <row r="36" spans="1:23">
      <c r="A36" t="s">
        <v>1213</v>
      </c>
      <c r="B36" t="s">
        <v>1219</v>
      </c>
      <c r="C36" t="s">
        <v>4193</v>
      </c>
      <c r="D36" t="s">
        <v>4194</v>
      </c>
      <c r="E36" t="s">
        <v>309</v>
      </c>
      <c r="F36" t="s">
        <v>4245</v>
      </c>
      <c r="G36" t="s">
        <v>4246</v>
      </c>
      <c r="H36" t="s">
        <v>321</v>
      </c>
      <c r="I36" t="s">
        <v>966</v>
      </c>
      <c r="J36" t="s">
        <v>204</v>
      </c>
      <c r="K36" t="s">
        <v>204</v>
      </c>
      <c r="L36" t="s">
        <v>340</v>
      </c>
      <c r="M36" t="s">
        <v>630</v>
      </c>
      <c r="N36" t="s">
        <v>339</v>
      </c>
      <c r="O36" t="s">
        <v>1212</v>
      </c>
      <c r="P36" s="131">
        <v>99999.76</v>
      </c>
      <c r="Q36" s="131">
        <v>1</v>
      </c>
      <c r="R36" s="131">
        <v>4085.73</v>
      </c>
      <c r="T36" s="131">
        <v>4085.72</v>
      </c>
      <c r="U36" s="132">
        <v>2.5600000000000002E-3</v>
      </c>
      <c r="V36" s="132">
        <v>9.5600000000000008E-3</v>
      </c>
      <c r="W36" s="132">
        <v>3.7799999999999999E-3</v>
      </c>
    </row>
    <row r="37" spans="1:23">
      <c r="A37" t="s">
        <v>1213</v>
      </c>
      <c r="B37" t="s">
        <v>1219</v>
      </c>
      <c r="C37" t="s">
        <v>4189</v>
      </c>
      <c r="D37" t="s">
        <v>4190</v>
      </c>
      <c r="E37" t="s">
        <v>309</v>
      </c>
      <c r="F37" t="s">
        <v>4247</v>
      </c>
      <c r="G37" t="s">
        <v>4248</v>
      </c>
      <c r="H37" t="s">
        <v>321</v>
      </c>
      <c r="I37" t="s">
        <v>965</v>
      </c>
      <c r="J37" t="s">
        <v>204</v>
      </c>
      <c r="K37" t="s">
        <v>204</v>
      </c>
      <c r="L37" t="s">
        <v>340</v>
      </c>
      <c r="M37" t="s">
        <v>604</v>
      </c>
      <c r="N37" t="s">
        <v>339</v>
      </c>
      <c r="O37" t="s">
        <v>1212</v>
      </c>
      <c r="P37" s="131">
        <v>20000</v>
      </c>
      <c r="Q37" s="131">
        <v>1</v>
      </c>
      <c r="R37" s="131">
        <v>20310</v>
      </c>
      <c r="T37" s="131">
        <v>4062</v>
      </c>
      <c r="U37" s="132">
        <v>2.0000000000000001E-4</v>
      </c>
      <c r="V37" s="132">
        <v>9.5099999999999994E-3</v>
      </c>
      <c r="W37" s="132">
        <v>3.7599999999999999E-3</v>
      </c>
    </row>
    <row r="38" spans="1:23">
      <c r="A38" t="s">
        <v>1213</v>
      </c>
      <c r="B38" t="s">
        <v>1219</v>
      </c>
      <c r="C38" t="s">
        <v>4201</v>
      </c>
      <c r="D38" t="s">
        <v>4202</v>
      </c>
      <c r="E38" t="s">
        <v>309</v>
      </c>
      <c r="F38" t="s">
        <v>4249</v>
      </c>
      <c r="G38" t="s">
        <v>4250</v>
      </c>
      <c r="H38" t="s">
        <v>321</v>
      </c>
      <c r="I38" t="s">
        <v>966</v>
      </c>
      <c r="J38" t="s">
        <v>204</v>
      </c>
      <c r="K38" t="s">
        <v>204</v>
      </c>
      <c r="L38" t="s">
        <v>340</v>
      </c>
      <c r="M38" t="s">
        <v>630</v>
      </c>
      <c r="N38" t="s">
        <v>339</v>
      </c>
      <c r="O38" t="s">
        <v>1212</v>
      </c>
      <c r="P38" s="131">
        <v>930000</v>
      </c>
      <c r="Q38" s="131">
        <v>1</v>
      </c>
      <c r="R38" s="131">
        <v>404.49</v>
      </c>
      <c r="T38" s="131">
        <v>3761.7570000000001</v>
      </c>
      <c r="U38" s="132">
        <v>3.4099999999999998E-3</v>
      </c>
      <c r="V38" s="132">
        <v>8.8100000000000001E-3</v>
      </c>
      <c r="W38" s="132">
        <v>3.48E-3</v>
      </c>
    </row>
    <row r="39" spans="1:23">
      <c r="A39" t="s">
        <v>1213</v>
      </c>
      <c r="B39" t="s">
        <v>1219</v>
      </c>
      <c r="C39" t="s">
        <v>4201</v>
      </c>
      <c r="D39" t="s">
        <v>4202</v>
      </c>
      <c r="E39" t="s">
        <v>309</v>
      </c>
      <c r="F39" t="s">
        <v>4251</v>
      </c>
      <c r="G39" t="s">
        <v>4252</v>
      </c>
      <c r="H39" t="s">
        <v>321</v>
      </c>
      <c r="I39" t="s">
        <v>965</v>
      </c>
      <c r="J39" t="s">
        <v>204</v>
      </c>
      <c r="K39" t="s">
        <v>204</v>
      </c>
      <c r="L39" t="s">
        <v>340</v>
      </c>
      <c r="M39" t="s">
        <v>597</v>
      </c>
      <c r="N39" t="s">
        <v>339</v>
      </c>
      <c r="O39" t="s">
        <v>1212</v>
      </c>
      <c r="P39" s="131">
        <v>49703</v>
      </c>
      <c r="Q39" s="131">
        <v>1</v>
      </c>
      <c r="R39" s="131">
        <v>7512</v>
      </c>
      <c r="T39" s="131">
        <v>3733.6889999999999</v>
      </c>
      <c r="U39" s="132">
        <v>5.0000000000000001E-4</v>
      </c>
      <c r="V39" s="132">
        <v>8.7399999999999995E-3</v>
      </c>
      <c r="W39" s="132">
        <v>3.4499999999999999E-3</v>
      </c>
    </row>
    <row r="40" spans="1:23">
      <c r="A40" t="s">
        <v>1213</v>
      </c>
      <c r="B40" t="s">
        <v>1219</v>
      </c>
      <c r="C40" t="s">
        <v>4189</v>
      </c>
      <c r="D40" t="s">
        <v>4190</v>
      </c>
      <c r="E40" t="s">
        <v>309</v>
      </c>
      <c r="F40" t="s">
        <v>4253</v>
      </c>
      <c r="G40" t="s">
        <v>4254</v>
      </c>
      <c r="H40" t="s">
        <v>321</v>
      </c>
      <c r="I40" t="s">
        <v>964</v>
      </c>
      <c r="J40" t="s">
        <v>204</v>
      </c>
      <c r="K40" t="s">
        <v>204</v>
      </c>
      <c r="L40" t="s">
        <v>340</v>
      </c>
      <c r="M40" t="s">
        <v>693</v>
      </c>
      <c r="N40" t="s">
        <v>339</v>
      </c>
      <c r="O40" t="s">
        <v>1212</v>
      </c>
      <c r="P40" s="131">
        <v>55920</v>
      </c>
      <c r="Q40" s="131">
        <v>1</v>
      </c>
      <c r="R40" s="131">
        <v>6234</v>
      </c>
      <c r="T40" s="131">
        <v>3486.0529999999999</v>
      </c>
      <c r="U40" s="132">
        <v>5.5900000000000004E-3</v>
      </c>
      <c r="V40" s="132">
        <v>8.1600000000000006E-3</v>
      </c>
      <c r="W40" s="132">
        <v>3.2200000000000002E-3</v>
      </c>
    </row>
    <row r="41" spans="1:23">
      <c r="A41" t="s">
        <v>1213</v>
      </c>
      <c r="B41" t="s">
        <v>1219</v>
      </c>
      <c r="C41" t="s">
        <v>4197</v>
      </c>
      <c r="D41" t="s">
        <v>4198</v>
      </c>
      <c r="E41" t="s">
        <v>309</v>
      </c>
      <c r="F41" t="s">
        <v>4255</v>
      </c>
      <c r="G41" t="s">
        <v>4256</v>
      </c>
      <c r="H41" t="s">
        <v>321</v>
      </c>
      <c r="I41" t="s">
        <v>965</v>
      </c>
      <c r="J41" t="s">
        <v>204</v>
      </c>
      <c r="K41" t="s">
        <v>204</v>
      </c>
      <c r="L41" t="s">
        <v>340</v>
      </c>
      <c r="M41" t="s">
        <v>598</v>
      </c>
      <c r="N41" t="s">
        <v>339</v>
      </c>
      <c r="O41" t="s">
        <v>1212</v>
      </c>
      <c r="P41" s="131">
        <v>21500</v>
      </c>
      <c r="Q41" s="131">
        <v>1</v>
      </c>
      <c r="R41" s="131">
        <v>15310</v>
      </c>
      <c r="T41" s="131">
        <v>3291.65</v>
      </c>
      <c r="U41" s="132">
        <v>4.2999999999999999E-4</v>
      </c>
      <c r="V41" s="132">
        <v>7.7099999999999998E-3</v>
      </c>
      <c r="W41" s="132">
        <v>3.0400000000000002E-3</v>
      </c>
    </row>
    <row r="42" spans="1:23">
      <c r="A42" t="s">
        <v>1213</v>
      </c>
      <c r="B42" t="s">
        <v>1219</v>
      </c>
      <c r="C42" t="s">
        <v>4193</v>
      </c>
      <c r="D42" t="s">
        <v>4194</v>
      </c>
      <c r="E42" t="s">
        <v>309</v>
      </c>
      <c r="F42" t="s">
        <v>4257</v>
      </c>
      <c r="G42" t="s">
        <v>4258</v>
      </c>
      <c r="H42" t="s">
        <v>321</v>
      </c>
      <c r="I42" t="s">
        <v>966</v>
      </c>
      <c r="J42" t="s">
        <v>204</v>
      </c>
      <c r="K42" t="s">
        <v>204</v>
      </c>
      <c r="L42" t="s">
        <v>340</v>
      </c>
      <c r="M42" t="s">
        <v>630</v>
      </c>
      <c r="N42" t="s">
        <v>339</v>
      </c>
      <c r="O42" t="s">
        <v>1212</v>
      </c>
      <c r="P42" s="131">
        <v>79000.23</v>
      </c>
      <c r="Q42" s="131">
        <v>1</v>
      </c>
      <c r="R42" s="131">
        <v>4036.28</v>
      </c>
      <c r="T42" s="131">
        <v>3188.67</v>
      </c>
      <c r="U42" s="132">
        <v>1.4599999999999999E-3</v>
      </c>
      <c r="V42" s="132">
        <v>7.4599999999999996E-3</v>
      </c>
      <c r="W42" s="132">
        <v>2.9499999999999999E-3</v>
      </c>
    </row>
    <row r="43" spans="1:23">
      <c r="A43" t="s">
        <v>1213</v>
      </c>
      <c r="B43" t="s">
        <v>1219</v>
      </c>
      <c r="C43" t="s">
        <v>4193</v>
      </c>
      <c r="D43" t="s">
        <v>4194</v>
      </c>
      <c r="E43" t="s">
        <v>309</v>
      </c>
      <c r="F43" t="s">
        <v>4259</v>
      </c>
      <c r="G43" t="s">
        <v>4260</v>
      </c>
      <c r="H43" t="s">
        <v>321</v>
      </c>
      <c r="I43" t="s">
        <v>965</v>
      </c>
      <c r="J43" t="s">
        <v>204</v>
      </c>
      <c r="K43" t="s">
        <v>204</v>
      </c>
      <c r="L43" t="s">
        <v>340</v>
      </c>
      <c r="M43" t="s">
        <v>581</v>
      </c>
      <c r="N43" t="s">
        <v>339</v>
      </c>
      <c r="O43" t="s">
        <v>1212</v>
      </c>
      <c r="P43" s="131">
        <v>40031.040000000001</v>
      </c>
      <c r="Q43" s="131">
        <v>1</v>
      </c>
      <c r="R43" s="131">
        <v>7710</v>
      </c>
      <c r="T43" s="131">
        <v>3086.393</v>
      </c>
      <c r="U43" s="132">
        <v>2.8400000000000001E-3</v>
      </c>
      <c r="V43" s="132">
        <v>7.2199999999999999E-3</v>
      </c>
      <c r="W43" s="132">
        <v>2.8500000000000001E-3</v>
      </c>
    </row>
    <row r="44" spans="1:23">
      <c r="A44" t="s">
        <v>1213</v>
      </c>
      <c r="B44" t="s">
        <v>1219</v>
      </c>
      <c r="C44" t="s">
        <v>4185</v>
      </c>
      <c r="D44" t="s">
        <v>4186</v>
      </c>
      <c r="E44" t="s">
        <v>309</v>
      </c>
      <c r="F44" t="s">
        <v>4261</v>
      </c>
      <c r="G44" t="s">
        <v>4262</v>
      </c>
      <c r="H44" t="s">
        <v>321</v>
      </c>
      <c r="I44" t="s">
        <v>965</v>
      </c>
      <c r="J44" t="s">
        <v>204</v>
      </c>
      <c r="K44" t="s">
        <v>204</v>
      </c>
      <c r="L44" t="s">
        <v>340</v>
      </c>
      <c r="M44" t="s">
        <v>598</v>
      </c>
      <c r="N44" t="s">
        <v>339</v>
      </c>
      <c r="O44" t="s">
        <v>1212</v>
      </c>
      <c r="P44" s="131">
        <v>39099.67</v>
      </c>
      <c r="Q44" s="131">
        <v>1</v>
      </c>
      <c r="R44" s="131">
        <v>7494</v>
      </c>
      <c r="T44" s="131">
        <v>2930.1289999999999</v>
      </c>
      <c r="U44" s="132">
        <v>2.9299999999999999E-3</v>
      </c>
      <c r="V44" s="132">
        <v>6.8599999999999998E-3</v>
      </c>
      <c r="W44" s="132">
        <v>2.7100000000000002E-3</v>
      </c>
    </row>
    <row r="45" spans="1:23">
      <c r="A45" t="s">
        <v>1213</v>
      </c>
      <c r="B45" t="s">
        <v>1219</v>
      </c>
      <c r="C45" t="s">
        <v>4197</v>
      </c>
      <c r="D45" t="s">
        <v>4198</v>
      </c>
      <c r="E45" t="s">
        <v>309</v>
      </c>
      <c r="F45" t="s">
        <v>4263</v>
      </c>
      <c r="G45" t="s">
        <v>4264</v>
      </c>
      <c r="H45" t="s">
        <v>321</v>
      </c>
      <c r="I45" t="s">
        <v>965</v>
      </c>
      <c r="J45" t="s">
        <v>204</v>
      </c>
      <c r="K45" t="s">
        <v>204</v>
      </c>
      <c r="L45" t="s">
        <v>340</v>
      </c>
      <c r="M45" t="s">
        <v>609</v>
      </c>
      <c r="N45" t="s">
        <v>339</v>
      </c>
      <c r="O45" t="s">
        <v>1212</v>
      </c>
      <c r="P45" s="131">
        <v>441000</v>
      </c>
      <c r="Q45" s="131">
        <v>1</v>
      </c>
      <c r="R45" s="131">
        <v>659.4</v>
      </c>
      <c r="T45" s="131">
        <v>2907.9540000000002</v>
      </c>
      <c r="U45" s="132">
        <v>1.1999999999999999E-3</v>
      </c>
      <c r="V45" s="132">
        <v>6.8100000000000001E-3</v>
      </c>
      <c r="W45" s="132">
        <v>2.6900000000000001E-3</v>
      </c>
    </row>
    <row r="46" spans="1:23">
      <c r="A46" t="s">
        <v>1213</v>
      </c>
      <c r="B46" t="s">
        <v>1219</v>
      </c>
      <c r="C46" t="s">
        <v>4193</v>
      </c>
      <c r="D46" t="s">
        <v>4194</v>
      </c>
      <c r="E46" t="s">
        <v>309</v>
      </c>
      <c r="F46" t="s">
        <v>4265</v>
      </c>
      <c r="G46" t="s">
        <v>4266</v>
      </c>
      <c r="H46" t="s">
        <v>321</v>
      </c>
      <c r="I46" t="s">
        <v>965</v>
      </c>
      <c r="J46" t="s">
        <v>204</v>
      </c>
      <c r="K46" t="s">
        <v>204</v>
      </c>
      <c r="L46" t="s">
        <v>340</v>
      </c>
      <c r="M46" t="s">
        <v>603</v>
      </c>
      <c r="N46" t="s">
        <v>339</v>
      </c>
      <c r="O46" t="s">
        <v>1212</v>
      </c>
      <c r="P46" s="131">
        <v>163000</v>
      </c>
      <c r="Q46" s="131">
        <v>1</v>
      </c>
      <c r="R46" s="131">
        <v>1782</v>
      </c>
      <c r="T46" s="131">
        <v>2904.66</v>
      </c>
      <c r="U46" s="132">
        <v>4.5999999999999999E-3</v>
      </c>
      <c r="V46" s="132">
        <v>6.7999999999999996E-3</v>
      </c>
      <c r="W46" s="132">
        <v>2.6900000000000001E-3</v>
      </c>
    </row>
    <row r="47" spans="1:23">
      <c r="A47" t="s">
        <v>1213</v>
      </c>
      <c r="B47" t="s">
        <v>1219</v>
      </c>
      <c r="C47" t="s">
        <v>4197</v>
      </c>
      <c r="D47" t="s">
        <v>4198</v>
      </c>
      <c r="E47" t="s">
        <v>309</v>
      </c>
      <c r="F47" t="s">
        <v>4267</v>
      </c>
      <c r="G47" t="s">
        <v>4268</v>
      </c>
      <c r="H47" t="s">
        <v>321</v>
      </c>
      <c r="I47" t="s">
        <v>964</v>
      </c>
      <c r="J47" t="s">
        <v>204</v>
      </c>
      <c r="K47" t="s">
        <v>204</v>
      </c>
      <c r="L47" t="s">
        <v>340</v>
      </c>
      <c r="M47" t="s">
        <v>577</v>
      </c>
      <c r="N47" t="s">
        <v>339</v>
      </c>
      <c r="O47" t="s">
        <v>1212</v>
      </c>
      <c r="P47" s="131">
        <v>119215</v>
      </c>
      <c r="Q47" s="131">
        <v>1</v>
      </c>
      <c r="R47" s="131">
        <v>2376</v>
      </c>
      <c r="T47" s="131">
        <v>2832.5479999999998</v>
      </c>
      <c r="U47" s="132">
        <v>2.9E-4</v>
      </c>
      <c r="V47" s="132">
        <v>6.6299999999999996E-3</v>
      </c>
      <c r="W47" s="132">
        <v>2.6199999999999999E-3</v>
      </c>
    </row>
    <row r="48" spans="1:23">
      <c r="A48" t="s">
        <v>1213</v>
      </c>
      <c r="B48" t="s">
        <v>1219</v>
      </c>
      <c r="C48" t="s">
        <v>4185</v>
      </c>
      <c r="D48" t="s">
        <v>4186</v>
      </c>
      <c r="E48" t="s">
        <v>309</v>
      </c>
      <c r="F48" t="s">
        <v>4269</v>
      </c>
      <c r="G48" t="s">
        <v>4270</v>
      </c>
      <c r="H48" t="s">
        <v>321</v>
      </c>
      <c r="I48" t="s">
        <v>966</v>
      </c>
      <c r="J48" t="s">
        <v>204</v>
      </c>
      <c r="K48" t="s">
        <v>204</v>
      </c>
      <c r="L48" t="s">
        <v>340</v>
      </c>
      <c r="M48" t="s">
        <v>576</v>
      </c>
      <c r="N48" t="s">
        <v>339</v>
      </c>
      <c r="O48" t="s">
        <v>1212</v>
      </c>
      <c r="P48" s="131">
        <v>580000</v>
      </c>
      <c r="Q48" s="131">
        <v>1</v>
      </c>
      <c r="R48" s="131">
        <v>475.88</v>
      </c>
      <c r="T48" s="131">
        <v>2760.1039999999998</v>
      </c>
      <c r="U48" s="132">
        <v>2.7599999999999999E-3</v>
      </c>
      <c r="V48" s="132">
        <v>6.4599999999999996E-3</v>
      </c>
      <c r="W48" s="132">
        <v>2.5500000000000002E-3</v>
      </c>
    </row>
    <row r="49" spans="1:23">
      <c r="A49" t="s">
        <v>1213</v>
      </c>
      <c r="B49" t="s">
        <v>1219</v>
      </c>
      <c r="C49" t="s">
        <v>4185</v>
      </c>
      <c r="D49" t="s">
        <v>4186</v>
      </c>
      <c r="E49" t="s">
        <v>309</v>
      </c>
      <c r="F49" t="s">
        <v>4271</v>
      </c>
      <c r="G49" t="s">
        <v>4272</v>
      </c>
      <c r="H49" t="s">
        <v>321</v>
      </c>
      <c r="I49" t="s">
        <v>965</v>
      </c>
      <c r="J49" t="s">
        <v>204</v>
      </c>
      <c r="K49" t="s">
        <v>204</v>
      </c>
      <c r="L49" t="s">
        <v>340</v>
      </c>
      <c r="M49" t="s">
        <v>609</v>
      </c>
      <c r="N49" t="s">
        <v>339</v>
      </c>
      <c r="O49" t="s">
        <v>1212</v>
      </c>
      <c r="P49" s="131">
        <v>31700</v>
      </c>
      <c r="Q49" s="131">
        <v>1</v>
      </c>
      <c r="R49" s="131">
        <v>8071</v>
      </c>
      <c r="T49" s="131">
        <v>2558.5070000000001</v>
      </c>
      <c r="U49" s="132">
        <v>7.7600000000000004E-3</v>
      </c>
      <c r="V49" s="132">
        <v>5.9899999999999997E-3</v>
      </c>
      <c r="W49" s="132">
        <v>2.3700000000000001E-3</v>
      </c>
    </row>
    <row r="50" spans="1:23">
      <c r="A50" t="s">
        <v>1213</v>
      </c>
      <c r="B50" t="s">
        <v>1219</v>
      </c>
      <c r="C50" t="s">
        <v>4273</v>
      </c>
      <c r="D50" t="s">
        <v>4274</v>
      </c>
      <c r="E50" t="s">
        <v>309</v>
      </c>
      <c r="F50" t="s">
        <v>4275</v>
      </c>
      <c r="G50" t="s">
        <v>4276</v>
      </c>
      <c r="H50" t="s">
        <v>321</v>
      </c>
      <c r="I50" t="s">
        <v>965</v>
      </c>
      <c r="J50" t="s">
        <v>204</v>
      </c>
      <c r="K50" t="s">
        <v>204</v>
      </c>
      <c r="L50" t="s">
        <v>340</v>
      </c>
      <c r="M50" t="s">
        <v>605</v>
      </c>
      <c r="N50" t="s">
        <v>339</v>
      </c>
      <c r="O50" t="s">
        <v>1212</v>
      </c>
      <c r="P50" s="131">
        <v>27763</v>
      </c>
      <c r="Q50" s="131">
        <v>1</v>
      </c>
      <c r="R50" s="131">
        <v>8648</v>
      </c>
      <c r="T50" s="131">
        <v>2400.944</v>
      </c>
      <c r="U50" s="132">
        <v>1.16E-3</v>
      </c>
      <c r="V50" s="132">
        <v>5.62E-3</v>
      </c>
      <c r="W50" s="132">
        <v>2.2200000000000002E-3</v>
      </c>
    </row>
    <row r="51" spans="1:23">
      <c r="A51" t="s">
        <v>1213</v>
      </c>
      <c r="B51" t="s">
        <v>1219</v>
      </c>
      <c r="C51" t="s">
        <v>4201</v>
      </c>
      <c r="D51" t="s">
        <v>4202</v>
      </c>
      <c r="E51" t="s">
        <v>309</v>
      </c>
      <c r="F51" t="s">
        <v>4277</v>
      </c>
      <c r="G51" t="s">
        <v>4278</v>
      </c>
      <c r="H51" t="s">
        <v>321</v>
      </c>
      <c r="I51" t="s">
        <v>965</v>
      </c>
      <c r="J51" t="s">
        <v>204</v>
      </c>
      <c r="K51" t="s">
        <v>204</v>
      </c>
      <c r="L51" t="s">
        <v>340</v>
      </c>
      <c r="M51" t="s">
        <v>706</v>
      </c>
      <c r="N51" t="s">
        <v>339</v>
      </c>
      <c r="O51" t="s">
        <v>1212</v>
      </c>
      <c r="P51" s="131">
        <v>85050</v>
      </c>
      <c r="Q51" s="131">
        <v>1</v>
      </c>
      <c r="R51" s="131">
        <v>2820</v>
      </c>
      <c r="T51" s="131">
        <v>2398.41</v>
      </c>
      <c r="U51" s="132">
        <v>3.1700000000000001E-3</v>
      </c>
      <c r="V51" s="132">
        <v>5.6100000000000004E-3</v>
      </c>
      <c r="W51" s="132">
        <v>2.2200000000000002E-3</v>
      </c>
    </row>
    <row r="52" spans="1:23">
      <c r="A52" t="s">
        <v>1213</v>
      </c>
      <c r="B52" t="s">
        <v>1219</v>
      </c>
      <c r="C52" t="s">
        <v>4201</v>
      </c>
      <c r="D52" t="s">
        <v>4202</v>
      </c>
      <c r="E52" t="s">
        <v>309</v>
      </c>
      <c r="F52" t="s">
        <v>4279</v>
      </c>
      <c r="G52" t="s">
        <v>4280</v>
      </c>
      <c r="H52" t="s">
        <v>321</v>
      </c>
      <c r="I52" t="s">
        <v>965</v>
      </c>
      <c r="J52" t="s">
        <v>204</v>
      </c>
      <c r="K52" t="s">
        <v>204</v>
      </c>
      <c r="L52" t="s">
        <v>340</v>
      </c>
      <c r="M52" t="s">
        <v>598</v>
      </c>
      <c r="N52" t="s">
        <v>339</v>
      </c>
      <c r="O52" t="s">
        <v>1212</v>
      </c>
      <c r="P52" s="131">
        <v>13541</v>
      </c>
      <c r="Q52" s="131">
        <v>1</v>
      </c>
      <c r="R52" s="131">
        <v>16300</v>
      </c>
      <c r="T52" s="131">
        <v>2207.183</v>
      </c>
      <c r="U52" s="132">
        <v>1.5299999999999999E-3</v>
      </c>
      <c r="V52" s="132">
        <v>5.1700000000000001E-3</v>
      </c>
      <c r="W52" s="132">
        <v>2.0400000000000001E-3</v>
      </c>
    </row>
    <row r="53" spans="1:23">
      <c r="A53" t="s">
        <v>1213</v>
      </c>
      <c r="B53" t="s">
        <v>1219</v>
      </c>
      <c r="C53" t="s">
        <v>4201</v>
      </c>
      <c r="D53" t="s">
        <v>4202</v>
      </c>
      <c r="E53" t="s">
        <v>309</v>
      </c>
      <c r="F53" t="s">
        <v>4281</v>
      </c>
      <c r="G53" t="s">
        <v>4282</v>
      </c>
      <c r="H53" t="s">
        <v>321</v>
      </c>
      <c r="I53" t="s">
        <v>964</v>
      </c>
      <c r="J53" t="s">
        <v>204</v>
      </c>
      <c r="K53" t="s">
        <v>204</v>
      </c>
      <c r="L53" t="s">
        <v>340</v>
      </c>
      <c r="M53" t="s">
        <v>574</v>
      </c>
      <c r="N53" t="s">
        <v>339</v>
      </c>
      <c r="O53" t="s">
        <v>1212</v>
      </c>
      <c r="P53" s="131">
        <v>84000</v>
      </c>
      <c r="Q53" s="131">
        <v>1</v>
      </c>
      <c r="R53" s="131">
        <v>2384</v>
      </c>
      <c r="T53" s="131">
        <v>2002.56</v>
      </c>
      <c r="U53" s="132">
        <v>9.8999999999999999E-4</v>
      </c>
      <c r="V53" s="132">
        <v>4.6899999999999997E-3</v>
      </c>
      <c r="W53" s="132">
        <v>1.8500000000000001E-3</v>
      </c>
    </row>
    <row r="54" spans="1:23">
      <c r="A54" t="s">
        <v>1213</v>
      </c>
      <c r="B54" t="s">
        <v>1219</v>
      </c>
      <c r="C54" t="s">
        <v>4185</v>
      </c>
      <c r="D54" t="s">
        <v>4186</v>
      </c>
      <c r="E54" t="s">
        <v>309</v>
      </c>
      <c r="F54" t="s">
        <v>4283</v>
      </c>
      <c r="G54" t="s">
        <v>4284</v>
      </c>
      <c r="H54" t="s">
        <v>321</v>
      </c>
      <c r="I54" t="s">
        <v>965</v>
      </c>
      <c r="J54" t="s">
        <v>204</v>
      </c>
      <c r="K54" t="s">
        <v>204</v>
      </c>
      <c r="L54" t="s">
        <v>340</v>
      </c>
      <c r="M54" t="s">
        <v>600</v>
      </c>
      <c r="N54" t="s">
        <v>339</v>
      </c>
      <c r="O54" t="s">
        <v>1212</v>
      </c>
      <c r="P54" s="131">
        <v>52500</v>
      </c>
      <c r="Q54" s="131">
        <v>1</v>
      </c>
      <c r="R54" s="131">
        <v>3776</v>
      </c>
      <c r="T54" s="131">
        <v>1982.4</v>
      </c>
      <c r="U54" s="132">
        <v>6.1700000000000001E-3</v>
      </c>
      <c r="V54" s="132">
        <v>4.64E-3</v>
      </c>
      <c r="W54" s="132">
        <v>1.83E-3</v>
      </c>
    </row>
    <row r="55" spans="1:23">
      <c r="A55" t="s">
        <v>1213</v>
      </c>
      <c r="B55" t="s">
        <v>1219</v>
      </c>
      <c r="C55" t="s">
        <v>4197</v>
      </c>
      <c r="D55" t="s">
        <v>4198</v>
      </c>
      <c r="E55" t="s">
        <v>309</v>
      </c>
      <c r="F55" t="s">
        <v>4285</v>
      </c>
      <c r="G55" t="s">
        <v>4286</v>
      </c>
      <c r="H55" t="s">
        <v>321</v>
      </c>
      <c r="I55" t="s">
        <v>965</v>
      </c>
      <c r="J55" t="s">
        <v>204</v>
      </c>
      <c r="K55" t="s">
        <v>204</v>
      </c>
      <c r="L55" t="s">
        <v>340</v>
      </c>
      <c r="M55" t="s">
        <v>582</v>
      </c>
      <c r="N55" t="s">
        <v>339</v>
      </c>
      <c r="O55" t="s">
        <v>1212</v>
      </c>
      <c r="P55" s="131">
        <v>10048</v>
      </c>
      <c r="Q55" s="131">
        <v>1</v>
      </c>
      <c r="R55" s="131">
        <v>19190</v>
      </c>
      <c r="T55" s="131">
        <v>1928.211</v>
      </c>
      <c r="U55" s="132">
        <v>3.4000000000000002E-4</v>
      </c>
      <c r="V55" s="132">
        <v>4.5100000000000001E-3</v>
      </c>
      <c r="W55" s="132">
        <v>1.7799999999999999E-3</v>
      </c>
    </row>
    <row r="56" spans="1:23">
      <c r="A56" t="s">
        <v>1213</v>
      </c>
      <c r="B56" t="s">
        <v>1219</v>
      </c>
      <c r="C56" t="s">
        <v>4193</v>
      </c>
      <c r="D56" t="s">
        <v>4194</v>
      </c>
      <c r="E56" t="s">
        <v>309</v>
      </c>
      <c r="F56" t="s">
        <v>4287</v>
      </c>
      <c r="G56" t="s">
        <v>4288</v>
      </c>
      <c r="H56" t="s">
        <v>321</v>
      </c>
      <c r="I56" t="s">
        <v>965</v>
      </c>
      <c r="J56" t="s">
        <v>204</v>
      </c>
      <c r="K56" t="s">
        <v>204</v>
      </c>
      <c r="L56" t="s">
        <v>340</v>
      </c>
      <c r="M56" t="s">
        <v>610</v>
      </c>
      <c r="N56" t="s">
        <v>339</v>
      </c>
      <c r="O56" t="s">
        <v>1212</v>
      </c>
      <c r="P56" s="131">
        <v>3447.02</v>
      </c>
      <c r="Q56" s="131">
        <v>1</v>
      </c>
      <c r="R56" s="131">
        <v>50350</v>
      </c>
      <c r="T56" s="131">
        <v>1735.575</v>
      </c>
      <c r="U56" s="132">
        <v>1.75E-3</v>
      </c>
      <c r="V56" s="132">
        <v>4.0600000000000002E-3</v>
      </c>
      <c r="W56" s="132">
        <v>1.6000000000000001E-3</v>
      </c>
    </row>
    <row r="57" spans="1:23">
      <c r="A57" t="s">
        <v>1213</v>
      </c>
      <c r="B57" t="s">
        <v>1219</v>
      </c>
      <c r="C57" t="s">
        <v>4197</v>
      </c>
      <c r="D57" t="s">
        <v>4198</v>
      </c>
      <c r="E57" t="s">
        <v>309</v>
      </c>
      <c r="F57" t="s">
        <v>4289</v>
      </c>
      <c r="G57" t="s">
        <v>4290</v>
      </c>
      <c r="H57" t="s">
        <v>321</v>
      </c>
      <c r="I57" t="s">
        <v>965</v>
      </c>
      <c r="J57" t="s">
        <v>204</v>
      </c>
      <c r="K57" t="s">
        <v>204</v>
      </c>
      <c r="L57" t="s">
        <v>340</v>
      </c>
      <c r="M57" t="s">
        <v>600</v>
      </c>
      <c r="N57" t="s">
        <v>339</v>
      </c>
      <c r="O57" t="s">
        <v>1212</v>
      </c>
      <c r="P57" s="131">
        <v>4617</v>
      </c>
      <c r="Q57" s="131">
        <v>1</v>
      </c>
      <c r="R57" s="131">
        <v>35970</v>
      </c>
      <c r="T57" s="131">
        <v>1660.7349999999999</v>
      </c>
      <c r="U57" s="132">
        <v>1.1800000000000001E-3</v>
      </c>
      <c r="V57" s="132">
        <v>3.8899999999999998E-3</v>
      </c>
      <c r="W57" s="132">
        <v>1.5399999999999999E-3</v>
      </c>
    </row>
    <row r="58" spans="1:23">
      <c r="A58" t="s">
        <v>1213</v>
      </c>
      <c r="B58" t="s">
        <v>1219</v>
      </c>
      <c r="C58" t="s">
        <v>4193</v>
      </c>
      <c r="D58" t="s">
        <v>4194</v>
      </c>
      <c r="E58" t="s">
        <v>309</v>
      </c>
      <c r="F58" t="s">
        <v>4291</v>
      </c>
      <c r="G58" t="s">
        <v>4292</v>
      </c>
      <c r="H58" t="s">
        <v>321</v>
      </c>
      <c r="I58" t="s">
        <v>965</v>
      </c>
      <c r="J58" t="s">
        <v>204</v>
      </c>
      <c r="K58" t="s">
        <v>204</v>
      </c>
      <c r="L58" t="s">
        <v>340</v>
      </c>
      <c r="M58" t="s">
        <v>595</v>
      </c>
      <c r="N58" t="s">
        <v>339</v>
      </c>
      <c r="O58" t="s">
        <v>1212</v>
      </c>
      <c r="P58" s="131">
        <v>73335</v>
      </c>
      <c r="Q58" s="131">
        <v>1</v>
      </c>
      <c r="R58" s="131">
        <v>2245</v>
      </c>
      <c r="T58" s="131">
        <v>1646.3710000000001</v>
      </c>
      <c r="U58" s="132">
        <v>2.4299999999999999E-3</v>
      </c>
      <c r="V58" s="132">
        <v>3.8500000000000001E-3</v>
      </c>
      <c r="W58" s="132">
        <v>1.5200000000000001E-3</v>
      </c>
    </row>
    <row r="59" spans="1:23">
      <c r="A59" t="s">
        <v>1213</v>
      </c>
      <c r="B59" t="s">
        <v>1219</v>
      </c>
      <c r="C59" t="s">
        <v>4193</v>
      </c>
      <c r="D59" t="s">
        <v>4194</v>
      </c>
      <c r="E59" t="s">
        <v>309</v>
      </c>
      <c r="F59" t="s">
        <v>4293</v>
      </c>
      <c r="G59" t="s">
        <v>4294</v>
      </c>
      <c r="H59" t="s">
        <v>321</v>
      </c>
      <c r="I59" t="s">
        <v>965</v>
      </c>
      <c r="J59" t="s">
        <v>204</v>
      </c>
      <c r="K59" t="s">
        <v>204</v>
      </c>
      <c r="L59" t="s">
        <v>340</v>
      </c>
      <c r="M59" t="s">
        <v>598</v>
      </c>
      <c r="N59" t="s">
        <v>339</v>
      </c>
      <c r="O59" t="s">
        <v>1212</v>
      </c>
      <c r="P59" s="131">
        <v>10258.549999999999</v>
      </c>
      <c r="Q59" s="131">
        <v>1</v>
      </c>
      <c r="R59" s="131">
        <v>15710</v>
      </c>
      <c r="T59" s="131">
        <v>1611.6179999999999</v>
      </c>
      <c r="U59" s="132">
        <v>1.0399999999999999E-3</v>
      </c>
      <c r="V59" s="132">
        <v>3.7699999999999999E-3</v>
      </c>
      <c r="W59" s="132">
        <v>1.49E-3</v>
      </c>
    </row>
    <row r="60" spans="1:23">
      <c r="A60" t="s">
        <v>1213</v>
      </c>
      <c r="B60" t="s">
        <v>1219</v>
      </c>
      <c r="C60" t="s">
        <v>4189</v>
      </c>
      <c r="D60" t="s">
        <v>4190</v>
      </c>
      <c r="E60" t="s">
        <v>309</v>
      </c>
      <c r="F60" t="s">
        <v>4295</v>
      </c>
      <c r="G60" t="s">
        <v>4296</v>
      </c>
      <c r="H60" t="s">
        <v>321</v>
      </c>
      <c r="I60" t="s">
        <v>965</v>
      </c>
      <c r="J60" t="s">
        <v>204</v>
      </c>
      <c r="K60" t="s">
        <v>204</v>
      </c>
      <c r="L60" t="s">
        <v>340</v>
      </c>
      <c r="M60" t="s">
        <v>582</v>
      </c>
      <c r="N60" t="s">
        <v>339</v>
      </c>
      <c r="O60" t="s">
        <v>1212</v>
      </c>
      <c r="P60" s="131">
        <v>6750</v>
      </c>
      <c r="Q60" s="131">
        <v>1</v>
      </c>
      <c r="R60" s="131">
        <v>19080</v>
      </c>
      <c r="T60" s="131">
        <v>1287.9000000000001</v>
      </c>
      <c r="U60" s="132">
        <v>2.9E-4</v>
      </c>
      <c r="V60" s="132">
        <v>3.0100000000000001E-3</v>
      </c>
      <c r="W60" s="132">
        <v>1.1900000000000001E-3</v>
      </c>
    </row>
    <row r="61" spans="1:23">
      <c r="A61" t="s">
        <v>1213</v>
      </c>
      <c r="B61" t="s">
        <v>1219</v>
      </c>
      <c r="C61" t="s">
        <v>4185</v>
      </c>
      <c r="D61" t="s">
        <v>4186</v>
      </c>
      <c r="E61" t="s">
        <v>309</v>
      </c>
      <c r="F61" t="s">
        <v>4297</v>
      </c>
      <c r="G61" t="s">
        <v>4298</v>
      </c>
      <c r="H61" t="s">
        <v>321</v>
      </c>
      <c r="I61" t="s">
        <v>965</v>
      </c>
      <c r="J61" t="s">
        <v>204</v>
      </c>
      <c r="K61" t="s">
        <v>204</v>
      </c>
      <c r="L61" t="s">
        <v>340</v>
      </c>
      <c r="M61" t="s">
        <v>582</v>
      </c>
      <c r="N61" t="s">
        <v>339</v>
      </c>
      <c r="O61" t="s">
        <v>1212</v>
      </c>
      <c r="P61" s="131">
        <v>22207</v>
      </c>
      <c r="Q61" s="131">
        <v>1</v>
      </c>
      <c r="R61" s="131">
        <v>5258</v>
      </c>
      <c r="T61" s="131">
        <v>1167.644</v>
      </c>
      <c r="U61" s="132">
        <v>3.2000000000000002E-3</v>
      </c>
      <c r="V61" s="132">
        <v>2.7299999999999998E-3</v>
      </c>
      <c r="W61" s="132">
        <v>1.08E-3</v>
      </c>
    </row>
    <row r="62" spans="1:23">
      <c r="A62" t="s">
        <v>1213</v>
      </c>
      <c r="B62" t="s">
        <v>1219</v>
      </c>
      <c r="C62" t="s">
        <v>4185</v>
      </c>
      <c r="D62" t="s">
        <v>4186</v>
      </c>
      <c r="E62" t="s">
        <v>309</v>
      </c>
      <c r="F62" t="s">
        <v>4299</v>
      </c>
      <c r="G62" t="s">
        <v>4300</v>
      </c>
      <c r="H62" t="s">
        <v>321</v>
      </c>
      <c r="I62" t="s">
        <v>965</v>
      </c>
      <c r="J62" t="s">
        <v>204</v>
      </c>
      <c r="K62" t="s">
        <v>204</v>
      </c>
      <c r="L62" t="s">
        <v>340</v>
      </c>
      <c r="M62" t="s">
        <v>597</v>
      </c>
      <c r="N62" t="s">
        <v>339</v>
      </c>
      <c r="O62" t="s">
        <v>1212</v>
      </c>
      <c r="P62" s="131">
        <v>11800</v>
      </c>
      <c r="Q62" s="131">
        <v>1</v>
      </c>
      <c r="R62" s="131">
        <v>9860</v>
      </c>
      <c r="T62" s="131">
        <v>1163.48</v>
      </c>
      <c r="U62" s="132">
        <v>1.1800000000000001E-3</v>
      </c>
      <c r="V62" s="132">
        <v>2.7200000000000002E-3</v>
      </c>
      <c r="W62" s="132">
        <v>1.08E-3</v>
      </c>
    </row>
    <row r="63" spans="1:23">
      <c r="A63" t="s">
        <v>1213</v>
      </c>
      <c r="B63" t="s">
        <v>1219</v>
      </c>
      <c r="C63" t="s">
        <v>4193</v>
      </c>
      <c r="D63" t="s">
        <v>4194</v>
      </c>
      <c r="E63" t="s">
        <v>309</v>
      </c>
      <c r="F63" t="s">
        <v>4301</v>
      </c>
      <c r="G63" t="s">
        <v>4302</v>
      </c>
      <c r="H63" t="s">
        <v>321</v>
      </c>
      <c r="I63" t="s">
        <v>965</v>
      </c>
      <c r="J63" t="s">
        <v>204</v>
      </c>
      <c r="K63" t="s">
        <v>204</v>
      </c>
      <c r="L63" t="s">
        <v>340</v>
      </c>
      <c r="M63" t="s">
        <v>609</v>
      </c>
      <c r="N63" t="s">
        <v>339</v>
      </c>
      <c r="O63" t="s">
        <v>1212</v>
      </c>
      <c r="P63" s="131">
        <v>9700.2900000000009</v>
      </c>
      <c r="Q63" s="131">
        <v>1</v>
      </c>
      <c r="R63" s="131">
        <v>11840</v>
      </c>
      <c r="T63" s="131">
        <v>1148.5139999999999</v>
      </c>
      <c r="U63" s="132">
        <v>1.82E-3</v>
      </c>
      <c r="V63" s="132">
        <v>2.6900000000000001E-3</v>
      </c>
      <c r="W63" s="132">
        <v>1.06E-3</v>
      </c>
    </row>
    <row r="64" spans="1:23">
      <c r="A64" t="s">
        <v>1213</v>
      </c>
      <c r="B64" t="s">
        <v>1219</v>
      </c>
      <c r="C64" t="s">
        <v>4197</v>
      </c>
      <c r="D64" t="s">
        <v>4198</v>
      </c>
      <c r="E64" t="s">
        <v>309</v>
      </c>
      <c r="F64" t="s">
        <v>4303</v>
      </c>
      <c r="G64" t="s">
        <v>4304</v>
      </c>
      <c r="H64" t="s">
        <v>321</v>
      </c>
      <c r="I64" t="s">
        <v>966</v>
      </c>
      <c r="J64" t="s">
        <v>204</v>
      </c>
      <c r="K64" t="s">
        <v>204</v>
      </c>
      <c r="L64" t="s">
        <v>340</v>
      </c>
      <c r="M64" t="s">
        <v>630</v>
      </c>
      <c r="N64" t="s">
        <v>339</v>
      </c>
      <c r="O64" t="s">
        <v>1212</v>
      </c>
      <c r="P64" s="131">
        <v>27000</v>
      </c>
      <c r="Q64" s="131">
        <v>1</v>
      </c>
      <c r="R64" s="131">
        <v>4025.26</v>
      </c>
      <c r="T64" s="131">
        <v>1086.82</v>
      </c>
      <c r="U64" s="132">
        <v>1.6800000000000001E-3</v>
      </c>
      <c r="V64" s="132">
        <v>2.5400000000000002E-3</v>
      </c>
      <c r="W64" s="132">
        <v>1.01E-3</v>
      </c>
    </row>
    <row r="65" spans="1:23">
      <c r="A65" t="s">
        <v>1213</v>
      </c>
      <c r="B65" t="s">
        <v>1219</v>
      </c>
      <c r="C65" t="s">
        <v>4185</v>
      </c>
      <c r="D65" t="s">
        <v>4186</v>
      </c>
      <c r="E65" t="s">
        <v>309</v>
      </c>
      <c r="F65" t="s">
        <v>4305</v>
      </c>
      <c r="G65" t="s">
        <v>4306</v>
      </c>
      <c r="H65" t="s">
        <v>321</v>
      </c>
      <c r="I65" t="s">
        <v>965</v>
      </c>
      <c r="J65" t="s">
        <v>204</v>
      </c>
      <c r="K65" t="s">
        <v>204</v>
      </c>
      <c r="L65" t="s">
        <v>340</v>
      </c>
      <c r="M65" t="s">
        <v>603</v>
      </c>
      <c r="N65" t="s">
        <v>339</v>
      </c>
      <c r="O65" t="s">
        <v>1212</v>
      </c>
      <c r="P65" s="131">
        <v>31000</v>
      </c>
      <c r="Q65" s="131">
        <v>1</v>
      </c>
      <c r="R65" s="131">
        <v>3485</v>
      </c>
      <c r="T65" s="131">
        <v>1080.3499999999999</v>
      </c>
      <c r="U65" s="132">
        <v>6.6499999999999997E-3</v>
      </c>
      <c r="V65" s="132">
        <v>2.5300000000000001E-3</v>
      </c>
      <c r="W65" s="132">
        <v>1E-3</v>
      </c>
    </row>
    <row r="66" spans="1:23">
      <c r="A66" t="s">
        <v>1213</v>
      </c>
      <c r="B66" t="s">
        <v>1219</v>
      </c>
      <c r="C66" t="s">
        <v>4273</v>
      </c>
      <c r="D66" t="s">
        <v>4274</v>
      </c>
      <c r="E66" t="s">
        <v>309</v>
      </c>
      <c r="F66" t="s">
        <v>4307</v>
      </c>
      <c r="G66" t="s">
        <v>4308</v>
      </c>
      <c r="H66" t="s">
        <v>321</v>
      </c>
      <c r="I66" t="s">
        <v>965</v>
      </c>
      <c r="J66" t="s">
        <v>204</v>
      </c>
      <c r="K66" t="s">
        <v>204</v>
      </c>
      <c r="L66" t="s">
        <v>340</v>
      </c>
      <c r="M66" t="s">
        <v>598</v>
      </c>
      <c r="N66" t="s">
        <v>339</v>
      </c>
      <c r="O66" t="s">
        <v>1212</v>
      </c>
      <c r="P66" s="131">
        <v>12000</v>
      </c>
      <c r="Q66" s="131">
        <v>1</v>
      </c>
      <c r="R66" s="131">
        <v>8917</v>
      </c>
      <c r="T66" s="131">
        <v>1070.04</v>
      </c>
      <c r="U66" s="132">
        <v>5.8E-4</v>
      </c>
      <c r="V66" s="132">
        <v>2.5000000000000001E-3</v>
      </c>
      <c r="W66" s="132">
        <v>9.8999999999999999E-4</v>
      </c>
    </row>
    <row r="67" spans="1:23">
      <c r="A67" t="s">
        <v>1213</v>
      </c>
      <c r="B67" t="s">
        <v>1219</v>
      </c>
      <c r="C67" t="s">
        <v>4273</v>
      </c>
      <c r="D67" t="s">
        <v>4274</v>
      </c>
      <c r="E67" t="s">
        <v>309</v>
      </c>
      <c r="F67" t="s">
        <v>4309</v>
      </c>
      <c r="G67" t="s">
        <v>4310</v>
      </c>
      <c r="H67" t="s">
        <v>321</v>
      </c>
      <c r="I67" t="s">
        <v>965</v>
      </c>
      <c r="J67" t="s">
        <v>204</v>
      </c>
      <c r="K67" t="s">
        <v>204</v>
      </c>
      <c r="L67" t="s">
        <v>340</v>
      </c>
      <c r="M67" t="s">
        <v>604</v>
      </c>
      <c r="N67" t="s">
        <v>339</v>
      </c>
      <c r="O67" t="s">
        <v>1212</v>
      </c>
      <c r="P67" s="131">
        <v>10400</v>
      </c>
      <c r="Q67" s="131">
        <v>1</v>
      </c>
      <c r="R67" s="131">
        <v>10210</v>
      </c>
      <c r="T67" s="131">
        <v>1061.8399999999999</v>
      </c>
      <c r="U67" s="132">
        <v>1.4999999999999999E-4</v>
      </c>
      <c r="V67" s="132">
        <v>2.49E-3</v>
      </c>
      <c r="W67" s="132">
        <v>9.7999999999999997E-4</v>
      </c>
    </row>
    <row r="68" spans="1:23">
      <c r="A68" t="s">
        <v>1213</v>
      </c>
      <c r="B68" t="s">
        <v>1219</v>
      </c>
      <c r="C68" t="s">
        <v>4185</v>
      </c>
      <c r="D68" t="s">
        <v>4186</v>
      </c>
      <c r="E68" t="s">
        <v>309</v>
      </c>
      <c r="F68" t="s">
        <v>4311</v>
      </c>
      <c r="G68" t="s">
        <v>4312</v>
      </c>
      <c r="H68" t="s">
        <v>321</v>
      </c>
      <c r="I68" t="s">
        <v>966</v>
      </c>
      <c r="J68" t="s">
        <v>204</v>
      </c>
      <c r="K68" t="s">
        <v>204</v>
      </c>
      <c r="L68" t="s">
        <v>340</v>
      </c>
      <c r="M68" t="s">
        <v>630</v>
      </c>
      <c r="N68" t="s">
        <v>339</v>
      </c>
      <c r="O68" t="s">
        <v>1212</v>
      </c>
      <c r="P68" s="131">
        <v>200000</v>
      </c>
      <c r="Q68" s="131">
        <v>1</v>
      </c>
      <c r="R68" s="131">
        <v>470</v>
      </c>
      <c r="T68" s="131">
        <v>940</v>
      </c>
      <c r="U68" s="132">
        <v>8.0999999999999996E-4</v>
      </c>
      <c r="V68" s="132">
        <v>2.2000000000000001E-3</v>
      </c>
      <c r="W68" s="132">
        <v>8.7000000000000001E-4</v>
      </c>
    </row>
    <row r="69" spans="1:23">
      <c r="A69" t="s">
        <v>1213</v>
      </c>
      <c r="B69" t="s">
        <v>1219</v>
      </c>
      <c r="C69" t="s">
        <v>4273</v>
      </c>
      <c r="D69" t="s">
        <v>4274</v>
      </c>
      <c r="E69" t="s">
        <v>309</v>
      </c>
      <c r="F69" t="s">
        <v>4313</v>
      </c>
      <c r="G69" t="s">
        <v>4314</v>
      </c>
      <c r="H69" t="s">
        <v>321</v>
      </c>
      <c r="I69" t="s">
        <v>964</v>
      </c>
      <c r="J69" t="s">
        <v>204</v>
      </c>
      <c r="K69" t="s">
        <v>204</v>
      </c>
      <c r="L69" t="s">
        <v>340</v>
      </c>
      <c r="M69" t="s">
        <v>572</v>
      </c>
      <c r="N69" t="s">
        <v>339</v>
      </c>
      <c r="O69" t="s">
        <v>1212</v>
      </c>
      <c r="P69" s="131">
        <v>13770</v>
      </c>
      <c r="Q69" s="131">
        <v>1</v>
      </c>
      <c r="R69" s="131">
        <v>6632</v>
      </c>
      <c r="T69" s="131">
        <v>913.226</v>
      </c>
      <c r="U69" s="132">
        <v>1.1000000000000001E-3</v>
      </c>
      <c r="V69" s="132">
        <v>2.14E-3</v>
      </c>
      <c r="W69" s="132">
        <v>8.4000000000000003E-4</v>
      </c>
    </row>
    <row r="70" spans="1:23">
      <c r="A70" t="s">
        <v>1213</v>
      </c>
      <c r="B70" t="s">
        <v>1219</v>
      </c>
      <c r="C70" t="s">
        <v>4201</v>
      </c>
      <c r="D70" t="s">
        <v>4202</v>
      </c>
      <c r="E70" t="s">
        <v>309</v>
      </c>
      <c r="F70" t="s">
        <v>4315</v>
      </c>
      <c r="G70" t="s">
        <v>4316</v>
      </c>
      <c r="H70" t="s">
        <v>321</v>
      </c>
      <c r="I70" t="s">
        <v>966</v>
      </c>
      <c r="J70" t="s">
        <v>204</v>
      </c>
      <c r="K70" t="s">
        <v>204</v>
      </c>
      <c r="L70" t="s">
        <v>340</v>
      </c>
      <c r="M70" t="s">
        <v>628</v>
      </c>
      <c r="N70" t="s">
        <v>339</v>
      </c>
      <c r="O70" t="s">
        <v>1212</v>
      </c>
      <c r="P70" s="131">
        <v>235859</v>
      </c>
      <c r="Q70" s="131">
        <v>1</v>
      </c>
      <c r="R70" s="131">
        <v>355.09</v>
      </c>
      <c r="T70" s="131">
        <v>837.51199999999994</v>
      </c>
      <c r="U70" s="132">
        <v>4.62E-3</v>
      </c>
      <c r="V70" s="132">
        <v>1.9599999999999999E-3</v>
      </c>
      <c r="W70" s="132">
        <v>7.6999999999999996E-4</v>
      </c>
    </row>
    <row r="71" spans="1:23">
      <c r="A71" t="s">
        <v>1213</v>
      </c>
      <c r="B71" t="s">
        <v>1219</v>
      </c>
      <c r="C71" t="s">
        <v>4193</v>
      </c>
      <c r="D71" t="s">
        <v>4194</v>
      </c>
      <c r="E71" t="s">
        <v>309</v>
      </c>
      <c r="F71" t="s">
        <v>4317</v>
      </c>
      <c r="G71" t="s">
        <v>4318</v>
      </c>
      <c r="H71" t="s">
        <v>321</v>
      </c>
      <c r="I71" t="s">
        <v>966</v>
      </c>
      <c r="J71" t="s">
        <v>204</v>
      </c>
      <c r="K71" t="s">
        <v>204</v>
      </c>
      <c r="L71" t="s">
        <v>340</v>
      </c>
      <c r="M71" t="s">
        <v>630</v>
      </c>
      <c r="N71" t="s">
        <v>339</v>
      </c>
      <c r="O71" t="s">
        <v>1212</v>
      </c>
      <c r="P71" s="131">
        <v>18800</v>
      </c>
      <c r="Q71" s="131">
        <v>1</v>
      </c>
      <c r="R71" s="131">
        <v>4202.8100000000004</v>
      </c>
      <c r="T71" s="131">
        <v>790.12800000000004</v>
      </c>
      <c r="U71" s="132">
        <v>1.7099999999999999E-3</v>
      </c>
      <c r="V71" s="132">
        <v>1.8500000000000001E-3</v>
      </c>
      <c r="W71" s="132">
        <v>7.2999999999999996E-4</v>
      </c>
    </row>
    <row r="72" spans="1:23">
      <c r="A72" t="s">
        <v>1213</v>
      </c>
      <c r="B72" t="s">
        <v>1219</v>
      </c>
      <c r="C72" t="s">
        <v>4273</v>
      </c>
      <c r="D72" t="s">
        <v>4274</v>
      </c>
      <c r="E72" t="s">
        <v>309</v>
      </c>
      <c r="F72" t="s">
        <v>4319</v>
      </c>
      <c r="G72" t="s">
        <v>4320</v>
      </c>
      <c r="H72" t="s">
        <v>321</v>
      </c>
      <c r="I72" t="s">
        <v>965</v>
      </c>
      <c r="J72" t="s">
        <v>204</v>
      </c>
      <c r="K72" t="s">
        <v>204</v>
      </c>
      <c r="L72" t="s">
        <v>340</v>
      </c>
      <c r="M72" t="s">
        <v>597</v>
      </c>
      <c r="N72" t="s">
        <v>339</v>
      </c>
      <c r="O72" t="s">
        <v>1212</v>
      </c>
      <c r="P72" s="131">
        <v>5000</v>
      </c>
      <c r="Q72" s="131">
        <v>1</v>
      </c>
      <c r="R72" s="131">
        <v>10700</v>
      </c>
      <c r="T72" s="131">
        <v>535</v>
      </c>
      <c r="U72" s="132">
        <v>5.2999999999999998E-4</v>
      </c>
      <c r="V72" s="132">
        <v>1.25E-3</v>
      </c>
      <c r="W72" s="132">
        <v>4.8999999999999998E-4</v>
      </c>
    </row>
    <row r="73" spans="1:23">
      <c r="A73" t="s">
        <v>1213</v>
      </c>
      <c r="B73" t="s">
        <v>1219</v>
      </c>
      <c r="C73" t="s">
        <v>4193</v>
      </c>
      <c r="D73" t="s">
        <v>4194</v>
      </c>
      <c r="E73" t="s">
        <v>309</v>
      </c>
      <c r="F73" t="s">
        <v>4321</v>
      </c>
      <c r="G73" t="s">
        <v>4322</v>
      </c>
      <c r="H73" t="s">
        <v>321</v>
      </c>
      <c r="I73" t="s">
        <v>965</v>
      </c>
      <c r="J73" t="s">
        <v>204</v>
      </c>
      <c r="K73" t="s">
        <v>204</v>
      </c>
      <c r="L73" t="s">
        <v>340</v>
      </c>
      <c r="M73" t="s">
        <v>605</v>
      </c>
      <c r="N73" t="s">
        <v>339</v>
      </c>
      <c r="O73" t="s">
        <v>1212</v>
      </c>
      <c r="P73" s="131">
        <v>20000</v>
      </c>
      <c r="Q73" s="131">
        <v>1</v>
      </c>
      <c r="R73" s="131">
        <v>2464</v>
      </c>
      <c r="T73" s="131">
        <v>492.8</v>
      </c>
      <c r="U73" s="132">
        <v>7.2000000000000005E-4</v>
      </c>
      <c r="V73" s="132">
        <v>1.15E-3</v>
      </c>
      <c r="W73" s="132">
        <v>4.6000000000000001E-4</v>
      </c>
    </row>
    <row r="74" spans="1:23">
      <c r="A74" t="s">
        <v>1213</v>
      </c>
      <c r="B74" t="s">
        <v>1219</v>
      </c>
      <c r="C74" t="s">
        <v>4193</v>
      </c>
      <c r="D74" t="s">
        <v>4194</v>
      </c>
      <c r="E74" t="s">
        <v>309</v>
      </c>
      <c r="F74" t="s">
        <v>4323</v>
      </c>
      <c r="G74" t="s">
        <v>4324</v>
      </c>
      <c r="H74" t="s">
        <v>321</v>
      </c>
      <c r="I74" t="s">
        <v>966</v>
      </c>
      <c r="J74" t="s">
        <v>204</v>
      </c>
      <c r="K74" t="s">
        <v>204</v>
      </c>
      <c r="L74" t="s">
        <v>340</v>
      </c>
      <c r="M74" t="s">
        <v>630</v>
      </c>
      <c r="N74" t="s">
        <v>339</v>
      </c>
      <c r="O74" t="s">
        <v>1212</v>
      </c>
      <c r="P74" s="131">
        <v>10000</v>
      </c>
      <c r="Q74" s="131">
        <v>1</v>
      </c>
      <c r="R74" s="131">
        <v>4229.18</v>
      </c>
      <c r="T74" s="131">
        <v>422.91800000000001</v>
      </c>
      <c r="U74" s="132">
        <v>1.24E-3</v>
      </c>
      <c r="V74" s="132">
        <v>9.8999999999999999E-4</v>
      </c>
      <c r="W74" s="132">
        <v>3.8999999999999999E-4</v>
      </c>
    </row>
    <row r="75" spans="1:23">
      <c r="A75" t="s">
        <v>1213</v>
      </c>
      <c r="B75" t="s">
        <v>1219</v>
      </c>
      <c r="C75" t="s">
        <v>4201</v>
      </c>
      <c r="D75" t="s">
        <v>4202</v>
      </c>
      <c r="E75" t="s">
        <v>309</v>
      </c>
      <c r="F75" t="s">
        <v>4325</v>
      </c>
      <c r="G75" t="s">
        <v>4326</v>
      </c>
      <c r="H75" t="s">
        <v>321</v>
      </c>
      <c r="I75" t="s">
        <v>966</v>
      </c>
      <c r="J75" t="s">
        <v>204</v>
      </c>
      <c r="K75" t="s">
        <v>204</v>
      </c>
      <c r="L75" t="s">
        <v>340</v>
      </c>
      <c r="M75" t="s">
        <v>573</v>
      </c>
      <c r="N75" t="s">
        <v>339</v>
      </c>
      <c r="O75" t="s">
        <v>1212</v>
      </c>
      <c r="P75" s="131">
        <v>70000</v>
      </c>
      <c r="Q75" s="131">
        <v>1</v>
      </c>
      <c r="R75" s="131">
        <v>382.31</v>
      </c>
      <c r="T75" s="131">
        <v>267.61700000000002</v>
      </c>
      <c r="U75" s="132">
        <v>2.9E-4</v>
      </c>
      <c r="V75" s="132">
        <v>6.3000000000000003E-4</v>
      </c>
      <c r="W75" s="132">
        <v>2.5000000000000001E-4</v>
      </c>
    </row>
    <row r="76" spans="1:23">
      <c r="A76" t="s">
        <v>1213</v>
      </c>
      <c r="B76" t="s">
        <v>1219</v>
      </c>
      <c r="C76" t="s">
        <v>4181</v>
      </c>
      <c r="D76" t="s">
        <v>4182</v>
      </c>
      <c r="E76" t="s">
        <v>80</v>
      </c>
      <c r="F76" t="s">
        <v>4183</v>
      </c>
      <c r="G76" t="s">
        <v>4184</v>
      </c>
      <c r="H76" t="s">
        <v>321</v>
      </c>
      <c r="I76" t="s">
        <v>965</v>
      </c>
      <c r="J76" t="s">
        <v>205</v>
      </c>
      <c r="K76" t="s">
        <v>224</v>
      </c>
      <c r="L76" t="s">
        <v>344</v>
      </c>
      <c r="M76" t="s">
        <v>604</v>
      </c>
      <c r="N76" t="s">
        <v>339</v>
      </c>
      <c r="O76" t="s">
        <v>1215</v>
      </c>
      <c r="P76" s="131">
        <v>10868</v>
      </c>
      <c r="Q76" s="131">
        <v>3.718</v>
      </c>
      <c r="R76" s="131">
        <v>55939</v>
      </c>
      <c r="S76" s="131">
        <v>13.75</v>
      </c>
      <c r="T76" s="131">
        <v>22654.518</v>
      </c>
      <c r="U76" s="132">
        <v>0</v>
      </c>
      <c r="V76" s="132">
        <v>5.3060000000000003E-2</v>
      </c>
      <c r="W76" s="132">
        <v>2.0959999999999999E-2</v>
      </c>
    </row>
    <row r="77" spans="1:23">
      <c r="A77" t="s">
        <v>1213</v>
      </c>
      <c r="B77" t="s">
        <v>1219</v>
      </c>
      <c r="C77" t="s">
        <v>4327</v>
      </c>
      <c r="D77" t="s">
        <v>4328</v>
      </c>
      <c r="E77" t="s">
        <v>80</v>
      </c>
      <c r="F77" t="s">
        <v>4329</v>
      </c>
      <c r="G77" t="s">
        <v>4172</v>
      </c>
      <c r="H77" t="s">
        <v>321</v>
      </c>
      <c r="I77" t="s">
        <v>965</v>
      </c>
      <c r="J77" t="s">
        <v>205</v>
      </c>
      <c r="K77" t="s">
        <v>293</v>
      </c>
      <c r="L77" t="s">
        <v>340</v>
      </c>
      <c r="M77" t="s">
        <v>604</v>
      </c>
      <c r="N77" t="s">
        <v>339</v>
      </c>
      <c r="O77" t="s">
        <v>1212</v>
      </c>
      <c r="P77" s="131">
        <v>3813</v>
      </c>
      <c r="Q77" s="131">
        <v>1</v>
      </c>
      <c r="R77" s="131">
        <v>407500</v>
      </c>
      <c r="T77" s="131">
        <v>15537.975</v>
      </c>
      <c r="U77" s="132">
        <v>6.5399999999999998E-3</v>
      </c>
      <c r="V77" s="132">
        <v>3.637E-2</v>
      </c>
      <c r="W77" s="132">
        <v>1.4370000000000001E-2</v>
      </c>
    </row>
    <row r="78" spans="1:23">
      <c r="A78" t="s">
        <v>1213</v>
      </c>
      <c r="B78" t="s">
        <v>1219</v>
      </c>
      <c r="C78" t="s">
        <v>4177</v>
      </c>
      <c r="D78" t="s">
        <v>4178</v>
      </c>
      <c r="E78" t="s">
        <v>80</v>
      </c>
      <c r="F78" t="s">
        <v>4330</v>
      </c>
      <c r="G78" t="s">
        <v>4331</v>
      </c>
      <c r="H78" t="s">
        <v>321</v>
      </c>
      <c r="I78" t="s">
        <v>965</v>
      </c>
      <c r="J78" t="s">
        <v>205</v>
      </c>
      <c r="K78" t="s">
        <v>224</v>
      </c>
      <c r="L78" t="s">
        <v>368</v>
      </c>
      <c r="M78" t="s">
        <v>735</v>
      </c>
      <c r="N78" t="s">
        <v>339</v>
      </c>
      <c r="O78" t="s">
        <v>1216</v>
      </c>
      <c r="P78" s="131">
        <v>18480</v>
      </c>
      <c r="Q78" s="131">
        <v>4.0218999999999996</v>
      </c>
      <c r="R78" s="131">
        <v>18438</v>
      </c>
      <c r="T78" s="131">
        <v>13703.99</v>
      </c>
      <c r="U78" s="132">
        <v>0</v>
      </c>
      <c r="V78" s="132">
        <v>3.2079999999999997E-2</v>
      </c>
      <c r="W78" s="132">
        <v>1.2670000000000001E-2</v>
      </c>
    </row>
    <row r="79" spans="1:23">
      <c r="A79" t="s">
        <v>1213</v>
      </c>
      <c r="B79" t="s">
        <v>1219</v>
      </c>
      <c r="C79" t="s">
        <v>4165</v>
      </c>
      <c r="D79" t="s">
        <v>4166</v>
      </c>
      <c r="E79" t="s">
        <v>80</v>
      </c>
      <c r="F79" t="s">
        <v>4167</v>
      </c>
      <c r="G79" t="s">
        <v>4168</v>
      </c>
      <c r="H79" t="s">
        <v>321</v>
      </c>
      <c r="I79" t="s">
        <v>965</v>
      </c>
      <c r="J79" t="s">
        <v>205</v>
      </c>
      <c r="K79" t="s">
        <v>224</v>
      </c>
      <c r="L79" t="s">
        <v>344</v>
      </c>
      <c r="M79" t="s">
        <v>604</v>
      </c>
      <c r="N79" t="s">
        <v>339</v>
      </c>
      <c r="O79" t="s">
        <v>1215</v>
      </c>
      <c r="P79" s="131">
        <v>7000</v>
      </c>
      <c r="Q79" s="131">
        <v>3.718</v>
      </c>
      <c r="R79" s="131">
        <v>51391</v>
      </c>
      <c r="T79" s="131">
        <v>13375.022000000001</v>
      </c>
      <c r="U79" s="132">
        <v>0</v>
      </c>
      <c r="V79" s="132">
        <v>3.1309999999999998E-2</v>
      </c>
      <c r="W79" s="132">
        <v>1.2370000000000001E-2</v>
      </c>
    </row>
    <row r="80" spans="1:23">
      <c r="A80" t="s">
        <v>1213</v>
      </c>
      <c r="B80" t="s">
        <v>1219</v>
      </c>
      <c r="C80" t="s">
        <v>4332</v>
      </c>
      <c r="D80" t="s">
        <v>4333</v>
      </c>
      <c r="E80" t="s">
        <v>80</v>
      </c>
      <c r="F80" t="s">
        <v>4334</v>
      </c>
      <c r="G80" t="s">
        <v>4335</v>
      </c>
      <c r="H80" t="s">
        <v>321</v>
      </c>
      <c r="I80" t="s">
        <v>965</v>
      </c>
      <c r="J80" t="s">
        <v>205</v>
      </c>
      <c r="K80" t="s">
        <v>224</v>
      </c>
      <c r="L80" t="s">
        <v>314</v>
      </c>
      <c r="M80" t="s">
        <v>597</v>
      </c>
      <c r="N80" t="s">
        <v>339</v>
      </c>
      <c r="O80" t="s">
        <v>1215</v>
      </c>
      <c r="P80" s="131">
        <v>17263</v>
      </c>
      <c r="Q80" s="131">
        <v>3.718</v>
      </c>
      <c r="R80" s="131">
        <v>19302</v>
      </c>
      <c r="T80" s="131">
        <v>12388.763999999999</v>
      </c>
      <c r="U80" s="132">
        <v>0</v>
      </c>
      <c r="V80" s="132">
        <v>2.9000000000000001E-2</v>
      </c>
      <c r="W80" s="132">
        <v>1.146E-2</v>
      </c>
    </row>
    <row r="81" spans="1:23">
      <c r="A81" t="s">
        <v>1213</v>
      </c>
      <c r="B81" t="s">
        <v>1219</v>
      </c>
      <c r="C81" t="s">
        <v>4173</v>
      </c>
      <c r="D81" t="s">
        <v>4174</v>
      </c>
      <c r="E81" t="s">
        <v>80</v>
      </c>
      <c r="F81" t="s">
        <v>4175</v>
      </c>
      <c r="G81" t="s">
        <v>4176</v>
      </c>
      <c r="H81" t="s">
        <v>321</v>
      </c>
      <c r="I81" t="s">
        <v>965</v>
      </c>
      <c r="J81" t="s">
        <v>205</v>
      </c>
      <c r="K81" t="s">
        <v>224</v>
      </c>
      <c r="L81" t="s">
        <v>346</v>
      </c>
      <c r="M81" t="s">
        <v>597</v>
      </c>
      <c r="N81" t="s">
        <v>339</v>
      </c>
      <c r="O81" t="s">
        <v>1215</v>
      </c>
      <c r="P81" s="131">
        <v>5970</v>
      </c>
      <c r="Q81" s="131">
        <v>3.718</v>
      </c>
      <c r="R81" s="131">
        <v>46892</v>
      </c>
      <c r="S81" s="131">
        <v>3.1880000000000002</v>
      </c>
      <c r="T81" s="131">
        <v>10420.218000000001</v>
      </c>
      <c r="U81" s="132">
        <v>0</v>
      </c>
      <c r="V81" s="132">
        <v>2.4400000000000002E-2</v>
      </c>
      <c r="W81" s="132">
        <v>9.6399999999999993E-3</v>
      </c>
    </row>
    <row r="82" spans="1:23">
      <c r="A82" t="s">
        <v>1213</v>
      </c>
      <c r="B82" t="s">
        <v>1219</v>
      </c>
      <c r="C82" t="s">
        <v>4336</v>
      </c>
      <c r="D82" t="s">
        <v>4337</v>
      </c>
      <c r="E82" t="s">
        <v>80</v>
      </c>
      <c r="F82" t="s">
        <v>4338</v>
      </c>
      <c r="G82" t="s">
        <v>4339</v>
      </c>
      <c r="H82" t="s">
        <v>321</v>
      </c>
      <c r="I82" t="s">
        <v>965</v>
      </c>
      <c r="J82" t="s">
        <v>205</v>
      </c>
      <c r="K82" t="s">
        <v>224</v>
      </c>
      <c r="L82" t="s">
        <v>344</v>
      </c>
      <c r="M82" t="s">
        <v>604</v>
      </c>
      <c r="N82" t="s">
        <v>339</v>
      </c>
      <c r="O82" t="s">
        <v>1215</v>
      </c>
      <c r="P82" s="131">
        <v>11400</v>
      </c>
      <c r="Q82" s="131">
        <v>3.718</v>
      </c>
      <c r="R82" s="131">
        <v>17323</v>
      </c>
      <c r="T82" s="131">
        <v>7342.3879999999999</v>
      </c>
      <c r="U82" s="132">
        <v>0</v>
      </c>
      <c r="V82" s="132">
        <v>1.719E-2</v>
      </c>
      <c r="W82" s="132">
        <v>6.79E-3</v>
      </c>
    </row>
    <row r="83" spans="1:23">
      <c r="A83" t="s">
        <v>1213</v>
      </c>
      <c r="B83" t="s">
        <v>1219</v>
      </c>
      <c r="C83" t="s">
        <v>4177</v>
      </c>
      <c r="D83" t="s">
        <v>4178</v>
      </c>
      <c r="E83" t="s">
        <v>80</v>
      </c>
      <c r="F83" t="s">
        <v>4340</v>
      </c>
      <c r="G83" t="s">
        <v>4341</v>
      </c>
      <c r="H83" t="s">
        <v>321</v>
      </c>
      <c r="I83" t="s">
        <v>965</v>
      </c>
      <c r="J83" t="s">
        <v>205</v>
      </c>
      <c r="K83" t="s">
        <v>224</v>
      </c>
      <c r="L83" t="s">
        <v>344</v>
      </c>
      <c r="M83" t="s">
        <v>602</v>
      </c>
      <c r="N83" t="s">
        <v>339</v>
      </c>
      <c r="O83" t="s">
        <v>1215</v>
      </c>
      <c r="P83" s="131">
        <v>6370</v>
      </c>
      <c r="Q83" s="131">
        <v>3.718</v>
      </c>
      <c r="R83" s="131">
        <v>19949</v>
      </c>
      <c r="T83" s="131">
        <v>4724.6530000000002</v>
      </c>
      <c r="U83" s="132">
        <v>0</v>
      </c>
      <c r="V83" s="132">
        <v>1.106E-2</v>
      </c>
      <c r="W83" s="132">
        <v>4.3699999999999998E-3</v>
      </c>
    </row>
    <row r="84" spans="1:23">
      <c r="A84" t="s">
        <v>1213</v>
      </c>
      <c r="B84" t="s">
        <v>1219</v>
      </c>
      <c r="C84" t="s">
        <v>4177</v>
      </c>
      <c r="D84" t="s">
        <v>4178</v>
      </c>
      <c r="E84" t="s">
        <v>80</v>
      </c>
      <c r="F84" t="s">
        <v>4342</v>
      </c>
      <c r="G84" t="s">
        <v>4343</v>
      </c>
      <c r="H84" t="s">
        <v>321</v>
      </c>
      <c r="I84" t="s">
        <v>965</v>
      </c>
      <c r="J84" t="s">
        <v>205</v>
      </c>
      <c r="K84" t="s">
        <v>224</v>
      </c>
      <c r="L84" t="s">
        <v>314</v>
      </c>
      <c r="M84" t="s">
        <v>596</v>
      </c>
      <c r="N84" t="s">
        <v>339</v>
      </c>
      <c r="O84" t="s">
        <v>1215</v>
      </c>
      <c r="P84" s="131">
        <v>20230</v>
      </c>
      <c r="Q84" s="131">
        <v>3.718</v>
      </c>
      <c r="R84" s="131">
        <v>5509</v>
      </c>
      <c r="T84" s="131">
        <v>4143.6019999999999</v>
      </c>
      <c r="U84" s="132">
        <v>0</v>
      </c>
      <c r="V84" s="132">
        <v>9.7000000000000003E-3</v>
      </c>
      <c r="W84" s="132">
        <v>3.8300000000000001E-3</v>
      </c>
    </row>
    <row r="85" spans="1:23">
      <c r="A85" t="s">
        <v>1213</v>
      </c>
      <c r="B85" t="s">
        <v>1219</v>
      </c>
      <c r="C85" t="s">
        <v>4177</v>
      </c>
      <c r="D85" t="s">
        <v>4178</v>
      </c>
      <c r="E85" t="s">
        <v>80</v>
      </c>
      <c r="F85" t="s">
        <v>4344</v>
      </c>
      <c r="G85" t="s">
        <v>4345</v>
      </c>
      <c r="H85" t="s">
        <v>321</v>
      </c>
      <c r="I85" t="s">
        <v>965</v>
      </c>
      <c r="J85" t="s">
        <v>205</v>
      </c>
      <c r="K85" t="s">
        <v>224</v>
      </c>
      <c r="L85" t="s">
        <v>346</v>
      </c>
      <c r="M85" t="s">
        <v>735</v>
      </c>
      <c r="N85" t="s">
        <v>339</v>
      </c>
      <c r="O85" t="s">
        <v>1215</v>
      </c>
      <c r="P85" s="131">
        <v>12020</v>
      </c>
      <c r="Q85" s="131">
        <v>3.718</v>
      </c>
      <c r="R85" s="131">
        <v>7400</v>
      </c>
      <c r="T85" s="131">
        <v>3307.087</v>
      </c>
      <c r="U85" s="132">
        <v>0</v>
      </c>
      <c r="V85" s="132">
        <v>7.7400000000000004E-3</v>
      </c>
      <c r="W85" s="132">
        <v>3.0599999999999998E-3</v>
      </c>
    </row>
    <row r="86" spans="1:23">
      <c r="A86" t="s">
        <v>1213</v>
      </c>
      <c r="B86" t="s">
        <v>1219</v>
      </c>
      <c r="C86" t="s">
        <v>4165</v>
      </c>
      <c r="D86" t="s">
        <v>4166</v>
      </c>
      <c r="E86" t="s">
        <v>80</v>
      </c>
      <c r="F86" t="s">
        <v>4346</v>
      </c>
      <c r="G86" t="s">
        <v>4347</v>
      </c>
      <c r="H86" t="s">
        <v>321</v>
      </c>
      <c r="I86" t="s">
        <v>967</v>
      </c>
      <c r="J86" t="s">
        <v>205</v>
      </c>
      <c r="K86" t="s">
        <v>224</v>
      </c>
      <c r="L86" t="s">
        <v>344</v>
      </c>
      <c r="M86" t="s">
        <v>732</v>
      </c>
      <c r="N86" t="s">
        <v>339</v>
      </c>
      <c r="O86" t="s">
        <v>1215</v>
      </c>
      <c r="P86" s="131">
        <v>10400</v>
      </c>
      <c r="Q86" s="131">
        <v>3.718</v>
      </c>
      <c r="R86" s="131">
        <v>7894</v>
      </c>
      <c r="T86" s="131">
        <v>3052.3890000000001</v>
      </c>
      <c r="U86" s="132">
        <v>0</v>
      </c>
      <c r="V86" s="132">
        <v>7.1500000000000001E-3</v>
      </c>
      <c r="W86" s="132">
        <v>2.82E-3</v>
      </c>
    </row>
    <row r="87" spans="1:23">
      <c r="A87" t="s">
        <v>1213</v>
      </c>
      <c r="B87" t="s">
        <v>1219</v>
      </c>
      <c r="C87" t="s">
        <v>4181</v>
      </c>
      <c r="D87" t="s">
        <v>4182</v>
      </c>
      <c r="E87" t="s">
        <v>80</v>
      </c>
      <c r="F87" t="s">
        <v>4348</v>
      </c>
      <c r="G87" t="s">
        <v>4349</v>
      </c>
      <c r="H87" t="s">
        <v>321</v>
      </c>
      <c r="I87" t="s">
        <v>965</v>
      </c>
      <c r="J87" t="s">
        <v>205</v>
      </c>
      <c r="K87" t="s">
        <v>224</v>
      </c>
      <c r="L87" t="s">
        <v>344</v>
      </c>
      <c r="M87" t="s">
        <v>735</v>
      </c>
      <c r="N87" t="s">
        <v>339</v>
      </c>
      <c r="O87" t="s">
        <v>1215</v>
      </c>
      <c r="P87" s="131">
        <v>9050</v>
      </c>
      <c r="Q87" s="131">
        <v>3.718</v>
      </c>
      <c r="R87" s="131">
        <v>8167</v>
      </c>
      <c r="T87" s="131">
        <v>2748.0239999999999</v>
      </c>
      <c r="U87" s="132">
        <v>0</v>
      </c>
      <c r="V87" s="132">
        <v>6.43E-3</v>
      </c>
      <c r="W87" s="132">
        <v>2.5400000000000002E-3</v>
      </c>
    </row>
    <row r="88" spans="1:23">
      <c r="A88" t="s">
        <v>1213</v>
      </c>
      <c r="B88" t="s">
        <v>1219</v>
      </c>
      <c r="C88" t="s">
        <v>4177</v>
      </c>
      <c r="D88" t="s">
        <v>4178</v>
      </c>
      <c r="E88" t="s">
        <v>80</v>
      </c>
      <c r="F88" t="s">
        <v>4350</v>
      </c>
      <c r="G88" t="s">
        <v>4351</v>
      </c>
      <c r="H88" t="s">
        <v>321</v>
      </c>
      <c r="I88" t="s">
        <v>965</v>
      </c>
      <c r="J88" t="s">
        <v>205</v>
      </c>
      <c r="K88" t="s">
        <v>224</v>
      </c>
      <c r="L88" t="s">
        <v>344</v>
      </c>
      <c r="M88" t="s">
        <v>735</v>
      </c>
      <c r="N88" t="s">
        <v>339</v>
      </c>
      <c r="O88" t="s">
        <v>1215</v>
      </c>
      <c r="P88" s="131">
        <v>1830</v>
      </c>
      <c r="Q88" s="131">
        <v>3.718</v>
      </c>
      <c r="R88" s="131">
        <v>18817</v>
      </c>
      <c r="T88" s="131">
        <v>1280.297</v>
      </c>
      <c r="U88" s="132">
        <v>0</v>
      </c>
      <c r="V88" s="132">
        <v>3.0000000000000001E-3</v>
      </c>
      <c r="W88" s="132">
        <v>1.1800000000000001E-3</v>
      </c>
    </row>
    <row r="89" spans="1:23">
      <c r="A89" t="s">
        <v>1213</v>
      </c>
      <c r="B89" t="s">
        <v>1219</v>
      </c>
      <c r="C89" t="s">
        <v>4181</v>
      </c>
      <c r="D89" t="s">
        <v>4182</v>
      </c>
      <c r="E89" t="s">
        <v>80</v>
      </c>
      <c r="F89" t="s">
        <v>4352</v>
      </c>
      <c r="G89" t="s">
        <v>4353</v>
      </c>
      <c r="H89" t="s">
        <v>321</v>
      </c>
      <c r="I89" t="s">
        <v>965</v>
      </c>
      <c r="J89" t="s">
        <v>205</v>
      </c>
      <c r="K89" t="s">
        <v>224</v>
      </c>
      <c r="L89" t="s">
        <v>344</v>
      </c>
      <c r="M89" t="s">
        <v>735</v>
      </c>
      <c r="N89" t="s">
        <v>339</v>
      </c>
      <c r="O89" t="s">
        <v>1215</v>
      </c>
      <c r="P89" s="131">
        <v>2070</v>
      </c>
      <c r="Q89" s="131">
        <v>3.718</v>
      </c>
      <c r="R89" s="131">
        <v>14601</v>
      </c>
      <c r="T89" s="131">
        <v>1123.731</v>
      </c>
      <c r="U89" s="132">
        <v>0</v>
      </c>
      <c r="V89" s="132">
        <v>2.63E-3</v>
      </c>
      <c r="W89" s="132">
        <v>1.0399999999999999E-3</v>
      </c>
    </row>
    <row r="90" spans="1:23">
      <c r="A90" t="s">
        <v>1213</v>
      </c>
      <c r="B90" t="s">
        <v>1219</v>
      </c>
      <c r="C90" t="s">
        <v>4177</v>
      </c>
      <c r="D90" t="s">
        <v>4178</v>
      </c>
      <c r="E90" t="s">
        <v>80</v>
      </c>
      <c r="F90" t="s">
        <v>4354</v>
      </c>
      <c r="G90" t="s">
        <v>4355</v>
      </c>
      <c r="H90" t="s">
        <v>321</v>
      </c>
      <c r="I90" t="s">
        <v>965</v>
      </c>
      <c r="J90" t="s">
        <v>205</v>
      </c>
      <c r="K90" t="s">
        <v>224</v>
      </c>
      <c r="L90" t="s">
        <v>346</v>
      </c>
      <c r="M90" t="s">
        <v>735</v>
      </c>
      <c r="N90" t="s">
        <v>339</v>
      </c>
      <c r="O90" t="s">
        <v>1215</v>
      </c>
      <c r="P90" s="131">
        <v>3750</v>
      </c>
      <c r="Q90" s="131">
        <v>3.718</v>
      </c>
      <c r="R90" s="131">
        <v>5440</v>
      </c>
      <c r="T90" s="131">
        <v>758.47199999999998</v>
      </c>
      <c r="U90" s="132">
        <v>0</v>
      </c>
      <c r="V90" s="132">
        <v>1.7799999999999999E-3</v>
      </c>
      <c r="W90" s="132">
        <v>6.9999999999999999E-4</v>
      </c>
    </row>
    <row r="91" spans="1:23">
      <c r="A91" t="s">
        <v>1213</v>
      </c>
      <c r="B91" t="s">
        <v>1219</v>
      </c>
      <c r="C91" t="s">
        <v>4181</v>
      </c>
      <c r="D91" t="s">
        <v>4182</v>
      </c>
      <c r="E91" t="s">
        <v>80</v>
      </c>
      <c r="F91" t="s">
        <v>4356</v>
      </c>
      <c r="G91" t="s">
        <v>4357</v>
      </c>
      <c r="H91" t="s">
        <v>321</v>
      </c>
      <c r="I91" t="s">
        <v>967</v>
      </c>
      <c r="J91" t="s">
        <v>205</v>
      </c>
      <c r="K91" t="s">
        <v>224</v>
      </c>
      <c r="L91" t="s">
        <v>344</v>
      </c>
      <c r="M91" t="s">
        <v>677</v>
      </c>
      <c r="N91" t="s">
        <v>339</v>
      </c>
      <c r="O91" t="s">
        <v>1215</v>
      </c>
      <c r="P91" s="131">
        <v>5000</v>
      </c>
      <c r="Q91" s="131">
        <v>3.718</v>
      </c>
      <c r="R91" s="131">
        <v>2342</v>
      </c>
      <c r="T91" s="131">
        <v>435.37799999999999</v>
      </c>
      <c r="U91" s="132">
        <v>0</v>
      </c>
      <c r="V91" s="132">
        <v>1.0200000000000001E-3</v>
      </c>
      <c r="W91" s="132">
        <v>4.0000000000000002E-4</v>
      </c>
    </row>
    <row r="92" spans="1:23">
      <c r="A92" t="s">
        <v>1213</v>
      </c>
      <c r="B92" t="s">
        <v>1219</v>
      </c>
      <c r="C92" t="s">
        <v>4358</v>
      </c>
      <c r="D92" t="s">
        <v>4359</v>
      </c>
      <c r="E92" t="s">
        <v>80</v>
      </c>
      <c r="F92" t="s">
        <v>4360</v>
      </c>
      <c r="G92" t="s">
        <v>4361</v>
      </c>
      <c r="H92" t="s">
        <v>321</v>
      </c>
      <c r="I92" t="s">
        <v>965</v>
      </c>
      <c r="J92" t="s">
        <v>205</v>
      </c>
      <c r="K92" t="s">
        <v>224</v>
      </c>
      <c r="L92" t="s">
        <v>344</v>
      </c>
      <c r="M92" t="s">
        <v>735</v>
      </c>
      <c r="N92" t="s">
        <v>339</v>
      </c>
      <c r="O92" t="s">
        <v>1215</v>
      </c>
      <c r="P92" s="131">
        <v>3250</v>
      </c>
      <c r="Q92" s="131">
        <v>3.718</v>
      </c>
      <c r="R92" s="131">
        <v>2657</v>
      </c>
      <c r="T92" s="131">
        <v>321.05900000000003</v>
      </c>
      <c r="U92" s="132">
        <v>0</v>
      </c>
      <c r="V92" s="132">
        <v>7.5000000000000002E-4</v>
      </c>
      <c r="W92" s="132">
        <v>2.9999999999999997E-4</v>
      </c>
    </row>
    <row r="93" spans="1:23">
      <c r="A93" t="s">
        <v>1213</v>
      </c>
      <c r="B93" t="s">
        <v>1220</v>
      </c>
      <c r="C93" t="s">
        <v>4193</v>
      </c>
      <c r="D93" t="s">
        <v>4194</v>
      </c>
      <c r="E93" t="s">
        <v>309</v>
      </c>
      <c r="F93" t="s">
        <v>4362</v>
      </c>
      <c r="G93" t="s">
        <v>4363</v>
      </c>
      <c r="H93" t="s">
        <v>321</v>
      </c>
      <c r="I93" t="s">
        <v>966</v>
      </c>
      <c r="J93" t="s">
        <v>204</v>
      </c>
      <c r="K93" t="s">
        <v>204</v>
      </c>
      <c r="L93" t="s">
        <v>340</v>
      </c>
      <c r="M93" t="s">
        <v>627</v>
      </c>
      <c r="N93" t="s">
        <v>339</v>
      </c>
      <c r="O93" t="s">
        <v>1212</v>
      </c>
      <c r="P93" s="131">
        <v>5355</v>
      </c>
      <c r="Q93" s="131">
        <v>1</v>
      </c>
      <c r="R93" s="131">
        <v>3963.79</v>
      </c>
      <c r="T93" s="131">
        <v>212.261</v>
      </c>
      <c r="U93" s="132">
        <v>6.4000000000000005E-4</v>
      </c>
      <c r="V93" s="132">
        <v>0.22333</v>
      </c>
      <c r="W93" s="132">
        <v>4.7600000000000003E-3</v>
      </c>
    </row>
    <row r="94" spans="1:23">
      <c r="A94" t="s">
        <v>1213</v>
      </c>
      <c r="B94" t="s">
        <v>1220</v>
      </c>
      <c r="C94" t="s">
        <v>4185</v>
      </c>
      <c r="D94" t="s">
        <v>4186</v>
      </c>
      <c r="E94" t="s">
        <v>309</v>
      </c>
      <c r="F94" t="s">
        <v>4364</v>
      </c>
      <c r="G94" t="s">
        <v>4365</v>
      </c>
      <c r="H94" t="s">
        <v>321</v>
      </c>
      <c r="I94" t="s">
        <v>966</v>
      </c>
      <c r="J94" t="s">
        <v>204</v>
      </c>
      <c r="K94" t="s">
        <v>204</v>
      </c>
      <c r="L94" t="s">
        <v>340</v>
      </c>
      <c r="M94" t="s">
        <v>627</v>
      </c>
      <c r="N94" t="s">
        <v>339</v>
      </c>
      <c r="O94" t="s">
        <v>1212</v>
      </c>
      <c r="P94" s="131">
        <v>38000</v>
      </c>
      <c r="Q94" s="131">
        <v>1</v>
      </c>
      <c r="R94" s="131">
        <v>397.63</v>
      </c>
      <c r="T94" s="131">
        <v>151.09899999999999</v>
      </c>
      <c r="U94" s="132">
        <v>3.8000000000000002E-4</v>
      </c>
      <c r="V94" s="132">
        <v>0.15898000000000001</v>
      </c>
      <c r="W94" s="132">
        <v>3.3899999999999998E-3</v>
      </c>
    </row>
    <row r="95" spans="1:23">
      <c r="A95" t="s">
        <v>1213</v>
      </c>
      <c r="B95" t="s">
        <v>1220</v>
      </c>
      <c r="C95" t="s">
        <v>4201</v>
      </c>
      <c r="D95" t="s">
        <v>4202</v>
      </c>
      <c r="E95" t="s">
        <v>309</v>
      </c>
      <c r="F95" t="s">
        <v>4205</v>
      </c>
      <c r="G95" t="s">
        <v>4206</v>
      </c>
      <c r="H95" t="s">
        <v>321</v>
      </c>
      <c r="I95" t="s">
        <v>965</v>
      </c>
      <c r="J95" t="s">
        <v>204</v>
      </c>
      <c r="K95" t="s">
        <v>204</v>
      </c>
      <c r="L95" t="s">
        <v>340</v>
      </c>
      <c r="M95" t="s">
        <v>604</v>
      </c>
      <c r="N95" t="s">
        <v>339</v>
      </c>
      <c r="O95" t="s">
        <v>1212</v>
      </c>
      <c r="P95" s="131">
        <v>6000</v>
      </c>
      <c r="Q95" s="131">
        <v>1</v>
      </c>
      <c r="R95" s="131">
        <v>2404</v>
      </c>
      <c r="T95" s="131">
        <v>144.24</v>
      </c>
      <c r="U95" s="132">
        <v>2.0000000000000002E-5</v>
      </c>
      <c r="V95" s="132">
        <v>0.15176000000000001</v>
      </c>
      <c r="W95" s="132">
        <v>3.2299999999999998E-3</v>
      </c>
    </row>
    <row r="96" spans="1:23">
      <c r="A96" t="s">
        <v>1213</v>
      </c>
      <c r="B96" t="s">
        <v>1220</v>
      </c>
      <c r="C96" t="s">
        <v>4201</v>
      </c>
      <c r="D96" t="s">
        <v>4202</v>
      </c>
      <c r="E96" t="s">
        <v>309</v>
      </c>
      <c r="F96" t="s">
        <v>4249</v>
      </c>
      <c r="G96" t="s">
        <v>4250</v>
      </c>
      <c r="H96" t="s">
        <v>321</v>
      </c>
      <c r="I96" t="s">
        <v>966</v>
      </c>
      <c r="J96" t="s">
        <v>204</v>
      </c>
      <c r="K96" t="s">
        <v>204</v>
      </c>
      <c r="L96" t="s">
        <v>340</v>
      </c>
      <c r="M96" t="s">
        <v>630</v>
      </c>
      <c r="N96" t="s">
        <v>339</v>
      </c>
      <c r="O96" t="s">
        <v>1212</v>
      </c>
      <c r="P96" s="131">
        <v>33000</v>
      </c>
      <c r="Q96" s="131">
        <v>1</v>
      </c>
      <c r="R96" s="131">
        <v>404.49</v>
      </c>
      <c r="T96" s="131">
        <v>133.482</v>
      </c>
      <c r="U96" s="132">
        <v>1.2E-4</v>
      </c>
      <c r="V96" s="132">
        <v>0.14044000000000001</v>
      </c>
      <c r="W96" s="132">
        <v>2.99E-3</v>
      </c>
    </row>
    <row r="97" spans="1:23">
      <c r="A97" t="s">
        <v>1213</v>
      </c>
      <c r="B97" t="s">
        <v>1220</v>
      </c>
      <c r="C97" t="s">
        <v>4201</v>
      </c>
      <c r="D97" t="s">
        <v>4202</v>
      </c>
      <c r="E97" t="s">
        <v>309</v>
      </c>
      <c r="F97" t="s">
        <v>4203</v>
      </c>
      <c r="G97" t="s">
        <v>4204</v>
      </c>
      <c r="H97" t="s">
        <v>321</v>
      </c>
      <c r="I97" t="s">
        <v>964</v>
      </c>
      <c r="J97" t="s">
        <v>204</v>
      </c>
      <c r="K97" t="s">
        <v>204</v>
      </c>
      <c r="L97" t="s">
        <v>340</v>
      </c>
      <c r="M97" t="s">
        <v>572</v>
      </c>
      <c r="N97" t="s">
        <v>339</v>
      </c>
      <c r="O97" t="s">
        <v>1212</v>
      </c>
      <c r="P97" s="131">
        <v>5000</v>
      </c>
      <c r="Q97" s="131">
        <v>1</v>
      </c>
      <c r="R97" s="131">
        <v>2397</v>
      </c>
      <c r="T97" s="131">
        <v>119.85</v>
      </c>
      <c r="U97" s="132">
        <v>2.0000000000000002E-5</v>
      </c>
      <c r="V97" s="132">
        <v>0.12609999999999999</v>
      </c>
      <c r="W97" s="132">
        <v>2.6900000000000001E-3</v>
      </c>
    </row>
    <row r="98" spans="1:23">
      <c r="A98" t="s">
        <v>1213</v>
      </c>
      <c r="B98" t="s">
        <v>1220</v>
      </c>
      <c r="C98" t="s">
        <v>4189</v>
      </c>
      <c r="D98" t="s">
        <v>4190</v>
      </c>
      <c r="E98" t="s">
        <v>309</v>
      </c>
      <c r="F98" t="s">
        <v>4221</v>
      </c>
      <c r="G98" t="s">
        <v>4222</v>
      </c>
      <c r="H98" t="s">
        <v>321</v>
      </c>
      <c r="I98" t="s">
        <v>966</v>
      </c>
      <c r="J98" t="s">
        <v>204</v>
      </c>
      <c r="K98" t="s">
        <v>204</v>
      </c>
      <c r="L98" t="s">
        <v>340</v>
      </c>
      <c r="M98" t="s">
        <v>576</v>
      </c>
      <c r="N98" t="s">
        <v>339</v>
      </c>
      <c r="O98" t="s">
        <v>1212</v>
      </c>
      <c r="P98" s="131">
        <v>20000</v>
      </c>
      <c r="Q98" s="131">
        <v>1</v>
      </c>
      <c r="R98" s="131">
        <v>374.2</v>
      </c>
      <c r="T98" s="131">
        <v>74.84</v>
      </c>
      <c r="U98" s="132">
        <v>1.0000000000000001E-5</v>
      </c>
      <c r="V98" s="132">
        <v>7.8740000000000004E-2</v>
      </c>
      <c r="W98" s="132">
        <v>1.6800000000000001E-3</v>
      </c>
    </row>
    <row r="99" spans="1:23">
      <c r="A99" t="s">
        <v>1213</v>
      </c>
      <c r="B99" t="s">
        <v>1220</v>
      </c>
      <c r="C99" t="s">
        <v>4193</v>
      </c>
      <c r="D99" t="s">
        <v>4194</v>
      </c>
      <c r="E99" t="s">
        <v>309</v>
      </c>
      <c r="F99" t="s">
        <v>4323</v>
      </c>
      <c r="G99" t="s">
        <v>4324</v>
      </c>
      <c r="H99" t="s">
        <v>321</v>
      </c>
      <c r="I99" t="s">
        <v>966</v>
      </c>
      <c r="J99" t="s">
        <v>204</v>
      </c>
      <c r="K99" t="s">
        <v>204</v>
      </c>
      <c r="L99" t="s">
        <v>340</v>
      </c>
      <c r="M99" t="s">
        <v>630</v>
      </c>
      <c r="N99" t="s">
        <v>339</v>
      </c>
      <c r="O99" t="s">
        <v>1212</v>
      </c>
      <c r="P99" s="131">
        <v>1500</v>
      </c>
      <c r="Q99" s="131">
        <v>1</v>
      </c>
      <c r="R99" s="131">
        <v>4229.18</v>
      </c>
      <c r="T99" s="131">
        <v>63.438000000000002</v>
      </c>
      <c r="U99" s="132">
        <v>1.9000000000000001E-4</v>
      </c>
      <c r="V99" s="132">
        <v>6.6750000000000004E-2</v>
      </c>
      <c r="W99" s="132">
        <v>1.42E-3</v>
      </c>
    </row>
    <row r="100" spans="1:23">
      <c r="A100" t="s">
        <v>1213</v>
      </c>
      <c r="B100" t="s">
        <v>1220</v>
      </c>
      <c r="C100" t="s">
        <v>4193</v>
      </c>
      <c r="D100" t="s">
        <v>4194</v>
      </c>
      <c r="E100" t="s">
        <v>309</v>
      </c>
      <c r="F100" t="s">
        <v>4366</v>
      </c>
      <c r="G100" t="s">
        <v>4367</v>
      </c>
      <c r="H100" t="s">
        <v>321</v>
      </c>
      <c r="I100" t="s">
        <v>967</v>
      </c>
      <c r="J100" t="s">
        <v>204</v>
      </c>
      <c r="K100" t="s">
        <v>204</v>
      </c>
      <c r="L100" t="s">
        <v>340</v>
      </c>
      <c r="M100" t="s">
        <v>732</v>
      </c>
      <c r="N100" t="s">
        <v>339</v>
      </c>
      <c r="O100" t="s">
        <v>1212</v>
      </c>
      <c r="P100" s="131">
        <v>380</v>
      </c>
      <c r="Q100" s="131">
        <v>1</v>
      </c>
      <c r="R100" s="131">
        <v>13483</v>
      </c>
      <c r="T100" s="131">
        <v>51.234999999999999</v>
      </c>
      <c r="U100" s="132">
        <v>6.9999999999999994E-5</v>
      </c>
      <c r="V100" s="132">
        <v>5.391E-2</v>
      </c>
      <c r="W100" s="132">
        <v>1.15E-3</v>
      </c>
    </row>
    <row r="101" spans="1:23">
      <c r="A101" t="s">
        <v>1213</v>
      </c>
      <c r="B101" t="s">
        <v>1221</v>
      </c>
      <c r="C101" t="s">
        <v>4189</v>
      </c>
      <c r="D101" t="s">
        <v>4190</v>
      </c>
      <c r="E101" t="s">
        <v>309</v>
      </c>
      <c r="F101" t="s">
        <v>4191</v>
      </c>
      <c r="G101" t="s">
        <v>4192</v>
      </c>
      <c r="H101" t="s">
        <v>321</v>
      </c>
      <c r="I101" t="s">
        <v>964</v>
      </c>
      <c r="J101" t="s">
        <v>204</v>
      </c>
      <c r="K101" t="s">
        <v>204</v>
      </c>
      <c r="L101" t="s">
        <v>340</v>
      </c>
      <c r="M101" t="s">
        <v>572</v>
      </c>
      <c r="N101" t="s">
        <v>339</v>
      </c>
      <c r="O101" t="s">
        <v>1212</v>
      </c>
      <c r="P101" s="131">
        <v>1008500</v>
      </c>
      <c r="Q101" s="131">
        <v>1</v>
      </c>
      <c r="R101" s="131">
        <v>2391</v>
      </c>
      <c r="T101" s="131">
        <v>24113.235000000001</v>
      </c>
      <c r="U101" s="132">
        <v>2.5100000000000001E-3</v>
      </c>
      <c r="V101" s="132">
        <v>7.6490000000000002E-2</v>
      </c>
      <c r="W101" s="132">
        <v>5.2769999999999997E-2</v>
      </c>
    </row>
    <row r="102" spans="1:23">
      <c r="A102" t="s">
        <v>1213</v>
      </c>
      <c r="B102" t="s">
        <v>1221</v>
      </c>
      <c r="C102" t="s">
        <v>4185</v>
      </c>
      <c r="D102" t="s">
        <v>4186</v>
      </c>
      <c r="E102" t="s">
        <v>309</v>
      </c>
      <c r="F102" t="s">
        <v>4187</v>
      </c>
      <c r="G102" t="s">
        <v>4188</v>
      </c>
      <c r="H102" t="s">
        <v>321</v>
      </c>
      <c r="I102" t="s">
        <v>964</v>
      </c>
      <c r="J102" t="s">
        <v>204</v>
      </c>
      <c r="K102" t="s">
        <v>204</v>
      </c>
      <c r="L102" t="s">
        <v>340</v>
      </c>
      <c r="M102" t="s">
        <v>572</v>
      </c>
      <c r="N102" t="s">
        <v>339</v>
      </c>
      <c r="O102" t="s">
        <v>1212</v>
      </c>
      <c r="P102" s="131">
        <v>458907</v>
      </c>
      <c r="Q102" s="131">
        <v>1</v>
      </c>
      <c r="R102" s="131">
        <v>3763</v>
      </c>
      <c r="T102" s="131">
        <v>17268.669999999998</v>
      </c>
      <c r="U102" s="132">
        <v>5.4000000000000003E-3</v>
      </c>
      <c r="V102" s="132">
        <v>5.4780000000000002E-2</v>
      </c>
      <c r="W102" s="132">
        <v>3.7789999999999997E-2</v>
      </c>
    </row>
    <row r="103" spans="1:23">
      <c r="A103" t="s">
        <v>1213</v>
      </c>
      <c r="B103" t="s">
        <v>1221</v>
      </c>
      <c r="C103" t="s">
        <v>4197</v>
      </c>
      <c r="D103" t="s">
        <v>4198</v>
      </c>
      <c r="E103" t="s">
        <v>309</v>
      </c>
      <c r="F103" t="s">
        <v>4199</v>
      </c>
      <c r="G103" t="s">
        <v>4200</v>
      </c>
      <c r="H103" t="s">
        <v>321</v>
      </c>
      <c r="I103" t="s">
        <v>964</v>
      </c>
      <c r="J103" t="s">
        <v>204</v>
      </c>
      <c r="K103" t="s">
        <v>204</v>
      </c>
      <c r="L103" t="s">
        <v>340</v>
      </c>
      <c r="M103" t="s">
        <v>572</v>
      </c>
      <c r="N103" t="s">
        <v>339</v>
      </c>
      <c r="O103" t="s">
        <v>1212</v>
      </c>
      <c r="P103" s="131">
        <v>528396</v>
      </c>
      <c r="Q103" s="131">
        <v>1</v>
      </c>
      <c r="R103" s="131">
        <v>2403</v>
      </c>
      <c r="T103" s="131">
        <v>12697.356</v>
      </c>
      <c r="U103" s="132">
        <v>1.1999999999999999E-3</v>
      </c>
      <c r="V103" s="132">
        <v>4.0280000000000003E-2</v>
      </c>
      <c r="W103" s="132">
        <v>2.7789999999999999E-2</v>
      </c>
    </row>
    <row r="104" spans="1:23">
      <c r="A104" t="s">
        <v>1213</v>
      </c>
      <c r="B104" t="s">
        <v>1221</v>
      </c>
      <c r="C104" t="s">
        <v>4201</v>
      </c>
      <c r="D104" t="s">
        <v>4202</v>
      </c>
      <c r="E104" t="s">
        <v>309</v>
      </c>
      <c r="F104" t="s">
        <v>4203</v>
      </c>
      <c r="G104" t="s">
        <v>4204</v>
      </c>
      <c r="H104" t="s">
        <v>321</v>
      </c>
      <c r="I104" t="s">
        <v>964</v>
      </c>
      <c r="J104" t="s">
        <v>204</v>
      </c>
      <c r="K104" t="s">
        <v>204</v>
      </c>
      <c r="L104" t="s">
        <v>340</v>
      </c>
      <c r="M104" t="s">
        <v>572</v>
      </c>
      <c r="N104" t="s">
        <v>339</v>
      </c>
      <c r="O104" t="s">
        <v>1212</v>
      </c>
      <c r="P104" s="131">
        <v>483227</v>
      </c>
      <c r="Q104" s="131">
        <v>1</v>
      </c>
      <c r="R104" s="131">
        <v>2397</v>
      </c>
      <c r="T104" s="131">
        <v>11582.950999999999</v>
      </c>
      <c r="U104" s="132">
        <v>2.3400000000000001E-3</v>
      </c>
      <c r="V104" s="132">
        <v>3.6740000000000002E-2</v>
      </c>
      <c r="W104" s="132">
        <v>2.5350000000000001E-2</v>
      </c>
    </row>
    <row r="105" spans="1:23">
      <c r="A105" t="s">
        <v>1213</v>
      </c>
      <c r="B105" t="s">
        <v>1221</v>
      </c>
      <c r="C105" t="s">
        <v>4193</v>
      </c>
      <c r="D105" t="s">
        <v>4194</v>
      </c>
      <c r="E105" t="s">
        <v>309</v>
      </c>
      <c r="F105" t="s">
        <v>4195</v>
      </c>
      <c r="G105" t="s">
        <v>4196</v>
      </c>
      <c r="H105" t="s">
        <v>321</v>
      </c>
      <c r="I105" t="s">
        <v>964</v>
      </c>
      <c r="J105" t="s">
        <v>204</v>
      </c>
      <c r="K105" t="s">
        <v>204</v>
      </c>
      <c r="L105" t="s">
        <v>340</v>
      </c>
      <c r="M105" t="s">
        <v>572</v>
      </c>
      <c r="N105" t="s">
        <v>339</v>
      </c>
      <c r="O105" t="s">
        <v>1212</v>
      </c>
      <c r="P105" s="131">
        <v>40125</v>
      </c>
      <c r="Q105" s="131">
        <v>1</v>
      </c>
      <c r="R105" s="131">
        <v>23890</v>
      </c>
      <c r="T105" s="131">
        <v>9585.8629999999994</v>
      </c>
      <c r="U105" s="132">
        <v>1.1299999999999999E-3</v>
      </c>
      <c r="V105" s="132">
        <v>3.041E-2</v>
      </c>
      <c r="W105" s="132">
        <v>2.0979999999999999E-2</v>
      </c>
    </row>
    <row r="106" spans="1:23">
      <c r="A106" t="s">
        <v>1213</v>
      </c>
      <c r="B106" t="s">
        <v>1221</v>
      </c>
      <c r="C106" t="s">
        <v>4201</v>
      </c>
      <c r="D106" t="s">
        <v>4202</v>
      </c>
      <c r="E106" t="s">
        <v>309</v>
      </c>
      <c r="F106" t="s">
        <v>4213</v>
      </c>
      <c r="G106" t="s">
        <v>4214</v>
      </c>
      <c r="H106" t="s">
        <v>321</v>
      </c>
      <c r="I106" t="s">
        <v>965</v>
      </c>
      <c r="J106" t="s">
        <v>204</v>
      </c>
      <c r="K106" t="s">
        <v>204</v>
      </c>
      <c r="L106" t="s">
        <v>340</v>
      </c>
      <c r="M106" t="s">
        <v>605</v>
      </c>
      <c r="N106" t="s">
        <v>339</v>
      </c>
      <c r="O106" t="s">
        <v>1212</v>
      </c>
      <c r="P106" s="131">
        <v>175870</v>
      </c>
      <c r="Q106" s="131">
        <v>1</v>
      </c>
      <c r="R106" s="131">
        <v>5366</v>
      </c>
      <c r="T106" s="131">
        <v>9437.1839999999993</v>
      </c>
      <c r="U106" s="132">
        <v>1.4499999999999999E-3</v>
      </c>
      <c r="V106" s="132">
        <v>2.9940000000000001E-2</v>
      </c>
      <c r="W106" s="132">
        <v>2.0650000000000002E-2</v>
      </c>
    </row>
    <row r="107" spans="1:23">
      <c r="A107" t="s">
        <v>1213</v>
      </c>
      <c r="B107" t="s">
        <v>1221</v>
      </c>
      <c r="C107" t="s">
        <v>4273</v>
      </c>
      <c r="D107" t="s">
        <v>4274</v>
      </c>
      <c r="E107" t="s">
        <v>309</v>
      </c>
      <c r="F107" t="s">
        <v>4275</v>
      </c>
      <c r="G107" t="s">
        <v>4276</v>
      </c>
      <c r="H107" t="s">
        <v>321</v>
      </c>
      <c r="I107" t="s">
        <v>965</v>
      </c>
      <c r="J107" t="s">
        <v>204</v>
      </c>
      <c r="K107" t="s">
        <v>204</v>
      </c>
      <c r="L107" t="s">
        <v>340</v>
      </c>
      <c r="M107" t="s">
        <v>605</v>
      </c>
      <c r="N107" t="s">
        <v>339</v>
      </c>
      <c r="O107" t="s">
        <v>1212</v>
      </c>
      <c r="P107" s="131">
        <v>104000</v>
      </c>
      <c r="Q107" s="131">
        <v>1</v>
      </c>
      <c r="R107" s="131">
        <v>8648</v>
      </c>
      <c r="T107" s="131">
        <v>8993.92</v>
      </c>
      <c r="U107" s="132">
        <v>4.3299999999999996E-3</v>
      </c>
      <c r="V107" s="132">
        <v>2.853E-2</v>
      </c>
      <c r="W107" s="132">
        <v>1.968E-2</v>
      </c>
    </row>
    <row r="108" spans="1:23">
      <c r="A108" t="s">
        <v>1213</v>
      </c>
      <c r="B108" t="s">
        <v>1221</v>
      </c>
      <c r="C108" t="s">
        <v>4193</v>
      </c>
      <c r="D108" t="s">
        <v>4194</v>
      </c>
      <c r="E108" t="s">
        <v>309</v>
      </c>
      <c r="F108" t="s">
        <v>4229</v>
      </c>
      <c r="G108" t="s">
        <v>4230</v>
      </c>
      <c r="H108" t="s">
        <v>321</v>
      </c>
      <c r="I108" t="s">
        <v>965</v>
      </c>
      <c r="J108" t="s">
        <v>204</v>
      </c>
      <c r="K108" t="s">
        <v>204</v>
      </c>
      <c r="L108" t="s">
        <v>340</v>
      </c>
      <c r="M108" t="s">
        <v>604</v>
      </c>
      <c r="N108" t="s">
        <v>339</v>
      </c>
      <c r="O108" t="s">
        <v>1212</v>
      </c>
      <c r="P108" s="131">
        <v>32844</v>
      </c>
      <c r="Q108" s="131">
        <v>1</v>
      </c>
      <c r="R108" s="131">
        <v>22550</v>
      </c>
      <c r="T108" s="131">
        <v>7406.3220000000001</v>
      </c>
      <c r="U108" s="132">
        <v>1.1199999999999999E-3</v>
      </c>
      <c r="V108" s="132">
        <v>2.349E-2</v>
      </c>
      <c r="W108" s="132">
        <v>1.6209999999999999E-2</v>
      </c>
    </row>
    <row r="109" spans="1:23">
      <c r="A109" t="s">
        <v>1213</v>
      </c>
      <c r="B109" t="s">
        <v>1221</v>
      </c>
      <c r="C109" t="s">
        <v>4197</v>
      </c>
      <c r="D109" t="s">
        <v>4198</v>
      </c>
      <c r="E109" t="s">
        <v>309</v>
      </c>
      <c r="F109" t="s">
        <v>4231</v>
      </c>
      <c r="G109" t="s">
        <v>4232</v>
      </c>
      <c r="H109" t="s">
        <v>321</v>
      </c>
      <c r="I109" t="s">
        <v>965</v>
      </c>
      <c r="J109" t="s">
        <v>204</v>
      </c>
      <c r="K109" t="s">
        <v>204</v>
      </c>
      <c r="L109" t="s">
        <v>340</v>
      </c>
      <c r="M109" t="s">
        <v>604</v>
      </c>
      <c r="N109" t="s">
        <v>339</v>
      </c>
      <c r="O109" t="s">
        <v>1212</v>
      </c>
      <c r="P109" s="131">
        <v>28000</v>
      </c>
      <c r="Q109" s="131">
        <v>1</v>
      </c>
      <c r="R109" s="131">
        <v>24020</v>
      </c>
      <c r="T109" s="131">
        <v>6725.6</v>
      </c>
      <c r="U109" s="132">
        <v>7.9000000000000001E-4</v>
      </c>
      <c r="V109" s="132">
        <v>2.1329999999999998E-2</v>
      </c>
      <c r="W109" s="132">
        <v>1.472E-2</v>
      </c>
    </row>
    <row r="110" spans="1:23">
      <c r="A110" t="s">
        <v>1213</v>
      </c>
      <c r="B110" t="s">
        <v>1221</v>
      </c>
      <c r="C110" t="s">
        <v>4201</v>
      </c>
      <c r="D110" t="s">
        <v>4202</v>
      </c>
      <c r="E110" t="s">
        <v>309</v>
      </c>
      <c r="F110" t="s">
        <v>4205</v>
      </c>
      <c r="G110" t="s">
        <v>4206</v>
      </c>
      <c r="H110" t="s">
        <v>321</v>
      </c>
      <c r="I110" t="s">
        <v>965</v>
      </c>
      <c r="J110" t="s">
        <v>204</v>
      </c>
      <c r="K110" t="s">
        <v>204</v>
      </c>
      <c r="L110" t="s">
        <v>340</v>
      </c>
      <c r="M110" t="s">
        <v>604</v>
      </c>
      <c r="N110" t="s">
        <v>339</v>
      </c>
      <c r="O110" t="s">
        <v>1212</v>
      </c>
      <c r="P110" s="131">
        <v>275239</v>
      </c>
      <c r="Q110" s="131">
        <v>1</v>
      </c>
      <c r="R110" s="131">
        <v>2404</v>
      </c>
      <c r="T110" s="131">
        <v>6616.7460000000001</v>
      </c>
      <c r="U110" s="132">
        <v>7.2999999999999996E-4</v>
      </c>
      <c r="V110" s="132">
        <v>2.0990000000000002E-2</v>
      </c>
      <c r="W110" s="132">
        <v>1.448E-2</v>
      </c>
    </row>
    <row r="111" spans="1:23">
      <c r="A111" t="s">
        <v>1213</v>
      </c>
      <c r="B111" t="s">
        <v>1221</v>
      </c>
      <c r="C111" t="s">
        <v>4189</v>
      </c>
      <c r="D111" t="s">
        <v>4190</v>
      </c>
      <c r="E111" t="s">
        <v>309</v>
      </c>
      <c r="F111" t="s">
        <v>4247</v>
      </c>
      <c r="G111" t="s">
        <v>4248</v>
      </c>
      <c r="H111" t="s">
        <v>321</v>
      </c>
      <c r="I111" t="s">
        <v>965</v>
      </c>
      <c r="J111" t="s">
        <v>204</v>
      </c>
      <c r="K111" t="s">
        <v>204</v>
      </c>
      <c r="L111" t="s">
        <v>340</v>
      </c>
      <c r="M111" t="s">
        <v>604</v>
      </c>
      <c r="N111" t="s">
        <v>339</v>
      </c>
      <c r="O111" t="s">
        <v>1212</v>
      </c>
      <c r="P111" s="131">
        <v>32350</v>
      </c>
      <c r="Q111" s="131">
        <v>1</v>
      </c>
      <c r="R111" s="131">
        <v>20310</v>
      </c>
      <c r="T111" s="131">
        <v>6570.2849999999999</v>
      </c>
      <c r="U111" s="132">
        <v>3.2000000000000003E-4</v>
      </c>
      <c r="V111" s="132">
        <v>2.0840000000000001E-2</v>
      </c>
      <c r="W111" s="132">
        <v>1.438E-2</v>
      </c>
    </row>
    <row r="112" spans="1:23">
      <c r="A112" t="s">
        <v>1213</v>
      </c>
      <c r="B112" t="s">
        <v>1221</v>
      </c>
      <c r="C112" t="s">
        <v>4197</v>
      </c>
      <c r="D112" t="s">
        <v>4198</v>
      </c>
      <c r="E112" t="s">
        <v>309</v>
      </c>
      <c r="F112" t="s">
        <v>4267</v>
      </c>
      <c r="G112" t="s">
        <v>4268</v>
      </c>
      <c r="H112" t="s">
        <v>321</v>
      </c>
      <c r="I112" t="s">
        <v>964</v>
      </c>
      <c r="J112" t="s">
        <v>204</v>
      </c>
      <c r="K112" t="s">
        <v>204</v>
      </c>
      <c r="L112" t="s">
        <v>340</v>
      </c>
      <c r="M112" t="s">
        <v>577</v>
      </c>
      <c r="N112" t="s">
        <v>339</v>
      </c>
      <c r="O112" t="s">
        <v>1212</v>
      </c>
      <c r="P112" s="131">
        <v>267197</v>
      </c>
      <c r="Q112" s="131">
        <v>1</v>
      </c>
      <c r="R112" s="131">
        <v>2376</v>
      </c>
      <c r="T112" s="131">
        <v>6348.6009999999997</v>
      </c>
      <c r="U112" s="132">
        <v>6.6E-4</v>
      </c>
      <c r="V112" s="132">
        <v>2.0140000000000002E-2</v>
      </c>
      <c r="W112" s="132">
        <v>1.389E-2</v>
      </c>
    </row>
    <row r="113" spans="1:23">
      <c r="A113" t="s">
        <v>1213</v>
      </c>
      <c r="B113" t="s">
        <v>1221</v>
      </c>
      <c r="C113" t="s">
        <v>4193</v>
      </c>
      <c r="D113" t="s">
        <v>4194</v>
      </c>
      <c r="E113" t="s">
        <v>309</v>
      </c>
      <c r="F113" t="s">
        <v>4209</v>
      </c>
      <c r="G113" t="s">
        <v>4210</v>
      </c>
      <c r="H113" t="s">
        <v>321</v>
      </c>
      <c r="I113" t="s">
        <v>965</v>
      </c>
      <c r="J113" t="s">
        <v>204</v>
      </c>
      <c r="K113" t="s">
        <v>204</v>
      </c>
      <c r="L113" t="s">
        <v>340</v>
      </c>
      <c r="M113" t="s">
        <v>605</v>
      </c>
      <c r="N113" t="s">
        <v>339</v>
      </c>
      <c r="O113" t="s">
        <v>1212</v>
      </c>
      <c r="P113" s="131">
        <v>120000</v>
      </c>
      <c r="Q113" s="131">
        <v>1</v>
      </c>
      <c r="R113" s="131">
        <v>5283</v>
      </c>
      <c r="T113" s="131">
        <v>6339.6</v>
      </c>
      <c r="U113" s="132">
        <v>2.0600000000000002E-3</v>
      </c>
      <c r="V113" s="132">
        <v>2.0109999999999999E-2</v>
      </c>
      <c r="W113" s="132">
        <v>1.387E-2</v>
      </c>
    </row>
    <row r="114" spans="1:23">
      <c r="A114" t="s">
        <v>1213</v>
      </c>
      <c r="B114" t="s">
        <v>1221</v>
      </c>
      <c r="C114" t="s">
        <v>4189</v>
      </c>
      <c r="D114" t="s">
        <v>4190</v>
      </c>
      <c r="E114" t="s">
        <v>309</v>
      </c>
      <c r="F114" t="s">
        <v>4253</v>
      </c>
      <c r="G114" t="s">
        <v>4254</v>
      </c>
      <c r="H114" t="s">
        <v>321</v>
      </c>
      <c r="I114" t="s">
        <v>964</v>
      </c>
      <c r="J114" t="s">
        <v>204</v>
      </c>
      <c r="K114" t="s">
        <v>204</v>
      </c>
      <c r="L114" t="s">
        <v>340</v>
      </c>
      <c r="M114" t="s">
        <v>693</v>
      </c>
      <c r="N114" t="s">
        <v>339</v>
      </c>
      <c r="O114" t="s">
        <v>1212</v>
      </c>
      <c r="P114" s="131">
        <v>84427</v>
      </c>
      <c r="Q114" s="131">
        <v>1</v>
      </c>
      <c r="R114" s="131">
        <v>6234</v>
      </c>
      <c r="T114" s="131">
        <v>5263.1790000000001</v>
      </c>
      <c r="U114" s="132">
        <v>8.4399999999999996E-3</v>
      </c>
      <c r="V114" s="132">
        <v>1.67E-2</v>
      </c>
      <c r="W114" s="132">
        <v>1.1520000000000001E-2</v>
      </c>
    </row>
    <row r="115" spans="1:23">
      <c r="A115" t="s">
        <v>1213</v>
      </c>
      <c r="B115" t="s">
        <v>1221</v>
      </c>
      <c r="C115" t="s">
        <v>4193</v>
      </c>
      <c r="D115" t="s">
        <v>4194</v>
      </c>
      <c r="E115" t="s">
        <v>309</v>
      </c>
      <c r="F115" t="s">
        <v>4265</v>
      </c>
      <c r="G115" t="s">
        <v>4266</v>
      </c>
      <c r="H115" t="s">
        <v>321</v>
      </c>
      <c r="I115" t="s">
        <v>965</v>
      </c>
      <c r="J115" t="s">
        <v>204</v>
      </c>
      <c r="K115" t="s">
        <v>204</v>
      </c>
      <c r="L115" t="s">
        <v>340</v>
      </c>
      <c r="M115" t="s">
        <v>603</v>
      </c>
      <c r="N115" t="s">
        <v>339</v>
      </c>
      <c r="O115" t="s">
        <v>1212</v>
      </c>
      <c r="P115" s="131">
        <v>289235</v>
      </c>
      <c r="Q115" s="131">
        <v>1</v>
      </c>
      <c r="R115" s="131">
        <v>1782</v>
      </c>
      <c r="T115" s="131">
        <v>5154.1679999999997</v>
      </c>
      <c r="U115" s="132">
        <v>8.1600000000000006E-3</v>
      </c>
      <c r="V115" s="132">
        <v>1.635E-2</v>
      </c>
      <c r="W115" s="132">
        <v>1.128E-2</v>
      </c>
    </row>
    <row r="116" spans="1:23">
      <c r="A116" t="s">
        <v>1213</v>
      </c>
      <c r="B116" t="s">
        <v>1221</v>
      </c>
      <c r="C116" t="s">
        <v>4193</v>
      </c>
      <c r="D116" t="s">
        <v>4194</v>
      </c>
      <c r="E116" t="s">
        <v>309</v>
      </c>
      <c r="F116" t="s">
        <v>4259</v>
      </c>
      <c r="G116" t="s">
        <v>4260</v>
      </c>
      <c r="H116" t="s">
        <v>321</v>
      </c>
      <c r="I116" t="s">
        <v>965</v>
      </c>
      <c r="J116" t="s">
        <v>204</v>
      </c>
      <c r="K116" t="s">
        <v>204</v>
      </c>
      <c r="L116" t="s">
        <v>340</v>
      </c>
      <c r="M116" t="s">
        <v>581</v>
      </c>
      <c r="N116" t="s">
        <v>339</v>
      </c>
      <c r="O116" t="s">
        <v>1212</v>
      </c>
      <c r="P116" s="131">
        <v>60230.12</v>
      </c>
      <c r="Q116" s="131">
        <v>1</v>
      </c>
      <c r="R116" s="131">
        <v>7710</v>
      </c>
      <c r="T116" s="131">
        <v>4643.7420000000002</v>
      </c>
      <c r="U116" s="132">
        <v>4.2700000000000004E-3</v>
      </c>
      <c r="V116" s="132">
        <v>1.473E-2</v>
      </c>
      <c r="W116" s="132">
        <v>1.0160000000000001E-2</v>
      </c>
    </row>
    <row r="117" spans="1:23">
      <c r="A117" t="s">
        <v>1213</v>
      </c>
      <c r="B117" t="s">
        <v>1221</v>
      </c>
      <c r="C117" t="s">
        <v>4197</v>
      </c>
      <c r="D117" t="s">
        <v>4198</v>
      </c>
      <c r="E117" t="s">
        <v>309</v>
      </c>
      <c r="F117" t="s">
        <v>4263</v>
      </c>
      <c r="G117" t="s">
        <v>4264</v>
      </c>
      <c r="H117" t="s">
        <v>321</v>
      </c>
      <c r="I117" t="s">
        <v>965</v>
      </c>
      <c r="J117" t="s">
        <v>204</v>
      </c>
      <c r="K117" t="s">
        <v>204</v>
      </c>
      <c r="L117" t="s">
        <v>340</v>
      </c>
      <c r="M117" t="s">
        <v>609</v>
      </c>
      <c r="N117" t="s">
        <v>339</v>
      </c>
      <c r="O117" t="s">
        <v>1212</v>
      </c>
      <c r="P117" s="131">
        <v>642354</v>
      </c>
      <c r="Q117" s="131">
        <v>1</v>
      </c>
      <c r="R117" s="131">
        <v>659.4</v>
      </c>
      <c r="T117" s="131">
        <v>4235.6819999999998</v>
      </c>
      <c r="U117" s="132">
        <v>1.75E-3</v>
      </c>
      <c r="V117" s="132">
        <v>1.3440000000000001E-2</v>
      </c>
      <c r="W117" s="132">
        <v>9.2700000000000005E-3</v>
      </c>
    </row>
    <row r="118" spans="1:23">
      <c r="A118" t="s">
        <v>1213</v>
      </c>
      <c r="B118" t="s">
        <v>1221</v>
      </c>
      <c r="C118" t="s">
        <v>4185</v>
      </c>
      <c r="D118" t="s">
        <v>4186</v>
      </c>
      <c r="E118" t="s">
        <v>309</v>
      </c>
      <c r="F118" t="s">
        <v>4207</v>
      </c>
      <c r="G118" t="s">
        <v>4208</v>
      </c>
      <c r="H118" t="s">
        <v>321</v>
      </c>
      <c r="I118" t="s">
        <v>965</v>
      </c>
      <c r="J118" t="s">
        <v>204</v>
      </c>
      <c r="K118" t="s">
        <v>204</v>
      </c>
      <c r="L118" t="s">
        <v>340</v>
      </c>
      <c r="M118" t="s">
        <v>605</v>
      </c>
      <c r="N118" t="s">
        <v>339</v>
      </c>
      <c r="O118" t="s">
        <v>1212</v>
      </c>
      <c r="P118" s="131">
        <v>59350</v>
      </c>
      <c r="Q118" s="131">
        <v>1</v>
      </c>
      <c r="R118" s="131">
        <v>7053</v>
      </c>
      <c r="T118" s="131">
        <v>4185.9560000000001</v>
      </c>
      <c r="U118" s="132">
        <v>1.91E-3</v>
      </c>
      <c r="V118" s="132">
        <v>1.328E-2</v>
      </c>
      <c r="W118" s="132">
        <v>9.1599999999999997E-3</v>
      </c>
    </row>
    <row r="119" spans="1:23">
      <c r="A119" t="s">
        <v>1213</v>
      </c>
      <c r="B119" t="s">
        <v>1221</v>
      </c>
      <c r="C119" t="s">
        <v>4273</v>
      </c>
      <c r="D119" t="s">
        <v>4274</v>
      </c>
      <c r="E119" t="s">
        <v>309</v>
      </c>
      <c r="F119" t="s">
        <v>4309</v>
      </c>
      <c r="G119" t="s">
        <v>4310</v>
      </c>
      <c r="H119" t="s">
        <v>321</v>
      </c>
      <c r="I119" t="s">
        <v>965</v>
      </c>
      <c r="J119" t="s">
        <v>204</v>
      </c>
      <c r="K119" t="s">
        <v>204</v>
      </c>
      <c r="L119" t="s">
        <v>340</v>
      </c>
      <c r="M119" t="s">
        <v>604</v>
      </c>
      <c r="N119" t="s">
        <v>339</v>
      </c>
      <c r="O119" t="s">
        <v>1212</v>
      </c>
      <c r="P119" s="131">
        <v>40000</v>
      </c>
      <c r="Q119" s="131">
        <v>1</v>
      </c>
      <c r="R119" s="131">
        <v>10210</v>
      </c>
      <c r="T119" s="131">
        <v>4084</v>
      </c>
      <c r="U119" s="132">
        <v>5.8E-4</v>
      </c>
      <c r="V119" s="132">
        <v>1.2959999999999999E-2</v>
      </c>
      <c r="W119" s="132">
        <v>8.94E-3</v>
      </c>
    </row>
    <row r="120" spans="1:23">
      <c r="A120" t="s">
        <v>1213</v>
      </c>
      <c r="B120" t="s">
        <v>1221</v>
      </c>
      <c r="C120" t="s">
        <v>4197</v>
      </c>
      <c r="D120" t="s">
        <v>4198</v>
      </c>
      <c r="E120" t="s">
        <v>309</v>
      </c>
      <c r="F120" t="s">
        <v>4227</v>
      </c>
      <c r="G120" t="s">
        <v>4228</v>
      </c>
      <c r="H120" t="s">
        <v>321</v>
      </c>
      <c r="I120" t="s">
        <v>965</v>
      </c>
      <c r="J120" t="s">
        <v>204</v>
      </c>
      <c r="K120" t="s">
        <v>204</v>
      </c>
      <c r="L120" t="s">
        <v>340</v>
      </c>
      <c r="M120" t="s">
        <v>610</v>
      </c>
      <c r="N120" t="s">
        <v>339</v>
      </c>
      <c r="O120" t="s">
        <v>1212</v>
      </c>
      <c r="P120" s="131">
        <v>143451</v>
      </c>
      <c r="Q120" s="131">
        <v>1</v>
      </c>
      <c r="R120" s="131">
        <v>2787</v>
      </c>
      <c r="T120" s="131">
        <v>3997.9789999999998</v>
      </c>
      <c r="U120" s="132">
        <v>2.6099999999999999E-3</v>
      </c>
      <c r="V120" s="132">
        <v>1.268E-2</v>
      </c>
      <c r="W120" s="132">
        <v>8.7500000000000008E-3</v>
      </c>
    </row>
    <row r="121" spans="1:23">
      <c r="A121" t="s">
        <v>1213</v>
      </c>
      <c r="B121" t="s">
        <v>1221</v>
      </c>
      <c r="C121" t="s">
        <v>4185</v>
      </c>
      <c r="D121" t="s">
        <v>4186</v>
      </c>
      <c r="E121" t="s">
        <v>309</v>
      </c>
      <c r="F121" t="s">
        <v>4239</v>
      </c>
      <c r="G121" t="s">
        <v>4240</v>
      </c>
      <c r="H121" t="s">
        <v>321</v>
      </c>
      <c r="I121" t="s">
        <v>964</v>
      </c>
      <c r="J121" t="s">
        <v>204</v>
      </c>
      <c r="K121" t="s">
        <v>204</v>
      </c>
      <c r="L121" t="s">
        <v>340</v>
      </c>
      <c r="M121" t="s">
        <v>577</v>
      </c>
      <c r="N121" t="s">
        <v>339</v>
      </c>
      <c r="O121" t="s">
        <v>1212</v>
      </c>
      <c r="P121" s="131">
        <v>105022</v>
      </c>
      <c r="Q121" s="131">
        <v>1</v>
      </c>
      <c r="R121" s="131">
        <v>3593</v>
      </c>
      <c r="T121" s="131">
        <v>3773.44</v>
      </c>
      <c r="U121" s="132">
        <v>1.75E-3</v>
      </c>
      <c r="V121" s="132">
        <v>1.197E-2</v>
      </c>
      <c r="W121" s="132">
        <v>8.26E-3</v>
      </c>
    </row>
    <row r="122" spans="1:23">
      <c r="A122" t="s">
        <v>1213</v>
      </c>
      <c r="B122" t="s">
        <v>1221</v>
      </c>
      <c r="C122" t="s">
        <v>4201</v>
      </c>
      <c r="D122" t="s">
        <v>4202</v>
      </c>
      <c r="E122" t="s">
        <v>309</v>
      </c>
      <c r="F122" t="s">
        <v>4279</v>
      </c>
      <c r="G122" t="s">
        <v>4280</v>
      </c>
      <c r="H122" t="s">
        <v>321</v>
      </c>
      <c r="I122" t="s">
        <v>965</v>
      </c>
      <c r="J122" t="s">
        <v>204</v>
      </c>
      <c r="K122" t="s">
        <v>204</v>
      </c>
      <c r="L122" t="s">
        <v>340</v>
      </c>
      <c r="M122" t="s">
        <v>598</v>
      </c>
      <c r="N122" t="s">
        <v>339</v>
      </c>
      <c r="O122" t="s">
        <v>1212</v>
      </c>
      <c r="P122" s="131">
        <v>22442</v>
      </c>
      <c r="Q122" s="131">
        <v>1</v>
      </c>
      <c r="R122" s="131">
        <v>16300</v>
      </c>
      <c r="T122" s="131">
        <v>3658.0459999999998</v>
      </c>
      <c r="U122" s="132">
        <v>2.5400000000000002E-3</v>
      </c>
      <c r="V122" s="132">
        <v>1.1599999999999999E-2</v>
      </c>
      <c r="W122" s="132">
        <v>8.0099999999999998E-3</v>
      </c>
    </row>
    <row r="123" spans="1:23">
      <c r="A123" t="s">
        <v>1213</v>
      </c>
      <c r="B123" t="s">
        <v>1221</v>
      </c>
      <c r="C123" t="s">
        <v>4193</v>
      </c>
      <c r="D123" t="s">
        <v>4194</v>
      </c>
      <c r="E123" t="s">
        <v>309</v>
      </c>
      <c r="F123" t="s">
        <v>4235</v>
      </c>
      <c r="G123" t="s">
        <v>4236</v>
      </c>
      <c r="H123" t="s">
        <v>321</v>
      </c>
      <c r="I123" t="s">
        <v>964</v>
      </c>
      <c r="J123" t="s">
        <v>204</v>
      </c>
      <c r="K123" t="s">
        <v>204</v>
      </c>
      <c r="L123" t="s">
        <v>340</v>
      </c>
      <c r="M123" t="s">
        <v>577</v>
      </c>
      <c r="N123" t="s">
        <v>339</v>
      </c>
      <c r="O123" t="s">
        <v>1212</v>
      </c>
      <c r="P123" s="131">
        <v>15900</v>
      </c>
      <c r="Q123" s="131">
        <v>1</v>
      </c>
      <c r="R123" s="131">
        <v>22890</v>
      </c>
      <c r="T123" s="131">
        <v>3639.51</v>
      </c>
      <c r="U123" s="132">
        <v>5.2999999999999998E-4</v>
      </c>
      <c r="V123" s="132">
        <v>1.155E-2</v>
      </c>
      <c r="W123" s="132">
        <v>7.9600000000000001E-3</v>
      </c>
    </row>
    <row r="124" spans="1:23">
      <c r="A124" t="s">
        <v>1213</v>
      </c>
      <c r="B124" t="s">
        <v>1221</v>
      </c>
      <c r="C124" t="s">
        <v>4185</v>
      </c>
      <c r="D124" t="s">
        <v>4186</v>
      </c>
      <c r="E124" t="s">
        <v>309</v>
      </c>
      <c r="F124" t="s">
        <v>4211</v>
      </c>
      <c r="G124" t="s">
        <v>4212</v>
      </c>
      <c r="H124" t="s">
        <v>321</v>
      </c>
      <c r="I124" t="s">
        <v>965</v>
      </c>
      <c r="J124" t="s">
        <v>204</v>
      </c>
      <c r="K124" t="s">
        <v>204</v>
      </c>
      <c r="L124" t="s">
        <v>340</v>
      </c>
      <c r="M124" t="s">
        <v>604</v>
      </c>
      <c r="N124" t="s">
        <v>339</v>
      </c>
      <c r="O124" t="s">
        <v>1212</v>
      </c>
      <c r="P124" s="131">
        <v>40858</v>
      </c>
      <c r="Q124" s="131">
        <v>1</v>
      </c>
      <c r="R124" s="131">
        <v>8809</v>
      </c>
      <c r="T124" s="131">
        <v>3599.181</v>
      </c>
      <c r="U124" s="132">
        <v>4.6999999999999999E-4</v>
      </c>
      <c r="V124" s="132">
        <v>1.142E-2</v>
      </c>
      <c r="W124" s="132">
        <v>7.8799999999999999E-3</v>
      </c>
    </row>
    <row r="125" spans="1:23">
      <c r="A125" t="s">
        <v>1213</v>
      </c>
      <c r="B125" t="s">
        <v>1221</v>
      </c>
      <c r="C125" t="s">
        <v>4185</v>
      </c>
      <c r="D125" t="s">
        <v>4186</v>
      </c>
      <c r="E125" t="s">
        <v>309</v>
      </c>
      <c r="F125" t="s">
        <v>4261</v>
      </c>
      <c r="G125" t="s">
        <v>4262</v>
      </c>
      <c r="H125" t="s">
        <v>321</v>
      </c>
      <c r="I125" t="s">
        <v>965</v>
      </c>
      <c r="J125" t="s">
        <v>204</v>
      </c>
      <c r="K125" t="s">
        <v>204</v>
      </c>
      <c r="L125" t="s">
        <v>340</v>
      </c>
      <c r="M125" t="s">
        <v>598</v>
      </c>
      <c r="N125" t="s">
        <v>339</v>
      </c>
      <c r="O125" t="s">
        <v>1212</v>
      </c>
      <c r="P125" s="131">
        <v>47433.33</v>
      </c>
      <c r="Q125" s="131">
        <v>1</v>
      </c>
      <c r="R125" s="131">
        <v>7494</v>
      </c>
      <c r="T125" s="131">
        <v>3554.654</v>
      </c>
      <c r="U125" s="132">
        <v>3.5599999999999998E-3</v>
      </c>
      <c r="V125" s="132">
        <v>1.128E-2</v>
      </c>
      <c r="W125" s="132">
        <v>7.7799999999999996E-3</v>
      </c>
    </row>
    <row r="126" spans="1:23">
      <c r="A126" t="s">
        <v>1213</v>
      </c>
      <c r="B126" t="s">
        <v>1221</v>
      </c>
      <c r="C126" t="s">
        <v>4185</v>
      </c>
      <c r="D126" t="s">
        <v>4186</v>
      </c>
      <c r="E126" t="s">
        <v>309</v>
      </c>
      <c r="F126" t="s">
        <v>4368</v>
      </c>
      <c r="G126" t="s">
        <v>4369</v>
      </c>
      <c r="H126" t="s">
        <v>321</v>
      </c>
      <c r="I126" t="s">
        <v>965</v>
      </c>
      <c r="J126" t="s">
        <v>204</v>
      </c>
      <c r="K126" t="s">
        <v>204</v>
      </c>
      <c r="L126" t="s">
        <v>340</v>
      </c>
      <c r="M126" t="s">
        <v>610</v>
      </c>
      <c r="N126" t="s">
        <v>339</v>
      </c>
      <c r="O126" t="s">
        <v>1212</v>
      </c>
      <c r="P126" s="131">
        <v>64456</v>
      </c>
      <c r="Q126" s="131">
        <v>1</v>
      </c>
      <c r="R126" s="131">
        <v>5238</v>
      </c>
      <c r="T126" s="131">
        <v>3376.2049999999999</v>
      </c>
      <c r="U126" s="132">
        <v>1.026E-2</v>
      </c>
      <c r="V126" s="132">
        <v>1.0710000000000001E-2</v>
      </c>
      <c r="W126" s="132">
        <v>7.3899999999999999E-3</v>
      </c>
    </row>
    <row r="127" spans="1:23">
      <c r="A127" t="s">
        <v>1213</v>
      </c>
      <c r="B127" t="s">
        <v>1221</v>
      </c>
      <c r="C127" t="s">
        <v>4185</v>
      </c>
      <c r="D127" t="s">
        <v>4186</v>
      </c>
      <c r="E127" t="s">
        <v>309</v>
      </c>
      <c r="F127" t="s">
        <v>4283</v>
      </c>
      <c r="G127" t="s">
        <v>4284</v>
      </c>
      <c r="H127" t="s">
        <v>321</v>
      </c>
      <c r="I127" t="s">
        <v>965</v>
      </c>
      <c r="J127" t="s">
        <v>204</v>
      </c>
      <c r="K127" t="s">
        <v>204</v>
      </c>
      <c r="L127" t="s">
        <v>340</v>
      </c>
      <c r="M127" t="s">
        <v>600</v>
      </c>
      <c r="N127" t="s">
        <v>339</v>
      </c>
      <c r="O127" t="s">
        <v>1212</v>
      </c>
      <c r="P127" s="131">
        <v>80696</v>
      </c>
      <c r="Q127" s="131">
        <v>1</v>
      </c>
      <c r="R127" s="131">
        <v>3776</v>
      </c>
      <c r="T127" s="131">
        <v>3047.0810000000001</v>
      </c>
      <c r="U127" s="132">
        <v>9.4800000000000006E-3</v>
      </c>
      <c r="V127" s="132">
        <v>9.6699999999999998E-3</v>
      </c>
      <c r="W127" s="132">
        <v>6.6699999999999997E-3</v>
      </c>
    </row>
    <row r="128" spans="1:23">
      <c r="A128" t="s">
        <v>1213</v>
      </c>
      <c r="B128" t="s">
        <v>1221</v>
      </c>
      <c r="C128" t="s">
        <v>4201</v>
      </c>
      <c r="D128" t="s">
        <v>4202</v>
      </c>
      <c r="E128" t="s">
        <v>309</v>
      </c>
      <c r="F128" t="s">
        <v>4281</v>
      </c>
      <c r="G128" t="s">
        <v>4282</v>
      </c>
      <c r="H128" t="s">
        <v>321</v>
      </c>
      <c r="I128" t="s">
        <v>964</v>
      </c>
      <c r="J128" t="s">
        <v>204</v>
      </c>
      <c r="K128" t="s">
        <v>204</v>
      </c>
      <c r="L128" t="s">
        <v>340</v>
      </c>
      <c r="M128" t="s">
        <v>574</v>
      </c>
      <c r="N128" t="s">
        <v>339</v>
      </c>
      <c r="O128" t="s">
        <v>1212</v>
      </c>
      <c r="P128" s="131">
        <v>125913</v>
      </c>
      <c r="Q128" s="131">
        <v>1</v>
      </c>
      <c r="R128" s="131">
        <v>2384</v>
      </c>
      <c r="T128" s="131">
        <v>3001.7660000000001</v>
      </c>
      <c r="U128" s="132">
        <v>1.48E-3</v>
      </c>
      <c r="V128" s="132">
        <v>9.5200000000000007E-3</v>
      </c>
      <c r="W128" s="132">
        <v>6.5700000000000003E-3</v>
      </c>
    </row>
    <row r="129" spans="1:23">
      <c r="A129" t="s">
        <v>1213</v>
      </c>
      <c r="B129" t="s">
        <v>1221</v>
      </c>
      <c r="C129" t="s">
        <v>4197</v>
      </c>
      <c r="D129" t="s">
        <v>4198</v>
      </c>
      <c r="E129" t="s">
        <v>309</v>
      </c>
      <c r="F129" t="s">
        <v>4255</v>
      </c>
      <c r="G129" t="s">
        <v>4256</v>
      </c>
      <c r="H129" t="s">
        <v>321</v>
      </c>
      <c r="I129" t="s">
        <v>965</v>
      </c>
      <c r="J129" t="s">
        <v>204</v>
      </c>
      <c r="K129" t="s">
        <v>204</v>
      </c>
      <c r="L129" t="s">
        <v>340</v>
      </c>
      <c r="M129" t="s">
        <v>598</v>
      </c>
      <c r="N129" t="s">
        <v>339</v>
      </c>
      <c r="O129" t="s">
        <v>1212</v>
      </c>
      <c r="P129" s="131">
        <v>19400</v>
      </c>
      <c r="Q129" s="131">
        <v>1</v>
      </c>
      <c r="R129" s="131">
        <v>15310</v>
      </c>
      <c r="T129" s="131">
        <v>2970.14</v>
      </c>
      <c r="U129" s="132">
        <v>3.8000000000000002E-4</v>
      </c>
      <c r="V129" s="132">
        <v>9.4199999999999996E-3</v>
      </c>
      <c r="W129" s="132">
        <v>6.4999999999999997E-3</v>
      </c>
    </row>
    <row r="130" spans="1:23">
      <c r="A130" t="s">
        <v>1213</v>
      </c>
      <c r="B130" t="s">
        <v>1221</v>
      </c>
      <c r="C130" t="s">
        <v>4201</v>
      </c>
      <c r="D130" t="s">
        <v>4202</v>
      </c>
      <c r="E130" t="s">
        <v>309</v>
      </c>
      <c r="F130" t="s">
        <v>4217</v>
      </c>
      <c r="G130" t="s">
        <v>4218</v>
      </c>
      <c r="H130" t="s">
        <v>321</v>
      </c>
      <c r="I130" t="s">
        <v>964</v>
      </c>
      <c r="J130" t="s">
        <v>204</v>
      </c>
      <c r="K130" t="s">
        <v>204</v>
      </c>
      <c r="L130" t="s">
        <v>340</v>
      </c>
      <c r="M130" t="s">
        <v>577</v>
      </c>
      <c r="N130" t="s">
        <v>339</v>
      </c>
      <c r="O130" t="s">
        <v>1212</v>
      </c>
      <c r="P130" s="131">
        <v>122551</v>
      </c>
      <c r="Q130" s="131">
        <v>1</v>
      </c>
      <c r="R130" s="131">
        <v>2395</v>
      </c>
      <c r="T130" s="131">
        <v>2935.096</v>
      </c>
      <c r="U130" s="132">
        <v>4.8999999999999998E-4</v>
      </c>
      <c r="V130" s="132">
        <v>9.3100000000000006E-3</v>
      </c>
      <c r="W130" s="132">
        <v>6.4200000000000004E-3</v>
      </c>
    </row>
    <row r="131" spans="1:23">
      <c r="A131" t="s">
        <v>1213</v>
      </c>
      <c r="B131" t="s">
        <v>1221</v>
      </c>
      <c r="C131" t="s">
        <v>4197</v>
      </c>
      <c r="D131" t="s">
        <v>4198</v>
      </c>
      <c r="E131" t="s">
        <v>309</v>
      </c>
      <c r="F131" t="s">
        <v>4241</v>
      </c>
      <c r="G131" t="s">
        <v>4242</v>
      </c>
      <c r="H131" t="s">
        <v>321</v>
      </c>
      <c r="I131" t="s">
        <v>964</v>
      </c>
      <c r="J131" t="s">
        <v>204</v>
      </c>
      <c r="K131" t="s">
        <v>204</v>
      </c>
      <c r="L131" t="s">
        <v>340</v>
      </c>
      <c r="M131" t="s">
        <v>574</v>
      </c>
      <c r="N131" t="s">
        <v>339</v>
      </c>
      <c r="O131" t="s">
        <v>1212</v>
      </c>
      <c r="P131" s="131">
        <v>112500</v>
      </c>
      <c r="Q131" s="131">
        <v>1</v>
      </c>
      <c r="R131" s="131">
        <v>2377</v>
      </c>
      <c r="T131" s="131">
        <v>2674.125</v>
      </c>
      <c r="U131" s="132">
        <v>4.4000000000000002E-4</v>
      </c>
      <c r="V131" s="132">
        <v>8.4799999999999997E-3</v>
      </c>
      <c r="W131" s="132">
        <v>5.8500000000000002E-3</v>
      </c>
    </row>
    <row r="132" spans="1:23">
      <c r="A132" t="s">
        <v>1213</v>
      </c>
      <c r="B132" t="s">
        <v>1221</v>
      </c>
      <c r="C132" t="s">
        <v>4193</v>
      </c>
      <c r="D132" t="s">
        <v>4194</v>
      </c>
      <c r="E132" t="s">
        <v>309</v>
      </c>
      <c r="F132" t="s">
        <v>4293</v>
      </c>
      <c r="G132" t="s">
        <v>4294</v>
      </c>
      <c r="H132" t="s">
        <v>321</v>
      </c>
      <c r="I132" t="s">
        <v>965</v>
      </c>
      <c r="J132" t="s">
        <v>204</v>
      </c>
      <c r="K132" t="s">
        <v>204</v>
      </c>
      <c r="L132" t="s">
        <v>340</v>
      </c>
      <c r="M132" t="s">
        <v>598</v>
      </c>
      <c r="N132" t="s">
        <v>339</v>
      </c>
      <c r="O132" t="s">
        <v>1212</v>
      </c>
      <c r="P132" s="131">
        <v>16808.11</v>
      </c>
      <c r="Q132" s="131">
        <v>1</v>
      </c>
      <c r="R132" s="131">
        <v>15710</v>
      </c>
      <c r="T132" s="131">
        <v>2640.5540000000001</v>
      </c>
      <c r="U132" s="132">
        <v>1.7099999999999999E-3</v>
      </c>
      <c r="V132" s="132">
        <v>8.3800000000000003E-3</v>
      </c>
      <c r="W132" s="132">
        <v>5.7800000000000004E-3</v>
      </c>
    </row>
    <row r="133" spans="1:23">
      <c r="A133" t="s">
        <v>1213</v>
      </c>
      <c r="B133" t="s">
        <v>1221</v>
      </c>
      <c r="C133" t="s">
        <v>4201</v>
      </c>
      <c r="D133" t="s">
        <v>4202</v>
      </c>
      <c r="E133" t="s">
        <v>309</v>
      </c>
      <c r="F133" t="s">
        <v>4237</v>
      </c>
      <c r="G133" t="s">
        <v>4238</v>
      </c>
      <c r="H133" t="s">
        <v>321</v>
      </c>
      <c r="I133" t="s">
        <v>965</v>
      </c>
      <c r="J133" t="s">
        <v>204</v>
      </c>
      <c r="K133" t="s">
        <v>204</v>
      </c>
      <c r="L133" t="s">
        <v>340</v>
      </c>
      <c r="M133" t="s">
        <v>582</v>
      </c>
      <c r="N133" t="s">
        <v>339</v>
      </c>
      <c r="O133" t="s">
        <v>1212</v>
      </c>
      <c r="P133" s="131">
        <v>13627</v>
      </c>
      <c r="Q133" s="131">
        <v>1</v>
      </c>
      <c r="R133" s="131">
        <v>19360</v>
      </c>
      <c r="T133" s="131">
        <v>2638.1869999999999</v>
      </c>
      <c r="U133" s="132">
        <v>1.1900000000000001E-3</v>
      </c>
      <c r="V133" s="132">
        <v>8.3700000000000007E-3</v>
      </c>
      <c r="W133" s="132">
        <v>5.77E-3</v>
      </c>
    </row>
    <row r="134" spans="1:23">
      <c r="A134" t="s">
        <v>1213</v>
      </c>
      <c r="B134" t="s">
        <v>1221</v>
      </c>
      <c r="C134" t="s">
        <v>4201</v>
      </c>
      <c r="D134" t="s">
        <v>4202</v>
      </c>
      <c r="E134" t="s">
        <v>309</v>
      </c>
      <c r="F134" t="s">
        <v>4277</v>
      </c>
      <c r="G134" t="s">
        <v>4278</v>
      </c>
      <c r="H134" t="s">
        <v>321</v>
      </c>
      <c r="I134" t="s">
        <v>965</v>
      </c>
      <c r="J134" t="s">
        <v>204</v>
      </c>
      <c r="K134" t="s">
        <v>204</v>
      </c>
      <c r="L134" t="s">
        <v>340</v>
      </c>
      <c r="M134" t="s">
        <v>706</v>
      </c>
      <c r="N134" t="s">
        <v>339</v>
      </c>
      <c r="O134" t="s">
        <v>1212</v>
      </c>
      <c r="P134" s="131">
        <v>92960</v>
      </c>
      <c r="Q134" s="131">
        <v>1</v>
      </c>
      <c r="R134" s="131">
        <v>2820</v>
      </c>
      <c r="T134" s="131">
        <v>2621.4720000000002</v>
      </c>
      <c r="U134" s="132">
        <v>3.47E-3</v>
      </c>
      <c r="V134" s="132">
        <v>8.3199999999999993E-3</v>
      </c>
      <c r="W134" s="132">
        <v>5.7400000000000003E-3</v>
      </c>
    </row>
    <row r="135" spans="1:23">
      <c r="A135" t="s">
        <v>1213</v>
      </c>
      <c r="B135" t="s">
        <v>1221</v>
      </c>
      <c r="C135" t="s">
        <v>4197</v>
      </c>
      <c r="D135" t="s">
        <v>4198</v>
      </c>
      <c r="E135" t="s">
        <v>309</v>
      </c>
      <c r="F135" t="s">
        <v>4219</v>
      </c>
      <c r="G135" t="s">
        <v>4220</v>
      </c>
      <c r="H135" t="s">
        <v>321</v>
      </c>
      <c r="I135" t="s">
        <v>965</v>
      </c>
      <c r="J135" t="s">
        <v>204</v>
      </c>
      <c r="K135" t="s">
        <v>204</v>
      </c>
      <c r="L135" t="s">
        <v>340</v>
      </c>
      <c r="M135" t="s">
        <v>605</v>
      </c>
      <c r="N135" t="s">
        <v>339</v>
      </c>
      <c r="O135" t="s">
        <v>1212</v>
      </c>
      <c r="P135" s="131">
        <v>33000</v>
      </c>
      <c r="Q135" s="131">
        <v>1</v>
      </c>
      <c r="R135" s="131">
        <v>4851</v>
      </c>
      <c r="T135" s="131">
        <v>1600.83</v>
      </c>
      <c r="U135" s="132">
        <v>2.5999999999999998E-4</v>
      </c>
      <c r="V135" s="132">
        <v>5.0800000000000003E-3</v>
      </c>
      <c r="W135" s="132">
        <v>3.5000000000000001E-3</v>
      </c>
    </row>
    <row r="136" spans="1:23">
      <c r="A136" t="s">
        <v>1213</v>
      </c>
      <c r="B136" t="s">
        <v>1221</v>
      </c>
      <c r="C136" t="s">
        <v>4197</v>
      </c>
      <c r="D136" t="s">
        <v>4198</v>
      </c>
      <c r="E136" t="s">
        <v>309</v>
      </c>
      <c r="F136" t="s">
        <v>4285</v>
      </c>
      <c r="G136" t="s">
        <v>4286</v>
      </c>
      <c r="H136" t="s">
        <v>321</v>
      </c>
      <c r="I136" t="s">
        <v>965</v>
      </c>
      <c r="J136" t="s">
        <v>204</v>
      </c>
      <c r="K136" t="s">
        <v>204</v>
      </c>
      <c r="L136" t="s">
        <v>340</v>
      </c>
      <c r="M136" t="s">
        <v>582</v>
      </c>
      <c r="N136" t="s">
        <v>339</v>
      </c>
      <c r="O136" t="s">
        <v>1212</v>
      </c>
      <c r="P136" s="131">
        <v>8215</v>
      </c>
      <c r="Q136" s="131">
        <v>1</v>
      </c>
      <c r="R136" s="131">
        <v>19190</v>
      </c>
      <c r="T136" s="131">
        <v>1576.4590000000001</v>
      </c>
      <c r="U136" s="132">
        <v>2.7999999999999998E-4</v>
      </c>
      <c r="V136" s="132">
        <v>5.0000000000000001E-3</v>
      </c>
      <c r="W136" s="132">
        <v>3.4499999999999999E-3</v>
      </c>
    </row>
    <row r="137" spans="1:23">
      <c r="A137" t="s">
        <v>1213</v>
      </c>
      <c r="B137" t="s">
        <v>1221</v>
      </c>
      <c r="C137" t="s">
        <v>4201</v>
      </c>
      <c r="D137" t="s">
        <v>4202</v>
      </c>
      <c r="E137" t="s">
        <v>309</v>
      </c>
      <c r="F137" t="s">
        <v>4251</v>
      </c>
      <c r="G137" t="s">
        <v>4252</v>
      </c>
      <c r="H137" t="s">
        <v>321</v>
      </c>
      <c r="I137" t="s">
        <v>965</v>
      </c>
      <c r="J137" t="s">
        <v>204</v>
      </c>
      <c r="K137" t="s">
        <v>204</v>
      </c>
      <c r="L137" t="s">
        <v>340</v>
      </c>
      <c r="M137" t="s">
        <v>597</v>
      </c>
      <c r="N137" t="s">
        <v>339</v>
      </c>
      <c r="O137" t="s">
        <v>1212</v>
      </c>
      <c r="P137" s="131">
        <v>20000</v>
      </c>
      <c r="Q137" s="131">
        <v>1</v>
      </c>
      <c r="R137" s="131">
        <v>7512</v>
      </c>
      <c r="T137" s="131">
        <v>1502.4</v>
      </c>
      <c r="U137" s="132">
        <v>2.0000000000000001E-4</v>
      </c>
      <c r="V137" s="132">
        <v>4.7699999999999999E-3</v>
      </c>
      <c r="W137" s="132">
        <v>3.29E-3</v>
      </c>
    </row>
    <row r="138" spans="1:23">
      <c r="A138" t="s">
        <v>1213</v>
      </c>
      <c r="B138" t="s">
        <v>1221</v>
      </c>
      <c r="C138" t="s">
        <v>4193</v>
      </c>
      <c r="D138" t="s">
        <v>4194</v>
      </c>
      <c r="E138" t="s">
        <v>309</v>
      </c>
      <c r="F138" t="s">
        <v>4291</v>
      </c>
      <c r="G138" t="s">
        <v>4292</v>
      </c>
      <c r="H138" t="s">
        <v>321</v>
      </c>
      <c r="I138" t="s">
        <v>965</v>
      </c>
      <c r="J138" t="s">
        <v>204</v>
      </c>
      <c r="K138" t="s">
        <v>204</v>
      </c>
      <c r="L138" t="s">
        <v>340</v>
      </c>
      <c r="M138" t="s">
        <v>595</v>
      </c>
      <c r="N138" t="s">
        <v>339</v>
      </c>
      <c r="O138" t="s">
        <v>1212</v>
      </c>
      <c r="P138" s="131">
        <v>58700</v>
      </c>
      <c r="Q138" s="131">
        <v>1</v>
      </c>
      <c r="R138" s="131">
        <v>2245</v>
      </c>
      <c r="T138" s="131">
        <v>1317.8150000000001</v>
      </c>
      <c r="U138" s="132">
        <v>1.9400000000000001E-3</v>
      </c>
      <c r="V138" s="132">
        <v>4.1799999999999997E-3</v>
      </c>
      <c r="W138" s="132">
        <v>2.8800000000000002E-3</v>
      </c>
    </row>
    <row r="139" spans="1:23">
      <c r="A139" t="s">
        <v>1213</v>
      </c>
      <c r="B139" t="s">
        <v>1221</v>
      </c>
      <c r="C139" t="s">
        <v>4185</v>
      </c>
      <c r="D139" t="s">
        <v>4186</v>
      </c>
      <c r="E139" t="s">
        <v>309</v>
      </c>
      <c r="F139" t="s">
        <v>4297</v>
      </c>
      <c r="G139" t="s">
        <v>4298</v>
      </c>
      <c r="H139" t="s">
        <v>321</v>
      </c>
      <c r="I139" t="s">
        <v>965</v>
      </c>
      <c r="J139" t="s">
        <v>204</v>
      </c>
      <c r="K139" t="s">
        <v>204</v>
      </c>
      <c r="L139" t="s">
        <v>340</v>
      </c>
      <c r="M139" t="s">
        <v>582</v>
      </c>
      <c r="N139" t="s">
        <v>339</v>
      </c>
      <c r="O139" t="s">
        <v>1212</v>
      </c>
      <c r="P139" s="131">
        <v>23500</v>
      </c>
      <c r="Q139" s="131">
        <v>1</v>
      </c>
      <c r="R139" s="131">
        <v>5258</v>
      </c>
      <c r="T139" s="131">
        <v>1235.6300000000001</v>
      </c>
      <c r="U139" s="132">
        <v>3.3800000000000002E-3</v>
      </c>
      <c r="V139" s="132">
        <v>3.9199999999999999E-3</v>
      </c>
      <c r="W139" s="132">
        <v>2.7000000000000001E-3</v>
      </c>
    </row>
    <row r="140" spans="1:23">
      <c r="A140" t="s">
        <v>1213</v>
      </c>
      <c r="B140" t="s">
        <v>1221</v>
      </c>
      <c r="C140" t="s">
        <v>4197</v>
      </c>
      <c r="D140" t="s">
        <v>4198</v>
      </c>
      <c r="E140" t="s">
        <v>309</v>
      </c>
      <c r="F140" t="s">
        <v>4370</v>
      </c>
      <c r="G140" t="s">
        <v>4371</v>
      </c>
      <c r="H140" t="s">
        <v>321</v>
      </c>
      <c r="I140" t="s">
        <v>965</v>
      </c>
      <c r="J140" t="s">
        <v>204</v>
      </c>
      <c r="K140" t="s">
        <v>204</v>
      </c>
      <c r="L140" t="s">
        <v>340</v>
      </c>
      <c r="M140" t="s">
        <v>584</v>
      </c>
      <c r="N140" t="s">
        <v>339</v>
      </c>
      <c r="O140" t="s">
        <v>1212</v>
      </c>
      <c r="P140" s="131">
        <v>3820</v>
      </c>
      <c r="Q140" s="131">
        <v>1</v>
      </c>
      <c r="R140" s="131">
        <v>27010</v>
      </c>
      <c r="T140" s="131">
        <v>1031.7819999999999</v>
      </c>
      <c r="U140" s="132">
        <v>1.56E-3</v>
      </c>
      <c r="V140" s="132">
        <v>3.2699999999999999E-3</v>
      </c>
      <c r="W140" s="132">
        <v>2.2599999999999999E-3</v>
      </c>
    </row>
    <row r="141" spans="1:23">
      <c r="A141" t="s">
        <v>1213</v>
      </c>
      <c r="B141" t="s">
        <v>1221</v>
      </c>
      <c r="C141" t="s">
        <v>4185</v>
      </c>
      <c r="D141" t="s">
        <v>4186</v>
      </c>
      <c r="E141" t="s">
        <v>309</v>
      </c>
      <c r="F141" t="s">
        <v>4271</v>
      </c>
      <c r="G141" t="s">
        <v>4272</v>
      </c>
      <c r="H141" t="s">
        <v>321</v>
      </c>
      <c r="I141" t="s">
        <v>965</v>
      </c>
      <c r="J141" t="s">
        <v>204</v>
      </c>
      <c r="K141" t="s">
        <v>204</v>
      </c>
      <c r="L141" t="s">
        <v>340</v>
      </c>
      <c r="M141" t="s">
        <v>609</v>
      </c>
      <c r="N141" t="s">
        <v>339</v>
      </c>
      <c r="O141" t="s">
        <v>1212</v>
      </c>
      <c r="P141" s="131">
        <v>11275</v>
      </c>
      <c r="Q141" s="131">
        <v>1</v>
      </c>
      <c r="R141" s="131">
        <v>8071</v>
      </c>
      <c r="T141" s="131">
        <v>910.005</v>
      </c>
      <c r="U141" s="132">
        <v>2.7599999999999999E-3</v>
      </c>
      <c r="V141" s="132">
        <v>2.8900000000000002E-3</v>
      </c>
      <c r="W141" s="132">
        <v>1.99E-3</v>
      </c>
    </row>
    <row r="142" spans="1:23">
      <c r="A142" t="s">
        <v>1213</v>
      </c>
      <c r="B142" t="s">
        <v>1221</v>
      </c>
      <c r="C142" t="s">
        <v>4201</v>
      </c>
      <c r="D142" t="s">
        <v>4202</v>
      </c>
      <c r="E142" t="s">
        <v>309</v>
      </c>
      <c r="F142" t="s">
        <v>4243</v>
      </c>
      <c r="G142" t="s">
        <v>4244</v>
      </c>
      <c r="H142" t="s">
        <v>321</v>
      </c>
      <c r="I142" t="s">
        <v>965</v>
      </c>
      <c r="J142" t="s">
        <v>204</v>
      </c>
      <c r="K142" t="s">
        <v>204</v>
      </c>
      <c r="L142" t="s">
        <v>340</v>
      </c>
      <c r="M142" t="s">
        <v>581</v>
      </c>
      <c r="N142" t="s">
        <v>339</v>
      </c>
      <c r="O142" t="s">
        <v>1212</v>
      </c>
      <c r="P142" s="131">
        <v>10150</v>
      </c>
      <c r="Q142" s="131">
        <v>1</v>
      </c>
      <c r="R142" s="131">
        <v>8172</v>
      </c>
      <c r="T142" s="131">
        <v>829.45799999999997</v>
      </c>
      <c r="U142" s="132">
        <v>6.8999999999999997E-4</v>
      </c>
      <c r="V142" s="132">
        <v>2.63E-3</v>
      </c>
      <c r="W142" s="132">
        <v>1.82E-3</v>
      </c>
    </row>
    <row r="143" spans="1:23">
      <c r="A143" t="s">
        <v>1213</v>
      </c>
      <c r="B143" t="s">
        <v>1221</v>
      </c>
      <c r="C143" t="s">
        <v>4273</v>
      </c>
      <c r="D143" t="s">
        <v>4274</v>
      </c>
      <c r="E143" t="s">
        <v>309</v>
      </c>
      <c r="F143" t="s">
        <v>4313</v>
      </c>
      <c r="G143" t="s">
        <v>4314</v>
      </c>
      <c r="H143" t="s">
        <v>321</v>
      </c>
      <c r="I143" t="s">
        <v>964</v>
      </c>
      <c r="J143" t="s">
        <v>204</v>
      </c>
      <c r="K143" t="s">
        <v>204</v>
      </c>
      <c r="L143" t="s">
        <v>340</v>
      </c>
      <c r="M143" t="s">
        <v>572</v>
      </c>
      <c r="N143" t="s">
        <v>339</v>
      </c>
      <c r="O143" t="s">
        <v>1212</v>
      </c>
      <c r="P143" s="131">
        <v>8300</v>
      </c>
      <c r="Q143" s="131">
        <v>1</v>
      </c>
      <c r="R143" s="131">
        <v>6632</v>
      </c>
      <c r="T143" s="131">
        <v>550.45600000000002</v>
      </c>
      <c r="U143" s="132">
        <v>6.6E-4</v>
      </c>
      <c r="V143" s="132">
        <v>1.75E-3</v>
      </c>
      <c r="W143" s="132">
        <v>1.1999999999999999E-3</v>
      </c>
    </row>
    <row r="144" spans="1:23">
      <c r="A144" t="s">
        <v>1213</v>
      </c>
      <c r="B144" t="s">
        <v>1221</v>
      </c>
      <c r="C144" t="s">
        <v>4193</v>
      </c>
      <c r="D144" t="s">
        <v>4194</v>
      </c>
      <c r="E144" t="s">
        <v>309</v>
      </c>
      <c r="F144" t="s">
        <v>4301</v>
      </c>
      <c r="G144" t="s">
        <v>4302</v>
      </c>
      <c r="H144" t="s">
        <v>321</v>
      </c>
      <c r="I144" t="s">
        <v>965</v>
      </c>
      <c r="J144" t="s">
        <v>204</v>
      </c>
      <c r="K144" t="s">
        <v>204</v>
      </c>
      <c r="L144" t="s">
        <v>340</v>
      </c>
      <c r="M144" t="s">
        <v>609</v>
      </c>
      <c r="N144" t="s">
        <v>339</v>
      </c>
      <c r="O144" t="s">
        <v>1212</v>
      </c>
      <c r="P144" s="131">
        <v>4621</v>
      </c>
      <c r="Q144" s="131">
        <v>1</v>
      </c>
      <c r="R144" s="131">
        <v>11840</v>
      </c>
      <c r="T144" s="131">
        <v>547.12599999999998</v>
      </c>
      <c r="U144" s="132">
        <v>8.5999999999999998E-4</v>
      </c>
      <c r="V144" s="132">
        <v>1.74E-3</v>
      </c>
      <c r="W144" s="132">
        <v>1.1999999999999999E-3</v>
      </c>
    </row>
    <row r="145" spans="1:23">
      <c r="A145" t="s">
        <v>1213</v>
      </c>
      <c r="B145" t="s">
        <v>1221</v>
      </c>
      <c r="C145" t="s">
        <v>4193</v>
      </c>
      <c r="D145" t="s">
        <v>4194</v>
      </c>
      <c r="E145" t="s">
        <v>309</v>
      </c>
      <c r="F145" t="s">
        <v>4287</v>
      </c>
      <c r="G145" t="s">
        <v>4288</v>
      </c>
      <c r="H145" t="s">
        <v>321</v>
      </c>
      <c r="I145" t="s">
        <v>965</v>
      </c>
      <c r="J145" t="s">
        <v>204</v>
      </c>
      <c r="K145" t="s">
        <v>204</v>
      </c>
      <c r="L145" t="s">
        <v>340</v>
      </c>
      <c r="M145" t="s">
        <v>610</v>
      </c>
      <c r="N145" t="s">
        <v>339</v>
      </c>
      <c r="O145" t="s">
        <v>1212</v>
      </c>
      <c r="P145" s="131">
        <v>1055</v>
      </c>
      <c r="Q145" s="131">
        <v>1</v>
      </c>
      <c r="R145" s="131">
        <v>50350</v>
      </c>
      <c r="T145" s="131">
        <v>531.19299999999998</v>
      </c>
      <c r="U145" s="132">
        <v>5.4000000000000001E-4</v>
      </c>
      <c r="V145" s="132">
        <v>1.6900000000000001E-3</v>
      </c>
      <c r="W145" s="132">
        <v>1.16E-3</v>
      </c>
    </row>
    <row r="146" spans="1:23">
      <c r="A146" t="s">
        <v>1213</v>
      </c>
      <c r="B146" t="s">
        <v>1221</v>
      </c>
      <c r="C146" t="s">
        <v>4185</v>
      </c>
      <c r="D146" t="s">
        <v>4186</v>
      </c>
      <c r="E146" t="s">
        <v>309</v>
      </c>
      <c r="F146" t="s">
        <v>4299</v>
      </c>
      <c r="G146" t="s">
        <v>4300</v>
      </c>
      <c r="H146" t="s">
        <v>321</v>
      </c>
      <c r="I146" t="s">
        <v>965</v>
      </c>
      <c r="J146" t="s">
        <v>204</v>
      </c>
      <c r="K146" t="s">
        <v>204</v>
      </c>
      <c r="L146" t="s">
        <v>340</v>
      </c>
      <c r="M146" t="s">
        <v>597</v>
      </c>
      <c r="N146" t="s">
        <v>339</v>
      </c>
      <c r="O146" t="s">
        <v>1212</v>
      </c>
      <c r="P146" s="131">
        <v>5200</v>
      </c>
      <c r="Q146" s="131">
        <v>1</v>
      </c>
      <c r="R146" s="131">
        <v>9860</v>
      </c>
      <c r="T146" s="131">
        <v>512.72</v>
      </c>
      <c r="U146" s="132">
        <v>5.1999999999999995E-4</v>
      </c>
      <c r="V146" s="132">
        <v>1.6299999999999999E-3</v>
      </c>
      <c r="W146" s="132">
        <v>1.1199999999999999E-3</v>
      </c>
    </row>
    <row r="147" spans="1:23">
      <c r="A147" t="s">
        <v>1213</v>
      </c>
      <c r="B147" t="s">
        <v>1221</v>
      </c>
      <c r="C147" t="s">
        <v>4177</v>
      </c>
      <c r="D147" t="s">
        <v>4178</v>
      </c>
      <c r="E147" t="s">
        <v>80</v>
      </c>
      <c r="F147" t="s">
        <v>4330</v>
      </c>
      <c r="G147" t="s">
        <v>4331</v>
      </c>
      <c r="H147" t="s">
        <v>321</v>
      </c>
      <c r="I147" t="s">
        <v>965</v>
      </c>
      <c r="J147" t="s">
        <v>205</v>
      </c>
      <c r="K147" t="s">
        <v>224</v>
      </c>
      <c r="L147" t="s">
        <v>368</v>
      </c>
      <c r="M147" t="s">
        <v>735</v>
      </c>
      <c r="N147" t="s">
        <v>339</v>
      </c>
      <c r="O147" t="s">
        <v>1216</v>
      </c>
      <c r="P147" s="131">
        <v>20030</v>
      </c>
      <c r="Q147" s="131">
        <v>4.0218999999999996</v>
      </c>
      <c r="R147" s="131">
        <v>18438</v>
      </c>
      <c r="T147" s="131">
        <v>14853.405000000001</v>
      </c>
      <c r="U147" s="132">
        <v>0</v>
      </c>
      <c r="V147" s="132">
        <v>4.7120000000000002E-2</v>
      </c>
      <c r="W147" s="132">
        <v>3.2500000000000001E-2</v>
      </c>
    </row>
    <row r="148" spans="1:23">
      <c r="A148" t="s">
        <v>1213</v>
      </c>
      <c r="B148" t="s">
        <v>1221</v>
      </c>
      <c r="C148" t="s">
        <v>4332</v>
      </c>
      <c r="D148" t="s">
        <v>4333</v>
      </c>
      <c r="E148" t="s">
        <v>80</v>
      </c>
      <c r="F148" t="s">
        <v>4334</v>
      </c>
      <c r="G148" t="s">
        <v>4335</v>
      </c>
      <c r="H148" t="s">
        <v>321</v>
      </c>
      <c r="I148" t="s">
        <v>965</v>
      </c>
      <c r="J148" t="s">
        <v>205</v>
      </c>
      <c r="K148" t="s">
        <v>224</v>
      </c>
      <c r="L148" t="s">
        <v>314</v>
      </c>
      <c r="M148" t="s">
        <v>597</v>
      </c>
      <c r="N148" t="s">
        <v>339</v>
      </c>
      <c r="O148" t="s">
        <v>1215</v>
      </c>
      <c r="P148" s="131">
        <v>19195</v>
      </c>
      <c r="Q148" s="131">
        <v>3.718</v>
      </c>
      <c r="R148" s="131">
        <v>19302</v>
      </c>
      <c r="T148" s="131">
        <v>13775.26</v>
      </c>
      <c r="U148" s="132">
        <v>0</v>
      </c>
      <c r="V148" s="132">
        <v>4.3700000000000003E-2</v>
      </c>
      <c r="W148" s="132">
        <v>3.015E-2</v>
      </c>
    </row>
    <row r="149" spans="1:23">
      <c r="A149" t="s">
        <v>1213</v>
      </c>
      <c r="B149" t="s">
        <v>1221</v>
      </c>
      <c r="C149" t="s">
        <v>4165</v>
      </c>
      <c r="D149" t="s">
        <v>4166</v>
      </c>
      <c r="E149" t="s">
        <v>80</v>
      </c>
      <c r="F149" t="s">
        <v>4167</v>
      </c>
      <c r="G149" t="s">
        <v>4168</v>
      </c>
      <c r="H149" t="s">
        <v>321</v>
      </c>
      <c r="I149" t="s">
        <v>965</v>
      </c>
      <c r="J149" t="s">
        <v>205</v>
      </c>
      <c r="K149" t="s">
        <v>224</v>
      </c>
      <c r="L149" t="s">
        <v>344</v>
      </c>
      <c r="M149" t="s">
        <v>604</v>
      </c>
      <c r="N149" t="s">
        <v>339</v>
      </c>
      <c r="O149" t="s">
        <v>1215</v>
      </c>
      <c r="P149" s="131">
        <v>6520</v>
      </c>
      <c r="Q149" s="131">
        <v>3.718</v>
      </c>
      <c r="R149" s="131">
        <v>51391</v>
      </c>
      <c r="T149" s="131">
        <v>12457.877</v>
      </c>
      <c r="U149" s="132">
        <v>0</v>
      </c>
      <c r="V149" s="132">
        <v>3.952E-2</v>
      </c>
      <c r="W149" s="132">
        <v>2.726E-2</v>
      </c>
    </row>
    <row r="150" spans="1:23">
      <c r="A150" t="s">
        <v>1213</v>
      </c>
      <c r="B150" t="s">
        <v>1221</v>
      </c>
      <c r="C150" t="s">
        <v>4327</v>
      </c>
      <c r="D150" t="s">
        <v>4328</v>
      </c>
      <c r="E150" t="s">
        <v>80</v>
      </c>
      <c r="F150" t="s">
        <v>4329</v>
      </c>
      <c r="G150" t="s">
        <v>4172</v>
      </c>
      <c r="H150" t="s">
        <v>321</v>
      </c>
      <c r="I150" t="s">
        <v>965</v>
      </c>
      <c r="J150" t="s">
        <v>205</v>
      </c>
      <c r="K150" t="s">
        <v>293</v>
      </c>
      <c r="L150" t="s">
        <v>340</v>
      </c>
      <c r="M150" t="s">
        <v>604</v>
      </c>
      <c r="N150" t="s">
        <v>339</v>
      </c>
      <c r="O150" t="s">
        <v>1212</v>
      </c>
      <c r="P150" s="131">
        <v>2690</v>
      </c>
      <c r="Q150" s="131">
        <v>1</v>
      </c>
      <c r="R150" s="131">
        <v>407500</v>
      </c>
      <c r="T150" s="131">
        <v>10961.75</v>
      </c>
      <c r="U150" s="132">
        <v>4.6100000000000004E-3</v>
      </c>
      <c r="V150" s="132">
        <v>3.4770000000000002E-2</v>
      </c>
      <c r="W150" s="132">
        <v>2.3990000000000001E-2</v>
      </c>
    </row>
    <row r="151" spans="1:23">
      <c r="A151" t="s">
        <v>1213</v>
      </c>
      <c r="B151" t="s">
        <v>1221</v>
      </c>
      <c r="C151" t="s">
        <v>4336</v>
      </c>
      <c r="D151" t="s">
        <v>4337</v>
      </c>
      <c r="E151" t="s">
        <v>80</v>
      </c>
      <c r="F151" t="s">
        <v>4338</v>
      </c>
      <c r="G151" t="s">
        <v>4339</v>
      </c>
      <c r="H151" t="s">
        <v>321</v>
      </c>
      <c r="I151" t="s">
        <v>965</v>
      </c>
      <c r="J151" t="s">
        <v>205</v>
      </c>
      <c r="K151" t="s">
        <v>224</v>
      </c>
      <c r="L151" t="s">
        <v>344</v>
      </c>
      <c r="M151" t="s">
        <v>604</v>
      </c>
      <c r="N151" t="s">
        <v>339</v>
      </c>
      <c r="O151" t="s">
        <v>1215</v>
      </c>
      <c r="P151" s="131">
        <v>12500</v>
      </c>
      <c r="Q151" s="131">
        <v>3.718</v>
      </c>
      <c r="R151" s="131">
        <v>17323</v>
      </c>
      <c r="T151" s="131">
        <v>8050.8639999999996</v>
      </c>
      <c r="U151" s="132">
        <v>0</v>
      </c>
      <c r="V151" s="132">
        <v>2.554E-2</v>
      </c>
      <c r="W151" s="132">
        <v>1.762E-2</v>
      </c>
    </row>
    <row r="152" spans="1:23">
      <c r="A152" t="s">
        <v>1213</v>
      </c>
      <c r="B152" t="s">
        <v>1221</v>
      </c>
      <c r="C152" t="s">
        <v>4181</v>
      </c>
      <c r="D152" t="s">
        <v>4182</v>
      </c>
      <c r="E152" t="s">
        <v>80</v>
      </c>
      <c r="F152" t="s">
        <v>4183</v>
      </c>
      <c r="G152" t="s">
        <v>4184</v>
      </c>
      <c r="H152" t="s">
        <v>321</v>
      </c>
      <c r="I152" t="s">
        <v>965</v>
      </c>
      <c r="J152" t="s">
        <v>205</v>
      </c>
      <c r="K152" t="s">
        <v>224</v>
      </c>
      <c r="L152" t="s">
        <v>344</v>
      </c>
      <c r="M152" t="s">
        <v>604</v>
      </c>
      <c r="N152" t="s">
        <v>339</v>
      </c>
      <c r="O152" t="s">
        <v>1215</v>
      </c>
      <c r="P152" s="131">
        <v>3725</v>
      </c>
      <c r="Q152" s="131">
        <v>3.718</v>
      </c>
      <c r="R152" s="131">
        <v>55939</v>
      </c>
      <c r="S152" s="131">
        <v>4.7130000000000001</v>
      </c>
      <c r="T152" s="131">
        <v>7764.8209999999999</v>
      </c>
      <c r="U152" s="132">
        <v>0</v>
      </c>
      <c r="V152" s="132">
        <v>2.4649999999999998E-2</v>
      </c>
      <c r="W152" s="132">
        <v>1.7000000000000001E-2</v>
      </c>
    </row>
    <row r="153" spans="1:23">
      <c r="A153" t="s">
        <v>1213</v>
      </c>
      <c r="B153" t="s">
        <v>1221</v>
      </c>
      <c r="C153" t="s">
        <v>4173</v>
      </c>
      <c r="D153" t="s">
        <v>4174</v>
      </c>
      <c r="E153" t="s">
        <v>80</v>
      </c>
      <c r="F153" t="s">
        <v>4175</v>
      </c>
      <c r="G153" t="s">
        <v>4176</v>
      </c>
      <c r="H153" t="s">
        <v>321</v>
      </c>
      <c r="I153" t="s">
        <v>965</v>
      </c>
      <c r="J153" t="s">
        <v>205</v>
      </c>
      <c r="K153" t="s">
        <v>224</v>
      </c>
      <c r="L153" t="s">
        <v>346</v>
      </c>
      <c r="M153" t="s">
        <v>597</v>
      </c>
      <c r="N153" t="s">
        <v>339</v>
      </c>
      <c r="O153" t="s">
        <v>1215</v>
      </c>
      <c r="P153" s="131">
        <v>3500</v>
      </c>
      <c r="Q153" s="131">
        <v>3.718</v>
      </c>
      <c r="R153" s="131">
        <v>46892</v>
      </c>
      <c r="S153" s="131">
        <v>1.869</v>
      </c>
      <c r="T153" s="131">
        <v>6109.0050000000001</v>
      </c>
      <c r="U153" s="132">
        <v>0</v>
      </c>
      <c r="V153" s="132">
        <v>1.9380000000000001E-2</v>
      </c>
      <c r="W153" s="132">
        <v>1.337E-2</v>
      </c>
    </row>
    <row r="154" spans="1:23">
      <c r="A154" t="s">
        <v>1213</v>
      </c>
      <c r="B154" t="s">
        <v>1221</v>
      </c>
      <c r="C154" t="s">
        <v>4177</v>
      </c>
      <c r="D154" t="s">
        <v>4178</v>
      </c>
      <c r="E154" t="s">
        <v>80</v>
      </c>
      <c r="F154" t="s">
        <v>4342</v>
      </c>
      <c r="G154" t="s">
        <v>4343</v>
      </c>
      <c r="H154" t="s">
        <v>321</v>
      </c>
      <c r="I154" t="s">
        <v>965</v>
      </c>
      <c r="J154" t="s">
        <v>205</v>
      </c>
      <c r="K154" t="s">
        <v>224</v>
      </c>
      <c r="L154" t="s">
        <v>314</v>
      </c>
      <c r="M154" t="s">
        <v>596</v>
      </c>
      <c r="N154" t="s">
        <v>339</v>
      </c>
      <c r="O154" t="s">
        <v>1215</v>
      </c>
      <c r="P154" s="131">
        <v>23300</v>
      </c>
      <c r="Q154" s="131">
        <v>3.718</v>
      </c>
      <c r="R154" s="131">
        <v>5509</v>
      </c>
      <c r="T154" s="131">
        <v>4772.4139999999998</v>
      </c>
      <c r="U154" s="132">
        <v>0</v>
      </c>
      <c r="V154" s="132">
        <v>1.5140000000000001E-2</v>
      </c>
      <c r="W154" s="132">
        <v>1.044E-2</v>
      </c>
    </row>
    <row r="155" spans="1:23">
      <c r="A155" t="s">
        <v>1213</v>
      </c>
      <c r="B155" t="s">
        <v>1221</v>
      </c>
      <c r="C155" t="s">
        <v>4177</v>
      </c>
      <c r="D155" t="s">
        <v>4178</v>
      </c>
      <c r="E155" t="s">
        <v>80</v>
      </c>
      <c r="F155" t="s">
        <v>4344</v>
      </c>
      <c r="G155" t="s">
        <v>4345</v>
      </c>
      <c r="H155" t="s">
        <v>321</v>
      </c>
      <c r="I155" t="s">
        <v>965</v>
      </c>
      <c r="J155" t="s">
        <v>205</v>
      </c>
      <c r="K155" t="s">
        <v>224</v>
      </c>
      <c r="L155" t="s">
        <v>346</v>
      </c>
      <c r="M155" t="s">
        <v>735</v>
      </c>
      <c r="N155" t="s">
        <v>339</v>
      </c>
      <c r="O155" t="s">
        <v>1215</v>
      </c>
      <c r="P155" s="131">
        <v>15160</v>
      </c>
      <c r="Q155" s="131">
        <v>3.718</v>
      </c>
      <c r="R155" s="131">
        <v>7400</v>
      </c>
      <c r="T155" s="131">
        <v>4171.0010000000002</v>
      </c>
      <c r="U155" s="132">
        <v>1.0000000000000001E-5</v>
      </c>
      <c r="V155" s="132">
        <v>1.323E-2</v>
      </c>
      <c r="W155" s="132">
        <v>9.1299999999999992E-3</v>
      </c>
    </row>
    <row r="156" spans="1:23">
      <c r="A156" t="s">
        <v>1213</v>
      </c>
      <c r="B156" t="s">
        <v>1221</v>
      </c>
      <c r="C156" t="s">
        <v>4177</v>
      </c>
      <c r="D156" t="s">
        <v>4178</v>
      </c>
      <c r="E156" t="s">
        <v>80</v>
      </c>
      <c r="F156" t="s">
        <v>4340</v>
      </c>
      <c r="G156" t="s">
        <v>4341</v>
      </c>
      <c r="H156" t="s">
        <v>321</v>
      </c>
      <c r="I156" t="s">
        <v>965</v>
      </c>
      <c r="J156" t="s">
        <v>205</v>
      </c>
      <c r="K156" t="s">
        <v>224</v>
      </c>
      <c r="L156" t="s">
        <v>344</v>
      </c>
      <c r="M156" t="s">
        <v>602</v>
      </c>
      <c r="N156" t="s">
        <v>339</v>
      </c>
      <c r="O156" t="s">
        <v>1215</v>
      </c>
      <c r="P156" s="131">
        <v>4270</v>
      </c>
      <c r="Q156" s="131">
        <v>3.718</v>
      </c>
      <c r="R156" s="131">
        <v>19949</v>
      </c>
      <c r="T156" s="131">
        <v>3167.0749999999998</v>
      </c>
      <c r="U156" s="132">
        <v>0</v>
      </c>
      <c r="V156" s="132">
        <v>1.005E-2</v>
      </c>
      <c r="W156" s="132">
        <v>6.9300000000000004E-3</v>
      </c>
    </row>
    <row r="157" spans="1:23">
      <c r="A157" t="s">
        <v>1213</v>
      </c>
      <c r="B157" t="s">
        <v>1221</v>
      </c>
      <c r="C157" t="s">
        <v>4327</v>
      </c>
      <c r="D157" t="s">
        <v>4328</v>
      </c>
      <c r="E157" t="s">
        <v>80</v>
      </c>
      <c r="F157" t="s">
        <v>4372</v>
      </c>
      <c r="G157" t="s">
        <v>4373</v>
      </c>
      <c r="H157" t="s">
        <v>321</v>
      </c>
      <c r="I157" t="s">
        <v>965</v>
      </c>
      <c r="J157" t="s">
        <v>205</v>
      </c>
      <c r="K157" t="s">
        <v>224</v>
      </c>
      <c r="L157" t="s">
        <v>340</v>
      </c>
      <c r="M157" t="s">
        <v>602</v>
      </c>
      <c r="N157" t="s">
        <v>339</v>
      </c>
      <c r="O157" t="s">
        <v>1212</v>
      </c>
      <c r="P157" s="131">
        <v>4850</v>
      </c>
      <c r="Q157" s="131">
        <v>1</v>
      </c>
      <c r="R157" s="131">
        <v>37290</v>
      </c>
      <c r="T157" s="131">
        <v>1808.5650000000001</v>
      </c>
      <c r="U157" s="132">
        <v>2.6550000000000001E-2</v>
      </c>
      <c r="V157" s="132">
        <v>5.7400000000000003E-3</v>
      </c>
      <c r="W157" s="132">
        <v>3.96E-3</v>
      </c>
    </row>
    <row r="158" spans="1:23">
      <c r="A158" t="s">
        <v>1213</v>
      </c>
      <c r="B158" t="s">
        <v>1221</v>
      </c>
      <c r="C158" t="s">
        <v>4181</v>
      </c>
      <c r="D158" t="s">
        <v>4182</v>
      </c>
      <c r="E158" t="s">
        <v>80</v>
      </c>
      <c r="F158" t="s">
        <v>4348</v>
      </c>
      <c r="G158" t="s">
        <v>4349</v>
      </c>
      <c r="H158" t="s">
        <v>321</v>
      </c>
      <c r="I158" t="s">
        <v>965</v>
      </c>
      <c r="J158" t="s">
        <v>205</v>
      </c>
      <c r="K158" t="s">
        <v>224</v>
      </c>
      <c r="L158" t="s">
        <v>344</v>
      </c>
      <c r="M158" t="s">
        <v>735</v>
      </c>
      <c r="N158" t="s">
        <v>339</v>
      </c>
      <c r="O158" t="s">
        <v>1215</v>
      </c>
      <c r="P158" s="131">
        <v>5860</v>
      </c>
      <c r="Q158" s="131">
        <v>3.718</v>
      </c>
      <c r="R158" s="131">
        <v>8167</v>
      </c>
      <c r="T158" s="131">
        <v>1779.383</v>
      </c>
      <c r="U158" s="132">
        <v>0</v>
      </c>
      <c r="V158" s="132">
        <v>5.64E-3</v>
      </c>
      <c r="W158" s="132">
        <v>3.8899999999999998E-3</v>
      </c>
    </row>
    <row r="159" spans="1:23">
      <c r="A159" t="s">
        <v>1213</v>
      </c>
      <c r="B159" t="s">
        <v>1221</v>
      </c>
      <c r="C159" t="s">
        <v>4181</v>
      </c>
      <c r="D159" t="s">
        <v>4182</v>
      </c>
      <c r="E159" t="s">
        <v>80</v>
      </c>
      <c r="F159" t="s">
        <v>4352</v>
      </c>
      <c r="G159" t="s">
        <v>4353</v>
      </c>
      <c r="H159" t="s">
        <v>321</v>
      </c>
      <c r="I159" t="s">
        <v>965</v>
      </c>
      <c r="J159" t="s">
        <v>205</v>
      </c>
      <c r="K159" t="s">
        <v>224</v>
      </c>
      <c r="L159" t="s">
        <v>344</v>
      </c>
      <c r="M159" t="s">
        <v>735</v>
      </c>
      <c r="N159" t="s">
        <v>339</v>
      </c>
      <c r="O159" t="s">
        <v>1215</v>
      </c>
      <c r="P159" s="131">
        <v>2500</v>
      </c>
      <c r="Q159" s="131">
        <v>3.718</v>
      </c>
      <c r="R159" s="131">
        <v>14601</v>
      </c>
      <c r="T159" s="131">
        <v>1357.163</v>
      </c>
      <c r="U159" s="132">
        <v>0</v>
      </c>
      <c r="V159" s="132">
        <v>4.3099999999999996E-3</v>
      </c>
      <c r="W159" s="132">
        <v>2.97E-3</v>
      </c>
    </row>
    <row r="160" spans="1:23">
      <c r="A160" t="s">
        <v>1213</v>
      </c>
      <c r="B160" t="s">
        <v>1221</v>
      </c>
      <c r="C160" t="s">
        <v>4177</v>
      </c>
      <c r="D160" t="s">
        <v>4178</v>
      </c>
      <c r="E160" t="s">
        <v>80</v>
      </c>
      <c r="F160" t="s">
        <v>4179</v>
      </c>
      <c r="G160" t="s">
        <v>4180</v>
      </c>
      <c r="H160" t="s">
        <v>321</v>
      </c>
      <c r="I160" t="s">
        <v>965</v>
      </c>
      <c r="J160" t="s">
        <v>205</v>
      </c>
      <c r="K160" t="s">
        <v>224</v>
      </c>
      <c r="L160" t="s">
        <v>380</v>
      </c>
      <c r="M160" t="s">
        <v>597</v>
      </c>
      <c r="N160" t="s">
        <v>339</v>
      </c>
      <c r="O160" t="s">
        <v>1215</v>
      </c>
      <c r="P160" s="131">
        <v>230</v>
      </c>
      <c r="Q160" s="131">
        <v>3.718</v>
      </c>
      <c r="R160" s="131">
        <v>108968</v>
      </c>
      <c r="T160" s="131">
        <v>931.82899999999995</v>
      </c>
      <c r="U160" s="132">
        <v>0</v>
      </c>
      <c r="V160" s="132">
        <v>2.96E-3</v>
      </c>
      <c r="W160" s="132">
        <v>2.0400000000000001E-3</v>
      </c>
    </row>
    <row r="161" spans="1:23">
      <c r="A161" t="s">
        <v>1213</v>
      </c>
      <c r="B161" t="s">
        <v>1221</v>
      </c>
      <c r="C161" t="s">
        <v>4177</v>
      </c>
      <c r="D161" t="s">
        <v>4178</v>
      </c>
      <c r="E161" t="s">
        <v>80</v>
      </c>
      <c r="F161" t="s">
        <v>4354</v>
      </c>
      <c r="G161" t="s">
        <v>4355</v>
      </c>
      <c r="H161" t="s">
        <v>321</v>
      </c>
      <c r="I161" t="s">
        <v>965</v>
      </c>
      <c r="J161" t="s">
        <v>205</v>
      </c>
      <c r="K161" t="s">
        <v>224</v>
      </c>
      <c r="L161" t="s">
        <v>346</v>
      </c>
      <c r="M161" t="s">
        <v>735</v>
      </c>
      <c r="N161" t="s">
        <v>339</v>
      </c>
      <c r="O161" t="s">
        <v>1215</v>
      </c>
      <c r="P161" s="131">
        <v>2750</v>
      </c>
      <c r="Q161" s="131">
        <v>3.718</v>
      </c>
      <c r="R161" s="131">
        <v>5440</v>
      </c>
      <c r="T161" s="131">
        <v>556.21299999999997</v>
      </c>
      <c r="U161" s="132">
        <v>0</v>
      </c>
      <c r="V161" s="132">
        <v>1.7600000000000001E-3</v>
      </c>
      <c r="W161" s="132">
        <v>1.2199999999999999E-3</v>
      </c>
    </row>
    <row r="162" spans="1:23">
      <c r="A162" t="s">
        <v>1213</v>
      </c>
      <c r="B162" t="s">
        <v>1221</v>
      </c>
      <c r="C162" t="s">
        <v>4327</v>
      </c>
      <c r="D162" t="s">
        <v>4328</v>
      </c>
      <c r="E162" t="s">
        <v>80</v>
      </c>
      <c r="F162" t="s">
        <v>4374</v>
      </c>
      <c r="G162" t="s">
        <v>4375</v>
      </c>
      <c r="H162" t="s">
        <v>321</v>
      </c>
      <c r="I162" t="s">
        <v>965</v>
      </c>
      <c r="J162" t="s">
        <v>205</v>
      </c>
      <c r="K162" t="s">
        <v>204</v>
      </c>
      <c r="L162" t="s">
        <v>340</v>
      </c>
      <c r="M162" t="s">
        <v>584</v>
      </c>
      <c r="N162" t="s">
        <v>339</v>
      </c>
      <c r="O162" t="s">
        <v>1212</v>
      </c>
      <c r="P162" s="131">
        <v>970</v>
      </c>
      <c r="Q162" s="131">
        <v>1</v>
      </c>
      <c r="R162" s="131">
        <v>52560</v>
      </c>
      <c r="T162" s="131">
        <v>509.83199999999999</v>
      </c>
      <c r="U162" s="132">
        <v>5.1490000000000001E-2</v>
      </c>
      <c r="V162" s="132">
        <v>1.6199999999999999E-3</v>
      </c>
      <c r="W162" s="132">
        <v>1.1199999999999999E-3</v>
      </c>
    </row>
    <row r="163" spans="1:23">
      <c r="A163" t="s">
        <v>1213</v>
      </c>
      <c r="B163" t="s">
        <v>1221</v>
      </c>
      <c r="C163" t="s">
        <v>4177</v>
      </c>
      <c r="D163" t="s">
        <v>4178</v>
      </c>
      <c r="E163" t="s">
        <v>80</v>
      </c>
      <c r="F163" t="s">
        <v>4350</v>
      </c>
      <c r="G163" t="s">
        <v>4351</v>
      </c>
      <c r="H163" t="s">
        <v>321</v>
      </c>
      <c r="I163" t="s">
        <v>965</v>
      </c>
      <c r="J163" t="s">
        <v>205</v>
      </c>
      <c r="K163" t="s">
        <v>224</v>
      </c>
      <c r="L163" t="s">
        <v>344</v>
      </c>
      <c r="M163" t="s">
        <v>735</v>
      </c>
      <c r="N163" t="s">
        <v>339</v>
      </c>
      <c r="O163" t="s">
        <v>1215</v>
      </c>
      <c r="P163" s="131">
        <v>495</v>
      </c>
      <c r="Q163" s="131">
        <v>3.718</v>
      </c>
      <c r="R163" s="131">
        <v>18817</v>
      </c>
      <c r="T163" s="131">
        <v>346.31</v>
      </c>
      <c r="U163" s="132">
        <v>0</v>
      </c>
      <c r="V163" s="132">
        <v>1.1000000000000001E-3</v>
      </c>
      <c r="W163" s="132">
        <v>7.6000000000000004E-4</v>
      </c>
    </row>
    <row r="164" spans="1:23">
      <c r="A164" t="s">
        <v>1213</v>
      </c>
      <c r="B164" t="s">
        <v>1221</v>
      </c>
      <c r="C164" t="s">
        <v>4358</v>
      </c>
      <c r="D164" t="s">
        <v>4359</v>
      </c>
      <c r="E164" t="s">
        <v>80</v>
      </c>
      <c r="F164" t="s">
        <v>4360</v>
      </c>
      <c r="G164" t="s">
        <v>4361</v>
      </c>
      <c r="H164" t="s">
        <v>321</v>
      </c>
      <c r="I164" t="s">
        <v>965</v>
      </c>
      <c r="J164" t="s">
        <v>205</v>
      </c>
      <c r="K164" t="s">
        <v>224</v>
      </c>
      <c r="L164" t="s">
        <v>344</v>
      </c>
      <c r="M164" t="s">
        <v>735</v>
      </c>
      <c r="N164" t="s">
        <v>339</v>
      </c>
      <c r="O164" t="s">
        <v>1215</v>
      </c>
      <c r="P164" s="131">
        <v>3500</v>
      </c>
      <c r="Q164" s="131">
        <v>3.718</v>
      </c>
      <c r="R164" s="131">
        <v>2657</v>
      </c>
      <c r="T164" s="131">
        <v>345.755</v>
      </c>
      <c r="U164" s="132">
        <v>0</v>
      </c>
      <c r="V164" s="132">
        <v>1.1000000000000001E-3</v>
      </c>
      <c r="W164" s="132">
        <v>7.6000000000000004E-4</v>
      </c>
    </row>
    <row r="165" spans="1:23">
      <c r="A165" t="s">
        <v>1213</v>
      </c>
      <c r="B165" t="s">
        <v>1223</v>
      </c>
      <c r="C165" t="s">
        <v>4273</v>
      </c>
      <c r="D165" t="s">
        <v>4274</v>
      </c>
      <c r="E165" t="s">
        <v>309</v>
      </c>
      <c r="F165" t="s">
        <v>4307</v>
      </c>
      <c r="G165" t="s">
        <v>4308</v>
      </c>
      <c r="H165" t="s">
        <v>321</v>
      </c>
      <c r="I165" t="s">
        <v>965</v>
      </c>
      <c r="J165" t="s">
        <v>204</v>
      </c>
      <c r="K165" t="s">
        <v>204</v>
      </c>
      <c r="L165" t="s">
        <v>340</v>
      </c>
      <c r="M165" t="s">
        <v>598</v>
      </c>
      <c r="N165" t="s">
        <v>339</v>
      </c>
      <c r="O165" t="s">
        <v>1212</v>
      </c>
      <c r="P165" s="131">
        <v>285500</v>
      </c>
      <c r="Q165" s="131">
        <v>1</v>
      </c>
      <c r="R165" s="131">
        <v>8917</v>
      </c>
      <c r="T165" s="131">
        <v>25458.035</v>
      </c>
      <c r="U165" s="132">
        <v>1.3729999999999999E-2</v>
      </c>
      <c r="V165" s="132">
        <v>0.1153</v>
      </c>
      <c r="W165" s="132">
        <v>4.3220000000000001E-2</v>
      </c>
    </row>
    <row r="166" spans="1:23">
      <c r="A166" t="s">
        <v>1213</v>
      </c>
      <c r="B166" t="s">
        <v>1223</v>
      </c>
      <c r="C166" t="s">
        <v>4273</v>
      </c>
      <c r="D166" t="s">
        <v>4274</v>
      </c>
      <c r="E166" t="s">
        <v>309</v>
      </c>
      <c r="F166" t="s">
        <v>4275</v>
      </c>
      <c r="G166" t="s">
        <v>4276</v>
      </c>
      <c r="H166" t="s">
        <v>321</v>
      </c>
      <c r="I166" t="s">
        <v>965</v>
      </c>
      <c r="J166" t="s">
        <v>204</v>
      </c>
      <c r="K166" t="s">
        <v>204</v>
      </c>
      <c r="L166" t="s">
        <v>340</v>
      </c>
      <c r="M166" t="s">
        <v>605</v>
      </c>
      <c r="N166" t="s">
        <v>339</v>
      </c>
      <c r="O166" t="s">
        <v>1212</v>
      </c>
      <c r="P166" s="131">
        <v>115000</v>
      </c>
      <c r="Q166" s="131">
        <v>1</v>
      </c>
      <c r="R166" s="131">
        <v>8648</v>
      </c>
      <c r="T166" s="131">
        <v>9945.2000000000007</v>
      </c>
      <c r="U166" s="132">
        <v>4.79E-3</v>
      </c>
      <c r="V166" s="132">
        <v>4.5039999999999997E-2</v>
      </c>
      <c r="W166" s="132">
        <v>1.6879999999999999E-2</v>
      </c>
    </row>
    <row r="167" spans="1:23">
      <c r="A167" t="s">
        <v>1213</v>
      </c>
      <c r="B167" t="s">
        <v>1223</v>
      </c>
      <c r="C167" t="s">
        <v>4185</v>
      </c>
      <c r="D167" t="s">
        <v>4186</v>
      </c>
      <c r="E167" t="s">
        <v>309</v>
      </c>
      <c r="F167" t="s">
        <v>4207</v>
      </c>
      <c r="G167" t="s">
        <v>4208</v>
      </c>
      <c r="H167" t="s">
        <v>321</v>
      </c>
      <c r="I167" t="s">
        <v>965</v>
      </c>
      <c r="J167" t="s">
        <v>204</v>
      </c>
      <c r="K167" t="s">
        <v>204</v>
      </c>
      <c r="L167" t="s">
        <v>340</v>
      </c>
      <c r="M167" t="s">
        <v>605</v>
      </c>
      <c r="N167" t="s">
        <v>339</v>
      </c>
      <c r="O167" t="s">
        <v>1212</v>
      </c>
      <c r="P167" s="131">
        <v>45000</v>
      </c>
      <c r="Q167" s="131">
        <v>1</v>
      </c>
      <c r="R167" s="131">
        <v>7053</v>
      </c>
      <c r="T167" s="131">
        <v>3173.85</v>
      </c>
      <c r="U167" s="132">
        <v>1.4499999999999999E-3</v>
      </c>
      <c r="V167" s="132">
        <v>1.4370000000000001E-2</v>
      </c>
      <c r="W167" s="132">
        <v>5.3899999999999998E-3</v>
      </c>
    </row>
    <row r="168" spans="1:23">
      <c r="A168" t="s">
        <v>1213</v>
      </c>
      <c r="B168" t="s">
        <v>1223</v>
      </c>
      <c r="C168" t="s">
        <v>4173</v>
      </c>
      <c r="D168" t="s">
        <v>4174</v>
      </c>
      <c r="E168" t="s">
        <v>80</v>
      </c>
      <c r="F168" t="s">
        <v>4175</v>
      </c>
      <c r="G168" t="s">
        <v>4176</v>
      </c>
      <c r="H168" t="s">
        <v>321</v>
      </c>
      <c r="I168" t="s">
        <v>965</v>
      </c>
      <c r="J168" t="s">
        <v>205</v>
      </c>
      <c r="K168" t="s">
        <v>224</v>
      </c>
      <c r="L168" t="s">
        <v>346</v>
      </c>
      <c r="M168" t="s">
        <v>597</v>
      </c>
      <c r="N168" t="s">
        <v>339</v>
      </c>
      <c r="O168" t="s">
        <v>1215</v>
      </c>
      <c r="P168" s="131">
        <v>29205</v>
      </c>
      <c r="Q168" s="131">
        <v>3.718</v>
      </c>
      <c r="R168" s="131">
        <v>46892</v>
      </c>
      <c r="S168" s="131">
        <v>15.597</v>
      </c>
      <c r="T168" s="131">
        <v>50975.286999999997</v>
      </c>
      <c r="U168" s="132">
        <v>0</v>
      </c>
      <c r="V168" s="132">
        <v>0.23094999999999999</v>
      </c>
      <c r="W168" s="132">
        <v>8.6569999999999994E-2</v>
      </c>
    </row>
    <row r="169" spans="1:23">
      <c r="A169" t="s">
        <v>1213</v>
      </c>
      <c r="B169" t="s">
        <v>1223</v>
      </c>
      <c r="C169" t="s">
        <v>4376</v>
      </c>
      <c r="D169" t="s">
        <v>4377</v>
      </c>
      <c r="E169" t="s">
        <v>80</v>
      </c>
      <c r="F169" t="s">
        <v>4378</v>
      </c>
      <c r="G169" t="s">
        <v>4379</v>
      </c>
      <c r="H169" t="s">
        <v>321</v>
      </c>
      <c r="I169" t="s">
        <v>965</v>
      </c>
      <c r="J169" t="s">
        <v>205</v>
      </c>
      <c r="K169" t="s">
        <v>293</v>
      </c>
      <c r="L169" t="s">
        <v>314</v>
      </c>
      <c r="M169" t="s">
        <v>597</v>
      </c>
      <c r="N169" t="s">
        <v>339</v>
      </c>
      <c r="O169" t="s">
        <v>1215</v>
      </c>
      <c r="P169" s="131">
        <v>109325</v>
      </c>
      <c r="Q169" s="131">
        <v>3.718</v>
      </c>
      <c r="R169" s="131">
        <v>7694</v>
      </c>
      <c r="T169" s="131">
        <v>31273.829000000002</v>
      </c>
      <c r="U169" s="132">
        <v>2.0000000000000002E-5</v>
      </c>
      <c r="V169" s="132">
        <v>0.14163999999999999</v>
      </c>
      <c r="W169" s="132">
        <v>5.3100000000000001E-2</v>
      </c>
    </row>
    <row r="170" spans="1:23">
      <c r="A170" t="s">
        <v>1213</v>
      </c>
      <c r="B170" t="s">
        <v>1223</v>
      </c>
      <c r="C170" t="s">
        <v>4169</v>
      </c>
      <c r="D170" t="s">
        <v>4170</v>
      </c>
      <c r="E170" t="s">
        <v>80</v>
      </c>
      <c r="F170" t="s">
        <v>4171</v>
      </c>
      <c r="G170" t="s">
        <v>4172</v>
      </c>
      <c r="H170" t="s">
        <v>321</v>
      </c>
      <c r="I170" t="s">
        <v>965</v>
      </c>
      <c r="J170" t="s">
        <v>205</v>
      </c>
      <c r="K170" t="s">
        <v>224</v>
      </c>
      <c r="L170" t="s">
        <v>380</v>
      </c>
      <c r="M170" t="s">
        <v>604</v>
      </c>
      <c r="N170" t="s">
        <v>339</v>
      </c>
      <c r="O170" t="s">
        <v>1215</v>
      </c>
      <c r="P170" s="131">
        <v>6000</v>
      </c>
      <c r="Q170" s="131">
        <v>3.718</v>
      </c>
      <c r="R170" s="131">
        <v>109783</v>
      </c>
      <c r="T170" s="131">
        <v>24490.392</v>
      </c>
      <c r="U170" s="132">
        <v>0</v>
      </c>
      <c r="V170" s="132">
        <v>0.11092</v>
      </c>
      <c r="W170" s="132">
        <v>4.1579999999999999E-2</v>
      </c>
    </row>
    <row r="171" spans="1:23">
      <c r="A171" t="s">
        <v>1213</v>
      </c>
      <c r="B171" t="s">
        <v>1223</v>
      </c>
      <c r="C171" t="s">
        <v>4380</v>
      </c>
      <c r="D171" t="s">
        <v>4381</v>
      </c>
      <c r="E171" t="s">
        <v>80</v>
      </c>
      <c r="F171" t="s">
        <v>4382</v>
      </c>
      <c r="G171" t="s">
        <v>4383</v>
      </c>
      <c r="H171" t="s">
        <v>321</v>
      </c>
      <c r="I171" t="s">
        <v>965</v>
      </c>
      <c r="J171" t="s">
        <v>205</v>
      </c>
      <c r="K171" t="s">
        <v>224</v>
      </c>
      <c r="L171" t="s">
        <v>346</v>
      </c>
      <c r="M171" t="s">
        <v>708</v>
      </c>
      <c r="N171" t="s">
        <v>339</v>
      </c>
      <c r="O171" t="s">
        <v>1215</v>
      </c>
      <c r="P171" s="131">
        <v>253000</v>
      </c>
      <c r="Q171" s="131">
        <v>3.718</v>
      </c>
      <c r="R171" s="131">
        <v>2463</v>
      </c>
      <c r="T171" s="131">
        <v>23168.308000000001</v>
      </c>
      <c r="U171" s="132">
        <v>4.3099999999999996E-3</v>
      </c>
      <c r="V171" s="132">
        <v>0.10493</v>
      </c>
      <c r="W171" s="132">
        <v>3.9329999999999997E-2</v>
      </c>
    </row>
    <row r="172" spans="1:23">
      <c r="A172" t="s">
        <v>1213</v>
      </c>
      <c r="B172" t="s">
        <v>1223</v>
      </c>
      <c r="C172" t="s">
        <v>4181</v>
      </c>
      <c r="D172" t="s">
        <v>4182</v>
      </c>
      <c r="E172" t="s">
        <v>80</v>
      </c>
      <c r="F172" t="s">
        <v>4352</v>
      </c>
      <c r="G172" t="s">
        <v>4353</v>
      </c>
      <c r="H172" t="s">
        <v>321</v>
      </c>
      <c r="I172" t="s">
        <v>965</v>
      </c>
      <c r="J172" t="s">
        <v>205</v>
      </c>
      <c r="K172" t="s">
        <v>224</v>
      </c>
      <c r="L172" t="s">
        <v>344</v>
      </c>
      <c r="M172" t="s">
        <v>735</v>
      </c>
      <c r="N172" t="s">
        <v>339</v>
      </c>
      <c r="O172" t="s">
        <v>1215</v>
      </c>
      <c r="P172" s="131">
        <v>29500</v>
      </c>
      <c r="Q172" s="131">
        <v>3.718</v>
      </c>
      <c r="R172" s="131">
        <v>14601</v>
      </c>
      <c r="T172" s="131">
        <v>16014.522999999999</v>
      </c>
      <c r="U172" s="132">
        <v>0</v>
      </c>
      <c r="V172" s="132">
        <v>7.2529999999999997E-2</v>
      </c>
      <c r="W172" s="132">
        <v>2.7189999999999999E-2</v>
      </c>
    </row>
    <row r="173" spans="1:23">
      <c r="A173" t="s">
        <v>1213</v>
      </c>
      <c r="B173" t="s">
        <v>1223</v>
      </c>
      <c r="C173" t="s">
        <v>4165</v>
      </c>
      <c r="D173" t="s">
        <v>4166</v>
      </c>
      <c r="E173" t="s">
        <v>80</v>
      </c>
      <c r="F173" t="s">
        <v>4167</v>
      </c>
      <c r="G173" t="s">
        <v>4168</v>
      </c>
      <c r="H173" t="s">
        <v>321</v>
      </c>
      <c r="I173" t="s">
        <v>965</v>
      </c>
      <c r="J173" t="s">
        <v>205</v>
      </c>
      <c r="K173" t="s">
        <v>224</v>
      </c>
      <c r="L173" t="s">
        <v>344</v>
      </c>
      <c r="M173" t="s">
        <v>604</v>
      </c>
      <c r="N173" t="s">
        <v>339</v>
      </c>
      <c r="O173" t="s">
        <v>1215</v>
      </c>
      <c r="P173" s="131">
        <v>6000</v>
      </c>
      <c r="Q173" s="131">
        <v>3.718</v>
      </c>
      <c r="R173" s="131">
        <v>51391</v>
      </c>
      <c r="T173" s="131">
        <v>11464.304</v>
      </c>
      <c r="U173" s="132">
        <v>0</v>
      </c>
      <c r="V173" s="132">
        <v>5.1920000000000001E-2</v>
      </c>
      <c r="W173" s="132">
        <v>1.9460000000000002E-2</v>
      </c>
    </row>
    <row r="174" spans="1:23">
      <c r="A174" t="s">
        <v>1213</v>
      </c>
      <c r="B174" t="s">
        <v>1223</v>
      </c>
      <c r="C174" t="s">
        <v>4380</v>
      </c>
      <c r="D174" t="s">
        <v>4381</v>
      </c>
      <c r="E174" t="s">
        <v>80</v>
      </c>
      <c r="F174" t="s">
        <v>4384</v>
      </c>
      <c r="G174" t="s">
        <v>4385</v>
      </c>
      <c r="H174" t="s">
        <v>321</v>
      </c>
      <c r="I174" t="s">
        <v>965</v>
      </c>
      <c r="J174" t="s">
        <v>205</v>
      </c>
      <c r="K174" t="s">
        <v>224</v>
      </c>
      <c r="L174" t="s">
        <v>344</v>
      </c>
      <c r="M174" t="s">
        <v>735</v>
      </c>
      <c r="N174" t="s">
        <v>339</v>
      </c>
      <c r="O174" t="s">
        <v>1215</v>
      </c>
      <c r="P174" s="131">
        <v>72500</v>
      </c>
      <c r="Q174" s="131">
        <v>3.718</v>
      </c>
      <c r="R174" s="131">
        <v>3907</v>
      </c>
      <c r="T174" s="131">
        <v>10531.513999999999</v>
      </c>
      <c r="U174" s="132">
        <v>3.0000000000000001E-5</v>
      </c>
      <c r="V174" s="132">
        <v>4.7699999999999999E-2</v>
      </c>
      <c r="W174" s="132">
        <v>1.788E-2</v>
      </c>
    </row>
    <row r="175" spans="1:23">
      <c r="A175" t="s">
        <v>1213</v>
      </c>
      <c r="B175" t="s">
        <v>1223</v>
      </c>
      <c r="C175" t="s">
        <v>4386</v>
      </c>
      <c r="D175" t="s">
        <v>4387</v>
      </c>
      <c r="E175" t="s">
        <v>80</v>
      </c>
      <c r="F175" t="s">
        <v>4388</v>
      </c>
      <c r="G175" t="s">
        <v>4389</v>
      </c>
      <c r="H175" t="s">
        <v>321</v>
      </c>
      <c r="I175" t="s">
        <v>965</v>
      </c>
      <c r="J175" t="s">
        <v>205</v>
      </c>
      <c r="K175" t="s">
        <v>281</v>
      </c>
      <c r="L175" t="s">
        <v>314</v>
      </c>
      <c r="M175" t="s">
        <v>735</v>
      </c>
      <c r="N175" t="s">
        <v>339</v>
      </c>
      <c r="O175" t="s">
        <v>1216</v>
      </c>
      <c r="P175" s="131">
        <v>45000</v>
      </c>
      <c r="Q175" s="131">
        <v>4.0218999999999996</v>
      </c>
      <c r="R175" s="131">
        <v>4201.3999999999996</v>
      </c>
      <c r="T175" s="131">
        <v>7603.9250000000002</v>
      </c>
      <c r="U175" s="132">
        <v>3.0000000000000001E-5</v>
      </c>
      <c r="V175" s="132">
        <v>3.4439999999999998E-2</v>
      </c>
      <c r="W175" s="132">
        <v>1.291E-2</v>
      </c>
    </row>
    <row r="176" spans="1:23">
      <c r="A176" t="s">
        <v>1213</v>
      </c>
      <c r="B176" t="s">
        <v>1223</v>
      </c>
      <c r="C176" t="s">
        <v>4332</v>
      </c>
      <c r="D176" t="s">
        <v>4333</v>
      </c>
      <c r="E176" t="s">
        <v>80</v>
      </c>
      <c r="F176" t="s">
        <v>4334</v>
      </c>
      <c r="G176" t="s">
        <v>4335</v>
      </c>
      <c r="H176" t="s">
        <v>321</v>
      </c>
      <c r="I176" t="s">
        <v>965</v>
      </c>
      <c r="J176" t="s">
        <v>205</v>
      </c>
      <c r="K176" t="s">
        <v>224</v>
      </c>
      <c r="L176" t="s">
        <v>314</v>
      </c>
      <c r="M176" t="s">
        <v>597</v>
      </c>
      <c r="N176" t="s">
        <v>339</v>
      </c>
      <c r="O176" t="s">
        <v>1215</v>
      </c>
      <c r="P176" s="131">
        <v>9325</v>
      </c>
      <c r="Q176" s="131">
        <v>3.718</v>
      </c>
      <c r="R176" s="131">
        <v>19302</v>
      </c>
      <c r="T176" s="131">
        <v>6692.0709999999999</v>
      </c>
      <c r="U176" s="132">
        <v>0</v>
      </c>
      <c r="V176" s="132">
        <v>3.031E-2</v>
      </c>
      <c r="W176" s="132">
        <v>1.136E-2</v>
      </c>
    </row>
    <row r="177" spans="1:23">
      <c r="A177" t="s">
        <v>1213</v>
      </c>
      <c r="B177" t="s">
        <v>1229</v>
      </c>
      <c r="C177" t="s">
        <v>4185</v>
      </c>
      <c r="D177" t="s">
        <v>4186</v>
      </c>
      <c r="E177" t="s">
        <v>309</v>
      </c>
      <c r="F177" t="s">
        <v>4207</v>
      </c>
      <c r="G177" t="s">
        <v>4208</v>
      </c>
      <c r="H177" t="s">
        <v>321</v>
      </c>
      <c r="I177" t="s">
        <v>965</v>
      </c>
      <c r="J177" t="s">
        <v>204</v>
      </c>
      <c r="K177" t="s">
        <v>204</v>
      </c>
      <c r="L177" t="s">
        <v>340</v>
      </c>
      <c r="M177" t="s">
        <v>605</v>
      </c>
      <c r="N177" t="s">
        <v>339</v>
      </c>
      <c r="O177" t="s">
        <v>1212</v>
      </c>
      <c r="P177" s="131">
        <v>580000</v>
      </c>
      <c r="Q177" s="131">
        <v>1</v>
      </c>
      <c r="R177" s="131">
        <v>7053</v>
      </c>
      <c r="T177" s="131">
        <v>40907.4</v>
      </c>
      <c r="U177" s="132">
        <v>1.8710000000000001E-2</v>
      </c>
      <c r="V177" s="132">
        <v>0.12222</v>
      </c>
      <c r="W177" s="132">
        <v>1.436E-2</v>
      </c>
    </row>
    <row r="178" spans="1:23">
      <c r="A178" t="s">
        <v>1213</v>
      </c>
      <c r="B178" t="s">
        <v>1229</v>
      </c>
      <c r="C178" t="s">
        <v>4273</v>
      </c>
      <c r="D178" t="s">
        <v>4274</v>
      </c>
      <c r="E178" t="s">
        <v>309</v>
      </c>
      <c r="F178" t="s">
        <v>4307</v>
      </c>
      <c r="G178" t="s">
        <v>4308</v>
      </c>
      <c r="H178" t="s">
        <v>321</v>
      </c>
      <c r="I178" t="s">
        <v>965</v>
      </c>
      <c r="J178" t="s">
        <v>204</v>
      </c>
      <c r="K178" t="s">
        <v>204</v>
      </c>
      <c r="L178" t="s">
        <v>340</v>
      </c>
      <c r="M178" t="s">
        <v>598</v>
      </c>
      <c r="N178" t="s">
        <v>339</v>
      </c>
      <c r="O178" t="s">
        <v>1212</v>
      </c>
      <c r="P178" s="131">
        <v>417500</v>
      </c>
      <c r="Q178" s="131">
        <v>1</v>
      </c>
      <c r="R178" s="131">
        <v>8917</v>
      </c>
      <c r="T178" s="131">
        <v>37228.474999999999</v>
      </c>
      <c r="U178" s="132">
        <v>2.0070000000000001E-2</v>
      </c>
      <c r="V178" s="132">
        <v>0.11122</v>
      </c>
      <c r="W178" s="132">
        <v>1.306E-2</v>
      </c>
    </row>
    <row r="179" spans="1:23">
      <c r="A179" t="s">
        <v>1213</v>
      </c>
      <c r="B179" t="s">
        <v>1229</v>
      </c>
      <c r="C179" t="s">
        <v>4173</v>
      </c>
      <c r="D179" t="s">
        <v>4174</v>
      </c>
      <c r="E179" t="s">
        <v>80</v>
      </c>
      <c r="F179" t="s">
        <v>4175</v>
      </c>
      <c r="G179" t="s">
        <v>4176</v>
      </c>
      <c r="H179" t="s">
        <v>321</v>
      </c>
      <c r="I179" t="s">
        <v>965</v>
      </c>
      <c r="J179" t="s">
        <v>205</v>
      </c>
      <c r="K179" t="s">
        <v>224</v>
      </c>
      <c r="L179" t="s">
        <v>346</v>
      </c>
      <c r="M179" t="s">
        <v>597</v>
      </c>
      <c r="N179" t="s">
        <v>339</v>
      </c>
      <c r="O179" t="s">
        <v>1215</v>
      </c>
      <c r="P179" s="131">
        <v>48775</v>
      </c>
      <c r="Q179" s="131">
        <v>3.718</v>
      </c>
      <c r="R179" s="131">
        <v>46892</v>
      </c>
      <c r="S179" s="131">
        <v>26.047999999999998</v>
      </c>
      <c r="T179" s="131">
        <v>85133.354000000007</v>
      </c>
      <c r="U179" s="132">
        <v>0</v>
      </c>
      <c r="V179" s="132">
        <v>0.25441999999999998</v>
      </c>
      <c r="W179" s="132">
        <v>2.989E-2</v>
      </c>
    </row>
    <row r="180" spans="1:23">
      <c r="A180" t="s">
        <v>1213</v>
      </c>
      <c r="B180" t="s">
        <v>1229</v>
      </c>
      <c r="C180" t="s">
        <v>4380</v>
      </c>
      <c r="D180" t="s">
        <v>4381</v>
      </c>
      <c r="E180" t="s">
        <v>80</v>
      </c>
      <c r="F180" t="s">
        <v>4382</v>
      </c>
      <c r="G180" t="s">
        <v>4383</v>
      </c>
      <c r="H180" t="s">
        <v>321</v>
      </c>
      <c r="I180" t="s">
        <v>965</v>
      </c>
      <c r="J180" t="s">
        <v>205</v>
      </c>
      <c r="K180" t="s">
        <v>224</v>
      </c>
      <c r="L180" t="s">
        <v>346</v>
      </c>
      <c r="M180" t="s">
        <v>708</v>
      </c>
      <c r="N180" t="s">
        <v>339</v>
      </c>
      <c r="O180" t="s">
        <v>1215</v>
      </c>
      <c r="P180" s="131">
        <v>545000</v>
      </c>
      <c r="Q180" s="131">
        <v>3.718</v>
      </c>
      <c r="R180" s="131">
        <v>2463</v>
      </c>
      <c r="T180" s="131">
        <v>49908.014999999999</v>
      </c>
      <c r="U180" s="132">
        <v>9.2700000000000005E-3</v>
      </c>
      <c r="V180" s="132">
        <v>0.14910999999999999</v>
      </c>
      <c r="W180" s="132">
        <v>1.7510000000000001E-2</v>
      </c>
    </row>
    <row r="181" spans="1:23">
      <c r="A181" t="s">
        <v>1213</v>
      </c>
      <c r="B181" t="s">
        <v>1229</v>
      </c>
      <c r="C181" t="s">
        <v>4181</v>
      </c>
      <c r="D181" t="s">
        <v>4182</v>
      </c>
      <c r="E181" t="s">
        <v>80</v>
      </c>
      <c r="F181" t="s">
        <v>4352</v>
      </c>
      <c r="G181" t="s">
        <v>4353</v>
      </c>
      <c r="H181" t="s">
        <v>321</v>
      </c>
      <c r="I181" t="s">
        <v>965</v>
      </c>
      <c r="J181" t="s">
        <v>205</v>
      </c>
      <c r="K181" t="s">
        <v>224</v>
      </c>
      <c r="L181" t="s">
        <v>344</v>
      </c>
      <c r="M181" t="s">
        <v>735</v>
      </c>
      <c r="N181" t="s">
        <v>339</v>
      </c>
      <c r="O181" t="s">
        <v>1215</v>
      </c>
      <c r="P181" s="131">
        <v>68250</v>
      </c>
      <c r="Q181" s="131">
        <v>3.718</v>
      </c>
      <c r="R181" s="131">
        <v>14601</v>
      </c>
      <c r="T181" s="131">
        <v>37050.548999999999</v>
      </c>
      <c r="U181" s="132">
        <v>0</v>
      </c>
      <c r="V181" s="132">
        <v>0.11069</v>
      </c>
      <c r="W181" s="132">
        <v>1.2999999999999999E-2</v>
      </c>
    </row>
    <row r="182" spans="1:23">
      <c r="A182" t="s">
        <v>1213</v>
      </c>
      <c r="B182" t="s">
        <v>1229</v>
      </c>
      <c r="C182" t="s">
        <v>4165</v>
      </c>
      <c r="D182" t="s">
        <v>4166</v>
      </c>
      <c r="E182" t="s">
        <v>80</v>
      </c>
      <c r="F182" t="s">
        <v>4167</v>
      </c>
      <c r="G182" t="s">
        <v>4168</v>
      </c>
      <c r="H182" t="s">
        <v>321</v>
      </c>
      <c r="I182" t="s">
        <v>965</v>
      </c>
      <c r="J182" t="s">
        <v>205</v>
      </c>
      <c r="K182" t="s">
        <v>224</v>
      </c>
      <c r="L182" t="s">
        <v>344</v>
      </c>
      <c r="M182" t="s">
        <v>604</v>
      </c>
      <c r="N182" t="s">
        <v>339</v>
      </c>
      <c r="O182" t="s">
        <v>1215</v>
      </c>
      <c r="P182" s="131">
        <v>11750</v>
      </c>
      <c r="Q182" s="131">
        <v>3.718</v>
      </c>
      <c r="R182" s="131">
        <v>51391</v>
      </c>
      <c r="T182" s="131">
        <v>22450.929</v>
      </c>
      <c r="U182" s="132">
        <v>0</v>
      </c>
      <c r="V182" s="132">
        <v>6.7070000000000005E-2</v>
      </c>
      <c r="W182" s="132">
        <v>7.8799999999999999E-3</v>
      </c>
    </row>
    <row r="183" spans="1:23">
      <c r="A183" t="s">
        <v>1213</v>
      </c>
      <c r="B183" t="s">
        <v>1229</v>
      </c>
      <c r="C183" t="s">
        <v>4376</v>
      </c>
      <c r="D183" t="s">
        <v>4377</v>
      </c>
      <c r="E183" t="s">
        <v>80</v>
      </c>
      <c r="F183" t="s">
        <v>4378</v>
      </c>
      <c r="G183" t="s">
        <v>4379</v>
      </c>
      <c r="H183" t="s">
        <v>321</v>
      </c>
      <c r="I183" t="s">
        <v>965</v>
      </c>
      <c r="J183" t="s">
        <v>205</v>
      </c>
      <c r="K183" t="s">
        <v>293</v>
      </c>
      <c r="L183" t="s">
        <v>314</v>
      </c>
      <c r="M183" t="s">
        <v>597</v>
      </c>
      <c r="N183" t="s">
        <v>339</v>
      </c>
      <c r="O183" t="s">
        <v>1215</v>
      </c>
      <c r="P183" s="131">
        <v>77650</v>
      </c>
      <c r="Q183" s="131">
        <v>3.718</v>
      </c>
      <c r="R183" s="131">
        <v>7694</v>
      </c>
      <c r="T183" s="131">
        <v>22212.786</v>
      </c>
      <c r="U183" s="132">
        <v>2.0000000000000002E-5</v>
      </c>
      <c r="V183" s="132">
        <v>6.6360000000000002E-2</v>
      </c>
      <c r="W183" s="132">
        <v>7.7999999999999996E-3</v>
      </c>
    </row>
    <row r="184" spans="1:23">
      <c r="A184" t="s">
        <v>1213</v>
      </c>
      <c r="B184" t="s">
        <v>1229</v>
      </c>
      <c r="C184" t="s">
        <v>4380</v>
      </c>
      <c r="D184" t="s">
        <v>4381</v>
      </c>
      <c r="E184" t="s">
        <v>80</v>
      </c>
      <c r="F184" t="s">
        <v>4384</v>
      </c>
      <c r="G184" t="s">
        <v>4385</v>
      </c>
      <c r="H184" t="s">
        <v>321</v>
      </c>
      <c r="I184" t="s">
        <v>965</v>
      </c>
      <c r="J184" t="s">
        <v>205</v>
      </c>
      <c r="K184" t="s">
        <v>224</v>
      </c>
      <c r="L184" t="s">
        <v>344</v>
      </c>
      <c r="M184" t="s">
        <v>735</v>
      </c>
      <c r="N184" t="s">
        <v>339</v>
      </c>
      <c r="O184" t="s">
        <v>1215</v>
      </c>
      <c r="P184" s="131">
        <v>152000</v>
      </c>
      <c r="Q184" s="131">
        <v>3.718</v>
      </c>
      <c r="R184" s="131">
        <v>3907</v>
      </c>
      <c r="T184" s="131">
        <v>22079.864000000001</v>
      </c>
      <c r="U184" s="132">
        <v>6.0000000000000002E-5</v>
      </c>
      <c r="V184" s="132">
        <v>6.5970000000000001E-2</v>
      </c>
      <c r="W184" s="132">
        <v>7.7499999999999999E-3</v>
      </c>
    </row>
    <row r="185" spans="1:23">
      <c r="A185" t="s">
        <v>1213</v>
      </c>
      <c r="B185" t="s">
        <v>1229</v>
      </c>
      <c r="C185" t="s">
        <v>4386</v>
      </c>
      <c r="D185" t="s">
        <v>4387</v>
      </c>
      <c r="E185" t="s">
        <v>80</v>
      </c>
      <c r="F185" t="s">
        <v>4388</v>
      </c>
      <c r="G185" t="s">
        <v>4389</v>
      </c>
      <c r="H185" t="s">
        <v>321</v>
      </c>
      <c r="I185" t="s">
        <v>965</v>
      </c>
      <c r="J185" t="s">
        <v>205</v>
      </c>
      <c r="K185" t="s">
        <v>281</v>
      </c>
      <c r="L185" t="s">
        <v>314</v>
      </c>
      <c r="M185" t="s">
        <v>735</v>
      </c>
      <c r="N185" t="s">
        <v>339</v>
      </c>
      <c r="O185" t="s">
        <v>1216</v>
      </c>
      <c r="P185" s="131">
        <v>105000</v>
      </c>
      <c r="Q185" s="131">
        <v>4.0218999999999996</v>
      </c>
      <c r="R185" s="131">
        <v>4201.3999999999996</v>
      </c>
      <c r="T185" s="131">
        <v>17742.491000000002</v>
      </c>
      <c r="U185" s="132">
        <v>6.9999999999999994E-5</v>
      </c>
      <c r="V185" s="132">
        <v>5.3010000000000002E-2</v>
      </c>
      <c r="W185" s="132">
        <v>6.2300000000000003E-3</v>
      </c>
    </row>
    <row r="186" spans="1:23">
      <c r="A186" t="s">
        <v>1213</v>
      </c>
      <c r="B186" t="s">
        <v>1230</v>
      </c>
      <c r="C186" t="s">
        <v>4193</v>
      </c>
      <c r="D186" t="s">
        <v>4194</v>
      </c>
      <c r="E186" t="s">
        <v>309</v>
      </c>
      <c r="F186" t="s">
        <v>4390</v>
      </c>
      <c r="G186" t="s">
        <v>4391</v>
      </c>
      <c r="H186" t="s">
        <v>321</v>
      </c>
      <c r="I186" t="s">
        <v>966</v>
      </c>
      <c r="J186" t="s">
        <v>204</v>
      </c>
      <c r="K186" t="s">
        <v>204</v>
      </c>
      <c r="L186" t="s">
        <v>340</v>
      </c>
      <c r="M186" t="s">
        <v>573</v>
      </c>
      <c r="N186" t="s">
        <v>339</v>
      </c>
      <c r="O186" t="s">
        <v>1212</v>
      </c>
      <c r="P186" s="131">
        <v>14506</v>
      </c>
      <c r="Q186" s="131">
        <v>1</v>
      </c>
      <c r="R186" s="131">
        <v>3786.32</v>
      </c>
      <c r="T186" s="131">
        <v>549.24400000000003</v>
      </c>
      <c r="U186" s="132">
        <v>2.7999999999999998E-4</v>
      </c>
      <c r="V186" s="132">
        <v>8.9389999999999997E-2</v>
      </c>
      <c r="W186" s="132">
        <v>6.9559999999999997E-2</v>
      </c>
    </row>
    <row r="187" spans="1:23">
      <c r="A187" t="s">
        <v>1213</v>
      </c>
      <c r="B187" t="s">
        <v>1230</v>
      </c>
      <c r="C187" t="s">
        <v>4273</v>
      </c>
      <c r="D187" t="s">
        <v>4274</v>
      </c>
      <c r="E187" t="s">
        <v>309</v>
      </c>
      <c r="F187" t="s">
        <v>4309</v>
      </c>
      <c r="G187" t="s">
        <v>4310</v>
      </c>
      <c r="H187" t="s">
        <v>321</v>
      </c>
      <c r="I187" t="s">
        <v>965</v>
      </c>
      <c r="J187" t="s">
        <v>204</v>
      </c>
      <c r="K187" t="s">
        <v>204</v>
      </c>
      <c r="L187" t="s">
        <v>340</v>
      </c>
      <c r="M187" t="s">
        <v>604</v>
      </c>
      <c r="N187" t="s">
        <v>339</v>
      </c>
      <c r="O187" t="s">
        <v>1212</v>
      </c>
      <c r="P187" s="131">
        <v>5350</v>
      </c>
      <c r="Q187" s="131">
        <v>1</v>
      </c>
      <c r="R187" s="131">
        <v>10210</v>
      </c>
      <c r="T187" s="131">
        <v>546.23500000000001</v>
      </c>
      <c r="U187" s="132">
        <v>8.0000000000000007E-5</v>
      </c>
      <c r="V187" s="132">
        <v>8.8900000000000007E-2</v>
      </c>
      <c r="W187" s="132">
        <v>6.9180000000000005E-2</v>
      </c>
    </row>
    <row r="188" spans="1:23">
      <c r="A188" t="s">
        <v>1213</v>
      </c>
      <c r="B188" t="s">
        <v>1230</v>
      </c>
      <c r="C188" t="s">
        <v>4201</v>
      </c>
      <c r="D188" t="s">
        <v>4202</v>
      </c>
      <c r="E188" t="s">
        <v>309</v>
      </c>
      <c r="F188" t="s">
        <v>4325</v>
      </c>
      <c r="G188" t="s">
        <v>4326</v>
      </c>
      <c r="H188" t="s">
        <v>321</v>
      </c>
      <c r="I188" t="s">
        <v>966</v>
      </c>
      <c r="J188" t="s">
        <v>204</v>
      </c>
      <c r="K188" t="s">
        <v>204</v>
      </c>
      <c r="L188" t="s">
        <v>340</v>
      </c>
      <c r="M188" t="s">
        <v>573</v>
      </c>
      <c r="N188" t="s">
        <v>339</v>
      </c>
      <c r="O188" t="s">
        <v>1212</v>
      </c>
      <c r="P188" s="131">
        <v>132055</v>
      </c>
      <c r="Q188" s="131">
        <v>1</v>
      </c>
      <c r="R188" s="131">
        <v>382.31</v>
      </c>
      <c r="T188" s="131">
        <v>504.85899999999998</v>
      </c>
      <c r="U188" s="132">
        <v>5.4000000000000001E-4</v>
      </c>
      <c r="V188" s="132">
        <v>8.2170000000000007E-2</v>
      </c>
      <c r="W188" s="132">
        <v>6.3939999999999997E-2</v>
      </c>
    </row>
    <row r="189" spans="1:23">
      <c r="A189" t="s">
        <v>1213</v>
      </c>
      <c r="B189" t="s">
        <v>1230</v>
      </c>
      <c r="C189" t="s">
        <v>4189</v>
      </c>
      <c r="D189" t="s">
        <v>4190</v>
      </c>
      <c r="E189" t="s">
        <v>309</v>
      </c>
      <c r="F189" t="s">
        <v>4392</v>
      </c>
      <c r="G189" t="s">
        <v>4393</v>
      </c>
      <c r="H189" t="s">
        <v>321</v>
      </c>
      <c r="I189" t="s">
        <v>966</v>
      </c>
      <c r="J189" t="s">
        <v>204</v>
      </c>
      <c r="K189" t="s">
        <v>204</v>
      </c>
      <c r="L189" t="s">
        <v>340</v>
      </c>
      <c r="M189" t="s">
        <v>575</v>
      </c>
      <c r="N189" t="s">
        <v>339</v>
      </c>
      <c r="O189" t="s">
        <v>1212</v>
      </c>
      <c r="P189" s="131">
        <v>135571</v>
      </c>
      <c r="Q189" s="131">
        <v>1</v>
      </c>
      <c r="R189" s="131">
        <v>364.45</v>
      </c>
      <c r="T189" s="131">
        <v>494.089</v>
      </c>
      <c r="U189" s="132">
        <v>1.3999999999999999E-4</v>
      </c>
      <c r="V189" s="132">
        <v>8.0409999999999995E-2</v>
      </c>
      <c r="W189" s="132">
        <v>6.2570000000000001E-2</v>
      </c>
    </row>
    <row r="190" spans="1:23">
      <c r="A190" t="s">
        <v>1213</v>
      </c>
      <c r="B190" t="s">
        <v>1230</v>
      </c>
      <c r="C190" t="s">
        <v>4197</v>
      </c>
      <c r="D190" t="s">
        <v>4198</v>
      </c>
      <c r="E190" t="s">
        <v>309</v>
      </c>
      <c r="F190" t="s">
        <v>4394</v>
      </c>
      <c r="G190" t="s">
        <v>4395</v>
      </c>
      <c r="H190" t="s">
        <v>321</v>
      </c>
      <c r="I190" t="s">
        <v>966</v>
      </c>
      <c r="J190" t="s">
        <v>204</v>
      </c>
      <c r="K190" t="s">
        <v>204</v>
      </c>
      <c r="L190" t="s">
        <v>340</v>
      </c>
      <c r="M190" t="s">
        <v>573</v>
      </c>
      <c r="N190" t="s">
        <v>339</v>
      </c>
      <c r="O190" t="s">
        <v>1212</v>
      </c>
      <c r="P190" s="131">
        <v>122780</v>
      </c>
      <c r="Q190" s="131">
        <v>1</v>
      </c>
      <c r="R190" s="131">
        <v>379.51</v>
      </c>
      <c r="T190" s="131">
        <v>465.96199999999999</v>
      </c>
      <c r="U190" s="132">
        <v>9.0000000000000006E-5</v>
      </c>
      <c r="V190" s="132">
        <v>7.5840000000000005E-2</v>
      </c>
      <c r="W190" s="132">
        <v>5.901E-2</v>
      </c>
    </row>
    <row r="191" spans="1:23">
      <c r="A191" t="s">
        <v>1213</v>
      </c>
      <c r="B191" t="s">
        <v>1230</v>
      </c>
      <c r="C191" t="s">
        <v>4185</v>
      </c>
      <c r="D191" t="s">
        <v>4186</v>
      </c>
      <c r="E191" t="s">
        <v>309</v>
      </c>
      <c r="F191" t="s">
        <v>4396</v>
      </c>
      <c r="G191" t="s">
        <v>4397</v>
      </c>
      <c r="H191" t="s">
        <v>321</v>
      </c>
      <c r="I191" t="s">
        <v>966</v>
      </c>
      <c r="J191" t="s">
        <v>204</v>
      </c>
      <c r="K191" t="s">
        <v>204</v>
      </c>
      <c r="L191" t="s">
        <v>340</v>
      </c>
      <c r="M191" t="s">
        <v>573</v>
      </c>
      <c r="N191" t="s">
        <v>339</v>
      </c>
      <c r="O191" t="s">
        <v>1212</v>
      </c>
      <c r="P191" s="131">
        <v>86737</v>
      </c>
      <c r="Q191" s="131">
        <v>1</v>
      </c>
      <c r="R191" s="131">
        <v>472.65</v>
      </c>
      <c r="T191" s="131">
        <v>409.96199999999999</v>
      </c>
      <c r="U191" s="132">
        <v>3.6000000000000002E-4</v>
      </c>
      <c r="V191" s="132">
        <v>6.6720000000000002E-2</v>
      </c>
      <c r="W191" s="132">
        <v>5.1920000000000001E-2</v>
      </c>
    </row>
    <row r="192" spans="1:23">
      <c r="A192" t="s">
        <v>1213</v>
      </c>
      <c r="B192" t="s">
        <v>1230</v>
      </c>
      <c r="C192" t="s">
        <v>4189</v>
      </c>
      <c r="D192" t="s">
        <v>4190</v>
      </c>
      <c r="E192" t="s">
        <v>309</v>
      </c>
      <c r="F192" t="s">
        <v>4191</v>
      </c>
      <c r="G192" t="s">
        <v>4192</v>
      </c>
      <c r="H192" t="s">
        <v>321</v>
      </c>
      <c r="I192" t="s">
        <v>964</v>
      </c>
      <c r="J192" t="s">
        <v>204</v>
      </c>
      <c r="K192" t="s">
        <v>204</v>
      </c>
      <c r="L192" t="s">
        <v>340</v>
      </c>
      <c r="M192" t="s">
        <v>572</v>
      </c>
      <c r="N192" t="s">
        <v>339</v>
      </c>
      <c r="O192" t="s">
        <v>1212</v>
      </c>
      <c r="P192" s="131">
        <v>16864</v>
      </c>
      <c r="Q192" s="131">
        <v>1</v>
      </c>
      <c r="R192" s="131">
        <v>2391</v>
      </c>
      <c r="T192" s="131">
        <v>403.21800000000002</v>
      </c>
      <c r="U192" s="132">
        <v>4.0000000000000003E-5</v>
      </c>
      <c r="V192" s="132">
        <v>6.5619999999999998E-2</v>
      </c>
      <c r="W192" s="132">
        <v>5.1060000000000001E-2</v>
      </c>
    </row>
    <row r="193" spans="1:23">
      <c r="A193" t="s">
        <v>1213</v>
      </c>
      <c r="B193" t="s">
        <v>1230</v>
      </c>
      <c r="C193" t="s">
        <v>4197</v>
      </c>
      <c r="D193" t="s">
        <v>4198</v>
      </c>
      <c r="E193" t="s">
        <v>309</v>
      </c>
      <c r="F193" t="s">
        <v>4398</v>
      </c>
      <c r="G193" t="s">
        <v>4399</v>
      </c>
      <c r="H193" t="s">
        <v>321</v>
      </c>
      <c r="I193" t="s">
        <v>966</v>
      </c>
      <c r="J193" t="s">
        <v>204</v>
      </c>
      <c r="K193" t="s">
        <v>204</v>
      </c>
      <c r="L193" t="s">
        <v>340</v>
      </c>
      <c r="M193" t="s">
        <v>575</v>
      </c>
      <c r="N193" t="s">
        <v>339</v>
      </c>
      <c r="O193" t="s">
        <v>1212</v>
      </c>
      <c r="P193" s="131">
        <v>108858</v>
      </c>
      <c r="Q193" s="131">
        <v>1</v>
      </c>
      <c r="R193" s="131">
        <v>363.84</v>
      </c>
      <c r="T193" s="131">
        <v>396.06900000000002</v>
      </c>
      <c r="U193" s="132">
        <v>1.9000000000000001E-4</v>
      </c>
      <c r="V193" s="132">
        <v>6.4460000000000003E-2</v>
      </c>
      <c r="W193" s="132">
        <v>5.0160000000000003E-2</v>
      </c>
    </row>
    <row r="194" spans="1:23">
      <c r="A194" t="s">
        <v>1213</v>
      </c>
      <c r="B194" t="s">
        <v>1230</v>
      </c>
      <c r="C194" t="s">
        <v>4273</v>
      </c>
      <c r="D194" t="s">
        <v>4274</v>
      </c>
      <c r="E194" t="s">
        <v>309</v>
      </c>
      <c r="F194" t="s">
        <v>4275</v>
      </c>
      <c r="G194" t="s">
        <v>4276</v>
      </c>
      <c r="H194" t="s">
        <v>321</v>
      </c>
      <c r="I194" t="s">
        <v>965</v>
      </c>
      <c r="J194" t="s">
        <v>204</v>
      </c>
      <c r="K194" t="s">
        <v>204</v>
      </c>
      <c r="L194" t="s">
        <v>340</v>
      </c>
      <c r="M194" t="s">
        <v>605</v>
      </c>
      <c r="N194" t="s">
        <v>339</v>
      </c>
      <c r="O194" t="s">
        <v>1212</v>
      </c>
      <c r="P194" s="131">
        <v>4485</v>
      </c>
      <c r="Q194" s="131">
        <v>1</v>
      </c>
      <c r="R194" s="131">
        <v>8648</v>
      </c>
      <c r="T194" s="131">
        <v>387.863</v>
      </c>
      <c r="U194" s="132">
        <v>1.9000000000000001E-4</v>
      </c>
      <c r="V194" s="132">
        <v>6.3119999999999996E-2</v>
      </c>
      <c r="W194" s="132">
        <v>4.9119999999999997E-2</v>
      </c>
    </row>
    <row r="195" spans="1:23">
      <c r="A195" t="s">
        <v>1213</v>
      </c>
      <c r="B195" t="s">
        <v>1230</v>
      </c>
      <c r="C195" t="s">
        <v>4193</v>
      </c>
      <c r="D195" t="s">
        <v>4194</v>
      </c>
      <c r="E195" t="s">
        <v>309</v>
      </c>
      <c r="F195" t="s">
        <v>4209</v>
      </c>
      <c r="G195" t="s">
        <v>4210</v>
      </c>
      <c r="H195" t="s">
        <v>321</v>
      </c>
      <c r="I195" t="s">
        <v>965</v>
      </c>
      <c r="J195" t="s">
        <v>204</v>
      </c>
      <c r="K195" t="s">
        <v>204</v>
      </c>
      <c r="L195" t="s">
        <v>340</v>
      </c>
      <c r="M195" t="s">
        <v>605</v>
      </c>
      <c r="N195" t="s">
        <v>339</v>
      </c>
      <c r="O195" t="s">
        <v>1212</v>
      </c>
      <c r="P195" s="131">
        <v>7180</v>
      </c>
      <c r="Q195" s="131">
        <v>1</v>
      </c>
      <c r="R195" s="131">
        <v>5283</v>
      </c>
      <c r="T195" s="131">
        <v>379.31900000000002</v>
      </c>
      <c r="U195" s="132">
        <v>1.2E-4</v>
      </c>
      <c r="V195" s="132">
        <v>6.173E-2</v>
      </c>
      <c r="W195" s="132">
        <v>4.8039999999999999E-2</v>
      </c>
    </row>
    <row r="196" spans="1:23">
      <c r="A196" t="s">
        <v>1213</v>
      </c>
      <c r="B196" t="s">
        <v>1230</v>
      </c>
      <c r="C196" t="s">
        <v>4185</v>
      </c>
      <c r="D196" t="s">
        <v>4186</v>
      </c>
      <c r="E196" t="s">
        <v>309</v>
      </c>
      <c r="F196" t="s">
        <v>4187</v>
      </c>
      <c r="G196" t="s">
        <v>4188</v>
      </c>
      <c r="H196" t="s">
        <v>321</v>
      </c>
      <c r="I196" t="s">
        <v>964</v>
      </c>
      <c r="J196" t="s">
        <v>204</v>
      </c>
      <c r="K196" t="s">
        <v>204</v>
      </c>
      <c r="L196" t="s">
        <v>340</v>
      </c>
      <c r="M196" t="s">
        <v>572</v>
      </c>
      <c r="N196" t="s">
        <v>339</v>
      </c>
      <c r="O196" t="s">
        <v>1212</v>
      </c>
      <c r="P196" s="131">
        <v>9501</v>
      </c>
      <c r="Q196" s="131">
        <v>1</v>
      </c>
      <c r="R196" s="131">
        <v>3763</v>
      </c>
      <c r="T196" s="131">
        <v>357.52300000000002</v>
      </c>
      <c r="U196" s="132">
        <v>1.1E-4</v>
      </c>
      <c r="V196" s="132">
        <v>5.8189999999999999E-2</v>
      </c>
      <c r="W196" s="132">
        <v>4.5280000000000001E-2</v>
      </c>
    </row>
    <row r="197" spans="1:23">
      <c r="A197" t="s">
        <v>1213</v>
      </c>
      <c r="B197" t="s">
        <v>1230</v>
      </c>
      <c r="C197" t="s">
        <v>4201</v>
      </c>
      <c r="D197" t="s">
        <v>4202</v>
      </c>
      <c r="E197" t="s">
        <v>309</v>
      </c>
      <c r="F197" t="s">
        <v>4213</v>
      </c>
      <c r="G197" t="s">
        <v>4214</v>
      </c>
      <c r="H197" t="s">
        <v>321</v>
      </c>
      <c r="I197" t="s">
        <v>965</v>
      </c>
      <c r="J197" t="s">
        <v>204</v>
      </c>
      <c r="K197" t="s">
        <v>204</v>
      </c>
      <c r="L197" t="s">
        <v>340</v>
      </c>
      <c r="M197" t="s">
        <v>605</v>
      </c>
      <c r="N197" t="s">
        <v>339</v>
      </c>
      <c r="O197" t="s">
        <v>1212</v>
      </c>
      <c r="P197" s="131">
        <v>6088</v>
      </c>
      <c r="Q197" s="131">
        <v>1</v>
      </c>
      <c r="R197" s="131">
        <v>5366</v>
      </c>
      <c r="T197" s="131">
        <v>326.68200000000002</v>
      </c>
      <c r="U197" s="132">
        <v>5.0000000000000002E-5</v>
      </c>
      <c r="V197" s="132">
        <v>5.3170000000000002E-2</v>
      </c>
      <c r="W197" s="132">
        <v>4.1369999999999997E-2</v>
      </c>
    </row>
    <row r="198" spans="1:23">
      <c r="A198" t="s">
        <v>1213</v>
      </c>
      <c r="B198" t="s">
        <v>1230</v>
      </c>
      <c r="C198" t="s">
        <v>4185</v>
      </c>
      <c r="D198" t="s">
        <v>4186</v>
      </c>
      <c r="E198" t="s">
        <v>309</v>
      </c>
      <c r="F198" t="s">
        <v>4261</v>
      </c>
      <c r="G198" t="s">
        <v>4262</v>
      </c>
      <c r="H198" t="s">
        <v>321</v>
      </c>
      <c r="I198" t="s">
        <v>965</v>
      </c>
      <c r="J198" t="s">
        <v>204</v>
      </c>
      <c r="K198" t="s">
        <v>204</v>
      </c>
      <c r="L198" t="s">
        <v>340</v>
      </c>
      <c r="M198" t="s">
        <v>598</v>
      </c>
      <c r="N198" t="s">
        <v>339</v>
      </c>
      <c r="O198" t="s">
        <v>1212</v>
      </c>
      <c r="P198" s="131">
        <v>2427</v>
      </c>
      <c r="Q198" s="131">
        <v>1</v>
      </c>
      <c r="R198" s="131">
        <v>7494</v>
      </c>
      <c r="T198" s="131">
        <v>181.87899999999999</v>
      </c>
      <c r="U198" s="132">
        <v>1.8000000000000001E-4</v>
      </c>
      <c r="V198" s="132">
        <v>2.9600000000000001E-2</v>
      </c>
      <c r="W198" s="132">
        <v>2.3029999999999998E-2</v>
      </c>
    </row>
    <row r="199" spans="1:23">
      <c r="A199" t="s">
        <v>1213</v>
      </c>
      <c r="B199" t="s">
        <v>1230</v>
      </c>
      <c r="C199" t="s">
        <v>4201</v>
      </c>
      <c r="D199" t="s">
        <v>4202</v>
      </c>
      <c r="E199" t="s">
        <v>309</v>
      </c>
      <c r="F199" t="s">
        <v>4203</v>
      </c>
      <c r="G199" t="s">
        <v>4204</v>
      </c>
      <c r="H199" t="s">
        <v>321</v>
      </c>
      <c r="I199" t="s">
        <v>964</v>
      </c>
      <c r="J199" t="s">
        <v>204</v>
      </c>
      <c r="K199" t="s">
        <v>204</v>
      </c>
      <c r="L199" t="s">
        <v>340</v>
      </c>
      <c r="M199" t="s">
        <v>572</v>
      </c>
      <c r="N199" t="s">
        <v>339</v>
      </c>
      <c r="O199" t="s">
        <v>1212</v>
      </c>
      <c r="P199" s="131">
        <v>6346</v>
      </c>
      <c r="Q199" s="131">
        <v>1</v>
      </c>
      <c r="R199" s="131">
        <v>2397</v>
      </c>
      <c r="T199" s="131">
        <v>152.114</v>
      </c>
      <c r="U199" s="132">
        <v>3.0000000000000001E-5</v>
      </c>
      <c r="V199" s="132">
        <v>2.4760000000000001E-2</v>
      </c>
      <c r="W199" s="132">
        <v>1.9259999999999999E-2</v>
      </c>
    </row>
    <row r="200" spans="1:23">
      <c r="A200" t="s">
        <v>1213</v>
      </c>
      <c r="B200" t="s">
        <v>1230</v>
      </c>
      <c r="C200" t="s">
        <v>4197</v>
      </c>
      <c r="D200" t="s">
        <v>4198</v>
      </c>
      <c r="E200" t="s">
        <v>309</v>
      </c>
      <c r="F200" t="s">
        <v>4219</v>
      </c>
      <c r="G200" t="s">
        <v>4220</v>
      </c>
      <c r="H200" t="s">
        <v>321</v>
      </c>
      <c r="I200" t="s">
        <v>965</v>
      </c>
      <c r="J200" t="s">
        <v>204</v>
      </c>
      <c r="K200" t="s">
        <v>204</v>
      </c>
      <c r="L200" t="s">
        <v>340</v>
      </c>
      <c r="M200" t="s">
        <v>605</v>
      </c>
      <c r="N200" t="s">
        <v>339</v>
      </c>
      <c r="O200" t="s">
        <v>1212</v>
      </c>
      <c r="P200" s="131">
        <v>2533</v>
      </c>
      <c r="Q200" s="131">
        <v>1</v>
      </c>
      <c r="R200" s="131">
        <v>4851</v>
      </c>
      <c r="T200" s="131">
        <v>122.876</v>
      </c>
      <c r="U200" s="132">
        <v>2.0000000000000002E-5</v>
      </c>
      <c r="V200" s="132">
        <v>0.02</v>
      </c>
      <c r="W200" s="132">
        <v>1.5559999999999999E-2</v>
      </c>
    </row>
    <row r="201" spans="1:23">
      <c r="A201" t="s">
        <v>1213</v>
      </c>
      <c r="B201" t="s">
        <v>1230</v>
      </c>
      <c r="C201" t="s">
        <v>4193</v>
      </c>
      <c r="D201" t="s">
        <v>4194</v>
      </c>
      <c r="E201" t="s">
        <v>309</v>
      </c>
      <c r="F201" t="s">
        <v>4195</v>
      </c>
      <c r="G201" t="s">
        <v>4196</v>
      </c>
      <c r="H201" t="s">
        <v>321</v>
      </c>
      <c r="I201" t="s">
        <v>964</v>
      </c>
      <c r="J201" t="s">
        <v>204</v>
      </c>
      <c r="K201" t="s">
        <v>204</v>
      </c>
      <c r="L201" t="s">
        <v>340</v>
      </c>
      <c r="M201" t="s">
        <v>572</v>
      </c>
      <c r="N201" t="s">
        <v>339</v>
      </c>
      <c r="O201" t="s">
        <v>1212</v>
      </c>
      <c r="P201" s="131">
        <v>62</v>
      </c>
      <c r="Q201" s="131">
        <v>1</v>
      </c>
      <c r="R201" s="131">
        <v>23890</v>
      </c>
      <c r="T201" s="131">
        <v>14.811999999999999</v>
      </c>
      <c r="U201" s="132">
        <v>0</v>
      </c>
      <c r="V201" s="132">
        <v>2.4099999999999998E-3</v>
      </c>
      <c r="W201" s="132">
        <v>1.8799999999999999E-3</v>
      </c>
    </row>
    <row r="202" spans="1:23">
      <c r="A202" t="s">
        <v>1213</v>
      </c>
      <c r="B202" t="s">
        <v>1230</v>
      </c>
      <c r="C202" t="s">
        <v>4181</v>
      </c>
      <c r="D202" t="s">
        <v>4182</v>
      </c>
      <c r="E202" t="s">
        <v>80</v>
      </c>
      <c r="F202" t="s">
        <v>4183</v>
      </c>
      <c r="G202" t="s">
        <v>4184</v>
      </c>
      <c r="H202" t="s">
        <v>321</v>
      </c>
      <c r="I202" t="s">
        <v>965</v>
      </c>
      <c r="J202" t="s">
        <v>205</v>
      </c>
      <c r="K202" t="s">
        <v>224</v>
      </c>
      <c r="L202" t="s">
        <v>344</v>
      </c>
      <c r="M202" t="s">
        <v>604</v>
      </c>
      <c r="N202" t="s">
        <v>339</v>
      </c>
      <c r="O202" t="s">
        <v>1215</v>
      </c>
      <c r="P202" s="131">
        <v>128</v>
      </c>
      <c r="Q202" s="131">
        <v>3.718</v>
      </c>
      <c r="R202" s="131">
        <v>55939</v>
      </c>
      <c r="S202" s="131">
        <v>0.16200000000000001</v>
      </c>
      <c r="T202" s="131">
        <v>266.81799999999998</v>
      </c>
      <c r="U202" s="132">
        <v>0</v>
      </c>
      <c r="V202" s="132">
        <v>4.3450000000000003E-2</v>
      </c>
      <c r="W202" s="132">
        <v>3.381E-2</v>
      </c>
    </row>
    <row r="203" spans="1:23">
      <c r="A203" t="s">
        <v>1213</v>
      </c>
      <c r="B203" t="s">
        <v>1230</v>
      </c>
      <c r="C203" t="s">
        <v>4173</v>
      </c>
      <c r="D203" t="s">
        <v>4174</v>
      </c>
      <c r="E203" t="s">
        <v>80</v>
      </c>
      <c r="F203" t="s">
        <v>4175</v>
      </c>
      <c r="G203" t="s">
        <v>4176</v>
      </c>
      <c r="H203" t="s">
        <v>321</v>
      </c>
      <c r="I203" t="s">
        <v>965</v>
      </c>
      <c r="J203" t="s">
        <v>205</v>
      </c>
      <c r="K203" t="s">
        <v>224</v>
      </c>
      <c r="L203" t="s">
        <v>346</v>
      </c>
      <c r="M203" t="s">
        <v>597</v>
      </c>
      <c r="N203" t="s">
        <v>339</v>
      </c>
      <c r="O203" t="s">
        <v>1215</v>
      </c>
      <c r="P203" s="131">
        <v>94</v>
      </c>
      <c r="Q203" s="131">
        <v>3.718</v>
      </c>
      <c r="R203" s="131">
        <v>46892</v>
      </c>
      <c r="S203" s="131">
        <v>0.05</v>
      </c>
      <c r="T203" s="131">
        <v>164.07</v>
      </c>
      <c r="U203" s="132">
        <v>0</v>
      </c>
      <c r="V203" s="132">
        <v>2.6710000000000001E-2</v>
      </c>
      <c r="W203" s="132">
        <v>2.078E-2</v>
      </c>
    </row>
    <row r="204" spans="1:23">
      <c r="A204" t="s">
        <v>1213</v>
      </c>
      <c r="B204" t="s">
        <v>1230</v>
      </c>
      <c r="C204" t="s">
        <v>4177</v>
      </c>
      <c r="D204" t="s">
        <v>4178</v>
      </c>
      <c r="E204" t="s">
        <v>80</v>
      </c>
      <c r="F204" t="s">
        <v>4340</v>
      </c>
      <c r="G204" t="s">
        <v>4341</v>
      </c>
      <c r="H204" t="s">
        <v>321</v>
      </c>
      <c r="I204" t="s">
        <v>965</v>
      </c>
      <c r="J204" t="s">
        <v>205</v>
      </c>
      <c r="K204" t="s">
        <v>224</v>
      </c>
      <c r="L204" t="s">
        <v>344</v>
      </c>
      <c r="M204" t="s">
        <v>602</v>
      </c>
      <c r="N204" t="s">
        <v>339</v>
      </c>
      <c r="O204" t="s">
        <v>1215</v>
      </c>
      <c r="P204" s="131">
        <v>28</v>
      </c>
      <c r="Q204" s="131">
        <v>3.718</v>
      </c>
      <c r="R204" s="131">
        <v>19949</v>
      </c>
      <c r="T204" s="131">
        <v>20.768000000000001</v>
      </c>
      <c r="U204" s="132">
        <v>0</v>
      </c>
      <c r="V204" s="132">
        <v>3.3800000000000002E-3</v>
      </c>
      <c r="W204" s="132">
        <v>2.63E-3</v>
      </c>
    </row>
    <row r="205" spans="1:23">
      <c r="A205" t="s">
        <v>1213</v>
      </c>
      <c r="B205" t="s">
        <v>1231</v>
      </c>
      <c r="C205" t="s">
        <v>4201</v>
      </c>
      <c r="D205" t="s">
        <v>4202</v>
      </c>
      <c r="E205" t="s">
        <v>309</v>
      </c>
      <c r="F205" t="s">
        <v>4325</v>
      </c>
      <c r="G205" t="s">
        <v>4326</v>
      </c>
      <c r="H205" t="s">
        <v>321</v>
      </c>
      <c r="I205" t="s">
        <v>966</v>
      </c>
      <c r="J205" t="s">
        <v>204</v>
      </c>
      <c r="K205" t="s">
        <v>204</v>
      </c>
      <c r="L205" t="s">
        <v>340</v>
      </c>
      <c r="M205" t="s">
        <v>573</v>
      </c>
      <c r="N205" t="s">
        <v>339</v>
      </c>
      <c r="O205" t="s">
        <v>1212</v>
      </c>
      <c r="P205" s="131">
        <v>650539</v>
      </c>
      <c r="Q205" s="131">
        <v>1</v>
      </c>
      <c r="R205" s="131">
        <v>382.31</v>
      </c>
      <c r="T205" s="131">
        <v>2487.076</v>
      </c>
      <c r="U205" s="132">
        <v>2.6700000000000001E-3</v>
      </c>
      <c r="V205" s="132">
        <v>9.0969999999999995E-2</v>
      </c>
      <c r="W205" s="132">
        <v>7.2849999999999998E-2</v>
      </c>
    </row>
    <row r="206" spans="1:23">
      <c r="A206" t="s">
        <v>1213</v>
      </c>
      <c r="B206" t="s">
        <v>1231</v>
      </c>
      <c r="C206" t="s">
        <v>4273</v>
      </c>
      <c r="D206" t="s">
        <v>4274</v>
      </c>
      <c r="E206" t="s">
        <v>309</v>
      </c>
      <c r="F206" t="s">
        <v>4275</v>
      </c>
      <c r="G206" t="s">
        <v>4276</v>
      </c>
      <c r="H206" t="s">
        <v>321</v>
      </c>
      <c r="I206" t="s">
        <v>965</v>
      </c>
      <c r="J206" t="s">
        <v>204</v>
      </c>
      <c r="K206" t="s">
        <v>204</v>
      </c>
      <c r="L206" t="s">
        <v>340</v>
      </c>
      <c r="M206" t="s">
        <v>605</v>
      </c>
      <c r="N206" t="s">
        <v>339</v>
      </c>
      <c r="O206" t="s">
        <v>1212</v>
      </c>
      <c r="P206" s="131">
        <v>28595</v>
      </c>
      <c r="Q206" s="131">
        <v>1</v>
      </c>
      <c r="R206" s="131">
        <v>8648</v>
      </c>
      <c r="T206" s="131">
        <v>2472.8960000000002</v>
      </c>
      <c r="U206" s="132">
        <v>1.1900000000000001E-3</v>
      </c>
      <c r="V206" s="132">
        <v>9.0450000000000003E-2</v>
      </c>
      <c r="W206" s="132">
        <v>7.2440000000000004E-2</v>
      </c>
    </row>
    <row r="207" spans="1:23">
      <c r="A207" t="s">
        <v>1213</v>
      </c>
      <c r="B207" t="s">
        <v>1231</v>
      </c>
      <c r="C207" t="s">
        <v>4197</v>
      </c>
      <c r="D207" t="s">
        <v>4198</v>
      </c>
      <c r="E207" t="s">
        <v>309</v>
      </c>
      <c r="F207" t="s">
        <v>4400</v>
      </c>
      <c r="G207" t="s">
        <v>4401</v>
      </c>
      <c r="H207" t="s">
        <v>321</v>
      </c>
      <c r="I207" t="s">
        <v>966</v>
      </c>
      <c r="J207" t="s">
        <v>204</v>
      </c>
      <c r="K207" t="s">
        <v>204</v>
      </c>
      <c r="L207" t="s">
        <v>340</v>
      </c>
      <c r="M207" t="s">
        <v>669</v>
      </c>
      <c r="N207" t="s">
        <v>339</v>
      </c>
      <c r="O207" t="s">
        <v>1212</v>
      </c>
      <c r="P207" s="131">
        <v>793580</v>
      </c>
      <c r="Q207" s="131">
        <v>1</v>
      </c>
      <c r="R207" s="131">
        <v>282.8</v>
      </c>
      <c r="T207" s="131">
        <v>2244.2440000000001</v>
      </c>
      <c r="U207" s="132">
        <v>1.72E-3</v>
      </c>
      <c r="V207" s="132">
        <v>8.208E-2</v>
      </c>
      <c r="W207" s="132">
        <v>6.5740000000000007E-2</v>
      </c>
    </row>
    <row r="208" spans="1:23">
      <c r="A208" t="s">
        <v>1213</v>
      </c>
      <c r="B208" t="s">
        <v>1231</v>
      </c>
      <c r="C208" t="s">
        <v>4185</v>
      </c>
      <c r="D208" t="s">
        <v>4186</v>
      </c>
      <c r="E208" t="s">
        <v>309</v>
      </c>
      <c r="F208" t="s">
        <v>4402</v>
      </c>
      <c r="G208" t="s">
        <v>4403</v>
      </c>
      <c r="H208" t="s">
        <v>321</v>
      </c>
      <c r="I208" t="s">
        <v>966</v>
      </c>
      <c r="J208" t="s">
        <v>204</v>
      </c>
      <c r="K208" t="s">
        <v>204</v>
      </c>
      <c r="L208" t="s">
        <v>340</v>
      </c>
      <c r="M208" t="s">
        <v>669</v>
      </c>
      <c r="N208" t="s">
        <v>339</v>
      </c>
      <c r="O208" t="s">
        <v>1212</v>
      </c>
      <c r="P208" s="131">
        <v>612905</v>
      </c>
      <c r="Q208" s="131">
        <v>1</v>
      </c>
      <c r="R208" s="131">
        <v>366.15</v>
      </c>
      <c r="T208" s="131">
        <v>2244.152</v>
      </c>
      <c r="U208" s="132">
        <v>1.414E-2</v>
      </c>
      <c r="V208" s="132">
        <v>8.208E-2</v>
      </c>
      <c r="W208" s="132">
        <v>6.5740000000000007E-2</v>
      </c>
    </row>
    <row r="209" spans="1:23">
      <c r="A209" t="s">
        <v>1213</v>
      </c>
      <c r="B209" t="s">
        <v>1231</v>
      </c>
      <c r="C209" t="s">
        <v>4193</v>
      </c>
      <c r="D209" t="s">
        <v>4194</v>
      </c>
      <c r="E209" t="s">
        <v>309</v>
      </c>
      <c r="F209" t="s">
        <v>4404</v>
      </c>
      <c r="G209" t="s">
        <v>4405</v>
      </c>
      <c r="H209" t="s">
        <v>321</v>
      </c>
      <c r="I209" t="s">
        <v>966</v>
      </c>
      <c r="J209" t="s">
        <v>204</v>
      </c>
      <c r="K209" t="s">
        <v>204</v>
      </c>
      <c r="L209" t="s">
        <v>340</v>
      </c>
      <c r="M209" t="s">
        <v>669</v>
      </c>
      <c r="N209" t="s">
        <v>339</v>
      </c>
      <c r="O209" t="s">
        <v>1212</v>
      </c>
      <c r="P209" s="131">
        <v>78964</v>
      </c>
      <c r="Q209" s="131">
        <v>1</v>
      </c>
      <c r="R209" s="131">
        <v>2838.48</v>
      </c>
      <c r="T209" s="131">
        <v>2241.377</v>
      </c>
      <c r="U209" s="132">
        <v>3.5300000000000002E-3</v>
      </c>
      <c r="V209" s="132">
        <v>8.1979999999999997E-2</v>
      </c>
      <c r="W209" s="132">
        <v>6.5659999999999996E-2</v>
      </c>
    </row>
    <row r="210" spans="1:23">
      <c r="A210" t="s">
        <v>1213</v>
      </c>
      <c r="B210" t="s">
        <v>1231</v>
      </c>
      <c r="C210" t="s">
        <v>4185</v>
      </c>
      <c r="D210" t="s">
        <v>4186</v>
      </c>
      <c r="E210" t="s">
        <v>309</v>
      </c>
      <c r="F210" t="s">
        <v>4396</v>
      </c>
      <c r="G210" t="s">
        <v>4397</v>
      </c>
      <c r="H210" t="s">
        <v>321</v>
      </c>
      <c r="I210" t="s">
        <v>966</v>
      </c>
      <c r="J210" t="s">
        <v>204</v>
      </c>
      <c r="K210" t="s">
        <v>204</v>
      </c>
      <c r="L210" t="s">
        <v>340</v>
      </c>
      <c r="M210" t="s">
        <v>573</v>
      </c>
      <c r="N210" t="s">
        <v>339</v>
      </c>
      <c r="O210" t="s">
        <v>1212</v>
      </c>
      <c r="P210" s="131">
        <v>446063</v>
      </c>
      <c r="Q210" s="131">
        <v>1</v>
      </c>
      <c r="R210" s="131">
        <v>472.65</v>
      </c>
      <c r="T210" s="131">
        <v>2108.317</v>
      </c>
      <c r="U210" s="132">
        <v>1.8699999999999999E-3</v>
      </c>
      <c r="V210" s="132">
        <v>7.7109999999999998E-2</v>
      </c>
      <c r="W210" s="132">
        <v>6.1760000000000002E-2</v>
      </c>
    </row>
    <row r="211" spans="1:23">
      <c r="A211" t="s">
        <v>1213</v>
      </c>
      <c r="B211" t="s">
        <v>1231</v>
      </c>
      <c r="C211" t="s">
        <v>4189</v>
      </c>
      <c r="D211" t="s">
        <v>4190</v>
      </c>
      <c r="E211" t="s">
        <v>309</v>
      </c>
      <c r="F211" t="s">
        <v>4247</v>
      </c>
      <c r="G211" t="s">
        <v>4248</v>
      </c>
      <c r="H211" t="s">
        <v>321</v>
      </c>
      <c r="I211" t="s">
        <v>965</v>
      </c>
      <c r="J211" t="s">
        <v>204</v>
      </c>
      <c r="K211" t="s">
        <v>204</v>
      </c>
      <c r="L211" t="s">
        <v>340</v>
      </c>
      <c r="M211" t="s">
        <v>604</v>
      </c>
      <c r="N211" t="s">
        <v>339</v>
      </c>
      <c r="O211" t="s">
        <v>1212</v>
      </c>
      <c r="P211" s="131">
        <v>7553</v>
      </c>
      <c r="Q211" s="131">
        <v>1</v>
      </c>
      <c r="R211" s="131">
        <v>20310</v>
      </c>
      <c r="T211" s="131">
        <v>1534.0139999999999</v>
      </c>
      <c r="U211" s="132">
        <v>8.0000000000000007E-5</v>
      </c>
      <c r="V211" s="132">
        <v>5.611E-2</v>
      </c>
      <c r="W211" s="132">
        <v>4.4929999999999998E-2</v>
      </c>
    </row>
    <row r="212" spans="1:23">
      <c r="A212" t="s">
        <v>1213</v>
      </c>
      <c r="B212" t="s">
        <v>1231</v>
      </c>
      <c r="C212" t="s">
        <v>4189</v>
      </c>
      <c r="D212" t="s">
        <v>4190</v>
      </c>
      <c r="E212" t="s">
        <v>309</v>
      </c>
      <c r="F212" t="s">
        <v>4392</v>
      </c>
      <c r="G212" t="s">
        <v>4393</v>
      </c>
      <c r="H212" t="s">
        <v>321</v>
      </c>
      <c r="I212" t="s">
        <v>966</v>
      </c>
      <c r="J212" t="s">
        <v>204</v>
      </c>
      <c r="K212" t="s">
        <v>204</v>
      </c>
      <c r="L212" t="s">
        <v>340</v>
      </c>
      <c r="M212" t="s">
        <v>575</v>
      </c>
      <c r="N212" t="s">
        <v>339</v>
      </c>
      <c r="O212" t="s">
        <v>1212</v>
      </c>
      <c r="P212" s="131">
        <v>413472</v>
      </c>
      <c r="Q212" s="131">
        <v>1</v>
      </c>
      <c r="R212" s="131">
        <v>364.45</v>
      </c>
      <c r="T212" s="131">
        <v>1506.8989999999999</v>
      </c>
      <c r="U212" s="132">
        <v>4.2999999999999999E-4</v>
      </c>
      <c r="V212" s="132">
        <v>5.5120000000000002E-2</v>
      </c>
      <c r="W212" s="132">
        <v>4.4139999999999999E-2</v>
      </c>
    </row>
    <row r="213" spans="1:23">
      <c r="A213" t="s">
        <v>1213</v>
      </c>
      <c r="B213" t="s">
        <v>1231</v>
      </c>
      <c r="C213" t="s">
        <v>4189</v>
      </c>
      <c r="D213" t="s">
        <v>4190</v>
      </c>
      <c r="E213" t="s">
        <v>309</v>
      </c>
      <c r="F213" t="s">
        <v>4191</v>
      </c>
      <c r="G213" t="s">
        <v>4192</v>
      </c>
      <c r="H213" t="s">
        <v>321</v>
      </c>
      <c r="I213" t="s">
        <v>964</v>
      </c>
      <c r="J213" t="s">
        <v>204</v>
      </c>
      <c r="K213" t="s">
        <v>204</v>
      </c>
      <c r="L213" t="s">
        <v>340</v>
      </c>
      <c r="M213" t="s">
        <v>572</v>
      </c>
      <c r="N213" t="s">
        <v>339</v>
      </c>
      <c r="O213" t="s">
        <v>1212</v>
      </c>
      <c r="P213" s="131">
        <v>51625</v>
      </c>
      <c r="Q213" s="131">
        <v>1</v>
      </c>
      <c r="R213" s="131">
        <v>2391</v>
      </c>
      <c r="T213" s="131">
        <v>1234.354</v>
      </c>
      <c r="U213" s="132">
        <v>1.2999999999999999E-4</v>
      </c>
      <c r="V213" s="132">
        <v>4.5150000000000003E-2</v>
      </c>
      <c r="W213" s="132">
        <v>3.6159999999999998E-2</v>
      </c>
    </row>
    <row r="214" spans="1:23">
      <c r="A214" t="s">
        <v>1213</v>
      </c>
      <c r="B214" t="s">
        <v>1231</v>
      </c>
      <c r="C214" t="s">
        <v>4197</v>
      </c>
      <c r="D214" t="s">
        <v>4198</v>
      </c>
      <c r="E214" t="s">
        <v>309</v>
      </c>
      <c r="F214" t="s">
        <v>4394</v>
      </c>
      <c r="G214" t="s">
        <v>4395</v>
      </c>
      <c r="H214" t="s">
        <v>321</v>
      </c>
      <c r="I214" t="s">
        <v>966</v>
      </c>
      <c r="J214" t="s">
        <v>204</v>
      </c>
      <c r="K214" t="s">
        <v>204</v>
      </c>
      <c r="L214" t="s">
        <v>340</v>
      </c>
      <c r="M214" t="s">
        <v>573</v>
      </c>
      <c r="N214" t="s">
        <v>339</v>
      </c>
      <c r="O214" t="s">
        <v>1212</v>
      </c>
      <c r="P214" s="131">
        <v>292625</v>
      </c>
      <c r="Q214" s="131">
        <v>1</v>
      </c>
      <c r="R214" s="131">
        <v>379.51</v>
      </c>
      <c r="T214" s="131">
        <v>1110.5409999999999</v>
      </c>
      <c r="U214" s="132">
        <v>2.3000000000000001E-4</v>
      </c>
      <c r="V214" s="132">
        <v>4.0620000000000003E-2</v>
      </c>
      <c r="W214" s="132">
        <v>3.2530000000000003E-2</v>
      </c>
    </row>
    <row r="215" spans="1:23">
      <c r="A215" t="s">
        <v>1213</v>
      </c>
      <c r="B215" t="s">
        <v>1231</v>
      </c>
      <c r="C215" t="s">
        <v>4193</v>
      </c>
      <c r="D215" t="s">
        <v>4194</v>
      </c>
      <c r="E215" t="s">
        <v>309</v>
      </c>
      <c r="F215" t="s">
        <v>4406</v>
      </c>
      <c r="G215" t="s">
        <v>4407</v>
      </c>
      <c r="H215" t="s">
        <v>321</v>
      </c>
      <c r="I215" t="s">
        <v>966</v>
      </c>
      <c r="J215" t="s">
        <v>204</v>
      </c>
      <c r="K215" t="s">
        <v>204</v>
      </c>
      <c r="L215" t="s">
        <v>340</v>
      </c>
      <c r="M215" t="s">
        <v>661</v>
      </c>
      <c r="N215" t="s">
        <v>339</v>
      </c>
      <c r="O215" t="s">
        <v>1212</v>
      </c>
      <c r="P215" s="131">
        <v>34349</v>
      </c>
      <c r="Q215" s="131">
        <v>1</v>
      </c>
      <c r="R215" s="131">
        <v>3033.75</v>
      </c>
      <c r="T215" s="131">
        <v>1042.0630000000001</v>
      </c>
      <c r="U215" s="132">
        <v>1.2700000000000001E-3</v>
      </c>
      <c r="V215" s="132">
        <v>3.8109999999999998E-2</v>
      </c>
      <c r="W215" s="132">
        <v>3.0519999999999999E-2</v>
      </c>
    </row>
    <row r="216" spans="1:23">
      <c r="A216" t="s">
        <v>1213</v>
      </c>
      <c r="B216" t="s">
        <v>1231</v>
      </c>
      <c r="C216" t="s">
        <v>4197</v>
      </c>
      <c r="D216" t="s">
        <v>4198</v>
      </c>
      <c r="E216" t="s">
        <v>309</v>
      </c>
      <c r="F216" t="s">
        <v>4408</v>
      </c>
      <c r="G216" t="s">
        <v>4409</v>
      </c>
      <c r="H216" t="s">
        <v>321</v>
      </c>
      <c r="I216" t="s">
        <v>966</v>
      </c>
      <c r="J216" t="s">
        <v>204</v>
      </c>
      <c r="K216" t="s">
        <v>204</v>
      </c>
      <c r="L216" t="s">
        <v>340</v>
      </c>
      <c r="M216" t="s">
        <v>661</v>
      </c>
      <c r="N216" t="s">
        <v>339</v>
      </c>
      <c r="O216" t="s">
        <v>1212</v>
      </c>
      <c r="P216" s="131">
        <v>34221</v>
      </c>
      <c r="Q216" s="131">
        <v>1</v>
      </c>
      <c r="R216" s="131">
        <v>3044.52</v>
      </c>
      <c r="T216" s="131">
        <v>1041.865</v>
      </c>
      <c r="U216" s="132">
        <v>1.34E-3</v>
      </c>
      <c r="V216" s="132">
        <v>3.8109999999999998E-2</v>
      </c>
      <c r="W216" s="132">
        <v>3.0519999999999999E-2</v>
      </c>
    </row>
    <row r="217" spans="1:23">
      <c r="A217" t="s">
        <v>1213</v>
      </c>
      <c r="B217" t="s">
        <v>1231</v>
      </c>
      <c r="C217" t="s">
        <v>4193</v>
      </c>
      <c r="D217" t="s">
        <v>4194</v>
      </c>
      <c r="E217" t="s">
        <v>309</v>
      </c>
      <c r="F217" t="s">
        <v>4390</v>
      </c>
      <c r="G217" t="s">
        <v>4391</v>
      </c>
      <c r="H217" t="s">
        <v>321</v>
      </c>
      <c r="I217" t="s">
        <v>966</v>
      </c>
      <c r="J217" t="s">
        <v>204</v>
      </c>
      <c r="K217" t="s">
        <v>204</v>
      </c>
      <c r="L217" t="s">
        <v>340</v>
      </c>
      <c r="M217" t="s">
        <v>573</v>
      </c>
      <c r="N217" t="s">
        <v>339</v>
      </c>
      <c r="O217" t="s">
        <v>1212</v>
      </c>
      <c r="P217" s="131">
        <v>24694</v>
      </c>
      <c r="Q217" s="131">
        <v>1</v>
      </c>
      <c r="R217" s="131">
        <v>3786.32</v>
      </c>
      <c r="T217" s="131">
        <v>934.99400000000003</v>
      </c>
      <c r="U217" s="132">
        <v>4.6999999999999999E-4</v>
      </c>
      <c r="V217" s="132">
        <v>3.4200000000000001E-2</v>
      </c>
      <c r="W217" s="132">
        <v>2.7390000000000001E-2</v>
      </c>
    </row>
    <row r="218" spans="1:23">
      <c r="A218" t="s">
        <v>1213</v>
      </c>
      <c r="B218" t="s">
        <v>1231</v>
      </c>
      <c r="C218" t="s">
        <v>4273</v>
      </c>
      <c r="D218" t="s">
        <v>4274</v>
      </c>
      <c r="E218" t="s">
        <v>309</v>
      </c>
      <c r="F218" t="s">
        <v>4410</v>
      </c>
      <c r="G218" t="s">
        <v>4411</v>
      </c>
      <c r="H218" t="s">
        <v>321</v>
      </c>
      <c r="I218" t="s">
        <v>964</v>
      </c>
      <c r="J218" t="s">
        <v>204</v>
      </c>
      <c r="K218" t="s">
        <v>204</v>
      </c>
      <c r="L218" t="s">
        <v>340</v>
      </c>
      <c r="M218" t="s">
        <v>574</v>
      </c>
      <c r="N218" t="s">
        <v>339</v>
      </c>
      <c r="O218" t="s">
        <v>1212</v>
      </c>
      <c r="P218" s="131">
        <v>12531</v>
      </c>
      <c r="Q218" s="131">
        <v>1</v>
      </c>
      <c r="R218" s="131">
        <v>6839</v>
      </c>
      <c r="T218" s="131">
        <v>856.995</v>
      </c>
      <c r="U218" s="132">
        <v>1.7899999999999999E-3</v>
      </c>
      <c r="V218" s="132">
        <v>3.134E-2</v>
      </c>
      <c r="W218" s="132">
        <v>2.5100000000000001E-2</v>
      </c>
    </row>
    <row r="219" spans="1:23">
      <c r="A219" t="s">
        <v>1213</v>
      </c>
      <c r="B219" t="s">
        <v>1231</v>
      </c>
      <c r="C219" t="s">
        <v>4201</v>
      </c>
      <c r="D219" t="s">
        <v>4202</v>
      </c>
      <c r="E219" t="s">
        <v>309</v>
      </c>
      <c r="F219" t="s">
        <v>4281</v>
      </c>
      <c r="G219" t="s">
        <v>4282</v>
      </c>
      <c r="H219" t="s">
        <v>321</v>
      </c>
      <c r="I219" t="s">
        <v>964</v>
      </c>
      <c r="J219" t="s">
        <v>204</v>
      </c>
      <c r="K219" t="s">
        <v>204</v>
      </c>
      <c r="L219" t="s">
        <v>340</v>
      </c>
      <c r="M219" t="s">
        <v>574</v>
      </c>
      <c r="N219" t="s">
        <v>339</v>
      </c>
      <c r="O219" t="s">
        <v>1212</v>
      </c>
      <c r="P219" s="131">
        <v>25794</v>
      </c>
      <c r="Q219" s="131">
        <v>1</v>
      </c>
      <c r="R219" s="131">
        <v>2384</v>
      </c>
      <c r="T219" s="131">
        <v>614.92899999999997</v>
      </c>
      <c r="U219" s="132">
        <v>2.9999999999999997E-4</v>
      </c>
      <c r="V219" s="132">
        <v>2.249E-2</v>
      </c>
      <c r="W219" s="132">
        <v>1.8010000000000002E-2</v>
      </c>
    </row>
    <row r="220" spans="1:23">
      <c r="A220" t="s">
        <v>1213</v>
      </c>
      <c r="B220" t="s">
        <v>1231</v>
      </c>
      <c r="C220" t="s">
        <v>4201</v>
      </c>
      <c r="D220" t="s">
        <v>4202</v>
      </c>
      <c r="E220" t="s">
        <v>309</v>
      </c>
      <c r="F220" t="s">
        <v>4203</v>
      </c>
      <c r="G220" t="s">
        <v>4204</v>
      </c>
      <c r="H220" t="s">
        <v>321</v>
      </c>
      <c r="I220" t="s">
        <v>964</v>
      </c>
      <c r="J220" t="s">
        <v>204</v>
      </c>
      <c r="K220" t="s">
        <v>204</v>
      </c>
      <c r="L220" t="s">
        <v>340</v>
      </c>
      <c r="M220" t="s">
        <v>572</v>
      </c>
      <c r="N220" t="s">
        <v>339</v>
      </c>
      <c r="O220" t="s">
        <v>1212</v>
      </c>
      <c r="P220" s="131">
        <v>13616</v>
      </c>
      <c r="Q220" s="131">
        <v>1</v>
      </c>
      <c r="R220" s="131">
        <v>2397</v>
      </c>
      <c r="T220" s="131">
        <v>326.37599999999998</v>
      </c>
      <c r="U220" s="132">
        <v>6.9999999999999994E-5</v>
      </c>
      <c r="V220" s="132">
        <v>1.1939999999999999E-2</v>
      </c>
      <c r="W220" s="132">
        <v>9.5600000000000008E-3</v>
      </c>
    </row>
    <row r="221" spans="1:23">
      <c r="A221" t="s">
        <v>1213</v>
      </c>
      <c r="B221" t="s">
        <v>1231</v>
      </c>
      <c r="C221" t="s">
        <v>4193</v>
      </c>
      <c r="D221" t="s">
        <v>4194</v>
      </c>
      <c r="E221" t="s">
        <v>309</v>
      </c>
      <c r="F221" t="s">
        <v>4195</v>
      </c>
      <c r="G221" t="s">
        <v>4196</v>
      </c>
      <c r="H221" t="s">
        <v>321</v>
      </c>
      <c r="I221" t="s">
        <v>964</v>
      </c>
      <c r="J221" t="s">
        <v>204</v>
      </c>
      <c r="K221" t="s">
        <v>204</v>
      </c>
      <c r="L221" t="s">
        <v>340</v>
      </c>
      <c r="M221" t="s">
        <v>572</v>
      </c>
      <c r="N221" t="s">
        <v>339</v>
      </c>
      <c r="O221" t="s">
        <v>1212</v>
      </c>
      <c r="P221" s="131">
        <v>196</v>
      </c>
      <c r="Q221" s="131">
        <v>1</v>
      </c>
      <c r="R221" s="131">
        <v>23890</v>
      </c>
      <c r="T221" s="131">
        <v>46.823999999999998</v>
      </c>
      <c r="U221" s="132">
        <v>1.0000000000000001E-5</v>
      </c>
      <c r="V221" s="132">
        <v>1.7099999999999999E-3</v>
      </c>
      <c r="W221" s="132">
        <v>1.3699999999999999E-3</v>
      </c>
    </row>
    <row r="222" spans="1:23">
      <c r="A222" t="s">
        <v>1213</v>
      </c>
      <c r="B222" t="s">
        <v>1231</v>
      </c>
      <c r="C222" t="s">
        <v>4165</v>
      </c>
      <c r="D222" t="s">
        <v>4166</v>
      </c>
      <c r="E222" t="s">
        <v>80</v>
      </c>
      <c r="F222" t="s">
        <v>4167</v>
      </c>
      <c r="G222" t="s">
        <v>4168</v>
      </c>
      <c r="H222" t="s">
        <v>321</v>
      </c>
      <c r="I222" t="s">
        <v>965</v>
      </c>
      <c r="J222" t="s">
        <v>205</v>
      </c>
      <c r="K222" t="s">
        <v>224</v>
      </c>
      <c r="L222" t="s">
        <v>344</v>
      </c>
      <c r="M222" t="s">
        <v>604</v>
      </c>
      <c r="N222" t="s">
        <v>339</v>
      </c>
      <c r="O222" t="s">
        <v>1215</v>
      </c>
      <c r="P222" s="131">
        <v>503</v>
      </c>
      <c r="Q222" s="131">
        <v>3.718</v>
      </c>
      <c r="R222" s="131">
        <v>51391</v>
      </c>
      <c r="T222" s="131">
        <v>961.09100000000001</v>
      </c>
      <c r="U222" s="132">
        <v>0</v>
      </c>
      <c r="V222" s="132">
        <v>3.5150000000000001E-2</v>
      </c>
      <c r="W222" s="132">
        <v>2.8150000000000001E-2</v>
      </c>
    </row>
    <row r="223" spans="1:23">
      <c r="A223" t="s">
        <v>1213</v>
      </c>
      <c r="B223" t="s">
        <v>1231</v>
      </c>
      <c r="C223" t="s">
        <v>4181</v>
      </c>
      <c r="D223" t="s">
        <v>4182</v>
      </c>
      <c r="E223" t="s">
        <v>80</v>
      </c>
      <c r="F223" t="s">
        <v>4183</v>
      </c>
      <c r="G223" t="s">
        <v>4184</v>
      </c>
      <c r="H223" t="s">
        <v>321</v>
      </c>
      <c r="I223" t="s">
        <v>965</v>
      </c>
      <c r="J223" t="s">
        <v>205</v>
      </c>
      <c r="K223" t="s">
        <v>224</v>
      </c>
      <c r="L223" t="s">
        <v>344</v>
      </c>
      <c r="M223" t="s">
        <v>604</v>
      </c>
      <c r="N223" t="s">
        <v>339</v>
      </c>
      <c r="O223" t="s">
        <v>1215</v>
      </c>
      <c r="P223" s="131">
        <v>448</v>
      </c>
      <c r="Q223" s="131">
        <v>3.718</v>
      </c>
      <c r="R223" s="131">
        <v>55939</v>
      </c>
      <c r="S223" s="131">
        <v>0.56699999999999995</v>
      </c>
      <c r="T223" s="131">
        <v>933.86300000000006</v>
      </c>
      <c r="U223" s="132">
        <v>0</v>
      </c>
      <c r="V223" s="132">
        <v>3.4180000000000002E-2</v>
      </c>
      <c r="W223" s="132">
        <v>2.7369999999999998E-2</v>
      </c>
    </row>
    <row r="224" spans="1:23">
      <c r="A224" t="s">
        <v>1213</v>
      </c>
      <c r="B224" t="s">
        <v>1231</v>
      </c>
      <c r="C224" t="s">
        <v>4173</v>
      </c>
      <c r="D224" t="s">
        <v>4174</v>
      </c>
      <c r="E224" t="s">
        <v>80</v>
      </c>
      <c r="F224" t="s">
        <v>4175</v>
      </c>
      <c r="G224" t="s">
        <v>4176</v>
      </c>
      <c r="H224" t="s">
        <v>321</v>
      </c>
      <c r="I224" t="s">
        <v>965</v>
      </c>
      <c r="J224" t="s">
        <v>205</v>
      </c>
      <c r="K224" t="s">
        <v>224</v>
      </c>
      <c r="L224" t="s">
        <v>346</v>
      </c>
      <c r="M224" t="s">
        <v>597</v>
      </c>
      <c r="N224" t="s">
        <v>339</v>
      </c>
      <c r="O224" t="s">
        <v>1215</v>
      </c>
      <c r="P224" s="131">
        <v>424</v>
      </c>
      <c r="Q224" s="131">
        <v>3.718</v>
      </c>
      <c r="R224" s="131">
        <v>46892</v>
      </c>
      <c r="S224" s="131">
        <v>0.22600000000000001</v>
      </c>
      <c r="T224" s="131">
        <v>740.06200000000001</v>
      </c>
      <c r="U224" s="132">
        <v>0</v>
      </c>
      <c r="V224" s="132">
        <v>2.708E-2</v>
      </c>
      <c r="W224" s="132">
        <v>2.1680000000000001E-2</v>
      </c>
    </row>
    <row r="225" spans="1:23">
      <c r="A225" t="s">
        <v>1213</v>
      </c>
      <c r="B225" t="s">
        <v>1231</v>
      </c>
      <c r="C225" t="s">
        <v>4177</v>
      </c>
      <c r="D225" t="s">
        <v>4178</v>
      </c>
      <c r="E225" t="s">
        <v>80</v>
      </c>
      <c r="F225" t="s">
        <v>4412</v>
      </c>
      <c r="G225" t="s">
        <v>4413</v>
      </c>
      <c r="H225" t="s">
        <v>321</v>
      </c>
      <c r="I225" t="s">
        <v>965</v>
      </c>
      <c r="J225" t="s">
        <v>205</v>
      </c>
      <c r="K225" t="s">
        <v>224</v>
      </c>
      <c r="L225" t="s">
        <v>344</v>
      </c>
      <c r="M225" t="s">
        <v>604</v>
      </c>
      <c r="N225" t="s">
        <v>339</v>
      </c>
      <c r="O225" t="s">
        <v>1215</v>
      </c>
      <c r="P225" s="131">
        <v>278</v>
      </c>
      <c r="Q225" s="131">
        <v>3.718</v>
      </c>
      <c r="R225" s="131">
        <v>56190</v>
      </c>
      <c r="T225" s="131">
        <v>580.78200000000004</v>
      </c>
      <c r="U225" s="132">
        <v>0</v>
      </c>
      <c r="V225" s="132">
        <v>2.1239999999999998E-2</v>
      </c>
      <c r="W225" s="132">
        <v>1.7010000000000001E-2</v>
      </c>
    </row>
    <row r="226" spans="1:23">
      <c r="A226" t="s">
        <v>1213</v>
      </c>
      <c r="B226" t="s">
        <v>1231</v>
      </c>
      <c r="C226" t="s">
        <v>4177</v>
      </c>
      <c r="D226" t="s">
        <v>4178</v>
      </c>
      <c r="E226" t="s">
        <v>80</v>
      </c>
      <c r="F226" t="s">
        <v>4340</v>
      </c>
      <c r="G226" t="s">
        <v>4341</v>
      </c>
      <c r="H226" t="s">
        <v>321</v>
      </c>
      <c r="I226" t="s">
        <v>965</v>
      </c>
      <c r="J226" t="s">
        <v>205</v>
      </c>
      <c r="K226" t="s">
        <v>224</v>
      </c>
      <c r="L226" t="s">
        <v>344</v>
      </c>
      <c r="M226" t="s">
        <v>602</v>
      </c>
      <c r="N226" t="s">
        <v>339</v>
      </c>
      <c r="O226" t="s">
        <v>1215</v>
      </c>
      <c r="P226" s="131">
        <v>104</v>
      </c>
      <c r="Q226" s="131">
        <v>3.718</v>
      </c>
      <c r="R226" s="131">
        <v>19949</v>
      </c>
      <c r="T226" s="131">
        <v>77.137</v>
      </c>
      <c r="U226" s="132">
        <v>0</v>
      </c>
      <c r="V226" s="132">
        <v>2.82E-3</v>
      </c>
      <c r="W226" s="132">
        <v>2.2599999999999999E-3</v>
      </c>
    </row>
    <row r="227" spans="1:23">
      <c r="A227" t="s">
        <v>1213</v>
      </c>
      <c r="B227" t="s">
        <v>1232</v>
      </c>
      <c r="C227" t="s">
        <v>4197</v>
      </c>
      <c r="D227" t="s">
        <v>4198</v>
      </c>
      <c r="E227" t="s">
        <v>309</v>
      </c>
      <c r="F227" t="s">
        <v>4398</v>
      </c>
      <c r="G227" t="s">
        <v>4399</v>
      </c>
      <c r="H227" t="s">
        <v>321</v>
      </c>
      <c r="I227" t="s">
        <v>966</v>
      </c>
      <c r="J227" t="s">
        <v>204</v>
      </c>
      <c r="K227" t="s">
        <v>204</v>
      </c>
      <c r="L227" t="s">
        <v>340</v>
      </c>
      <c r="M227" t="s">
        <v>575</v>
      </c>
      <c r="N227" t="s">
        <v>339</v>
      </c>
      <c r="O227" t="s">
        <v>1212</v>
      </c>
      <c r="P227" s="131">
        <v>5249827</v>
      </c>
      <c r="Q227" s="131">
        <v>1</v>
      </c>
      <c r="R227" s="131">
        <v>363.84</v>
      </c>
      <c r="T227" s="131">
        <v>19100.971000000001</v>
      </c>
      <c r="U227" s="132">
        <v>9.1400000000000006E-3</v>
      </c>
      <c r="V227" s="132">
        <v>0.39737</v>
      </c>
      <c r="W227" s="132">
        <v>4.0759999999999998E-2</v>
      </c>
    </row>
    <row r="228" spans="1:23">
      <c r="A228" t="s">
        <v>1213</v>
      </c>
      <c r="B228" t="s">
        <v>1232</v>
      </c>
      <c r="C228" t="s">
        <v>4197</v>
      </c>
      <c r="D228" t="s">
        <v>4198</v>
      </c>
      <c r="E228" t="s">
        <v>309</v>
      </c>
      <c r="F228" t="s">
        <v>4233</v>
      </c>
      <c r="G228" t="s">
        <v>4234</v>
      </c>
      <c r="H228" t="s">
        <v>321</v>
      </c>
      <c r="I228" t="s">
        <v>966</v>
      </c>
      <c r="J228" t="s">
        <v>204</v>
      </c>
      <c r="K228" t="s">
        <v>204</v>
      </c>
      <c r="L228" t="s">
        <v>340</v>
      </c>
      <c r="M228" t="s">
        <v>630</v>
      </c>
      <c r="N228" t="s">
        <v>339</v>
      </c>
      <c r="O228" t="s">
        <v>1212</v>
      </c>
      <c r="P228" s="131">
        <v>1386757</v>
      </c>
      <c r="Q228" s="131">
        <v>1</v>
      </c>
      <c r="R228" s="131">
        <v>405.88</v>
      </c>
      <c r="T228" s="131">
        <v>5628.5690000000004</v>
      </c>
      <c r="U228" s="132">
        <v>1.89E-3</v>
      </c>
      <c r="V228" s="132">
        <v>0.11709</v>
      </c>
      <c r="W228" s="132">
        <v>1.201E-2</v>
      </c>
    </row>
    <row r="229" spans="1:23">
      <c r="A229" t="s">
        <v>1213</v>
      </c>
      <c r="B229" t="s">
        <v>1232</v>
      </c>
      <c r="C229" t="s">
        <v>4193</v>
      </c>
      <c r="D229" t="s">
        <v>4194</v>
      </c>
      <c r="E229" t="s">
        <v>309</v>
      </c>
      <c r="F229" t="s">
        <v>4390</v>
      </c>
      <c r="G229" t="s">
        <v>4391</v>
      </c>
      <c r="H229" t="s">
        <v>321</v>
      </c>
      <c r="I229" t="s">
        <v>966</v>
      </c>
      <c r="J229" t="s">
        <v>204</v>
      </c>
      <c r="K229" t="s">
        <v>204</v>
      </c>
      <c r="L229" t="s">
        <v>340</v>
      </c>
      <c r="M229" t="s">
        <v>573</v>
      </c>
      <c r="N229" t="s">
        <v>339</v>
      </c>
      <c r="O229" t="s">
        <v>1212</v>
      </c>
      <c r="P229" s="131">
        <v>141543</v>
      </c>
      <c r="Q229" s="131">
        <v>1</v>
      </c>
      <c r="R229" s="131">
        <v>3786.32</v>
      </c>
      <c r="T229" s="131">
        <v>5359.2709999999997</v>
      </c>
      <c r="U229" s="132">
        <v>2.7100000000000002E-3</v>
      </c>
      <c r="V229" s="132">
        <v>0.11149000000000001</v>
      </c>
      <c r="W229" s="132">
        <v>1.1440000000000001E-2</v>
      </c>
    </row>
    <row r="230" spans="1:23">
      <c r="A230" t="s">
        <v>1213</v>
      </c>
      <c r="B230" t="s">
        <v>1232</v>
      </c>
      <c r="C230" t="s">
        <v>4193</v>
      </c>
      <c r="D230" t="s">
        <v>4194</v>
      </c>
      <c r="E230" t="s">
        <v>309</v>
      </c>
      <c r="F230" t="s">
        <v>4245</v>
      </c>
      <c r="G230" t="s">
        <v>4246</v>
      </c>
      <c r="H230" t="s">
        <v>321</v>
      </c>
      <c r="I230" t="s">
        <v>966</v>
      </c>
      <c r="J230" t="s">
        <v>204</v>
      </c>
      <c r="K230" t="s">
        <v>204</v>
      </c>
      <c r="L230" t="s">
        <v>340</v>
      </c>
      <c r="M230" t="s">
        <v>630</v>
      </c>
      <c r="N230" t="s">
        <v>339</v>
      </c>
      <c r="O230" t="s">
        <v>1212</v>
      </c>
      <c r="P230" s="131">
        <v>127021</v>
      </c>
      <c r="Q230" s="131">
        <v>1</v>
      </c>
      <c r="R230" s="131">
        <v>4085.73</v>
      </c>
      <c r="T230" s="131">
        <v>5189.7349999999997</v>
      </c>
      <c r="U230" s="132">
        <v>3.2599999999999999E-3</v>
      </c>
      <c r="V230" s="132">
        <v>0.10797</v>
      </c>
      <c r="W230" s="132">
        <v>1.107E-2</v>
      </c>
    </row>
    <row r="231" spans="1:23">
      <c r="A231" t="s">
        <v>1213</v>
      </c>
      <c r="B231" t="s">
        <v>1232</v>
      </c>
      <c r="C231" t="s">
        <v>4193</v>
      </c>
      <c r="D231" t="s">
        <v>4194</v>
      </c>
      <c r="E231" t="s">
        <v>309</v>
      </c>
      <c r="F231" t="s">
        <v>4195</v>
      </c>
      <c r="G231" t="s">
        <v>4196</v>
      </c>
      <c r="H231" t="s">
        <v>321</v>
      </c>
      <c r="I231" t="s">
        <v>964</v>
      </c>
      <c r="J231" t="s">
        <v>204</v>
      </c>
      <c r="K231" t="s">
        <v>204</v>
      </c>
      <c r="L231" t="s">
        <v>340</v>
      </c>
      <c r="M231" t="s">
        <v>572</v>
      </c>
      <c r="N231" t="s">
        <v>339</v>
      </c>
      <c r="O231" t="s">
        <v>1212</v>
      </c>
      <c r="P231" s="131">
        <v>11513</v>
      </c>
      <c r="Q231" s="131">
        <v>1</v>
      </c>
      <c r="R231" s="131">
        <v>23890</v>
      </c>
      <c r="T231" s="131">
        <v>2750.4560000000001</v>
      </c>
      <c r="U231" s="132">
        <v>3.3E-4</v>
      </c>
      <c r="V231" s="132">
        <v>5.722E-2</v>
      </c>
      <c r="W231" s="132">
        <v>5.8700000000000002E-3</v>
      </c>
    </row>
    <row r="232" spans="1:23">
      <c r="A232" t="s">
        <v>1213</v>
      </c>
      <c r="B232" t="s">
        <v>1232</v>
      </c>
      <c r="C232" t="s">
        <v>4197</v>
      </c>
      <c r="D232" t="s">
        <v>4198</v>
      </c>
      <c r="E232" t="s">
        <v>309</v>
      </c>
      <c r="F232" t="s">
        <v>4199</v>
      </c>
      <c r="G232" t="s">
        <v>4200</v>
      </c>
      <c r="H232" t="s">
        <v>321</v>
      </c>
      <c r="I232" t="s">
        <v>964</v>
      </c>
      <c r="J232" t="s">
        <v>204</v>
      </c>
      <c r="K232" t="s">
        <v>204</v>
      </c>
      <c r="L232" t="s">
        <v>340</v>
      </c>
      <c r="M232" t="s">
        <v>572</v>
      </c>
      <c r="N232" t="s">
        <v>339</v>
      </c>
      <c r="O232" t="s">
        <v>1212</v>
      </c>
      <c r="P232" s="131">
        <v>37128</v>
      </c>
      <c r="Q232" s="131">
        <v>1</v>
      </c>
      <c r="R232" s="131">
        <v>2403</v>
      </c>
      <c r="T232" s="131">
        <v>892.18600000000004</v>
      </c>
      <c r="U232" s="132">
        <v>8.0000000000000007E-5</v>
      </c>
      <c r="V232" s="132">
        <v>1.856E-2</v>
      </c>
      <c r="W232" s="132">
        <v>1.9E-3</v>
      </c>
    </row>
    <row r="233" spans="1:23">
      <c r="A233" t="s">
        <v>1213</v>
      </c>
      <c r="B233" t="s">
        <v>1232</v>
      </c>
      <c r="C233" t="s">
        <v>4177</v>
      </c>
      <c r="D233" t="s">
        <v>4178</v>
      </c>
      <c r="E233" t="s">
        <v>80</v>
      </c>
      <c r="F233" t="s">
        <v>4414</v>
      </c>
      <c r="G233" t="s">
        <v>4415</v>
      </c>
      <c r="H233" t="s">
        <v>321</v>
      </c>
      <c r="I233" t="s">
        <v>967</v>
      </c>
      <c r="J233" t="s">
        <v>205</v>
      </c>
      <c r="K233" t="s">
        <v>224</v>
      </c>
      <c r="L233" t="s">
        <v>344</v>
      </c>
      <c r="M233" t="s">
        <v>732</v>
      </c>
      <c r="N233" t="s">
        <v>339</v>
      </c>
      <c r="O233" t="s">
        <v>1215</v>
      </c>
      <c r="P233" s="131">
        <v>9640</v>
      </c>
      <c r="Q233" s="131">
        <v>3.718</v>
      </c>
      <c r="R233" s="131">
        <v>10869</v>
      </c>
      <c r="T233" s="131">
        <v>3895.6149999999998</v>
      </c>
      <c r="U233" s="132">
        <v>0</v>
      </c>
      <c r="V233" s="132">
        <v>8.1040000000000001E-2</v>
      </c>
      <c r="W233" s="132">
        <v>8.3099999999999997E-3</v>
      </c>
    </row>
    <row r="234" spans="1:23">
      <c r="A234" t="s">
        <v>1213</v>
      </c>
      <c r="B234" t="s">
        <v>1232</v>
      </c>
      <c r="C234" t="s">
        <v>4181</v>
      </c>
      <c r="D234" t="s">
        <v>4182</v>
      </c>
      <c r="E234" t="s">
        <v>80</v>
      </c>
      <c r="F234" t="s">
        <v>4416</v>
      </c>
      <c r="G234" t="s">
        <v>4417</v>
      </c>
      <c r="H234" t="s">
        <v>321</v>
      </c>
      <c r="I234" t="s">
        <v>965</v>
      </c>
      <c r="J234" t="s">
        <v>205</v>
      </c>
      <c r="K234" t="s">
        <v>224</v>
      </c>
      <c r="L234" t="s">
        <v>344</v>
      </c>
      <c r="M234" t="s">
        <v>735</v>
      </c>
      <c r="N234" t="s">
        <v>339</v>
      </c>
      <c r="O234" t="s">
        <v>1215</v>
      </c>
      <c r="P234" s="131">
        <v>15424</v>
      </c>
      <c r="Q234" s="131">
        <v>3.718</v>
      </c>
      <c r="R234" s="131">
        <v>4981</v>
      </c>
      <c r="T234" s="131">
        <v>2856.4259999999999</v>
      </c>
      <c r="U234" s="132">
        <v>0</v>
      </c>
      <c r="V234" s="132">
        <v>5.9420000000000001E-2</v>
      </c>
      <c r="W234" s="132">
        <v>6.1000000000000004E-3</v>
      </c>
    </row>
    <row r="235" spans="1:23">
      <c r="A235" t="s">
        <v>1213</v>
      </c>
      <c r="B235" t="s">
        <v>1232</v>
      </c>
      <c r="C235" t="s">
        <v>4177</v>
      </c>
      <c r="D235" t="s">
        <v>4178</v>
      </c>
      <c r="E235" t="s">
        <v>80</v>
      </c>
      <c r="F235" t="s">
        <v>4340</v>
      </c>
      <c r="G235" t="s">
        <v>4341</v>
      </c>
      <c r="H235" t="s">
        <v>321</v>
      </c>
      <c r="I235" t="s">
        <v>965</v>
      </c>
      <c r="J235" t="s">
        <v>205</v>
      </c>
      <c r="K235" t="s">
        <v>224</v>
      </c>
      <c r="L235" t="s">
        <v>344</v>
      </c>
      <c r="M235" t="s">
        <v>602</v>
      </c>
      <c r="N235" t="s">
        <v>339</v>
      </c>
      <c r="O235" t="s">
        <v>1215</v>
      </c>
      <c r="P235" s="131">
        <v>1703</v>
      </c>
      <c r="Q235" s="131">
        <v>3.718</v>
      </c>
      <c r="R235" s="131">
        <v>19949</v>
      </c>
      <c r="T235" s="131">
        <v>1263.1220000000001</v>
      </c>
      <c r="U235" s="132">
        <v>0</v>
      </c>
      <c r="V235" s="132">
        <v>2.6280000000000001E-2</v>
      </c>
      <c r="W235" s="132">
        <v>2.7000000000000001E-3</v>
      </c>
    </row>
    <row r="236" spans="1:23">
      <c r="A236" t="s">
        <v>1213</v>
      </c>
      <c r="B236" t="s">
        <v>1232</v>
      </c>
      <c r="C236" t="s">
        <v>4336</v>
      </c>
      <c r="D236" t="s">
        <v>4337</v>
      </c>
      <c r="E236" t="s">
        <v>80</v>
      </c>
      <c r="F236" t="s">
        <v>4338</v>
      </c>
      <c r="G236" t="s">
        <v>4339</v>
      </c>
      <c r="H236" t="s">
        <v>321</v>
      </c>
      <c r="I236" t="s">
        <v>965</v>
      </c>
      <c r="J236" t="s">
        <v>205</v>
      </c>
      <c r="K236" t="s">
        <v>224</v>
      </c>
      <c r="L236" t="s">
        <v>344</v>
      </c>
      <c r="M236" t="s">
        <v>604</v>
      </c>
      <c r="N236" t="s">
        <v>339</v>
      </c>
      <c r="O236" t="s">
        <v>1215</v>
      </c>
      <c r="P236" s="131">
        <v>1758</v>
      </c>
      <c r="Q236" s="131">
        <v>3.718</v>
      </c>
      <c r="R236" s="131">
        <v>17323</v>
      </c>
      <c r="T236" s="131">
        <v>1132.2739999999999</v>
      </c>
      <c r="U236" s="132">
        <v>0</v>
      </c>
      <c r="V236" s="132">
        <v>2.3560000000000001E-2</v>
      </c>
      <c r="W236" s="132">
        <v>2.4199999999999998E-3</v>
      </c>
    </row>
    <row r="237" spans="1:23">
      <c r="A237" t="s">
        <v>1213</v>
      </c>
      <c r="B237" t="s">
        <v>1233</v>
      </c>
      <c r="C237" t="s">
        <v>4169</v>
      </c>
      <c r="D237" t="s">
        <v>4170</v>
      </c>
      <c r="E237" t="s">
        <v>80</v>
      </c>
      <c r="F237" t="s">
        <v>4171</v>
      </c>
      <c r="G237" t="s">
        <v>4172</v>
      </c>
      <c r="H237" t="s">
        <v>321</v>
      </c>
      <c r="I237" t="s">
        <v>965</v>
      </c>
      <c r="J237" t="s">
        <v>205</v>
      </c>
      <c r="K237" t="s">
        <v>224</v>
      </c>
      <c r="L237" t="s">
        <v>380</v>
      </c>
      <c r="M237" t="s">
        <v>604</v>
      </c>
      <c r="N237" t="s">
        <v>339</v>
      </c>
      <c r="O237" t="s">
        <v>1215</v>
      </c>
      <c r="P237" s="131">
        <v>8328</v>
      </c>
      <c r="Q237" s="131">
        <v>3.718</v>
      </c>
      <c r="R237" s="131">
        <v>109783</v>
      </c>
      <c r="T237" s="131">
        <v>33992.663999999997</v>
      </c>
      <c r="U237" s="132">
        <v>0</v>
      </c>
      <c r="V237" s="132">
        <v>0.25047000000000003</v>
      </c>
      <c r="W237" s="132">
        <v>5.851E-2</v>
      </c>
    </row>
    <row r="238" spans="1:23">
      <c r="A238" t="s">
        <v>1213</v>
      </c>
      <c r="B238" t="s">
        <v>1233</v>
      </c>
      <c r="C238" t="s">
        <v>4386</v>
      </c>
      <c r="D238" t="s">
        <v>4387</v>
      </c>
      <c r="E238" t="s">
        <v>80</v>
      </c>
      <c r="F238" t="s">
        <v>4418</v>
      </c>
      <c r="G238" t="s">
        <v>4419</v>
      </c>
      <c r="H238" t="s">
        <v>321</v>
      </c>
      <c r="I238" t="s">
        <v>965</v>
      </c>
      <c r="J238" t="s">
        <v>205</v>
      </c>
      <c r="K238" t="s">
        <v>281</v>
      </c>
      <c r="L238" t="s">
        <v>380</v>
      </c>
      <c r="M238" t="s">
        <v>604</v>
      </c>
      <c r="N238" t="s">
        <v>339</v>
      </c>
      <c r="O238" t="s">
        <v>1215</v>
      </c>
      <c r="P238" s="131">
        <v>23001</v>
      </c>
      <c r="Q238" s="131">
        <v>3.718</v>
      </c>
      <c r="R238" s="131">
        <v>39730</v>
      </c>
      <c r="T238" s="131">
        <v>33976.188999999998</v>
      </c>
      <c r="U238" s="132">
        <v>0</v>
      </c>
      <c r="V238" s="132">
        <v>0.25035000000000002</v>
      </c>
      <c r="W238" s="132">
        <v>5.849E-2</v>
      </c>
    </row>
    <row r="239" spans="1:23">
      <c r="A239" t="s">
        <v>1213</v>
      </c>
      <c r="B239" t="s">
        <v>1233</v>
      </c>
      <c r="C239" t="s">
        <v>4376</v>
      </c>
      <c r="D239" t="s">
        <v>4377</v>
      </c>
      <c r="E239" t="s">
        <v>80</v>
      </c>
      <c r="F239" t="s">
        <v>4420</v>
      </c>
      <c r="G239" t="s">
        <v>4421</v>
      </c>
      <c r="H239" t="s">
        <v>321</v>
      </c>
      <c r="I239" t="s">
        <v>965</v>
      </c>
      <c r="J239" t="s">
        <v>205</v>
      </c>
      <c r="K239" t="s">
        <v>293</v>
      </c>
      <c r="L239" t="s">
        <v>314</v>
      </c>
      <c r="M239" t="s">
        <v>604</v>
      </c>
      <c r="N239" t="s">
        <v>339</v>
      </c>
      <c r="O239" t="s">
        <v>1215</v>
      </c>
      <c r="P239" s="131">
        <v>83522</v>
      </c>
      <c r="Q239" s="131">
        <v>3.718</v>
      </c>
      <c r="R239" s="131">
        <v>10928.02</v>
      </c>
      <c r="T239" s="131">
        <v>33935.305</v>
      </c>
      <c r="U239" s="132">
        <v>1.0000000000000001E-5</v>
      </c>
      <c r="V239" s="132">
        <v>0.25004999999999999</v>
      </c>
      <c r="W239" s="132">
        <v>5.842E-2</v>
      </c>
    </row>
    <row r="240" spans="1:23">
      <c r="A240" t="s">
        <v>1213</v>
      </c>
      <c r="B240" t="s">
        <v>1233</v>
      </c>
      <c r="C240" t="s">
        <v>4422</v>
      </c>
      <c r="D240" t="s">
        <v>4423</v>
      </c>
      <c r="E240" t="s">
        <v>80</v>
      </c>
      <c r="F240" t="s">
        <v>4424</v>
      </c>
      <c r="G240" t="s">
        <v>4425</v>
      </c>
      <c r="H240" t="s">
        <v>321</v>
      </c>
      <c r="I240" t="s">
        <v>965</v>
      </c>
      <c r="J240" t="s">
        <v>205</v>
      </c>
      <c r="K240" t="s">
        <v>293</v>
      </c>
      <c r="L240" t="s">
        <v>314</v>
      </c>
      <c r="M240" t="s">
        <v>604</v>
      </c>
      <c r="N240" t="s">
        <v>339</v>
      </c>
      <c r="O240" t="s">
        <v>1215</v>
      </c>
      <c r="P240" s="131">
        <v>408704</v>
      </c>
      <c r="Q240" s="131">
        <v>3.718</v>
      </c>
      <c r="R240" s="131">
        <v>2225.13</v>
      </c>
      <c r="T240" s="131">
        <v>33812.218000000001</v>
      </c>
      <c r="U240" s="132">
        <v>6.0000000000000002E-5</v>
      </c>
      <c r="V240" s="132">
        <v>0.24914</v>
      </c>
      <c r="W240" s="132">
        <v>5.8200000000000002E-2</v>
      </c>
    </row>
    <row r="241" spans="1:23">
      <c r="A241" t="s">
        <v>1213</v>
      </c>
      <c r="B241" t="s">
        <v>1236</v>
      </c>
      <c r="C241" t="s">
        <v>4193</v>
      </c>
      <c r="D241" t="s">
        <v>4194</v>
      </c>
      <c r="E241" t="s">
        <v>309</v>
      </c>
      <c r="F241" t="s">
        <v>4225</v>
      </c>
      <c r="G241" t="s">
        <v>4226</v>
      </c>
      <c r="H241" t="s">
        <v>321</v>
      </c>
      <c r="I241" t="s">
        <v>966</v>
      </c>
      <c r="J241" t="s">
        <v>204</v>
      </c>
      <c r="K241" t="s">
        <v>204</v>
      </c>
      <c r="L241" t="s">
        <v>340</v>
      </c>
      <c r="M241" t="s">
        <v>576</v>
      </c>
      <c r="N241" t="s">
        <v>339</v>
      </c>
      <c r="O241" t="s">
        <v>1212</v>
      </c>
      <c r="P241" s="131">
        <v>81552</v>
      </c>
      <c r="Q241" s="131">
        <v>1</v>
      </c>
      <c r="R241" s="131">
        <v>3719.02</v>
      </c>
      <c r="T241" s="131">
        <v>3032.9349999999999</v>
      </c>
      <c r="U241" s="132">
        <v>1.1299999999999999E-3</v>
      </c>
      <c r="V241" s="132">
        <v>0.13358</v>
      </c>
      <c r="W241" s="132">
        <v>4.9590000000000002E-2</v>
      </c>
    </row>
    <row r="242" spans="1:23">
      <c r="A242" t="s">
        <v>1213</v>
      </c>
      <c r="B242" t="s">
        <v>1236</v>
      </c>
      <c r="C242" t="s">
        <v>4201</v>
      </c>
      <c r="D242" t="s">
        <v>4202</v>
      </c>
      <c r="E242" t="s">
        <v>309</v>
      </c>
      <c r="F242" t="s">
        <v>4249</v>
      </c>
      <c r="G242" t="s">
        <v>4250</v>
      </c>
      <c r="H242" t="s">
        <v>321</v>
      </c>
      <c r="I242" t="s">
        <v>966</v>
      </c>
      <c r="J242" t="s">
        <v>204</v>
      </c>
      <c r="K242" t="s">
        <v>204</v>
      </c>
      <c r="L242" t="s">
        <v>340</v>
      </c>
      <c r="M242" t="s">
        <v>630</v>
      </c>
      <c r="N242" t="s">
        <v>339</v>
      </c>
      <c r="O242" t="s">
        <v>1212</v>
      </c>
      <c r="P242" s="131">
        <v>724279</v>
      </c>
      <c r="Q242" s="131">
        <v>1</v>
      </c>
      <c r="R242" s="131">
        <v>404.49</v>
      </c>
      <c r="T242" s="131">
        <v>2929.636</v>
      </c>
      <c r="U242" s="132">
        <v>2.65E-3</v>
      </c>
      <c r="V242" s="132">
        <v>0.12903000000000001</v>
      </c>
      <c r="W242" s="132">
        <v>4.7899999999999998E-2</v>
      </c>
    </row>
    <row r="243" spans="1:23">
      <c r="A243" t="s">
        <v>1213</v>
      </c>
      <c r="B243" t="s">
        <v>1236</v>
      </c>
      <c r="C243" t="s">
        <v>4197</v>
      </c>
      <c r="D243" t="s">
        <v>4198</v>
      </c>
      <c r="E243" t="s">
        <v>309</v>
      </c>
      <c r="F243" t="s">
        <v>4394</v>
      </c>
      <c r="G243" t="s">
        <v>4395</v>
      </c>
      <c r="H243" t="s">
        <v>321</v>
      </c>
      <c r="I243" t="s">
        <v>966</v>
      </c>
      <c r="J243" t="s">
        <v>204</v>
      </c>
      <c r="K243" t="s">
        <v>204</v>
      </c>
      <c r="L243" t="s">
        <v>340</v>
      </c>
      <c r="M243" t="s">
        <v>573</v>
      </c>
      <c r="N243" t="s">
        <v>339</v>
      </c>
      <c r="O243" t="s">
        <v>1212</v>
      </c>
      <c r="P243" s="131">
        <v>711834</v>
      </c>
      <c r="Q243" s="131">
        <v>1</v>
      </c>
      <c r="R243" s="131">
        <v>379.51</v>
      </c>
      <c r="T243" s="131">
        <v>2701.4810000000002</v>
      </c>
      <c r="U243" s="132">
        <v>5.5000000000000003E-4</v>
      </c>
      <c r="V243" s="132">
        <v>0.11899</v>
      </c>
      <c r="W243" s="132">
        <v>4.4170000000000001E-2</v>
      </c>
    </row>
    <row r="244" spans="1:23">
      <c r="A244" t="s">
        <v>1213</v>
      </c>
      <c r="B244" t="s">
        <v>1236</v>
      </c>
      <c r="C244" t="s">
        <v>4273</v>
      </c>
      <c r="D244" t="s">
        <v>4274</v>
      </c>
      <c r="E244" t="s">
        <v>309</v>
      </c>
      <c r="F244" t="s">
        <v>4309</v>
      </c>
      <c r="G244" t="s">
        <v>4310</v>
      </c>
      <c r="H244" t="s">
        <v>321</v>
      </c>
      <c r="I244" t="s">
        <v>965</v>
      </c>
      <c r="J244" t="s">
        <v>204</v>
      </c>
      <c r="K244" t="s">
        <v>204</v>
      </c>
      <c r="L244" t="s">
        <v>340</v>
      </c>
      <c r="M244" t="s">
        <v>604</v>
      </c>
      <c r="N244" t="s">
        <v>339</v>
      </c>
      <c r="O244" t="s">
        <v>1212</v>
      </c>
      <c r="P244" s="131">
        <v>26014</v>
      </c>
      <c r="Q244" s="131">
        <v>1</v>
      </c>
      <c r="R244" s="131">
        <v>10210</v>
      </c>
      <c r="T244" s="131">
        <v>2656.029</v>
      </c>
      <c r="U244" s="132">
        <v>3.8000000000000002E-4</v>
      </c>
      <c r="V244" s="132">
        <v>0.11698</v>
      </c>
      <c r="W244" s="132">
        <v>4.3430000000000003E-2</v>
      </c>
    </row>
    <row r="245" spans="1:23">
      <c r="A245" t="s">
        <v>1213</v>
      </c>
      <c r="B245" t="s">
        <v>1236</v>
      </c>
      <c r="C245" t="s">
        <v>4189</v>
      </c>
      <c r="D245" t="s">
        <v>4190</v>
      </c>
      <c r="E245" t="s">
        <v>309</v>
      </c>
      <c r="F245" t="s">
        <v>4221</v>
      </c>
      <c r="G245" t="s">
        <v>4222</v>
      </c>
      <c r="H245" t="s">
        <v>321</v>
      </c>
      <c r="I245" t="s">
        <v>966</v>
      </c>
      <c r="J245" t="s">
        <v>204</v>
      </c>
      <c r="K245" t="s">
        <v>204</v>
      </c>
      <c r="L245" t="s">
        <v>340</v>
      </c>
      <c r="M245" t="s">
        <v>576</v>
      </c>
      <c r="N245" t="s">
        <v>339</v>
      </c>
      <c r="O245" t="s">
        <v>1212</v>
      </c>
      <c r="P245" s="131">
        <v>504264</v>
      </c>
      <c r="Q245" s="131">
        <v>1</v>
      </c>
      <c r="R245" s="131">
        <v>374.2</v>
      </c>
      <c r="T245" s="131">
        <v>1886.9559999999999</v>
      </c>
      <c r="U245" s="132">
        <v>3.6999999999999999E-4</v>
      </c>
      <c r="V245" s="132">
        <v>8.3110000000000003E-2</v>
      </c>
      <c r="W245" s="132">
        <v>3.0849999999999999E-2</v>
      </c>
    </row>
    <row r="246" spans="1:23">
      <c r="A246" t="s">
        <v>1213</v>
      </c>
      <c r="B246" t="s">
        <v>1236</v>
      </c>
      <c r="C246" t="s">
        <v>4193</v>
      </c>
      <c r="D246" t="s">
        <v>4194</v>
      </c>
      <c r="E246" t="s">
        <v>309</v>
      </c>
      <c r="F246" t="s">
        <v>4245</v>
      </c>
      <c r="G246" t="s">
        <v>4246</v>
      </c>
      <c r="H246" t="s">
        <v>321</v>
      </c>
      <c r="I246" t="s">
        <v>966</v>
      </c>
      <c r="J246" t="s">
        <v>204</v>
      </c>
      <c r="K246" t="s">
        <v>204</v>
      </c>
      <c r="L246" t="s">
        <v>340</v>
      </c>
      <c r="M246" t="s">
        <v>630</v>
      </c>
      <c r="N246" t="s">
        <v>339</v>
      </c>
      <c r="O246" t="s">
        <v>1212</v>
      </c>
      <c r="P246" s="131">
        <v>40538</v>
      </c>
      <c r="Q246" s="131">
        <v>1</v>
      </c>
      <c r="R246" s="131">
        <v>4085.73</v>
      </c>
      <c r="T246" s="131">
        <v>1656.2729999999999</v>
      </c>
      <c r="U246" s="132">
        <v>1.0399999999999999E-3</v>
      </c>
      <c r="V246" s="132">
        <v>7.2950000000000001E-2</v>
      </c>
      <c r="W246" s="132">
        <v>2.708E-2</v>
      </c>
    </row>
    <row r="247" spans="1:23">
      <c r="A247" t="s">
        <v>1213</v>
      </c>
      <c r="B247" t="s">
        <v>1236</v>
      </c>
      <c r="C247" t="s">
        <v>4185</v>
      </c>
      <c r="D247" t="s">
        <v>4186</v>
      </c>
      <c r="E247" t="s">
        <v>309</v>
      </c>
      <c r="F247" t="s">
        <v>4299</v>
      </c>
      <c r="G247" t="s">
        <v>4300</v>
      </c>
      <c r="H247" t="s">
        <v>321</v>
      </c>
      <c r="I247" t="s">
        <v>965</v>
      </c>
      <c r="J247" t="s">
        <v>204</v>
      </c>
      <c r="K247" t="s">
        <v>204</v>
      </c>
      <c r="L247" t="s">
        <v>340</v>
      </c>
      <c r="M247" t="s">
        <v>597</v>
      </c>
      <c r="N247" t="s">
        <v>339</v>
      </c>
      <c r="O247" t="s">
        <v>1212</v>
      </c>
      <c r="P247" s="131">
        <v>16355</v>
      </c>
      <c r="Q247" s="131">
        <v>1</v>
      </c>
      <c r="R247" s="131">
        <v>9860</v>
      </c>
      <c r="T247" s="131">
        <v>1612.6030000000001</v>
      </c>
      <c r="U247" s="132">
        <v>1.64E-3</v>
      </c>
      <c r="V247" s="132">
        <v>7.1029999999999996E-2</v>
      </c>
      <c r="W247" s="132">
        <v>2.6370000000000001E-2</v>
      </c>
    </row>
    <row r="248" spans="1:23">
      <c r="A248" t="s">
        <v>1213</v>
      </c>
      <c r="B248" t="s">
        <v>1236</v>
      </c>
      <c r="C248" t="s">
        <v>4185</v>
      </c>
      <c r="D248" t="s">
        <v>4186</v>
      </c>
      <c r="E248" t="s">
        <v>309</v>
      </c>
      <c r="F248" t="s">
        <v>4187</v>
      </c>
      <c r="G248" t="s">
        <v>4188</v>
      </c>
      <c r="H248" t="s">
        <v>321</v>
      </c>
      <c r="I248" t="s">
        <v>964</v>
      </c>
      <c r="J248" t="s">
        <v>204</v>
      </c>
      <c r="K248" t="s">
        <v>204</v>
      </c>
      <c r="L248" t="s">
        <v>340</v>
      </c>
      <c r="M248" t="s">
        <v>572</v>
      </c>
      <c r="N248" t="s">
        <v>339</v>
      </c>
      <c r="O248" t="s">
        <v>1212</v>
      </c>
      <c r="P248" s="131">
        <v>39149</v>
      </c>
      <c r="Q248" s="131">
        <v>1</v>
      </c>
      <c r="R248" s="131">
        <v>3763</v>
      </c>
      <c r="T248" s="131">
        <v>1473.1769999999999</v>
      </c>
      <c r="U248" s="132">
        <v>4.6000000000000001E-4</v>
      </c>
      <c r="V248" s="132">
        <v>6.4890000000000003E-2</v>
      </c>
      <c r="W248" s="132">
        <v>2.409E-2</v>
      </c>
    </row>
    <row r="249" spans="1:23">
      <c r="A249" t="s">
        <v>1213</v>
      </c>
      <c r="B249" t="s">
        <v>1236</v>
      </c>
      <c r="C249" t="s">
        <v>4189</v>
      </c>
      <c r="D249" t="s">
        <v>4190</v>
      </c>
      <c r="E249" t="s">
        <v>309</v>
      </c>
      <c r="F249" t="s">
        <v>4426</v>
      </c>
      <c r="G249" t="s">
        <v>4427</v>
      </c>
      <c r="H249" t="s">
        <v>321</v>
      </c>
      <c r="I249" t="s">
        <v>965</v>
      </c>
      <c r="J249" t="s">
        <v>204</v>
      </c>
      <c r="K249" t="s">
        <v>204</v>
      </c>
      <c r="L249" t="s">
        <v>340</v>
      </c>
      <c r="M249" t="s">
        <v>605</v>
      </c>
      <c r="N249" t="s">
        <v>339</v>
      </c>
      <c r="O249" t="s">
        <v>1212</v>
      </c>
      <c r="P249" s="131">
        <v>22487</v>
      </c>
      <c r="Q249" s="131">
        <v>1</v>
      </c>
      <c r="R249" s="131">
        <v>5737</v>
      </c>
      <c r="T249" s="131">
        <v>1290.079</v>
      </c>
      <c r="U249" s="132">
        <v>2.2000000000000001E-4</v>
      </c>
      <c r="V249" s="132">
        <v>5.6820000000000002E-2</v>
      </c>
      <c r="W249" s="132">
        <v>2.1090000000000001E-2</v>
      </c>
    </row>
    <row r="250" spans="1:23">
      <c r="A250" t="s">
        <v>1213</v>
      </c>
      <c r="B250" t="s">
        <v>1236</v>
      </c>
      <c r="C250" t="s">
        <v>4201</v>
      </c>
      <c r="D250" t="s">
        <v>4202</v>
      </c>
      <c r="E250" t="s">
        <v>309</v>
      </c>
      <c r="F250" t="s">
        <v>4203</v>
      </c>
      <c r="G250" t="s">
        <v>4204</v>
      </c>
      <c r="H250" t="s">
        <v>321</v>
      </c>
      <c r="I250" t="s">
        <v>964</v>
      </c>
      <c r="J250" t="s">
        <v>204</v>
      </c>
      <c r="K250" t="s">
        <v>204</v>
      </c>
      <c r="L250" t="s">
        <v>340</v>
      </c>
      <c r="M250" t="s">
        <v>572</v>
      </c>
      <c r="N250" t="s">
        <v>339</v>
      </c>
      <c r="O250" t="s">
        <v>1212</v>
      </c>
      <c r="P250" s="131">
        <v>44907</v>
      </c>
      <c r="Q250" s="131">
        <v>1</v>
      </c>
      <c r="R250" s="131">
        <v>2397</v>
      </c>
      <c r="T250" s="131">
        <v>1076.421</v>
      </c>
      <c r="U250" s="132">
        <v>2.2000000000000001E-4</v>
      </c>
      <c r="V250" s="132">
        <v>4.7410000000000001E-2</v>
      </c>
      <c r="W250" s="132">
        <v>1.7600000000000001E-2</v>
      </c>
    </row>
    <row r="251" spans="1:23">
      <c r="A251" t="s">
        <v>1213</v>
      </c>
      <c r="B251" t="s">
        <v>1236</v>
      </c>
      <c r="C251" t="s">
        <v>4189</v>
      </c>
      <c r="D251" t="s">
        <v>4190</v>
      </c>
      <c r="E251" t="s">
        <v>309</v>
      </c>
      <c r="F251" t="s">
        <v>4191</v>
      </c>
      <c r="G251" t="s">
        <v>4192</v>
      </c>
      <c r="H251" t="s">
        <v>321</v>
      </c>
      <c r="I251" t="s">
        <v>964</v>
      </c>
      <c r="J251" t="s">
        <v>204</v>
      </c>
      <c r="K251" t="s">
        <v>204</v>
      </c>
      <c r="L251" t="s">
        <v>340</v>
      </c>
      <c r="M251" t="s">
        <v>572</v>
      </c>
      <c r="N251" t="s">
        <v>339</v>
      </c>
      <c r="O251" t="s">
        <v>1212</v>
      </c>
      <c r="P251" s="131">
        <v>40218</v>
      </c>
      <c r="Q251" s="131">
        <v>1</v>
      </c>
      <c r="R251" s="131">
        <v>2391</v>
      </c>
      <c r="T251" s="131">
        <v>961.61199999999997</v>
      </c>
      <c r="U251" s="132">
        <v>1E-4</v>
      </c>
      <c r="V251" s="132">
        <v>4.2349999999999999E-2</v>
      </c>
      <c r="W251" s="132">
        <v>1.5720000000000001E-2</v>
      </c>
    </row>
    <row r="252" spans="1:23">
      <c r="A252" t="s">
        <v>1213</v>
      </c>
      <c r="B252" t="s">
        <v>1236</v>
      </c>
      <c r="C252" t="s">
        <v>4197</v>
      </c>
      <c r="D252" t="s">
        <v>4198</v>
      </c>
      <c r="E252" t="s">
        <v>309</v>
      </c>
      <c r="F252" t="s">
        <v>4219</v>
      </c>
      <c r="G252" t="s">
        <v>4220</v>
      </c>
      <c r="H252" t="s">
        <v>321</v>
      </c>
      <c r="I252" t="s">
        <v>965</v>
      </c>
      <c r="J252" t="s">
        <v>204</v>
      </c>
      <c r="K252" t="s">
        <v>204</v>
      </c>
      <c r="L252" t="s">
        <v>340</v>
      </c>
      <c r="M252" t="s">
        <v>605</v>
      </c>
      <c r="N252" t="s">
        <v>339</v>
      </c>
      <c r="O252" t="s">
        <v>1212</v>
      </c>
      <c r="P252" s="131">
        <v>14004</v>
      </c>
      <c r="Q252" s="131">
        <v>1</v>
      </c>
      <c r="R252" s="131">
        <v>4851</v>
      </c>
      <c r="T252" s="131">
        <v>679.33399999999995</v>
      </c>
      <c r="U252" s="132">
        <v>1.1E-4</v>
      </c>
      <c r="V252" s="132">
        <v>2.9919999999999999E-2</v>
      </c>
      <c r="W252" s="132">
        <v>1.111E-2</v>
      </c>
    </row>
    <row r="253" spans="1:23">
      <c r="A253" t="s">
        <v>1213</v>
      </c>
      <c r="B253" t="s">
        <v>1236</v>
      </c>
      <c r="C253" t="s">
        <v>4193</v>
      </c>
      <c r="D253" t="s">
        <v>4194</v>
      </c>
      <c r="E253" t="s">
        <v>309</v>
      </c>
      <c r="F253" t="s">
        <v>4195</v>
      </c>
      <c r="G253" t="s">
        <v>4196</v>
      </c>
      <c r="H253" t="s">
        <v>321</v>
      </c>
      <c r="I253" t="s">
        <v>964</v>
      </c>
      <c r="J253" t="s">
        <v>204</v>
      </c>
      <c r="K253" t="s">
        <v>204</v>
      </c>
      <c r="L253" t="s">
        <v>340</v>
      </c>
      <c r="M253" t="s">
        <v>572</v>
      </c>
      <c r="N253" t="s">
        <v>339</v>
      </c>
      <c r="O253" t="s">
        <v>1212</v>
      </c>
      <c r="P253" s="131">
        <v>266</v>
      </c>
      <c r="Q253" s="131">
        <v>1</v>
      </c>
      <c r="R253" s="131">
        <v>23890</v>
      </c>
      <c r="T253" s="131">
        <v>63.546999999999997</v>
      </c>
      <c r="U253" s="132">
        <v>1.0000000000000001E-5</v>
      </c>
      <c r="V253" s="132">
        <v>2.8E-3</v>
      </c>
      <c r="W253" s="132">
        <v>1.0399999999999999E-3</v>
      </c>
    </row>
    <row r="254" spans="1:23">
      <c r="A254" t="s">
        <v>1213</v>
      </c>
      <c r="B254" t="s">
        <v>1236</v>
      </c>
      <c r="C254" t="s">
        <v>4177</v>
      </c>
      <c r="D254" t="s">
        <v>4178</v>
      </c>
      <c r="E254" t="s">
        <v>80</v>
      </c>
      <c r="F254" t="s">
        <v>4414</v>
      </c>
      <c r="G254" t="s">
        <v>4415</v>
      </c>
      <c r="H254" t="s">
        <v>321</v>
      </c>
      <c r="I254" t="s">
        <v>967</v>
      </c>
      <c r="J254" t="s">
        <v>205</v>
      </c>
      <c r="K254" t="s">
        <v>224</v>
      </c>
      <c r="L254" t="s">
        <v>344</v>
      </c>
      <c r="M254" t="s">
        <v>732</v>
      </c>
      <c r="N254" t="s">
        <v>339</v>
      </c>
      <c r="O254" t="s">
        <v>1215</v>
      </c>
      <c r="P254" s="131">
        <v>902</v>
      </c>
      <c r="Q254" s="131">
        <v>3.718</v>
      </c>
      <c r="R254" s="131">
        <v>10869</v>
      </c>
      <c r="T254" s="131">
        <v>364.50700000000001</v>
      </c>
      <c r="U254" s="132">
        <v>0</v>
      </c>
      <c r="V254" s="132">
        <v>1.6049999999999998E-2</v>
      </c>
      <c r="W254" s="132">
        <v>5.96E-3</v>
      </c>
    </row>
    <row r="255" spans="1:23">
      <c r="A255" t="s">
        <v>1213</v>
      </c>
      <c r="B255" t="s">
        <v>1236</v>
      </c>
      <c r="C255" t="s">
        <v>4177</v>
      </c>
      <c r="D255" t="s">
        <v>4178</v>
      </c>
      <c r="E255" t="s">
        <v>80</v>
      </c>
      <c r="F255" t="s">
        <v>4340</v>
      </c>
      <c r="G255" t="s">
        <v>4341</v>
      </c>
      <c r="H255" t="s">
        <v>321</v>
      </c>
      <c r="I255" t="s">
        <v>965</v>
      </c>
      <c r="J255" t="s">
        <v>205</v>
      </c>
      <c r="K255" t="s">
        <v>224</v>
      </c>
      <c r="L255" t="s">
        <v>344</v>
      </c>
      <c r="M255" t="s">
        <v>602</v>
      </c>
      <c r="N255" t="s">
        <v>339</v>
      </c>
      <c r="O255" t="s">
        <v>1215</v>
      </c>
      <c r="P255" s="131">
        <v>431</v>
      </c>
      <c r="Q255" s="131">
        <v>3.718</v>
      </c>
      <c r="R255" s="131">
        <v>19949</v>
      </c>
      <c r="T255" s="131">
        <v>319.67399999999998</v>
      </c>
      <c r="U255" s="132">
        <v>0</v>
      </c>
      <c r="V255" s="132">
        <v>1.4080000000000001E-2</v>
      </c>
      <c r="W255" s="132">
        <v>5.2300000000000003E-3</v>
      </c>
    </row>
    <row r="256" spans="1:23">
      <c r="A256" t="s">
        <v>1213</v>
      </c>
      <c r="B256" t="s">
        <v>1237</v>
      </c>
      <c r="C256" t="s">
        <v>4193</v>
      </c>
      <c r="D256" t="s">
        <v>4194</v>
      </c>
      <c r="E256" t="s">
        <v>309</v>
      </c>
      <c r="F256" t="s">
        <v>4293</v>
      </c>
      <c r="G256" t="s">
        <v>4294</v>
      </c>
      <c r="H256" t="s">
        <v>321</v>
      </c>
      <c r="I256" t="s">
        <v>965</v>
      </c>
      <c r="J256" t="s">
        <v>204</v>
      </c>
      <c r="K256" t="s">
        <v>204</v>
      </c>
      <c r="L256" t="s">
        <v>340</v>
      </c>
      <c r="M256" t="s">
        <v>598</v>
      </c>
      <c r="N256" t="s">
        <v>339</v>
      </c>
      <c r="O256" t="s">
        <v>1212</v>
      </c>
      <c r="P256" s="131">
        <v>4008</v>
      </c>
      <c r="Q256" s="131">
        <v>1</v>
      </c>
      <c r="R256" s="131">
        <v>15710</v>
      </c>
      <c r="T256" s="131">
        <v>629.65700000000004</v>
      </c>
      <c r="U256" s="132">
        <v>4.0999999999999999E-4</v>
      </c>
      <c r="V256" s="132">
        <v>6.7089999999999997E-2</v>
      </c>
      <c r="W256" s="132">
        <v>9.6399999999999993E-3</v>
      </c>
    </row>
    <row r="257" spans="1:23">
      <c r="A257" t="s">
        <v>1213</v>
      </c>
      <c r="B257" t="s">
        <v>1237</v>
      </c>
      <c r="C257" t="s">
        <v>4185</v>
      </c>
      <c r="D257" t="s">
        <v>4186</v>
      </c>
      <c r="E257" t="s">
        <v>309</v>
      </c>
      <c r="F257" t="s">
        <v>4428</v>
      </c>
      <c r="G257" t="s">
        <v>4429</v>
      </c>
      <c r="H257" t="s">
        <v>321</v>
      </c>
      <c r="I257" t="s">
        <v>965</v>
      </c>
      <c r="J257" t="s">
        <v>204</v>
      </c>
      <c r="K257" t="s">
        <v>204</v>
      </c>
      <c r="L257" t="s">
        <v>340</v>
      </c>
      <c r="M257" t="s">
        <v>716</v>
      </c>
      <c r="N257" t="s">
        <v>339</v>
      </c>
      <c r="O257" t="s">
        <v>1212</v>
      </c>
      <c r="P257" s="131">
        <v>9583</v>
      </c>
      <c r="Q257" s="131">
        <v>1</v>
      </c>
      <c r="R257" s="131">
        <v>2578</v>
      </c>
      <c r="T257" s="131">
        <v>247.05</v>
      </c>
      <c r="U257" s="132">
        <v>1.47E-3</v>
      </c>
      <c r="V257" s="132">
        <v>2.632E-2</v>
      </c>
      <c r="W257" s="132">
        <v>3.7799999999999999E-3</v>
      </c>
    </row>
    <row r="258" spans="1:23">
      <c r="A258" t="s">
        <v>1213</v>
      </c>
      <c r="B258" t="s">
        <v>1237</v>
      </c>
      <c r="C258" t="s">
        <v>4189</v>
      </c>
      <c r="D258" t="s">
        <v>4190</v>
      </c>
      <c r="E258" t="s">
        <v>309</v>
      </c>
      <c r="F258" t="s">
        <v>4295</v>
      </c>
      <c r="G258" t="s">
        <v>4296</v>
      </c>
      <c r="H258" t="s">
        <v>321</v>
      </c>
      <c r="I258" t="s">
        <v>965</v>
      </c>
      <c r="J258" t="s">
        <v>204</v>
      </c>
      <c r="K258" t="s">
        <v>204</v>
      </c>
      <c r="L258" t="s">
        <v>340</v>
      </c>
      <c r="M258" t="s">
        <v>582</v>
      </c>
      <c r="N258" t="s">
        <v>339</v>
      </c>
      <c r="O258" t="s">
        <v>1212</v>
      </c>
      <c r="P258" s="131">
        <v>912</v>
      </c>
      <c r="Q258" s="131">
        <v>1</v>
      </c>
      <c r="R258" s="131">
        <v>19080</v>
      </c>
      <c r="T258" s="131">
        <v>174.01</v>
      </c>
      <c r="U258" s="132">
        <v>4.0000000000000003E-5</v>
      </c>
      <c r="V258" s="132">
        <v>1.8540000000000001E-2</v>
      </c>
      <c r="W258" s="132">
        <v>2.66E-3</v>
      </c>
    </row>
    <row r="259" spans="1:23">
      <c r="A259" t="s">
        <v>1213</v>
      </c>
      <c r="B259" t="s">
        <v>1237</v>
      </c>
      <c r="C259" t="s">
        <v>4193</v>
      </c>
      <c r="D259" t="s">
        <v>4194</v>
      </c>
      <c r="E259" t="s">
        <v>309</v>
      </c>
      <c r="F259" t="s">
        <v>4195</v>
      </c>
      <c r="G259" t="s">
        <v>4196</v>
      </c>
      <c r="H259" t="s">
        <v>321</v>
      </c>
      <c r="I259" t="s">
        <v>964</v>
      </c>
      <c r="J259" t="s">
        <v>204</v>
      </c>
      <c r="K259" t="s">
        <v>204</v>
      </c>
      <c r="L259" t="s">
        <v>340</v>
      </c>
      <c r="M259" t="s">
        <v>572</v>
      </c>
      <c r="N259" t="s">
        <v>339</v>
      </c>
      <c r="O259" t="s">
        <v>1212</v>
      </c>
      <c r="P259" s="131">
        <v>554</v>
      </c>
      <c r="Q259" s="131">
        <v>1</v>
      </c>
      <c r="R259" s="131">
        <v>23890</v>
      </c>
      <c r="T259" s="131">
        <v>132.351</v>
      </c>
      <c r="U259" s="132">
        <v>2.0000000000000002E-5</v>
      </c>
      <c r="V259" s="132">
        <v>1.41E-2</v>
      </c>
      <c r="W259" s="132">
        <v>2.0300000000000001E-3</v>
      </c>
    </row>
    <row r="260" spans="1:23">
      <c r="A260" t="s">
        <v>1213</v>
      </c>
      <c r="B260" t="s">
        <v>1237</v>
      </c>
      <c r="C260" t="s">
        <v>4185</v>
      </c>
      <c r="D260" t="s">
        <v>4186</v>
      </c>
      <c r="E260" t="s">
        <v>309</v>
      </c>
      <c r="F260" t="s">
        <v>4297</v>
      </c>
      <c r="G260" t="s">
        <v>4298</v>
      </c>
      <c r="H260" t="s">
        <v>321</v>
      </c>
      <c r="I260" t="s">
        <v>965</v>
      </c>
      <c r="J260" t="s">
        <v>204</v>
      </c>
      <c r="K260" t="s">
        <v>204</v>
      </c>
      <c r="L260" t="s">
        <v>340</v>
      </c>
      <c r="M260" t="s">
        <v>582</v>
      </c>
      <c r="N260" t="s">
        <v>339</v>
      </c>
      <c r="O260" t="s">
        <v>1212</v>
      </c>
      <c r="P260" s="131">
        <v>2367</v>
      </c>
      <c r="Q260" s="131">
        <v>1</v>
      </c>
      <c r="R260" s="131">
        <v>5258</v>
      </c>
      <c r="T260" s="131">
        <v>124.45699999999999</v>
      </c>
      <c r="U260" s="132">
        <v>3.4000000000000002E-4</v>
      </c>
      <c r="V260" s="132">
        <v>1.3259999999999999E-2</v>
      </c>
      <c r="W260" s="132">
        <v>1.91E-3</v>
      </c>
    </row>
    <row r="261" spans="1:23">
      <c r="A261" t="s">
        <v>1213</v>
      </c>
      <c r="B261" t="s">
        <v>1237</v>
      </c>
      <c r="C261" t="s">
        <v>4185</v>
      </c>
      <c r="D261" t="s">
        <v>4186</v>
      </c>
      <c r="E261" t="s">
        <v>309</v>
      </c>
      <c r="F261" t="s">
        <v>4207</v>
      </c>
      <c r="G261" t="s">
        <v>4208</v>
      </c>
      <c r="H261" t="s">
        <v>321</v>
      </c>
      <c r="I261" t="s">
        <v>965</v>
      </c>
      <c r="J261" t="s">
        <v>204</v>
      </c>
      <c r="K261" t="s">
        <v>204</v>
      </c>
      <c r="L261" t="s">
        <v>340</v>
      </c>
      <c r="M261" t="s">
        <v>605</v>
      </c>
      <c r="N261" t="s">
        <v>339</v>
      </c>
      <c r="O261" t="s">
        <v>1212</v>
      </c>
      <c r="P261" s="131">
        <v>1320</v>
      </c>
      <c r="Q261" s="131">
        <v>1</v>
      </c>
      <c r="R261" s="131">
        <v>7053</v>
      </c>
      <c r="T261" s="131">
        <v>93.1</v>
      </c>
      <c r="U261" s="132">
        <v>4.0000000000000003E-5</v>
      </c>
      <c r="V261" s="132">
        <v>9.92E-3</v>
      </c>
      <c r="W261" s="132">
        <v>1.4300000000000001E-3</v>
      </c>
    </row>
    <row r="262" spans="1:23">
      <c r="A262" t="s">
        <v>1213</v>
      </c>
      <c r="B262" t="s">
        <v>1237</v>
      </c>
      <c r="C262" t="s">
        <v>4193</v>
      </c>
      <c r="D262" t="s">
        <v>4194</v>
      </c>
      <c r="E262" t="s">
        <v>309</v>
      </c>
      <c r="F262" t="s">
        <v>4430</v>
      </c>
      <c r="G262" t="s">
        <v>4431</v>
      </c>
      <c r="H262" t="s">
        <v>321</v>
      </c>
      <c r="I262" t="s">
        <v>965</v>
      </c>
      <c r="J262" t="s">
        <v>204</v>
      </c>
      <c r="K262" t="s">
        <v>204</v>
      </c>
      <c r="L262" t="s">
        <v>340</v>
      </c>
      <c r="M262" t="s">
        <v>707</v>
      </c>
      <c r="N262" t="s">
        <v>339</v>
      </c>
      <c r="O262" t="s">
        <v>1212</v>
      </c>
      <c r="P262" s="131">
        <v>1418</v>
      </c>
      <c r="Q262" s="131">
        <v>1</v>
      </c>
      <c r="R262" s="131">
        <v>5309</v>
      </c>
      <c r="T262" s="131">
        <v>75.281999999999996</v>
      </c>
      <c r="U262" s="132">
        <v>4.0999999999999999E-4</v>
      </c>
      <c r="V262" s="132">
        <v>8.0199999999999994E-3</v>
      </c>
      <c r="W262" s="132">
        <v>1.15E-3</v>
      </c>
    </row>
    <row r="263" spans="1:23">
      <c r="A263" t="s">
        <v>1213</v>
      </c>
      <c r="B263" t="s">
        <v>1237</v>
      </c>
      <c r="C263" t="s">
        <v>4173</v>
      </c>
      <c r="D263" t="s">
        <v>4174</v>
      </c>
      <c r="E263" t="s">
        <v>80</v>
      </c>
      <c r="F263" t="s">
        <v>4175</v>
      </c>
      <c r="G263" t="s">
        <v>4176</v>
      </c>
      <c r="H263" t="s">
        <v>321</v>
      </c>
      <c r="I263" t="s">
        <v>965</v>
      </c>
      <c r="J263" t="s">
        <v>205</v>
      </c>
      <c r="K263" t="s">
        <v>224</v>
      </c>
      <c r="L263" t="s">
        <v>346</v>
      </c>
      <c r="M263" t="s">
        <v>597</v>
      </c>
      <c r="N263" t="s">
        <v>339</v>
      </c>
      <c r="O263" t="s">
        <v>1215</v>
      </c>
      <c r="P263" s="131">
        <v>1178</v>
      </c>
      <c r="Q263" s="131">
        <v>3.718</v>
      </c>
      <c r="R263" s="131">
        <v>46892</v>
      </c>
      <c r="S263" s="131">
        <v>0.629</v>
      </c>
      <c r="T263" s="131">
        <v>2056.1170000000002</v>
      </c>
      <c r="U263" s="132">
        <v>0</v>
      </c>
      <c r="V263" s="132">
        <v>0.21914</v>
      </c>
      <c r="W263" s="132">
        <v>3.1480000000000001E-2</v>
      </c>
    </row>
    <row r="264" spans="1:23">
      <c r="A264" t="s">
        <v>1213</v>
      </c>
      <c r="B264" t="s">
        <v>1237</v>
      </c>
      <c r="C264" t="s">
        <v>4165</v>
      </c>
      <c r="D264" t="s">
        <v>4166</v>
      </c>
      <c r="E264" t="s">
        <v>80</v>
      </c>
      <c r="F264" t="s">
        <v>4167</v>
      </c>
      <c r="G264" t="s">
        <v>4168</v>
      </c>
      <c r="H264" t="s">
        <v>321</v>
      </c>
      <c r="I264" t="s">
        <v>965</v>
      </c>
      <c r="J264" t="s">
        <v>205</v>
      </c>
      <c r="K264" t="s">
        <v>224</v>
      </c>
      <c r="L264" t="s">
        <v>344</v>
      </c>
      <c r="M264" t="s">
        <v>604</v>
      </c>
      <c r="N264" t="s">
        <v>339</v>
      </c>
      <c r="O264" t="s">
        <v>1215</v>
      </c>
      <c r="P264" s="131">
        <v>916</v>
      </c>
      <c r="Q264" s="131">
        <v>3.718</v>
      </c>
      <c r="R264" s="131">
        <v>51391</v>
      </c>
      <c r="T264" s="131">
        <v>1750.2170000000001</v>
      </c>
      <c r="U264" s="132">
        <v>0</v>
      </c>
      <c r="V264" s="132">
        <v>0.18648000000000001</v>
      </c>
      <c r="W264" s="132">
        <v>2.6790000000000001E-2</v>
      </c>
    </row>
    <row r="265" spans="1:23">
      <c r="A265" t="s">
        <v>1213</v>
      </c>
      <c r="B265" t="s">
        <v>1237</v>
      </c>
      <c r="C265" t="s">
        <v>4336</v>
      </c>
      <c r="D265" t="s">
        <v>4337</v>
      </c>
      <c r="E265" t="s">
        <v>80</v>
      </c>
      <c r="F265" t="s">
        <v>4338</v>
      </c>
      <c r="G265" t="s">
        <v>4339</v>
      </c>
      <c r="H265" t="s">
        <v>321</v>
      </c>
      <c r="I265" t="s">
        <v>965</v>
      </c>
      <c r="J265" t="s">
        <v>205</v>
      </c>
      <c r="K265" t="s">
        <v>224</v>
      </c>
      <c r="L265" t="s">
        <v>344</v>
      </c>
      <c r="M265" t="s">
        <v>604</v>
      </c>
      <c r="N265" t="s">
        <v>339</v>
      </c>
      <c r="O265" t="s">
        <v>1215</v>
      </c>
      <c r="P265" s="131">
        <v>1373</v>
      </c>
      <c r="Q265" s="131">
        <v>3.718</v>
      </c>
      <c r="R265" s="131">
        <v>17323</v>
      </c>
      <c r="T265" s="131">
        <v>884.30700000000002</v>
      </c>
      <c r="U265" s="132">
        <v>0</v>
      </c>
      <c r="V265" s="132">
        <v>9.4219999999999998E-2</v>
      </c>
      <c r="W265" s="132">
        <v>1.354E-2</v>
      </c>
    </row>
    <row r="266" spans="1:23">
      <c r="A266" t="s">
        <v>1213</v>
      </c>
      <c r="B266" t="s">
        <v>1237</v>
      </c>
      <c r="C266" t="s">
        <v>4332</v>
      </c>
      <c r="D266" t="s">
        <v>4333</v>
      </c>
      <c r="E266" t="s">
        <v>80</v>
      </c>
      <c r="F266" t="s">
        <v>4334</v>
      </c>
      <c r="G266" t="s">
        <v>4335</v>
      </c>
      <c r="H266" t="s">
        <v>321</v>
      </c>
      <c r="I266" t="s">
        <v>965</v>
      </c>
      <c r="J266" t="s">
        <v>205</v>
      </c>
      <c r="K266" t="s">
        <v>224</v>
      </c>
      <c r="L266" t="s">
        <v>314</v>
      </c>
      <c r="M266" t="s">
        <v>597</v>
      </c>
      <c r="N266" t="s">
        <v>339</v>
      </c>
      <c r="O266" t="s">
        <v>1215</v>
      </c>
      <c r="P266" s="131">
        <v>1183</v>
      </c>
      <c r="Q266" s="131">
        <v>3.718</v>
      </c>
      <c r="R266" s="131">
        <v>19302</v>
      </c>
      <c r="T266" s="131">
        <v>848.97799999999995</v>
      </c>
      <c r="U266" s="132">
        <v>0</v>
      </c>
      <c r="V266" s="132">
        <v>9.0450000000000003E-2</v>
      </c>
      <c r="W266" s="132">
        <v>1.2999999999999999E-2</v>
      </c>
    </row>
    <row r="267" spans="1:23">
      <c r="A267" t="s">
        <v>1213</v>
      </c>
      <c r="B267" t="s">
        <v>1237</v>
      </c>
      <c r="C267" t="s">
        <v>4181</v>
      </c>
      <c r="D267" t="s">
        <v>4182</v>
      </c>
      <c r="E267" t="s">
        <v>80</v>
      </c>
      <c r="F267" t="s">
        <v>4183</v>
      </c>
      <c r="G267" t="s">
        <v>4184</v>
      </c>
      <c r="H267" t="s">
        <v>321</v>
      </c>
      <c r="I267" t="s">
        <v>965</v>
      </c>
      <c r="J267" t="s">
        <v>205</v>
      </c>
      <c r="K267" t="s">
        <v>224</v>
      </c>
      <c r="L267" t="s">
        <v>344</v>
      </c>
      <c r="M267" t="s">
        <v>604</v>
      </c>
      <c r="N267" t="s">
        <v>339</v>
      </c>
      <c r="O267" t="s">
        <v>1215</v>
      </c>
      <c r="P267" s="131">
        <v>269</v>
      </c>
      <c r="Q267" s="131">
        <v>3.718</v>
      </c>
      <c r="R267" s="131">
        <v>55939</v>
      </c>
      <c r="S267" s="131">
        <v>0.34</v>
      </c>
      <c r="T267" s="131">
        <v>560.73500000000001</v>
      </c>
      <c r="U267" s="132">
        <v>0</v>
      </c>
      <c r="V267" s="132">
        <v>5.978E-2</v>
      </c>
      <c r="W267" s="132">
        <v>8.5900000000000004E-3</v>
      </c>
    </row>
    <row r="268" spans="1:23">
      <c r="A268" t="s">
        <v>1213</v>
      </c>
      <c r="B268" t="s">
        <v>1237</v>
      </c>
      <c r="C268" t="s">
        <v>4177</v>
      </c>
      <c r="D268" t="s">
        <v>4178</v>
      </c>
      <c r="E268" t="s">
        <v>80</v>
      </c>
      <c r="F268" t="s">
        <v>4432</v>
      </c>
      <c r="G268" t="s">
        <v>4433</v>
      </c>
      <c r="H268" t="s">
        <v>321</v>
      </c>
      <c r="I268" t="s">
        <v>965</v>
      </c>
      <c r="J268" t="s">
        <v>205</v>
      </c>
      <c r="K268" t="s">
        <v>224</v>
      </c>
      <c r="L268" t="s">
        <v>344</v>
      </c>
      <c r="M268" t="s">
        <v>735</v>
      </c>
      <c r="N268" t="s">
        <v>339</v>
      </c>
      <c r="O268" t="s">
        <v>1215</v>
      </c>
      <c r="P268" s="131">
        <v>1180</v>
      </c>
      <c r="Q268" s="131">
        <v>3.718</v>
      </c>
      <c r="R268" s="131">
        <v>6856</v>
      </c>
      <c r="T268" s="131">
        <v>300.78899999999999</v>
      </c>
      <c r="U268" s="132">
        <v>0</v>
      </c>
      <c r="V268" s="132">
        <v>3.2050000000000002E-2</v>
      </c>
      <c r="W268" s="132">
        <v>4.5999999999999999E-3</v>
      </c>
    </row>
    <row r="269" spans="1:23">
      <c r="A269" t="s">
        <v>1213</v>
      </c>
      <c r="B269" t="s">
        <v>1237</v>
      </c>
      <c r="C269" t="s">
        <v>4181</v>
      </c>
      <c r="D269" t="s">
        <v>4182</v>
      </c>
      <c r="E269" t="s">
        <v>80</v>
      </c>
      <c r="F269" t="s">
        <v>4416</v>
      </c>
      <c r="G269" t="s">
        <v>4417</v>
      </c>
      <c r="H269" t="s">
        <v>321</v>
      </c>
      <c r="I269" t="s">
        <v>965</v>
      </c>
      <c r="J269" t="s">
        <v>205</v>
      </c>
      <c r="K269" t="s">
        <v>224</v>
      </c>
      <c r="L269" t="s">
        <v>344</v>
      </c>
      <c r="M269" t="s">
        <v>735</v>
      </c>
      <c r="N269" t="s">
        <v>339</v>
      </c>
      <c r="O269" t="s">
        <v>1215</v>
      </c>
      <c r="P269" s="131">
        <v>1515</v>
      </c>
      <c r="Q269" s="131">
        <v>3.718</v>
      </c>
      <c r="R269" s="131">
        <v>4981</v>
      </c>
      <c r="T269" s="131">
        <v>280.56799999999998</v>
      </c>
      <c r="U269" s="132">
        <v>0</v>
      </c>
      <c r="V269" s="132">
        <v>2.989E-2</v>
      </c>
      <c r="W269" s="132">
        <v>4.2900000000000004E-3</v>
      </c>
    </row>
    <row r="270" spans="1:23">
      <c r="A270" t="s">
        <v>1213</v>
      </c>
      <c r="B270" t="s">
        <v>1237</v>
      </c>
      <c r="C270" t="s">
        <v>4386</v>
      </c>
      <c r="D270" t="s">
        <v>4387</v>
      </c>
      <c r="E270" t="s">
        <v>80</v>
      </c>
      <c r="F270" t="s">
        <v>4388</v>
      </c>
      <c r="G270" t="s">
        <v>4389</v>
      </c>
      <c r="H270" t="s">
        <v>321</v>
      </c>
      <c r="I270" t="s">
        <v>965</v>
      </c>
      <c r="J270" t="s">
        <v>205</v>
      </c>
      <c r="K270" t="s">
        <v>281</v>
      </c>
      <c r="L270" t="s">
        <v>314</v>
      </c>
      <c r="M270" t="s">
        <v>735</v>
      </c>
      <c r="N270" t="s">
        <v>339</v>
      </c>
      <c r="O270" t="s">
        <v>1216</v>
      </c>
      <c r="P270" s="131">
        <v>1507</v>
      </c>
      <c r="Q270" s="131">
        <v>4.0218999999999996</v>
      </c>
      <c r="R270" s="131">
        <v>4201.3999999999996</v>
      </c>
      <c r="T270" s="131">
        <v>254.64699999999999</v>
      </c>
      <c r="U270" s="132">
        <v>0</v>
      </c>
      <c r="V270" s="132">
        <v>2.7130000000000001E-2</v>
      </c>
      <c r="W270" s="132">
        <v>3.8999999999999998E-3</v>
      </c>
    </row>
    <row r="271" spans="1:23">
      <c r="A271" t="s">
        <v>1213</v>
      </c>
      <c r="B271" t="s">
        <v>1237</v>
      </c>
      <c r="C271" t="s">
        <v>4177</v>
      </c>
      <c r="D271" t="s">
        <v>4178</v>
      </c>
      <c r="E271" t="s">
        <v>80</v>
      </c>
      <c r="F271" t="s">
        <v>4414</v>
      </c>
      <c r="G271" t="s">
        <v>4415</v>
      </c>
      <c r="H271" t="s">
        <v>321</v>
      </c>
      <c r="I271" t="s">
        <v>967</v>
      </c>
      <c r="J271" t="s">
        <v>205</v>
      </c>
      <c r="K271" t="s">
        <v>224</v>
      </c>
      <c r="L271" t="s">
        <v>344</v>
      </c>
      <c r="M271" t="s">
        <v>732</v>
      </c>
      <c r="N271" t="s">
        <v>339</v>
      </c>
      <c r="O271" t="s">
        <v>1215</v>
      </c>
      <c r="P271" s="131">
        <v>548</v>
      </c>
      <c r="Q271" s="131">
        <v>3.718</v>
      </c>
      <c r="R271" s="131">
        <v>10869</v>
      </c>
      <c r="T271" s="131">
        <v>221.452</v>
      </c>
      <c r="U271" s="132">
        <v>0</v>
      </c>
      <c r="V271" s="132">
        <v>2.359E-2</v>
      </c>
      <c r="W271" s="132">
        <v>3.3899999999999998E-3</v>
      </c>
    </row>
    <row r="272" spans="1:23">
      <c r="A272" t="s">
        <v>1213</v>
      </c>
      <c r="B272" t="s">
        <v>1237</v>
      </c>
      <c r="C272" t="s">
        <v>4177</v>
      </c>
      <c r="D272" t="s">
        <v>4178</v>
      </c>
      <c r="E272" t="s">
        <v>80</v>
      </c>
      <c r="F272" t="s">
        <v>4434</v>
      </c>
      <c r="G272" t="s">
        <v>4435</v>
      </c>
      <c r="H272" t="s">
        <v>321</v>
      </c>
      <c r="I272" t="s">
        <v>965</v>
      </c>
      <c r="J272" t="s">
        <v>205</v>
      </c>
      <c r="K272" t="s">
        <v>238</v>
      </c>
      <c r="L272" t="s">
        <v>314</v>
      </c>
      <c r="M272" t="s">
        <v>706</v>
      </c>
      <c r="N272" t="s">
        <v>339</v>
      </c>
      <c r="O272" t="s">
        <v>1216</v>
      </c>
      <c r="P272" s="131">
        <v>244</v>
      </c>
      <c r="Q272" s="131">
        <v>4.0218999999999996</v>
      </c>
      <c r="R272" s="131">
        <v>22500</v>
      </c>
      <c r="T272" s="131">
        <v>220.80199999999999</v>
      </c>
      <c r="U272" s="132">
        <v>0</v>
      </c>
      <c r="V272" s="132">
        <v>2.3529999999999999E-2</v>
      </c>
      <c r="W272" s="132">
        <v>3.3800000000000002E-3</v>
      </c>
    </row>
    <row r="273" spans="1:23">
      <c r="A273" t="s">
        <v>1213</v>
      </c>
      <c r="B273" t="s">
        <v>1237</v>
      </c>
      <c r="C273" t="s">
        <v>4380</v>
      </c>
      <c r="D273" t="s">
        <v>4381</v>
      </c>
      <c r="E273" t="s">
        <v>80</v>
      </c>
      <c r="F273" t="s">
        <v>4384</v>
      </c>
      <c r="G273" t="s">
        <v>4385</v>
      </c>
      <c r="H273" t="s">
        <v>321</v>
      </c>
      <c r="I273" t="s">
        <v>965</v>
      </c>
      <c r="J273" t="s">
        <v>205</v>
      </c>
      <c r="K273" t="s">
        <v>224</v>
      </c>
      <c r="L273" t="s">
        <v>344</v>
      </c>
      <c r="M273" t="s">
        <v>735</v>
      </c>
      <c r="N273" t="s">
        <v>339</v>
      </c>
      <c r="O273" t="s">
        <v>1215</v>
      </c>
      <c r="P273" s="131">
        <v>923</v>
      </c>
      <c r="Q273" s="131">
        <v>3.718</v>
      </c>
      <c r="R273" s="131">
        <v>3907</v>
      </c>
      <c r="T273" s="131">
        <v>134.077</v>
      </c>
      <c r="U273" s="132">
        <v>0</v>
      </c>
      <c r="V273" s="132">
        <v>1.4290000000000001E-2</v>
      </c>
      <c r="W273" s="132">
        <v>2.0500000000000002E-3</v>
      </c>
    </row>
    <row r="274" spans="1:23">
      <c r="A274" t="s">
        <v>1213</v>
      </c>
      <c r="B274" t="s">
        <v>1237</v>
      </c>
      <c r="C274" t="s">
        <v>4177</v>
      </c>
      <c r="D274" t="s">
        <v>4178</v>
      </c>
      <c r="E274" t="s">
        <v>80</v>
      </c>
      <c r="F274" t="s">
        <v>4436</v>
      </c>
      <c r="G274" t="s">
        <v>4437</v>
      </c>
      <c r="H274" t="s">
        <v>321</v>
      </c>
      <c r="I274" t="s">
        <v>965</v>
      </c>
      <c r="J274" t="s">
        <v>205</v>
      </c>
      <c r="K274" t="s">
        <v>224</v>
      </c>
      <c r="L274" t="s">
        <v>344</v>
      </c>
      <c r="M274" t="s">
        <v>735</v>
      </c>
      <c r="N274" t="s">
        <v>339</v>
      </c>
      <c r="O274" t="s">
        <v>1215</v>
      </c>
      <c r="P274" s="131">
        <v>335</v>
      </c>
      <c r="Q274" s="131">
        <v>3.718</v>
      </c>
      <c r="R274" s="131">
        <v>8899</v>
      </c>
      <c r="T274" s="131">
        <v>110.84</v>
      </c>
      <c r="U274" s="132">
        <v>0</v>
      </c>
      <c r="V274" s="132">
        <v>1.1809999999999999E-2</v>
      </c>
      <c r="W274" s="132">
        <v>1.6999999999999999E-3</v>
      </c>
    </row>
    <row r="275" spans="1:23">
      <c r="A275" t="s">
        <v>1213</v>
      </c>
      <c r="B275" t="s">
        <v>1237</v>
      </c>
      <c r="C275" t="s">
        <v>4177</v>
      </c>
      <c r="D275" t="s">
        <v>4178</v>
      </c>
      <c r="E275" t="s">
        <v>80</v>
      </c>
      <c r="F275" t="s">
        <v>4438</v>
      </c>
      <c r="G275" t="s">
        <v>4439</v>
      </c>
      <c r="H275" t="s">
        <v>321</v>
      </c>
      <c r="I275" t="s">
        <v>967</v>
      </c>
      <c r="J275" t="s">
        <v>205</v>
      </c>
      <c r="K275" t="s">
        <v>224</v>
      </c>
      <c r="L275" t="s">
        <v>380</v>
      </c>
      <c r="M275" t="s">
        <v>732</v>
      </c>
      <c r="N275" t="s">
        <v>339</v>
      </c>
      <c r="O275" t="s">
        <v>1215</v>
      </c>
      <c r="P275" s="131">
        <v>278</v>
      </c>
      <c r="Q275" s="131">
        <v>3.718</v>
      </c>
      <c r="R275" s="131">
        <v>9996</v>
      </c>
      <c r="T275" s="131">
        <v>103.319</v>
      </c>
      <c r="U275" s="132">
        <v>0</v>
      </c>
      <c r="V275" s="132">
        <v>1.1010000000000001E-2</v>
      </c>
      <c r="W275" s="132">
        <v>1.58E-3</v>
      </c>
    </row>
    <row r="276" spans="1:23">
      <c r="A276" t="s">
        <v>1213</v>
      </c>
      <c r="B276" t="s">
        <v>1237</v>
      </c>
      <c r="C276" t="s">
        <v>4177</v>
      </c>
      <c r="D276" t="s">
        <v>4178</v>
      </c>
      <c r="E276" t="s">
        <v>80</v>
      </c>
      <c r="F276" t="s">
        <v>4340</v>
      </c>
      <c r="G276" t="s">
        <v>4341</v>
      </c>
      <c r="H276" t="s">
        <v>321</v>
      </c>
      <c r="I276" t="s">
        <v>965</v>
      </c>
      <c r="J276" t="s">
        <v>205</v>
      </c>
      <c r="K276" t="s">
        <v>224</v>
      </c>
      <c r="L276" t="s">
        <v>344</v>
      </c>
      <c r="M276" t="s">
        <v>602</v>
      </c>
      <c r="N276" t="s">
        <v>339</v>
      </c>
      <c r="O276" t="s">
        <v>1215</v>
      </c>
      <c r="P276" s="131">
        <v>125</v>
      </c>
      <c r="Q276" s="131">
        <v>3.718</v>
      </c>
      <c r="R276" s="131">
        <v>19949</v>
      </c>
      <c r="T276" s="131">
        <v>92.712999999999994</v>
      </c>
      <c r="U276" s="132">
        <v>0</v>
      </c>
      <c r="V276" s="132">
        <v>9.8799999999999999E-3</v>
      </c>
      <c r="W276" s="132">
        <v>1.42E-3</v>
      </c>
    </row>
    <row r="277" spans="1:23">
      <c r="A277" t="s">
        <v>1213</v>
      </c>
      <c r="B277" t="s">
        <v>1237</v>
      </c>
      <c r="C277" t="s">
        <v>4177</v>
      </c>
      <c r="D277" t="s">
        <v>4178</v>
      </c>
      <c r="E277" t="s">
        <v>80</v>
      </c>
      <c r="F277" t="s">
        <v>4350</v>
      </c>
      <c r="G277" t="s">
        <v>4351</v>
      </c>
      <c r="H277" t="s">
        <v>321</v>
      </c>
      <c r="I277" t="s">
        <v>965</v>
      </c>
      <c r="J277" t="s">
        <v>205</v>
      </c>
      <c r="K277" t="s">
        <v>224</v>
      </c>
      <c r="L277" t="s">
        <v>344</v>
      </c>
      <c r="M277" t="s">
        <v>735</v>
      </c>
      <c r="N277" t="s">
        <v>339</v>
      </c>
      <c r="O277" t="s">
        <v>1215</v>
      </c>
      <c r="P277" s="131">
        <v>129</v>
      </c>
      <c r="Q277" s="131">
        <v>3.718</v>
      </c>
      <c r="R277" s="131">
        <v>18817</v>
      </c>
      <c r="T277" s="131">
        <v>90.25</v>
      </c>
      <c r="U277" s="132">
        <v>0</v>
      </c>
      <c r="V277" s="132">
        <v>9.6200000000000001E-3</v>
      </c>
      <c r="W277" s="132">
        <v>1.3799999999999999E-3</v>
      </c>
    </row>
    <row r="278" spans="1:23">
      <c r="A278" t="s">
        <v>1213</v>
      </c>
      <c r="B278" t="s">
        <v>1238</v>
      </c>
      <c r="C278" t="s">
        <v>4193</v>
      </c>
      <c r="D278" t="s">
        <v>4194</v>
      </c>
      <c r="E278" t="s">
        <v>309</v>
      </c>
      <c r="F278" t="s">
        <v>4293</v>
      </c>
      <c r="G278" t="s">
        <v>4294</v>
      </c>
      <c r="H278" t="s">
        <v>321</v>
      </c>
      <c r="I278" t="s">
        <v>965</v>
      </c>
      <c r="J278" t="s">
        <v>204</v>
      </c>
      <c r="K278" t="s">
        <v>204</v>
      </c>
      <c r="L278" t="s">
        <v>340</v>
      </c>
      <c r="M278" t="s">
        <v>598</v>
      </c>
      <c r="N278" t="s">
        <v>339</v>
      </c>
      <c r="O278" t="s">
        <v>1212</v>
      </c>
      <c r="P278" s="131">
        <v>157010</v>
      </c>
      <c r="Q278" s="131">
        <v>1</v>
      </c>
      <c r="R278" s="131">
        <v>15710</v>
      </c>
      <c r="T278" s="131">
        <v>24666.271000000001</v>
      </c>
      <c r="U278" s="132">
        <v>1.5959999999999998E-2</v>
      </c>
      <c r="V278" s="132">
        <v>0.14238000000000001</v>
      </c>
      <c r="W278" s="132">
        <v>1.374E-2</v>
      </c>
    </row>
    <row r="279" spans="1:23">
      <c r="A279" t="s">
        <v>1213</v>
      </c>
      <c r="B279" t="s">
        <v>1238</v>
      </c>
      <c r="C279" t="s">
        <v>4189</v>
      </c>
      <c r="D279" t="s">
        <v>4190</v>
      </c>
      <c r="E279" t="s">
        <v>309</v>
      </c>
      <c r="F279" t="s">
        <v>4221</v>
      </c>
      <c r="G279" t="s">
        <v>4222</v>
      </c>
      <c r="H279" t="s">
        <v>321</v>
      </c>
      <c r="I279" t="s">
        <v>966</v>
      </c>
      <c r="J279" t="s">
        <v>204</v>
      </c>
      <c r="K279" t="s">
        <v>204</v>
      </c>
      <c r="L279" t="s">
        <v>340</v>
      </c>
      <c r="M279" t="s">
        <v>576</v>
      </c>
      <c r="N279" t="s">
        <v>339</v>
      </c>
      <c r="O279" t="s">
        <v>1212</v>
      </c>
      <c r="P279" s="131">
        <v>2085331</v>
      </c>
      <c r="Q279" s="131">
        <v>1</v>
      </c>
      <c r="R279" s="131">
        <v>374.2</v>
      </c>
      <c r="T279" s="131">
        <v>7803.3090000000002</v>
      </c>
      <c r="U279" s="132">
        <v>1.5200000000000001E-3</v>
      </c>
      <c r="V279" s="132">
        <v>4.5039999999999997E-2</v>
      </c>
      <c r="W279" s="132">
        <v>4.3499999999999997E-3</v>
      </c>
    </row>
    <row r="280" spans="1:23">
      <c r="A280" t="s">
        <v>1213</v>
      </c>
      <c r="B280" t="s">
        <v>1238</v>
      </c>
      <c r="C280" t="s">
        <v>4189</v>
      </c>
      <c r="D280" t="s">
        <v>4190</v>
      </c>
      <c r="E280" t="s">
        <v>309</v>
      </c>
      <c r="F280" t="s">
        <v>4295</v>
      </c>
      <c r="G280" t="s">
        <v>4296</v>
      </c>
      <c r="H280" t="s">
        <v>321</v>
      </c>
      <c r="I280" t="s">
        <v>965</v>
      </c>
      <c r="J280" t="s">
        <v>204</v>
      </c>
      <c r="K280" t="s">
        <v>204</v>
      </c>
      <c r="L280" t="s">
        <v>340</v>
      </c>
      <c r="M280" t="s">
        <v>582</v>
      </c>
      <c r="N280" t="s">
        <v>339</v>
      </c>
      <c r="O280" t="s">
        <v>1212</v>
      </c>
      <c r="P280" s="131">
        <v>22818</v>
      </c>
      <c r="Q280" s="131">
        <v>1</v>
      </c>
      <c r="R280" s="131">
        <v>19080</v>
      </c>
      <c r="T280" s="131">
        <v>4353.674</v>
      </c>
      <c r="U280" s="132">
        <v>1E-3</v>
      </c>
      <c r="V280" s="132">
        <v>2.513E-2</v>
      </c>
      <c r="W280" s="132">
        <v>2.4299999999999999E-3</v>
      </c>
    </row>
    <row r="281" spans="1:23">
      <c r="A281" t="s">
        <v>1213</v>
      </c>
      <c r="B281" t="s">
        <v>1238</v>
      </c>
      <c r="C281" t="s">
        <v>4193</v>
      </c>
      <c r="D281" t="s">
        <v>4194</v>
      </c>
      <c r="E281" t="s">
        <v>309</v>
      </c>
      <c r="F281" t="s">
        <v>4195</v>
      </c>
      <c r="G281" t="s">
        <v>4196</v>
      </c>
      <c r="H281" t="s">
        <v>321</v>
      </c>
      <c r="I281" t="s">
        <v>964</v>
      </c>
      <c r="J281" t="s">
        <v>204</v>
      </c>
      <c r="K281" t="s">
        <v>204</v>
      </c>
      <c r="L281" t="s">
        <v>340</v>
      </c>
      <c r="M281" t="s">
        <v>572</v>
      </c>
      <c r="N281" t="s">
        <v>339</v>
      </c>
      <c r="O281" t="s">
        <v>1212</v>
      </c>
      <c r="P281" s="131">
        <v>15073</v>
      </c>
      <c r="Q281" s="131">
        <v>1</v>
      </c>
      <c r="R281" s="131">
        <v>23890</v>
      </c>
      <c r="T281" s="131">
        <v>3600.94</v>
      </c>
      <c r="U281" s="132">
        <v>4.2999999999999999E-4</v>
      </c>
      <c r="V281" s="132">
        <v>2.0789999999999999E-2</v>
      </c>
      <c r="W281" s="132">
        <v>2.0100000000000001E-3</v>
      </c>
    </row>
    <row r="282" spans="1:23">
      <c r="A282" t="s">
        <v>1213</v>
      </c>
      <c r="B282" t="s">
        <v>1238</v>
      </c>
      <c r="C282" t="s">
        <v>4193</v>
      </c>
      <c r="D282" t="s">
        <v>4194</v>
      </c>
      <c r="E282" t="s">
        <v>309</v>
      </c>
      <c r="F282" t="s">
        <v>4430</v>
      </c>
      <c r="G282" t="s">
        <v>4431</v>
      </c>
      <c r="H282" t="s">
        <v>321</v>
      </c>
      <c r="I282" t="s">
        <v>965</v>
      </c>
      <c r="J282" t="s">
        <v>204</v>
      </c>
      <c r="K282" t="s">
        <v>204</v>
      </c>
      <c r="L282" t="s">
        <v>340</v>
      </c>
      <c r="M282" t="s">
        <v>707</v>
      </c>
      <c r="N282" t="s">
        <v>339</v>
      </c>
      <c r="O282" t="s">
        <v>1212</v>
      </c>
      <c r="P282" s="131">
        <v>34870</v>
      </c>
      <c r="Q282" s="131">
        <v>1</v>
      </c>
      <c r="R282" s="131">
        <v>5309</v>
      </c>
      <c r="T282" s="131">
        <v>1851.248</v>
      </c>
      <c r="U282" s="132">
        <v>9.9600000000000001E-3</v>
      </c>
      <c r="V282" s="132">
        <v>1.069E-2</v>
      </c>
      <c r="W282" s="132">
        <v>1.0300000000000001E-3</v>
      </c>
    </row>
    <row r="283" spans="1:23">
      <c r="A283" t="s">
        <v>1213</v>
      </c>
      <c r="B283" t="s">
        <v>1238</v>
      </c>
      <c r="C283" t="s">
        <v>4193</v>
      </c>
      <c r="D283" t="s">
        <v>4194</v>
      </c>
      <c r="E283" t="s">
        <v>309</v>
      </c>
      <c r="F283" t="s">
        <v>4235</v>
      </c>
      <c r="G283" t="s">
        <v>4236</v>
      </c>
      <c r="H283" t="s">
        <v>321</v>
      </c>
      <c r="I283" t="s">
        <v>964</v>
      </c>
      <c r="J283" t="s">
        <v>204</v>
      </c>
      <c r="K283" t="s">
        <v>204</v>
      </c>
      <c r="L283" t="s">
        <v>340</v>
      </c>
      <c r="M283" t="s">
        <v>577</v>
      </c>
      <c r="N283" t="s">
        <v>339</v>
      </c>
      <c r="O283" t="s">
        <v>1212</v>
      </c>
      <c r="P283" s="131">
        <v>8080</v>
      </c>
      <c r="Q283" s="131">
        <v>1</v>
      </c>
      <c r="R283" s="131">
        <v>22890</v>
      </c>
      <c r="T283" s="131">
        <v>1849.5119999999999</v>
      </c>
      <c r="U283" s="132">
        <v>2.7E-4</v>
      </c>
      <c r="V283" s="132">
        <v>1.068E-2</v>
      </c>
      <c r="W283" s="132">
        <v>1.0300000000000001E-3</v>
      </c>
    </row>
    <row r="284" spans="1:23">
      <c r="A284" t="s">
        <v>1213</v>
      </c>
      <c r="B284" t="s">
        <v>1238</v>
      </c>
      <c r="C284" t="s">
        <v>4197</v>
      </c>
      <c r="D284" t="s">
        <v>4198</v>
      </c>
      <c r="E284" t="s">
        <v>309</v>
      </c>
      <c r="F284" t="s">
        <v>4219</v>
      </c>
      <c r="G284" t="s">
        <v>4220</v>
      </c>
      <c r="H284" t="s">
        <v>321</v>
      </c>
      <c r="I284" t="s">
        <v>965</v>
      </c>
      <c r="J284" t="s">
        <v>204</v>
      </c>
      <c r="K284" t="s">
        <v>204</v>
      </c>
      <c r="L284" t="s">
        <v>340</v>
      </c>
      <c r="M284" t="s">
        <v>605</v>
      </c>
      <c r="N284" t="s">
        <v>339</v>
      </c>
      <c r="O284" t="s">
        <v>1212</v>
      </c>
      <c r="P284" s="131">
        <v>36557</v>
      </c>
      <c r="Q284" s="131">
        <v>1</v>
      </c>
      <c r="R284" s="131">
        <v>4851</v>
      </c>
      <c r="T284" s="131">
        <v>1773.38</v>
      </c>
      <c r="U284" s="132">
        <v>2.7999999999999998E-4</v>
      </c>
      <c r="V284" s="132">
        <v>1.0240000000000001E-2</v>
      </c>
      <c r="W284" s="132">
        <v>9.8999999999999999E-4</v>
      </c>
    </row>
    <row r="285" spans="1:23">
      <c r="A285" t="s">
        <v>1213</v>
      </c>
      <c r="B285" t="s">
        <v>1238</v>
      </c>
      <c r="C285" t="s">
        <v>4173</v>
      </c>
      <c r="D285" t="s">
        <v>4174</v>
      </c>
      <c r="E285" t="s">
        <v>80</v>
      </c>
      <c r="F285" t="s">
        <v>4175</v>
      </c>
      <c r="G285" t="s">
        <v>4176</v>
      </c>
      <c r="H285" t="s">
        <v>321</v>
      </c>
      <c r="I285" t="s">
        <v>965</v>
      </c>
      <c r="J285" t="s">
        <v>205</v>
      </c>
      <c r="K285" t="s">
        <v>224</v>
      </c>
      <c r="L285" t="s">
        <v>346</v>
      </c>
      <c r="M285" t="s">
        <v>597</v>
      </c>
      <c r="N285" t="s">
        <v>339</v>
      </c>
      <c r="O285" t="s">
        <v>1215</v>
      </c>
      <c r="P285" s="131">
        <v>20571</v>
      </c>
      <c r="Q285" s="131">
        <v>3.718</v>
      </c>
      <c r="R285" s="131">
        <v>46892</v>
      </c>
      <c r="S285" s="131">
        <v>10.986000000000001</v>
      </c>
      <c r="T285" s="131">
        <v>35905.243000000002</v>
      </c>
      <c r="U285" s="132">
        <v>0</v>
      </c>
      <c r="V285" s="132">
        <v>0.20730999999999999</v>
      </c>
      <c r="W285" s="132">
        <v>2.001E-2</v>
      </c>
    </row>
    <row r="286" spans="1:23">
      <c r="A286" t="s">
        <v>1213</v>
      </c>
      <c r="B286" t="s">
        <v>1238</v>
      </c>
      <c r="C286" t="s">
        <v>4336</v>
      </c>
      <c r="D286" t="s">
        <v>4337</v>
      </c>
      <c r="E286" t="s">
        <v>80</v>
      </c>
      <c r="F286" t="s">
        <v>4338</v>
      </c>
      <c r="G286" t="s">
        <v>4339</v>
      </c>
      <c r="H286" t="s">
        <v>321</v>
      </c>
      <c r="I286" t="s">
        <v>965</v>
      </c>
      <c r="J286" t="s">
        <v>205</v>
      </c>
      <c r="K286" t="s">
        <v>224</v>
      </c>
      <c r="L286" t="s">
        <v>344</v>
      </c>
      <c r="M286" t="s">
        <v>604</v>
      </c>
      <c r="N286" t="s">
        <v>339</v>
      </c>
      <c r="O286" t="s">
        <v>1215</v>
      </c>
      <c r="P286" s="131">
        <v>37133</v>
      </c>
      <c r="Q286" s="131">
        <v>3.718</v>
      </c>
      <c r="R286" s="131">
        <v>17323</v>
      </c>
      <c r="T286" s="131">
        <v>23916.219000000001</v>
      </c>
      <c r="U286" s="132">
        <v>0</v>
      </c>
      <c r="V286" s="132">
        <v>0.13805000000000001</v>
      </c>
      <c r="W286" s="132">
        <v>1.332E-2</v>
      </c>
    </row>
    <row r="287" spans="1:23">
      <c r="A287" t="s">
        <v>1213</v>
      </c>
      <c r="B287" t="s">
        <v>1238</v>
      </c>
      <c r="C287" t="s">
        <v>4177</v>
      </c>
      <c r="D287" t="s">
        <v>4178</v>
      </c>
      <c r="E287" t="s">
        <v>80</v>
      </c>
      <c r="F287" t="s">
        <v>4414</v>
      </c>
      <c r="G287" t="s">
        <v>4415</v>
      </c>
      <c r="H287" t="s">
        <v>321</v>
      </c>
      <c r="I287" t="s">
        <v>967</v>
      </c>
      <c r="J287" t="s">
        <v>205</v>
      </c>
      <c r="K287" t="s">
        <v>224</v>
      </c>
      <c r="L287" t="s">
        <v>344</v>
      </c>
      <c r="M287" t="s">
        <v>732</v>
      </c>
      <c r="N287" t="s">
        <v>339</v>
      </c>
      <c r="O287" t="s">
        <v>1215</v>
      </c>
      <c r="P287" s="131">
        <v>44694</v>
      </c>
      <c r="Q287" s="131">
        <v>3.718</v>
      </c>
      <c r="R287" s="131">
        <v>10869</v>
      </c>
      <c r="T287" s="131">
        <v>18061.266</v>
      </c>
      <c r="U287" s="132">
        <v>0</v>
      </c>
      <c r="V287" s="132">
        <v>0.10425</v>
      </c>
      <c r="W287" s="132">
        <v>1.0059999999999999E-2</v>
      </c>
    </row>
    <row r="288" spans="1:23">
      <c r="A288" t="s">
        <v>1213</v>
      </c>
      <c r="B288" t="s">
        <v>1238</v>
      </c>
      <c r="C288" t="s">
        <v>4177</v>
      </c>
      <c r="D288" t="s">
        <v>4178</v>
      </c>
      <c r="E288" t="s">
        <v>80</v>
      </c>
      <c r="F288" t="s">
        <v>4340</v>
      </c>
      <c r="G288" t="s">
        <v>4341</v>
      </c>
      <c r="H288" t="s">
        <v>321</v>
      </c>
      <c r="I288" t="s">
        <v>965</v>
      </c>
      <c r="J288" t="s">
        <v>205</v>
      </c>
      <c r="K288" t="s">
        <v>224</v>
      </c>
      <c r="L288" t="s">
        <v>344</v>
      </c>
      <c r="M288" t="s">
        <v>602</v>
      </c>
      <c r="N288" t="s">
        <v>339</v>
      </c>
      <c r="O288" t="s">
        <v>1215</v>
      </c>
      <c r="P288" s="131">
        <v>11320</v>
      </c>
      <c r="Q288" s="131">
        <v>3.718</v>
      </c>
      <c r="R288" s="131">
        <v>19949</v>
      </c>
      <c r="T288" s="131">
        <v>8396.0869999999995</v>
      </c>
      <c r="U288" s="132">
        <v>0</v>
      </c>
      <c r="V288" s="132">
        <v>4.8460000000000003E-2</v>
      </c>
      <c r="W288" s="132">
        <v>4.6800000000000001E-3</v>
      </c>
    </row>
    <row r="289" spans="1:23">
      <c r="A289" t="s">
        <v>1213</v>
      </c>
      <c r="B289" t="s">
        <v>1238</v>
      </c>
      <c r="C289" t="s">
        <v>4181</v>
      </c>
      <c r="D289" t="s">
        <v>4182</v>
      </c>
      <c r="E289" t="s">
        <v>80</v>
      </c>
      <c r="F289" t="s">
        <v>4416</v>
      </c>
      <c r="G289" t="s">
        <v>4417</v>
      </c>
      <c r="H289" t="s">
        <v>321</v>
      </c>
      <c r="I289" t="s">
        <v>965</v>
      </c>
      <c r="J289" t="s">
        <v>205</v>
      </c>
      <c r="K289" t="s">
        <v>224</v>
      </c>
      <c r="L289" t="s">
        <v>344</v>
      </c>
      <c r="M289" t="s">
        <v>735</v>
      </c>
      <c r="N289" t="s">
        <v>339</v>
      </c>
      <c r="O289" t="s">
        <v>1215</v>
      </c>
      <c r="P289" s="131">
        <v>41445</v>
      </c>
      <c r="Q289" s="131">
        <v>3.718</v>
      </c>
      <c r="R289" s="131">
        <v>4981</v>
      </c>
      <c r="T289" s="131">
        <v>7675.348</v>
      </c>
      <c r="U289" s="132">
        <v>0</v>
      </c>
      <c r="V289" s="132">
        <v>4.4299999999999999E-2</v>
      </c>
      <c r="W289" s="132">
        <v>4.28E-3</v>
      </c>
    </row>
    <row r="290" spans="1:23">
      <c r="A290" t="s">
        <v>1213</v>
      </c>
      <c r="B290" t="s">
        <v>1238</v>
      </c>
      <c r="C290" t="s">
        <v>4177</v>
      </c>
      <c r="D290" t="s">
        <v>4178</v>
      </c>
      <c r="E290" t="s">
        <v>80</v>
      </c>
      <c r="F290" t="s">
        <v>4432</v>
      </c>
      <c r="G290" t="s">
        <v>4433</v>
      </c>
      <c r="H290" t="s">
        <v>321</v>
      </c>
      <c r="I290" t="s">
        <v>965</v>
      </c>
      <c r="J290" t="s">
        <v>205</v>
      </c>
      <c r="K290" t="s">
        <v>224</v>
      </c>
      <c r="L290" t="s">
        <v>344</v>
      </c>
      <c r="M290" t="s">
        <v>735</v>
      </c>
      <c r="N290" t="s">
        <v>339</v>
      </c>
      <c r="O290" t="s">
        <v>1215</v>
      </c>
      <c r="P290" s="131">
        <v>28863</v>
      </c>
      <c r="Q290" s="131">
        <v>3.718</v>
      </c>
      <c r="R290" s="131">
        <v>6856</v>
      </c>
      <c r="T290" s="131">
        <v>7357.3540000000003</v>
      </c>
      <c r="U290" s="132">
        <v>0</v>
      </c>
      <c r="V290" s="132">
        <v>4.2470000000000001E-2</v>
      </c>
      <c r="W290" s="132">
        <v>4.1000000000000003E-3</v>
      </c>
    </row>
    <row r="291" spans="1:23">
      <c r="A291" t="s">
        <v>1213</v>
      </c>
      <c r="B291" t="s">
        <v>1238</v>
      </c>
      <c r="C291" t="s">
        <v>4386</v>
      </c>
      <c r="D291" t="s">
        <v>4387</v>
      </c>
      <c r="E291" t="s">
        <v>80</v>
      </c>
      <c r="F291" t="s">
        <v>4388</v>
      </c>
      <c r="G291" t="s">
        <v>4389</v>
      </c>
      <c r="H291" t="s">
        <v>321</v>
      </c>
      <c r="I291" t="s">
        <v>965</v>
      </c>
      <c r="J291" t="s">
        <v>205</v>
      </c>
      <c r="K291" t="s">
        <v>281</v>
      </c>
      <c r="L291" t="s">
        <v>314</v>
      </c>
      <c r="M291" t="s">
        <v>735</v>
      </c>
      <c r="N291" t="s">
        <v>339</v>
      </c>
      <c r="O291" t="s">
        <v>1216</v>
      </c>
      <c r="P291" s="131">
        <v>38832</v>
      </c>
      <c r="Q291" s="131">
        <v>4.0218999999999996</v>
      </c>
      <c r="R291" s="131">
        <v>4201.3999999999996</v>
      </c>
      <c r="T291" s="131">
        <v>6561.68</v>
      </c>
      <c r="U291" s="132">
        <v>2.0000000000000002E-5</v>
      </c>
      <c r="V291" s="132">
        <v>3.7870000000000001E-2</v>
      </c>
      <c r="W291" s="132">
        <v>3.6600000000000001E-3</v>
      </c>
    </row>
    <row r="292" spans="1:23">
      <c r="A292" t="s">
        <v>1213</v>
      </c>
      <c r="B292" t="s">
        <v>1238</v>
      </c>
      <c r="C292" t="s">
        <v>4177</v>
      </c>
      <c r="D292" t="s">
        <v>4178</v>
      </c>
      <c r="E292" t="s">
        <v>80</v>
      </c>
      <c r="F292" t="s">
        <v>4434</v>
      </c>
      <c r="G292" t="s">
        <v>4435</v>
      </c>
      <c r="H292" t="s">
        <v>321</v>
      </c>
      <c r="I292" t="s">
        <v>965</v>
      </c>
      <c r="J292" t="s">
        <v>205</v>
      </c>
      <c r="K292" t="s">
        <v>238</v>
      </c>
      <c r="L292" t="s">
        <v>314</v>
      </c>
      <c r="M292" t="s">
        <v>706</v>
      </c>
      <c r="N292" t="s">
        <v>339</v>
      </c>
      <c r="O292" t="s">
        <v>1216</v>
      </c>
      <c r="P292" s="131">
        <v>6629</v>
      </c>
      <c r="Q292" s="131">
        <v>4.0218999999999996</v>
      </c>
      <c r="R292" s="131">
        <v>22500</v>
      </c>
      <c r="T292" s="131">
        <v>5998.7640000000001</v>
      </c>
      <c r="U292" s="132">
        <v>0</v>
      </c>
      <c r="V292" s="132">
        <v>3.4630000000000001E-2</v>
      </c>
      <c r="W292" s="132">
        <v>3.3400000000000001E-3</v>
      </c>
    </row>
    <row r="293" spans="1:23">
      <c r="A293" t="s">
        <v>1213</v>
      </c>
      <c r="B293" t="s">
        <v>1238</v>
      </c>
      <c r="C293" t="s">
        <v>4177</v>
      </c>
      <c r="D293" t="s">
        <v>4178</v>
      </c>
      <c r="E293" t="s">
        <v>80</v>
      </c>
      <c r="F293" t="s">
        <v>4438</v>
      </c>
      <c r="G293" t="s">
        <v>4439</v>
      </c>
      <c r="H293" t="s">
        <v>321</v>
      </c>
      <c r="I293" t="s">
        <v>967</v>
      </c>
      <c r="J293" t="s">
        <v>205</v>
      </c>
      <c r="K293" t="s">
        <v>224</v>
      </c>
      <c r="L293" t="s">
        <v>380</v>
      </c>
      <c r="M293" t="s">
        <v>732</v>
      </c>
      <c r="N293" t="s">
        <v>339</v>
      </c>
      <c r="O293" t="s">
        <v>1215</v>
      </c>
      <c r="P293" s="131">
        <v>13245</v>
      </c>
      <c r="Q293" s="131">
        <v>3.718</v>
      </c>
      <c r="R293" s="131">
        <v>9996</v>
      </c>
      <c r="T293" s="131">
        <v>4922.5209999999997</v>
      </c>
      <c r="U293" s="132">
        <v>0</v>
      </c>
      <c r="V293" s="132">
        <v>2.8410000000000001E-2</v>
      </c>
      <c r="W293" s="132">
        <v>2.7399999999999998E-3</v>
      </c>
    </row>
    <row r="294" spans="1:23">
      <c r="A294" t="s">
        <v>1213</v>
      </c>
      <c r="B294" t="s">
        <v>1238</v>
      </c>
      <c r="C294" t="s">
        <v>4380</v>
      </c>
      <c r="D294" t="s">
        <v>4381</v>
      </c>
      <c r="E294" t="s">
        <v>80</v>
      </c>
      <c r="F294" t="s">
        <v>4384</v>
      </c>
      <c r="G294" t="s">
        <v>4385</v>
      </c>
      <c r="H294" t="s">
        <v>321</v>
      </c>
      <c r="I294" t="s">
        <v>965</v>
      </c>
      <c r="J294" t="s">
        <v>205</v>
      </c>
      <c r="K294" t="s">
        <v>224</v>
      </c>
      <c r="L294" t="s">
        <v>344</v>
      </c>
      <c r="M294" t="s">
        <v>735</v>
      </c>
      <c r="N294" t="s">
        <v>339</v>
      </c>
      <c r="O294" t="s">
        <v>1215</v>
      </c>
      <c r="P294" s="131">
        <v>22834</v>
      </c>
      <c r="Q294" s="131">
        <v>3.718</v>
      </c>
      <c r="R294" s="131">
        <v>3907</v>
      </c>
      <c r="T294" s="131">
        <v>3316.9180000000001</v>
      </c>
      <c r="U294" s="132">
        <v>1.0000000000000001E-5</v>
      </c>
      <c r="V294" s="132">
        <v>1.915E-2</v>
      </c>
      <c r="W294" s="132">
        <v>1.8500000000000001E-3</v>
      </c>
    </row>
    <row r="295" spans="1:23">
      <c r="A295" t="s">
        <v>1213</v>
      </c>
      <c r="B295" t="s">
        <v>1238</v>
      </c>
      <c r="C295" t="s">
        <v>4177</v>
      </c>
      <c r="D295" t="s">
        <v>4178</v>
      </c>
      <c r="E295" t="s">
        <v>80</v>
      </c>
      <c r="F295" t="s">
        <v>4436</v>
      </c>
      <c r="G295" t="s">
        <v>4437</v>
      </c>
      <c r="H295" t="s">
        <v>321</v>
      </c>
      <c r="I295" t="s">
        <v>965</v>
      </c>
      <c r="J295" t="s">
        <v>205</v>
      </c>
      <c r="K295" t="s">
        <v>224</v>
      </c>
      <c r="L295" t="s">
        <v>344</v>
      </c>
      <c r="M295" t="s">
        <v>735</v>
      </c>
      <c r="N295" t="s">
        <v>339</v>
      </c>
      <c r="O295" t="s">
        <v>1215</v>
      </c>
      <c r="P295" s="131">
        <v>8911</v>
      </c>
      <c r="Q295" s="131">
        <v>3.718</v>
      </c>
      <c r="R295" s="131">
        <v>8899</v>
      </c>
      <c r="T295" s="131">
        <v>2948.3359999999998</v>
      </c>
      <c r="U295" s="132">
        <v>0</v>
      </c>
      <c r="V295" s="132">
        <v>1.702E-2</v>
      </c>
      <c r="W295" s="132">
        <v>1.64E-3</v>
      </c>
    </row>
    <row r="296" spans="1:23">
      <c r="A296" t="s">
        <v>1213</v>
      </c>
      <c r="B296" t="s">
        <v>1238</v>
      </c>
      <c r="C296" t="s">
        <v>4177</v>
      </c>
      <c r="D296" t="s">
        <v>4178</v>
      </c>
      <c r="E296" t="s">
        <v>80</v>
      </c>
      <c r="F296" t="s">
        <v>4350</v>
      </c>
      <c r="G296" t="s">
        <v>4351</v>
      </c>
      <c r="H296" t="s">
        <v>321</v>
      </c>
      <c r="I296" t="s">
        <v>965</v>
      </c>
      <c r="J296" t="s">
        <v>205</v>
      </c>
      <c r="K296" t="s">
        <v>224</v>
      </c>
      <c r="L296" t="s">
        <v>344</v>
      </c>
      <c r="M296" t="s">
        <v>735</v>
      </c>
      <c r="N296" t="s">
        <v>339</v>
      </c>
      <c r="O296" t="s">
        <v>1215</v>
      </c>
      <c r="P296" s="131">
        <v>3270</v>
      </c>
      <c r="Q296" s="131">
        <v>3.718</v>
      </c>
      <c r="R296" s="131">
        <v>18817</v>
      </c>
      <c r="T296" s="131">
        <v>2287.7449999999999</v>
      </c>
      <c r="U296" s="132">
        <v>0</v>
      </c>
      <c r="V296" s="132">
        <v>1.321E-2</v>
      </c>
      <c r="W296" s="132">
        <v>1.2700000000000001E-3</v>
      </c>
    </row>
    <row r="297" spans="1:23">
      <c r="A297" t="s">
        <v>1213</v>
      </c>
      <c r="B297" t="s">
        <v>1241</v>
      </c>
      <c r="C297" t="s">
        <v>4193</v>
      </c>
      <c r="D297" t="s">
        <v>4194</v>
      </c>
      <c r="E297" t="s">
        <v>309</v>
      </c>
      <c r="F297" t="s">
        <v>4390</v>
      </c>
      <c r="G297" t="s">
        <v>4391</v>
      </c>
      <c r="H297" t="s">
        <v>321</v>
      </c>
      <c r="I297" t="s">
        <v>966</v>
      </c>
      <c r="J297" t="s">
        <v>204</v>
      </c>
      <c r="K297" t="s">
        <v>204</v>
      </c>
      <c r="L297" t="s">
        <v>340</v>
      </c>
      <c r="M297" t="s">
        <v>573</v>
      </c>
      <c r="N297" t="s">
        <v>339</v>
      </c>
      <c r="O297" t="s">
        <v>1212</v>
      </c>
      <c r="P297" s="131">
        <v>54975</v>
      </c>
      <c r="Q297" s="131">
        <v>1</v>
      </c>
      <c r="R297" s="131">
        <v>3786.32</v>
      </c>
      <c r="T297" s="131">
        <v>2081.529</v>
      </c>
      <c r="U297" s="132">
        <v>1.0499999999999999E-3</v>
      </c>
      <c r="V297" s="132">
        <v>0.23522999999999999</v>
      </c>
      <c r="W297" s="132">
        <v>5.7999999999999996E-3</v>
      </c>
    </row>
    <row r="298" spans="1:23">
      <c r="A298" t="s">
        <v>1213</v>
      </c>
      <c r="B298" t="s">
        <v>1241</v>
      </c>
      <c r="C298" t="s">
        <v>4197</v>
      </c>
      <c r="D298" t="s">
        <v>4198</v>
      </c>
      <c r="E298" t="s">
        <v>309</v>
      </c>
      <c r="F298" t="s">
        <v>4199</v>
      </c>
      <c r="G298" t="s">
        <v>4200</v>
      </c>
      <c r="H298" t="s">
        <v>321</v>
      </c>
      <c r="I298" t="s">
        <v>964</v>
      </c>
      <c r="J298" t="s">
        <v>204</v>
      </c>
      <c r="K298" t="s">
        <v>204</v>
      </c>
      <c r="L298" t="s">
        <v>340</v>
      </c>
      <c r="M298" t="s">
        <v>572</v>
      </c>
      <c r="N298" t="s">
        <v>339</v>
      </c>
      <c r="O298" t="s">
        <v>1212</v>
      </c>
      <c r="P298" s="131">
        <v>35252</v>
      </c>
      <c r="Q298" s="131">
        <v>1</v>
      </c>
      <c r="R298" s="131">
        <v>2403</v>
      </c>
      <c r="T298" s="131">
        <v>847.10599999999999</v>
      </c>
      <c r="U298" s="132">
        <v>8.0000000000000007E-5</v>
      </c>
      <c r="V298" s="132">
        <v>9.5729999999999996E-2</v>
      </c>
      <c r="W298" s="132">
        <v>2.3600000000000001E-3</v>
      </c>
    </row>
    <row r="299" spans="1:23">
      <c r="A299" t="s">
        <v>1213</v>
      </c>
      <c r="B299" t="s">
        <v>1241</v>
      </c>
      <c r="C299" t="s">
        <v>4193</v>
      </c>
      <c r="D299" t="s">
        <v>4194</v>
      </c>
      <c r="E299" t="s">
        <v>309</v>
      </c>
      <c r="F299" t="s">
        <v>4195</v>
      </c>
      <c r="G299" t="s">
        <v>4196</v>
      </c>
      <c r="H299" t="s">
        <v>321</v>
      </c>
      <c r="I299" t="s">
        <v>964</v>
      </c>
      <c r="J299" t="s">
        <v>204</v>
      </c>
      <c r="K299" t="s">
        <v>204</v>
      </c>
      <c r="L299" t="s">
        <v>340</v>
      </c>
      <c r="M299" t="s">
        <v>572</v>
      </c>
      <c r="N299" t="s">
        <v>339</v>
      </c>
      <c r="O299" t="s">
        <v>1212</v>
      </c>
      <c r="P299" s="131">
        <v>2999</v>
      </c>
      <c r="Q299" s="131">
        <v>1</v>
      </c>
      <c r="R299" s="131">
        <v>23890</v>
      </c>
      <c r="T299" s="131">
        <v>716.46100000000001</v>
      </c>
      <c r="U299" s="132">
        <v>8.0000000000000007E-5</v>
      </c>
      <c r="V299" s="132">
        <v>8.097E-2</v>
      </c>
      <c r="W299" s="132">
        <v>2E-3</v>
      </c>
    </row>
    <row r="300" spans="1:23">
      <c r="A300" t="s">
        <v>1213</v>
      </c>
      <c r="B300" t="s">
        <v>1241</v>
      </c>
      <c r="C300" t="s">
        <v>4177</v>
      </c>
      <c r="D300" t="s">
        <v>4178</v>
      </c>
      <c r="E300" t="s">
        <v>80</v>
      </c>
      <c r="F300" t="s">
        <v>4414</v>
      </c>
      <c r="G300" t="s">
        <v>4415</v>
      </c>
      <c r="H300" t="s">
        <v>321</v>
      </c>
      <c r="I300" t="s">
        <v>967</v>
      </c>
      <c r="J300" t="s">
        <v>205</v>
      </c>
      <c r="K300" t="s">
        <v>224</v>
      </c>
      <c r="L300" t="s">
        <v>344</v>
      </c>
      <c r="M300" t="s">
        <v>732</v>
      </c>
      <c r="N300" t="s">
        <v>339</v>
      </c>
      <c r="O300" t="s">
        <v>1215</v>
      </c>
      <c r="P300" s="131">
        <v>3922</v>
      </c>
      <c r="Q300" s="131">
        <v>3.718</v>
      </c>
      <c r="R300" s="131">
        <v>10869</v>
      </c>
      <c r="T300" s="131">
        <v>1584.9169999999999</v>
      </c>
      <c r="U300" s="132">
        <v>0</v>
      </c>
      <c r="V300" s="132">
        <v>0.17910999999999999</v>
      </c>
      <c r="W300" s="132">
        <v>4.4200000000000003E-3</v>
      </c>
    </row>
    <row r="301" spans="1:23">
      <c r="A301" t="s">
        <v>1213</v>
      </c>
      <c r="B301" t="s">
        <v>1241</v>
      </c>
      <c r="C301" t="s">
        <v>4177</v>
      </c>
      <c r="D301" t="s">
        <v>4178</v>
      </c>
      <c r="E301" t="s">
        <v>80</v>
      </c>
      <c r="F301" t="s">
        <v>4438</v>
      </c>
      <c r="G301" t="s">
        <v>4439</v>
      </c>
      <c r="H301" t="s">
        <v>321</v>
      </c>
      <c r="I301" t="s">
        <v>967</v>
      </c>
      <c r="J301" t="s">
        <v>205</v>
      </c>
      <c r="K301" t="s">
        <v>224</v>
      </c>
      <c r="L301" t="s">
        <v>380</v>
      </c>
      <c r="M301" t="s">
        <v>732</v>
      </c>
      <c r="N301" t="s">
        <v>339</v>
      </c>
      <c r="O301" t="s">
        <v>1215</v>
      </c>
      <c r="P301" s="131">
        <v>3831</v>
      </c>
      <c r="Q301" s="131">
        <v>3.718</v>
      </c>
      <c r="R301" s="131">
        <v>9996</v>
      </c>
      <c r="T301" s="131">
        <v>1423.796</v>
      </c>
      <c r="U301" s="132">
        <v>0</v>
      </c>
      <c r="V301" s="132">
        <v>0.16089999999999999</v>
      </c>
      <c r="W301" s="132">
        <v>3.9699999999999996E-3</v>
      </c>
    </row>
    <row r="302" spans="1:23">
      <c r="A302" t="s">
        <v>1213</v>
      </c>
      <c r="B302" t="s">
        <v>1241</v>
      </c>
      <c r="C302" t="s">
        <v>4177</v>
      </c>
      <c r="D302" t="s">
        <v>4178</v>
      </c>
      <c r="E302" t="s">
        <v>80</v>
      </c>
      <c r="F302" t="s">
        <v>4440</v>
      </c>
      <c r="G302" t="s">
        <v>4441</v>
      </c>
      <c r="H302" t="s">
        <v>321</v>
      </c>
      <c r="I302" t="s">
        <v>965</v>
      </c>
      <c r="J302" t="s">
        <v>205</v>
      </c>
      <c r="K302" t="s">
        <v>224</v>
      </c>
      <c r="L302" t="s">
        <v>344</v>
      </c>
      <c r="M302" t="s">
        <v>595</v>
      </c>
      <c r="N302" t="s">
        <v>339</v>
      </c>
      <c r="O302" t="s">
        <v>1215</v>
      </c>
      <c r="P302" s="131">
        <v>2262</v>
      </c>
      <c r="Q302" s="131">
        <v>3.718</v>
      </c>
      <c r="R302" s="131">
        <v>15318</v>
      </c>
      <c r="T302" s="131">
        <v>1288.2619999999999</v>
      </c>
      <c r="U302" s="132">
        <v>0</v>
      </c>
      <c r="V302" s="132">
        <v>0.14557999999999999</v>
      </c>
      <c r="W302" s="132">
        <v>3.5899999999999999E-3</v>
      </c>
    </row>
    <row r="303" spans="1:23">
      <c r="A303" t="s">
        <v>1213</v>
      </c>
      <c r="B303" t="s">
        <v>1241</v>
      </c>
      <c r="C303" t="s">
        <v>4336</v>
      </c>
      <c r="D303" t="s">
        <v>4337</v>
      </c>
      <c r="E303" t="s">
        <v>80</v>
      </c>
      <c r="F303" t="s">
        <v>4338</v>
      </c>
      <c r="G303" t="s">
        <v>4339</v>
      </c>
      <c r="H303" t="s">
        <v>321</v>
      </c>
      <c r="I303" t="s">
        <v>965</v>
      </c>
      <c r="J303" t="s">
        <v>205</v>
      </c>
      <c r="K303" t="s">
        <v>224</v>
      </c>
      <c r="L303" t="s">
        <v>344</v>
      </c>
      <c r="M303" t="s">
        <v>604</v>
      </c>
      <c r="N303" t="s">
        <v>339</v>
      </c>
      <c r="O303" t="s">
        <v>1215</v>
      </c>
      <c r="P303" s="131">
        <v>1408</v>
      </c>
      <c r="Q303" s="131">
        <v>3.718</v>
      </c>
      <c r="R303" s="131">
        <v>17323</v>
      </c>
      <c r="T303" s="131">
        <v>906.84900000000005</v>
      </c>
      <c r="U303" s="132">
        <v>0</v>
      </c>
      <c r="V303" s="132">
        <v>0.10248</v>
      </c>
      <c r="W303" s="132">
        <v>2.5300000000000001E-3</v>
      </c>
    </row>
    <row r="304" spans="1:23">
      <c r="A304" t="s">
        <v>1213</v>
      </c>
      <c r="B304" t="s">
        <v>1242</v>
      </c>
      <c r="C304" t="s">
        <v>4273</v>
      </c>
      <c r="D304" t="s">
        <v>4274</v>
      </c>
      <c r="E304" t="s">
        <v>309</v>
      </c>
      <c r="F304" t="s">
        <v>4275</v>
      </c>
      <c r="G304" t="s">
        <v>4276</v>
      </c>
      <c r="H304" t="s">
        <v>321</v>
      </c>
      <c r="I304" t="s">
        <v>965</v>
      </c>
      <c r="J304" t="s">
        <v>204</v>
      </c>
      <c r="K304" t="s">
        <v>204</v>
      </c>
      <c r="L304" t="s">
        <v>340</v>
      </c>
      <c r="M304" t="s">
        <v>605</v>
      </c>
      <c r="N304" t="s">
        <v>339</v>
      </c>
      <c r="O304" t="s">
        <v>1212</v>
      </c>
      <c r="P304" s="131">
        <v>183842</v>
      </c>
      <c r="Q304" s="131">
        <v>1</v>
      </c>
      <c r="R304" s="131">
        <v>8648</v>
      </c>
      <c r="T304" s="131">
        <v>15898.656000000001</v>
      </c>
      <c r="U304" s="132">
        <v>7.6600000000000001E-3</v>
      </c>
      <c r="V304" s="132">
        <v>8.4309999999999996E-2</v>
      </c>
      <c r="W304" s="132">
        <v>3.696E-2</v>
      </c>
    </row>
    <row r="305" spans="1:23">
      <c r="A305" t="s">
        <v>1213</v>
      </c>
      <c r="B305" t="s">
        <v>1242</v>
      </c>
      <c r="C305" t="s">
        <v>4193</v>
      </c>
      <c r="D305" t="s">
        <v>4194</v>
      </c>
      <c r="E305" t="s">
        <v>309</v>
      </c>
      <c r="F305" t="s">
        <v>4209</v>
      </c>
      <c r="G305" t="s">
        <v>4210</v>
      </c>
      <c r="H305" t="s">
        <v>321</v>
      </c>
      <c r="I305" t="s">
        <v>965</v>
      </c>
      <c r="J305" t="s">
        <v>204</v>
      </c>
      <c r="K305" t="s">
        <v>204</v>
      </c>
      <c r="L305" t="s">
        <v>340</v>
      </c>
      <c r="M305" t="s">
        <v>605</v>
      </c>
      <c r="N305" t="s">
        <v>339</v>
      </c>
      <c r="O305" t="s">
        <v>1212</v>
      </c>
      <c r="P305" s="131">
        <v>260664.83</v>
      </c>
      <c r="Q305" s="131">
        <v>1</v>
      </c>
      <c r="R305" s="131">
        <v>5283</v>
      </c>
      <c r="T305" s="131">
        <v>13770.923000000001</v>
      </c>
      <c r="U305" s="132">
        <v>4.47E-3</v>
      </c>
      <c r="V305" s="132">
        <v>7.3029999999999998E-2</v>
      </c>
      <c r="W305" s="132">
        <v>3.202E-2</v>
      </c>
    </row>
    <row r="306" spans="1:23">
      <c r="A306" t="s">
        <v>1213</v>
      </c>
      <c r="B306" t="s">
        <v>1242</v>
      </c>
      <c r="C306" t="s">
        <v>4197</v>
      </c>
      <c r="D306" t="s">
        <v>4198</v>
      </c>
      <c r="E306" t="s">
        <v>309</v>
      </c>
      <c r="F306" t="s">
        <v>4255</v>
      </c>
      <c r="G306" t="s">
        <v>4256</v>
      </c>
      <c r="H306" t="s">
        <v>321</v>
      </c>
      <c r="I306" t="s">
        <v>965</v>
      </c>
      <c r="J306" t="s">
        <v>204</v>
      </c>
      <c r="K306" t="s">
        <v>204</v>
      </c>
      <c r="L306" t="s">
        <v>340</v>
      </c>
      <c r="M306" t="s">
        <v>598</v>
      </c>
      <c r="N306" t="s">
        <v>339</v>
      </c>
      <c r="O306" t="s">
        <v>1212</v>
      </c>
      <c r="P306" s="131">
        <v>87800</v>
      </c>
      <c r="Q306" s="131">
        <v>1</v>
      </c>
      <c r="R306" s="131">
        <v>15310</v>
      </c>
      <c r="T306" s="131">
        <v>13442.18</v>
      </c>
      <c r="U306" s="132">
        <v>1.74E-3</v>
      </c>
      <c r="V306" s="132">
        <v>7.1290000000000006E-2</v>
      </c>
      <c r="W306" s="132">
        <v>3.125E-2</v>
      </c>
    </row>
    <row r="307" spans="1:23">
      <c r="A307" t="s">
        <v>1213</v>
      </c>
      <c r="B307" t="s">
        <v>1242</v>
      </c>
      <c r="C307" t="s">
        <v>4185</v>
      </c>
      <c r="D307" t="s">
        <v>4186</v>
      </c>
      <c r="E307" t="s">
        <v>309</v>
      </c>
      <c r="F307" t="s">
        <v>4207</v>
      </c>
      <c r="G307" t="s">
        <v>4208</v>
      </c>
      <c r="H307" t="s">
        <v>321</v>
      </c>
      <c r="I307" t="s">
        <v>965</v>
      </c>
      <c r="J307" t="s">
        <v>204</v>
      </c>
      <c r="K307" t="s">
        <v>204</v>
      </c>
      <c r="L307" t="s">
        <v>340</v>
      </c>
      <c r="M307" t="s">
        <v>605</v>
      </c>
      <c r="N307" t="s">
        <v>339</v>
      </c>
      <c r="O307" t="s">
        <v>1212</v>
      </c>
      <c r="P307" s="131">
        <v>165247</v>
      </c>
      <c r="Q307" s="131">
        <v>1</v>
      </c>
      <c r="R307" s="131">
        <v>7053</v>
      </c>
      <c r="T307" s="131">
        <v>11654.870999999999</v>
      </c>
      <c r="U307" s="132">
        <v>5.3299999999999997E-3</v>
      </c>
      <c r="V307" s="132">
        <v>6.1809999999999997E-2</v>
      </c>
      <c r="W307" s="132">
        <v>2.7099999999999999E-2</v>
      </c>
    </row>
    <row r="308" spans="1:23">
      <c r="A308" t="s">
        <v>1213</v>
      </c>
      <c r="B308" t="s">
        <v>1242</v>
      </c>
      <c r="C308" t="s">
        <v>4201</v>
      </c>
      <c r="D308" t="s">
        <v>4202</v>
      </c>
      <c r="E308" t="s">
        <v>309</v>
      </c>
      <c r="F308" t="s">
        <v>4213</v>
      </c>
      <c r="G308" t="s">
        <v>4214</v>
      </c>
      <c r="H308" t="s">
        <v>321</v>
      </c>
      <c r="I308" t="s">
        <v>965</v>
      </c>
      <c r="J308" t="s">
        <v>204</v>
      </c>
      <c r="K308" t="s">
        <v>204</v>
      </c>
      <c r="L308" t="s">
        <v>340</v>
      </c>
      <c r="M308" t="s">
        <v>605</v>
      </c>
      <c r="N308" t="s">
        <v>339</v>
      </c>
      <c r="O308" t="s">
        <v>1212</v>
      </c>
      <c r="P308" s="131">
        <v>205873</v>
      </c>
      <c r="Q308" s="131">
        <v>1</v>
      </c>
      <c r="R308" s="131">
        <v>5366</v>
      </c>
      <c r="T308" s="131">
        <v>11047.145</v>
      </c>
      <c r="U308" s="132">
        <v>1.6900000000000001E-3</v>
      </c>
      <c r="V308" s="132">
        <v>5.8590000000000003E-2</v>
      </c>
      <c r="W308" s="132">
        <v>2.5680000000000001E-2</v>
      </c>
    </row>
    <row r="309" spans="1:23">
      <c r="A309" t="s">
        <v>1213</v>
      </c>
      <c r="B309" t="s">
        <v>1242</v>
      </c>
      <c r="C309" t="s">
        <v>4189</v>
      </c>
      <c r="D309" t="s">
        <v>4190</v>
      </c>
      <c r="E309" t="s">
        <v>309</v>
      </c>
      <c r="F309" t="s">
        <v>4247</v>
      </c>
      <c r="G309" t="s">
        <v>4248</v>
      </c>
      <c r="H309" t="s">
        <v>321</v>
      </c>
      <c r="I309" t="s">
        <v>965</v>
      </c>
      <c r="J309" t="s">
        <v>204</v>
      </c>
      <c r="K309" t="s">
        <v>204</v>
      </c>
      <c r="L309" t="s">
        <v>340</v>
      </c>
      <c r="M309" t="s">
        <v>604</v>
      </c>
      <c r="N309" t="s">
        <v>339</v>
      </c>
      <c r="O309" t="s">
        <v>1212</v>
      </c>
      <c r="P309" s="131">
        <v>28335</v>
      </c>
      <c r="Q309" s="131">
        <v>1</v>
      </c>
      <c r="R309" s="131">
        <v>20310</v>
      </c>
      <c r="T309" s="131">
        <v>5754.8389999999999</v>
      </c>
      <c r="U309" s="132">
        <v>2.7999999999999998E-4</v>
      </c>
      <c r="V309" s="132">
        <v>3.0519999999999999E-2</v>
      </c>
      <c r="W309" s="132">
        <v>1.338E-2</v>
      </c>
    </row>
    <row r="310" spans="1:23">
      <c r="A310" t="s">
        <v>1213</v>
      </c>
      <c r="B310" t="s">
        <v>1242</v>
      </c>
      <c r="C310" t="s">
        <v>4193</v>
      </c>
      <c r="D310" t="s">
        <v>4194</v>
      </c>
      <c r="E310" t="s">
        <v>309</v>
      </c>
      <c r="F310" t="s">
        <v>4229</v>
      </c>
      <c r="G310" t="s">
        <v>4230</v>
      </c>
      <c r="H310" t="s">
        <v>321</v>
      </c>
      <c r="I310" t="s">
        <v>965</v>
      </c>
      <c r="J310" t="s">
        <v>204</v>
      </c>
      <c r="K310" t="s">
        <v>204</v>
      </c>
      <c r="L310" t="s">
        <v>340</v>
      </c>
      <c r="M310" t="s">
        <v>604</v>
      </c>
      <c r="N310" t="s">
        <v>339</v>
      </c>
      <c r="O310" t="s">
        <v>1212</v>
      </c>
      <c r="P310" s="131">
        <v>18257</v>
      </c>
      <c r="Q310" s="131">
        <v>1</v>
      </c>
      <c r="R310" s="131">
        <v>22550</v>
      </c>
      <c r="T310" s="131">
        <v>4116.9539999999997</v>
      </c>
      <c r="U310" s="132">
        <v>6.2E-4</v>
      </c>
      <c r="V310" s="132">
        <v>2.1829999999999999E-2</v>
      </c>
      <c r="W310" s="132">
        <v>9.5700000000000004E-3</v>
      </c>
    </row>
    <row r="311" spans="1:23">
      <c r="A311" t="s">
        <v>1213</v>
      </c>
      <c r="B311" t="s">
        <v>1242</v>
      </c>
      <c r="C311" t="s">
        <v>4193</v>
      </c>
      <c r="D311" t="s">
        <v>4194</v>
      </c>
      <c r="E311" t="s">
        <v>309</v>
      </c>
      <c r="F311" t="s">
        <v>4442</v>
      </c>
      <c r="G311" t="s">
        <v>4443</v>
      </c>
      <c r="H311" t="s">
        <v>321</v>
      </c>
      <c r="I311" t="s">
        <v>964</v>
      </c>
      <c r="J311" t="s">
        <v>204</v>
      </c>
      <c r="K311" t="s">
        <v>204</v>
      </c>
      <c r="L311" t="s">
        <v>340</v>
      </c>
      <c r="M311" t="s">
        <v>608</v>
      </c>
      <c r="N311" t="s">
        <v>339</v>
      </c>
      <c r="O311" t="s">
        <v>1212</v>
      </c>
      <c r="P311" s="131">
        <v>48500</v>
      </c>
      <c r="Q311" s="131">
        <v>1</v>
      </c>
      <c r="R311" s="131">
        <v>7280</v>
      </c>
      <c r="T311" s="131">
        <v>3530.8</v>
      </c>
      <c r="U311" s="132">
        <v>4.7299999999999998E-3</v>
      </c>
      <c r="V311" s="132">
        <v>1.8720000000000001E-2</v>
      </c>
      <c r="W311" s="132">
        <v>8.2100000000000003E-3</v>
      </c>
    </row>
    <row r="312" spans="1:23">
      <c r="A312" t="s">
        <v>1213</v>
      </c>
      <c r="B312" t="s">
        <v>1242</v>
      </c>
      <c r="C312" t="s">
        <v>4185</v>
      </c>
      <c r="D312" t="s">
        <v>4186</v>
      </c>
      <c r="E312" t="s">
        <v>309</v>
      </c>
      <c r="F312" t="s">
        <v>4261</v>
      </c>
      <c r="G312" t="s">
        <v>4262</v>
      </c>
      <c r="H312" t="s">
        <v>321</v>
      </c>
      <c r="I312" t="s">
        <v>965</v>
      </c>
      <c r="J312" t="s">
        <v>204</v>
      </c>
      <c r="K312" t="s">
        <v>204</v>
      </c>
      <c r="L312" t="s">
        <v>340</v>
      </c>
      <c r="M312" t="s">
        <v>598</v>
      </c>
      <c r="N312" t="s">
        <v>339</v>
      </c>
      <c r="O312" t="s">
        <v>1212</v>
      </c>
      <c r="P312" s="131">
        <v>45514</v>
      </c>
      <c r="Q312" s="131">
        <v>1</v>
      </c>
      <c r="R312" s="131">
        <v>7494</v>
      </c>
      <c r="T312" s="131">
        <v>3410.819</v>
      </c>
      <c r="U312" s="132">
        <v>3.4099999999999998E-3</v>
      </c>
      <c r="V312" s="132">
        <v>1.8089999999999998E-2</v>
      </c>
      <c r="W312" s="132">
        <v>7.9299999999999995E-3</v>
      </c>
    </row>
    <row r="313" spans="1:23">
      <c r="A313" t="s">
        <v>1213</v>
      </c>
      <c r="B313" t="s">
        <v>1242</v>
      </c>
      <c r="C313" t="s">
        <v>4193</v>
      </c>
      <c r="D313" t="s">
        <v>4194</v>
      </c>
      <c r="E313" t="s">
        <v>309</v>
      </c>
      <c r="F313" t="s">
        <v>4293</v>
      </c>
      <c r="G313" t="s">
        <v>4294</v>
      </c>
      <c r="H313" t="s">
        <v>321</v>
      </c>
      <c r="I313" t="s">
        <v>965</v>
      </c>
      <c r="J313" t="s">
        <v>204</v>
      </c>
      <c r="K313" t="s">
        <v>204</v>
      </c>
      <c r="L313" t="s">
        <v>340</v>
      </c>
      <c r="M313" t="s">
        <v>598</v>
      </c>
      <c r="N313" t="s">
        <v>339</v>
      </c>
      <c r="O313" t="s">
        <v>1212</v>
      </c>
      <c r="P313" s="131">
        <v>19508</v>
      </c>
      <c r="Q313" s="131">
        <v>1</v>
      </c>
      <c r="R313" s="131">
        <v>15710</v>
      </c>
      <c r="T313" s="131">
        <v>3064.7069999999999</v>
      </c>
      <c r="U313" s="132">
        <v>1.98E-3</v>
      </c>
      <c r="V313" s="132">
        <v>1.6250000000000001E-2</v>
      </c>
      <c r="W313" s="132">
        <v>7.1300000000000001E-3</v>
      </c>
    </row>
    <row r="314" spans="1:23">
      <c r="A314" t="s">
        <v>1213</v>
      </c>
      <c r="B314" t="s">
        <v>1242</v>
      </c>
      <c r="C314" t="s">
        <v>4197</v>
      </c>
      <c r="D314" t="s">
        <v>4198</v>
      </c>
      <c r="E314" t="s">
        <v>309</v>
      </c>
      <c r="F314" t="s">
        <v>4219</v>
      </c>
      <c r="G314" t="s">
        <v>4220</v>
      </c>
      <c r="H314" t="s">
        <v>321</v>
      </c>
      <c r="I314" t="s">
        <v>965</v>
      </c>
      <c r="J314" t="s">
        <v>204</v>
      </c>
      <c r="K314" t="s">
        <v>204</v>
      </c>
      <c r="L314" t="s">
        <v>340</v>
      </c>
      <c r="M314" t="s">
        <v>605</v>
      </c>
      <c r="N314" t="s">
        <v>339</v>
      </c>
      <c r="O314" t="s">
        <v>1212</v>
      </c>
      <c r="P314" s="131">
        <v>60434</v>
      </c>
      <c r="Q314" s="131">
        <v>1</v>
      </c>
      <c r="R314" s="131">
        <v>4851</v>
      </c>
      <c r="T314" s="131">
        <v>2931.6529999999998</v>
      </c>
      <c r="U314" s="132">
        <v>4.6999999999999999E-4</v>
      </c>
      <c r="V314" s="132">
        <v>1.555E-2</v>
      </c>
      <c r="W314" s="132">
        <v>6.8199999999999997E-3</v>
      </c>
    </row>
    <row r="315" spans="1:23">
      <c r="A315" t="s">
        <v>1213</v>
      </c>
      <c r="B315" t="s">
        <v>1242</v>
      </c>
      <c r="C315" t="s">
        <v>4185</v>
      </c>
      <c r="D315" t="s">
        <v>4186</v>
      </c>
      <c r="E315" t="s">
        <v>309</v>
      </c>
      <c r="F315" t="s">
        <v>4428</v>
      </c>
      <c r="G315" t="s">
        <v>4429</v>
      </c>
      <c r="H315" t="s">
        <v>321</v>
      </c>
      <c r="I315" t="s">
        <v>965</v>
      </c>
      <c r="J315" t="s">
        <v>204</v>
      </c>
      <c r="K315" t="s">
        <v>204</v>
      </c>
      <c r="L315" t="s">
        <v>340</v>
      </c>
      <c r="M315" t="s">
        <v>716</v>
      </c>
      <c r="N315" t="s">
        <v>339</v>
      </c>
      <c r="O315" t="s">
        <v>1212</v>
      </c>
      <c r="P315" s="131">
        <v>103274</v>
      </c>
      <c r="Q315" s="131">
        <v>1</v>
      </c>
      <c r="R315" s="131">
        <v>2578</v>
      </c>
      <c r="T315" s="131">
        <v>2662.404</v>
      </c>
      <c r="U315" s="132">
        <v>1.5890000000000001E-2</v>
      </c>
      <c r="V315" s="132">
        <v>1.4120000000000001E-2</v>
      </c>
      <c r="W315" s="132">
        <v>6.1900000000000002E-3</v>
      </c>
    </row>
    <row r="316" spans="1:23">
      <c r="A316" t="s">
        <v>1213</v>
      </c>
      <c r="B316" t="s">
        <v>1242</v>
      </c>
      <c r="C316" t="s">
        <v>4193</v>
      </c>
      <c r="D316" t="s">
        <v>4194</v>
      </c>
      <c r="E316" t="s">
        <v>309</v>
      </c>
      <c r="F316" t="s">
        <v>4195</v>
      </c>
      <c r="G316" t="s">
        <v>4196</v>
      </c>
      <c r="H316" t="s">
        <v>321</v>
      </c>
      <c r="I316" t="s">
        <v>964</v>
      </c>
      <c r="J316" t="s">
        <v>204</v>
      </c>
      <c r="K316" t="s">
        <v>204</v>
      </c>
      <c r="L316" t="s">
        <v>340</v>
      </c>
      <c r="M316" t="s">
        <v>572</v>
      </c>
      <c r="N316" t="s">
        <v>339</v>
      </c>
      <c r="O316" t="s">
        <v>1212</v>
      </c>
      <c r="P316" s="131">
        <v>7301</v>
      </c>
      <c r="Q316" s="131">
        <v>1</v>
      </c>
      <c r="R316" s="131">
        <v>23890</v>
      </c>
      <c r="T316" s="131">
        <v>1744.2090000000001</v>
      </c>
      <c r="U316" s="132">
        <v>2.1000000000000001E-4</v>
      </c>
      <c r="V316" s="132">
        <v>9.2499999999999995E-3</v>
      </c>
      <c r="W316" s="132">
        <v>4.0600000000000002E-3</v>
      </c>
    </row>
    <row r="317" spans="1:23">
      <c r="A317" t="s">
        <v>1213</v>
      </c>
      <c r="B317" t="s">
        <v>1242</v>
      </c>
      <c r="C317" t="s">
        <v>4189</v>
      </c>
      <c r="D317" t="s">
        <v>4190</v>
      </c>
      <c r="E317" t="s">
        <v>309</v>
      </c>
      <c r="F317" t="s">
        <v>4295</v>
      </c>
      <c r="G317" t="s">
        <v>4296</v>
      </c>
      <c r="H317" t="s">
        <v>321</v>
      </c>
      <c r="I317" t="s">
        <v>965</v>
      </c>
      <c r="J317" t="s">
        <v>204</v>
      </c>
      <c r="K317" t="s">
        <v>204</v>
      </c>
      <c r="L317" t="s">
        <v>340</v>
      </c>
      <c r="M317" t="s">
        <v>582</v>
      </c>
      <c r="N317" t="s">
        <v>339</v>
      </c>
      <c r="O317" t="s">
        <v>1212</v>
      </c>
      <c r="P317" s="131">
        <v>8691</v>
      </c>
      <c r="Q317" s="131">
        <v>1</v>
      </c>
      <c r="R317" s="131">
        <v>19080</v>
      </c>
      <c r="T317" s="131">
        <v>1658.2429999999999</v>
      </c>
      <c r="U317" s="132">
        <v>3.8000000000000002E-4</v>
      </c>
      <c r="V317" s="132">
        <v>8.7899999999999992E-3</v>
      </c>
      <c r="W317" s="132">
        <v>3.8600000000000001E-3</v>
      </c>
    </row>
    <row r="318" spans="1:23">
      <c r="A318" t="s">
        <v>1213</v>
      </c>
      <c r="B318" t="s">
        <v>1242</v>
      </c>
      <c r="C318" t="s">
        <v>4169</v>
      </c>
      <c r="D318" t="s">
        <v>4170</v>
      </c>
      <c r="E318" t="s">
        <v>80</v>
      </c>
      <c r="F318" t="s">
        <v>4171</v>
      </c>
      <c r="G318" t="s">
        <v>4172</v>
      </c>
      <c r="H318" t="s">
        <v>321</v>
      </c>
      <c r="I318" t="s">
        <v>965</v>
      </c>
      <c r="J318" t="s">
        <v>205</v>
      </c>
      <c r="K318" t="s">
        <v>224</v>
      </c>
      <c r="L318" t="s">
        <v>380</v>
      </c>
      <c r="M318" t="s">
        <v>604</v>
      </c>
      <c r="N318" t="s">
        <v>339</v>
      </c>
      <c r="O318" t="s">
        <v>1215</v>
      </c>
      <c r="P318" s="131">
        <v>4761</v>
      </c>
      <c r="Q318" s="131">
        <v>3.718</v>
      </c>
      <c r="R318" s="131">
        <v>109783</v>
      </c>
      <c r="T318" s="131">
        <v>19433.126</v>
      </c>
      <c r="U318" s="132">
        <v>0</v>
      </c>
      <c r="V318" s="132">
        <v>0.10306</v>
      </c>
      <c r="W318" s="132">
        <v>4.5179999999999998E-2</v>
      </c>
    </row>
    <row r="319" spans="1:23">
      <c r="A319" t="s">
        <v>1213</v>
      </c>
      <c r="B319" t="s">
        <v>1242</v>
      </c>
      <c r="C319" t="s">
        <v>4165</v>
      </c>
      <c r="D319" t="s">
        <v>4166</v>
      </c>
      <c r="E319" t="s">
        <v>80</v>
      </c>
      <c r="F319" t="s">
        <v>4167</v>
      </c>
      <c r="G319" t="s">
        <v>4168</v>
      </c>
      <c r="H319" t="s">
        <v>321</v>
      </c>
      <c r="I319" t="s">
        <v>965</v>
      </c>
      <c r="J319" t="s">
        <v>205</v>
      </c>
      <c r="K319" t="s">
        <v>224</v>
      </c>
      <c r="L319" t="s">
        <v>344</v>
      </c>
      <c r="M319" t="s">
        <v>604</v>
      </c>
      <c r="N319" t="s">
        <v>339</v>
      </c>
      <c r="O319" t="s">
        <v>1215</v>
      </c>
      <c r="P319" s="131">
        <v>6668</v>
      </c>
      <c r="Q319" s="131">
        <v>3.718</v>
      </c>
      <c r="R319" s="131">
        <v>51391</v>
      </c>
      <c r="T319" s="131">
        <v>12740.663</v>
      </c>
      <c r="U319" s="132">
        <v>0</v>
      </c>
      <c r="V319" s="132">
        <v>6.7570000000000005E-2</v>
      </c>
      <c r="W319" s="132">
        <v>2.962E-2</v>
      </c>
    </row>
    <row r="320" spans="1:23">
      <c r="A320" t="s">
        <v>1213</v>
      </c>
      <c r="B320" t="s">
        <v>1242</v>
      </c>
      <c r="C320" t="s">
        <v>4336</v>
      </c>
      <c r="D320" t="s">
        <v>4337</v>
      </c>
      <c r="E320" t="s">
        <v>80</v>
      </c>
      <c r="F320" t="s">
        <v>4338</v>
      </c>
      <c r="G320" t="s">
        <v>4339</v>
      </c>
      <c r="H320" t="s">
        <v>321</v>
      </c>
      <c r="I320" t="s">
        <v>965</v>
      </c>
      <c r="J320" t="s">
        <v>205</v>
      </c>
      <c r="K320" t="s">
        <v>224</v>
      </c>
      <c r="L320" t="s">
        <v>344</v>
      </c>
      <c r="M320" t="s">
        <v>604</v>
      </c>
      <c r="N320" t="s">
        <v>339</v>
      </c>
      <c r="O320" t="s">
        <v>1215</v>
      </c>
      <c r="P320" s="131">
        <v>17815</v>
      </c>
      <c r="Q320" s="131">
        <v>3.718</v>
      </c>
      <c r="R320" s="131">
        <v>17323</v>
      </c>
      <c r="T320" s="131">
        <v>11474.092000000001</v>
      </c>
      <c r="U320" s="132">
        <v>0</v>
      </c>
      <c r="V320" s="132">
        <v>6.0850000000000001E-2</v>
      </c>
      <c r="W320" s="132">
        <v>2.6679999999999999E-2</v>
      </c>
    </row>
    <row r="321" spans="1:23">
      <c r="A321" t="s">
        <v>1213</v>
      </c>
      <c r="B321" t="s">
        <v>1242</v>
      </c>
      <c r="C321" t="s">
        <v>4173</v>
      </c>
      <c r="D321" t="s">
        <v>4174</v>
      </c>
      <c r="E321" t="s">
        <v>80</v>
      </c>
      <c r="F321" t="s">
        <v>4175</v>
      </c>
      <c r="G321" t="s">
        <v>4176</v>
      </c>
      <c r="H321" t="s">
        <v>321</v>
      </c>
      <c r="I321" t="s">
        <v>965</v>
      </c>
      <c r="J321" t="s">
        <v>205</v>
      </c>
      <c r="K321" t="s">
        <v>224</v>
      </c>
      <c r="L321" t="s">
        <v>346</v>
      </c>
      <c r="M321" t="s">
        <v>597</v>
      </c>
      <c r="N321" t="s">
        <v>339</v>
      </c>
      <c r="O321" t="s">
        <v>1215</v>
      </c>
      <c r="P321" s="131">
        <v>4790</v>
      </c>
      <c r="Q321" s="131">
        <v>3.718</v>
      </c>
      <c r="R321" s="131">
        <v>46892</v>
      </c>
      <c r="S321" s="131">
        <v>2.5579999999999998</v>
      </c>
      <c r="T321" s="131">
        <v>8360.61</v>
      </c>
      <c r="U321" s="132">
        <v>0</v>
      </c>
      <c r="V321" s="132">
        <v>4.4350000000000001E-2</v>
      </c>
      <c r="W321" s="132">
        <v>1.9439999999999999E-2</v>
      </c>
    </row>
    <row r="322" spans="1:23">
      <c r="A322" t="s">
        <v>1213</v>
      </c>
      <c r="B322" t="s">
        <v>1242</v>
      </c>
      <c r="C322" t="s">
        <v>4177</v>
      </c>
      <c r="D322" t="s">
        <v>4178</v>
      </c>
      <c r="E322" t="s">
        <v>80</v>
      </c>
      <c r="F322" t="s">
        <v>4412</v>
      </c>
      <c r="G322" t="s">
        <v>4413</v>
      </c>
      <c r="H322" t="s">
        <v>321</v>
      </c>
      <c r="I322" t="s">
        <v>965</v>
      </c>
      <c r="J322" t="s">
        <v>205</v>
      </c>
      <c r="K322" t="s">
        <v>224</v>
      </c>
      <c r="L322" t="s">
        <v>344</v>
      </c>
      <c r="M322" t="s">
        <v>604</v>
      </c>
      <c r="N322" t="s">
        <v>339</v>
      </c>
      <c r="O322" t="s">
        <v>1215</v>
      </c>
      <c r="P322" s="131">
        <v>3573</v>
      </c>
      <c r="Q322" s="131">
        <v>3.718</v>
      </c>
      <c r="R322" s="131">
        <v>56190</v>
      </c>
      <c r="T322" s="131">
        <v>7464.5119999999997</v>
      </c>
      <c r="U322" s="132">
        <v>0</v>
      </c>
      <c r="V322" s="132">
        <v>3.959E-2</v>
      </c>
      <c r="W322" s="132">
        <v>1.7350000000000001E-2</v>
      </c>
    </row>
    <row r="323" spans="1:23">
      <c r="A323" t="s">
        <v>1213</v>
      </c>
      <c r="B323" t="s">
        <v>1242</v>
      </c>
      <c r="C323" t="s">
        <v>4181</v>
      </c>
      <c r="D323" t="s">
        <v>4182</v>
      </c>
      <c r="E323" t="s">
        <v>80</v>
      </c>
      <c r="F323" t="s">
        <v>4183</v>
      </c>
      <c r="G323" t="s">
        <v>4184</v>
      </c>
      <c r="H323" t="s">
        <v>321</v>
      </c>
      <c r="I323" t="s">
        <v>965</v>
      </c>
      <c r="J323" t="s">
        <v>205</v>
      </c>
      <c r="K323" t="s">
        <v>224</v>
      </c>
      <c r="L323" t="s">
        <v>344</v>
      </c>
      <c r="M323" t="s">
        <v>604</v>
      </c>
      <c r="N323" t="s">
        <v>339</v>
      </c>
      <c r="O323" t="s">
        <v>1215</v>
      </c>
      <c r="P323" s="131">
        <v>3129</v>
      </c>
      <c r="Q323" s="131">
        <v>3.718</v>
      </c>
      <c r="R323" s="131">
        <v>55939</v>
      </c>
      <c r="T323" s="131">
        <v>6507.732</v>
      </c>
      <c r="U323" s="132">
        <v>0</v>
      </c>
      <c r="V323" s="132">
        <v>3.4509999999999999E-2</v>
      </c>
      <c r="W323" s="132">
        <v>1.5129999999999999E-2</v>
      </c>
    </row>
    <row r="324" spans="1:23">
      <c r="A324" t="s">
        <v>1213</v>
      </c>
      <c r="B324" t="s">
        <v>1242</v>
      </c>
      <c r="C324" t="s">
        <v>4181</v>
      </c>
      <c r="D324" t="s">
        <v>4182</v>
      </c>
      <c r="E324" t="s">
        <v>80</v>
      </c>
      <c r="F324" t="s">
        <v>4416</v>
      </c>
      <c r="G324" t="s">
        <v>4417</v>
      </c>
      <c r="H324" t="s">
        <v>321</v>
      </c>
      <c r="I324" t="s">
        <v>965</v>
      </c>
      <c r="J324" t="s">
        <v>205</v>
      </c>
      <c r="K324" t="s">
        <v>224</v>
      </c>
      <c r="L324" t="s">
        <v>344</v>
      </c>
      <c r="M324" t="s">
        <v>735</v>
      </c>
      <c r="N324" t="s">
        <v>339</v>
      </c>
      <c r="O324" t="s">
        <v>1215</v>
      </c>
      <c r="P324" s="131">
        <v>33105</v>
      </c>
      <c r="Q324" s="131">
        <v>3.718</v>
      </c>
      <c r="R324" s="131">
        <v>4981</v>
      </c>
      <c r="T324" s="131">
        <v>6130.8329999999996</v>
      </c>
      <c r="U324" s="132">
        <v>0</v>
      </c>
      <c r="V324" s="132">
        <v>3.2509999999999997E-2</v>
      </c>
      <c r="W324" s="132">
        <v>1.4250000000000001E-2</v>
      </c>
    </row>
    <row r="325" spans="1:23">
      <c r="A325" t="s">
        <v>1213</v>
      </c>
      <c r="B325" t="s">
        <v>1242</v>
      </c>
      <c r="C325" t="s">
        <v>4177</v>
      </c>
      <c r="D325" t="s">
        <v>4178</v>
      </c>
      <c r="E325" t="s">
        <v>80</v>
      </c>
      <c r="F325" t="s">
        <v>4340</v>
      </c>
      <c r="G325" t="s">
        <v>4341</v>
      </c>
      <c r="H325" t="s">
        <v>321</v>
      </c>
      <c r="I325" t="s">
        <v>965</v>
      </c>
      <c r="J325" t="s">
        <v>205</v>
      </c>
      <c r="K325" t="s">
        <v>224</v>
      </c>
      <c r="L325" t="s">
        <v>344</v>
      </c>
      <c r="M325" t="s">
        <v>602</v>
      </c>
      <c r="N325" t="s">
        <v>339</v>
      </c>
      <c r="O325" t="s">
        <v>1215</v>
      </c>
      <c r="P325" s="131">
        <v>5886</v>
      </c>
      <c r="Q325" s="131">
        <v>3.718</v>
      </c>
      <c r="R325" s="131">
        <v>19949</v>
      </c>
      <c r="T325" s="131">
        <v>4365.6689999999999</v>
      </c>
      <c r="U325" s="132">
        <v>0</v>
      </c>
      <c r="V325" s="132">
        <v>2.315E-2</v>
      </c>
      <c r="W325" s="132">
        <v>1.0149999999999999E-2</v>
      </c>
    </row>
    <row r="326" spans="1:23">
      <c r="A326" t="s">
        <v>1213</v>
      </c>
      <c r="B326" t="s">
        <v>1242</v>
      </c>
      <c r="C326" t="s">
        <v>4177</v>
      </c>
      <c r="D326" t="s">
        <v>4178</v>
      </c>
      <c r="E326" t="s">
        <v>80</v>
      </c>
      <c r="F326" t="s">
        <v>4330</v>
      </c>
      <c r="G326" t="s">
        <v>4331</v>
      </c>
      <c r="H326" t="s">
        <v>321</v>
      </c>
      <c r="I326" t="s">
        <v>965</v>
      </c>
      <c r="J326" t="s">
        <v>205</v>
      </c>
      <c r="K326" t="s">
        <v>224</v>
      </c>
      <c r="L326" t="s">
        <v>368</v>
      </c>
      <c r="M326" t="s">
        <v>735</v>
      </c>
      <c r="N326" t="s">
        <v>339</v>
      </c>
      <c r="O326" t="s">
        <v>1216</v>
      </c>
      <c r="P326" s="131">
        <v>4973</v>
      </c>
      <c r="Q326" s="131">
        <v>4.0218999999999996</v>
      </c>
      <c r="R326" s="131">
        <v>18438</v>
      </c>
      <c r="T326" s="131">
        <v>3687.768</v>
      </c>
      <c r="U326" s="132">
        <v>0</v>
      </c>
      <c r="V326" s="132">
        <v>1.9560000000000001E-2</v>
      </c>
      <c r="W326" s="132">
        <v>8.5699999999999995E-3</v>
      </c>
    </row>
    <row r="327" spans="1:23">
      <c r="A327" t="s">
        <v>1213</v>
      </c>
      <c r="B327" t="s">
        <v>1242</v>
      </c>
      <c r="C327" t="s">
        <v>4177</v>
      </c>
      <c r="D327" t="s">
        <v>4178</v>
      </c>
      <c r="E327" t="s">
        <v>80</v>
      </c>
      <c r="F327" t="s">
        <v>4434</v>
      </c>
      <c r="G327" t="s">
        <v>4435</v>
      </c>
      <c r="H327" t="s">
        <v>321</v>
      </c>
      <c r="I327" t="s">
        <v>965</v>
      </c>
      <c r="J327" t="s">
        <v>205</v>
      </c>
      <c r="K327" t="s">
        <v>238</v>
      </c>
      <c r="L327" t="s">
        <v>314</v>
      </c>
      <c r="M327" t="s">
        <v>706</v>
      </c>
      <c r="N327" t="s">
        <v>339</v>
      </c>
      <c r="O327" t="s">
        <v>1216</v>
      </c>
      <c r="P327" s="131">
        <v>3002</v>
      </c>
      <c r="Q327" s="131">
        <v>4.0218999999999996</v>
      </c>
      <c r="R327" s="131">
        <v>22500</v>
      </c>
      <c r="T327" s="131">
        <v>2716.5920000000001</v>
      </c>
      <c r="U327" s="132">
        <v>0</v>
      </c>
      <c r="V327" s="132">
        <v>1.4409999999999999E-2</v>
      </c>
      <c r="W327" s="132">
        <v>6.3200000000000001E-3</v>
      </c>
    </row>
    <row r="328" spans="1:23">
      <c r="A328" t="s">
        <v>1213</v>
      </c>
      <c r="B328" t="s">
        <v>1242</v>
      </c>
      <c r="C328" t="s">
        <v>4386</v>
      </c>
      <c r="D328" t="s">
        <v>4387</v>
      </c>
      <c r="E328" t="s">
        <v>80</v>
      </c>
      <c r="F328" t="s">
        <v>4388</v>
      </c>
      <c r="G328" t="s">
        <v>4389</v>
      </c>
      <c r="H328" t="s">
        <v>321</v>
      </c>
      <c r="I328" t="s">
        <v>965</v>
      </c>
      <c r="J328" t="s">
        <v>205</v>
      </c>
      <c r="K328" t="s">
        <v>281</v>
      </c>
      <c r="L328" t="s">
        <v>314</v>
      </c>
      <c r="M328" t="s">
        <v>735</v>
      </c>
      <c r="N328" t="s">
        <v>339</v>
      </c>
      <c r="O328" t="s">
        <v>1216</v>
      </c>
      <c r="P328" s="131">
        <v>15627</v>
      </c>
      <c r="Q328" s="131">
        <v>4.0218999999999996</v>
      </c>
      <c r="R328" s="131">
        <v>4201.3999999999996</v>
      </c>
      <c r="T328" s="131">
        <v>2640.59</v>
      </c>
      <c r="U328" s="132">
        <v>1.0000000000000001E-5</v>
      </c>
      <c r="V328" s="132">
        <v>1.4E-2</v>
      </c>
      <c r="W328" s="132">
        <v>6.1399999999999996E-3</v>
      </c>
    </row>
    <row r="329" spans="1:23">
      <c r="A329" t="s">
        <v>1213</v>
      </c>
      <c r="B329" t="s">
        <v>1242</v>
      </c>
      <c r="C329" t="s">
        <v>4177</v>
      </c>
      <c r="D329" t="s">
        <v>4178</v>
      </c>
      <c r="E329" t="s">
        <v>80</v>
      </c>
      <c r="F329" t="s">
        <v>4444</v>
      </c>
      <c r="G329" t="s">
        <v>4445</v>
      </c>
      <c r="H329" t="s">
        <v>321</v>
      </c>
      <c r="I329" t="s">
        <v>967</v>
      </c>
      <c r="J329" t="s">
        <v>205</v>
      </c>
      <c r="K329" t="s">
        <v>224</v>
      </c>
      <c r="L329" t="s">
        <v>346</v>
      </c>
      <c r="M329" t="s">
        <v>732</v>
      </c>
      <c r="N329" t="s">
        <v>339</v>
      </c>
      <c r="O329" t="s">
        <v>1215</v>
      </c>
      <c r="P329" s="131">
        <v>5346</v>
      </c>
      <c r="Q329" s="131">
        <v>3.718</v>
      </c>
      <c r="R329" s="131">
        <v>9537</v>
      </c>
      <c r="T329" s="131">
        <v>1895.615</v>
      </c>
      <c r="U329" s="132">
        <v>0</v>
      </c>
      <c r="V329" s="132">
        <v>1.005E-2</v>
      </c>
      <c r="W329" s="132">
        <v>4.4099999999999999E-3</v>
      </c>
    </row>
    <row r="330" spans="1:23">
      <c r="A330" t="s">
        <v>1213</v>
      </c>
      <c r="B330" t="s">
        <v>1242</v>
      </c>
      <c r="C330" t="s">
        <v>4177</v>
      </c>
      <c r="D330" t="s">
        <v>4178</v>
      </c>
      <c r="E330" t="s">
        <v>80</v>
      </c>
      <c r="F330" t="s">
        <v>4446</v>
      </c>
      <c r="G330" t="s">
        <v>4447</v>
      </c>
      <c r="H330" t="s">
        <v>321</v>
      </c>
      <c r="I330" t="s">
        <v>965</v>
      </c>
      <c r="J330" t="s">
        <v>205</v>
      </c>
      <c r="K330" t="s">
        <v>293</v>
      </c>
      <c r="L330" t="s">
        <v>368</v>
      </c>
      <c r="M330" t="s">
        <v>584</v>
      </c>
      <c r="N330" t="s">
        <v>339</v>
      </c>
      <c r="O330" t="s">
        <v>1216</v>
      </c>
      <c r="P330" s="131">
        <v>7420</v>
      </c>
      <c r="Q330" s="131">
        <v>4.0218999999999996</v>
      </c>
      <c r="R330" s="131">
        <v>5318</v>
      </c>
      <c r="T330" s="131">
        <v>1587.0239999999999</v>
      </c>
      <c r="U330" s="132">
        <v>0</v>
      </c>
      <c r="V330" s="132">
        <v>8.4200000000000004E-3</v>
      </c>
      <c r="W330" s="132">
        <v>3.6900000000000001E-3</v>
      </c>
    </row>
    <row r="331" spans="1:23">
      <c r="A331" t="s">
        <v>1213</v>
      </c>
      <c r="B331" t="s">
        <v>1242</v>
      </c>
      <c r="C331" t="s">
        <v>4177</v>
      </c>
      <c r="D331" t="s">
        <v>4178</v>
      </c>
      <c r="E331" t="s">
        <v>80</v>
      </c>
      <c r="F331" t="s">
        <v>4436</v>
      </c>
      <c r="G331" t="s">
        <v>4437</v>
      </c>
      <c r="H331" t="s">
        <v>321</v>
      </c>
      <c r="I331" t="s">
        <v>965</v>
      </c>
      <c r="J331" t="s">
        <v>205</v>
      </c>
      <c r="K331" t="s">
        <v>224</v>
      </c>
      <c r="L331" t="s">
        <v>344</v>
      </c>
      <c r="M331" t="s">
        <v>735</v>
      </c>
      <c r="N331" t="s">
        <v>339</v>
      </c>
      <c r="O331" t="s">
        <v>1215</v>
      </c>
      <c r="P331" s="131">
        <v>4068</v>
      </c>
      <c r="Q331" s="131">
        <v>3.718</v>
      </c>
      <c r="R331" s="131">
        <v>8899</v>
      </c>
      <c r="T331" s="131">
        <v>1345.9580000000001</v>
      </c>
      <c r="U331" s="132">
        <v>0</v>
      </c>
      <c r="V331" s="132">
        <v>7.1399999999999996E-3</v>
      </c>
      <c r="W331" s="132">
        <v>3.13E-3</v>
      </c>
    </row>
    <row r="332" spans="1:23">
      <c r="A332" t="s">
        <v>1213</v>
      </c>
      <c r="B332" t="s">
        <v>1242</v>
      </c>
      <c r="C332" t="s">
        <v>4177</v>
      </c>
      <c r="D332" t="s">
        <v>4178</v>
      </c>
      <c r="E332" t="s">
        <v>80</v>
      </c>
      <c r="F332" t="s">
        <v>4448</v>
      </c>
      <c r="G332" t="s">
        <v>4449</v>
      </c>
      <c r="H332" t="s">
        <v>321</v>
      </c>
      <c r="I332" t="s">
        <v>965</v>
      </c>
      <c r="J332" t="s">
        <v>205</v>
      </c>
      <c r="K332" t="s">
        <v>224</v>
      </c>
      <c r="L332" t="s">
        <v>344</v>
      </c>
      <c r="M332" t="s">
        <v>735</v>
      </c>
      <c r="N332" t="s">
        <v>339</v>
      </c>
      <c r="O332" t="s">
        <v>1215</v>
      </c>
      <c r="P332" s="131">
        <v>9885</v>
      </c>
      <c r="Q332" s="131">
        <v>3.718</v>
      </c>
      <c r="R332" s="131">
        <v>3584</v>
      </c>
      <c r="T332" s="131">
        <v>1317.2070000000001</v>
      </c>
      <c r="U332" s="132">
        <v>0</v>
      </c>
      <c r="V332" s="132">
        <v>6.9899999999999997E-3</v>
      </c>
      <c r="W332" s="132">
        <v>3.0599999999999998E-3</v>
      </c>
    </row>
    <row r="333" spans="1:23">
      <c r="A333" t="s">
        <v>1213</v>
      </c>
      <c r="B333" t="s">
        <v>1242</v>
      </c>
      <c r="C333" t="s">
        <v>4380</v>
      </c>
      <c r="D333" t="s">
        <v>4381</v>
      </c>
      <c r="E333" t="s">
        <v>80</v>
      </c>
      <c r="F333" t="s">
        <v>4384</v>
      </c>
      <c r="G333" t="s">
        <v>4385</v>
      </c>
      <c r="H333" t="s">
        <v>321</v>
      </c>
      <c r="I333" t="s">
        <v>965</v>
      </c>
      <c r="J333" t="s">
        <v>205</v>
      </c>
      <c r="K333" t="s">
        <v>224</v>
      </c>
      <c r="L333" t="s">
        <v>344</v>
      </c>
      <c r="M333" t="s">
        <v>735</v>
      </c>
      <c r="N333" t="s">
        <v>339</v>
      </c>
      <c r="O333" t="s">
        <v>1215</v>
      </c>
      <c r="P333" s="131">
        <v>8827</v>
      </c>
      <c r="Q333" s="131">
        <v>3.718</v>
      </c>
      <c r="R333" s="131">
        <v>3907</v>
      </c>
      <c r="T333" s="131">
        <v>1282.23</v>
      </c>
      <c r="U333" s="132">
        <v>0</v>
      </c>
      <c r="V333" s="132">
        <v>6.7999999999999996E-3</v>
      </c>
      <c r="W333" s="132">
        <v>2.98E-3</v>
      </c>
    </row>
    <row r="334" spans="1:23">
      <c r="A334" t="s">
        <v>1213</v>
      </c>
      <c r="B334" t="s">
        <v>1242</v>
      </c>
      <c r="C334" t="s">
        <v>4177</v>
      </c>
      <c r="D334" t="s">
        <v>4178</v>
      </c>
      <c r="E334" t="s">
        <v>80</v>
      </c>
      <c r="F334" t="s">
        <v>4350</v>
      </c>
      <c r="G334" t="s">
        <v>4351</v>
      </c>
      <c r="H334" t="s">
        <v>321</v>
      </c>
      <c r="I334" t="s">
        <v>965</v>
      </c>
      <c r="J334" t="s">
        <v>205</v>
      </c>
      <c r="K334" t="s">
        <v>224</v>
      </c>
      <c r="L334" t="s">
        <v>344</v>
      </c>
      <c r="M334" t="s">
        <v>735</v>
      </c>
      <c r="N334" t="s">
        <v>339</v>
      </c>
      <c r="O334" t="s">
        <v>1215</v>
      </c>
      <c r="P334" s="131">
        <v>1322</v>
      </c>
      <c r="Q334" s="131">
        <v>3.718</v>
      </c>
      <c r="R334" s="131">
        <v>18817</v>
      </c>
      <c r="T334" s="131">
        <v>924.89200000000005</v>
      </c>
      <c r="U334" s="132">
        <v>0</v>
      </c>
      <c r="V334" s="132">
        <v>4.8999999999999998E-3</v>
      </c>
      <c r="W334" s="132">
        <v>2.15E-3</v>
      </c>
    </row>
    <row r="335" spans="1:23">
      <c r="A335" t="s">
        <v>1213</v>
      </c>
      <c r="B335" t="s">
        <v>1243</v>
      </c>
      <c r="C335" t="s">
        <v>4193</v>
      </c>
      <c r="D335" t="s">
        <v>4194</v>
      </c>
      <c r="E335" t="s">
        <v>309</v>
      </c>
      <c r="F335" t="s">
        <v>4293</v>
      </c>
      <c r="G335" t="s">
        <v>4294</v>
      </c>
      <c r="H335" t="s">
        <v>321</v>
      </c>
      <c r="I335" t="s">
        <v>965</v>
      </c>
      <c r="J335" t="s">
        <v>204</v>
      </c>
      <c r="K335" t="s">
        <v>204</v>
      </c>
      <c r="L335" t="s">
        <v>340</v>
      </c>
      <c r="M335" t="s">
        <v>598</v>
      </c>
      <c r="N335" t="s">
        <v>339</v>
      </c>
      <c r="O335" t="s">
        <v>1212</v>
      </c>
      <c r="P335" s="131">
        <v>510637.77</v>
      </c>
      <c r="Q335" s="131">
        <v>1</v>
      </c>
      <c r="R335" s="131">
        <v>15710</v>
      </c>
      <c r="T335" s="131">
        <v>80221.194000000003</v>
      </c>
      <c r="U335" s="132">
        <v>5.1889999999999999E-2</v>
      </c>
      <c r="V335" s="132">
        <v>0.12194000000000001</v>
      </c>
      <c r="W335" s="132">
        <v>1.804E-2</v>
      </c>
    </row>
    <row r="336" spans="1:23">
      <c r="A336" t="s">
        <v>1213</v>
      </c>
      <c r="B336" t="s">
        <v>1243</v>
      </c>
      <c r="C336" t="s">
        <v>4273</v>
      </c>
      <c r="D336" t="s">
        <v>4274</v>
      </c>
      <c r="E336" t="s">
        <v>309</v>
      </c>
      <c r="F336" t="s">
        <v>4275</v>
      </c>
      <c r="G336" t="s">
        <v>4276</v>
      </c>
      <c r="H336" t="s">
        <v>321</v>
      </c>
      <c r="I336" t="s">
        <v>965</v>
      </c>
      <c r="J336" t="s">
        <v>204</v>
      </c>
      <c r="K336" t="s">
        <v>204</v>
      </c>
      <c r="L336" t="s">
        <v>340</v>
      </c>
      <c r="M336" t="s">
        <v>605</v>
      </c>
      <c r="N336" t="s">
        <v>339</v>
      </c>
      <c r="O336" t="s">
        <v>1212</v>
      </c>
      <c r="P336" s="131">
        <v>429910</v>
      </c>
      <c r="Q336" s="131">
        <v>1</v>
      </c>
      <c r="R336" s="131">
        <v>8648</v>
      </c>
      <c r="T336" s="131">
        <v>37178.616999999998</v>
      </c>
      <c r="U336" s="132">
        <v>1.7909999999999999E-2</v>
      </c>
      <c r="V336" s="132">
        <v>5.6509999999999998E-2</v>
      </c>
      <c r="W336" s="132">
        <v>8.3599999999999994E-3</v>
      </c>
    </row>
    <row r="337" spans="1:23">
      <c r="A337" t="s">
        <v>1213</v>
      </c>
      <c r="B337" t="s">
        <v>1243</v>
      </c>
      <c r="C337" t="s">
        <v>4197</v>
      </c>
      <c r="D337" t="s">
        <v>4198</v>
      </c>
      <c r="E337" t="s">
        <v>309</v>
      </c>
      <c r="F337" t="s">
        <v>4267</v>
      </c>
      <c r="G337" t="s">
        <v>4268</v>
      </c>
      <c r="H337" t="s">
        <v>321</v>
      </c>
      <c r="I337" t="s">
        <v>964</v>
      </c>
      <c r="J337" t="s">
        <v>204</v>
      </c>
      <c r="K337" t="s">
        <v>204</v>
      </c>
      <c r="L337" t="s">
        <v>340</v>
      </c>
      <c r="M337" t="s">
        <v>577</v>
      </c>
      <c r="N337" t="s">
        <v>339</v>
      </c>
      <c r="O337" t="s">
        <v>1212</v>
      </c>
      <c r="P337" s="131">
        <v>1276902</v>
      </c>
      <c r="Q337" s="131">
        <v>1</v>
      </c>
      <c r="R337" s="131">
        <v>2376</v>
      </c>
      <c r="T337" s="131">
        <v>30339.191999999999</v>
      </c>
      <c r="U337" s="132">
        <v>3.13E-3</v>
      </c>
      <c r="V337" s="132">
        <v>4.6120000000000001E-2</v>
      </c>
      <c r="W337" s="132">
        <v>6.8199999999999997E-3</v>
      </c>
    </row>
    <row r="338" spans="1:23">
      <c r="A338" t="s">
        <v>1213</v>
      </c>
      <c r="B338" t="s">
        <v>1243</v>
      </c>
      <c r="C338" t="s">
        <v>4185</v>
      </c>
      <c r="D338" t="s">
        <v>4186</v>
      </c>
      <c r="E338" t="s">
        <v>309</v>
      </c>
      <c r="F338" t="s">
        <v>4207</v>
      </c>
      <c r="G338" t="s">
        <v>4208</v>
      </c>
      <c r="H338" t="s">
        <v>321</v>
      </c>
      <c r="I338" t="s">
        <v>965</v>
      </c>
      <c r="J338" t="s">
        <v>204</v>
      </c>
      <c r="K338" t="s">
        <v>204</v>
      </c>
      <c r="L338" t="s">
        <v>340</v>
      </c>
      <c r="M338" t="s">
        <v>605</v>
      </c>
      <c r="N338" t="s">
        <v>339</v>
      </c>
      <c r="O338" t="s">
        <v>1212</v>
      </c>
      <c r="P338" s="131">
        <v>365262</v>
      </c>
      <c r="Q338" s="131">
        <v>1</v>
      </c>
      <c r="R338" s="131">
        <v>7053</v>
      </c>
      <c r="T338" s="131">
        <v>25761.929</v>
      </c>
      <c r="U338" s="132">
        <v>1.1780000000000001E-2</v>
      </c>
      <c r="V338" s="132">
        <v>3.916E-2</v>
      </c>
      <c r="W338" s="132">
        <v>5.79E-3</v>
      </c>
    </row>
    <row r="339" spans="1:23">
      <c r="A339" t="s">
        <v>1213</v>
      </c>
      <c r="B339" t="s">
        <v>1243</v>
      </c>
      <c r="C339" t="s">
        <v>4189</v>
      </c>
      <c r="D339" t="s">
        <v>4190</v>
      </c>
      <c r="E339" t="s">
        <v>309</v>
      </c>
      <c r="F339" t="s">
        <v>4221</v>
      </c>
      <c r="G339" t="s">
        <v>4222</v>
      </c>
      <c r="H339" t="s">
        <v>321</v>
      </c>
      <c r="I339" t="s">
        <v>966</v>
      </c>
      <c r="J339" t="s">
        <v>204</v>
      </c>
      <c r="K339" t="s">
        <v>204</v>
      </c>
      <c r="L339" t="s">
        <v>340</v>
      </c>
      <c r="M339" t="s">
        <v>576</v>
      </c>
      <c r="N339" t="s">
        <v>339</v>
      </c>
      <c r="O339" t="s">
        <v>1212</v>
      </c>
      <c r="P339" s="131">
        <v>6543958.1399999997</v>
      </c>
      <c r="Q339" s="131">
        <v>1</v>
      </c>
      <c r="R339" s="131">
        <v>374.2</v>
      </c>
      <c r="T339" s="131">
        <v>24487.491000000002</v>
      </c>
      <c r="U339" s="132">
        <v>4.7600000000000003E-3</v>
      </c>
      <c r="V339" s="132">
        <v>3.7220000000000003E-2</v>
      </c>
      <c r="W339" s="132">
        <v>5.5100000000000001E-3</v>
      </c>
    </row>
    <row r="340" spans="1:23">
      <c r="A340" t="s">
        <v>1213</v>
      </c>
      <c r="B340" t="s">
        <v>1243</v>
      </c>
      <c r="C340" t="s">
        <v>4193</v>
      </c>
      <c r="D340" t="s">
        <v>4194</v>
      </c>
      <c r="E340" t="s">
        <v>309</v>
      </c>
      <c r="F340" t="s">
        <v>4390</v>
      </c>
      <c r="G340" t="s">
        <v>4391</v>
      </c>
      <c r="H340" t="s">
        <v>321</v>
      </c>
      <c r="I340" t="s">
        <v>966</v>
      </c>
      <c r="J340" t="s">
        <v>204</v>
      </c>
      <c r="K340" t="s">
        <v>204</v>
      </c>
      <c r="L340" t="s">
        <v>340</v>
      </c>
      <c r="M340" t="s">
        <v>573</v>
      </c>
      <c r="N340" t="s">
        <v>339</v>
      </c>
      <c r="O340" t="s">
        <v>1212</v>
      </c>
      <c r="P340" s="131">
        <v>584649.12</v>
      </c>
      <c r="Q340" s="131">
        <v>1</v>
      </c>
      <c r="R340" s="131">
        <v>3786.32</v>
      </c>
      <c r="T340" s="131">
        <v>22136.687000000002</v>
      </c>
      <c r="U340" s="132">
        <v>1.1209999999999999E-2</v>
      </c>
      <c r="V340" s="132">
        <v>3.3649999999999999E-2</v>
      </c>
      <c r="W340" s="132">
        <v>4.9800000000000001E-3</v>
      </c>
    </row>
    <row r="341" spans="1:23">
      <c r="A341" t="s">
        <v>1213</v>
      </c>
      <c r="B341" t="s">
        <v>1243</v>
      </c>
      <c r="C341" t="s">
        <v>4193</v>
      </c>
      <c r="D341" t="s">
        <v>4194</v>
      </c>
      <c r="E341" t="s">
        <v>309</v>
      </c>
      <c r="F341" t="s">
        <v>4450</v>
      </c>
      <c r="G341" t="s">
        <v>4451</v>
      </c>
      <c r="H341" t="s">
        <v>321</v>
      </c>
      <c r="I341" t="s">
        <v>966</v>
      </c>
      <c r="J341" t="s">
        <v>204</v>
      </c>
      <c r="K341" t="s">
        <v>204</v>
      </c>
      <c r="L341" t="s">
        <v>340</v>
      </c>
      <c r="M341" t="s">
        <v>624</v>
      </c>
      <c r="N341" t="s">
        <v>339</v>
      </c>
      <c r="O341" t="s">
        <v>1212</v>
      </c>
      <c r="P341" s="131">
        <v>534810.72</v>
      </c>
      <c r="Q341" s="131">
        <v>1</v>
      </c>
      <c r="R341" s="131">
        <v>3960.12</v>
      </c>
      <c r="T341" s="131">
        <v>21179.146000000001</v>
      </c>
      <c r="U341" s="132">
        <v>1.039E-2</v>
      </c>
      <c r="V341" s="132">
        <v>3.2190000000000003E-2</v>
      </c>
      <c r="W341" s="132">
        <v>4.7600000000000003E-3</v>
      </c>
    </row>
    <row r="342" spans="1:23">
      <c r="A342" t="s">
        <v>1213</v>
      </c>
      <c r="B342" t="s">
        <v>1243</v>
      </c>
      <c r="C342" t="s">
        <v>4197</v>
      </c>
      <c r="D342" t="s">
        <v>4198</v>
      </c>
      <c r="E342" t="s">
        <v>309</v>
      </c>
      <c r="F342" t="s">
        <v>4219</v>
      </c>
      <c r="G342" t="s">
        <v>4220</v>
      </c>
      <c r="H342" t="s">
        <v>321</v>
      </c>
      <c r="I342" t="s">
        <v>965</v>
      </c>
      <c r="J342" t="s">
        <v>204</v>
      </c>
      <c r="K342" t="s">
        <v>204</v>
      </c>
      <c r="L342" t="s">
        <v>340</v>
      </c>
      <c r="M342" t="s">
        <v>605</v>
      </c>
      <c r="N342" t="s">
        <v>339</v>
      </c>
      <c r="O342" t="s">
        <v>1212</v>
      </c>
      <c r="P342" s="131">
        <v>358426</v>
      </c>
      <c r="Q342" s="131">
        <v>1</v>
      </c>
      <c r="R342" s="131">
        <v>4851</v>
      </c>
      <c r="T342" s="131">
        <v>17387.244999999999</v>
      </c>
      <c r="U342" s="132">
        <v>2.7899999999999999E-3</v>
      </c>
      <c r="V342" s="132">
        <v>2.6429999999999999E-2</v>
      </c>
      <c r="W342" s="132">
        <v>3.9100000000000003E-3</v>
      </c>
    </row>
    <row r="343" spans="1:23">
      <c r="A343" t="s">
        <v>1213</v>
      </c>
      <c r="B343" t="s">
        <v>1243</v>
      </c>
      <c r="C343" t="s">
        <v>4193</v>
      </c>
      <c r="D343" t="s">
        <v>4194</v>
      </c>
      <c r="E343" t="s">
        <v>309</v>
      </c>
      <c r="F343" t="s">
        <v>4235</v>
      </c>
      <c r="G343" t="s">
        <v>4236</v>
      </c>
      <c r="H343" t="s">
        <v>321</v>
      </c>
      <c r="I343" t="s">
        <v>964</v>
      </c>
      <c r="J343" t="s">
        <v>204</v>
      </c>
      <c r="K343" t="s">
        <v>204</v>
      </c>
      <c r="L343" t="s">
        <v>340</v>
      </c>
      <c r="M343" t="s">
        <v>577</v>
      </c>
      <c r="N343" t="s">
        <v>339</v>
      </c>
      <c r="O343" t="s">
        <v>1212</v>
      </c>
      <c r="P343" s="131">
        <v>63662</v>
      </c>
      <c r="Q343" s="131">
        <v>1</v>
      </c>
      <c r="R343" s="131">
        <v>22890</v>
      </c>
      <c r="T343" s="131">
        <v>14572.232</v>
      </c>
      <c r="U343" s="132">
        <v>2.1099999999999999E-3</v>
      </c>
      <c r="V343" s="132">
        <v>2.215E-2</v>
      </c>
      <c r="W343" s="132">
        <v>3.2799999999999999E-3</v>
      </c>
    </row>
    <row r="344" spans="1:23">
      <c r="A344" t="s">
        <v>1213</v>
      </c>
      <c r="B344" t="s">
        <v>1243</v>
      </c>
      <c r="C344" t="s">
        <v>4197</v>
      </c>
      <c r="D344" t="s">
        <v>4198</v>
      </c>
      <c r="E344" t="s">
        <v>309</v>
      </c>
      <c r="F344" t="s">
        <v>4199</v>
      </c>
      <c r="G344" t="s">
        <v>4200</v>
      </c>
      <c r="H344" t="s">
        <v>321</v>
      </c>
      <c r="I344" t="s">
        <v>964</v>
      </c>
      <c r="J344" t="s">
        <v>204</v>
      </c>
      <c r="K344" t="s">
        <v>204</v>
      </c>
      <c r="L344" t="s">
        <v>340</v>
      </c>
      <c r="M344" t="s">
        <v>572</v>
      </c>
      <c r="N344" t="s">
        <v>339</v>
      </c>
      <c r="O344" t="s">
        <v>1212</v>
      </c>
      <c r="P344" s="131">
        <v>468759</v>
      </c>
      <c r="Q344" s="131">
        <v>1</v>
      </c>
      <c r="R344" s="131">
        <v>2403</v>
      </c>
      <c r="T344" s="131">
        <v>11264.279</v>
      </c>
      <c r="U344" s="132">
        <v>1.07E-3</v>
      </c>
      <c r="V344" s="132">
        <v>1.712E-2</v>
      </c>
      <c r="W344" s="132">
        <v>2.5300000000000001E-3</v>
      </c>
    </row>
    <row r="345" spans="1:23">
      <c r="A345" t="s">
        <v>1213</v>
      </c>
      <c r="B345" t="s">
        <v>1243</v>
      </c>
      <c r="C345" t="s">
        <v>4189</v>
      </c>
      <c r="D345" t="s">
        <v>4190</v>
      </c>
      <c r="E345" t="s">
        <v>309</v>
      </c>
      <c r="F345" t="s">
        <v>4295</v>
      </c>
      <c r="G345" t="s">
        <v>4296</v>
      </c>
      <c r="H345" t="s">
        <v>321</v>
      </c>
      <c r="I345" t="s">
        <v>965</v>
      </c>
      <c r="J345" t="s">
        <v>204</v>
      </c>
      <c r="K345" t="s">
        <v>204</v>
      </c>
      <c r="L345" t="s">
        <v>340</v>
      </c>
      <c r="M345" t="s">
        <v>582</v>
      </c>
      <c r="N345" t="s">
        <v>339</v>
      </c>
      <c r="O345" t="s">
        <v>1212</v>
      </c>
      <c r="P345" s="131">
        <v>56255</v>
      </c>
      <c r="Q345" s="131">
        <v>1</v>
      </c>
      <c r="R345" s="131">
        <v>19080</v>
      </c>
      <c r="T345" s="131">
        <v>10733.454</v>
      </c>
      <c r="U345" s="132">
        <v>2.4599999999999999E-3</v>
      </c>
      <c r="V345" s="132">
        <v>1.6310000000000002E-2</v>
      </c>
      <c r="W345" s="132">
        <v>2.4099999999999998E-3</v>
      </c>
    </row>
    <row r="346" spans="1:23">
      <c r="A346" t="s">
        <v>1213</v>
      </c>
      <c r="B346" t="s">
        <v>1243</v>
      </c>
      <c r="C346" t="s">
        <v>4193</v>
      </c>
      <c r="D346" t="s">
        <v>4194</v>
      </c>
      <c r="E346" t="s">
        <v>309</v>
      </c>
      <c r="F346" t="s">
        <v>4209</v>
      </c>
      <c r="G346" t="s">
        <v>4210</v>
      </c>
      <c r="H346" t="s">
        <v>321</v>
      </c>
      <c r="I346" t="s">
        <v>965</v>
      </c>
      <c r="J346" t="s">
        <v>204</v>
      </c>
      <c r="K346" t="s">
        <v>204</v>
      </c>
      <c r="L346" t="s">
        <v>340</v>
      </c>
      <c r="M346" t="s">
        <v>605</v>
      </c>
      <c r="N346" t="s">
        <v>339</v>
      </c>
      <c r="O346" t="s">
        <v>1212</v>
      </c>
      <c r="P346" s="131">
        <v>200104</v>
      </c>
      <c r="Q346" s="131">
        <v>1</v>
      </c>
      <c r="R346" s="131">
        <v>5283</v>
      </c>
      <c r="T346" s="131">
        <v>10571.494000000001</v>
      </c>
      <c r="U346" s="132">
        <v>3.4299999999999999E-3</v>
      </c>
      <c r="V346" s="132">
        <v>1.6070000000000001E-2</v>
      </c>
      <c r="W346" s="132">
        <v>2.3800000000000002E-3</v>
      </c>
    </row>
    <row r="347" spans="1:23">
      <c r="A347" t="s">
        <v>1213</v>
      </c>
      <c r="B347" t="s">
        <v>1243</v>
      </c>
      <c r="C347" t="s">
        <v>4193</v>
      </c>
      <c r="D347" t="s">
        <v>4194</v>
      </c>
      <c r="E347" t="s">
        <v>309</v>
      </c>
      <c r="F347" t="s">
        <v>4195</v>
      </c>
      <c r="G347" t="s">
        <v>4196</v>
      </c>
      <c r="H347" t="s">
        <v>321</v>
      </c>
      <c r="I347" t="s">
        <v>964</v>
      </c>
      <c r="J347" t="s">
        <v>204</v>
      </c>
      <c r="K347" t="s">
        <v>204</v>
      </c>
      <c r="L347" t="s">
        <v>340</v>
      </c>
      <c r="M347" t="s">
        <v>572</v>
      </c>
      <c r="N347" t="s">
        <v>339</v>
      </c>
      <c r="O347" t="s">
        <v>1212</v>
      </c>
      <c r="P347" s="131">
        <v>37690</v>
      </c>
      <c r="Q347" s="131">
        <v>1</v>
      </c>
      <c r="R347" s="131">
        <v>23890</v>
      </c>
      <c r="T347" s="131">
        <v>9004.1409999999996</v>
      </c>
      <c r="U347" s="132">
        <v>1.06E-3</v>
      </c>
      <c r="V347" s="132">
        <v>1.3690000000000001E-2</v>
      </c>
      <c r="W347" s="132">
        <v>2.0200000000000001E-3</v>
      </c>
    </row>
    <row r="348" spans="1:23">
      <c r="A348" t="s">
        <v>1213</v>
      </c>
      <c r="B348" t="s">
        <v>1243</v>
      </c>
      <c r="C348" t="s">
        <v>4193</v>
      </c>
      <c r="D348" t="s">
        <v>4194</v>
      </c>
      <c r="E348" t="s">
        <v>309</v>
      </c>
      <c r="F348" t="s">
        <v>4430</v>
      </c>
      <c r="G348" t="s">
        <v>4431</v>
      </c>
      <c r="H348" t="s">
        <v>321</v>
      </c>
      <c r="I348" t="s">
        <v>965</v>
      </c>
      <c r="J348" t="s">
        <v>204</v>
      </c>
      <c r="K348" t="s">
        <v>204</v>
      </c>
      <c r="L348" t="s">
        <v>340</v>
      </c>
      <c r="M348" t="s">
        <v>707</v>
      </c>
      <c r="N348" t="s">
        <v>339</v>
      </c>
      <c r="O348" t="s">
        <v>1212</v>
      </c>
      <c r="P348" s="131">
        <v>70941</v>
      </c>
      <c r="Q348" s="131">
        <v>1</v>
      </c>
      <c r="R348" s="131">
        <v>5309</v>
      </c>
      <c r="T348" s="131">
        <v>3766.2579999999998</v>
      </c>
      <c r="U348" s="132">
        <v>2.027E-2</v>
      </c>
      <c r="V348" s="132">
        <v>5.7200000000000003E-3</v>
      </c>
      <c r="W348" s="132">
        <v>8.4999999999999995E-4</v>
      </c>
    </row>
    <row r="349" spans="1:23">
      <c r="A349" t="s">
        <v>1213</v>
      </c>
      <c r="B349" t="s">
        <v>1243</v>
      </c>
      <c r="C349" t="s">
        <v>4173</v>
      </c>
      <c r="D349" t="s">
        <v>4174</v>
      </c>
      <c r="E349" t="s">
        <v>80</v>
      </c>
      <c r="F349" t="s">
        <v>4175</v>
      </c>
      <c r="G349" t="s">
        <v>4176</v>
      </c>
      <c r="H349" t="s">
        <v>321</v>
      </c>
      <c r="I349" t="s">
        <v>965</v>
      </c>
      <c r="J349" t="s">
        <v>205</v>
      </c>
      <c r="K349" t="s">
        <v>224</v>
      </c>
      <c r="L349" t="s">
        <v>346</v>
      </c>
      <c r="M349" t="s">
        <v>597</v>
      </c>
      <c r="N349" t="s">
        <v>339</v>
      </c>
      <c r="O349" t="s">
        <v>1215</v>
      </c>
      <c r="P349" s="131">
        <v>43486</v>
      </c>
      <c r="Q349" s="131">
        <v>3.718</v>
      </c>
      <c r="R349" s="131">
        <v>46892</v>
      </c>
      <c r="S349" s="131">
        <v>23.222999999999999</v>
      </c>
      <c r="T349" s="131">
        <v>75901.774000000005</v>
      </c>
      <c r="U349" s="132">
        <v>0</v>
      </c>
      <c r="V349" s="132">
        <v>0.11541</v>
      </c>
      <c r="W349" s="132">
        <v>1.7069999999999998E-2</v>
      </c>
    </row>
    <row r="350" spans="1:23">
      <c r="A350" t="s">
        <v>1213</v>
      </c>
      <c r="B350" t="s">
        <v>1243</v>
      </c>
      <c r="C350" t="s">
        <v>4336</v>
      </c>
      <c r="D350" t="s">
        <v>4337</v>
      </c>
      <c r="E350" t="s">
        <v>80</v>
      </c>
      <c r="F350" t="s">
        <v>4338</v>
      </c>
      <c r="G350" t="s">
        <v>4339</v>
      </c>
      <c r="H350" t="s">
        <v>321</v>
      </c>
      <c r="I350" t="s">
        <v>965</v>
      </c>
      <c r="J350" t="s">
        <v>205</v>
      </c>
      <c r="K350" t="s">
        <v>224</v>
      </c>
      <c r="L350" t="s">
        <v>344</v>
      </c>
      <c r="M350" t="s">
        <v>604</v>
      </c>
      <c r="N350" t="s">
        <v>339</v>
      </c>
      <c r="O350" t="s">
        <v>1215</v>
      </c>
      <c r="P350" s="131">
        <v>92456</v>
      </c>
      <c r="Q350" s="131">
        <v>3.718</v>
      </c>
      <c r="R350" s="131">
        <v>17323</v>
      </c>
      <c r="T350" s="131">
        <v>59548.055999999997</v>
      </c>
      <c r="U350" s="132">
        <v>0</v>
      </c>
      <c r="V350" s="132">
        <v>9.0509999999999993E-2</v>
      </c>
      <c r="W350" s="132">
        <v>1.3390000000000001E-2</v>
      </c>
    </row>
    <row r="351" spans="1:23">
      <c r="A351" t="s">
        <v>1213</v>
      </c>
      <c r="B351" t="s">
        <v>1243</v>
      </c>
      <c r="C351" t="s">
        <v>4177</v>
      </c>
      <c r="D351" t="s">
        <v>4178</v>
      </c>
      <c r="E351" t="s">
        <v>80</v>
      </c>
      <c r="F351" t="s">
        <v>4414</v>
      </c>
      <c r="G351" t="s">
        <v>4415</v>
      </c>
      <c r="H351" t="s">
        <v>321</v>
      </c>
      <c r="I351" t="s">
        <v>967</v>
      </c>
      <c r="J351" t="s">
        <v>205</v>
      </c>
      <c r="K351" t="s">
        <v>224</v>
      </c>
      <c r="L351" t="s">
        <v>344</v>
      </c>
      <c r="M351" t="s">
        <v>732</v>
      </c>
      <c r="N351" t="s">
        <v>339</v>
      </c>
      <c r="O351" t="s">
        <v>1215</v>
      </c>
      <c r="P351" s="131">
        <v>106543</v>
      </c>
      <c r="Q351" s="131">
        <v>3.718</v>
      </c>
      <c r="R351" s="131">
        <v>10869</v>
      </c>
      <c r="T351" s="131">
        <v>43055.03</v>
      </c>
      <c r="U351" s="132">
        <v>0</v>
      </c>
      <c r="V351" s="132">
        <v>6.5439999999999998E-2</v>
      </c>
      <c r="W351" s="132">
        <v>9.6799999999999994E-3</v>
      </c>
    </row>
    <row r="352" spans="1:23">
      <c r="A352" t="s">
        <v>1213</v>
      </c>
      <c r="B352" t="s">
        <v>1243</v>
      </c>
      <c r="C352" t="s">
        <v>4177</v>
      </c>
      <c r="D352" t="s">
        <v>4178</v>
      </c>
      <c r="E352" t="s">
        <v>80</v>
      </c>
      <c r="F352" t="s">
        <v>4340</v>
      </c>
      <c r="G352" t="s">
        <v>4341</v>
      </c>
      <c r="H352" t="s">
        <v>321</v>
      </c>
      <c r="I352" t="s">
        <v>965</v>
      </c>
      <c r="J352" t="s">
        <v>205</v>
      </c>
      <c r="K352" t="s">
        <v>224</v>
      </c>
      <c r="L352" t="s">
        <v>344</v>
      </c>
      <c r="M352" t="s">
        <v>602</v>
      </c>
      <c r="N352" t="s">
        <v>339</v>
      </c>
      <c r="O352" t="s">
        <v>1215</v>
      </c>
      <c r="P352" s="131">
        <v>42350</v>
      </c>
      <c r="Q352" s="131">
        <v>3.718</v>
      </c>
      <c r="R352" s="131">
        <v>19949</v>
      </c>
      <c r="T352" s="131">
        <v>31411.156999999999</v>
      </c>
      <c r="U352" s="132">
        <v>0</v>
      </c>
      <c r="V352" s="132">
        <v>4.7750000000000001E-2</v>
      </c>
      <c r="W352" s="132">
        <v>7.0600000000000003E-3</v>
      </c>
    </row>
    <row r="353" spans="1:23">
      <c r="A353" t="s">
        <v>1213</v>
      </c>
      <c r="B353" t="s">
        <v>1243</v>
      </c>
      <c r="C353" t="s">
        <v>4177</v>
      </c>
      <c r="D353" t="s">
        <v>4178</v>
      </c>
      <c r="E353" t="s">
        <v>80</v>
      </c>
      <c r="F353" t="s">
        <v>4330</v>
      </c>
      <c r="G353" t="s">
        <v>4331</v>
      </c>
      <c r="H353" t="s">
        <v>321</v>
      </c>
      <c r="I353" t="s">
        <v>965</v>
      </c>
      <c r="J353" t="s">
        <v>205</v>
      </c>
      <c r="K353" t="s">
        <v>224</v>
      </c>
      <c r="L353" t="s">
        <v>368</v>
      </c>
      <c r="M353" t="s">
        <v>735</v>
      </c>
      <c r="N353" t="s">
        <v>339</v>
      </c>
      <c r="O353" t="s">
        <v>1216</v>
      </c>
      <c r="P353" s="131">
        <v>36755</v>
      </c>
      <c r="Q353" s="131">
        <v>4.0218999999999996</v>
      </c>
      <c r="R353" s="131">
        <v>18438</v>
      </c>
      <c r="T353" s="131">
        <v>27255.960999999999</v>
      </c>
      <c r="U353" s="132">
        <v>0</v>
      </c>
      <c r="V353" s="132">
        <v>4.1430000000000002E-2</v>
      </c>
      <c r="W353" s="132">
        <v>6.13E-3</v>
      </c>
    </row>
    <row r="354" spans="1:23">
      <c r="A354" t="s">
        <v>1213</v>
      </c>
      <c r="B354" t="s">
        <v>1243</v>
      </c>
      <c r="C354" t="s">
        <v>4181</v>
      </c>
      <c r="D354" t="s">
        <v>4182</v>
      </c>
      <c r="E354" t="s">
        <v>80</v>
      </c>
      <c r="F354" t="s">
        <v>4416</v>
      </c>
      <c r="G354" t="s">
        <v>4417</v>
      </c>
      <c r="H354" t="s">
        <v>321</v>
      </c>
      <c r="I354" t="s">
        <v>965</v>
      </c>
      <c r="J354" t="s">
        <v>205</v>
      </c>
      <c r="K354" t="s">
        <v>224</v>
      </c>
      <c r="L354" t="s">
        <v>344</v>
      </c>
      <c r="M354" t="s">
        <v>735</v>
      </c>
      <c r="N354" t="s">
        <v>339</v>
      </c>
      <c r="O354" t="s">
        <v>1215</v>
      </c>
      <c r="P354" s="131">
        <v>102988</v>
      </c>
      <c r="Q354" s="131">
        <v>3.718</v>
      </c>
      <c r="R354" s="131">
        <v>4981</v>
      </c>
      <c r="T354" s="131">
        <v>19072.716</v>
      </c>
      <c r="U354" s="132">
        <v>0</v>
      </c>
      <c r="V354" s="132">
        <v>2.8989999999999998E-2</v>
      </c>
      <c r="W354" s="132">
        <v>4.2900000000000004E-3</v>
      </c>
    </row>
    <row r="355" spans="1:23">
      <c r="A355" t="s">
        <v>1213</v>
      </c>
      <c r="B355" t="s">
        <v>1243</v>
      </c>
      <c r="C355" t="s">
        <v>4177</v>
      </c>
      <c r="D355" t="s">
        <v>4178</v>
      </c>
      <c r="E355" t="s">
        <v>80</v>
      </c>
      <c r="F355" t="s">
        <v>4432</v>
      </c>
      <c r="G355" t="s">
        <v>4433</v>
      </c>
      <c r="H355" t="s">
        <v>321</v>
      </c>
      <c r="I355" t="s">
        <v>965</v>
      </c>
      <c r="J355" t="s">
        <v>205</v>
      </c>
      <c r="K355" t="s">
        <v>224</v>
      </c>
      <c r="L355" t="s">
        <v>344</v>
      </c>
      <c r="M355" t="s">
        <v>735</v>
      </c>
      <c r="N355" t="s">
        <v>339</v>
      </c>
      <c r="O355" t="s">
        <v>1215</v>
      </c>
      <c r="P355" s="131">
        <v>71757</v>
      </c>
      <c r="Q355" s="131">
        <v>3.718</v>
      </c>
      <c r="R355" s="131">
        <v>6856</v>
      </c>
      <c r="T355" s="131">
        <v>18291.295999999998</v>
      </c>
      <c r="U355" s="132">
        <v>1.0000000000000001E-5</v>
      </c>
      <c r="V355" s="132">
        <v>2.7799999999999998E-2</v>
      </c>
      <c r="W355" s="132">
        <v>4.1099999999999999E-3</v>
      </c>
    </row>
    <row r="356" spans="1:23">
      <c r="A356" t="s">
        <v>1213</v>
      </c>
      <c r="B356" t="s">
        <v>1243</v>
      </c>
      <c r="C356" t="s">
        <v>4386</v>
      </c>
      <c r="D356" t="s">
        <v>4387</v>
      </c>
      <c r="E356" t="s">
        <v>80</v>
      </c>
      <c r="F356" t="s">
        <v>4388</v>
      </c>
      <c r="G356" t="s">
        <v>4389</v>
      </c>
      <c r="H356" t="s">
        <v>321</v>
      </c>
      <c r="I356" t="s">
        <v>965</v>
      </c>
      <c r="J356" t="s">
        <v>205</v>
      </c>
      <c r="K356" t="s">
        <v>281</v>
      </c>
      <c r="L356" t="s">
        <v>314</v>
      </c>
      <c r="M356" t="s">
        <v>735</v>
      </c>
      <c r="N356" t="s">
        <v>339</v>
      </c>
      <c r="O356" t="s">
        <v>1216</v>
      </c>
      <c r="P356" s="131">
        <v>95039</v>
      </c>
      <c r="Q356" s="131">
        <v>4.0218999999999996</v>
      </c>
      <c r="R356" s="131">
        <v>4201.3999999999996</v>
      </c>
      <c r="T356" s="131">
        <v>16059.32</v>
      </c>
      <c r="U356" s="132">
        <v>6.0000000000000002E-5</v>
      </c>
      <c r="V356" s="132">
        <v>2.4410000000000001E-2</v>
      </c>
      <c r="W356" s="132">
        <v>3.6099999999999999E-3</v>
      </c>
    </row>
    <row r="357" spans="1:23">
      <c r="A357" t="s">
        <v>1213</v>
      </c>
      <c r="B357" t="s">
        <v>1243</v>
      </c>
      <c r="C357" t="s">
        <v>4177</v>
      </c>
      <c r="D357" t="s">
        <v>4178</v>
      </c>
      <c r="E357" t="s">
        <v>80</v>
      </c>
      <c r="F357" t="s">
        <v>4434</v>
      </c>
      <c r="G357" t="s">
        <v>4435</v>
      </c>
      <c r="H357" t="s">
        <v>321</v>
      </c>
      <c r="I357" t="s">
        <v>965</v>
      </c>
      <c r="J357" t="s">
        <v>205</v>
      </c>
      <c r="K357" t="s">
        <v>238</v>
      </c>
      <c r="L357" t="s">
        <v>314</v>
      </c>
      <c r="M357" t="s">
        <v>706</v>
      </c>
      <c r="N357" t="s">
        <v>339</v>
      </c>
      <c r="O357" t="s">
        <v>1216</v>
      </c>
      <c r="P357" s="131">
        <v>16599</v>
      </c>
      <c r="Q357" s="131">
        <v>4.0218999999999996</v>
      </c>
      <c r="R357" s="131">
        <v>22500</v>
      </c>
      <c r="T357" s="131">
        <v>15020.892</v>
      </c>
      <c r="U357" s="132">
        <v>1.0000000000000001E-5</v>
      </c>
      <c r="V357" s="132">
        <v>2.283E-2</v>
      </c>
      <c r="W357" s="132">
        <v>3.3800000000000002E-3</v>
      </c>
    </row>
    <row r="358" spans="1:23">
      <c r="A358" t="s">
        <v>1213</v>
      </c>
      <c r="B358" t="s">
        <v>1243</v>
      </c>
      <c r="C358" t="s">
        <v>4177</v>
      </c>
      <c r="D358" t="s">
        <v>4178</v>
      </c>
      <c r="E358" t="s">
        <v>80</v>
      </c>
      <c r="F358" t="s">
        <v>4438</v>
      </c>
      <c r="G358" t="s">
        <v>4439</v>
      </c>
      <c r="H358" t="s">
        <v>321</v>
      </c>
      <c r="I358" t="s">
        <v>967</v>
      </c>
      <c r="J358" t="s">
        <v>205</v>
      </c>
      <c r="K358" t="s">
        <v>224</v>
      </c>
      <c r="L358" t="s">
        <v>380</v>
      </c>
      <c r="M358" t="s">
        <v>732</v>
      </c>
      <c r="N358" t="s">
        <v>339</v>
      </c>
      <c r="O358" t="s">
        <v>1215</v>
      </c>
      <c r="P358" s="131">
        <v>32836</v>
      </c>
      <c r="Q358" s="131">
        <v>3.718</v>
      </c>
      <c r="R358" s="131">
        <v>9996</v>
      </c>
      <c r="T358" s="131">
        <v>12203.540999999999</v>
      </c>
      <c r="U358" s="132">
        <v>0</v>
      </c>
      <c r="V358" s="132">
        <v>1.8550000000000001E-2</v>
      </c>
      <c r="W358" s="132">
        <v>2.7399999999999998E-3</v>
      </c>
    </row>
    <row r="359" spans="1:23">
      <c r="A359" t="s">
        <v>1213</v>
      </c>
      <c r="B359" t="s">
        <v>1243</v>
      </c>
      <c r="C359" t="s">
        <v>4380</v>
      </c>
      <c r="D359" t="s">
        <v>4381</v>
      </c>
      <c r="E359" t="s">
        <v>80</v>
      </c>
      <c r="F359" t="s">
        <v>4384</v>
      </c>
      <c r="G359" t="s">
        <v>4385</v>
      </c>
      <c r="H359" t="s">
        <v>321</v>
      </c>
      <c r="I359" t="s">
        <v>965</v>
      </c>
      <c r="J359" t="s">
        <v>205</v>
      </c>
      <c r="K359" t="s">
        <v>224</v>
      </c>
      <c r="L359" t="s">
        <v>344</v>
      </c>
      <c r="M359" t="s">
        <v>735</v>
      </c>
      <c r="N359" t="s">
        <v>339</v>
      </c>
      <c r="O359" t="s">
        <v>1215</v>
      </c>
      <c r="P359" s="131">
        <v>57901</v>
      </c>
      <c r="Q359" s="131">
        <v>3.718</v>
      </c>
      <c r="R359" s="131">
        <v>3907</v>
      </c>
      <c r="T359" s="131">
        <v>8410.83</v>
      </c>
      <c r="U359" s="132">
        <v>2.0000000000000002E-5</v>
      </c>
      <c r="V359" s="132">
        <v>1.278E-2</v>
      </c>
      <c r="W359" s="132">
        <v>1.89E-3</v>
      </c>
    </row>
    <row r="360" spans="1:23">
      <c r="A360" t="s">
        <v>1213</v>
      </c>
      <c r="B360" t="s">
        <v>1243</v>
      </c>
      <c r="C360" t="s">
        <v>4177</v>
      </c>
      <c r="D360" t="s">
        <v>4178</v>
      </c>
      <c r="E360" t="s">
        <v>80</v>
      </c>
      <c r="F360" t="s">
        <v>4436</v>
      </c>
      <c r="G360" t="s">
        <v>4437</v>
      </c>
      <c r="H360" t="s">
        <v>321</v>
      </c>
      <c r="I360" t="s">
        <v>965</v>
      </c>
      <c r="J360" t="s">
        <v>205</v>
      </c>
      <c r="K360" t="s">
        <v>224</v>
      </c>
      <c r="L360" t="s">
        <v>344</v>
      </c>
      <c r="M360" t="s">
        <v>735</v>
      </c>
      <c r="N360" t="s">
        <v>339</v>
      </c>
      <c r="O360" t="s">
        <v>1215</v>
      </c>
      <c r="P360" s="131">
        <v>22331</v>
      </c>
      <c r="Q360" s="131">
        <v>3.718</v>
      </c>
      <c r="R360" s="131">
        <v>8899</v>
      </c>
      <c r="T360" s="131">
        <v>7388.5420000000004</v>
      </c>
      <c r="U360" s="132">
        <v>0</v>
      </c>
      <c r="V360" s="132">
        <v>1.123E-2</v>
      </c>
      <c r="W360" s="132">
        <v>1.66E-3</v>
      </c>
    </row>
    <row r="361" spans="1:23">
      <c r="A361" t="s">
        <v>1213</v>
      </c>
      <c r="B361" t="s">
        <v>1243</v>
      </c>
      <c r="C361" t="s">
        <v>4177</v>
      </c>
      <c r="D361" t="s">
        <v>4178</v>
      </c>
      <c r="E361" t="s">
        <v>80</v>
      </c>
      <c r="F361" t="s">
        <v>4350</v>
      </c>
      <c r="G361" t="s">
        <v>4351</v>
      </c>
      <c r="H361" t="s">
        <v>321</v>
      </c>
      <c r="I361" t="s">
        <v>965</v>
      </c>
      <c r="J361" t="s">
        <v>205</v>
      </c>
      <c r="K361" t="s">
        <v>224</v>
      </c>
      <c r="L361" t="s">
        <v>344</v>
      </c>
      <c r="M361" t="s">
        <v>735</v>
      </c>
      <c r="N361" t="s">
        <v>339</v>
      </c>
      <c r="O361" t="s">
        <v>1215</v>
      </c>
      <c r="P361" s="131">
        <v>8101</v>
      </c>
      <c r="Q361" s="131">
        <v>3.718</v>
      </c>
      <c r="R361" s="131">
        <v>18817</v>
      </c>
      <c r="T361" s="131">
        <v>5667.59</v>
      </c>
      <c r="U361" s="132">
        <v>0</v>
      </c>
      <c r="V361" s="132">
        <v>8.6099999999999996E-3</v>
      </c>
      <c r="W361" s="132">
        <v>1.2700000000000001E-3</v>
      </c>
    </row>
    <row r="362" spans="1:23">
      <c r="A362" t="s">
        <v>1213</v>
      </c>
      <c r="B362" t="s">
        <v>1248</v>
      </c>
      <c r="C362" t="s">
        <v>4197</v>
      </c>
      <c r="D362" t="s">
        <v>4198</v>
      </c>
      <c r="E362" t="s">
        <v>309</v>
      </c>
      <c r="F362" t="s">
        <v>4219</v>
      </c>
      <c r="G362" t="s">
        <v>4220</v>
      </c>
      <c r="H362" t="s">
        <v>321</v>
      </c>
      <c r="I362" t="s">
        <v>965</v>
      </c>
      <c r="J362" t="s">
        <v>204</v>
      </c>
      <c r="K362" t="s">
        <v>204</v>
      </c>
      <c r="L362" t="s">
        <v>340</v>
      </c>
      <c r="M362" t="s">
        <v>605</v>
      </c>
      <c r="N362" t="s">
        <v>339</v>
      </c>
      <c r="O362" t="s">
        <v>1212</v>
      </c>
      <c r="P362" s="131">
        <v>1044233</v>
      </c>
      <c r="Q362" s="131">
        <v>1</v>
      </c>
      <c r="R362" s="131">
        <v>4851</v>
      </c>
      <c r="T362" s="131">
        <v>50655.743000000002</v>
      </c>
      <c r="U362" s="132">
        <v>8.1200000000000005E-3</v>
      </c>
      <c r="V362" s="132">
        <v>0.1205</v>
      </c>
      <c r="W362" s="132">
        <v>6.1359999999999998E-2</v>
      </c>
    </row>
    <row r="363" spans="1:23">
      <c r="A363" t="s">
        <v>1213</v>
      </c>
      <c r="B363" t="s">
        <v>1248</v>
      </c>
      <c r="C363" t="s">
        <v>4185</v>
      </c>
      <c r="D363" t="s">
        <v>4186</v>
      </c>
      <c r="E363" t="s">
        <v>309</v>
      </c>
      <c r="F363" t="s">
        <v>4207</v>
      </c>
      <c r="G363" t="s">
        <v>4208</v>
      </c>
      <c r="H363" t="s">
        <v>321</v>
      </c>
      <c r="I363" t="s">
        <v>965</v>
      </c>
      <c r="J363" t="s">
        <v>204</v>
      </c>
      <c r="K363" t="s">
        <v>204</v>
      </c>
      <c r="L363" t="s">
        <v>340</v>
      </c>
      <c r="M363" t="s">
        <v>605</v>
      </c>
      <c r="N363" t="s">
        <v>339</v>
      </c>
      <c r="O363" t="s">
        <v>1212</v>
      </c>
      <c r="P363" s="131">
        <v>689751</v>
      </c>
      <c r="Q363" s="131">
        <v>1</v>
      </c>
      <c r="R363" s="131">
        <v>7053</v>
      </c>
      <c r="T363" s="131">
        <v>48648.137999999999</v>
      </c>
      <c r="U363" s="132">
        <v>2.2249999999999999E-2</v>
      </c>
      <c r="V363" s="132">
        <v>0.11573</v>
      </c>
      <c r="W363" s="132">
        <v>5.892E-2</v>
      </c>
    </row>
    <row r="364" spans="1:23">
      <c r="A364" t="s">
        <v>1213</v>
      </c>
      <c r="B364" t="s">
        <v>1248</v>
      </c>
      <c r="C364" t="s">
        <v>4201</v>
      </c>
      <c r="D364" t="s">
        <v>4202</v>
      </c>
      <c r="E364" t="s">
        <v>309</v>
      </c>
      <c r="F364" t="s">
        <v>4279</v>
      </c>
      <c r="G364" t="s">
        <v>4280</v>
      </c>
      <c r="H364" t="s">
        <v>321</v>
      </c>
      <c r="I364" t="s">
        <v>965</v>
      </c>
      <c r="J364" t="s">
        <v>204</v>
      </c>
      <c r="K364" t="s">
        <v>204</v>
      </c>
      <c r="L364" t="s">
        <v>340</v>
      </c>
      <c r="M364" t="s">
        <v>598</v>
      </c>
      <c r="N364" t="s">
        <v>339</v>
      </c>
      <c r="O364" t="s">
        <v>1212</v>
      </c>
      <c r="P364" s="131">
        <v>290660</v>
      </c>
      <c r="Q364" s="131">
        <v>1</v>
      </c>
      <c r="R364" s="131">
        <v>16300</v>
      </c>
      <c r="T364" s="131">
        <v>47377.58</v>
      </c>
      <c r="U364" s="132">
        <v>3.2840000000000001E-2</v>
      </c>
      <c r="V364" s="132">
        <v>0.11269999999999999</v>
      </c>
      <c r="W364" s="132">
        <v>5.7389999999999997E-2</v>
      </c>
    </row>
    <row r="365" spans="1:23">
      <c r="A365" t="s">
        <v>1213</v>
      </c>
      <c r="B365" t="s">
        <v>1248</v>
      </c>
      <c r="C365" t="s">
        <v>4201</v>
      </c>
      <c r="D365" t="s">
        <v>4202</v>
      </c>
      <c r="E365" t="s">
        <v>309</v>
      </c>
      <c r="F365" t="s">
        <v>4452</v>
      </c>
      <c r="G365" t="s">
        <v>4453</v>
      </c>
      <c r="H365" t="s">
        <v>321</v>
      </c>
      <c r="I365" t="s">
        <v>965</v>
      </c>
      <c r="J365" t="s">
        <v>204</v>
      </c>
      <c r="K365" t="s">
        <v>204</v>
      </c>
      <c r="L365" t="s">
        <v>340</v>
      </c>
      <c r="M365" t="s">
        <v>703</v>
      </c>
      <c r="N365" t="s">
        <v>339</v>
      </c>
      <c r="O365" t="s">
        <v>1212</v>
      </c>
      <c r="P365" s="131">
        <v>68030</v>
      </c>
      <c r="Q365" s="131">
        <v>1</v>
      </c>
      <c r="R365" s="131">
        <v>18630</v>
      </c>
      <c r="T365" s="131">
        <v>12673.989</v>
      </c>
      <c r="U365" s="132">
        <v>9.2300000000000004E-3</v>
      </c>
      <c r="V365" s="132">
        <v>3.015E-2</v>
      </c>
      <c r="W365" s="132">
        <v>1.5350000000000001E-2</v>
      </c>
    </row>
    <row r="366" spans="1:23">
      <c r="A366" t="s">
        <v>1213</v>
      </c>
      <c r="B366" t="s">
        <v>1248</v>
      </c>
      <c r="C366" t="s">
        <v>4185</v>
      </c>
      <c r="D366" t="s">
        <v>4186</v>
      </c>
      <c r="E366" t="s">
        <v>309</v>
      </c>
      <c r="F366" t="s">
        <v>4454</v>
      </c>
      <c r="G366" t="s">
        <v>4455</v>
      </c>
      <c r="H366" t="s">
        <v>321</v>
      </c>
      <c r="I366" t="s">
        <v>965</v>
      </c>
      <c r="J366" t="s">
        <v>204</v>
      </c>
      <c r="K366" t="s">
        <v>204</v>
      </c>
      <c r="L366" t="s">
        <v>340</v>
      </c>
      <c r="M366" t="s">
        <v>602</v>
      </c>
      <c r="N366" t="s">
        <v>339</v>
      </c>
      <c r="O366" t="s">
        <v>1212</v>
      </c>
      <c r="P366" s="131">
        <v>185057</v>
      </c>
      <c r="Q366" s="131">
        <v>1</v>
      </c>
      <c r="R366" s="131">
        <v>6615</v>
      </c>
      <c r="T366" s="131">
        <v>12241.521000000001</v>
      </c>
      <c r="U366" s="132">
        <v>4.1119999999999997E-2</v>
      </c>
      <c r="V366" s="132">
        <v>2.912E-2</v>
      </c>
      <c r="W366" s="132">
        <v>1.4829999999999999E-2</v>
      </c>
    </row>
    <row r="367" spans="1:23">
      <c r="A367" t="s">
        <v>1213</v>
      </c>
      <c r="B367" t="s">
        <v>1248</v>
      </c>
      <c r="C367" t="s">
        <v>4197</v>
      </c>
      <c r="D367" t="s">
        <v>4198</v>
      </c>
      <c r="E367" t="s">
        <v>309</v>
      </c>
      <c r="F367" t="s">
        <v>4456</v>
      </c>
      <c r="G367" t="s">
        <v>4457</v>
      </c>
      <c r="H367" t="s">
        <v>321</v>
      </c>
      <c r="I367" t="s">
        <v>965</v>
      </c>
      <c r="J367" t="s">
        <v>204</v>
      </c>
      <c r="K367" t="s">
        <v>204</v>
      </c>
      <c r="L367" t="s">
        <v>340</v>
      </c>
      <c r="M367" t="s">
        <v>602</v>
      </c>
      <c r="N367" t="s">
        <v>339</v>
      </c>
      <c r="O367" t="s">
        <v>1212</v>
      </c>
      <c r="P367" s="131">
        <v>148043</v>
      </c>
      <c r="Q367" s="131">
        <v>1</v>
      </c>
      <c r="R367" s="131">
        <v>8057</v>
      </c>
      <c r="T367" s="131">
        <v>11927.825000000001</v>
      </c>
      <c r="U367" s="132">
        <v>1.583E-2</v>
      </c>
      <c r="V367" s="132">
        <v>2.8369999999999999E-2</v>
      </c>
      <c r="W367" s="132">
        <v>1.4449999999999999E-2</v>
      </c>
    </row>
    <row r="368" spans="1:23">
      <c r="A368" t="s">
        <v>1213</v>
      </c>
      <c r="B368" t="s">
        <v>1248</v>
      </c>
      <c r="C368" t="s">
        <v>4197</v>
      </c>
      <c r="D368" t="s">
        <v>4198</v>
      </c>
      <c r="E368" t="s">
        <v>309</v>
      </c>
      <c r="F368" t="s">
        <v>4458</v>
      </c>
      <c r="G368" t="s">
        <v>4459</v>
      </c>
      <c r="H368" t="s">
        <v>321</v>
      </c>
      <c r="I368" t="s">
        <v>965</v>
      </c>
      <c r="J368" t="s">
        <v>204</v>
      </c>
      <c r="K368" t="s">
        <v>204</v>
      </c>
      <c r="L368" t="s">
        <v>340</v>
      </c>
      <c r="M368" t="s">
        <v>597</v>
      </c>
      <c r="N368" t="s">
        <v>339</v>
      </c>
      <c r="O368" t="s">
        <v>1212</v>
      </c>
      <c r="P368" s="131">
        <v>28323</v>
      </c>
      <c r="Q368" s="131">
        <v>1</v>
      </c>
      <c r="R368" s="131">
        <v>36640</v>
      </c>
      <c r="T368" s="131">
        <v>10377.547</v>
      </c>
      <c r="U368" s="132">
        <v>1.67E-3</v>
      </c>
      <c r="V368" s="132">
        <v>2.469E-2</v>
      </c>
      <c r="W368" s="132">
        <v>1.257E-2</v>
      </c>
    </row>
    <row r="369" spans="1:23">
      <c r="A369" t="s">
        <v>1213</v>
      </c>
      <c r="B369" t="s">
        <v>1248</v>
      </c>
      <c r="C369" t="s">
        <v>4185</v>
      </c>
      <c r="D369" t="s">
        <v>4186</v>
      </c>
      <c r="E369" t="s">
        <v>309</v>
      </c>
      <c r="F369" t="s">
        <v>4261</v>
      </c>
      <c r="G369" t="s">
        <v>4262</v>
      </c>
      <c r="H369" t="s">
        <v>321</v>
      </c>
      <c r="I369" t="s">
        <v>965</v>
      </c>
      <c r="J369" t="s">
        <v>204</v>
      </c>
      <c r="K369" t="s">
        <v>204</v>
      </c>
      <c r="L369" t="s">
        <v>340</v>
      </c>
      <c r="M369" t="s">
        <v>598</v>
      </c>
      <c r="N369" t="s">
        <v>339</v>
      </c>
      <c r="O369" t="s">
        <v>1212</v>
      </c>
      <c r="P369" s="131">
        <v>90910</v>
      </c>
      <c r="Q369" s="131">
        <v>1</v>
      </c>
      <c r="R369" s="131">
        <v>7494</v>
      </c>
      <c r="T369" s="131">
        <v>6812.7950000000001</v>
      </c>
      <c r="U369" s="132">
        <v>6.8199999999999997E-3</v>
      </c>
      <c r="V369" s="132">
        <v>1.6209999999999999E-2</v>
      </c>
      <c r="W369" s="132">
        <v>8.2500000000000004E-3</v>
      </c>
    </row>
    <row r="370" spans="1:23">
      <c r="A370" t="s">
        <v>1213</v>
      </c>
      <c r="B370" t="s">
        <v>1248</v>
      </c>
      <c r="C370" t="s">
        <v>4169</v>
      </c>
      <c r="D370" t="s">
        <v>4170</v>
      </c>
      <c r="E370" t="s">
        <v>80</v>
      </c>
      <c r="F370" t="s">
        <v>4171</v>
      </c>
      <c r="G370" t="s">
        <v>4172</v>
      </c>
      <c r="H370" t="s">
        <v>321</v>
      </c>
      <c r="I370" t="s">
        <v>965</v>
      </c>
      <c r="J370" t="s">
        <v>205</v>
      </c>
      <c r="K370" t="s">
        <v>224</v>
      </c>
      <c r="L370" t="s">
        <v>380</v>
      </c>
      <c r="M370" t="s">
        <v>604</v>
      </c>
      <c r="N370" t="s">
        <v>339</v>
      </c>
      <c r="O370" t="s">
        <v>1215</v>
      </c>
      <c r="P370" s="131">
        <v>14500</v>
      </c>
      <c r="Q370" s="131">
        <v>3.718</v>
      </c>
      <c r="R370" s="131">
        <v>109783</v>
      </c>
      <c r="T370" s="131">
        <v>59185.112999999998</v>
      </c>
      <c r="U370" s="132">
        <v>0</v>
      </c>
      <c r="V370" s="132">
        <v>0.14079</v>
      </c>
      <c r="W370" s="132">
        <v>7.1690000000000004E-2</v>
      </c>
    </row>
    <row r="371" spans="1:23">
      <c r="A371" t="s">
        <v>1213</v>
      </c>
      <c r="B371" t="s">
        <v>1248</v>
      </c>
      <c r="C371" t="s">
        <v>4386</v>
      </c>
      <c r="D371" t="s">
        <v>4387</v>
      </c>
      <c r="E371" t="s">
        <v>80</v>
      </c>
      <c r="F371" t="s">
        <v>4418</v>
      </c>
      <c r="G371" t="s">
        <v>4419</v>
      </c>
      <c r="H371" t="s">
        <v>321</v>
      </c>
      <c r="I371" t="s">
        <v>965</v>
      </c>
      <c r="J371" t="s">
        <v>205</v>
      </c>
      <c r="K371" t="s">
        <v>281</v>
      </c>
      <c r="L371" t="s">
        <v>380</v>
      </c>
      <c r="M371" t="s">
        <v>604</v>
      </c>
      <c r="N371" t="s">
        <v>339</v>
      </c>
      <c r="O371" t="s">
        <v>1215</v>
      </c>
      <c r="P371" s="131">
        <v>34354</v>
      </c>
      <c r="Q371" s="131">
        <v>3.718</v>
      </c>
      <c r="R371" s="131">
        <v>39730</v>
      </c>
      <c r="T371" s="131">
        <v>50746.402999999998</v>
      </c>
      <c r="U371" s="132">
        <v>0</v>
      </c>
      <c r="V371" s="132">
        <v>0.12071999999999999</v>
      </c>
      <c r="W371" s="132">
        <v>6.1469999999999997E-2</v>
      </c>
    </row>
    <row r="372" spans="1:23">
      <c r="A372" t="s">
        <v>1213</v>
      </c>
      <c r="B372" t="s">
        <v>1248</v>
      </c>
      <c r="C372" t="s">
        <v>4173</v>
      </c>
      <c r="D372" t="s">
        <v>4174</v>
      </c>
      <c r="E372" t="s">
        <v>80</v>
      </c>
      <c r="F372" t="s">
        <v>4175</v>
      </c>
      <c r="G372" t="s">
        <v>4176</v>
      </c>
      <c r="H372" t="s">
        <v>321</v>
      </c>
      <c r="I372" t="s">
        <v>965</v>
      </c>
      <c r="J372" t="s">
        <v>205</v>
      </c>
      <c r="K372" t="s">
        <v>224</v>
      </c>
      <c r="L372" t="s">
        <v>346</v>
      </c>
      <c r="M372" t="s">
        <v>597</v>
      </c>
      <c r="N372" t="s">
        <v>339</v>
      </c>
      <c r="O372" t="s">
        <v>1215</v>
      </c>
      <c r="P372" s="131">
        <v>25512</v>
      </c>
      <c r="Q372" s="131">
        <v>3.718</v>
      </c>
      <c r="R372" s="131">
        <v>46892</v>
      </c>
      <c r="S372" s="131">
        <v>13.624000000000001</v>
      </c>
      <c r="T372" s="131">
        <v>44529.413</v>
      </c>
      <c r="U372" s="132">
        <v>0</v>
      </c>
      <c r="V372" s="132">
        <v>0.10596</v>
      </c>
      <c r="W372" s="132">
        <v>5.3949999999999998E-2</v>
      </c>
    </row>
    <row r="373" spans="1:23">
      <c r="A373" t="s">
        <v>1213</v>
      </c>
      <c r="B373" t="s">
        <v>1248</v>
      </c>
      <c r="C373" t="s">
        <v>4177</v>
      </c>
      <c r="D373" t="s">
        <v>4178</v>
      </c>
      <c r="E373" t="s">
        <v>80</v>
      </c>
      <c r="F373" t="s">
        <v>4460</v>
      </c>
      <c r="G373" t="s">
        <v>4461</v>
      </c>
      <c r="H373" t="s">
        <v>321</v>
      </c>
      <c r="I373" t="s">
        <v>965</v>
      </c>
      <c r="J373" t="s">
        <v>205</v>
      </c>
      <c r="K373" t="s">
        <v>224</v>
      </c>
      <c r="L373" t="s">
        <v>314</v>
      </c>
      <c r="M373" t="s">
        <v>596</v>
      </c>
      <c r="N373" t="s">
        <v>339</v>
      </c>
      <c r="O373" t="s">
        <v>1215</v>
      </c>
      <c r="P373" s="131">
        <v>147515</v>
      </c>
      <c r="Q373" s="131">
        <v>3.718</v>
      </c>
      <c r="R373" s="131">
        <v>3483</v>
      </c>
      <c r="T373" s="131">
        <v>19102.888999999999</v>
      </c>
      <c r="U373" s="132">
        <v>1.0000000000000001E-5</v>
      </c>
      <c r="V373" s="132">
        <v>4.5440000000000001E-2</v>
      </c>
      <c r="W373" s="132">
        <v>2.3140000000000001E-2</v>
      </c>
    </row>
    <row r="374" spans="1:23">
      <c r="A374" t="s">
        <v>1213</v>
      </c>
      <c r="B374" t="s">
        <v>1248</v>
      </c>
      <c r="C374" t="s">
        <v>4386</v>
      </c>
      <c r="D374" t="s">
        <v>4387</v>
      </c>
      <c r="E374" t="s">
        <v>80</v>
      </c>
      <c r="F374" t="s">
        <v>4462</v>
      </c>
      <c r="G374" t="s">
        <v>4463</v>
      </c>
      <c r="H374" t="s">
        <v>321</v>
      </c>
      <c r="I374" t="s">
        <v>965</v>
      </c>
      <c r="J374" t="s">
        <v>205</v>
      </c>
      <c r="K374" t="s">
        <v>281</v>
      </c>
      <c r="L374" t="s">
        <v>314</v>
      </c>
      <c r="M374" t="s">
        <v>735</v>
      </c>
      <c r="N374" t="s">
        <v>339</v>
      </c>
      <c r="O374" t="s">
        <v>1216</v>
      </c>
      <c r="P374" s="131">
        <v>16905</v>
      </c>
      <c r="Q374" s="131">
        <v>4.0218999999999996</v>
      </c>
      <c r="R374" s="131">
        <v>25113</v>
      </c>
      <c r="T374" s="131">
        <v>17074.383999999998</v>
      </c>
      <c r="U374" s="132">
        <v>0</v>
      </c>
      <c r="V374" s="132">
        <v>4.0620000000000003E-2</v>
      </c>
      <c r="W374" s="132">
        <v>2.068E-2</v>
      </c>
    </row>
    <row r="375" spans="1:23">
      <c r="A375" t="s">
        <v>1213</v>
      </c>
      <c r="B375" t="s">
        <v>1248</v>
      </c>
      <c r="C375" t="s">
        <v>4332</v>
      </c>
      <c r="D375" t="s">
        <v>4333</v>
      </c>
      <c r="E375" t="s">
        <v>80</v>
      </c>
      <c r="F375" t="s">
        <v>4334</v>
      </c>
      <c r="G375" t="s">
        <v>4335</v>
      </c>
      <c r="H375" t="s">
        <v>321</v>
      </c>
      <c r="I375" t="s">
        <v>965</v>
      </c>
      <c r="J375" t="s">
        <v>205</v>
      </c>
      <c r="K375" t="s">
        <v>224</v>
      </c>
      <c r="L375" t="s">
        <v>314</v>
      </c>
      <c r="M375" t="s">
        <v>597</v>
      </c>
      <c r="N375" t="s">
        <v>339</v>
      </c>
      <c r="O375" t="s">
        <v>1215</v>
      </c>
      <c r="P375" s="131">
        <v>13216</v>
      </c>
      <c r="Q375" s="131">
        <v>3.718</v>
      </c>
      <c r="R375" s="131">
        <v>19302</v>
      </c>
      <c r="T375" s="131">
        <v>9484.4410000000007</v>
      </c>
      <c r="U375" s="132">
        <v>0</v>
      </c>
      <c r="V375" s="132">
        <v>2.256E-2</v>
      </c>
      <c r="W375" s="132">
        <v>1.149E-2</v>
      </c>
    </row>
    <row r="376" spans="1:23">
      <c r="A376" t="s">
        <v>1213</v>
      </c>
      <c r="B376" t="s">
        <v>1248</v>
      </c>
      <c r="C376" t="s">
        <v>4181</v>
      </c>
      <c r="D376" t="s">
        <v>4182</v>
      </c>
      <c r="E376" t="s">
        <v>80</v>
      </c>
      <c r="F376" t="s">
        <v>4348</v>
      </c>
      <c r="G376" t="s">
        <v>4349</v>
      </c>
      <c r="H376" t="s">
        <v>321</v>
      </c>
      <c r="I376" t="s">
        <v>965</v>
      </c>
      <c r="J376" t="s">
        <v>205</v>
      </c>
      <c r="K376" t="s">
        <v>224</v>
      </c>
      <c r="L376" t="s">
        <v>344</v>
      </c>
      <c r="M376" t="s">
        <v>735</v>
      </c>
      <c r="N376" t="s">
        <v>339</v>
      </c>
      <c r="O376" t="s">
        <v>1215</v>
      </c>
      <c r="P376" s="131">
        <v>20558</v>
      </c>
      <c r="Q376" s="131">
        <v>3.718</v>
      </c>
      <c r="R376" s="131">
        <v>8167</v>
      </c>
      <c r="T376" s="131">
        <v>6242.4170000000004</v>
      </c>
      <c r="U376" s="132">
        <v>0</v>
      </c>
      <c r="V376" s="132">
        <v>1.485E-2</v>
      </c>
      <c r="W376" s="132">
        <v>7.5599999999999999E-3</v>
      </c>
    </row>
    <row r="377" spans="1:23">
      <c r="A377" t="s">
        <v>1213</v>
      </c>
      <c r="B377" t="s">
        <v>1248</v>
      </c>
      <c r="C377" t="s">
        <v>4181</v>
      </c>
      <c r="D377" t="s">
        <v>4182</v>
      </c>
      <c r="E377" t="s">
        <v>80</v>
      </c>
      <c r="F377" t="s">
        <v>4352</v>
      </c>
      <c r="G377" t="s">
        <v>4353</v>
      </c>
      <c r="H377" t="s">
        <v>321</v>
      </c>
      <c r="I377" t="s">
        <v>965</v>
      </c>
      <c r="J377" t="s">
        <v>205</v>
      </c>
      <c r="K377" t="s">
        <v>224</v>
      </c>
      <c r="L377" t="s">
        <v>344</v>
      </c>
      <c r="M377" t="s">
        <v>735</v>
      </c>
      <c r="N377" t="s">
        <v>339</v>
      </c>
      <c r="O377" t="s">
        <v>1215</v>
      </c>
      <c r="P377" s="131">
        <v>10369</v>
      </c>
      <c r="Q377" s="131">
        <v>3.718</v>
      </c>
      <c r="R377" s="131">
        <v>14601</v>
      </c>
      <c r="T377" s="131">
        <v>5628.9690000000001</v>
      </c>
      <c r="U377" s="132">
        <v>0</v>
      </c>
      <c r="V377" s="132">
        <v>1.3390000000000001E-2</v>
      </c>
      <c r="W377" s="132">
        <v>6.8199999999999997E-3</v>
      </c>
    </row>
    <row r="378" spans="1:23">
      <c r="A378" t="s">
        <v>1213</v>
      </c>
      <c r="B378" t="s">
        <v>1248</v>
      </c>
      <c r="C378" t="s">
        <v>4181</v>
      </c>
      <c r="D378" t="s">
        <v>4182</v>
      </c>
      <c r="E378" t="s">
        <v>80</v>
      </c>
      <c r="F378" t="s">
        <v>4416</v>
      </c>
      <c r="G378" t="s">
        <v>4417</v>
      </c>
      <c r="H378" t="s">
        <v>321</v>
      </c>
      <c r="I378" t="s">
        <v>965</v>
      </c>
      <c r="J378" t="s">
        <v>205</v>
      </c>
      <c r="K378" t="s">
        <v>224</v>
      </c>
      <c r="L378" t="s">
        <v>344</v>
      </c>
      <c r="M378" t="s">
        <v>735</v>
      </c>
      <c r="N378" t="s">
        <v>339</v>
      </c>
      <c r="O378" t="s">
        <v>1215</v>
      </c>
      <c r="P378" s="131">
        <v>28664</v>
      </c>
      <c r="Q378" s="131">
        <v>3.718</v>
      </c>
      <c r="R378" s="131">
        <v>4981</v>
      </c>
      <c r="T378" s="131">
        <v>5308.3890000000001</v>
      </c>
      <c r="U378" s="132">
        <v>0</v>
      </c>
      <c r="V378" s="132">
        <v>1.2630000000000001E-2</v>
      </c>
      <c r="W378" s="132">
        <v>6.43E-3</v>
      </c>
    </row>
    <row r="379" spans="1:23">
      <c r="A379" t="s">
        <v>1213</v>
      </c>
      <c r="B379" t="s">
        <v>1248</v>
      </c>
      <c r="C379" t="s">
        <v>4464</v>
      </c>
      <c r="D379" t="s">
        <v>4465</v>
      </c>
      <c r="E379" t="s">
        <v>80</v>
      </c>
      <c r="F379" t="s">
        <v>4466</v>
      </c>
      <c r="G379" t="s">
        <v>4467</v>
      </c>
      <c r="H379" t="s">
        <v>321</v>
      </c>
      <c r="I379" t="s">
        <v>965</v>
      </c>
      <c r="J379" t="s">
        <v>205</v>
      </c>
      <c r="K379" t="s">
        <v>224</v>
      </c>
      <c r="L379" t="s">
        <v>344</v>
      </c>
      <c r="M379" t="s">
        <v>735</v>
      </c>
      <c r="N379" t="s">
        <v>339</v>
      </c>
      <c r="O379" t="s">
        <v>1215</v>
      </c>
      <c r="P379" s="131">
        <v>7808</v>
      </c>
      <c r="Q379" s="131">
        <v>3.718</v>
      </c>
      <c r="R379" s="131">
        <v>8110</v>
      </c>
      <c r="T379" s="131">
        <v>2354.3449999999998</v>
      </c>
      <c r="U379" s="132">
        <v>0</v>
      </c>
      <c r="V379" s="132">
        <v>5.5999999999999999E-3</v>
      </c>
      <c r="W379" s="132">
        <v>2.8500000000000001E-3</v>
      </c>
    </row>
    <row r="380" spans="1:23">
      <c r="A380" t="s">
        <v>1213</v>
      </c>
      <c r="B380" t="s">
        <v>1250</v>
      </c>
      <c r="C380" t="s">
        <v>4197</v>
      </c>
      <c r="D380" t="s">
        <v>4198</v>
      </c>
      <c r="E380" t="s">
        <v>309</v>
      </c>
      <c r="F380" t="s">
        <v>4458</v>
      </c>
      <c r="G380" t="s">
        <v>4459</v>
      </c>
      <c r="H380" t="s">
        <v>321</v>
      </c>
      <c r="I380" t="s">
        <v>965</v>
      </c>
      <c r="J380" t="s">
        <v>204</v>
      </c>
      <c r="K380" t="s">
        <v>204</v>
      </c>
      <c r="L380" t="s">
        <v>340</v>
      </c>
      <c r="M380" t="s">
        <v>597</v>
      </c>
      <c r="N380" t="s">
        <v>339</v>
      </c>
      <c r="O380" t="s">
        <v>1212</v>
      </c>
      <c r="P380" s="131">
        <v>74445</v>
      </c>
      <c r="Q380" s="131">
        <v>1</v>
      </c>
      <c r="R380" s="131">
        <v>36640</v>
      </c>
      <c r="T380" s="131">
        <v>27276.648000000001</v>
      </c>
      <c r="U380" s="132">
        <v>4.3800000000000002E-3</v>
      </c>
      <c r="V380" s="132">
        <v>5.9380000000000002E-2</v>
      </c>
      <c r="W380" s="132">
        <v>7.5700000000000003E-3</v>
      </c>
    </row>
    <row r="381" spans="1:23">
      <c r="A381" t="s">
        <v>1213</v>
      </c>
      <c r="B381" t="s">
        <v>1250</v>
      </c>
      <c r="C381" t="s">
        <v>4185</v>
      </c>
      <c r="D381" t="s">
        <v>4186</v>
      </c>
      <c r="E381" t="s">
        <v>309</v>
      </c>
      <c r="F381" t="s">
        <v>4211</v>
      </c>
      <c r="G381" t="s">
        <v>4212</v>
      </c>
      <c r="H381" t="s">
        <v>321</v>
      </c>
      <c r="I381" t="s">
        <v>965</v>
      </c>
      <c r="J381" t="s">
        <v>204</v>
      </c>
      <c r="K381" t="s">
        <v>204</v>
      </c>
      <c r="L381" t="s">
        <v>340</v>
      </c>
      <c r="M381" t="s">
        <v>604</v>
      </c>
      <c r="N381" t="s">
        <v>339</v>
      </c>
      <c r="O381" t="s">
        <v>1212</v>
      </c>
      <c r="P381" s="131">
        <v>306346</v>
      </c>
      <c r="Q381" s="131">
        <v>1</v>
      </c>
      <c r="R381" s="131">
        <v>8809</v>
      </c>
      <c r="T381" s="131">
        <v>26986.019</v>
      </c>
      <c r="U381" s="132">
        <v>3.5100000000000001E-3</v>
      </c>
      <c r="V381" s="132">
        <v>5.8749999999999997E-2</v>
      </c>
      <c r="W381" s="132">
        <v>7.4900000000000001E-3</v>
      </c>
    </row>
    <row r="382" spans="1:23">
      <c r="A382" t="s">
        <v>1213</v>
      </c>
      <c r="B382" t="s">
        <v>1250</v>
      </c>
      <c r="C382" t="s">
        <v>4185</v>
      </c>
      <c r="D382" t="s">
        <v>4186</v>
      </c>
      <c r="E382" t="s">
        <v>309</v>
      </c>
      <c r="F382" t="s">
        <v>4454</v>
      </c>
      <c r="G382" t="s">
        <v>4455</v>
      </c>
      <c r="H382" t="s">
        <v>321</v>
      </c>
      <c r="I382" t="s">
        <v>965</v>
      </c>
      <c r="J382" t="s">
        <v>204</v>
      </c>
      <c r="K382" t="s">
        <v>204</v>
      </c>
      <c r="L382" t="s">
        <v>340</v>
      </c>
      <c r="M382" t="s">
        <v>602</v>
      </c>
      <c r="N382" t="s">
        <v>339</v>
      </c>
      <c r="O382" t="s">
        <v>1212</v>
      </c>
      <c r="P382" s="131">
        <v>227456</v>
      </c>
      <c r="Q382" s="131">
        <v>1</v>
      </c>
      <c r="R382" s="131">
        <v>6615</v>
      </c>
      <c r="T382" s="131">
        <v>15046.214</v>
      </c>
      <c r="U382" s="132">
        <v>5.0549999999999998E-2</v>
      </c>
      <c r="V382" s="132">
        <v>3.2759999999999997E-2</v>
      </c>
      <c r="W382" s="132">
        <v>4.1799999999999997E-3</v>
      </c>
    </row>
    <row r="383" spans="1:23">
      <c r="A383" t="s">
        <v>1213</v>
      </c>
      <c r="B383" t="s">
        <v>1250</v>
      </c>
      <c r="C383" t="s">
        <v>4197</v>
      </c>
      <c r="D383" t="s">
        <v>4198</v>
      </c>
      <c r="E383" t="s">
        <v>309</v>
      </c>
      <c r="F383" t="s">
        <v>4456</v>
      </c>
      <c r="G383" t="s">
        <v>4457</v>
      </c>
      <c r="H383" t="s">
        <v>321</v>
      </c>
      <c r="I383" t="s">
        <v>965</v>
      </c>
      <c r="J383" t="s">
        <v>204</v>
      </c>
      <c r="K383" t="s">
        <v>204</v>
      </c>
      <c r="L383" t="s">
        <v>340</v>
      </c>
      <c r="M383" t="s">
        <v>602</v>
      </c>
      <c r="N383" t="s">
        <v>339</v>
      </c>
      <c r="O383" t="s">
        <v>1212</v>
      </c>
      <c r="P383" s="131">
        <v>178372</v>
      </c>
      <c r="Q383" s="131">
        <v>1</v>
      </c>
      <c r="R383" s="131">
        <v>8057</v>
      </c>
      <c r="T383" s="131">
        <v>14371.432000000001</v>
      </c>
      <c r="U383" s="132">
        <v>1.907E-2</v>
      </c>
      <c r="V383" s="132">
        <v>3.1289999999999998E-2</v>
      </c>
      <c r="W383" s="132">
        <v>3.9899999999999996E-3</v>
      </c>
    </row>
    <row r="384" spans="1:23">
      <c r="A384" t="s">
        <v>1213</v>
      </c>
      <c r="B384" t="s">
        <v>1250</v>
      </c>
      <c r="C384" t="s">
        <v>4197</v>
      </c>
      <c r="D384" t="s">
        <v>4198</v>
      </c>
      <c r="E384" t="s">
        <v>309</v>
      </c>
      <c r="F384" t="s">
        <v>4231</v>
      </c>
      <c r="G384" t="s">
        <v>4232</v>
      </c>
      <c r="H384" t="s">
        <v>321</v>
      </c>
      <c r="I384" t="s">
        <v>965</v>
      </c>
      <c r="J384" t="s">
        <v>204</v>
      </c>
      <c r="K384" t="s">
        <v>204</v>
      </c>
      <c r="L384" t="s">
        <v>340</v>
      </c>
      <c r="M384" t="s">
        <v>604</v>
      </c>
      <c r="N384" t="s">
        <v>339</v>
      </c>
      <c r="O384" t="s">
        <v>1212</v>
      </c>
      <c r="P384" s="131">
        <v>47212</v>
      </c>
      <c r="Q384" s="131">
        <v>1</v>
      </c>
      <c r="R384" s="131">
        <v>24020</v>
      </c>
      <c r="T384" s="131">
        <v>11340.322</v>
      </c>
      <c r="U384" s="132">
        <v>1.33E-3</v>
      </c>
      <c r="V384" s="132">
        <v>2.469E-2</v>
      </c>
      <c r="W384" s="132">
        <v>3.15E-3</v>
      </c>
    </row>
    <row r="385" spans="1:23">
      <c r="A385" t="s">
        <v>1213</v>
      </c>
      <c r="B385" t="s">
        <v>1250</v>
      </c>
      <c r="C385" t="s">
        <v>4201</v>
      </c>
      <c r="D385" t="s">
        <v>4202</v>
      </c>
      <c r="E385" t="s">
        <v>309</v>
      </c>
      <c r="F385" t="s">
        <v>4452</v>
      </c>
      <c r="G385" t="s">
        <v>4453</v>
      </c>
      <c r="H385" t="s">
        <v>321</v>
      </c>
      <c r="I385" t="s">
        <v>965</v>
      </c>
      <c r="J385" t="s">
        <v>204</v>
      </c>
      <c r="K385" t="s">
        <v>204</v>
      </c>
      <c r="L385" t="s">
        <v>340</v>
      </c>
      <c r="M385" t="s">
        <v>703</v>
      </c>
      <c r="N385" t="s">
        <v>339</v>
      </c>
      <c r="O385" t="s">
        <v>1212</v>
      </c>
      <c r="P385" s="131">
        <v>56483</v>
      </c>
      <c r="Q385" s="131">
        <v>1</v>
      </c>
      <c r="R385" s="131">
        <v>18630</v>
      </c>
      <c r="T385" s="131">
        <v>10522.782999999999</v>
      </c>
      <c r="U385" s="132">
        <v>7.6699999999999997E-3</v>
      </c>
      <c r="V385" s="132">
        <v>2.291E-2</v>
      </c>
      <c r="W385" s="132">
        <v>2.9199999999999999E-3</v>
      </c>
    </row>
    <row r="386" spans="1:23">
      <c r="A386" t="s">
        <v>1213</v>
      </c>
      <c r="B386" t="s">
        <v>1250</v>
      </c>
      <c r="C386" t="s">
        <v>4173</v>
      </c>
      <c r="D386" t="s">
        <v>4174</v>
      </c>
      <c r="E386" t="s">
        <v>80</v>
      </c>
      <c r="F386" t="s">
        <v>4175</v>
      </c>
      <c r="G386" t="s">
        <v>4176</v>
      </c>
      <c r="H386" t="s">
        <v>321</v>
      </c>
      <c r="I386" t="s">
        <v>965</v>
      </c>
      <c r="J386" t="s">
        <v>205</v>
      </c>
      <c r="K386" t="s">
        <v>224</v>
      </c>
      <c r="L386" t="s">
        <v>346</v>
      </c>
      <c r="M386" t="s">
        <v>597</v>
      </c>
      <c r="N386" t="s">
        <v>339</v>
      </c>
      <c r="O386" t="s">
        <v>1215</v>
      </c>
      <c r="P386" s="131">
        <v>84121</v>
      </c>
      <c r="Q386" s="131">
        <v>3.718</v>
      </c>
      <c r="R386" s="131">
        <v>46892</v>
      </c>
      <c r="S386" s="131">
        <v>44.923999999999999</v>
      </c>
      <c r="T386" s="131">
        <v>146827.32699999999</v>
      </c>
      <c r="U386" s="132">
        <v>0</v>
      </c>
      <c r="V386" s="132">
        <v>0.31974000000000002</v>
      </c>
      <c r="W386" s="132">
        <v>4.0770000000000001E-2</v>
      </c>
    </row>
    <row r="387" spans="1:23">
      <c r="A387" t="s">
        <v>1213</v>
      </c>
      <c r="B387" t="s">
        <v>1250</v>
      </c>
      <c r="C387" t="s">
        <v>4169</v>
      </c>
      <c r="D387" t="s">
        <v>4170</v>
      </c>
      <c r="E387" t="s">
        <v>80</v>
      </c>
      <c r="F387" t="s">
        <v>4171</v>
      </c>
      <c r="G387" t="s">
        <v>4172</v>
      </c>
      <c r="H387" t="s">
        <v>321</v>
      </c>
      <c r="I387" t="s">
        <v>965</v>
      </c>
      <c r="J387" t="s">
        <v>205</v>
      </c>
      <c r="K387" t="s">
        <v>224</v>
      </c>
      <c r="L387" t="s">
        <v>380</v>
      </c>
      <c r="M387" t="s">
        <v>604</v>
      </c>
      <c r="N387" t="s">
        <v>339</v>
      </c>
      <c r="O387" t="s">
        <v>1215</v>
      </c>
      <c r="P387" s="131">
        <v>11968</v>
      </c>
      <c r="Q387" s="131">
        <v>3.718</v>
      </c>
      <c r="R387" s="131">
        <v>109783</v>
      </c>
      <c r="T387" s="131">
        <v>48850.167999999998</v>
      </c>
      <c r="U387" s="132">
        <v>0</v>
      </c>
      <c r="V387" s="132">
        <v>0.10635</v>
      </c>
      <c r="W387" s="132">
        <v>1.3559999999999999E-2</v>
      </c>
    </row>
    <row r="388" spans="1:23">
      <c r="A388" t="s">
        <v>1213</v>
      </c>
      <c r="B388" t="s">
        <v>1250</v>
      </c>
      <c r="C388" t="s">
        <v>4177</v>
      </c>
      <c r="D388" t="s">
        <v>4178</v>
      </c>
      <c r="E388" t="s">
        <v>80</v>
      </c>
      <c r="F388" t="s">
        <v>4460</v>
      </c>
      <c r="G388" t="s">
        <v>4461</v>
      </c>
      <c r="H388" t="s">
        <v>321</v>
      </c>
      <c r="I388" t="s">
        <v>965</v>
      </c>
      <c r="J388" t="s">
        <v>205</v>
      </c>
      <c r="K388" t="s">
        <v>224</v>
      </c>
      <c r="L388" t="s">
        <v>314</v>
      </c>
      <c r="M388" t="s">
        <v>596</v>
      </c>
      <c r="N388" t="s">
        <v>339</v>
      </c>
      <c r="O388" t="s">
        <v>1215</v>
      </c>
      <c r="P388" s="131">
        <v>296016</v>
      </c>
      <c r="Q388" s="131">
        <v>3.718</v>
      </c>
      <c r="R388" s="131">
        <v>3483</v>
      </c>
      <c r="T388" s="131">
        <v>38333.462</v>
      </c>
      <c r="U388" s="132">
        <v>1.0000000000000001E-5</v>
      </c>
      <c r="V388" s="132">
        <v>8.3449999999999996E-2</v>
      </c>
      <c r="W388" s="132">
        <v>1.064E-2</v>
      </c>
    </row>
    <row r="389" spans="1:23">
      <c r="A389" t="s">
        <v>1213</v>
      </c>
      <c r="B389" t="s">
        <v>1250</v>
      </c>
      <c r="C389" t="s">
        <v>4332</v>
      </c>
      <c r="D389" t="s">
        <v>4333</v>
      </c>
      <c r="E389" t="s">
        <v>80</v>
      </c>
      <c r="F389" t="s">
        <v>4334</v>
      </c>
      <c r="G389" t="s">
        <v>4335</v>
      </c>
      <c r="H389" t="s">
        <v>321</v>
      </c>
      <c r="I389" t="s">
        <v>965</v>
      </c>
      <c r="J389" t="s">
        <v>205</v>
      </c>
      <c r="K389" t="s">
        <v>224</v>
      </c>
      <c r="L389" t="s">
        <v>314</v>
      </c>
      <c r="M389" t="s">
        <v>597</v>
      </c>
      <c r="N389" t="s">
        <v>339</v>
      </c>
      <c r="O389" t="s">
        <v>1215</v>
      </c>
      <c r="P389" s="131">
        <v>48104</v>
      </c>
      <c r="Q389" s="131">
        <v>3.718</v>
      </c>
      <c r="R389" s="131">
        <v>19302</v>
      </c>
      <c r="T389" s="131">
        <v>34521.756999999998</v>
      </c>
      <c r="U389" s="132">
        <v>0</v>
      </c>
      <c r="V389" s="132">
        <v>7.5149999999999995E-2</v>
      </c>
      <c r="W389" s="132">
        <v>9.58E-3</v>
      </c>
    </row>
    <row r="390" spans="1:23">
      <c r="A390" t="s">
        <v>1213</v>
      </c>
      <c r="B390" t="s">
        <v>1250</v>
      </c>
      <c r="C390" t="s">
        <v>4386</v>
      </c>
      <c r="D390" t="s">
        <v>4387</v>
      </c>
      <c r="E390" t="s">
        <v>80</v>
      </c>
      <c r="F390" t="s">
        <v>4462</v>
      </c>
      <c r="G390" t="s">
        <v>4463</v>
      </c>
      <c r="H390" t="s">
        <v>321</v>
      </c>
      <c r="I390" t="s">
        <v>965</v>
      </c>
      <c r="J390" t="s">
        <v>205</v>
      </c>
      <c r="K390" t="s">
        <v>281</v>
      </c>
      <c r="L390" t="s">
        <v>314</v>
      </c>
      <c r="M390" t="s">
        <v>735</v>
      </c>
      <c r="N390" t="s">
        <v>339</v>
      </c>
      <c r="O390" t="s">
        <v>1216</v>
      </c>
      <c r="P390" s="131">
        <v>29530</v>
      </c>
      <c r="Q390" s="131">
        <v>4.0218999999999996</v>
      </c>
      <c r="R390" s="131">
        <v>25113</v>
      </c>
      <c r="T390" s="131">
        <v>29825.883000000002</v>
      </c>
      <c r="U390" s="132">
        <v>0</v>
      </c>
      <c r="V390" s="132">
        <v>6.4930000000000002E-2</v>
      </c>
      <c r="W390" s="132">
        <v>8.2799999999999992E-3</v>
      </c>
    </row>
    <row r="391" spans="1:23">
      <c r="A391" t="s">
        <v>1213</v>
      </c>
      <c r="B391" t="s">
        <v>1250</v>
      </c>
      <c r="C391" t="s">
        <v>4386</v>
      </c>
      <c r="D391" t="s">
        <v>4387</v>
      </c>
      <c r="E391" t="s">
        <v>80</v>
      </c>
      <c r="F391" t="s">
        <v>4418</v>
      </c>
      <c r="G391" t="s">
        <v>4419</v>
      </c>
      <c r="H391" t="s">
        <v>321</v>
      </c>
      <c r="I391" t="s">
        <v>965</v>
      </c>
      <c r="J391" t="s">
        <v>205</v>
      </c>
      <c r="K391" t="s">
        <v>281</v>
      </c>
      <c r="L391" t="s">
        <v>380</v>
      </c>
      <c r="M391" t="s">
        <v>604</v>
      </c>
      <c r="N391" t="s">
        <v>339</v>
      </c>
      <c r="O391" t="s">
        <v>1215</v>
      </c>
      <c r="P391" s="131">
        <v>10891</v>
      </c>
      <c r="Q391" s="131">
        <v>3.718</v>
      </c>
      <c r="R391" s="131">
        <v>39730</v>
      </c>
      <c r="T391" s="131">
        <v>16087.764999999999</v>
      </c>
      <c r="U391" s="132">
        <v>0</v>
      </c>
      <c r="V391" s="132">
        <v>3.5020000000000003E-2</v>
      </c>
      <c r="W391" s="132">
        <v>4.47E-3</v>
      </c>
    </row>
    <row r="392" spans="1:23">
      <c r="A392" t="s">
        <v>1213</v>
      </c>
      <c r="B392" t="s">
        <v>1250</v>
      </c>
      <c r="C392" t="s">
        <v>4181</v>
      </c>
      <c r="D392" t="s">
        <v>4182</v>
      </c>
      <c r="E392" t="s">
        <v>80</v>
      </c>
      <c r="F392" t="s">
        <v>4348</v>
      </c>
      <c r="G392" t="s">
        <v>4349</v>
      </c>
      <c r="H392" t="s">
        <v>321</v>
      </c>
      <c r="I392" t="s">
        <v>965</v>
      </c>
      <c r="J392" t="s">
        <v>205</v>
      </c>
      <c r="K392" t="s">
        <v>224</v>
      </c>
      <c r="L392" t="s">
        <v>344</v>
      </c>
      <c r="M392" t="s">
        <v>735</v>
      </c>
      <c r="N392" t="s">
        <v>339</v>
      </c>
      <c r="O392" t="s">
        <v>1215</v>
      </c>
      <c r="P392" s="131">
        <v>44776</v>
      </c>
      <c r="Q392" s="131">
        <v>3.718</v>
      </c>
      <c r="R392" s="131">
        <v>8167</v>
      </c>
      <c r="T392" s="131">
        <v>13596.19</v>
      </c>
      <c r="U392" s="132">
        <v>0</v>
      </c>
      <c r="V392" s="132">
        <v>2.9600000000000001E-2</v>
      </c>
      <c r="W392" s="132">
        <v>3.7699999999999999E-3</v>
      </c>
    </row>
    <row r="393" spans="1:23">
      <c r="A393" t="s">
        <v>1213</v>
      </c>
      <c r="B393" t="s">
        <v>1250</v>
      </c>
      <c r="C393" t="s">
        <v>4181</v>
      </c>
      <c r="D393" t="s">
        <v>4182</v>
      </c>
      <c r="E393" t="s">
        <v>80</v>
      </c>
      <c r="F393" t="s">
        <v>4352</v>
      </c>
      <c r="G393" t="s">
        <v>4353</v>
      </c>
      <c r="H393" t="s">
        <v>321</v>
      </c>
      <c r="I393" t="s">
        <v>965</v>
      </c>
      <c r="J393" t="s">
        <v>205</v>
      </c>
      <c r="K393" t="s">
        <v>224</v>
      </c>
      <c r="L393" t="s">
        <v>344</v>
      </c>
      <c r="M393" t="s">
        <v>735</v>
      </c>
      <c r="N393" t="s">
        <v>339</v>
      </c>
      <c r="O393" t="s">
        <v>1215</v>
      </c>
      <c r="P393" s="131">
        <v>21750</v>
      </c>
      <c r="Q393" s="131">
        <v>3.718</v>
      </c>
      <c r="R393" s="131">
        <v>14601</v>
      </c>
      <c r="T393" s="131">
        <v>11807.317999999999</v>
      </c>
      <c r="U393" s="132">
        <v>0</v>
      </c>
      <c r="V393" s="132">
        <v>2.5700000000000001E-2</v>
      </c>
      <c r="W393" s="132">
        <v>3.2799999999999999E-3</v>
      </c>
    </row>
    <row r="394" spans="1:23">
      <c r="A394" t="s">
        <v>1213</v>
      </c>
      <c r="B394" t="s">
        <v>1250</v>
      </c>
      <c r="C394" t="s">
        <v>4181</v>
      </c>
      <c r="D394" t="s">
        <v>4182</v>
      </c>
      <c r="E394" t="s">
        <v>80</v>
      </c>
      <c r="F394" t="s">
        <v>4416</v>
      </c>
      <c r="G394" t="s">
        <v>4417</v>
      </c>
      <c r="H394" t="s">
        <v>321</v>
      </c>
      <c r="I394" t="s">
        <v>965</v>
      </c>
      <c r="J394" t="s">
        <v>205</v>
      </c>
      <c r="K394" t="s">
        <v>224</v>
      </c>
      <c r="L394" t="s">
        <v>344</v>
      </c>
      <c r="M394" t="s">
        <v>735</v>
      </c>
      <c r="N394" t="s">
        <v>339</v>
      </c>
      <c r="O394" t="s">
        <v>1215</v>
      </c>
      <c r="P394" s="131">
        <v>56109</v>
      </c>
      <c r="Q394" s="131">
        <v>3.718</v>
      </c>
      <c r="R394" s="131">
        <v>4981</v>
      </c>
      <c r="T394" s="131">
        <v>10391.027</v>
      </c>
      <c r="U394" s="132">
        <v>0</v>
      </c>
      <c r="V394" s="132">
        <v>2.2620000000000001E-2</v>
      </c>
      <c r="W394" s="132">
        <v>2.8800000000000002E-3</v>
      </c>
    </row>
    <row r="395" spans="1:23">
      <c r="A395" t="s">
        <v>1213</v>
      </c>
      <c r="B395" t="s">
        <v>1250</v>
      </c>
      <c r="C395" t="s">
        <v>4464</v>
      </c>
      <c r="D395" t="s">
        <v>4465</v>
      </c>
      <c r="E395" t="s">
        <v>80</v>
      </c>
      <c r="F395" t="s">
        <v>4466</v>
      </c>
      <c r="G395" t="s">
        <v>4467</v>
      </c>
      <c r="H395" t="s">
        <v>321</v>
      </c>
      <c r="I395" t="s">
        <v>965</v>
      </c>
      <c r="J395" t="s">
        <v>205</v>
      </c>
      <c r="K395" t="s">
        <v>224</v>
      </c>
      <c r="L395" t="s">
        <v>344</v>
      </c>
      <c r="M395" t="s">
        <v>735</v>
      </c>
      <c r="N395" t="s">
        <v>339</v>
      </c>
      <c r="O395" t="s">
        <v>1215</v>
      </c>
      <c r="P395" s="131">
        <v>11802</v>
      </c>
      <c r="Q395" s="131">
        <v>3.718</v>
      </c>
      <c r="R395" s="131">
        <v>8110</v>
      </c>
      <c r="T395" s="131">
        <v>3558.6550000000002</v>
      </c>
      <c r="U395" s="132">
        <v>0</v>
      </c>
      <c r="V395" s="132">
        <v>7.7499999999999999E-3</v>
      </c>
      <c r="W395" s="132">
        <v>9.8999999999999999E-4</v>
      </c>
    </row>
    <row r="396" spans="1:23">
      <c r="A396" t="s">
        <v>1213</v>
      </c>
      <c r="B396" t="s">
        <v>1251</v>
      </c>
      <c r="C396" t="s">
        <v>4193</v>
      </c>
      <c r="D396" t="s">
        <v>4194</v>
      </c>
      <c r="E396" t="s">
        <v>309</v>
      </c>
      <c r="F396" t="s">
        <v>4293</v>
      </c>
      <c r="G396" t="s">
        <v>4294</v>
      </c>
      <c r="H396" t="s">
        <v>321</v>
      </c>
      <c r="I396" t="s">
        <v>965</v>
      </c>
      <c r="J396" t="s">
        <v>204</v>
      </c>
      <c r="K396" t="s">
        <v>204</v>
      </c>
      <c r="L396" t="s">
        <v>340</v>
      </c>
      <c r="M396" t="s">
        <v>598</v>
      </c>
      <c r="N396" t="s">
        <v>339</v>
      </c>
      <c r="O396" t="s">
        <v>1212</v>
      </c>
      <c r="P396" s="131">
        <v>26606</v>
      </c>
      <c r="Q396" s="131">
        <v>1</v>
      </c>
      <c r="R396" s="131">
        <v>15710</v>
      </c>
      <c r="T396" s="131">
        <v>4179.8029999999999</v>
      </c>
      <c r="U396" s="132">
        <v>2.7000000000000001E-3</v>
      </c>
      <c r="V396" s="132">
        <v>9.9379999999999996E-2</v>
      </c>
      <c r="W396" s="132">
        <v>1.4460000000000001E-2</v>
      </c>
    </row>
    <row r="397" spans="1:23">
      <c r="A397" t="s">
        <v>1213</v>
      </c>
      <c r="B397" t="s">
        <v>1251</v>
      </c>
      <c r="C397" t="s">
        <v>4185</v>
      </c>
      <c r="D397" t="s">
        <v>4186</v>
      </c>
      <c r="E397" t="s">
        <v>309</v>
      </c>
      <c r="F397" t="s">
        <v>4428</v>
      </c>
      <c r="G397" t="s">
        <v>4429</v>
      </c>
      <c r="H397" t="s">
        <v>321</v>
      </c>
      <c r="I397" t="s">
        <v>965</v>
      </c>
      <c r="J397" t="s">
        <v>204</v>
      </c>
      <c r="K397" t="s">
        <v>204</v>
      </c>
      <c r="L397" t="s">
        <v>340</v>
      </c>
      <c r="M397" t="s">
        <v>716</v>
      </c>
      <c r="N397" t="s">
        <v>339</v>
      </c>
      <c r="O397" t="s">
        <v>1212</v>
      </c>
      <c r="P397" s="131">
        <v>42341</v>
      </c>
      <c r="Q397" s="131">
        <v>1</v>
      </c>
      <c r="R397" s="131">
        <v>2578</v>
      </c>
      <c r="T397" s="131">
        <v>1091.5509999999999</v>
      </c>
      <c r="U397" s="132">
        <v>6.5100000000000002E-3</v>
      </c>
      <c r="V397" s="132">
        <v>2.5950000000000001E-2</v>
      </c>
      <c r="W397" s="132">
        <v>3.7799999999999999E-3</v>
      </c>
    </row>
    <row r="398" spans="1:23">
      <c r="A398" t="s">
        <v>1213</v>
      </c>
      <c r="B398" t="s">
        <v>1251</v>
      </c>
      <c r="C398" t="s">
        <v>4197</v>
      </c>
      <c r="D398" t="s">
        <v>4198</v>
      </c>
      <c r="E398" t="s">
        <v>309</v>
      </c>
      <c r="F398" t="s">
        <v>4267</v>
      </c>
      <c r="G398" t="s">
        <v>4268</v>
      </c>
      <c r="H398" t="s">
        <v>321</v>
      </c>
      <c r="I398" t="s">
        <v>964</v>
      </c>
      <c r="J398" t="s">
        <v>204</v>
      </c>
      <c r="K398" t="s">
        <v>204</v>
      </c>
      <c r="L398" t="s">
        <v>340</v>
      </c>
      <c r="M398" t="s">
        <v>577</v>
      </c>
      <c r="N398" t="s">
        <v>339</v>
      </c>
      <c r="O398" t="s">
        <v>1212</v>
      </c>
      <c r="P398" s="131">
        <v>44855</v>
      </c>
      <c r="Q398" s="131">
        <v>1</v>
      </c>
      <c r="R398" s="131">
        <v>2376</v>
      </c>
      <c r="T398" s="131">
        <v>1065.7550000000001</v>
      </c>
      <c r="U398" s="132">
        <v>1.1E-4</v>
      </c>
      <c r="V398" s="132">
        <v>2.5340000000000001E-2</v>
      </c>
      <c r="W398" s="132">
        <v>3.6900000000000001E-3</v>
      </c>
    </row>
    <row r="399" spans="1:23">
      <c r="A399" t="s">
        <v>1213</v>
      </c>
      <c r="B399" t="s">
        <v>1251</v>
      </c>
      <c r="C399" t="s">
        <v>4189</v>
      </c>
      <c r="D399" t="s">
        <v>4190</v>
      </c>
      <c r="E399" t="s">
        <v>309</v>
      </c>
      <c r="F399" t="s">
        <v>4295</v>
      </c>
      <c r="G399" t="s">
        <v>4296</v>
      </c>
      <c r="H399" t="s">
        <v>321</v>
      </c>
      <c r="I399" t="s">
        <v>965</v>
      </c>
      <c r="J399" t="s">
        <v>204</v>
      </c>
      <c r="K399" t="s">
        <v>204</v>
      </c>
      <c r="L399" t="s">
        <v>340</v>
      </c>
      <c r="M399" t="s">
        <v>582</v>
      </c>
      <c r="N399" t="s">
        <v>339</v>
      </c>
      <c r="O399" t="s">
        <v>1212</v>
      </c>
      <c r="P399" s="131">
        <v>3676</v>
      </c>
      <c r="Q399" s="131">
        <v>1</v>
      </c>
      <c r="R399" s="131">
        <v>19080</v>
      </c>
      <c r="T399" s="131">
        <v>701.38099999999997</v>
      </c>
      <c r="U399" s="132">
        <v>1.6000000000000001E-4</v>
      </c>
      <c r="V399" s="132">
        <v>1.668E-2</v>
      </c>
      <c r="W399" s="132">
        <v>2.4299999999999999E-3</v>
      </c>
    </row>
    <row r="400" spans="1:23">
      <c r="A400" t="s">
        <v>1213</v>
      </c>
      <c r="B400" t="s">
        <v>1251</v>
      </c>
      <c r="C400" t="s">
        <v>4193</v>
      </c>
      <c r="D400" t="s">
        <v>4194</v>
      </c>
      <c r="E400" t="s">
        <v>309</v>
      </c>
      <c r="F400" t="s">
        <v>4195</v>
      </c>
      <c r="G400" t="s">
        <v>4196</v>
      </c>
      <c r="H400" t="s">
        <v>321</v>
      </c>
      <c r="I400" t="s">
        <v>964</v>
      </c>
      <c r="J400" t="s">
        <v>204</v>
      </c>
      <c r="K400" t="s">
        <v>204</v>
      </c>
      <c r="L400" t="s">
        <v>340</v>
      </c>
      <c r="M400" t="s">
        <v>572</v>
      </c>
      <c r="N400" t="s">
        <v>339</v>
      </c>
      <c r="O400" t="s">
        <v>1212</v>
      </c>
      <c r="P400" s="131">
        <v>2685</v>
      </c>
      <c r="Q400" s="131">
        <v>1</v>
      </c>
      <c r="R400" s="131">
        <v>23890</v>
      </c>
      <c r="T400" s="131">
        <v>641.447</v>
      </c>
      <c r="U400" s="132">
        <v>8.0000000000000007E-5</v>
      </c>
      <c r="V400" s="132">
        <v>1.525E-2</v>
      </c>
      <c r="W400" s="132">
        <v>2.2200000000000002E-3</v>
      </c>
    </row>
    <row r="401" spans="1:23">
      <c r="A401" t="s">
        <v>1213</v>
      </c>
      <c r="B401" t="s">
        <v>1251</v>
      </c>
      <c r="C401" t="s">
        <v>4185</v>
      </c>
      <c r="D401" t="s">
        <v>4186</v>
      </c>
      <c r="E401" t="s">
        <v>309</v>
      </c>
      <c r="F401" t="s">
        <v>4297</v>
      </c>
      <c r="G401" t="s">
        <v>4298</v>
      </c>
      <c r="H401" t="s">
        <v>321</v>
      </c>
      <c r="I401" t="s">
        <v>965</v>
      </c>
      <c r="J401" t="s">
        <v>204</v>
      </c>
      <c r="K401" t="s">
        <v>204</v>
      </c>
      <c r="L401" t="s">
        <v>340</v>
      </c>
      <c r="M401" t="s">
        <v>582</v>
      </c>
      <c r="N401" t="s">
        <v>339</v>
      </c>
      <c r="O401" t="s">
        <v>1212</v>
      </c>
      <c r="P401" s="131">
        <v>9331</v>
      </c>
      <c r="Q401" s="131">
        <v>1</v>
      </c>
      <c r="R401" s="131">
        <v>5258</v>
      </c>
      <c r="T401" s="131">
        <v>490.62400000000002</v>
      </c>
      <c r="U401" s="132">
        <v>1.34E-3</v>
      </c>
      <c r="V401" s="132">
        <v>1.167E-2</v>
      </c>
      <c r="W401" s="132">
        <v>1.6999999999999999E-3</v>
      </c>
    </row>
    <row r="402" spans="1:23">
      <c r="A402" t="s">
        <v>1213</v>
      </c>
      <c r="B402" t="s">
        <v>1251</v>
      </c>
      <c r="C402" t="s">
        <v>4193</v>
      </c>
      <c r="D402" t="s">
        <v>4194</v>
      </c>
      <c r="E402" t="s">
        <v>309</v>
      </c>
      <c r="F402" t="s">
        <v>4430</v>
      </c>
      <c r="G402" t="s">
        <v>4431</v>
      </c>
      <c r="H402" t="s">
        <v>321</v>
      </c>
      <c r="I402" t="s">
        <v>965</v>
      </c>
      <c r="J402" t="s">
        <v>204</v>
      </c>
      <c r="K402" t="s">
        <v>204</v>
      </c>
      <c r="L402" t="s">
        <v>340</v>
      </c>
      <c r="M402" t="s">
        <v>707</v>
      </c>
      <c r="N402" t="s">
        <v>339</v>
      </c>
      <c r="O402" t="s">
        <v>1212</v>
      </c>
      <c r="P402" s="131">
        <v>5977</v>
      </c>
      <c r="Q402" s="131">
        <v>1</v>
      </c>
      <c r="R402" s="131">
        <v>5309</v>
      </c>
      <c r="T402" s="131">
        <v>317.31900000000002</v>
      </c>
      <c r="U402" s="132">
        <v>1.7099999999999999E-3</v>
      </c>
      <c r="V402" s="132">
        <v>7.5399999999999998E-3</v>
      </c>
      <c r="W402" s="132">
        <v>1.1000000000000001E-3</v>
      </c>
    </row>
    <row r="403" spans="1:23">
      <c r="A403" t="s">
        <v>1213</v>
      </c>
      <c r="B403" t="s">
        <v>1251</v>
      </c>
      <c r="C403" t="s">
        <v>4173</v>
      </c>
      <c r="D403" t="s">
        <v>4174</v>
      </c>
      <c r="E403" t="s">
        <v>80</v>
      </c>
      <c r="F403" t="s">
        <v>4175</v>
      </c>
      <c r="G403" t="s">
        <v>4176</v>
      </c>
      <c r="H403" t="s">
        <v>321</v>
      </c>
      <c r="I403" t="s">
        <v>965</v>
      </c>
      <c r="J403" t="s">
        <v>205</v>
      </c>
      <c r="K403" t="s">
        <v>224</v>
      </c>
      <c r="L403" t="s">
        <v>346</v>
      </c>
      <c r="M403" t="s">
        <v>597</v>
      </c>
      <c r="N403" t="s">
        <v>339</v>
      </c>
      <c r="O403" t="s">
        <v>1215</v>
      </c>
      <c r="P403" s="131">
        <v>4359</v>
      </c>
      <c r="Q403" s="131">
        <v>3.718</v>
      </c>
      <c r="R403" s="131">
        <v>46892</v>
      </c>
      <c r="S403" s="131">
        <v>2.3279999999999998</v>
      </c>
      <c r="T403" s="131">
        <v>7608.33</v>
      </c>
      <c r="U403" s="132">
        <v>0</v>
      </c>
      <c r="V403" s="132">
        <v>0.18096000000000001</v>
      </c>
      <c r="W403" s="132">
        <v>2.632E-2</v>
      </c>
    </row>
    <row r="404" spans="1:23">
      <c r="A404" t="s">
        <v>1213</v>
      </c>
      <c r="B404" t="s">
        <v>1251</v>
      </c>
      <c r="C404" t="s">
        <v>4332</v>
      </c>
      <c r="D404" t="s">
        <v>4333</v>
      </c>
      <c r="E404" t="s">
        <v>80</v>
      </c>
      <c r="F404" t="s">
        <v>4334</v>
      </c>
      <c r="G404" t="s">
        <v>4335</v>
      </c>
      <c r="H404" t="s">
        <v>321</v>
      </c>
      <c r="I404" t="s">
        <v>965</v>
      </c>
      <c r="J404" t="s">
        <v>205</v>
      </c>
      <c r="K404" t="s">
        <v>224</v>
      </c>
      <c r="L404" t="s">
        <v>314</v>
      </c>
      <c r="M404" t="s">
        <v>597</v>
      </c>
      <c r="N404" t="s">
        <v>339</v>
      </c>
      <c r="O404" t="s">
        <v>1215</v>
      </c>
      <c r="P404" s="131">
        <v>6974</v>
      </c>
      <c r="Q404" s="131">
        <v>3.718</v>
      </c>
      <c r="R404" s="131">
        <v>19302</v>
      </c>
      <c r="T404" s="131">
        <v>5004.88</v>
      </c>
      <c r="U404" s="132">
        <v>0</v>
      </c>
      <c r="V404" s="132">
        <v>0.11899999999999999</v>
      </c>
      <c r="W404" s="132">
        <v>1.7309999999999999E-2</v>
      </c>
    </row>
    <row r="405" spans="1:23">
      <c r="A405" t="s">
        <v>1213</v>
      </c>
      <c r="B405" t="s">
        <v>1251</v>
      </c>
      <c r="C405" t="s">
        <v>4336</v>
      </c>
      <c r="D405" t="s">
        <v>4337</v>
      </c>
      <c r="E405" t="s">
        <v>80</v>
      </c>
      <c r="F405" t="s">
        <v>4338</v>
      </c>
      <c r="G405" t="s">
        <v>4339</v>
      </c>
      <c r="H405" t="s">
        <v>321</v>
      </c>
      <c r="I405" t="s">
        <v>965</v>
      </c>
      <c r="J405" t="s">
        <v>205</v>
      </c>
      <c r="K405" t="s">
        <v>224</v>
      </c>
      <c r="L405" t="s">
        <v>344</v>
      </c>
      <c r="M405" t="s">
        <v>604</v>
      </c>
      <c r="N405" t="s">
        <v>339</v>
      </c>
      <c r="O405" t="s">
        <v>1215</v>
      </c>
      <c r="P405" s="131">
        <v>6628</v>
      </c>
      <c r="Q405" s="131">
        <v>3.718</v>
      </c>
      <c r="R405" s="131">
        <v>17323</v>
      </c>
      <c r="T405" s="131">
        <v>4268.8900000000003</v>
      </c>
      <c r="U405" s="132">
        <v>0</v>
      </c>
      <c r="V405" s="132">
        <v>0.10150000000000001</v>
      </c>
      <c r="W405" s="132">
        <v>1.477E-2</v>
      </c>
    </row>
    <row r="406" spans="1:23">
      <c r="A406" t="s">
        <v>1213</v>
      </c>
      <c r="B406" t="s">
        <v>1251</v>
      </c>
      <c r="C406" t="s">
        <v>4177</v>
      </c>
      <c r="D406" t="s">
        <v>4178</v>
      </c>
      <c r="E406" t="s">
        <v>80</v>
      </c>
      <c r="F406" t="s">
        <v>4340</v>
      </c>
      <c r="G406" t="s">
        <v>4341</v>
      </c>
      <c r="H406" t="s">
        <v>321</v>
      </c>
      <c r="I406" t="s">
        <v>965</v>
      </c>
      <c r="J406" t="s">
        <v>205</v>
      </c>
      <c r="K406" t="s">
        <v>224</v>
      </c>
      <c r="L406" t="s">
        <v>344</v>
      </c>
      <c r="M406" t="s">
        <v>602</v>
      </c>
      <c r="N406" t="s">
        <v>339</v>
      </c>
      <c r="O406" t="s">
        <v>1215</v>
      </c>
      <c r="P406" s="131">
        <v>4599</v>
      </c>
      <c r="Q406" s="131">
        <v>3.718</v>
      </c>
      <c r="R406" s="131">
        <v>19949</v>
      </c>
      <c r="T406" s="131">
        <v>3411.096</v>
      </c>
      <c r="U406" s="132">
        <v>0</v>
      </c>
      <c r="V406" s="132">
        <v>8.1110000000000002E-2</v>
      </c>
      <c r="W406" s="132">
        <v>1.18E-2</v>
      </c>
    </row>
    <row r="407" spans="1:23">
      <c r="A407" t="s">
        <v>1213</v>
      </c>
      <c r="B407" t="s">
        <v>1251</v>
      </c>
      <c r="C407" t="s">
        <v>4177</v>
      </c>
      <c r="D407" t="s">
        <v>4178</v>
      </c>
      <c r="E407" t="s">
        <v>80</v>
      </c>
      <c r="F407" t="s">
        <v>4414</v>
      </c>
      <c r="G407" t="s">
        <v>4415</v>
      </c>
      <c r="H407" t="s">
        <v>321</v>
      </c>
      <c r="I407" t="s">
        <v>967</v>
      </c>
      <c r="J407" t="s">
        <v>205</v>
      </c>
      <c r="K407" t="s">
        <v>224</v>
      </c>
      <c r="L407" t="s">
        <v>344</v>
      </c>
      <c r="M407" t="s">
        <v>732</v>
      </c>
      <c r="N407" t="s">
        <v>339</v>
      </c>
      <c r="O407" t="s">
        <v>1215</v>
      </c>
      <c r="P407" s="131">
        <v>6208</v>
      </c>
      <c r="Q407" s="131">
        <v>3.718</v>
      </c>
      <c r="R407" s="131">
        <v>10869</v>
      </c>
      <c r="T407" s="131">
        <v>2508.7109999999998</v>
      </c>
      <c r="U407" s="132">
        <v>0</v>
      </c>
      <c r="V407" s="132">
        <v>5.9650000000000002E-2</v>
      </c>
      <c r="W407" s="132">
        <v>8.6800000000000002E-3</v>
      </c>
    </row>
    <row r="408" spans="1:23">
      <c r="A408" t="s">
        <v>1213</v>
      </c>
      <c r="B408" t="s">
        <v>1251</v>
      </c>
      <c r="C408" t="s">
        <v>4181</v>
      </c>
      <c r="D408" t="s">
        <v>4182</v>
      </c>
      <c r="E408" t="s">
        <v>80</v>
      </c>
      <c r="F408" t="s">
        <v>4183</v>
      </c>
      <c r="G408" t="s">
        <v>4184</v>
      </c>
      <c r="H408" t="s">
        <v>321</v>
      </c>
      <c r="I408" t="s">
        <v>965</v>
      </c>
      <c r="J408" t="s">
        <v>205</v>
      </c>
      <c r="K408" t="s">
        <v>224</v>
      </c>
      <c r="L408" t="s">
        <v>344</v>
      </c>
      <c r="M408" t="s">
        <v>604</v>
      </c>
      <c r="N408" t="s">
        <v>339</v>
      </c>
      <c r="O408" t="s">
        <v>1215</v>
      </c>
      <c r="P408" s="131">
        <v>1036</v>
      </c>
      <c r="Q408" s="131">
        <v>3.718</v>
      </c>
      <c r="R408" s="131">
        <v>55939</v>
      </c>
      <c r="S408" s="131">
        <v>1.3109999999999999</v>
      </c>
      <c r="T408" s="131">
        <v>2159.558</v>
      </c>
      <c r="U408" s="132">
        <v>0</v>
      </c>
      <c r="V408" s="132">
        <v>5.1380000000000002E-2</v>
      </c>
      <c r="W408" s="132">
        <v>7.4700000000000001E-3</v>
      </c>
    </row>
    <row r="409" spans="1:23">
      <c r="A409" t="s">
        <v>1213</v>
      </c>
      <c r="B409" t="s">
        <v>1251</v>
      </c>
      <c r="C409" t="s">
        <v>4177</v>
      </c>
      <c r="D409" t="s">
        <v>4178</v>
      </c>
      <c r="E409" t="s">
        <v>80</v>
      </c>
      <c r="F409" t="s">
        <v>4330</v>
      </c>
      <c r="G409" t="s">
        <v>4331</v>
      </c>
      <c r="H409" t="s">
        <v>321</v>
      </c>
      <c r="I409" t="s">
        <v>965</v>
      </c>
      <c r="J409" t="s">
        <v>205</v>
      </c>
      <c r="K409" t="s">
        <v>224</v>
      </c>
      <c r="L409" t="s">
        <v>368</v>
      </c>
      <c r="M409" t="s">
        <v>735</v>
      </c>
      <c r="N409" t="s">
        <v>339</v>
      </c>
      <c r="O409" t="s">
        <v>1216</v>
      </c>
      <c r="P409" s="131">
        <v>2185</v>
      </c>
      <c r="Q409" s="131">
        <v>4.0218999999999996</v>
      </c>
      <c r="R409" s="131">
        <v>18438</v>
      </c>
      <c r="T409" s="131">
        <v>1620.3040000000001</v>
      </c>
      <c r="U409" s="132">
        <v>0</v>
      </c>
      <c r="V409" s="132">
        <v>3.8530000000000002E-2</v>
      </c>
      <c r="W409" s="132">
        <v>5.5999999999999999E-3</v>
      </c>
    </row>
    <row r="410" spans="1:23">
      <c r="A410" t="s">
        <v>1213</v>
      </c>
      <c r="B410" t="s">
        <v>1251</v>
      </c>
      <c r="C410" t="s">
        <v>4181</v>
      </c>
      <c r="D410" t="s">
        <v>4182</v>
      </c>
      <c r="E410" t="s">
        <v>80</v>
      </c>
      <c r="F410" t="s">
        <v>4416</v>
      </c>
      <c r="G410" t="s">
        <v>4417</v>
      </c>
      <c r="H410" t="s">
        <v>321</v>
      </c>
      <c r="I410" t="s">
        <v>965</v>
      </c>
      <c r="J410" t="s">
        <v>205</v>
      </c>
      <c r="K410" t="s">
        <v>224</v>
      </c>
      <c r="L410" t="s">
        <v>344</v>
      </c>
      <c r="M410" t="s">
        <v>735</v>
      </c>
      <c r="N410" t="s">
        <v>339</v>
      </c>
      <c r="O410" t="s">
        <v>1215</v>
      </c>
      <c r="P410" s="131">
        <v>7519</v>
      </c>
      <c r="Q410" s="131">
        <v>3.718</v>
      </c>
      <c r="R410" s="131">
        <v>4981</v>
      </c>
      <c r="T410" s="131">
        <v>1392.471</v>
      </c>
      <c r="U410" s="132">
        <v>0</v>
      </c>
      <c r="V410" s="132">
        <v>3.3110000000000001E-2</v>
      </c>
      <c r="W410" s="132">
        <v>4.8199999999999996E-3</v>
      </c>
    </row>
    <row r="411" spans="1:23">
      <c r="A411" t="s">
        <v>1213</v>
      </c>
      <c r="B411" t="s">
        <v>1251</v>
      </c>
      <c r="C411" t="s">
        <v>4177</v>
      </c>
      <c r="D411" t="s">
        <v>4178</v>
      </c>
      <c r="E411" t="s">
        <v>80</v>
      </c>
      <c r="F411" t="s">
        <v>4432</v>
      </c>
      <c r="G411" t="s">
        <v>4433</v>
      </c>
      <c r="H411" t="s">
        <v>321</v>
      </c>
      <c r="I411" t="s">
        <v>965</v>
      </c>
      <c r="J411" t="s">
        <v>205</v>
      </c>
      <c r="K411" t="s">
        <v>224</v>
      </c>
      <c r="L411" t="s">
        <v>344</v>
      </c>
      <c r="M411" t="s">
        <v>735</v>
      </c>
      <c r="N411" t="s">
        <v>339</v>
      </c>
      <c r="O411" t="s">
        <v>1215</v>
      </c>
      <c r="P411" s="131">
        <v>4932</v>
      </c>
      <c r="Q411" s="131">
        <v>3.718</v>
      </c>
      <c r="R411" s="131">
        <v>6856</v>
      </c>
      <c r="T411" s="131">
        <v>1257.1969999999999</v>
      </c>
      <c r="U411" s="132">
        <v>0</v>
      </c>
      <c r="V411" s="132">
        <v>2.989E-2</v>
      </c>
      <c r="W411" s="132">
        <v>4.3499999999999997E-3</v>
      </c>
    </row>
    <row r="412" spans="1:23">
      <c r="A412" t="s">
        <v>1213</v>
      </c>
      <c r="B412" t="s">
        <v>1251</v>
      </c>
      <c r="C412" t="s">
        <v>4177</v>
      </c>
      <c r="D412" t="s">
        <v>4178</v>
      </c>
      <c r="E412" t="s">
        <v>80</v>
      </c>
      <c r="F412" t="s">
        <v>4434</v>
      </c>
      <c r="G412" t="s">
        <v>4435</v>
      </c>
      <c r="H412" t="s">
        <v>321</v>
      </c>
      <c r="I412" t="s">
        <v>965</v>
      </c>
      <c r="J412" t="s">
        <v>205</v>
      </c>
      <c r="K412" t="s">
        <v>238</v>
      </c>
      <c r="L412" t="s">
        <v>314</v>
      </c>
      <c r="M412" t="s">
        <v>706</v>
      </c>
      <c r="N412" t="s">
        <v>339</v>
      </c>
      <c r="O412" t="s">
        <v>1216</v>
      </c>
      <c r="P412" s="131">
        <v>1227</v>
      </c>
      <c r="Q412" s="131">
        <v>4.0218999999999996</v>
      </c>
      <c r="R412" s="131">
        <v>22500</v>
      </c>
      <c r="T412" s="131">
        <v>1110.346</v>
      </c>
      <c r="U412" s="132">
        <v>0</v>
      </c>
      <c r="V412" s="132">
        <v>2.64E-2</v>
      </c>
      <c r="W412" s="132">
        <v>3.8400000000000001E-3</v>
      </c>
    </row>
    <row r="413" spans="1:23">
      <c r="A413" t="s">
        <v>1213</v>
      </c>
      <c r="B413" t="s">
        <v>1251</v>
      </c>
      <c r="C413" t="s">
        <v>4386</v>
      </c>
      <c r="D413" t="s">
        <v>4387</v>
      </c>
      <c r="E413" t="s">
        <v>80</v>
      </c>
      <c r="F413" t="s">
        <v>4388</v>
      </c>
      <c r="G413" t="s">
        <v>4389</v>
      </c>
      <c r="H413" t="s">
        <v>321</v>
      </c>
      <c r="I413" t="s">
        <v>965</v>
      </c>
      <c r="J413" t="s">
        <v>205</v>
      </c>
      <c r="K413" t="s">
        <v>281</v>
      </c>
      <c r="L413" t="s">
        <v>314</v>
      </c>
      <c r="M413" t="s">
        <v>735</v>
      </c>
      <c r="N413" t="s">
        <v>339</v>
      </c>
      <c r="O413" t="s">
        <v>1216</v>
      </c>
      <c r="P413" s="131">
        <v>6540</v>
      </c>
      <c r="Q413" s="131">
        <v>4.0218999999999996</v>
      </c>
      <c r="R413" s="131">
        <v>4201.3999999999996</v>
      </c>
      <c r="T413" s="131">
        <v>1105.104</v>
      </c>
      <c r="U413" s="132">
        <v>0</v>
      </c>
      <c r="V413" s="132">
        <v>2.6280000000000001E-2</v>
      </c>
      <c r="W413" s="132">
        <v>3.82E-3</v>
      </c>
    </row>
    <row r="414" spans="1:23">
      <c r="A414" t="s">
        <v>1213</v>
      </c>
      <c r="B414" t="s">
        <v>1251</v>
      </c>
      <c r="C414" t="s">
        <v>4177</v>
      </c>
      <c r="D414" t="s">
        <v>4178</v>
      </c>
      <c r="E414" t="s">
        <v>80</v>
      </c>
      <c r="F414" t="s">
        <v>4438</v>
      </c>
      <c r="G414" t="s">
        <v>4439</v>
      </c>
      <c r="H414" t="s">
        <v>321</v>
      </c>
      <c r="I414" t="s">
        <v>967</v>
      </c>
      <c r="J414" t="s">
        <v>205</v>
      </c>
      <c r="K414" t="s">
        <v>224</v>
      </c>
      <c r="L414" t="s">
        <v>380</v>
      </c>
      <c r="M414" t="s">
        <v>732</v>
      </c>
      <c r="N414" t="s">
        <v>339</v>
      </c>
      <c r="O414" t="s">
        <v>1215</v>
      </c>
      <c r="P414" s="131">
        <v>1709</v>
      </c>
      <c r="Q414" s="131">
        <v>3.718</v>
      </c>
      <c r="R414" s="131">
        <v>9996</v>
      </c>
      <c r="T414" s="131">
        <v>635.15200000000004</v>
      </c>
      <c r="U414" s="132">
        <v>0</v>
      </c>
      <c r="V414" s="132">
        <v>1.5100000000000001E-2</v>
      </c>
      <c r="W414" s="132">
        <v>2.2000000000000001E-3</v>
      </c>
    </row>
    <row r="415" spans="1:23">
      <c r="A415" t="s">
        <v>1213</v>
      </c>
      <c r="B415" t="s">
        <v>1251</v>
      </c>
      <c r="C415" t="s">
        <v>4380</v>
      </c>
      <c r="D415" t="s">
        <v>4381</v>
      </c>
      <c r="E415" t="s">
        <v>80</v>
      </c>
      <c r="F415" t="s">
        <v>4384</v>
      </c>
      <c r="G415" t="s">
        <v>4385</v>
      </c>
      <c r="H415" t="s">
        <v>321</v>
      </c>
      <c r="I415" t="s">
        <v>965</v>
      </c>
      <c r="J415" t="s">
        <v>205</v>
      </c>
      <c r="K415" t="s">
        <v>224</v>
      </c>
      <c r="L415" t="s">
        <v>344</v>
      </c>
      <c r="M415" t="s">
        <v>735</v>
      </c>
      <c r="N415" t="s">
        <v>339</v>
      </c>
      <c r="O415" t="s">
        <v>1215</v>
      </c>
      <c r="P415" s="131">
        <v>3912</v>
      </c>
      <c r="Q415" s="131">
        <v>3.718</v>
      </c>
      <c r="R415" s="131">
        <v>3907</v>
      </c>
      <c r="T415" s="131">
        <v>568.26599999999996</v>
      </c>
      <c r="U415" s="132">
        <v>0</v>
      </c>
      <c r="V415" s="132">
        <v>1.3509999999999999E-2</v>
      </c>
      <c r="W415" s="132">
        <v>1.97E-3</v>
      </c>
    </row>
    <row r="416" spans="1:23">
      <c r="A416" t="s">
        <v>1213</v>
      </c>
      <c r="B416" t="s">
        <v>1251</v>
      </c>
      <c r="C416" t="s">
        <v>4177</v>
      </c>
      <c r="D416" t="s">
        <v>4178</v>
      </c>
      <c r="E416" t="s">
        <v>80</v>
      </c>
      <c r="F416" t="s">
        <v>4436</v>
      </c>
      <c r="G416" t="s">
        <v>4437</v>
      </c>
      <c r="H416" t="s">
        <v>321</v>
      </c>
      <c r="I416" t="s">
        <v>965</v>
      </c>
      <c r="J416" t="s">
        <v>205</v>
      </c>
      <c r="K416" t="s">
        <v>224</v>
      </c>
      <c r="L416" t="s">
        <v>344</v>
      </c>
      <c r="M416" t="s">
        <v>735</v>
      </c>
      <c r="N416" t="s">
        <v>339</v>
      </c>
      <c r="O416" t="s">
        <v>1215</v>
      </c>
      <c r="P416" s="131">
        <v>1591</v>
      </c>
      <c r="Q416" s="131">
        <v>3.718</v>
      </c>
      <c r="R416" s="131">
        <v>8899</v>
      </c>
      <c r="T416" s="131">
        <v>526.40599999999995</v>
      </c>
      <c r="U416" s="132">
        <v>0</v>
      </c>
      <c r="V416" s="132">
        <v>1.252E-2</v>
      </c>
      <c r="W416" s="132">
        <v>1.82E-3</v>
      </c>
    </row>
    <row r="417" spans="1:23">
      <c r="A417" t="s">
        <v>1213</v>
      </c>
      <c r="B417" t="s">
        <v>1251</v>
      </c>
      <c r="C417" t="s">
        <v>4177</v>
      </c>
      <c r="D417" t="s">
        <v>4178</v>
      </c>
      <c r="E417" t="s">
        <v>80</v>
      </c>
      <c r="F417" t="s">
        <v>4350</v>
      </c>
      <c r="G417" t="s">
        <v>4351</v>
      </c>
      <c r="H417" t="s">
        <v>321</v>
      </c>
      <c r="I417" t="s">
        <v>965</v>
      </c>
      <c r="J417" t="s">
        <v>205</v>
      </c>
      <c r="K417" t="s">
        <v>224</v>
      </c>
      <c r="L417" t="s">
        <v>344</v>
      </c>
      <c r="M417" t="s">
        <v>735</v>
      </c>
      <c r="N417" t="s">
        <v>339</v>
      </c>
      <c r="O417" t="s">
        <v>1215</v>
      </c>
      <c r="P417" s="131">
        <v>562</v>
      </c>
      <c r="Q417" s="131">
        <v>3.718</v>
      </c>
      <c r="R417" s="131">
        <v>18817</v>
      </c>
      <c r="T417" s="131">
        <v>393.18400000000003</v>
      </c>
      <c r="U417" s="132">
        <v>0</v>
      </c>
      <c r="V417" s="132">
        <v>9.3500000000000007E-3</v>
      </c>
      <c r="W417" s="132">
        <v>1.3600000000000001E-3</v>
      </c>
    </row>
    <row r="418" spans="1:23">
      <c r="A418" t="s">
        <v>1213</v>
      </c>
      <c r="B418" t="s">
        <v>1252</v>
      </c>
      <c r="C418" t="s">
        <v>4197</v>
      </c>
      <c r="D418" t="s">
        <v>4198</v>
      </c>
      <c r="E418" t="s">
        <v>309</v>
      </c>
      <c r="F418" t="s">
        <v>4233</v>
      </c>
      <c r="G418" t="s">
        <v>4234</v>
      </c>
      <c r="H418" t="s">
        <v>321</v>
      </c>
      <c r="I418" t="s">
        <v>966</v>
      </c>
      <c r="J418" t="s">
        <v>204</v>
      </c>
      <c r="K418" t="s">
        <v>204</v>
      </c>
      <c r="L418" t="s">
        <v>340</v>
      </c>
      <c r="M418" t="s">
        <v>630</v>
      </c>
      <c r="N418" t="s">
        <v>339</v>
      </c>
      <c r="O418" t="s">
        <v>1212</v>
      </c>
      <c r="P418" s="131">
        <v>2491590</v>
      </c>
      <c r="Q418" s="131">
        <v>1</v>
      </c>
      <c r="R418" s="131">
        <v>405.88</v>
      </c>
      <c r="T418" s="131">
        <v>10112.865</v>
      </c>
      <c r="U418" s="132">
        <v>3.3899999999999998E-3</v>
      </c>
      <c r="V418" s="132">
        <v>0.15705</v>
      </c>
      <c r="W418" s="132">
        <v>4.6030000000000001E-2</v>
      </c>
    </row>
    <row r="419" spans="1:23">
      <c r="A419" t="s">
        <v>1213</v>
      </c>
      <c r="B419" t="s">
        <v>1252</v>
      </c>
      <c r="C419" t="s">
        <v>4197</v>
      </c>
      <c r="D419" t="s">
        <v>4198</v>
      </c>
      <c r="E419" t="s">
        <v>309</v>
      </c>
      <c r="F419" t="s">
        <v>4199</v>
      </c>
      <c r="G419" t="s">
        <v>4200</v>
      </c>
      <c r="H419" t="s">
        <v>321</v>
      </c>
      <c r="I419" t="s">
        <v>964</v>
      </c>
      <c r="J419" t="s">
        <v>204</v>
      </c>
      <c r="K419" t="s">
        <v>204</v>
      </c>
      <c r="L419" t="s">
        <v>340</v>
      </c>
      <c r="M419" t="s">
        <v>572</v>
      </c>
      <c r="N419" t="s">
        <v>339</v>
      </c>
      <c r="O419" t="s">
        <v>1212</v>
      </c>
      <c r="P419" s="131">
        <v>81155</v>
      </c>
      <c r="Q419" s="131">
        <v>1</v>
      </c>
      <c r="R419" s="131">
        <v>2403</v>
      </c>
      <c r="T419" s="131">
        <v>1950.155</v>
      </c>
      <c r="U419" s="132">
        <v>1.8000000000000001E-4</v>
      </c>
      <c r="V419" s="132">
        <v>3.0280000000000001E-2</v>
      </c>
      <c r="W419" s="132">
        <v>8.8800000000000007E-3</v>
      </c>
    </row>
    <row r="420" spans="1:23">
      <c r="A420" t="s">
        <v>1213</v>
      </c>
      <c r="B420" t="s">
        <v>1252</v>
      </c>
      <c r="C420" t="s">
        <v>4197</v>
      </c>
      <c r="D420" t="s">
        <v>4198</v>
      </c>
      <c r="E420" t="s">
        <v>309</v>
      </c>
      <c r="F420" t="s">
        <v>4241</v>
      </c>
      <c r="G420" t="s">
        <v>4242</v>
      </c>
      <c r="H420" t="s">
        <v>321</v>
      </c>
      <c r="I420" t="s">
        <v>964</v>
      </c>
      <c r="J420" t="s">
        <v>204</v>
      </c>
      <c r="K420" t="s">
        <v>204</v>
      </c>
      <c r="L420" t="s">
        <v>340</v>
      </c>
      <c r="M420" t="s">
        <v>574</v>
      </c>
      <c r="N420" t="s">
        <v>339</v>
      </c>
      <c r="O420" t="s">
        <v>1212</v>
      </c>
      <c r="P420" s="131">
        <v>81914</v>
      </c>
      <c r="Q420" s="131">
        <v>1</v>
      </c>
      <c r="R420" s="131">
        <v>2377</v>
      </c>
      <c r="T420" s="131">
        <v>1947.096</v>
      </c>
      <c r="U420" s="132">
        <v>3.2000000000000003E-4</v>
      </c>
      <c r="V420" s="132">
        <v>3.024E-2</v>
      </c>
      <c r="W420" s="132">
        <v>8.8599999999999998E-3</v>
      </c>
    </row>
    <row r="421" spans="1:23">
      <c r="A421" t="s">
        <v>1213</v>
      </c>
      <c r="B421" t="s">
        <v>1252</v>
      </c>
      <c r="C421" t="s">
        <v>4273</v>
      </c>
      <c r="D421" t="s">
        <v>4274</v>
      </c>
      <c r="E421" t="s">
        <v>309</v>
      </c>
      <c r="F421" t="s">
        <v>4275</v>
      </c>
      <c r="G421" t="s">
        <v>4276</v>
      </c>
      <c r="H421" t="s">
        <v>321</v>
      </c>
      <c r="I421" t="s">
        <v>965</v>
      </c>
      <c r="J421" t="s">
        <v>204</v>
      </c>
      <c r="K421" t="s">
        <v>204</v>
      </c>
      <c r="L421" t="s">
        <v>340</v>
      </c>
      <c r="M421" t="s">
        <v>605</v>
      </c>
      <c r="N421" t="s">
        <v>339</v>
      </c>
      <c r="O421" t="s">
        <v>1212</v>
      </c>
      <c r="P421" s="131">
        <v>21593</v>
      </c>
      <c r="Q421" s="131">
        <v>1</v>
      </c>
      <c r="R421" s="131">
        <v>8648</v>
      </c>
      <c r="T421" s="131">
        <v>1867.3630000000001</v>
      </c>
      <c r="U421" s="132">
        <v>8.9999999999999998E-4</v>
      </c>
      <c r="V421" s="132">
        <v>2.9000000000000001E-2</v>
      </c>
      <c r="W421" s="132">
        <v>8.5000000000000006E-3</v>
      </c>
    </row>
    <row r="422" spans="1:23">
      <c r="A422" t="s">
        <v>1213</v>
      </c>
      <c r="B422" t="s">
        <v>1252</v>
      </c>
      <c r="C422" t="s">
        <v>4193</v>
      </c>
      <c r="D422" t="s">
        <v>4194</v>
      </c>
      <c r="E422" t="s">
        <v>309</v>
      </c>
      <c r="F422" t="s">
        <v>4390</v>
      </c>
      <c r="G422" t="s">
        <v>4391</v>
      </c>
      <c r="H422" t="s">
        <v>321</v>
      </c>
      <c r="I422" t="s">
        <v>966</v>
      </c>
      <c r="J422" t="s">
        <v>204</v>
      </c>
      <c r="K422" t="s">
        <v>204</v>
      </c>
      <c r="L422" t="s">
        <v>340</v>
      </c>
      <c r="M422" t="s">
        <v>573</v>
      </c>
      <c r="N422" t="s">
        <v>339</v>
      </c>
      <c r="O422" t="s">
        <v>1212</v>
      </c>
      <c r="P422" s="131">
        <v>45759</v>
      </c>
      <c r="Q422" s="131">
        <v>1</v>
      </c>
      <c r="R422" s="131">
        <v>3786.32</v>
      </c>
      <c r="T422" s="131">
        <v>1732.5820000000001</v>
      </c>
      <c r="U422" s="132">
        <v>8.8000000000000003E-4</v>
      </c>
      <c r="V422" s="132">
        <v>2.691E-2</v>
      </c>
      <c r="W422" s="132">
        <v>7.8899999999999994E-3</v>
      </c>
    </row>
    <row r="423" spans="1:23">
      <c r="A423" t="s">
        <v>1213</v>
      </c>
      <c r="B423" t="s">
        <v>1252</v>
      </c>
      <c r="C423" t="s">
        <v>4193</v>
      </c>
      <c r="D423" t="s">
        <v>4194</v>
      </c>
      <c r="E423" t="s">
        <v>309</v>
      </c>
      <c r="F423" t="s">
        <v>4293</v>
      </c>
      <c r="G423" t="s">
        <v>4294</v>
      </c>
      <c r="H423" t="s">
        <v>321</v>
      </c>
      <c r="I423" t="s">
        <v>965</v>
      </c>
      <c r="J423" t="s">
        <v>204</v>
      </c>
      <c r="K423" t="s">
        <v>204</v>
      </c>
      <c r="L423" t="s">
        <v>340</v>
      </c>
      <c r="M423" t="s">
        <v>598</v>
      </c>
      <c r="N423" t="s">
        <v>339</v>
      </c>
      <c r="O423" t="s">
        <v>1212</v>
      </c>
      <c r="P423" s="131">
        <v>10056</v>
      </c>
      <c r="Q423" s="131">
        <v>1</v>
      </c>
      <c r="R423" s="131">
        <v>15710</v>
      </c>
      <c r="T423" s="131">
        <v>1579.798</v>
      </c>
      <c r="U423" s="132">
        <v>1.0200000000000001E-3</v>
      </c>
      <c r="V423" s="132">
        <v>2.453E-2</v>
      </c>
      <c r="W423" s="132">
        <v>7.1900000000000002E-3</v>
      </c>
    </row>
    <row r="424" spans="1:23">
      <c r="A424" t="s">
        <v>1213</v>
      </c>
      <c r="B424" t="s">
        <v>1252</v>
      </c>
      <c r="C424" t="s">
        <v>4189</v>
      </c>
      <c r="D424" t="s">
        <v>4190</v>
      </c>
      <c r="E424" t="s">
        <v>309</v>
      </c>
      <c r="F424" t="s">
        <v>4221</v>
      </c>
      <c r="G424" t="s">
        <v>4222</v>
      </c>
      <c r="H424" t="s">
        <v>321</v>
      </c>
      <c r="I424" t="s">
        <v>966</v>
      </c>
      <c r="J424" t="s">
        <v>204</v>
      </c>
      <c r="K424" t="s">
        <v>204</v>
      </c>
      <c r="L424" t="s">
        <v>340</v>
      </c>
      <c r="M424" t="s">
        <v>576</v>
      </c>
      <c r="N424" t="s">
        <v>339</v>
      </c>
      <c r="O424" t="s">
        <v>1212</v>
      </c>
      <c r="P424" s="131">
        <v>372024.02</v>
      </c>
      <c r="Q424" s="131">
        <v>1</v>
      </c>
      <c r="R424" s="131">
        <v>374.2</v>
      </c>
      <c r="T424" s="131">
        <v>1392.114</v>
      </c>
      <c r="U424" s="132">
        <v>2.7E-4</v>
      </c>
      <c r="V424" s="132">
        <v>2.162E-2</v>
      </c>
      <c r="W424" s="132">
        <v>6.3400000000000001E-3</v>
      </c>
    </row>
    <row r="425" spans="1:23">
      <c r="A425" t="s">
        <v>1213</v>
      </c>
      <c r="B425" t="s">
        <v>1252</v>
      </c>
      <c r="C425" t="s">
        <v>4193</v>
      </c>
      <c r="D425" t="s">
        <v>4194</v>
      </c>
      <c r="E425" t="s">
        <v>309</v>
      </c>
      <c r="F425" t="s">
        <v>4209</v>
      </c>
      <c r="G425" t="s">
        <v>4210</v>
      </c>
      <c r="H425" t="s">
        <v>321</v>
      </c>
      <c r="I425" t="s">
        <v>965</v>
      </c>
      <c r="J425" t="s">
        <v>204</v>
      </c>
      <c r="K425" t="s">
        <v>204</v>
      </c>
      <c r="L425" t="s">
        <v>340</v>
      </c>
      <c r="M425" t="s">
        <v>605</v>
      </c>
      <c r="N425" t="s">
        <v>339</v>
      </c>
      <c r="O425" t="s">
        <v>1212</v>
      </c>
      <c r="P425" s="131">
        <v>19683</v>
      </c>
      <c r="Q425" s="131">
        <v>1</v>
      </c>
      <c r="R425" s="131">
        <v>5283</v>
      </c>
      <c r="T425" s="131">
        <v>1039.8530000000001</v>
      </c>
      <c r="U425" s="132">
        <v>3.4000000000000002E-4</v>
      </c>
      <c r="V425" s="132">
        <v>1.6150000000000001E-2</v>
      </c>
      <c r="W425" s="132">
        <v>4.7299999999999998E-3</v>
      </c>
    </row>
    <row r="426" spans="1:23">
      <c r="A426" t="s">
        <v>1213</v>
      </c>
      <c r="B426" t="s">
        <v>1252</v>
      </c>
      <c r="C426" t="s">
        <v>4189</v>
      </c>
      <c r="D426" t="s">
        <v>4190</v>
      </c>
      <c r="E426" t="s">
        <v>309</v>
      </c>
      <c r="F426" t="s">
        <v>4295</v>
      </c>
      <c r="G426" t="s">
        <v>4296</v>
      </c>
      <c r="H426" t="s">
        <v>321</v>
      </c>
      <c r="I426" t="s">
        <v>965</v>
      </c>
      <c r="J426" t="s">
        <v>204</v>
      </c>
      <c r="K426" t="s">
        <v>204</v>
      </c>
      <c r="L426" t="s">
        <v>340</v>
      </c>
      <c r="M426" t="s">
        <v>582</v>
      </c>
      <c r="N426" t="s">
        <v>339</v>
      </c>
      <c r="O426" t="s">
        <v>1212</v>
      </c>
      <c r="P426" s="131">
        <v>5222</v>
      </c>
      <c r="Q426" s="131">
        <v>1</v>
      </c>
      <c r="R426" s="131">
        <v>19080</v>
      </c>
      <c r="T426" s="131">
        <v>996.35799999999995</v>
      </c>
      <c r="U426" s="132">
        <v>2.3000000000000001E-4</v>
      </c>
      <c r="V426" s="132">
        <v>1.5469999999999999E-2</v>
      </c>
      <c r="W426" s="132">
        <v>4.5300000000000002E-3</v>
      </c>
    </row>
    <row r="427" spans="1:23">
      <c r="A427" t="s">
        <v>1213</v>
      </c>
      <c r="B427" t="s">
        <v>1252</v>
      </c>
      <c r="C427" t="s">
        <v>4197</v>
      </c>
      <c r="D427" t="s">
        <v>4198</v>
      </c>
      <c r="E427" t="s">
        <v>309</v>
      </c>
      <c r="F427" t="s">
        <v>4267</v>
      </c>
      <c r="G427" t="s">
        <v>4268</v>
      </c>
      <c r="H427" t="s">
        <v>321</v>
      </c>
      <c r="I427" t="s">
        <v>964</v>
      </c>
      <c r="J427" t="s">
        <v>204</v>
      </c>
      <c r="K427" t="s">
        <v>204</v>
      </c>
      <c r="L427" t="s">
        <v>340</v>
      </c>
      <c r="M427" t="s">
        <v>577</v>
      </c>
      <c r="N427" t="s">
        <v>339</v>
      </c>
      <c r="O427" t="s">
        <v>1212</v>
      </c>
      <c r="P427" s="131">
        <v>40050</v>
      </c>
      <c r="Q427" s="131">
        <v>1</v>
      </c>
      <c r="R427" s="131">
        <v>2376</v>
      </c>
      <c r="T427" s="131">
        <v>951.58799999999997</v>
      </c>
      <c r="U427" s="132">
        <v>1E-4</v>
      </c>
      <c r="V427" s="132">
        <v>1.478E-2</v>
      </c>
      <c r="W427" s="132">
        <v>4.3299999999999996E-3</v>
      </c>
    </row>
    <row r="428" spans="1:23">
      <c r="A428" t="s">
        <v>1213</v>
      </c>
      <c r="B428" t="s">
        <v>1252</v>
      </c>
      <c r="C428" t="s">
        <v>4185</v>
      </c>
      <c r="D428" t="s">
        <v>4186</v>
      </c>
      <c r="E428" t="s">
        <v>309</v>
      </c>
      <c r="F428" t="s">
        <v>4207</v>
      </c>
      <c r="G428" t="s">
        <v>4208</v>
      </c>
      <c r="H428" t="s">
        <v>321</v>
      </c>
      <c r="I428" t="s">
        <v>965</v>
      </c>
      <c r="J428" t="s">
        <v>204</v>
      </c>
      <c r="K428" t="s">
        <v>204</v>
      </c>
      <c r="L428" t="s">
        <v>340</v>
      </c>
      <c r="M428" t="s">
        <v>605</v>
      </c>
      <c r="N428" t="s">
        <v>339</v>
      </c>
      <c r="O428" t="s">
        <v>1212</v>
      </c>
      <c r="P428" s="131">
        <v>13210</v>
      </c>
      <c r="Q428" s="131">
        <v>1</v>
      </c>
      <c r="R428" s="131">
        <v>7053</v>
      </c>
      <c r="T428" s="131">
        <v>931.70100000000002</v>
      </c>
      <c r="U428" s="132">
        <v>4.2999999999999999E-4</v>
      </c>
      <c r="V428" s="132">
        <v>1.447E-2</v>
      </c>
      <c r="W428" s="132">
        <v>4.2399999999999998E-3</v>
      </c>
    </row>
    <row r="429" spans="1:23">
      <c r="A429" t="s">
        <v>1213</v>
      </c>
      <c r="B429" t="s">
        <v>1252</v>
      </c>
      <c r="C429" t="s">
        <v>4193</v>
      </c>
      <c r="D429" t="s">
        <v>4194</v>
      </c>
      <c r="E429" t="s">
        <v>309</v>
      </c>
      <c r="F429" t="s">
        <v>4468</v>
      </c>
      <c r="G429" t="s">
        <v>4469</v>
      </c>
      <c r="H429" t="s">
        <v>321</v>
      </c>
      <c r="I429" t="s">
        <v>964</v>
      </c>
      <c r="J429" t="s">
        <v>204</v>
      </c>
      <c r="K429" t="s">
        <v>204</v>
      </c>
      <c r="L429" t="s">
        <v>340</v>
      </c>
      <c r="M429" t="s">
        <v>574</v>
      </c>
      <c r="N429" t="s">
        <v>339</v>
      </c>
      <c r="O429" t="s">
        <v>1212</v>
      </c>
      <c r="P429" s="131">
        <v>3041</v>
      </c>
      <c r="Q429" s="131">
        <v>1</v>
      </c>
      <c r="R429" s="131">
        <v>23710</v>
      </c>
      <c r="T429" s="131">
        <v>721.02099999999996</v>
      </c>
      <c r="U429" s="132">
        <v>1.6000000000000001E-4</v>
      </c>
      <c r="V429" s="132">
        <v>1.12E-2</v>
      </c>
      <c r="W429" s="132">
        <v>3.2799999999999999E-3</v>
      </c>
    </row>
    <row r="430" spans="1:23">
      <c r="A430" t="s">
        <v>1213</v>
      </c>
      <c r="B430" t="s">
        <v>1252</v>
      </c>
      <c r="C430" t="s">
        <v>4197</v>
      </c>
      <c r="D430" t="s">
        <v>4198</v>
      </c>
      <c r="E430" t="s">
        <v>309</v>
      </c>
      <c r="F430" t="s">
        <v>4219</v>
      </c>
      <c r="G430" t="s">
        <v>4220</v>
      </c>
      <c r="H430" t="s">
        <v>321</v>
      </c>
      <c r="I430" t="s">
        <v>965</v>
      </c>
      <c r="J430" t="s">
        <v>204</v>
      </c>
      <c r="K430" t="s">
        <v>204</v>
      </c>
      <c r="L430" t="s">
        <v>340</v>
      </c>
      <c r="M430" t="s">
        <v>605</v>
      </c>
      <c r="N430" t="s">
        <v>339</v>
      </c>
      <c r="O430" t="s">
        <v>1212</v>
      </c>
      <c r="P430" s="131">
        <v>13777</v>
      </c>
      <c r="Q430" s="131">
        <v>1</v>
      </c>
      <c r="R430" s="131">
        <v>4851</v>
      </c>
      <c r="T430" s="131">
        <v>668.322</v>
      </c>
      <c r="U430" s="132">
        <v>1.1E-4</v>
      </c>
      <c r="V430" s="132">
        <v>1.038E-2</v>
      </c>
      <c r="W430" s="132">
        <v>3.0400000000000002E-3</v>
      </c>
    </row>
    <row r="431" spans="1:23">
      <c r="A431" t="s">
        <v>1213</v>
      </c>
      <c r="B431" t="s">
        <v>1252</v>
      </c>
      <c r="C431" t="s">
        <v>4185</v>
      </c>
      <c r="D431" t="s">
        <v>4186</v>
      </c>
      <c r="E431" t="s">
        <v>309</v>
      </c>
      <c r="F431" t="s">
        <v>4428</v>
      </c>
      <c r="G431" t="s">
        <v>4429</v>
      </c>
      <c r="H431" t="s">
        <v>321</v>
      </c>
      <c r="I431" t="s">
        <v>965</v>
      </c>
      <c r="J431" t="s">
        <v>204</v>
      </c>
      <c r="K431" t="s">
        <v>204</v>
      </c>
      <c r="L431" t="s">
        <v>340</v>
      </c>
      <c r="M431" t="s">
        <v>716</v>
      </c>
      <c r="N431" t="s">
        <v>339</v>
      </c>
      <c r="O431" t="s">
        <v>1212</v>
      </c>
      <c r="P431" s="131">
        <v>23337</v>
      </c>
      <c r="Q431" s="131">
        <v>1</v>
      </c>
      <c r="R431" s="131">
        <v>2578</v>
      </c>
      <c r="T431" s="131">
        <v>601.62800000000004</v>
      </c>
      <c r="U431" s="132">
        <v>3.5899999999999999E-3</v>
      </c>
      <c r="V431" s="132">
        <v>9.3399999999999993E-3</v>
      </c>
      <c r="W431" s="132">
        <v>2.7399999999999998E-3</v>
      </c>
    </row>
    <row r="432" spans="1:23">
      <c r="A432" t="s">
        <v>1213</v>
      </c>
      <c r="B432" t="s">
        <v>1252</v>
      </c>
      <c r="C432" t="s">
        <v>4197</v>
      </c>
      <c r="D432" t="s">
        <v>4198</v>
      </c>
      <c r="E432" t="s">
        <v>309</v>
      </c>
      <c r="F432" t="s">
        <v>4470</v>
      </c>
      <c r="G432" t="s">
        <v>4471</v>
      </c>
      <c r="H432" t="s">
        <v>321</v>
      </c>
      <c r="I432" t="s">
        <v>966</v>
      </c>
      <c r="J432" t="s">
        <v>204</v>
      </c>
      <c r="K432" t="s">
        <v>204</v>
      </c>
      <c r="L432" t="s">
        <v>340</v>
      </c>
      <c r="M432" t="s">
        <v>624</v>
      </c>
      <c r="N432" t="s">
        <v>339</v>
      </c>
      <c r="O432" t="s">
        <v>1212</v>
      </c>
      <c r="P432" s="131">
        <v>14050</v>
      </c>
      <c r="Q432" s="131">
        <v>1</v>
      </c>
      <c r="R432" s="131">
        <v>3978.82</v>
      </c>
      <c r="T432" s="131">
        <v>559.024</v>
      </c>
      <c r="U432" s="132">
        <v>3.6999999999999999E-4</v>
      </c>
      <c r="V432" s="132">
        <v>8.6800000000000002E-3</v>
      </c>
      <c r="W432" s="132">
        <v>2.5400000000000002E-3</v>
      </c>
    </row>
    <row r="433" spans="1:23">
      <c r="A433" t="s">
        <v>1213</v>
      </c>
      <c r="B433" t="s">
        <v>1252</v>
      </c>
      <c r="C433" t="s">
        <v>4193</v>
      </c>
      <c r="D433" t="s">
        <v>4194</v>
      </c>
      <c r="E433" t="s">
        <v>309</v>
      </c>
      <c r="F433" t="s">
        <v>4195</v>
      </c>
      <c r="G433" t="s">
        <v>4196</v>
      </c>
      <c r="H433" t="s">
        <v>321</v>
      </c>
      <c r="I433" t="s">
        <v>964</v>
      </c>
      <c r="J433" t="s">
        <v>204</v>
      </c>
      <c r="K433" t="s">
        <v>204</v>
      </c>
      <c r="L433" t="s">
        <v>340</v>
      </c>
      <c r="M433" t="s">
        <v>572</v>
      </c>
      <c r="N433" t="s">
        <v>339</v>
      </c>
      <c r="O433" t="s">
        <v>1212</v>
      </c>
      <c r="P433" s="131">
        <v>1873</v>
      </c>
      <c r="Q433" s="131">
        <v>1</v>
      </c>
      <c r="R433" s="131">
        <v>23890</v>
      </c>
      <c r="T433" s="131">
        <v>447.46</v>
      </c>
      <c r="U433" s="132">
        <v>5.0000000000000002E-5</v>
      </c>
      <c r="V433" s="132">
        <v>6.9499999999999996E-3</v>
      </c>
      <c r="W433" s="132">
        <v>2.0400000000000001E-3</v>
      </c>
    </row>
    <row r="434" spans="1:23">
      <c r="A434" t="s">
        <v>1213</v>
      </c>
      <c r="B434" t="s">
        <v>1252</v>
      </c>
      <c r="C434" t="s">
        <v>4185</v>
      </c>
      <c r="D434" t="s">
        <v>4186</v>
      </c>
      <c r="E434" t="s">
        <v>309</v>
      </c>
      <c r="F434" t="s">
        <v>4472</v>
      </c>
      <c r="G434" t="s">
        <v>4473</v>
      </c>
      <c r="H434" t="s">
        <v>321</v>
      </c>
      <c r="I434" t="s">
        <v>964</v>
      </c>
      <c r="J434" t="s">
        <v>204</v>
      </c>
      <c r="K434" t="s">
        <v>204</v>
      </c>
      <c r="L434" t="s">
        <v>340</v>
      </c>
      <c r="M434" t="s">
        <v>574</v>
      </c>
      <c r="N434" t="s">
        <v>339</v>
      </c>
      <c r="O434" t="s">
        <v>1212</v>
      </c>
      <c r="P434" s="131">
        <v>13518</v>
      </c>
      <c r="Q434" s="131">
        <v>1</v>
      </c>
      <c r="R434" s="131">
        <v>3244</v>
      </c>
      <c r="T434" s="131">
        <v>438.524</v>
      </c>
      <c r="U434" s="132">
        <v>1.9000000000000001E-4</v>
      </c>
      <c r="V434" s="132">
        <v>6.8100000000000001E-3</v>
      </c>
      <c r="W434" s="132">
        <v>2E-3</v>
      </c>
    </row>
    <row r="435" spans="1:23">
      <c r="A435" t="s">
        <v>1213</v>
      </c>
      <c r="B435" t="s">
        <v>1252</v>
      </c>
      <c r="C435" t="s">
        <v>4193</v>
      </c>
      <c r="D435" t="s">
        <v>4194</v>
      </c>
      <c r="E435" t="s">
        <v>309</v>
      </c>
      <c r="F435" t="s">
        <v>4235</v>
      </c>
      <c r="G435" t="s">
        <v>4236</v>
      </c>
      <c r="H435" t="s">
        <v>321</v>
      </c>
      <c r="I435" t="s">
        <v>964</v>
      </c>
      <c r="J435" t="s">
        <v>204</v>
      </c>
      <c r="K435" t="s">
        <v>204</v>
      </c>
      <c r="L435" t="s">
        <v>340</v>
      </c>
      <c r="M435" t="s">
        <v>577</v>
      </c>
      <c r="N435" t="s">
        <v>339</v>
      </c>
      <c r="O435" t="s">
        <v>1212</v>
      </c>
      <c r="P435" s="131">
        <v>1694</v>
      </c>
      <c r="Q435" s="131">
        <v>1</v>
      </c>
      <c r="R435" s="131">
        <v>22890</v>
      </c>
      <c r="T435" s="131">
        <v>387.75700000000001</v>
      </c>
      <c r="U435" s="132">
        <v>6.0000000000000002E-5</v>
      </c>
      <c r="V435" s="132">
        <v>6.0200000000000002E-3</v>
      </c>
      <c r="W435" s="132">
        <v>1.7600000000000001E-3</v>
      </c>
    </row>
    <row r="436" spans="1:23">
      <c r="A436" t="s">
        <v>1213</v>
      </c>
      <c r="B436" t="s">
        <v>1252</v>
      </c>
      <c r="C436" t="s">
        <v>4185</v>
      </c>
      <c r="D436" t="s">
        <v>4186</v>
      </c>
      <c r="E436" t="s">
        <v>309</v>
      </c>
      <c r="F436" t="s">
        <v>4297</v>
      </c>
      <c r="G436" t="s">
        <v>4298</v>
      </c>
      <c r="H436" t="s">
        <v>321</v>
      </c>
      <c r="I436" t="s">
        <v>965</v>
      </c>
      <c r="J436" t="s">
        <v>204</v>
      </c>
      <c r="K436" t="s">
        <v>204</v>
      </c>
      <c r="L436" t="s">
        <v>340</v>
      </c>
      <c r="M436" t="s">
        <v>582</v>
      </c>
      <c r="N436" t="s">
        <v>339</v>
      </c>
      <c r="O436" t="s">
        <v>1212</v>
      </c>
      <c r="P436" s="131">
        <v>6217</v>
      </c>
      <c r="Q436" s="131">
        <v>1</v>
      </c>
      <c r="R436" s="131">
        <v>5258</v>
      </c>
      <c r="T436" s="131">
        <v>326.89</v>
      </c>
      <c r="U436" s="132">
        <v>8.8999999999999995E-4</v>
      </c>
      <c r="V436" s="132">
        <v>5.0800000000000003E-3</v>
      </c>
      <c r="W436" s="132">
        <v>1.49E-3</v>
      </c>
    </row>
    <row r="437" spans="1:23">
      <c r="A437" t="s">
        <v>1213</v>
      </c>
      <c r="B437" t="s">
        <v>1252</v>
      </c>
      <c r="C437" t="s">
        <v>4193</v>
      </c>
      <c r="D437" t="s">
        <v>4194</v>
      </c>
      <c r="E437" t="s">
        <v>309</v>
      </c>
      <c r="F437" t="s">
        <v>4430</v>
      </c>
      <c r="G437" t="s">
        <v>4431</v>
      </c>
      <c r="H437" t="s">
        <v>321</v>
      </c>
      <c r="I437" t="s">
        <v>965</v>
      </c>
      <c r="J437" t="s">
        <v>204</v>
      </c>
      <c r="K437" t="s">
        <v>204</v>
      </c>
      <c r="L437" t="s">
        <v>340</v>
      </c>
      <c r="M437" t="s">
        <v>707</v>
      </c>
      <c r="N437" t="s">
        <v>339</v>
      </c>
      <c r="O437" t="s">
        <v>1212</v>
      </c>
      <c r="P437" s="131">
        <v>2129</v>
      </c>
      <c r="Q437" s="131">
        <v>1</v>
      </c>
      <c r="R437" s="131">
        <v>5309</v>
      </c>
      <c r="T437" s="131">
        <v>113.029</v>
      </c>
      <c r="U437" s="132">
        <v>6.0999999999999997E-4</v>
      </c>
      <c r="V437" s="132">
        <v>1.7600000000000001E-3</v>
      </c>
      <c r="W437" s="132">
        <v>5.1000000000000004E-4</v>
      </c>
    </row>
    <row r="438" spans="1:23">
      <c r="A438" t="s">
        <v>1213</v>
      </c>
      <c r="B438" t="s">
        <v>1252</v>
      </c>
      <c r="C438" t="s">
        <v>4181</v>
      </c>
      <c r="D438" t="s">
        <v>4182</v>
      </c>
      <c r="E438" t="s">
        <v>80</v>
      </c>
      <c r="F438" t="s">
        <v>4183</v>
      </c>
      <c r="G438" t="s">
        <v>4184</v>
      </c>
      <c r="H438" t="s">
        <v>321</v>
      </c>
      <c r="I438" t="s">
        <v>965</v>
      </c>
      <c r="J438" t="s">
        <v>205</v>
      </c>
      <c r="K438" t="s">
        <v>224</v>
      </c>
      <c r="L438" t="s">
        <v>344</v>
      </c>
      <c r="M438" t="s">
        <v>604</v>
      </c>
      <c r="N438" t="s">
        <v>339</v>
      </c>
      <c r="O438" t="s">
        <v>1215</v>
      </c>
      <c r="P438" s="131">
        <v>5321</v>
      </c>
      <c r="Q438" s="131">
        <v>3.718</v>
      </c>
      <c r="R438" s="131">
        <v>55939</v>
      </c>
      <c r="S438" s="131">
        <v>6.7320000000000002</v>
      </c>
      <c r="T438" s="131">
        <v>11091.709000000001</v>
      </c>
      <c r="U438" s="132">
        <v>0</v>
      </c>
      <c r="V438" s="132">
        <v>0.17235</v>
      </c>
      <c r="W438" s="132">
        <v>5.0509999999999999E-2</v>
      </c>
    </row>
    <row r="439" spans="1:23">
      <c r="A439" t="s">
        <v>1213</v>
      </c>
      <c r="B439" t="s">
        <v>1252</v>
      </c>
      <c r="C439" t="s">
        <v>4332</v>
      </c>
      <c r="D439" t="s">
        <v>4333</v>
      </c>
      <c r="E439" t="s">
        <v>80</v>
      </c>
      <c r="F439" t="s">
        <v>4334</v>
      </c>
      <c r="G439" t="s">
        <v>4335</v>
      </c>
      <c r="H439" t="s">
        <v>321</v>
      </c>
      <c r="I439" t="s">
        <v>965</v>
      </c>
      <c r="J439" t="s">
        <v>205</v>
      </c>
      <c r="K439" t="s">
        <v>224</v>
      </c>
      <c r="L439" t="s">
        <v>314</v>
      </c>
      <c r="M439" t="s">
        <v>597</v>
      </c>
      <c r="N439" t="s">
        <v>339</v>
      </c>
      <c r="O439" t="s">
        <v>1215</v>
      </c>
      <c r="P439" s="131">
        <v>7709</v>
      </c>
      <c r="Q439" s="131">
        <v>3.718</v>
      </c>
      <c r="R439" s="131">
        <v>19302</v>
      </c>
      <c r="T439" s="131">
        <v>5532.3509999999997</v>
      </c>
      <c r="U439" s="132">
        <v>0</v>
      </c>
      <c r="V439" s="132">
        <v>8.591E-2</v>
      </c>
      <c r="W439" s="132">
        <v>2.5180000000000001E-2</v>
      </c>
    </row>
    <row r="440" spans="1:23">
      <c r="A440" t="s">
        <v>1213</v>
      </c>
      <c r="B440" t="s">
        <v>1252</v>
      </c>
      <c r="C440" t="s">
        <v>4173</v>
      </c>
      <c r="D440" t="s">
        <v>4174</v>
      </c>
      <c r="E440" t="s">
        <v>80</v>
      </c>
      <c r="F440" t="s">
        <v>4175</v>
      </c>
      <c r="G440" t="s">
        <v>4176</v>
      </c>
      <c r="H440" t="s">
        <v>321</v>
      </c>
      <c r="I440" t="s">
        <v>965</v>
      </c>
      <c r="J440" t="s">
        <v>205</v>
      </c>
      <c r="K440" t="s">
        <v>224</v>
      </c>
      <c r="L440" t="s">
        <v>346</v>
      </c>
      <c r="M440" t="s">
        <v>597</v>
      </c>
      <c r="N440" t="s">
        <v>339</v>
      </c>
      <c r="O440" t="s">
        <v>1215</v>
      </c>
      <c r="P440" s="131">
        <v>2369</v>
      </c>
      <c r="Q440" s="131">
        <v>3.718</v>
      </c>
      <c r="R440" s="131">
        <v>46892</v>
      </c>
      <c r="S440" s="131">
        <v>1.2649999999999999</v>
      </c>
      <c r="T440" s="131">
        <v>4134.924</v>
      </c>
      <c r="U440" s="132">
        <v>0</v>
      </c>
      <c r="V440" s="132">
        <v>6.4229999999999995E-2</v>
      </c>
      <c r="W440" s="132">
        <v>1.882E-2</v>
      </c>
    </row>
    <row r="441" spans="1:23">
      <c r="A441" t="s">
        <v>1213</v>
      </c>
      <c r="B441" t="s">
        <v>1252</v>
      </c>
      <c r="C441" t="s">
        <v>4336</v>
      </c>
      <c r="D441" t="s">
        <v>4337</v>
      </c>
      <c r="E441" t="s">
        <v>80</v>
      </c>
      <c r="F441" t="s">
        <v>4338</v>
      </c>
      <c r="G441" t="s">
        <v>4339</v>
      </c>
      <c r="H441" t="s">
        <v>321</v>
      </c>
      <c r="I441" t="s">
        <v>965</v>
      </c>
      <c r="J441" t="s">
        <v>205</v>
      </c>
      <c r="K441" t="s">
        <v>224</v>
      </c>
      <c r="L441" t="s">
        <v>344</v>
      </c>
      <c r="M441" t="s">
        <v>604</v>
      </c>
      <c r="N441" t="s">
        <v>339</v>
      </c>
      <c r="O441" t="s">
        <v>1215</v>
      </c>
      <c r="P441" s="131">
        <v>4607</v>
      </c>
      <c r="Q441" s="131">
        <v>3.718</v>
      </c>
      <c r="R441" s="131">
        <v>17323</v>
      </c>
      <c r="T441" s="131">
        <v>2967.2269999999999</v>
      </c>
      <c r="U441" s="132">
        <v>0</v>
      </c>
      <c r="V441" s="132">
        <v>4.6080000000000003E-2</v>
      </c>
      <c r="W441" s="132">
        <v>1.35E-2</v>
      </c>
    </row>
    <row r="442" spans="1:23">
      <c r="A442" t="s">
        <v>1213</v>
      </c>
      <c r="B442" t="s">
        <v>1252</v>
      </c>
      <c r="C442" t="s">
        <v>4165</v>
      </c>
      <c r="D442" t="s">
        <v>4166</v>
      </c>
      <c r="E442" t="s">
        <v>80</v>
      </c>
      <c r="F442" t="s">
        <v>4167</v>
      </c>
      <c r="G442" t="s">
        <v>4168</v>
      </c>
      <c r="H442" t="s">
        <v>321</v>
      </c>
      <c r="I442" t="s">
        <v>965</v>
      </c>
      <c r="J442" t="s">
        <v>205</v>
      </c>
      <c r="K442" t="s">
        <v>224</v>
      </c>
      <c r="L442" t="s">
        <v>344</v>
      </c>
      <c r="M442" t="s">
        <v>604</v>
      </c>
      <c r="N442" t="s">
        <v>339</v>
      </c>
      <c r="O442" t="s">
        <v>1215</v>
      </c>
      <c r="P442" s="131">
        <v>1471</v>
      </c>
      <c r="Q442" s="131">
        <v>3.718</v>
      </c>
      <c r="R442" s="131">
        <v>51391</v>
      </c>
      <c r="T442" s="131">
        <v>2810.665</v>
      </c>
      <c r="U442" s="132">
        <v>0</v>
      </c>
      <c r="V442" s="132">
        <v>4.3650000000000001E-2</v>
      </c>
      <c r="W442" s="132">
        <v>1.2789999999999999E-2</v>
      </c>
    </row>
    <row r="443" spans="1:23">
      <c r="A443" t="s">
        <v>1213</v>
      </c>
      <c r="B443" t="s">
        <v>1252</v>
      </c>
      <c r="C443" t="s">
        <v>4177</v>
      </c>
      <c r="D443" t="s">
        <v>4178</v>
      </c>
      <c r="E443" t="s">
        <v>80</v>
      </c>
      <c r="F443" t="s">
        <v>4414</v>
      </c>
      <c r="G443" t="s">
        <v>4415</v>
      </c>
      <c r="H443" t="s">
        <v>321</v>
      </c>
      <c r="I443" t="s">
        <v>967</v>
      </c>
      <c r="J443" t="s">
        <v>205</v>
      </c>
      <c r="K443" t="s">
        <v>224</v>
      </c>
      <c r="L443" t="s">
        <v>344</v>
      </c>
      <c r="M443" t="s">
        <v>732</v>
      </c>
      <c r="N443" t="s">
        <v>339</v>
      </c>
      <c r="O443" t="s">
        <v>1215</v>
      </c>
      <c r="P443" s="131">
        <v>5737</v>
      </c>
      <c r="Q443" s="131">
        <v>3.718</v>
      </c>
      <c r="R443" s="131">
        <v>10869</v>
      </c>
      <c r="T443" s="131">
        <v>2318.3760000000002</v>
      </c>
      <c r="U443" s="132">
        <v>0</v>
      </c>
      <c r="V443" s="132">
        <v>3.5999999999999997E-2</v>
      </c>
      <c r="W443" s="132">
        <v>1.055E-2</v>
      </c>
    </row>
    <row r="444" spans="1:23">
      <c r="A444" t="s">
        <v>1213</v>
      </c>
      <c r="B444" t="s">
        <v>1252</v>
      </c>
      <c r="C444" t="s">
        <v>4177</v>
      </c>
      <c r="D444" t="s">
        <v>4178</v>
      </c>
      <c r="E444" t="s">
        <v>80</v>
      </c>
      <c r="F444" t="s">
        <v>4340</v>
      </c>
      <c r="G444" t="s">
        <v>4341</v>
      </c>
      <c r="H444" t="s">
        <v>321</v>
      </c>
      <c r="I444" t="s">
        <v>965</v>
      </c>
      <c r="J444" t="s">
        <v>205</v>
      </c>
      <c r="K444" t="s">
        <v>224</v>
      </c>
      <c r="L444" t="s">
        <v>344</v>
      </c>
      <c r="M444" t="s">
        <v>602</v>
      </c>
      <c r="N444" t="s">
        <v>339</v>
      </c>
      <c r="O444" t="s">
        <v>1215</v>
      </c>
      <c r="P444" s="131">
        <v>2145</v>
      </c>
      <c r="Q444" s="131">
        <v>3.718</v>
      </c>
      <c r="R444" s="131">
        <v>19949</v>
      </c>
      <c r="T444" s="131">
        <v>1590.9549999999999</v>
      </c>
      <c r="U444" s="132">
        <v>0</v>
      </c>
      <c r="V444" s="132">
        <v>2.4709999999999999E-2</v>
      </c>
      <c r="W444" s="132">
        <v>7.2399999999999999E-3</v>
      </c>
    </row>
    <row r="445" spans="1:23">
      <c r="A445" t="s">
        <v>1213</v>
      </c>
      <c r="B445" t="s">
        <v>1252</v>
      </c>
      <c r="C445" t="s">
        <v>4181</v>
      </c>
      <c r="D445" t="s">
        <v>4182</v>
      </c>
      <c r="E445" t="s">
        <v>80</v>
      </c>
      <c r="F445" t="s">
        <v>4416</v>
      </c>
      <c r="G445" t="s">
        <v>4417</v>
      </c>
      <c r="H445" t="s">
        <v>321</v>
      </c>
      <c r="I445" t="s">
        <v>965</v>
      </c>
      <c r="J445" t="s">
        <v>205</v>
      </c>
      <c r="K445" t="s">
        <v>224</v>
      </c>
      <c r="L445" t="s">
        <v>344</v>
      </c>
      <c r="M445" t="s">
        <v>735</v>
      </c>
      <c r="N445" t="s">
        <v>339</v>
      </c>
      <c r="O445" t="s">
        <v>1215</v>
      </c>
      <c r="P445" s="131">
        <v>5236</v>
      </c>
      <c r="Q445" s="131">
        <v>3.718</v>
      </c>
      <c r="R445" s="131">
        <v>4981</v>
      </c>
      <c r="T445" s="131">
        <v>969.67399999999998</v>
      </c>
      <c r="U445" s="132">
        <v>0</v>
      </c>
      <c r="V445" s="132">
        <v>1.506E-2</v>
      </c>
      <c r="W445" s="132">
        <v>4.4099999999999999E-3</v>
      </c>
    </row>
    <row r="446" spans="1:23">
      <c r="A446" t="s">
        <v>1213</v>
      </c>
      <c r="B446" t="s">
        <v>1252</v>
      </c>
      <c r="C446" t="s">
        <v>4177</v>
      </c>
      <c r="D446" t="s">
        <v>4178</v>
      </c>
      <c r="E446" t="s">
        <v>80</v>
      </c>
      <c r="F446" t="s">
        <v>4330</v>
      </c>
      <c r="G446" t="s">
        <v>4331</v>
      </c>
      <c r="H446" t="s">
        <v>321</v>
      </c>
      <c r="I446" t="s">
        <v>965</v>
      </c>
      <c r="J446" t="s">
        <v>205</v>
      </c>
      <c r="K446" t="s">
        <v>224</v>
      </c>
      <c r="L446" t="s">
        <v>368</v>
      </c>
      <c r="M446" t="s">
        <v>735</v>
      </c>
      <c r="N446" t="s">
        <v>339</v>
      </c>
      <c r="O446" t="s">
        <v>1216</v>
      </c>
      <c r="P446" s="131">
        <v>1092</v>
      </c>
      <c r="Q446" s="131">
        <v>4.0218999999999996</v>
      </c>
      <c r="R446" s="131">
        <v>18438</v>
      </c>
      <c r="T446" s="131">
        <v>809.78099999999995</v>
      </c>
      <c r="U446" s="132">
        <v>0</v>
      </c>
      <c r="V446" s="132">
        <v>1.2579999999999999E-2</v>
      </c>
      <c r="W446" s="132">
        <v>3.6900000000000001E-3</v>
      </c>
    </row>
    <row r="447" spans="1:23">
      <c r="A447" t="s">
        <v>1213</v>
      </c>
      <c r="B447" t="s">
        <v>1252</v>
      </c>
      <c r="C447" t="s">
        <v>4177</v>
      </c>
      <c r="D447" t="s">
        <v>4178</v>
      </c>
      <c r="E447" t="s">
        <v>80</v>
      </c>
      <c r="F447" t="s">
        <v>4434</v>
      </c>
      <c r="G447" t="s">
        <v>4435</v>
      </c>
      <c r="H447" t="s">
        <v>321</v>
      </c>
      <c r="I447" t="s">
        <v>965</v>
      </c>
      <c r="J447" t="s">
        <v>205</v>
      </c>
      <c r="K447" t="s">
        <v>238</v>
      </c>
      <c r="L447" t="s">
        <v>314</v>
      </c>
      <c r="M447" t="s">
        <v>706</v>
      </c>
      <c r="N447" t="s">
        <v>339</v>
      </c>
      <c r="O447" t="s">
        <v>1216</v>
      </c>
      <c r="P447" s="131">
        <v>831</v>
      </c>
      <c r="Q447" s="131">
        <v>4.0218999999999996</v>
      </c>
      <c r="R447" s="131">
        <v>22500</v>
      </c>
      <c r="T447" s="131">
        <v>751.995</v>
      </c>
      <c r="U447" s="132">
        <v>0</v>
      </c>
      <c r="V447" s="132">
        <v>1.1679999999999999E-2</v>
      </c>
      <c r="W447" s="132">
        <v>3.4199999999999999E-3</v>
      </c>
    </row>
    <row r="448" spans="1:23">
      <c r="A448" t="s">
        <v>1213</v>
      </c>
      <c r="B448" t="s">
        <v>1252</v>
      </c>
      <c r="C448" t="s">
        <v>4177</v>
      </c>
      <c r="D448" t="s">
        <v>4178</v>
      </c>
      <c r="E448" t="s">
        <v>80</v>
      </c>
      <c r="F448" t="s">
        <v>4432</v>
      </c>
      <c r="G448" t="s">
        <v>4433</v>
      </c>
      <c r="H448" t="s">
        <v>321</v>
      </c>
      <c r="I448" t="s">
        <v>965</v>
      </c>
      <c r="J448" t="s">
        <v>205</v>
      </c>
      <c r="K448" t="s">
        <v>224</v>
      </c>
      <c r="L448" t="s">
        <v>344</v>
      </c>
      <c r="M448" t="s">
        <v>735</v>
      </c>
      <c r="N448" t="s">
        <v>339</v>
      </c>
      <c r="O448" t="s">
        <v>1215</v>
      </c>
      <c r="P448" s="131">
        <v>2743</v>
      </c>
      <c r="Q448" s="131">
        <v>3.718</v>
      </c>
      <c r="R448" s="131">
        <v>6856</v>
      </c>
      <c r="T448" s="131">
        <v>699.20699999999999</v>
      </c>
      <c r="U448" s="132">
        <v>0</v>
      </c>
      <c r="V448" s="132">
        <v>1.086E-2</v>
      </c>
      <c r="W448" s="132">
        <v>3.1800000000000001E-3</v>
      </c>
    </row>
    <row r="449" spans="1:23">
      <c r="A449" t="s">
        <v>1213</v>
      </c>
      <c r="B449" t="s">
        <v>1252</v>
      </c>
      <c r="C449" t="s">
        <v>4386</v>
      </c>
      <c r="D449" t="s">
        <v>4387</v>
      </c>
      <c r="E449" t="s">
        <v>80</v>
      </c>
      <c r="F449" t="s">
        <v>4388</v>
      </c>
      <c r="G449" t="s">
        <v>4389</v>
      </c>
      <c r="H449" t="s">
        <v>321</v>
      </c>
      <c r="I449" t="s">
        <v>965</v>
      </c>
      <c r="J449" t="s">
        <v>205</v>
      </c>
      <c r="K449" t="s">
        <v>281</v>
      </c>
      <c r="L449" t="s">
        <v>314</v>
      </c>
      <c r="M449" t="s">
        <v>735</v>
      </c>
      <c r="N449" t="s">
        <v>339</v>
      </c>
      <c r="O449" t="s">
        <v>1216</v>
      </c>
      <c r="P449" s="131">
        <v>3641</v>
      </c>
      <c r="Q449" s="131">
        <v>4.0218999999999996</v>
      </c>
      <c r="R449" s="131">
        <v>4201.3999999999996</v>
      </c>
      <c r="T449" s="131">
        <v>615.24199999999996</v>
      </c>
      <c r="U449" s="132">
        <v>0</v>
      </c>
      <c r="V449" s="132">
        <v>9.5499999999999995E-3</v>
      </c>
      <c r="W449" s="132">
        <v>2.8E-3</v>
      </c>
    </row>
    <row r="450" spans="1:23">
      <c r="A450" t="s">
        <v>1213</v>
      </c>
      <c r="B450" t="s">
        <v>1252</v>
      </c>
      <c r="C450" t="s">
        <v>4177</v>
      </c>
      <c r="D450" t="s">
        <v>4178</v>
      </c>
      <c r="E450" t="s">
        <v>80</v>
      </c>
      <c r="F450" t="s">
        <v>4438</v>
      </c>
      <c r="G450" t="s">
        <v>4439</v>
      </c>
      <c r="H450" t="s">
        <v>321</v>
      </c>
      <c r="I450" t="s">
        <v>967</v>
      </c>
      <c r="J450" t="s">
        <v>205</v>
      </c>
      <c r="K450" t="s">
        <v>224</v>
      </c>
      <c r="L450" t="s">
        <v>380</v>
      </c>
      <c r="M450" t="s">
        <v>732</v>
      </c>
      <c r="N450" t="s">
        <v>339</v>
      </c>
      <c r="O450" t="s">
        <v>1215</v>
      </c>
      <c r="P450" s="131">
        <v>1248</v>
      </c>
      <c r="Q450" s="131">
        <v>3.718</v>
      </c>
      <c r="R450" s="131">
        <v>9996</v>
      </c>
      <c r="T450" s="131">
        <v>463.82100000000003</v>
      </c>
      <c r="U450" s="132">
        <v>0</v>
      </c>
      <c r="V450" s="132">
        <v>7.1999999999999998E-3</v>
      </c>
      <c r="W450" s="132">
        <v>2.1099999999999999E-3</v>
      </c>
    </row>
    <row r="451" spans="1:23">
      <c r="A451" t="s">
        <v>1213</v>
      </c>
      <c r="B451" t="s">
        <v>1252</v>
      </c>
      <c r="C451" t="s">
        <v>4177</v>
      </c>
      <c r="D451" t="s">
        <v>4178</v>
      </c>
      <c r="E451" t="s">
        <v>80</v>
      </c>
      <c r="F451" t="s">
        <v>4436</v>
      </c>
      <c r="G451" t="s">
        <v>4437</v>
      </c>
      <c r="H451" t="s">
        <v>321</v>
      </c>
      <c r="I451" t="s">
        <v>965</v>
      </c>
      <c r="J451" t="s">
        <v>205</v>
      </c>
      <c r="K451" t="s">
        <v>224</v>
      </c>
      <c r="L451" t="s">
        <v>344</v>
      </c>
      <c r="M451" t="s">
        <v>735</v>
      </c>
      <c r="N451" t="s">
        <v>339</v>
      </c>
      <c r="O451" t="s">
        <v>1215</v>
      </c>
      <c r="P451" s="131">
        <v>1038</v>
      </c>
      <c r="Q451" s="131">
        <v>3.718</v>
      </c>
      <c r="R451" s="131">
        <v>8899</v>
      </c>
      <c r="T451" s="131">
        <v>343.43799999999999</v>
      </c>
      <c r="U451" s="132">
        <v>0</v>
      </c>
      <c r="V451" s="132">
        <v>5.3299999999999997E-3</v>
      </c>
      <c r="W451" s="132">
        <v>1.56E-3</v>
      </c>
    </row>
    <row r="452" spans="1:23">
      <c r="A452" t="s">
        <v>1213</v>
      </c>
      <c r="B452" t="s">
        <v>1252</v>
      </c>
      <c r="C452" t="s">
        <v>4380</v>
      </c>
      <c r="D452" t="s">
        <v>4381</v>
      </c>
      <c r="E452" t="s">
        <v>80</v>
      </c>
      <c r="F452" t="s">
        <v>4384</v>
      </c>
      <c r="G452" t="s">
        <v>4385</v>
      </c>
      <c r="H452" t="s">
        <v>321</v>
      </c>
      <c r="I452" t="s">
        <v>965</v>
      </c>
      <c r="J452" t="s">
        <v>205</v>
      </c>
      <c r="K452" t="s">
        <v>224</v>
      </c>
      <c r="L452" t="s">
        <v>344</v>
      </c>
      <c r="M452" t="s">
        <v>735</v>
      </c>
      <c r="N452" t="s">
        <v>339</v>
      </c>
      <c r="O452" t="s">
        <v>1215</v>
      </c>
      <c r="P452" s="131">
        <v>2142</v>
      </c>
      <c r="Q452" s="131">
        <v>3.718</v>
      </c>
      <c r="R452" s="131">
        <v>3907</v>
      </c>
      <c r="T452" s="131">
        <v>311.15199999999999</v>
      </c>
      <c r="U452" s="132">
        <v>0</v>
      </c>
      <c r="V452" s="132">
        <v>4.8300000000000001E-3</v>
      </c>
      <c r="W452" s="132">
        <v>1.42E-3</v>
      </c>
    </row>
    <row r="453" spans="1:23">
      <c r="A453" t="s">
        <v>1213</v>
      </c>
      <c r="B453" t="s">
        <v>1252</v>
      </c>
      <c r="C453" t="s">
        <v>4177</v>
      </c>
      <c r="D453" t="s">
        <v>4178</v>
      </c>
      <c r="E453" t="s">
        <v>80</v>
      </c>
      <c r="F453" t="s">
        <v>4350</v>
      </c>
      <c r="G453" t="s">
        <v>4351</v>
      </c>
      <c r="H453" t="s">
        <v>321</v>
      </c>
      <c r="I453" t="s">
        <v>965</v>
      </c>
      <c r="J453" t="s">
        <v>205</v>
      </c>
      <c r="K453" t="s">
        <v>224</v>
      </c>
      <c r="L453" t="s">
        <v>344</v>
      </c>
      <c r="M453" t="s">
        <v>735</v>
      </c>
      <c r="N453" t="s">
        <v>339</v>
      </c>
      <c r="O453" t="s">
        <v>1215</v>
      </c>
      <c r="P453" s="131">
        <v>313</v>
      </c>
      <c r="Q453" s="131">
        <v>3.718</v>
      </c>
      <c r="R453" s="131">
        <v>18817</v>
      </c>
      <c r="T453" s="131">
        <v>218.98</v>
      </c>
      <c r="U453" s="132">
        <v>0</v>
      </c>
      <c r="V453" s="132">
        <v>3.3999999999999998E-3</v>
      </c>
      <c r="W453" s="132">
        <v>1E-3</v>
      </c>
    </row>
    <row r="454" spans="1:23">
      <c r="A454" t="s">
        <v>1213</v>
      </c>
      <c r="B454" t="s">
        <v>1253</v>
      </c>
      <c r="C454" t="s">
        <v>4201</v>
      </c>
      <c r="D454" t="s">
        <v>4202</v>
      </c>
      <c r="E454" t="s">
        <v>309</v>
      </c>
      <c r="F454" t="s">
        <v>4249</v>
      </c>
      <c r="G454" t="s">
        <v>4250</v>
      </c>
      <c r="H454" t="s">
        <v>321</v>
      </c>
      <c r="I454" t="s">
        <v>966</v>
      </c>
      <c r="J454" t="s">
        <v>204</v>
      </c>
      <c r="K454" t="s">
        <v>204</v>
      </c>
      <c r="L454" t="s">
        <v>340</v>
      </c>
      <c r="M454" t="s">
        <v>630</v>
      </c>
      <c r="N454" t="s">
        <v>339</v>
      </c>
      <c r="O454" t="s">
        <v>1212</v>
      </c>
      <c r="P454" s="131">
        <v>2001877</v>
      </c>
      <c r="Q454" s="131">
        <v>1</v>
      </c>
      <c r="R454" s="131">
        <v>404.49</v>
      </c>
      <c r="T454" s="131">
        <v>8097.3919999999998</v>
      </c>
      <c r="U454" s="132">
        <v>7.3299999999999997E-3</v>
      </c>
      <c r="V454" s="132">
        <v>0.16</v>
      </c>
      <c r="W454" s="132">
        <v>4.555E-2</v>
      </c>
    </row>
    <row r="455" spans="1:23">
      <c r="A455" t="s">
        <v>1213</v>
      </c>
      <c r="B455" t="s">
        <v>1253</v>
      </c>
      <c r="C455" t="s">
        <v>4193</v>
      </c>
      <c r="D455" t="s">
        <v>4194</v>
      </c>
      <c r="E455" t="s">
        <v>309</v>
      </c>
      <c r="F455" t="s">
        <v>4225</v>
      </c>
      <c r="G455" t="s">
        <v>4226</v>
      </c>
      <c r="H455" t="s">
        <v>321</v>
      </c>
      <c r="I455" t="s">
        <v>966</v>
      </c>
      <c r="J455" t="s">
        <v>204</v>
      </c>
      <c r="K455" t="s">
        <v>204</v>
      </c>
      <c r="L455" t="s">
        <v>340</v>
      </c>
      <c r="M455" t="s">
        <v>576</v>
      </c>
      <c r="N455" t="s">
        <v>339</v>
      </c>
      <c r="O455" t="s">
        <v>1212</v>
      </c>
      <c r="P455" s="131">
        <v>217567</v>
      </c>
      <c r="Q455" s="131">
        <v>1</v>
      </c>
      <c r="R455" s="131">
        <v>3719.02</v>
      </c>
      <c r="T455" s="131">
        <v>8091.36</v>
      </c>
      <c r="U455" s="132">
        <v>3.0200000000000001E-3</v>
      </c>
      <c r="V455" s="132">
        <v>0.15987999999999999</v>
      </c>
      <c r="W455" s="132">
        <v>4.5519999999999998E-2</v>
      </c>
    </row>
    <row r="456" spans="1:23">
      <c r="A456" t="s">
        <v>1213</v>
      </c>
      <c r="B456" t="s">
        <v>1253</v>
      </c>
      <c r="C456" t="s">
        <v>4197</v>
      </c>
      <c r="D456" t="s">
        <v>4198</v>
      </c>
      <c r="E456" t="s">
        <v>309</v>
      </c>
      <c r="F456" t="s">
        <v>4199</v>
      </c>
      <c r="G456" t="s">
        <v>4200</v>
      </c>
      <c r="H456" t="s">
        <v>321</v>
      </c>
      <c r="I456" t="s">
        <v>964</v>
      </c>
      <c r="J456" t="s">
        <v>204</v>
      </c>
      <c r="K456" t="s">
        <v>204</v>
      </c>
      <c r="L456" t="s">
        <v>340</v>
      </c>
      <c r="M456" t="s">
        <v>572</v>
      </c>
      <c r="N456" t="s">
        <v>339</v>
      </c>
      <c r="O456" t="s">
        <v>1212</v>
      </c>
      <c r="P456" s="131">
        <v>83872</v>
      </c>
      <c r="Q456" s="131">
        <v>1</v>
      </c>
      <c r="R456" s="131">
        <v>2403</v>
      </c>
      <c r="T456" s="131">
        <v>2015.444</v>
      </c>
      <c r="U456" s="132">
        <v>1.9000000000000001E-4</v>
      </c>
      <c r="V456" s="132">
        <v>3.9820000000000001E-2</v>
      </c>
      <c r="W456" s="132">
        <v>1.1339999999999999E-2</v>
      </c>
    </row>
    <row r="457" spans="1:23">
      <c r="A457" t="s">
        <v>1213</v>
      </c>
      <c r="B457" t="s">
        <v>1253</v>
      </c>
      <c r="C457" t="s">
        <v>4193</v>
      </c>
      <c r="D457" t="s">
        <v>4194</v>
      </c>
      <c r="E457" t="s">
        <v>309</v>
      </c>
      <c r="F457" t="s">
        <v>4474</v>
      </c>
      <c r="G457" t="s">
        <v>4475</v>
      </c>
      <c r="H457" t="s">
        <v>321</v>
      </c>
      <c r="I457" t="s">
        <v>966</v>
      </c>
      <c r="J457" t="s">
        <v>204</v>
      </c>
      <c r="K457" t="s">
        <v>204</v>
      </c>
      <c r="L457" t="s">
        <v>340</v>
      </c>
      <c r="M457" t="s">
        <v>628</v>
      </c>
      <c r="N457" t="s">
        <v>339</v>
      </c>
      <c r="O457" t="s">
        <v>1212</v>
      </c>
      <c r="P457" s="131">
        <v>37263</v>
      </c>
      <c r="Q457" s="131">
        <v>1</v>
      </c>
      <c r="R457" s="131">
        <v>3476.01</v>
      </c>
      <c r="T457" s="131">
        <v>1295.2660000000001</v>
      </c>
      <c r="U457" s="132">
        <v>1.8500000000000001E-3</v>
      </c>
      <c r="V457" s="132">
        <v>2.5590000000000002E-2</v>
      </c>
      <c r="W457" s="132">
        <v>7.2899999999999996E-3</v>
      </c>
    </row>
    <row r="458" spans="1:23">
      <c r="A458" t="s">
        <v>1213</v>
      </c>
      <c r="B458" t="s">
        <v>1253</v>
      </c>
      <c r="C458" t="s">
        <v>4193</v>
      </c>
      <c r="D458" t="s">
        <v>4194</v>
      </c>
      <c r="E458" t="s">
        <v>309</v>
      </c>
      <c r="F458" t="s">
        <v>4195</v>
      </c>
      <c r="G458" t="s">
        <v>4196</v>
      </c>
      <c r="H458" t="s">
        <v>321</v>
      </c>
      <c r="I458" t="s">
        <v>964</v>
      </c>
      <c r="J458" t="s">
        <v>204</v>
      </c>
      <c r="K458" t="s">
        <v>204</v>
      </c>
      <c r="L458" t="s">
        <v>340</v>
      </c>
      <c r="M458" t="s">
        <v>572</v>
      </c>
      <c r="N458" t="s">
        <v>339</v>
      </c>
      <c r="O458" t="s">
        <v>1212</v>
      </c>
      <c r="P458" s="131">
        <v>4294</v>
      </c>
      <c r="Q458" s="131">
        <v>1</v>
      </c>
      <c r="R458" s="131">
        <v>23890</v>
      </c>
      <c r="T458" s="131">
        <v>1025.837</v>
      </c>
      <c r="U458" s="132">
        <v>1.2E-4</v>
      </c>
      <c r="V458" s="132">
        <v>2.027E-2</v>
      </c>
      <c r="W458" s="132">
        <v>5.77E-3</v>
      </c>
    </row>
    <row r="459" spans="1:23">
      <c r="A459" t="s">
        <v>1213</v>
      </c>
      <c r="B459" t="s">
        <v>1253</v>
      </c>
      <c r="C459" t="s">
        <v>4193</v>
      </c>
      <c r="D459" t="s">
        <v>4194</v>
      </c>
      <c r="E459" t="s">
        <v>309</v>
      </c>
      <c r="F459" t="s">
        <v>4390</v>
      </c>
      <c r="G459" t="s">
        <v>4391</v>
      </c>
      <c r="H459" t="s">
        <v>321</v>
      </c>
      <c r="I459" t="s">
        <v>966</v>
      </c>
      <c r="J459" t="s">
        <v>204</v>
      </c>
      <c r="K459" t="s">
        <v>204</v>
      </c>
      <c r="L459" t="s">
        <v>340</v>
      </c>
      <c r="M459" t="s">
        <v>573</v>
      </c>
      <c r="N459" t="s">
        <v>339</v>
      </c>
      <c r="O459" t="s">
        <v>1212</v>
      </c>
      <c r="P459" s="131">
        <v>15849</v>
      </c>
      <c r="Q459" s="131">
        <v>1</v>
      </c>
      <c r="R459" s="131">
        <v>3786.32</v>
      </c>
      <c r="T459" s="131">
        <v>600.09400000000005</v>
      </c>
      <c r="U459" s="132">
        <v>2.9999999999999997E-4</v>
      </c>
      <c r="V459" s="132">
        <v>1.1860000000000001E-2</v>
      </c>
      <c r="W459" s="132">
        <v>3.3800000000000002E-3</v>
      </c>
    </row>
    <row r="460" spans="1:23">
      <c r="A460" t="s">
        <v>1213</v>
      </c>
      <c r="B460" t="s">
        <v>1253</v>
      </c>
      <c r="C460" t="s">
        <v>4189</v>
      </c>
      <c r="D460" t="s">
        <v>4190</v>
      </c>
      <c r="E460" t="s">
        <v>309</v>
      </c>
      <c r="F460" t="s">
        <v>4295</v>
      </c>
      <c r="G460" t="s">
        <v>4296</v>
      </c>
      <c r="H460" t="s">
        <v>321</v>
      </c>
      <c r="I460" t="s">
        <v>965</v>
      </c>
      <c r="J460" t="s">
        <v>204</v>
      </c>
      <c r="K460" t="s">
        <v>204</v>
      </c>
      <c r="L460" t="s">
        <v>340</v>
      </c>
      <c r="M460" t="s">
        <v>582</v>
      </c>
      <c r="N460" t="s">
        <v>339</v>
      </c>
      <c r="O460" t="s">
        <v>1212</v>
      </c>
      <c r="P460" s="131">
        <v>2717</v>
      </c>
      <c r="Q460" s="131">
        <v>1</v>
      </c>
      <c r="R460" s="131">
        <v>19080</v>
      </c>
      <c r="T460" s="131">
        <v>518.404</v>
      </c>
      <c r="U460" s="132">
        <v>1.2E-4</v>
      </c>
      <c r="V460" s="132">
        <v>1.0240000000000001E-2</v>
      </c>
      <c r="W460" s="132">
        <v>2.9199999999999999E-3</v>
      </c>
    </row>
    <row r="461" spans="1:23">
      <c r="A461" t="s">
        <v>1213</v>
      </c>
      <c r="B461" t="s">
        <v>1253</v>
      </c>
      <c r="C461" t="s">
        <v>4193</v>
      </c>
      <c r="D461" t="s">
        <v>4194</v>
      </c>
      <c r="E461" t="s">
        <v>309</v>
      </c>
      <c r="F461" t="s">
        <v>4293</v>
      </c>
      <c r="G461" t="s">
        <v>4294</v>
      </c>
      <c r="H461" t="s">
        <v>321</v>
      </c>
      <c r="I461" t="s">
        <v>965</v>
      </c>
      <c r="J461" t="s">
        <v>204</v>
      </c>
      <c r="K461" t="s">
        <v>204</v>
      </c>
      <c r="L461" t="s">
        <v>340</v>
      </c>
      <c r="M461" t="s">
        <v>598</v>
      </c>
      <c r="N461" t="s">
        <v>339</v>
      </c>
      <c r="O461" t="s">
        <v>1212</v>
      </c>
      <c r="P461" s="131">
        <v>2047</v>
      </c>
      <c r="Q461" s="131">
        <v>1</v>
      </c>
      <c r="R461" s="131">
        <v>15710</v>
      </c>
      <c r="T461" s="131">
        <v>321.584</v>
      </c>
      <c r="U461" s="132">
        <v>2.1000000000000001E-4</v>
      </c>
      <c r="V461" s="132">
        <v>6.3499999999999997E-3</v>
      </c>
      <c r="W461" s="132">
        <v>1.81E-3</v>
      </c>
    </row>
    <row r="462" spans="1:23">
      <c r="A462" t="s">
        <v>1213</v>
      </c>
      <c r="B462" t="s">
        <v>1253</v>
      </c>
      <c r="C462" t="s">
        <v>4197</v>
      </c>
      <c r="D462" t="s">
        <v>4198</v>
      </c>
      <c r="E462" t="s">
        <v>309</v>
      </c>
      <c r="F462" t="s">
        <v>4219</v>
      </c>
      <c r="G462" t="s">
        <v>4220</v>
      </c>
      <c r="H462" t="s">
        <v>321</v>
      </c>
      <c r="I462" t="s">
        <v>965</v>
      </c>
      <c r="J462" t="s">
        <v>204</v>
      </c>
      <c r="K462" t="s">
        <v>204</v>
      </c>
      <c r="L462" t="s">
        <v>340</v>
      </c>
      <c r="M462" t="s">
        <v>605</v>
      </c>
      <c r="N462" t="s">
        <v>339</v>
      </c>
      <c r="O462" t="s">
        <v>1212</v>
      </c>
      <c r="P462" s="131">
        <v>6215</v>
      </c>
      <c r="Q462" s="131">
        <v>1</v>
      </c>
      <c r="R462" s="131">
        <v>4851</v>
      </c>
      <c r="T462" s="131">
        <v>301.49</v>
      </c>
      <c r="U462" s="132">
        <v>5.0000000000000002E-5</v>
      </c>
      <c r="V462" s="132">
        <v>5.96E-3</v>
      </c>
      <c r="W462" s="132">
        <v>1.6999999999999999E-3</v>
      </c>
    </row>
    <row r="463" spans="1:23">
      <c r="A463" t="s">
        <v>1213</v>
      </c>
      <c r="B463" t="s">
        <v>1253</v>
      </c>
      <c r="C463" t="s">
        <v>4185</v>
      </c>
      <c r="D463" t="s">
        <v>4186</v>
      </c>
      <c r="E463" t="s">
        <v>309</v>
      </c>
      <c r="F463" t="s">
        <v>4428</v>
      </c>
      <c r="G463" t="s">
        <v>4429</v>
      </c>
      <c r="H463" t="s">
        <v>321</v>
      </c>
      <c r="I463" t="s">
        <v>965</v>
      </c>
      <c r="J463" t="s">
        <v>204</v>
      </c>
      <c r="K463" t="s">
        <v>204</v>
      </c>
      <c r="L463" t="s">
        <v>340</v>
      </c>
      <c r="M463" t="s">
        <v>716</v>
      </c>
      <c r="N463" t="s">
        <v>339</v>
      </c>
      <c r="O463" t="s">
        <v>1212</v>
      </c>
      <c r="P463" s="131">
        <v>10911</v>
      </c>
      <c r="Q463" s="131">
        <v>1</v>
      </c>
      <c r="R463" s="131">
        <v>2578</v>
      </c>
      <c r="T463" s="131">
        <v>281.286</v>
      </c>
      <c r="U463" s="132">
        <v>1.6800000000000001E-3</v>
      </c>
      <c r="V463" s="132">
        <v>5.5599999999999998E-3</v>
      </c>
      <c r="W463" s="132">
        <v>1.58E-3</v>
      </c>
    </row>
    <row r="464" spans="1:23">
      <c r="A464" t="s">
        <v>1213</v>
      </c>
      <c r="B464" t="s">
        <v>1253</v>
      </c>
      <c r="C464" t="s">
        <v>4185</v>
      </c>
      <c r="D464" t="s">
        <v>4186</v>
      </c>
      <c r="E464" t="s">
        <v>309</v>
      </c>
      <c r="F464" t="s">
        <v>4297</v>
      </c>
      <c r="G464" t="s">
        <v>4298</v>
      </c>
      <c r="H464" t="s">
        <v>321</v>
      </c>
      <c r="I464" t="s">
        <v>965</v>
      </c>
      <c r="J464" t="s">
        <v>204</v>
      </c>
      <c r="K464" t="s">
        <v>204</v>
      </c>
      <c r="L464" t="s">
        <v>340</v>
      </c>
      <c r="M464" t="s">
        <v>582</v>
      </c>
      <c r="N464" t="s">
        <v>339</v>
      </c>
      <c r="O464" t="s">
        <v>1212</v>
      </c>
      <c r="P464" s="131">
        <v>2648</v>
      </c>
      <c r="Q464" s="131">
        <v>1</v>
      </c>
      <c r="R464" s="131">
        <v>5258</v>
      </c>
      <c r="T464" s="131">
        <v>139.232</v>
      </c>
      <c r="U464" s="132">
        <v>3.8000000000000002E-4</v>
      </c>
      <c r="V464" s="132">
        <v>2.7499999999999998E-3</v>
      </c>
      <c r="W464" s="132">
        <v>7.7999999999999999E-4</v>
      </c>
    </row>
    <row r="465" spans="1:23">
      <c r="A465" t="s">
        <v>1213</v>
      </c>
      <c r="B465" t="s">
        <v>1253</v>
      </c>
      <c r="C465" t="s">
        <v>4193</v>
      </c>
      <c r="D465" t="s">
        <v>4194</v>
      </c>
      <c r="E465" t="s">
        <v>309</v>
      </c>
      <c r="F465" t="s">
        <v>4235</v>
      </c>
      <c r="G465" t="s">
        <v>4236</v>
      </c>
      <c r="H465" t="s">
        <v>321</v>
      </c>
      <c r="I465" t="s">
        <v>964</v>
      </c>
      <c r="J465" t="s">
        <v>204</v>
      </c>
      <c r="K465" t="s">
        <v>204</v>
      </c>
      <c r="L465" t="s">
        <v>340</v>
      </c>
      <c r="M465" t="s">
        <v>577</v>
      </c>
      <c r="N465" t="s">
        <v>339</v>
      </c>
      <c r="O465" t="s">
        <v>1212</v>
      </c>
      <c r="P465" s="131">
        <v>343</v>
      </c>
      <c r="Q465" s="131">
        <v>1</v>
      </c>
      <c r="R465" s="131">
        <v>22890</v>
      </c>
      <c r="T465" s="131">
        <v>78.513000000000005</v>
      </c>
      <c r="U465" s="132">
        <v>1.0000000000000001E-5</v>
      </c>
      <c r="V465" s="132">
        <v>1.5499999999999999E-3</v>
      </c>
      <c r="W465" s="132">
        <v>4.4000000000000002E-4</v>
      </c>
    </row>
    <row r="466" spans="1:23">
      <c r="A466" t="s">
        <v>1213</v>
      </c>
      <c r="B466" t="s">
        <v>1253</v>
      </c>
      <c r="C466" t="s">
        <v>4193</v>
      </c>
      <c r="D466" t="s">
        <v>4194</v>
      </c>
      <c r="E466" t="s">
        <v>309</v>
      </c>
      <c r="F466" t="s">
        <v>4430</v>
      </c>
      <c r="G466" t="s">
        <v>4431</v>
      </c>
      <c r="H466" t="s">
        <v>321</v>
      </c>
      <c r="I466" t="s">
        <v>965</v>
      </c>
      <c r="J466" t="s">
        <v>204</v>
      </c>
      <c r="K466" t="s">
        <v>204</v>
      </c>
      <c r="L466" t="s">
        <v>340</v>
      </c>
      <c r="M466" t="s">
        <v>707</v>
      </c>
      <c r="N466" t="s">
        <v>339</v>
      </c>
      <c r="O466" t="s">
        <v>1212</v>
      </c>
      <c r="P466" s="131">
        <v>962</v>
      </c>
      <c r="Q466" s="131">
        <v>1</v>
      </c>
      <c r="R466" s="131">
        <v>5309</v>
      </c>
      <c r="T466" s="131">
        <v>51.073</v>
      </c>
      <c r="U466" s="132">
        <v>2.7E-4</v>
      </c>
      <c r="V466" s="132">
        <v>1.01E-3</v>
      </c>
      <c r="W466" s="132">
        <v>2.9E-4</v>
      </c>
    </row>
    <row r="467" spans="1:23">
      <c r="A467" t="s">
        <v>1213</v>
      </c>
      <c r="B467" t="s">
        <v>1253</v>
      </c>
      <c r="C467" t="s">
        <v>4165</v>
      </c>
      <c r="D467" t="s">
        <v>4166</v>
      </c>
      <c r="E467" t="s">
        <v>80</v>
      </c>
      <c r="F467" t="s">
        <v>4167</v>
      </c>
      <c r="G467" t="s">
        <v>4168</v>
      </c>
      <c r="H467" t="s">
        <v>321</v>
      </c>
      <c r="I467" t="s">
        <v>965</v>
      </c>
      <c r="J467" t="s">
        <v>205</v>
      </c>
      <c r="K467" t="s">
        <v>224</v>
      </c>
      <c r="L467" t="s">
        <v>344</v>
      </c>
      <c r="M467" t="s">
        <v>604</v>
      </c>
      <c r="N467" t="s">
        <v>339</v>
      </c>
      <c r="O467" t="s">
        <v>1215</v>
      </c>
      <c r="P467" s="131">
        <v>4307</v>
      </c>
      <c r="Q467" s="131">
        <v>3.718</v>
      </c>
      <c r="R467" s="131">
        <v>51391</v>
      </c>
      <c r="T467" s="131">
        <v>8229.4599999999991</v>
      </c>
      <c r="U467" s="132">
        <v>0</v>
      </c>
      <c r="V467" s="132">
        <v>0.16261</v>
      </c>
      <c r="W467" s="132">
        <v>4.6300000000000001E-2</v>
      </c>
    </row>
    <row r="468" spans="1:23">
      <c r="A468" t="s">
        <v>1213</v>
      </c>
      <c r="B468" t="s">
        <v>1253</v>
      </c>
      <c r="C468" t="s">
        <v>4181</v>
      </c>
      <c r="D468" t="s">
        <v>4182</v>
      </c>
      <c r="E468" t="s">
        <v>80</v>
      </c>
      <c r="F468" t="s">
        <v>4183</v>
      </c>
      <c r="G468" t="s">
        <v>4184</v>
      </c>
      <c r="H468" t="s">
        <v>321</v>
      </c>
      <c r="I468" t="s">
        <v>965</v>
      </c>
      <c r="J468" t="s">
        <v>205</v>
      </c>
      <c r="K468" t="s">
        <v>224</v>
      </c>
      <c r="L468" t="s">
        <v>344</v>
      </c>
      <c r="M468" t="s">
        <v>604</v>
      </c>
      <c r="N468" t="s">
        <v>339</v>
      </c>
      <c r="O468" t="s">
        <v>1215</v>
      </c>
      <c r="P468" s="131">
        <v>2426</v>
      </c>
      <c r="Q468" s="131">
        <v>3.718</v>
      </c>
      <c r="R468" s="131">
        <v>55939</v>
      </c>
      <c r="S468" s="131">
        <v>3.069</v>
      </c>
      <c r="T468" s="131">
        <v>5057.0349999999999</v>
      </c>
      <c r="U468" s="132">
        <v>0</v>
      </c>
      <c r="V468" s="132">
        <v>9.9989999999999996E-2</v>
      </c>
      <c r="W468" s="132">
        <v>2.8469999999999999E-2</v>
      </c>
    </row>
    <row r="469" spans="1:23">
      <c r="A469" t="s">
        <v>1213</v>
      </c>
      <c r="B469" t="s">
        <v>1253</v>
      </c>
      <c r="C469" t="s">
        <v>4332</v>
      </c>
      <c r="D469" t="s">
        <v>4333</v>
      </c>
      <c r="E469" t="s">
        <v>80</v>
      </c>
      <c r="F469" t="s">
        <v>4334</v>
      </c>
      <c r="G469" t="s">
        <v>4335</v>
      </c>
      <c r="H469" t="s">
        <v>321</v>
      </c>
      <c r="I469" t="s">
        <v>965</v>
      </c>
      <c r="J469" t="s">
        <v>205</v>
      </c>
      <c r="K469" t="s">
        <v>224</v>
      </c>
      <c r="L469" t="s">
        <v>314</v>
      </c>
      <c r="M469" t="s">
        <v>597</v>
      </c>
      <c r="N469" t="s">
        <v>339</v>
      </c>
      <c r="O469" t="s">
        <v>1215</v>
      </c>
      <c r="P469" s="131">
        <v>6856</v>
      </c>
      <c r="Q469" s="131">
        <v>3.718</v>
      </c>
      <c r="R469" s="131">
        <v>19302</v>
      </c>
      <c r="T469" s="131">
        <v>4920.1970000000001</v>
      </c>
      <c r="U469" s="132">
        <v>0</v>
      </c>
      <c r="V469" s="132">
        <v>9.7220000000000001E-2</v>
      </c>
      <c r="W469" s="132">
        <v>2.768E-2</v>
      </c>
    </row>
    <row r="470" spans="1:23">
      <c r="A470" t="s">
        <v>1213</v>
      </c>
      <c r="B470" t="s">
        <v>1253</v>
      </c>
      <c r="C470" t="s">
        <v>4173</v>
      </c>
      <c r="D470" t="s">
        <v>4174</v>
      </c>
      <c r="E470" t="s">
        <v>80</v>
      </c>
      <c r="F470" t="s">
        <v>4175</v>
      </c>
      <c r="G470" t="s">
        <v>4176</v>
      </c>
      <c r="H470" t="s">
        <v>321</v>
      </c>
      <c r="I470" t="s">
        <v>965</v>
      </c>
      <c r="J470" t="s">
        <v>205</v>
      </c>
      <c r="K470" t="s">
        <v>224</v>
      </c>
      <c r="L470" t="s">
        <v>346</v>
      </c>
      <c r="M470" t="s">
        <v>597</v>
      </c>
      <c r="N470" t="s">
        <v>339</v>
      </c>
      <c r="O470" t="s">
        <v>1215</v>
      </c>
      <c r="P470" s="131">
        <v>1386</v>
      </c>
      <c r="Q470" s="131">
        <v>3.718</v>
      </c>
      <c r="R470" s="131">
        <v>46892</v>
      </c>
      <c r="S470" s="131">
        <v>0.74</v>
      </c>
      <c r="T470" s="131">
        <v>2419.1660000000002</v>
      </c>
      <c r="U470" s="132">
        <v>0</v>
      </c>
      <c r="V470" s="132">
        <v>4.7820000000000001E-2</v>
      </c>
      <c r="W470" s="132">
        <v>1.3610000000000001E-2</v>
      </c>
    </row>
    <row r="471" spans="1:23">
      <c r="A471" t="s">
        <v>1213</v>
      </c>
      <c r="B471" t="s">
        <v>1253</v>
      </c>
      <c r="C471" t="s">
        <v>4177</v>
      </c>
      <c r="D471" t="s">
        <v>4178</v>
      </c>
      <c r="E471" t="s">
        <v>80</v>
      </c>
      <c r="F471" t="s">
        <v>4414</v>
      </c>
      <c r="G471" t="s">
        <v>4415</v>
      </c>
      <c r="H471" t="s">
        <v>321</v>
      </c>
      <c r="I471" t="s">
        <v>967</v>
      </c>
      <c r="J471" t="s">
        <v>205</v>
      </c>
      <c r="K471" t="s">
        <v>224</v>
      </c>
      <c r="L471" t="s">
        <v>344</v>
      </c>
      <c r="M471" t="s">
        <v>732</v>
      </c>
      <c r="N471" t="s">
        <v>339</v>
      </c>
      <c r="O471" t="s">
        <v>1215</v>
      </c>
      <c r="P471" s="131">
        <v>5713</v>
      </c>
      <c r="Q471" s="131">
        <v>3.718</v>
      </c>
      <c r="R471" s="131">
        <v>10869</v>
      </c>
      <c r="T471" s="131">
        <v>2308.6770000000001</v>
      </c>
      <c r="U471" s="132">
        <v>0</v>
      </c>
      <c r="V471" s="132">
        <v>4.5620000000000001E-2</v>
      </c>
      <c r="W471" s="132">
        <v>1.299E-2</v>
      </c>
    </row>
    <row r="472" spans="1:23">
      <c r="A472" t="s">
        <v>1213</v>
      </c>
      <c r="B472" t="s">
        <v>1253</v>
      </c>
      <c r="C472" t="s">
        <v>4336</v>
      </c>
      <c r="D472" t="s">
        <v>4337</v>
      </c>
      <c r="E472" t="s">
        <v>80</v>
      </c>
      <c r="F472" t="s">
        <v>4338</v>
      </c>
      <c r="G472" t="s">
        <v>4339</v>
      </c>
      <c r="H472" t="s">
        <v>321</v>
      </c>
      <c r="I472" t="s">
        <v>965</v>
      </c>
      <c r="J472" t="s">
        <v>205</v>
      </c>
      <c r="K472" t="s">
        <v>224</v>
      </c>
      <c r="L472" t="s">
        <v>344</v>
      </c>
      <c r="M472" t="s">
        <v>604</v>
      </c>
      <c r="N472" t="s">
        <v>339</v>
      </c>
      <c r="O472" t="s">
        <v>1215</v>
      </c>
      <c r="P472" s="131">
        <v>2406</v>
      </c>
      <c r="Q472" s="131">
        <v>3.718</v>
      </c>
      <c r="R472" s="131">
        <v>17323</v>
      </c>
      <c r="T472" s="131">
        <v>1549.63</v>
      </c>
      <c r="U472" s="132">
        <v>0</v>
      </c>
      <c r="V472" s="132">
        <v>3.0620000000000001E-2</v>
      </c>
      <c r="W472" s="132">
        <v>8.7200000000000003E-3</v>
      </c>
    </row>
    <row r="473" spans="1:23">
      <c r="A473" t="s">
        <v>1213</v>
      </c>
      <c r="B473" t="s">
        <v>1253</v>
      </c>
      <c r="C473" t="s">
        <v>4177</v>
      </c>
      <c r="D473" t="s">
        <v>4178</v>
      </c>
      <c r="E473" t="s">
        <v>80</v>
      </c>
      <c r="F473" t="s">
        <v>4340</v>
      </c>
      <c r="G473" t="s">
        <v>4341</v>
      </c>
      <c r="H473" t="s">
        <v>321</v>
      </c>
      <c r="I473" t="s">
        <v>965</v>
      </c>
      <c r="J473" t="s">
        <v>205</v>
      </c>
      <c r="K473" t="s">
        <v>224</v>
      </c>
      <c r="L473" t="s">
        <v>344</v>
      </c>
      <c r="M473" t="s">
        <v>602</v>
      </c>
      <c r="N473" t="s">
        <v>339</v>
      </c>
      <c r="O473" t="s">
        <v>1215</v>
      </c>
      <c r="P473" s="131">
        <v>1275</v>
      </c>
      <c r="Q473" s="131">
        <v>3.718</v>
      </c>
      <c r="R473" s="131">
        <v>19949</v>
      </c>
      <c r="T473" s="131">
        <v>945.67200000000003</v>
      </c>
      <c r="U473" s="132">
        <v>0</v>
      </c>
      <c r="V473" s="132">
        <v>1.8689999999999998E-2</v>
      </c>
      <c r="W473" s="132">
        <v>5.3200000000000001E-3</v>
      </c>
    </row>
    <row r="474" spans="1:23">
      <c r="A474" t="s">
        <v>1213</v>
      </c>
      <c r="B474" t="s">
        <v>1253</v>
      </c>
      <c r="C474" t="s">
        <v>4181</v>
      </c>
      <c r="D474" t="s">
        <v>4182</v>
      </c>
      <c r="E474" t="s">
        <v>80</v>
      </c>
      <c r="F474" t="s">
        <v>4416</v>
      </c>
      <c r="G474" t="s">
        <v>4417</v>
      </c>
      <c r="H474" t="s">
        <v>321</v>
      </c>
      <c r="I474" t="s">
        <v>965</v>
      </c>
      <c r="J474" t="s">
        <v>205</v>
      </c>
      <c r="K474" t="s">
        <v>224</v>
      </c>
      <c r="L474" t="s">
        <v>344</v>
      </c>
      <c r="M474" t="s">
        <v>735</v>
      </c>
      <c r="N474" t="s">
        <v>339</v>
      </c>
      <c r="O474" t="s">
        <v>1215</v>
      </c>
      <c r="P474" s="131">
        <v>2774</v>
      </c>
      <c r="Q474" s="131">
        <v>3.718</v>
      </c>
      <c r="R474" s="131">
        <v>4981</v>
      </c>
      <c r="T474" s="131">
        <v>513.72699999999998</v>
      </c>
      <c r="U474" s="132">
        <v>0</v>
      </c>
      <c r="V474" s="132">
        <v>1.0149999999999999E-2</v>
      </c>
      <c r="W474" s="132">
        <v>2.8900000000000002E-3</v>
      </c>
    </row>
    <row r="475" spans="1:23">
      <c r="A475" t="s">
        <v>1213</v>
      </c>
      <c r="B475" t="s">
        <v>1253</v>
      </c>
      <c r="C475" t="s">
        <v>4177</v>
      </c>
      <c r="D475" t="s">
        <v>4178</v>
      </c>
      <c r="E475" t="s">
        <v>80</v>
      </c>
      <c r="F475" t="s">
        <v>4434</v>
      </c>
      <c r="G475" t="s">
        <v>4435</v>
      </c>
      <c r="H475" t="s">
        <v>321</v>
      </c>
      <c r="I475" t="s">
        <v>965</v>
      </c>
      <c r="J475" t="s">
        <v>205</v>
      </c>
      <c r="K475" t="s">
        <v>238</v>
      </c>
      <c r="L475" t="s">
        <v>314</v>
      </c>
      <c r="M475" t="s">
        <v>706</v>
      </c>
      <c r="N475" t="s">
        <v>339</v>
      </c>
      <c r="O475" t="s">
        <v>1216</v>
      </c>
      <c r="P475" s="131">
        <v>466</v>
      </c>
      <c r="Q475" s="131">
        <v>4.0218999999999996</v>
      </c>
      <c r="R475" s="131">
        <v>22500</v>
      </c>
      <c r="T475" s="131">
        <v>421.69600000000003</v>
      </c>
      <c r="U475" s="132">
        <v>0</v>
      </c>
      <c r="V475" s="132">
        <v>8.3300000000000006E-3</v>
      </c>
      <c r="W475" s="132">
        <v>2.3700000000000001E-3</v>
      </c>
    </row>
    <row r="476" spans="1:23">
      <c r="A476" t="s">
        <v>1213</v>
      </c>
      <c r="B476" t="s">
        <v>1253</v>
      </c>
      <c r="C476" t="s">
        <v>4177</v>
      </c>
      <c r="D476" t="s">
        <v>4178</v>
      </c>
      <c r="E476" t="s">
        <v>80</v>
      </c>
      <c r="F476" t="s">
        <v>4438</v>
      </c>
      <c r="G476" t="s">
        <v>4439</v>
      </c>
      <c r="H476" t="s">
        <v>321</v>
      </c>
      <c r="I476" t="s">
        <v>967</v>
      </c>
      <c r="J476" t="s">
        <v>205</v>
      </c>
      <c r="K476" t="s">
        <v>224</v>
      </c>
      <c r="L476" t="s">
        <v>380</v>
      </c>
      <c r="M476" t="s">
        <v>732</v>
      </c>
      <c r="N476" t="s">
        <v>339</v>
      </c>
      <c r="O476" t="s">
        <v>1215</v>
      </c>
      <c r="P476" s="131">
        <v>1030</v>
      </c>
      <c r="Q476" s="131">
        <v>3.718</v>
      </c>
      <c r="R476" s="131">
        <v>9996</v>
      </c>
      <c r="T476" s="131">
        <v>382.80099999999999</v>
      </c>
      <c r="U476" s="132">
        <v>0</v>
      </c>
      <c r="V476" s="132">
        <v>7.5599999999999999E-3</v>
      </c>
      <c r="W476" s="132">
        <v>2.15E-3</v>
      </c>
    </row>
    <row r="477" spans="1:23">
      <c r="A477" t="s">
        <v>1213</v>
      </c>
      <c r="B477" t="s">
        <v>1253</v>
      </c>
      <c r="C477" t="s">
        <v>4177</v>
      </c>
      <c r="D477" t="s">
        <v>4178</v>
      </c>
      <c r="E477" t="s">
        <v>80</v>
      </c>
      <c r="F477" t="s">
        <v>4432</v>
      </c>
      <c r="G477" t="s">
        <v>4433</v>
      </c>
      <c r="H477" t="s">
        <v>321</v>
      </c>
      <c r="I477" t="s">
        <v>965</v>
      </c>
      <c r="J477" t="s">
        <v>205</v>
      </c>
      <c r="K477" t="s">
        <v>224</v>
      </c>
      <c r="L477" t="s">
        <v>344</v>
      </c>
      <c r="M477" t="s">
        <v>735</v>
      </c>
      <c r="N477" t="s">
        <v>339</v>
      </c>
      <c r="O477" t="s">
        <v>1215</v>
      </c>
      <c r="P477" s="131">
        <v>1280</v>
      </c>
      <c r="Q477" s="131">
        <v>3.718</v>
      </c>
      <c r="R477" s="131">
        <v>6856</v>
      </c>
      <c r="T477" s="131">
        <v>326.27999999999997</v>
      </c>
      <c r="U477" s="132">
        <v>0</v>
      </c>
      <c r="V477" s="132">
        <v>6.45E-3</v>
      </c>
      <c r="W477" s="132">
        <v>1.8400000000000001E-3</v>
      </c>
    </row>
    <row r="478" spans="1:23">
      <c r="A478" t="s">
        <v>1213</v>
      </c>
      <c r="B478" t="s">
        <v>1253</v>
      </c>
      <c r="C478" t="s">
        <v>4386</v>
      </c>
      <c r="D478" t="s">
        <v>4387</v>
      </c>
      <c r="E478" t="s">
        <v>80</v>
      </c>
      <c r="F478" t="s">
        <v>4388</v>
      </c>
      <c r="G478" t="s">
        <v>4389</v>
      </c>
      <c r="H478" t="s">
        <v>321</v>
      </c>
      <c r="I478" t="s">
        <v>965</v>
      </c>
      <c r="J478" t="s">
        <v>205</v>
      </c>
      <c r="K478" t="s">
        <v>281</v>
      </c>
      <c r="L478" t="s">
        <v>314</v>
      </c>
      <c r="M478" t="s">
        <v>735</v>
      </c>
      <c r="N478" t="s">
        <v>339</v>
      </c>
      <c r="O478" t="s">
        <v>1216</v>
      </c>
      <c r="P478" s="131">
        <v>1712</v>
      </c>
      <c r="Q478" s="131">
        <v>4.0218999999999996</v>
      </c>
      <c r="R478" s="131">
        <v>4201.3999999999996</v>
      </c>
      <c r="T478" s="131">
        <v>289.28699999999998</v>
      </c>
      <c r="U478" s="132">
        <v>0</v>
      </c>
      <c r="V478" s="132">
        <v>5.7200000000000003E-3</v>
      </c>
      <c r="W478" s="132">
        <v>1.6299999999999999E-3</v>
      </c>
    </row>
    <row r="479" spans="1:23">
      <c r="A479" t="s">
        <v>1213</v>
      </c>
      <c r="B479" t="s">
        <v>1253</v>
      </c>
      <c r="C479" t="s">
        <v>4177</v>
      </c>
      <c r="D479" t="s">
        <v>4178</v>
      </c>
      <c r="E479" t="s">
        <v>80</v>
      </c>
      <c r="F479" t="s">
        <v>4436</v>
      </c>
      <c r="G479" t="s">
        <v>4437</v>
      </c>
      <c r="H479" t="s">
        <v>321</v>
      </c>
      <c r="I479" t="s">
        <v>965</v>
      </c>
      <c r="J479" t="s">
        <v>205</v>
      </c>
      <c r="K479" t="s">
        <v>224</v>
      </c>
      <c r="L479" t="s">
        <v>344</v>
      </c>
      <c r="M479" t="s">
        <v>735</v>
      </c>
      <c r="N479" t="s">
        <v>339</v>
      </c>
      <c r="O479" t="s">
        <v>1215</v>
      </c>
      <c r="P479" s="131">
        <v>527</v>
      </c>
      <c r="Q479" s="131">
        <v>3.718</v>
      </c>
      <c r="R479" s="131">
        <v>8899</v>
      </c>
      <c r="T479" s="131">
        <v>174.36600000000001</v>
      </c>
      <c r="U479" s="132">
        <v>0</v>
      </c>
      <c r="V479" s="132">
        <v>3.4499999999999999E-3</v>
      </c>
      <c r="W479" s="132">
        <v>9.7999999999999997E-4</v>
      </c>
    </row>
    <row r="480" spans="1:23">
      <c r="A480" t="s">
        <v>1213</v>
      </c>
      <c r="B480" t="s">
        <v>1253</v>
      </c>
      <c r="C480" t="s">
        <v>4380</v>
      </c>
      <c r="D480" t="s">
        <v>4381</v>
      </c>
      <c r="E480" t="s">
        <v>80</v>
      </c>
      <c r="F480" t="s">
        <v>4384</v>
      </c>
      <c r="G480" t="s">
        <v>4385</v>
      </c>
      <c r="H480" t="s">
        <v>321</v>
      </c>
      <c r="I480" t="s">
        <v>965</v>
      </c>
      <c r="J480" t="s">
        <v>205</v>
      </c>
      <c r="K480" t="s">
        <v>224</v>
      </c>
      <c r="L480" t="s">
        <v>344</v>
      </c>
      <c r="M480" t="s">
        <v>735</v>
      </c>
      <c r="N480" t="s">
        <v>339</v>
      </c>
      <c r="O480" t="s">
        <v>1215</v>
      </c>
      <c r="P480" s="131">
        <v>1037</v>
      </c>
      <c r="Q480" s="131">
        <v>3.718</v>
      </c>
      <c r="R480" s="131">
        <v>3907</v>
      </c>
      <c r="T480" s="131">
        <v>150.637</v>
      </c>
      <c r="U480" s="132">
        <v>0</v>
      </c>
      <c r="V480" s="132">
        <v>2.98E-3</v>
      </c>
      <c r="W480" s="132">
        <v>8.4999999999999995E-4</v>
      </c>
    </row>
    <row r="481" spans="1:23">
      <c r="A481" t="s">
        <v>1213</v>
      </c>
      <c r="B481" t="s">
        <v>1253</v>
      </c>
      <c r="C481" t="s">
        <v>4177</v>
      </c>
      <c r="D481" t="s">
        <v>4178</v>
      </c>
      <c r="E481" t="s">
        <v>80</v>
      </c>
      <c r="F481" t="s">
        <v>4350</v>
      </c>
      <c r="G481" t="s">
        <v>4351</v>
      </c>
      <c r="H481" t="s">
        <v>321</v>
      </c>
      <c r="I481" t="s">
        <v>965</v>
      </c>
      <c r="J481" t="s">
        <v>205</v>
      </c>
      <c r="K481" t="s">
        <v>224</v>
      </c>
      <c r="L481" t="s">
        <v>344</v>
      </c>
      <c r="M481" t="s">
        <v>735</v>
      </c>
      <c r="N481" t="s">
        <v>339</v>
      </c>
      <c r="O481" t="s">
        <v>1215</v>
      </c>
      <c r="P481" s="131">
        <v>147</v>
      </c>
      <c r="Q481" s="131">
        <v>3.718</v>
      </c>
      <c r="R481" s="131">
        <v>18817</v>
      </c>
      <c r="T481" s="131">
        <v>102.84399999999999</v>
      </c>
      <c r="U481" s="132">
        <v>0</v>
      </c>
      <c r="V481" s="132">
        <v>2.0300000000000001E-3</v>
      </c>
      <c r="W481" s="132">
        <v>5.8E-4</v>
      </c>
    </row>
    <row r="482" spans="1:23">
      <c r="A482" t="s">
        <v>1213</v>
      </c>
      <c r="B482" t="s">
        <v>1254</v>
      </c>
      <c r="C482" t="s">
        <v>4185</v>
      </c>
      <c r="D482" t="s">
        <v>4186</v>
      </c>
      <c r="E482" t="s">
        <v>309</v>
      </c>
      <c r="F482" t="s">
        <v>4207</v>
      </c>
      <c r="G482" t="s">
        <v>4208</v>
      </c>
      <c r="H482" t="s">
        <v>321</v>
      </c>
      <c r="I482" t="s">
        <v>965</v>
      </c>
      <c r="J482" t="s">
        <v>204</v>
      </c>
      <c r="K482" t="s">
        <v>204</v>
      </c>
      <c r="L482" t="s">
        <v>340</v>
      </c>
      <c r="M482" t="s">
        <v>605</v>
      </c>
      <c r="N482" t="s">
        <v>339</v>
      </c>
      <c r="O482" t="s">
        <v>1212</v>
      </c>
      <c r="P482" s="131">
        <v>1430000</v>
      </c>
      <c r="Q482" s="131">
        <v>1</v>
      </c>
      <c r="R482" s="131">
        <v>7053</v>
      </c>
      <c r="T482" s="131">
        <v>100857.9</v>
      </c>
      <c r="U482" s="132">
        <v>4.6129999999999997E-2</v>
      </c>
      <c r="V482" s="132">
        <v>7.7049999999999993E-2</v>
      </c>
      <c r="W482" s="132">
        <v>2.8850000000000001E-2</v>
      </c>
    </row>
    <row r="483" spans="1:23">
      <c r="A483" t="s">
        <v>1213</v>
      </c>
      <c r="B483" t="s">
        <v>1254</v>
      </c>
      <c r="C483" t="s">
        <v>4273</v>
      </c>
      <c r="D483" t="s">
        <v>4274</v>
      </c>
      <c r="E483" t="s">
        <v>309</v>
      </c>
      <c r="F483" t="s">
        <v>4275</v>
      </c>
      <c r="G483" t="s">
        <v>4276</v>
      </c>
      <c r="H483" t="s">
        <v>321</v>
      </c>
      <c r="I483" t="s">
        <v>965</v>
      </c>
      <c r="J483" t="s">
        <v>204</v>
      </c>
      <c r="K483" t="s">
        <v>204</v>
      </c>
      <c r="L483" t="s">
        <v>340</v>
      </c>
      <c r="M483" t="s">
        <v>605</v>
      </c>
      <c r="N483" t="s">
        <v>339</v>
      </c>
      <c r="O483" t="s">
        <v>1212</v>
      </c>
      <c r="P483" s="131">
        <v>1120771</v>
      </c>
      <c r="Q483" s="131">
        <v>1</v>
      </c>
      <c r="R483" s="131">
        <v>8648</v>
      </c>
      <c r="T483" s="131">
        <v>96924.275999999998</v>
      </c>
      <c r="U483" s="132">
        <v>4.6699999999999998E-2</v>
      </c>
      <c r="V483" s="132">
        <v>7.4050000000000005E-2</v>
      </c>
      <c r="W483" s="132">
        <v>2.7720000000000002E-2</v>
      </c>
    </row>
    <row r="484" spans="1:23">
      <c r="A484" t="s">
        <v>1213</v>
      </c>
      <c r="B484" t="s">
        <v>1254</v>
      </c>
      <c r="C484" t="s">
        <v>4185</v>
      </c>
      <c r="D484" t="s">
        <v>4186</v>
      </c>
      <c r="E484" t="s">
        <v>309</v>
      </c>
      <c r="F484" t="s">
        <v>4269</v>
      </c>
      <c r="G484" t="s">
        <v>4270</v>
      </c>
      <c r="H484" t="s">
        <v>321</v>
      </c>
      <c r="I484" t="s">
        <v>966</v>
      </c>
      <c r="J484" t="s">
        <v>204</v>
      </c>
      <c r="K484" t="s">
        <v>204</v>
      </c>
      <c r="L484" t="s">
        <v>340</v>
      </c>
      <c r="M484" t="s">
        <v>576</v>
      </c>
      <c r="N484" t="s">
        <v>339</v>
      </c>
      <c r="O484" t="s">
        <v>1212</v>
      </c>
      <c r="P484" s="131">
        <v>16795500</v>
      </c>
      <c r="Q484" s="131">
        <v>1</v>
      </c>
      <c r="R484" s="131">
        <v>475.88</v>
      </c>
      <c r="T484" s="131">
        <v>79926.425000000003</v>
      </c>
      <c r="U484" s="132">
        <v>7.9979999999999996E-2</v>
      </c>
      <c r="V484" s="132">
        <v>6.1060000000000003E-2</v>
      </c>
      <c r="W484" s="132">
        <v>2.2859999999999998E-2</v>
      </c>
    </row>
    <row r="485" spans="1:23">
      <c r="A485" t="s">
        <v>1213</v>
      </c>
      <c r="B485" t="s">
        <v>1254</v>
      </c>
      <c r="C485" t="s">
        <v>4189</v>
      </c>
      <c r="D485" t="s">
        <v>4190</v>
      </c>
      <c r="E485" t="s">
        <v>309</v>
      </c>
      <c r="F485" t="s">
        <v>4221</v>
      </c>
      <c r="G485" t="s">
        <v>4222</v>
      </c>
      <c r="H485" t="s">
        <v>321</v>
      </c>
      <c r="I485" t="s">
        <v>966</v>
      </c>
      <c r="J485" t="s">
        <v>204</v>
      </c>
      <c r="K485" t="s">
        <v>204</v>
      </c>
      <c r="L485" t="s">
        <v>340</v>
      </c>
      <c r="M485" t="s">
        <v>576</v>
      </c>
      <c r="N485" t="s">
        <v>339</v>
      </c>
      <c r="O485" t="s">
        <v>1212</v>
      </c>
      <c r="P485" s="131">
        <v>15016769</v>
      </c>
      <c r="Q485" s="131">
        <v>1</v>
      </c>
      <c r="R485" s="131">
        <v>374.2</v>
      </c>
      <c r="T485" s="131">
        <v>56192.75</v>
      </c>
      <c r="U485" s="132">
        <v>1.0919999999999999E-2</v>
      </c>
      <c r="V485" s="132">
        <v>4.2930000000000003E-2</v>
      </c>
      <c r="W485" s="132">
        <v>1.6070000000000001E-2</v>
      </c>
    </row>
    <row r="486" spans="1:23">
      <c r="A486" t="s">
        <v>1213</v>
      </c>
      <c r="B486" t="s">
        <v>1254</v>
      </c>
      <c r="C486" t="s">
        <v>4201</v>
      </c>
      <c r="D486" t="s">
        <v>4202</v>
      </c>
      <c r="E486" t="s">
        <v>309</v>
      </c>
      <c r="F486" t="s">
        <v>4213</v>
      </c>
      <c r="G486" t="s">
        <v>4214</v>
      </c>
      <c r="H486" t="s">
        <v>321</v>
      </c>
      <c r="I486" t="s">
        <v>965</v>
      </c>
      <c r="J486" t="s">
        <v>204</v>
      </c>
      <c r="K486" t="s">
        <v>204</v>
      </c>
      <c r="L486" t="s">
        <v>340</v>
      </c>
      <c r="M486" t="s">
        <v>605</v>
      </c>
      <c r="N486" t="s">
        <v>339</v>
      </c>
      <c r="O486" t="s">
        <v>1212</v>
      </c>
      <c r="P486" s="131">
        <v>1040275</v>
      </c>
      <c r="Q486" s="131">
        <v>1</v>
      </c>
      <c r="R486" s="131">
        <v>5366</v>
      </c>
      <c r="T486" s="131">
        <v>55821.156999999999</v>
      </c>
      <c r="U486" s="132">
        <v>8.5599999999999999E-3</v>
      </c>
      <c r="V486" s="132">
        <v>4.2639999999999997E-2</v>
      </c>
      <c r="W486" s="132">
        <v>1.5970000000000002E-2</v>
      </c>
    </row>
    <row r="487" spans="1:23">
      <c r="A487" t="s">
        <v>1213</v>
      </c>
      <c r="B487" t="s">
        <v>1254</v>
      </c>
      <c r="C487" t="s">
        <v>4193</v>
      </c>
      <c r="D487" t="s">
        <v>4194</v>
      </c>
      <c r="E487" t="s">
        <v>309</v>
      </c>
      <c r="F487" t="s">
        <v>4209</v>
      </c>
      <c r="G487" t="s">
        <v>4210</v>
      </c>
      <c r="H487" t="s">
        <v>321</v>
      </c>
      <c r="I487" t="s">
        <v>965</v>
      </c>
      <c r="J487" t="s">
        <v>204</v>
      </c>
      <c r="K487" t="s">
        <v>204</v>
      </c>
      <c r="L487" t="s">
        <v>340</v>
      </c>
      <c r="M487" t="s">
        <v>605</v>
      </c>
      <c r="N487" t="s">
        <v>339</v>
      </c>
      <c r="O487" t="s">
        <v>1212</v>
      </c>
      <c r="P487" s="131">
        <v>994037</v>
      </c>
      <c r="Q487" s="131">
        <v>1</v>
      </c>
      <c r="R487" s="131">
        <v>5283</v>
      </c>
      <c r="T487" s="131">
        <v>52514.974999999999</v>
      </c>
      <c r="U487" s="132">
        <v>1.704E-2</v>
      </c>
      <c r="V487" s="132">
        <v>4.0120000000000003E-2</v>
      </c>
      <c r="W487" s="132">
        <v>1.502E-2</v>
      </c>
    </row>
    <row r="488" spans="1:23">
      <c r="A488" t="s">
        <v>1213</v>
      </c>
      <c r="B488" t="s">
        <v>1254</v>
      </c>
      <c r="C488" t="s">
        <v>4273</v>
      </c>
      <c r="D488" t="s">
        <v>4274</v>
      </c>
      <c r="E488" t="s">
        <v>309</v>
      </c>
      <c r="F488" t="s">
        <v>4307</v>
      </c>
      <c r="G488" t="s">
        <v>4308</v>
      </c>
      <c r="H488" t="s">
        <v>321</v>
      </c>
      <c r="I488" t="s">
        <v>965</v>
      </c>
      <c r="J488" t="s">
        <v>204</v>
      </c>
      <c r="K488" t="s">
        <v>204</v>
      </c>
      <c r="L488" t="s">
        <v>340</v>
      </c>
      <c r="M488" t="s">
        <v>598</v>
      </c>
      <c r="N488" t="s">
        <v>339</v>
      </c>
      <c r="O488" t="s">
        <v>1212</v>
      </c>
      <c r="P488" s="131">
        <v>550000</v>
      </c>
      <c r="Q488" s="131">
        <v>1</v>
      </c>
      <c r="R488" s="131">
        <v>8917</v>
      </c>
      <c r="T488" s="131">
        <v>49043.5</v>
      </c>
      <c r="U488" s="132">
        <v>2.6440000000000002E-2</v>
      </c>
      <c r="V488" s="132">
        <v>3.7470000000000003E-2</v>
      </c>
      <c r="W488" s="132">
        <v>1.4030000000000001E-2</v>
      </c>
    </row>
    <row r="489" spans="1:23">
      <c r="A489" t="s">
        <v>1213</v>
      </c>
      <c r="B489" t="s">
        <v>1254</v>
      </c>
      <c r="C489" t="s">
        <v>4193</v>
      </c>
      <c r="D489" t="s">
        <v>4194</v>
      </c>
      <c r="E489" t="s">
        <v>309</v>
      </c>
      <c r="F489" t="s">
        <v>4225</v>
      </c>
      <c r="G489" t="s">
        <v>4226</v>
      </c>
      <c r="H489" t="s">
        <v>321</v>
      </c>
      <c r="I489" t="s">
        <v>966</v>
      </c>
      <c r="J489" t="s">
        <v>204</v>
      </c>
      <c r="K489" t="s">
        <v>204</v>
      </c>
      <c r="L489" t="s">
        <v>340</v>
      </c>
      <c r="M489" t="s">
        <v>576</v>
      </c>
      <c r="N489" t="s">
        <v>339</v>
      </c>
      <c r="O489" t="s">
        <v>1212</v>
      </c>
      <c r="P489" s="131">
        <v>1225802</v>
      </c>
      <c r="Q489" s="131">
        <v>1</v>
      </c>
      <c r="R489" s="131">
        <v>3719.02</v>
      </c>
      <c r="T489" s="131">
        <v>45587.822</v>
      </c>
      <c r="U489" s="132">
        <v>1.702E-2</v>
      </c>
      <c r="V489" s="132">
        <v>3.483E-2</v>
      </c>
      <c r="W489" s="132">
        <v>1.304E-2</v>
      </c>
    </row>
    <row r="490" spans="1:23">
      <c r="A490" t="s">
        <v>1213</v>
      </c>
      <c r="B490" t="s">
        <v>1254</v>
      </c>
      <c r="C490" t="s">
        <v>4201</v>
      </c>
      <c r="D490" t="s">
        <v>4202</v>
      </c>
      <c r="E490" t="s">
        <v>309</v>
      </c>
      <c r="F490" t="s">
        <v>4279</v>
      </c>
      <c r="G490" t="s">
        <v>4280</v>
      </c>
      <c r="H490" t="s">
        <v>321</v>
      </c>
      <c r="I490" t="s">
        <v>965</v>
      </c>
      <c r="J490" t="s">
        <v>204</v>
      </c>
      <c r="K490" t="s">
        <v>204</v>
      </c>
      <c r="L490" t="s">
        <v>340</v>
      </c>
      <c r="M490" t="s">
        <v>598</v>
      </c>
      <c r="N490" t="s">
        <v>339</v>
      </c>
      <c r="O490" t="s">
        <v>1212</v>
      </c>
      <c r="P490" s="131">
        <v>270395</v>
      </c>
      <c r="Q490" s="131">
        <v>1</v>
      </c>
      <c r="R490" s="131">
        <v>16300</v>
      </c>
      <c r="T490" s="131">
        <v>44074.385000000002</v>
      </c>
      <c r="U490" s="132">
        <v>3.0550000000000001E-2</v>
      </c>
      <c r="V490" s="132">
        <v>3.3669999999999999E-2</v>
      </c>
      <c r="W490" s="132">
        <v>1.261E-2</v>
      </c>
    </row>
    <row r="491" spans="1:23">
      <c r="A491" t="s">
        <v>1213</v>
      </c>
      <c r="B491" t="s">
        <v>1254</v>
      </c>
      <c r="C491" t="s">
        <v>4273</v>
      </c>
      <c r="D491" t="s">
        <v>4274</v>
      </c>
      <c r="E491" t="s">
        <v>309</v>
      </c>
      <c r="F491" t="s">
        <v>4319</v>
      </c>
      <c r="G491" t="s">
        <v>4320</v>
      </c>
      <c r="H491" t="s">
        <v>321</v>
      </c>
      <c r="I491" t="s">
        <v>965</v>
      </c>
      <c r="J491" t="s">
        <v>204</v>
      </c>
      <c r="K491" t="s">
        <v>204</v>
      </c>
      <c r="L491" t="s">
        <v>340</v>
      </c>
      <c r="M491" t="s">
        <v>597</v>
      </c>
      <c r="N491" t="s">
        <v>339</v>
      </c>
      <c r="O491" t="s">
        <v>1212</v>
      </c>
      <c r="P491" s="131">
        <v>410000</v>
      </c>
      <c r="Q491" s="131">
        <v>1</v>
      </c>
      <c r="R491" s="131">
        <v>10700</v>
      </c>
      <c r="T491" s="131">
        <v>43870</v>
      </c>
      <c r="U491" s="132">
        <v>4.3159999999999997E-2</v>
      </c>
      <c r="V491" s="132">
        <v>3.3509999999999998E-2</v>
      </c>
      <c r="W491" s="132">
        <v>1.255E-2</v>
      </c>
    </row>
    <row r="492" spans="1:23">
      <c r="A492" t="s">
        <v>1213</v>
      </c>
      <c r="B492" t="s">
        <v>1254</v>
      </c>
      <c r="C492" t="s">
        <v>4273</v>
      </c>
      <c r="D492" t="s">
        <v>4274</v>
      </c>
      <c r="E492" t="s">
        <v>309</v>
      </c>
      <c r="F492" t="s">
        <v>4476</v>
      </c>
      <c r="G492" t="s">
        <v>4477</v>
      </c>
      <c r="H492" t="s">
        <v>321</v>
      </c>
      <c r="I492" t="s">
        <v>966</v>
      </c>
      <c r="J492" t="s">
        <v>204</v>
      </c>
      <c r="K492" t="s">
        <v>204</v>
      </c>
      <c r="L492" t="s">
        <v>340</v>
      </c>
      <c r="M492" t="s">
        <v>576</v>
      </c>
      <c r="N492" t="s">
        <v>339</v>
      </c>
      <c r="O492" t="s">
        <v>1212</v>
      </c>
      <c r="P492" s="131">
        <v>790861</v>
      </c>
      <c r="Q492" s="131">
        <v>1</v>
      </c>
      <c r="R492" s="131">
        <v>5452.43</v>
      </c>
      <c r="T492" s="131">
        <v>43121.142</v>
      </c>
      <c r="U492" s="132">
        <v>0.13181000000000001</v>
      </c>
      <c r="V492" s="132">
        <v>3.2939999999999997E-2</v>
      </c>
      <c r="W492" s="132">
        <v>1.2330000000000001E-2</v>
      </c>
    </row>
    <row r="493" spans="1:23">
      <c r="A493" t="s">
        <v>1213</v>
      </c>
      <c r="B493" t="s">
        <v>1254</v>
      </c>
      <c r="C493" t="s">
        <v>4193</v>
      </c>
      <c r="D493" t="s">
        <v>4194</v>
      </c>
      <c r="E493" t="s">
        <v>309</v>
      </c>
      <c r="F493" t="s">
        <v>4245</v>
      </c>
      <c r="G493" t="s">
        <v>4246</v>
      </c>
      <c r="H493" t="s">
        <v>321</v>
      </c>
      <c r="I493" t="s">
        <v>966</v>
      </c>
      <c r="J493" t="s">
        <v>204</v>
      </c>
      <c r="K493" t="s">
        <v>204</v>
      </c>
      <c r="L493" t="s">
        <v>340</v>
      </c>
      <c r="M493" t="s">
        <v>630</v>
      </c>
      <c r="N493" t="s">
        <v>339</v>
      </c>
      <c r="O493" t="s">
        <v>1212</v>
      </c>
      <c r="P493" s="131">
        <v>950000</v>
      </c>
      <c r="Q493" s="131">
        <v>1</v>
      </c>
      <c r="R493" s="131">
        <v>4085.73</v>
      </c>
      <c r="T493" s="131">
        <v>38814.434999999998</v>
      </c>
      <c r="U493" s="132">
        <v>2.435E-2</v>
      </c>
      <c r="V493" s="132">
        <v>2.9649999999999999E-2</v>
      </c>
      <c r="W493" s="132">
        <v>1.11E-2</v>
      </c>
    </row>
    <row r="494" spans="1:23">
      <c r="A494" t="s">
        <v>1213</v>
      </c>
      <c r="B494" t="s">
        <v>1254</v>
      </c>
      <c r="C494" t="s">
        <v>4193</v>
      </c>
      <c r="D494" t="s">
        <v>4194</v>
      </c>
      <c r="E494" t="s">
        <v>309</v>
      </c>
      <c r="F494" t="s">
        <v>4259</v>
      </c>
      <c r="G494" t="s">
        <v>4260</v>
      </c>
      <c r="H494" t="s">
        <v>321</v>
      </c>
      <c r="I494" t="s">
        <v>965</v>
      </c>
      <c r="J494" t="s">
        <v>204</v>
      </c>
      <c r="K494" t="s">
        <v>204</v>
      </c>
      <c r="L494" t="s">
        <v>340</v>
      </c>
      <c r="M494" t="s">
        <v>581</v>
      </c>
      <c r="N494" t="s">
        <v>339</v>
      </c>
      <c r="O494" t="s">
        <v>1212</v>
      </c>
      <c r="P494" s="131">
        <v>450000</v>
      </c>
      <c r="Q494" s="131">
        <v>1</v>
      </c>
      <c r="R494" s="131">
        <v>7710</v>
      </c>
      <c r="T494" s="131">
        <v>34695</v>
      </c>
      <c r="U494" s="132">
        <v>3.1870000000000002E-2</v>
      </c>
      <c r="V494" s="132">
        <v>2.6509999999999999E-2</v>
      </c>
      <c r="W494" s="132">
        <v>9.92E-3</v>
      </c>
    </row>
    <row r="495" spans="1:23">
      <c r="A495" t="s">
        <v>1213</v>
      </c>
      <c r="B495" t="s">
        <v>1254</v>
      </c>
      <c r="C495" t="s">
        <v>4185</v>
      </c>
      <c r="D495" t="s">
        <v>4186</v>
      </c>
      <c r="E495" t="s">
        <v>309</v>
      </c>
      <c r="F495" t="s">
        <v>4261</v>
      </c>
      <c r="G495" t="s">
        <v>4262</v>
      </c>
      <c r="H495" t="s">
        <v>321</v>
      </c>
      <c r="I495" t="s">
        <v>965</v>
      </c>
      <c r="J495" t="s">
        <v>204</v>
      </c>
      <c r="K495" t="s">
        <v>204</v>
      </c>
      <c r="L495" t="s">
        <v>340</v>
      </c>
      <c r="M495" t="s">
        <v>598</v>
      </c>
      <c r="N495" t="s">
        <v>339</v>
      </c>
      <c r="O495" t="s">
        <v>1212</v>
      </c>
      <c r="P495" s="131">
        <v>454000</v>
      </c>
      <c r="Q495" s="131">
        <v>1</v>
      </c>
      <c r="R495" s="131">
        <v>7494</v>
      </c>
      <c r="T495" s="131">
        <v>34022.76</v>
      </c>
      <c r="U495" s="132">
        <v>3.4049999999999997E-2</v>
      </c>
      <c r="V495" s="132">
        <v>2.5989999999999999E-2</v>
      </c>
      <c r="W495" s="132">
        <v>9.7300000000000008E-3</v>
      </c>
    </row>
    <row r="496" spans="1:23">
      <c r="A496" t="s">
        <v>1213</v>
      </c>
      <c r="B496" t="s">
        <v>1254</v>
      </c>
      <c r="C496" t="s">
        <v>4193</v>
      </c>
      <c r="D496" t="s">
        <v>4194</v>
      </c>
      <c r="E496" t="s">
        <v>309</v>
      </c>
      <c r="F496" t="s">
        <v>4321</v>
      </c>
      <c r="G496" t="s">
        <v>4322</v>
      </c>
      <c r="H496" t="s">
        <v>321</v>
      </c>
      <c r="I496" t="s">
        <v>965</v>
      </c>
      <c r="J496" t="s">
        <v>204</v>
      </c>
      <c r="K496" t="s">
        <v>204</v>
      </c>
      <c r="L496" t="s">
        <v>340</v>
      </c>
      <c r="M496" t="s">
        <v>605</v>
      </c>
      <c r="N496" t="s">
        <v>339</v>
      </c>
      <c r="O496" t="s">
        <v>1212</v>
      </c>
      <c r="P496" s="131">
        <v>1102432</v>
      </c>
      <c r="Q496" s="131">
        <v>1</v>
      </c>
      <c r="R496" s="131">
        <v>2464</v>
      </c>
      <c r="T496" s="131">
        <v>27163.923999999999</v>
      </c>
      <c r="U496" s="132">
        <v>3.9829999999999997E-2</v>
      </c>
      <c r="V496" s="132">
        <v>2.0750000000000001E-2</v>
      </c>
      <c r="W496" s="132">
        <v>7.77E-3</v>
      </c>
    </row>
    <row r="497" spans="1:23">
      <c r="A497" t="s">
        <v>1213</v>
      </c>
      <c r="B497" t="s">
        <v>1254</v>
      </c>
      <c r="C497" t="s">
        <v>4185</v>
      </c>
      <c r="D497" t="s">
        <v>4186</v>
      </c>
      <c r="E497" t="s">
        <v>309</v>
      </c>
      <c r="F497" t="s">
        <v>4311</v>
      </c>
      <c r="G497" t="s">
        <v>4312</v>
      </c>
      <c r="H497" t="s">
        <v>321</v>
      </c>
      <c r="I497" t="s">
        <v>966</v>
      </c>
      <c r="J497" t="s">
        <v>204</v>
      </c>
      <c r="K497" t="s">
        <v>204</v>
      </c>
      <c r="L497" t="s">
        <v>340</v>
      </c>
      <c r="M497" t="s">
        <v>630</v>
      </c>
      <c r="N497" t="s">
        <v>339</v>
      </c>
      <c r="O497" t="s">
        <v>1212</v>
      </c>
      <c r="P497" s="131">
        <v>5760000</v>
      </c>
      <c r="Q497" s="131">
        <v>1</v>
      </c>
      <c r="R497" s="131">
        <v>470</v>
      </c>
      <c r="T497" s="131">
        <v>27072</v>
      </c>
      <c r="U497" s="132">
        <v>2.3390000000000001E-2</v>
      </c>
      <c r="V497" s="132">
        <v>2.068E-2</v>
      </c>
      <c r="W497" s="132">
        <v>7.7400000000000004E-3</v>
      </c>
    </row>
    <row r="498" spans="1:23">
      <c r="A498" t="s">
        <v>1213</v>
      </c>
      <c r="B498" t="s">
        <v>1254</v>
      </c>
      <c r="C498" t="s">
        <v>4189</v>
      </c>
      <c r="D498" t="s">
        <v>4190</v>
      </c>
      <c r="E498" t="s">
        <v>309</v>
      </c>
      <c r="F498" t="s">
        <v>4247</v>
      </c>
      <c r="G498" t="s">
        <v>4248</v>
      </c>
      <c r="H498" t="s">
        <v>321</v>
      </c>
      <c r="I498" t="s">
        <v>965</v>
      </c>
      <c r="J498" t="s">
        <v>204</v>
      </c>
      <c r="K498" t="s">
        <v>204</v>
      </c>
      <c r="L498" t="s">
        <v>340</v>
      </c>
      <c r="M498" t="s">
        <v>604</v>
      </c>
      <c r="N498" t="s">
        <v>339</v>
      </c>
      <c r="O498" t="s">
        <v>1212</v>
      </c>
      <c r="P498" s="131">
        <v>118667</v>
      </c>
      <c r="Q498" s="131">
        <v>1</v>
      </c>
      <c r="R498" s="131">
        <v>20310</v>
      </c>
      <c r="T498" s="131">
        <v>24101.268</v>
      </c>
      <c r="U498" s="132">
        <v>1.1900000000000001E-3</v>
      </c>
      <c r="V498" s="132">
        <v>1.8409999999999999E-2</v>
      </c>
      <c r="W498" s="132">
        <v>6.8900000000000003E-3</v>
      </c>
    </row>
    <row r="499" spans="1:23">
      <c r="A499" t="s">
        <v>1213</v>
      </c>
      <c r="B499" t="s">
        <v>1254</v>
      </c>
      <c r="C499" t="s">
        <v>4185</v>
      </c>
      <c r="D499" t="s">
        <v>4186</v>
      </c>
      <c r="E499" t="s">
        <v>309</v>
      </c>
      <c r="F499" t="s">
        <v>4396</v>
      </c>
      <c r="G499" t="s">
        <v>4397</v>
      </c>
      <c r="H499" t="s">
        <v>321</v>
      </c>
      <c r="I499" t="s">
        <v>966</v>
      </c>
      <c r="J499" t="s">
        <v>204</v>
      </c>
      <c r="K499" t="s">
        <v>204</v>
      </c>
      <c r="L499" t="s">
        <v>340</v>
      </c>
      <c r="M499" t="s">
        <v>573</v>
      </c>
      <c r="N499" t="s">
        <v>339</v>
      </c>
      <c r="O499" t="s">
        <v>1212</v>
      </c>
      <c r="P499" s="131">
        <v>4980000</v>
      </c>
      <c r="Q499" s="131">
        <v>1</v>
      </c>
      <c r="R499" s="131">
        <v>472.65</v>
      </c>
      <c r="T499" s="131">
        <v>23537.97</v>
      </c>
      <c r="U499" s="132">
        <v>2.0840000000000001E-2</v>
      </c>
      <c r="V499" s="132">
        <v>1.7979999999999999E-2</v>
      </c>
      <c r="W499" s="132">
        <v>6.7299999999999999E-3</v>
      </c>
    </row>
    <row r="500" spans="1:23">
      <c r="A500" t="s">
        <v>1213</v>
      </c>
      <c r="B500" t="s">
        <v>1254</v>
      </c>
      <c r="C500" t="s">
        <v>4201</v>
      </c>
      <c r="D500" t="s">
        <v>4202</v>
      </c>
      <c r="E500" t="s">
        <v>309</v>
      </c>
      <c r="F500" t="s">
        <v>4478</v>
      </c>
      <c r="G500" t="s">
        <v>4479</v>
      </c>
      <c r="H500" t="s">
        <v>321</v>
      </c>
      <c r="I500" t="s">
        <v>966</v>
      </c>
      <c r="J500" t="s">
        <v>204</v>
      </c>
      <c r="K500" t="s">
        <v>204</v>
      </c>
      <c r="L500" t="s">
        <v>340</v>
      </c>
      <c r="M500" t="s">
        <v>630</v>
      </c>
      <c r="N500" t="s">
        <v>339</v>
      </c>
      <c r="O500" t="s">
        <v>1212</v>
      </c>
      <c r="P500" s="131">
        <v>5630737</v>
      </c>
      <c r="Q500" s="131">
        <v>1</v>
      </c>
      <c r="R500" s="131">
        <v>406.67</v>
      </c>
      <c r="T500" s="131">
        <v>22898.518</v>
      </c>
      <c r="U500" s="132">
        <v>4.2200000000000001E-2</v>
      </c>
      <c r="V500" s="132">
        <v>1.7489999999999999E-2</v>
      </c>
      <c r="W500" s="132">
        <v>6.5500000000000003E-3</v>
      </c>
    </row>
    <row r="501" spans="1:23">
      <c r="A501" t="s">
        <v>1213</v>
      </c>
      <c r="B501" t="s">
        <v>1254</v>
      </c>
      <c r="C501" t="s">
        <v>4201</v>
      </c>
      <c r="D501" t="s">
        <v>4202</v>
      </c>
      <c r="E501" t="s">
        <v>309</v>
      </c>
      <c r="F501" t="s">
        <v>4480</v>
      </c>
      <c r="G501" t="s">
        <v>4481</v>
      </c>
      <c r="H501" t="s">
        <v>321</v>
      </c>
      <c r="I501" t="s">
        <v>965</v>
      </c>
      <c r="J501" t="s">
        <v>204</v>
      </c>
      <c r="K501" t="s">
        <v>204</v>
      </c>
      <c r="L501" t="s">
        <v>340</v>
      </c>
      <c r="M501" t="s">
        <v>721</v>
      </c>
      <c r="N501" t="s">
        <v>339</v>
      </c>
      <c r="O501" t="s">
        <v>1212</v>
      </c>
      <c r="P501" s="131">
        <v>326745</v>
      </c>
      <c r="Q501" s="131">
        <v>1</v>
      </c>
      <c r="R501" s="131">
        <v>5965</v>
      </c>
      <c r="T501" s="131">
        <v>19490.339</v>
      </c>
      <c r="U501" s="132">
        <v>8.7200000000000003E-3</v>
      </c>
      <c r="V501" s="132">
        <v>1.489E-2</v>
      </c>
      <c r="W501" s="132">
        <v>5.5700000000000003E-3</v>
      </c>
    </row>
    <row r="502" spans="1:23">
      <c r="A502" t="s">
        <v>1213</v>
      </c>
      <c r="B502" t="s">
        <v>1254</v>
      </c>
      <c r="C502" t="s">
        <v>4201</v>
      </c>
      <c r="D502" t="s">
        <v>4202</v>
      </c>
      <c r="E502" t="s">
        <v>309</v>
      </c>
      <c r="F502" t="s">
        <v>4249</v>
      </c>
      <c r="G502" t="s">
        <v>4250</v>
      </c>
      <c r="H502" t="s">
        <v>321</v>
      </c>
      <c r="I502" t="s">
        <v>966</v>
      </c>
      <c r="J502" t="s">
        <v>204</v>
      </c>
      <c r="K502" t="s">
        <v>204</v>
      </c>
      <c r="L502" t="s">
        <v>340</v>
      </c>
      <c r="M502" t="s">
        <v>630</v>
      </c>
      <c r="N502" t="s">
        <v>339</v>
      </c>
      <c r="O502" t="s">
        <v>1212</v>
      </c>
      <c r="P502" s="131">
        <v>4800000</v>
      </c>
      <c r="Q502" s="131">
        <v>1</v>
      </c>
      <c r="R502" s="131">
        <v>404.49</v>
      </c>
      <c r="T502" s="131">
        <v>19415.52</v>
      </c>
      <c r="U502" s="132">
        <v>1.7590000000000001E-2</v>
      </c>
      <c r="V502" s="132">
        <v>1.4829999999999999E-2</v>
      </c>
      <c r="W502" s="132">
        <v>5.5500000000000002E-3</v>
      </c>
    </row>
    <row r="503" spans="1:23">
      <c r="A503" t="s">
        <v>1213</v>
      </c>
      <c r="B503" t="s">
        <v>1254</v>
      </c>
      <c r="C503" t="s">
        <v>4193</v>
      </c>
      <c r="D503" t="s">
        <v>4194</v>
      </c>
      <c r="E503" t="s">
        <v>309</v>
      </c>
      <c r="F503" t="s">
        <v>4482</v>
      </c>
      <c r="G503" t="s">
        <v>4483</v>
      </c>
      <c r="H503" t="s">
        <v>321</v>
      </c>
      <c r="I503" t="s">
        <v>965</v>
      </c>
      <c r="J503" t="s">
        <v>204</v>
      </c>
      <c r="K503" t="s">
        <v>204</v>
      </c>
      <c r="L503" t="s">
        <v>340</v>
      </c>
      <c r="M503" t="s">
        <v>597</v>
      </c>
      <c r="N503" t="s">
        <v>339</v>
      </c>
      <c r="O503" t="s">
        <v>1212</v>
      </c>
      <c r="P503" s="131">
        <v>28645</v>
      </c>
      <c r="Q503" s="131">
        <v>1</v>
      </c>
      <c r="R503" s="131">
        <v>67710</v>
      </c>
      <c r="T503" s="131">
        <v>19395.53</v>
      </c>
      <c r="U503" s="132">
        <v>6.77E-3</v>
      </c>
      <c r="V503" s="132">
        <v>1.482E-2</v>
      </c>
      <c r="W503" s="132">
        <v>5.5500000000000002E-3</v>
      </c>
    </row>
    <row r="504" spans="1:23">
      <c r="A504" t="s">
        <v>1213</v>
      </c>
      <c r="B504" t="s">
        <v>1254</v>
      </c>
      <c r="C504" t="s">
        <v>4201</v>
      </c>
      <c r="D504" t="s">
        <v>4202</v>
      </c>
      <c r="E504" t="s">
        <v>309</v>
      </c>
      <c r="F504" t="s">
        <v>4223</v>
      </c>
      <c r="G504" t="s">
        <v>4224</v>
      </c>
      <c r="H504" t="s">
        <v>321</v>
      </c>
      <c r="I504" t="s">
        <v>966</v>
      </c>
      <c r="J504" t="s">
        <v>204</v>
      </c>
      <c r="K504" t="s">
        <v>204</v>
      </c>
      <c r="L504" t="s">
        <v>340</v>
      </c>
      <c r="M504" t="s">
        <v>576</v>
      </c>
      <c r="N504" t="s">
        <v>339</v>
      </c>
      <c r="O504" t="s">
        <v>1212</v>
      </c>
      <c r="P504" s="131">
        <v>5000000</v>
      </c>
      <c r="Q504" s="131">
        <v>1</v>
      </c>
      <c r="R504" s="131">
        <v>372.88</v>
      </c>
      <c r="T504" s="131">
        <v>18644</v>
      </c>
      <c r="U504" s="132">
        <v>1.618E-2</v>
      </c>
      <c r="V504" s="132">
        <v>1.4239999999999999E-2</v>
      </c>
      <c r="W504" s="132">
        <v>5.3299999999999997E-3</v>
      </c>
    </row>
    <row r="505" spans="1:23">
      <c r="A505" t="s">
        <v>1213</v>
      </c>
      <c r="B505" t="s">
        <v>1254</v>
      </c>
      <c r="C505" t="s">
        <v>4193</v>
      </c>
      <c r="D505" t="s">
        <v>4194</v>
      </c>
      <c r="E505" t="s">
        <v>309</v>
      </c>
      <c r="F505" t="s">
        <v>4484</v>
      </c>
      <c r="G505" t="s">
        <v>4485</v>
      </c>
      <c r="H505" t="s">
        <v>321</v>
      </c>
      <c r="I505" t="s">
        <v>965</v>
      </c>
      <c r="J505" t="s">
        <v>204</v>
      </c>
      <c r="K505" t="s">
        <v>204</v>
      </c>
      <c r="L505" t="s">
        <v>340</v>
      </c>
      <c r="M505" t="s">
        <v>720</v>
      </c>
      <c r="N505" t="s">
        <v>339</v>
      </c>
      <c r="O505" t="s">
        <v>1212</v>
      </c>
      <c r="P505" s="131">
        <v>33000</v>
      </c>
      <c r="Q505" s="131">
        <v>1</v>
      </c>
      <c r="R505" s="131">
        <v>49240</v>
      </c>
      <c r="T505" s="131">
        <v>16249.2</v>
      </c>
      <c r="U505" s="132">
        <v>2.1170000000000001E-2</v>
      </c>
      <c r="V505" s="132">
        <v>1.2409999999999999E-2</v>
      </c>
      <c r="W505" s="132">
        <v>4.6499999999999996E-3</v>
      </c>
    </row>
    <row r="506" spans="1:23">
      <c r="A506" t="s">
        <v>1213</v>
      </c>
      <c r="B506" t="s">
        <v>1254</v>
      </c>
      <c r="C506" t="s">
        <v>4185</v>
      </c>
      <c r="D506" t="s">
        <v>4186</v>
      </c>
      <c r="E506" t="s">
        <v>309</v>
      </c>
      <c r="F506" t="s">
        <v>4428</v>
      </c>
      <c r="G506" t="s">
        <v>4429</v>
      </c>
      <c r="H506" t="s">
        <v>321</v>
      </c>
      <c r="I506" t="s">
        <v>965</v>
      </c>
      <c r="J506" t="s">
        <v>204</v>
      </c>
      <c r="K506" t="s">
        <v>204</v>
      </c>
      <c r="L506" t="s">
        <v>340</v>
      </c>
      <c r="M506" t="s">
        <v>716</v>
      </c>
      <c r="N506" t="s">
        <v>339</v>
      </c>
      <c r="O506" t="s">
        <v>1212</v>
      </c>
      <c r="P506" s="131">
        <v>590000</v>
      </c>
      <c r="Q506" s="131">
        <v>1</v>
      </c>
      <c r="R506" s="131">
        <v>2578</v>
      </c>
      <c r="T506" s="131">
        <v>15210.2</v>
      </c>
      <c r="U506" s="132">
        <v>9.0770000000000003E-2</v>
      </c>
      <c r="V506" s="132">
        <v>1.162E-2</v>
      </c>
      <c r="W506" s="132">
        <v>4.3499999999999997E-3</v>
      </c>
    </row>
    <row r="507" spans="1:23">
      <c r="A507" t="s">
        <v>1213</v>
      </c>
      <c r="B507" t="s">
        <v>1254</v>
      </c>
      <c r="C507" t="s">
        <v>4201</v>
      </c>
      <c r="D507" t="s">
        <v>4202</v>
      </c>
      <c r="E507" t="s">
        <v>309</v>
      </c>
      <c r="F507" t="s">
        <v>4205</v>
      </c>
      <c r="G507" t="s">
        <v>4206</v>
      </c>
      <c r="H507" t="s">
        <v>321</v>
      </c>
      <c r="I507" t="s">
        <v>965</v>
      </c>
      <c r="J507" t="s">
        <v>204</v>
      </c>
      <c r="K507" t="s">
        <v>204</v>
      </c>
      <c r="L507" t="s">
        <v>340</v>
      </c>
      <c r="M507" t="s">
        <v>604</v>
      </c>
      <c r="N507" t="s">
        <v>339</v>
      </c>
      <c r="O507" t="s">
        <v>1212</v>
      </c>
      <c r="P507" s="131">
        <v>577000</v>
      </c>
      <c r="Q507" s="131">
        <v>1</v>
      </c>
      <c r="R507" s="131">
        <v>2404</v>
      </c>
      <c r="T507" s="131">
        <v>13871.08</v>
      </c>
      <c r="U507" s="132">
        <v>1.5200000000000001E-3</v>
      </c>
      <c r="V507" s="132">
        <v>1.06E-2</v>
      </c>
      <c r="W507" s="132">
        <v>3.9699999999999996E-3</v>
      </c>
    </row>
    <row r="508" spans="1:23">
      <c r="A508" t="s">
        <v>1213</v>
      </c>
      <c r="B508" t="s">
        <v>1254</v>
      </c>
      <c r="C508" t="s">
        <v>4193</v>
      </c>
      <c r="D508" t="s">
        <v>4194</v>
      </c>
      <c r="E508" t="s">
        <v>309</v>
      </c>
      <c r="F508" t="s">
        <v>4229</v>
      </c>
      <c r="G508" t="s">
        <v>4230</v>
      </c>
      <c r="H508" t="s">
        <v>321</v>
      </c>
      <c r="I508" t="s">
        <v>965</v>
      </c>
      <c r="J508" t="s">
        <v>204</v>
      </c>
      <c r="K508" t="s">
        <v>204</v>
      </c>
      <c r="L508" t="s">
        <v>340</v>
      </c>
      <c r="M508" t="s">
        <v>604</v>
      </c>
      <c r="N508" t="s">
        <v>339</v>
      </c>
      <c r="O508" t="s">
        <v>1212</v>
      </c>
      <c r="P508" s="131">
        <v>51847</v>
      </c>
      <c r="Q508" s="131">
        <v>1</v>
      </c>
      <c r="R508" s="131">
        <v>22550</v>
      </c>
      <c r="T508" s="131">
        <v>11691.499</v>
      </c>
      <c r="U508" s="132">
        <v>1.7700000000000001E-3</v>
      </c>
      <c r="V508" s="132">
        <v>8.9300000000000004E-3</v>
      </c>
      <c r="W508" s="132">
        <v>3.3400000000000001E-3</v>
      </c>
    </row>
    <row r="509" spans="1:23">
      <c r="A509" t="s">
        <v>1213</v>
      </c>
      <c r="B509" t="s">
        <v>1254</v>
      </c>
      <c r="C509" t="s">
        <v>4185</v>
      </c>
      <c r="D509" t="s">
        <v>4186</v>
      </c>
      <c r="E509" t="s">
        <v>309</v>
      </c>
      <c r="F509" t="s">
        <v>4297</v>
      </c>
      <c r="G509" t="s">
        <v>4298</v>
      </c>
      <c r="H509" t="s">
        <v>321</v>
      </c>
      <c r="I509" t="s">
        <v>965</v>
      </c>
      <c r="J509" t="s">
        <v>204</v>
      </c>
      <c r="K509" t="s">
        <v>204</v>
      </c>
      <c r="L509" t="s">
        <v>340</v>
      </c>
      <c r="M509" t="s">
        <v>582</v>
      </c>
      <c r="N509" t="s">
        <v>339</v>
      </c>
      <c r="O509" t="s">
        <v>1212</v>
      </c>
      <c r="P509" s="131">
        <v>218000</v>
      </c>
      <c r="Q509" s="131">
        <v>1</v>
      </c>
      <c r="R509" s="131">
        <v>5258</v>
      </c>
      <c r="T509" s="131">
        <v>11462.44</v>
      </c>
      <c r="U509" s="132">
        <v>3.1379999999999998E-2</v>
      </c>
      <c r="V509" s="132">
        <v>8.7600000000000004E-3</v>
      </c>
      <c r="W509" s="132">
        <v>3.2799999999999999E-3</v>
      </c>
    </row>
    <row r="510" spans="1:23">
      <c r="A510" t="s">
        <v>1213</v>
      </c>
      <c r="B510" t="s">
        <v>1254</v>
      </c>
      <c r="C510" t="s">
        <v>4273</v>
      </c>
      <c r="D510" t="s">
        <v>4274</v>
      </c>
      <c r="E510" t="s">
        <v>309</v>
      </c>
      <c r="F510" t="s">
        <v>4309</v>
      </c>
      <c r="G510" t="s">
        <v>4310</v>
      </c>
      <c r="H510" t="s">
        <v>321</v>
      </c>
      <c r="I510" t="s">
        <v>965</v>
      </c>
      <c r="J510" t="s">
        <v>204</v>
      </c>
      <c r="K510" t="s">
        <v>204</v>
      </c>
      <c r="L510" t="s">
        <v>340</v>
      </c>
      <c r="M510" t="s">
        <v>604</v>
      </c>
      <c r="N510" t="s">
        <v>339</v>
      </c>
      <c r="O510" t="s">
        <v>1212</v>
      </c>
      <c r="P510" s="131">
        <v>101919</v>
      </c>
      <c r="Q510" s="131">
        <v>1</v>
      </c>
      <c r="R510" s="131">
        <v>10210</v>
      </c>
      <c r="T510" s="131">
        <v>10405.93</v>
      </c>
      <c r="U510" s="132">
        <v>1.49E-3</v>
      </c>
      <c r="V510" s="132">
        <v>7.9500000000000005E-3</v>
      </c>
      <c r="W510" s="132">
        <v>2.98E-3</v>
      </c>
    </row>
    <row r="511" spans="1:23">
      <c r="A511" t="s">
        <v>1213</v>
      </c>
      <c r="B511" t="s">
        <v>1254</v>
      </c>
      <c r="C511" t="s">
        <v>4169</v>
      </c>
      <c r="D511" t="s">
        <v>4170</v>
      </c>
      <c r="E511" t="s">
        <v>80</v>
      </c>
      <c r="F511" t="s">
        <v>4171</v>
      </c>
      <c r="G511" t="s">
        <v>4172</v>
      </c>
      <c r="H511" t="s">
        <v>321</v>
      </c>
      <c r="I511" t="s">
        <v>965</v>
      </c>
      <c r="J511" t="s">
        <v>205</v>
      </c>
      <c r="K511" t="s">
        <v>224</v>
      </c>
      <c r="L511" t="s">
        <v>380</v>
      </c>
      <c r="M511" t="s">
        <v>604</v>
      </c>
      <c r="N511" t="s">
        <v>339</v>
      </c>
      <c r="O511" t="s">
        <v>1215</v>
      </c>
      <c r="P511" s="131">
        <v>32470</v>
      </c>
      <c r="Q511" s="131">
        <v>3.718</v>
      </c>
      <c r="R511" s="131">
        <v>109783</v>
      </c>
      <c r="T511" s="131">
        <v>132533.83600000001</v>
      </c>
      <c r="U511" s="132">
        <v>0</v>
      </c>
      <c r="V511" s="132">
        <v>0.10125000000000001</v>
      </c>
      <c r="W511" s="132">
        <v>3.7909999999999999E-2</v>
      </c>
    </row>
    <row r="512" spans="1:23">
      <c r="A512" t="s">
        <v>1213</v>
      </c>
      <c r="B512" t="s">
        <v>1254</v>
      </c>
      <c r="C512" t="s">
        <v>4181</v>
      </c>
      <c r="D512" t="s">
        <v>4182</v>
      </c>
      <c r="E512" t="s">
        <v>80</v>
      </c>
      <c r="F512" t="s">
        <v>4183</v>
      </c>
      <c r="G512" t="s">
        <v>4184</v>
      </c>
      <c r="H512" t="s">
        <v>321</v>
      </c>
      <c r="I512" t="s">
        <v>965</v>
      </c>
      <c r="J512" t="s">
        <v>205</v>
      </c>
      <c r="K512" t="s">
        <v>224</v>
      </c>
      <c r="L512" t="s">
        <v>344</v>
      </c>
      <c r="M512" t="s">
        <v>604</v>
      </c>
      <c r="N512" t="s">
        <v>339</v>
      </c>
      <c r="O512" t="s">
        <v>1215</v>
      </c>
      <c r="P512" s="131">
        <v>42780</v>
      </c>
      <c r="Q512" s="131">
        <v>3.718</v>
      </c>
      <c r="R512" s="131">
        <v>55939</v>
      </c>
      <c r="S512" s="131">
        <v>54.122999999999998</v>
      </c>
      <c r="T512" s="131">
        <v>89175.588000000003</v>
      </c>
      <c r="U512" s="132">
        <v>0</v>
      </c>
      <c r="V512" s="132">
        <v>6.8169999999999994E-2</v>
      </c>
      <c r="W512" s="132">
        <v>2.5520000000000001E-2</v>
      </c>
    </row>
    <row r="513" spans="1:23">
      <c r="A513" t="s">
        <v>1213</v>
      </c>
      <c r="B513" t="s">
        <v>1254</v>
      </c>
      <c r="C513" t="s">
        <v>4177</v>
      </c>
      <c r="D513" t="s">
        <v>4178</v>
      </c>
      <c r="E513" t="s">
        <v>80</v>
      </c>
      <c r="F513" t="s">
        <v>4486</v>
      </c>
      <c r="G513" t="s">
        <v>4487</v>
      </c>
      <c r="H513" t="s">
        <v>321</v>
      </c>
      <c r="I513" t="s">
        <v>965</v>
      </c>
      <c r="J513" t="s">
        <v>205</v>
      </c>
      <c r="K513" t="s">
        <v>224</v>
      </c>
      <c r="L513" t="s">
        <v>380</v>
      </c>
      <c r="M513" t="s">
        <v>604</v>
      </c>
      <c r="N513" t="s">
        <v>339</v>
      </c>
      <c r="O513" t="s">
        <v>1215</v>
      </c>
      <c r="P513" s="131">
        <v>10217</v>
      </c>
      <c r="Q513" s="131">
        <v>3.718</v>
      </c>
      <c r="R513" s="131">
        <v>58995</v>
      </c>
      <c r="T513" s="131">
        <v>22410.315999999999</v>
      </c>
      <c r="U513" s="132">
        <v>0</v>
      </c>
      <c r="V513" s="132">
        <v>1.712E-2</v>
      </c>
      <c r="W513" s="132">
        <v>6.4099999999999999E-3</v>
      </c>
    </row>
    <row r="514" spans="1:23">
      <c r="A514" t="s">
        <v>1213</v>
      </c>
      <c r="B514" t="s">
        <v>1254</v>
      </c>
      <c r="C514" t="s">
        <v>4464</v>
      </c>
      <c r="D514" t="s">
        <v>4465</v>
      </c>
      <c r="E514" t="s">
        <v>80</v>
      </c>
      <c r="F514" t="s">
        <v>4466</v>
      </c>
      <c r="G514" t="s">
        <v>4467</v>
      </c>
      <c r="H514" t="s">
        <v>321</v>
      </c>
      <c r="I514" t="s">
        <v>965</v>
      </c>
      <c r="J514" t="s">
        <v>205</v>
      </c>
      <c r="K514" t="s">
        <v>224</v>
      </c>
      <c r="L514" t="s">
        <v>344</v>
      </c>
      <c r="M514" t="s">
        <v>735</v>
      </c>
      <c r="N514" t="s">
        <v>339</v>
      </c>
      <c r="O514" t="s">
        <v>1215</v>
      </c>
      <c r="P514" s="131">
        <v>16960</v>
      </c>
      <c r="Q514" s="131">
        <v>3.718</v>
      </c>
      <c r="R514" s="131">
        <v>8110</v>
      </c>
      <c r="T514" s="131">
        <v>5113.9449999999997</v>
      </c>
      <c r="U514" s="132">
        <v>0</v>
      </c>
      <c r="V514" s="132">
        <v>3.9100000000000003E-3</v>
      </c>
      <c r="W514" s="132">
        <v>1.4599999999999999E-3</v>
      </c>
    </row>
    <row r="515" spans="1:23">
      <c r="A515" t="s">
        <v>1213</v>
      </c>
      <c r="B515" t="s">
        <v>1254</v>
      </c>
      <c r="C515" t="s">
        <v>4488</v>
      </c>
      <c r="D515" t="s">
        <v>4489</v>
      </c>
      <c r="E515" t="s">
        <v>80</v>
      </c>
      <c r="F515" t="s">
        <v>4490</v>
      </c>
      <c r="G515" t="s">
        <v>4491</v>
      </c>
      <c r="H515" t="s">
        <v>321</v>
      </c>
      <c r="I515" t="s">
        <v>965</v>
      </c>
      <c r="J515" t="s">
        <v>205</v>
      </c>
      <c r="K515" t="s">
        <v>224</v>
      </c>
      <c r="L515" t="s">
        <v>344</v>
      </c>
      <c r="M515" t="s">
        <v>735</v>
      </c>
      <c r="N515" t="s">
        <v>339</v>
      </c>
      <c r="O515" t="s">
        <v>1215</v>
      </c>
      <c r="P515" s="131">
        <v>35280</v>
      </c>
      <c r="Q515" s="131">
        <v>3.718</v>
      </c>
      <c r="R515" s="131">
        <v>2796</v>
      </c>
      <c r="T515" s="131">
        <v>3667.5419999999999</v>
      </c>
      <c r="U515" s="132">
        <v>0</v>
      </c>
      <c r="V515" s="132">
        <v>2.8E-3</v>
      </c>
      <c r="W515" s="132">
        <v>1.0499999999999999E-3</v>
      </c>
    </row>
    <row r="516" spans="1:23">
      <c r="A516" t="s">
        <v>1213</v>
      </c>
      <c r="B516" t="s">
        <v>1255</v>
      </c>
      <c r="C516" t="s">
        <v>4201</v>
      </c>
      <c r="D516" t="s">
        <v>4202</v>
      </c>
      <c r="E516" t="s">
        <v>309</v>
      </c>
      <c r="F516" t="s">
        <v>4213</v>
      </c>
      <c r="G516" t="s">
        <v>4214</v>
      </c>
      <c r="H516" t="s">
        <v>321</v>
      </c>
      <c r="I516" t="s">
        <v>965</v>
      </c>
      <c r="J516" t="s">
        <v>204</v>
      </c>
      <c r="K516" t="s">
        <v>204</v>
      </c>
      <c r="L516" t="s">
        <v>340</v>
      </c>
      <c r="M516" t="s">
        <v>605</v>
      </c>
      <c r="N516" t="s">
        <v>339</v>
      </c>
      <c r="O516" t="s">
        <v>1212</v>
      </c>
      <c r="P516" s="131">
        <v>1283946</v>
      </c>
      <c r="Q516" s="131">
        <v>1</v>
      </c>
      <c r="R516" s="131">
        <v>5366</v>
      </c>
      <c r="T516" s="131">
        <v>68896.542000000001</v>
      </c>
      <c r="U516" s="132">
        <v>1.057E-2</v>
      </c>
      <c r="V516" s="132">
        <v>0.10753</v>
      </c>
      <c r="W516" s="132">
        <v>5.9920000000000001E-2</v>
      </c>
    </row>
    <row r="517" spans="1:23">
      <c r="A517" t="s">
        <v>1213</v>
      </c>
      <c r="B517" t="s">
        <v>1255</v>
      </c>
      <c r="C517" t="s">
        <v>4185</v>
      </c>
      <c r="D517" t="s">
        <v>4186</v>
      </c>
      <c r="E517" t="s">
        <v>309</v>
      </c>
      <c r="F517" t="s">
        <v>4207</v>
      </c>
      <c r="G517" t="s">
        <v>4208</v>
      </c>
      <c r="H517" t="s">
        <v>321</v>
      </c>
      <c r="I517" t="s">
        <v>965</v>
      </c>
      <c r="J517" t="s">
        <v>204</v>
      </c>
      <c r="K517" t="s">
        <v>204</v>
      </c>
      <c r="L517" t="s">
        <v>340</v>
      </c>
      <c r="M517" t="s">
        <v>605</v>
      </c>
      <c r="N517" t="s">
        <v>339</v>
      </c>
      <c r="O517" t="s">
        <v>1212</v>
      </c>
      <c r="P517" s="131">
        <v>909849</v>
      </c>
      <c r="Q517" s="131">
        <v>1</v>
      </c>
      <c r="R517" s="131">
        <v>7053</v>
      </c>
      <c r="T517" s="131">
        <v>64171.65</v>
      </c>
      <c r="U517" s="132">
        <v>2.9350000000000001E-2</v>
      </c>
      <c r="V517" s="132">
        <v>0.10016</v>
      </c>
      <c r="W517" s="132">
        <v>5.5809999999999998E-2</v>
      </c>
    </row>
    <row r="518" spans="1:23">
      <c r="A518" t="s">
        <v>1213</v>
      </c>
      <c r="B518" t="s">
        <v>1255</v>
      </c>
      <c r="C518" t="s">
        <v>4273</v>
      </c>
      <c r="D518" t="s">
        <v>4274</v>
      </c>
      <c r="E518" t="s">
        <v>309</v>
      </c>
      <c r="F518" t="s">
        <v>4275</v>
      </c>
      <c r="G518" t="s">
        <v>4276</v>
      </c>
      <c r="H518" t="s">
        <v>321</v>
      </c>
      <c r="I518" t="s">
        <v>965</v>
      </c>
      <c r="J518" t="s">
        <v>204</v>
      </c>
      <c r="K518" t="s">
        <v>204</v>
      </c>
      <c r="L518" t="s">
        <v>340</v>
      </c>
      <c r="M518" t="s">
        <v>605</v>
      </c>
      <c r="N518" t="s">
        <v>339</v>
      </c>
      <c r="O518" t="s">
        <v>1212</v>
      </c>
      <c r="P518" s="131">
        <v>721202</v>
      </c>
      <c r="Q518" s="131">
        <v>1</v>
      </c>
      <c r="R518" s="131">
        <v>8648</v>
      </c>
      <c r="T518" s="131">
        <v>62369.548999999999</v>
      </c>
      <c r="U518" s="132">
        <v>3.005E-2</v>
      </c>
      <c r="V518" s="132">
        <v>9.7339999999999996E-2</v>
      </c>
      <c r="W518" s="132">
        <v>5.4239999999999997E-2</v>
      </c>
    </row>
    <row r="519" spans="1:23">
      <c r="A519" t="s">
        <v>1213</v>
      </c>
      <c r="B519" t="s">
        <v>1255</v>
      </c>
      <c r="C519" t="s">
        <v>4193</v>
      </c>
      <c r="D519" t="s">
        <v>4194</v>
      </c>
      <c r="E519" t="s">
        <v>309</v>
      </c>
      <c r="F519" t="s">
        <v>4229</v>
      </c>
      <c r="G519" t="s">
        <v>4230</v>
      </c>
      <c r="H519" t="s">
        <v>321</v>
      </c>
      <c r="I519" t="s">
        <v>965</v>
      </c>
      <c r="J519" t="s">
        <v>204</v>
      </c>
      <c r="K519" t="s">
        <v>204</v>
      </c>
      <c r="L519" t="s">
        <v>340</v>
      </c>
      <c r="M519" t="s">
        <v>604</v>
      </c>
      <c r="N519" t="s">
        <v>339</v>
      </c>
      <c r="O519" t="s">
        <v>1212</v>
      </c>
      <c r="P519" s="131">
        <v>244342</v>
      </c>
      <c r="Q519" s="131">
        <v>1</v>
      </c>
      <c r="R519" s="131">
        <v>22550</v>
      </c>
      <c r="T519" s="131">
        <v>55099.120999999999</v>
      </c>
      <c r="U519" s="132">
        <v>8.3199999999999993E-3</v>
      </c>
      <c r="V519" s="132">
        <v>8.5999999999999993E-2</v>
      </c>
      <c r="W519" s="132">
        <v>4.7919999999999997E-2</v>
      </c>
    </row>
    <row r="520" spans="1:23">
      <c r="A520" t="s">
        <v>1213</v>
      </c>
      <c r="B520" t="s">
        <v>1255</v>
      </c>
      <c r="C520" t="s">
        <v>4193</v>
      </c>
      <c r="D520" t="s">
        <v>4194</v>
      </c>
      <c r="E520" t="s">
        <v>309</v>
      </c>
      <c r="F520" t="s">
        <v>4209</v>
      </c>
      <c r="G520" t="s">
        <v>4210</v>
      </c>
      <c r="H520" t="s">
        <v>321</v>
      </c>
      <c r="I520" t="s">
        <v>965</v>
      </c>
      <c r="J520" t="s">
        <v>204</v>
      </c>
      <c r="K520" t="s">
        <v>204</v>
      </c>
      <c r="L520" t="s">
        <v>340</v>
      </c>
      <c r="M520" t="s">
        <v>605</v>
      </c>
      <c r="N520" t="s">
        <v>339</v>
      </c>
      <c r="O520" t="s">
        <v>1212</v>
      </c>
      <c r="P520" s="131">
        <v>850259.21</v>
      </c>
      <c r="Q520" s="131">
        <v>1</v>
      </c>
      <c r="R520" s="131">
        <v>5283</v>
      </c>
      <c r="T520" s="131">
        <v>44919.194000000003</v>
      </c>
      <c r="U520" s="132">
        <v>1.457E-2</v>
      </c>
      <c r="V520" s="132">
        <v>7.0110000000000006E-2</v>
      </c>
      <c r="W520" s="132">
        <v>3.9070000000000001E-2</v>
      </c>
    </row>
    <row r="521" spans="1:23">
      <c r="A521" t="s">
        <v>1213</v>
      </c>
      <c r="B521" t="s">
        <v>1255</v>
      </c>
      <c r="C521" t="s">
        <v>4273</v>
      </c>
      <c r="D521" t="s">
        <v>4274</v>
      </c>
      <c r="E521" t="s">
        <v>309</v>
      </c>
      <c r="F521" t="s">
        <v>4309</v>
      </c>
      <c r="G521" t="s">
        <v>4310</v>
      </c>
      <c r="H521" t="s">
        <v>321</v>
      </c>
      <c r="I521" t="s">
        <v>965</v>
      </c>
      <c r="J521" t="s">
        <v>204</v>
      </c>
      <c r="K521" t="s">
        <v>204</v>
      </c>
      <c r="L521" t="s">
        <v>340</v>
      </c>
      <c r="M521" t="s">
        <v>604</v>
      </c>
      <c r="N521" t="s">
        <v>339</v>
      </c>
      <c r="O521" t="s">
        <v>1212</v>
      </c>
      <c r="P521" s="131">
        <v>234230</v>
      </c>
      <c r="Q521" s="131">
        <v>1</v>
      </c>
      <c r="R521" s="131">
        <v>10210</v>
      </c>
      <c r="T521" s="131">
        <v>23914.883000000002</v>
      </c>
      <c r="U521" s="132">
        <v>3.4199999999999999E-3</v>
      </c>
      <c r="V521" s="132">
        <v>3.7330000000000002E-2</v>
      </c>
      <c r="W521" s="132">
        <v>2.0799999999999999E-2</v>
      </c>
    </row>
    <row r="522" spans="1:23">
      <c r="A522" t="s">
        <v>1213</v>
      </c>
      <c r="B522" t="s">
        <v>1255</v>
      </c>
      <c r="C522" t="s">
        <v>4193</v>
      </c>
      <c r="D522" t="s">
        <v>4194</v>
      </c>
      <c r="E522" t="s">
        <v>309</v>
      </c>
      <c r="F522" t="s">
        <v>4293</v>
      </c>
      <c r="G522" t="s">
        <v>4294</v>
      </c>
      <c r="H522" t="s">
        <v>321</v>
      </c>
      <c r="I522" t="s">
        <v>965</v>
      </c>
      <c r="J522" t="s">
        <v>204</v>
      </c>
      <c r="K522" t="s">
        <v>204</v>
      </c>
      <c r="L522" t="s">
        <v>340</v>
      </c>
      <c r="M522" t="s">
        <v>598</v>
      </c>
      <c r="N522" t="s">
        <v>339</v>
      </c>
      <c r="O522" t="s">
        <v>1212</v>
      </c>
      <c r="P522" s="131">
        <v>150599</v>
      </c>
      <c r="Q522" s="131">
        <v>1</v>
      </c>
      <c r="R522" s="131">
        <v>15710</v>
      </c>
      <c r="T522" s="131">
        <v>23659.102999999999</v>
      </c>
      <c r="U522" s="132">
        <v>1.5299999999999999E-2</v>
      </c>
      <c r="V522" s="132">
        <v>3.6929999999999998E-2</v>
      </c>
      <c r="W522" s="132">
        <v>2.0580000000000001E-2</v>
      </c>
    </row>
    <row r="523" spans="1:23">
      <c r="A523" t="s">
        <v>1213</v>
      </c>
      <c r="B523" t="s">
        <v>1255</v>
      </c>
      <c r="C523" t="s">
        <v>4201</v>
      </c>
      <c r="D523" t="s">
        <v>4202</v>
      </c>
      <c r="E523" t="s">
        <v>309</v>
      </c>
      <c r="F523" t="s">
        <v>4279</v>
      </c>
      <c r="G523" t="s">
        <v>4280</v>
      </c>
      <c r="H523" t="s">
        <v>321</v>
      </c>
      <c r="I523" t="s">
        <v>965</v>
      </c>
      <c r="J523" t="s">
        <v>204</v>
      </c>
      <c r="K523" t="s">
        <v>204</v>
      </c>
      <c r="L523" t="s">
        <v>340</v>
      </c>
      <c r="M523" t="s">
        <v>598</v>
      </c>
      <c r="N523" t="s">
        <v>339</v>
      </c>
      <c r="O523" t="s">
        <v>1212</v>
      </c>
      <c r="P523" s="131">
        <v>96231</v>
      </c>
      <c r="Q523" s="131">
        <v>1</v>
      </c>
      <c r="R523" s="131">
        <v>16300</v>
      </c>
      <c r="T523" s="131">
        <v>15685.653</v>
      </c>
      <c r="U523" s="132">
        <v>1.0869999999999999E-2</v>
      </c>
      <c r="V523" s="132">
        <v>2.4479999999999998E-2</v>
      </c>
      <c r="W523" s="132">
        <v>1.3639999999999999E-2</v>
      </c>
    </row>
    <row r="524" spans="1:23">
      <c r="A524" t="s">
        <v>1213</v>
      </c>
      <c r="B524" t="s">
        <v>1255</v>
      </c>
      <c r="C524" t="s">
        <v>4273</v>
      </c>
      <c r="D524" t="s">
        <v>4274</v>
      </c>
      <c r="E524" t="s">
        <v>309</v>
      </c>
      <c r="F524" t="s">
        <v>4307</v>
      </c>
      <c r="G524" t="s">
        <v>4308</v>
      </c>
      <c r="H524" t="s">
        <v>321</v>
      </c>
      <c r="I524" t="s">
        <v>965</v>
      </c>
      <c r="J524" t="s">
        <v>204</v>
      </c>
      <c r="K524" t="s">
        <v>204</v>
      </c>
      <c r="L524" t="s">
        <v>340</v>
      </c>
      <c r="M524" t="s">
        <v>598</v>
      </c>
      <c r="N524" t="s">
        <v>339</v>
      </c>
      <c r="O524" t="s">
        <v>1212</v>
      </c>
      <c r="P524" s="131">
        <v>103080</v>
      </c>
      <c r="Q524" s="131">
        <v>1</v>
      </c>
      <c r="R524" s="131">
        <v>8917</v>
      </c>
      <c r="T524" s="131">
        <v>9191.6440000000002</v>
      </c>
      <c r="U524" s="132">
        <v>4.96E-3</v>
      </c>
      <c r="V524" s="132">
        <v>1.435E-2</v>
      </c>
      <c r="W524" s="132">
        <v>7.9900000000000006E-3</v>
      </c>
    </row>
    <row r="525" spans="1:23">
      <c r="A525" t="s">
        <v>1213</v>
      </c>
      <c r="B525" t="s">
        <v>1255</v>
      </c>
      <c r="C525" t="s">
        <v>4185</v>
      </c>
      <c r="D525" t="s">
        <v>4186</v>
      </c>
      <c r="E525" t="s">
        <v>309</v>
      </c>
      <c r="F525" t="s">
        <v>4211</v>
      </c>
      <c r="G525" t="s">
        <v>4212</v>
      </c>
      <c r="H525" t="s">
        <v>321</v>
      </c>
      <c r="I525" t="s">
        <v>965</v>
      </c>
      <c r="J525" t="s">
        <v>204</v>
      </c>
      <c r="K525" t="s">
        <v>204</v>
      </c>
      <c r="L525" t="s">
        <v>340</v>
      </c>
      <c r="M525" t="s">
        <v>604</v>
      </c>
      <c r="N525" t="s">
        <v>339</v>
      </c>
      <c r="O525" t="s">
        <v>1212</v>
      </c>
      <c r="P525" s="131">
        <v>52812</v>
      </c>
      <c r="Q525" s="131">
        <v>1</v>
      </c>
      <c r="R525" s="131">
        <v>8809</v>
      </c>
      <c r="T525" s="131">
        <v>4652.2089999999998</v>
      </c>
      <c r="U525" s="132">
        <v>5.9999999999999995E-4</v>
      </c>
      <c r="V525" s="132">
        <v>7.26E-3</v>
      </c>
      <c r="W525" s="132">
        <v>4.0499999999999998E-3</v>
      </c>
    </row>
    <row r="526" spans="1:23">
      <c r="A526" t="s">
        <v>1213</v>
      </c>
      <c r="B526" t="s">
        <v>1255</v>
      </c>
      <c r="C526" t="s">
        <v>4165</v>
      </c>
      <c r="D526" t="s">
        <v>4166</v>
      </c>
      <c r="E526" t="s">
        <v>80</v>
      </c>
      <c r="F526" t="s">
        <v>4167</v>
      </c>
      <c r="G526" t="s">
        <v>4168</v>
      </c>
      <c r="H526" t="s">
        <v>321</v>
      </c>
      <c r="I526" t="s">
        <v>965</v>
      </c>
      <c r="J526" t="s">
        <v>205</v>
      </c>
      <c r="K526" t="s">
        <v>224</v>
      </c>
      <c r="L526" t="s">
        <v>344</v>
      </c>
      <c r="M526" t="s">
        <v>604</v>
      </c>
      <c r="N526" t="s">
        <v>339</v>
      </c>
      <c r="O526" t="s">
        <v>1215</v>
      </c>
      <c r="P526" s="131">
        <v>48866</v>
      </c>
      <c r="Q526" s="131">
        <v>3.718</v>
      </c>
      <c r="R526" s="131">
        <v>51391</v>
      </c>
      <c r="T526" s="131">
        <v>93369.115000000005</v>
      </c>
      <c r="U526" s="132">
        <v>0</v>
      </c>
      <c r="V526" s="132">
        <v>0.14573</v>
      </c>
      <c r="W526" s="132">
        <v>8.1199999999999994E-2</v>
      </c>
    </row>
    <row r="527" spans="1:23">
      <c r="A527" t="s">
        <v>1213</v>
      </c>
      <c r="B527" t="s">
        <v>1255</v>
      </c>
      <c r="C527" t="s">
        <v>4181</v>
      </c>
      <c r="D527" t="s">
        <v>4182</v>
      </c>
      <c r="E527" t="s">
        <v>80</v>
      </c>
      <c r="F527" t="s">
        <v>4183</v>
      </c>
      <c r="G527" t="s">
        <v>4184</v>
      </c>
      <c r="H527" t="s">
        <v>321</v>
      </c>
      <c r="I527" t="s">
        <v>965</v>
      </c>
      <c r="J527" t="s">
        <v>205</v>
      </c>
      <c r="K527" t="s">
        <v>224</v>
      </c>
      <c r="L527" t="s">
        <v>344</v>
      </c>
      <c r="M527" t="s">
        <v>604</v>
      </c>
      <c r="N527" t="s">
        <v>339</v>
      </c>
      <c r="O527" t="s">
        <v>1215</v>
      </c>
      <c r="P527" s="131">
        <v>30843</v>
      </c>
      <c r="Q527" s="131">
        <v>3.718</v>
      </c>
      <c r="R527" s="131">
        <v>55939</v>
      </c>
      <c r="S527" s="131">
        <v>29.074000000000002</v>
      </c>
      <c r="T527" s="131">
        <v>64255.741000000002</v>
      </c>
      <c r="U527" s="132">
        <v>0</v>
      </c>
      <c r="V527" s="132">
        <v>0.10033</v>
      </c>
      <c r="W527" s="132">
        <v>5.5910000000000001E-2</v>
      </c>
    </row>
    <row r="528" spans="1:23">
      <c r="A528" t="s">
        <v>1213</v>
      </c>
      <c r="B528" t="s">
        <v>1255</v>
      </c>
      <c r="C528" t="s">
        <v>4173</v>
      </c>
      <c r="D528" t="s">
        <v>4174</v>
      </c>
      <c r="E528" t="s">
        <v>80</v>
      </c>
      <c r="F528" t="s">
        <v>4175</v>
      </c>
      <c r="G528" t="s">
        <v>4176</v>
      </c>
      <c r="H528" t="s">
        <v>321</v>
      </c>
      <c r="I528" t="s">
        <v>965</v>
      </c>
      <c r="J528" t="s">
        <v>205</v>
      </c>
      <c r="K528" t="s">
        <v>224</v>
      </c>
      <c r="L528" t="s">
        <v>346</v>
      </c>
      <c r="M528" t="s">
        <v>597</v>
      </c>
      <c r="N528" t="s">
        <v>339</v>
      </c>
      <c r="O528" t="s">
        <v>1215</v>
      </c>
      <c r="P528" s="131">
        <v>22417</v>
      </c>
      <c r="Q528" s="131">
        <v>3.718</v>
      </c>
      <c r="R528" s="131">
        <v>46892</v>
      </c>
      <c r="S528" s="131">
        <v>13.407999999999999</v>
      </c>
      <c r="T528" s="131">
        <v>39132.648000000001</v>
      </c>
      <c r="U528" s="132">
        <v>0</v>
      </c>
      <c r="V528" s="132">
        <v>6.1100000000000002E-2</v>
      </c>
      <c r="W528" s="132">
        <v>3.4040000000000001E-2</v>
      </c>
    </row>
    <row r="529" spans="1:23">
      <c r="A529" t="s">
        <v>1213</v>
      </c>
      <c r="B529" t="s">
        <v>1255</v>
      </c>
      <c r="C529" t="s">
        <v>4169</v>
      </c>
      <c r="D529" t="s">
        <v>4170</v>
      </c>
      <c r="E529" t="s">
        <v>80</v>
      </c>
      <c r="F529" t="s">
        <v>4171</v>
      </c>
      <c r="G529" t="s">
        <v>4172</v>
      </c>
      <c r="H529" t="s">
        <v>321</v>
      </c>
      <c r="I529" t="s">
        <v>965</v>
      </c>
      <c r="J529" t="s">
        <v>205</v>
      </c>
      <c r="K529" t="s">
        <v>224</v>
      </c>
      <c r="L529" t="s">
        <v>380</v>
      </c>
      <c r="M529" t="s">
        <v>604</v>
      </c>
      <c r="N529" t="s">
        <v>339</v>
      </c>
      <c r="O529" t="s">
        <v>1215</v>
      </c>
      <c r="P529" s="131">
        <v>7995</v>
      </c>
      <c r="Q529" s="131">
        <v>3.718</v>
      </c>
      <c r="R529" s="131">
        <v>109783</v>
      </c>
      <c r="T529" s="131">
        <v>32633.447</v>
      </c>
      <c r="U529" s="132">
        <v>0</v>
      </c>
      <c r="V529" s="132">
        <v>5.0930000000000003E-2</v>
      </c>
      <c r="W529" s="132">
        <v>2.8379999999999999E-2</v>
      </c>
    </row>
    <row r="530" spans="1:23">
      <c r="A530" t="s">
        <v>1213</v>
      </c>
      <c r="B530" t="s">
        <v>1255</v>
      </c>
      <c r="C530" t="s">
        <v>4177</v>
      </c>
      <c r="D530" t="s">
        <v>4178</v>
      </c>
      <c r="E530" t="s">
        <v>80</v>
      </c>
      <c r="F530" t="s">
        <v>4486</v>
      </c>
      <c r="G530" t="s">
        <v>4487</v>
      </c>
      <c r="H530" t="s">
        <v>321</v>
      </c>
      <c r="I530" t="s">
        <v>965</v>
      </c>
      <c r="J530" t="s">
        <v>205</v>
      </c>
      <c r="K530" t="s">
        <v>224</v>
      </c>
      <c r="L530" t="s">
        <v>380</v>
      </c>
      <c r="M530" t="s">
        <v>604</v>
      </c>
      <c r="N530" t="s">
        <v>339</v>
      </c>
      <c r="O530" t="s">
        <v>1215</v>
      </c>
      <c r="P530" s="131">
        <v>7483</v>
      </c>
      <c r="Q530" s="131">
        <v>3.718</v>
      </c>
      <c r="R530" s="131">
        <v>58995</v>
      </c>
      <c r="T530" s="131">
        <v>16413.467000000001</v>
      </c>
      <c r="U530" s="132">
        <v>0</v>
      </c>
      <c r="V530" s="132">
        <v>2.562E-2</v>
      </c>
      <c r="W530" s="132">
        <v>1.427E-2</v>
      </c>
    </row>
    <row r="531" spans="1:23">
      <c r="A531" t="s">
        <v>1213</v>
      </c>
      <c r="B531" t="s">
        <v>1255</v>
      </c>
      <c r="C531" t="s">
        <v>4181</v>
      </c>
      <c r="D531" t="s">
        <v>4182</v>
      </c>
      <c r="E531" t="s">
        <v>80</v>
      </c>
      <c r="F531" t="s">
        <v>4352</v>
      </c>
      <c r="G531" t="s">
        <v>4353</v>
      </c>
      <c r="H531" t="s">
        <v>321</v>
      </c>
      <c r="I531" t="s">
        <v>965</v>
      </c>
      <c r="J531" t="s">
        <v>205</v>
      </c>
      <c r="K531" t="s">
        <v>224</v>
      </c>
      <c r="L531" t="s">
        <v>344</v>
      </c>
      <c r="M531" t="s">
        <v>735</v>
      </c>
      <c r="N531" t="s">
        <v>339</v>
      </c>
      <c r="O531" t="s">
        <v>1215</v>
      </c>
      <c r="P531" s="131">
        <v>26996</v>
      </c>
      <c r="Q531" s="131">
        <v>3.718</v>
      </c>
      <c r="R531" s="131">
        <v>14601</v>
      </c>
      <c r="T531" s="131">
        <v>14655.188</v>
      </c>
      <c r="U531" s="132">
        <v>0</v>
      </c>
      <c r="V531" s="132">
        <v>2.2870000000000001E-2</v>
      </c>
      <c r="W531" s="132">
        <v>1.2749999999999999E-2</v>
      </c>
    </row>
    <row r="532" spans="1:23">
      <c r="A532" t="s">
        <v>1213</v>
      </c>
      <c r="B532" t="s">
        <v>1255</v>
      </c>
      <c r="C532" t="s">
        <v>4336</v>
      </c>
      <c r="D532" t="s">
        <v>4337</v>
      </c>
      <c r="E532" t="s">
        <v>80</v>
      </c>
      <c r="F532" t="s">
        <v>4338</v>
      </c>
      <c r="G532" t="s">
        <v>4339</v>
      </c>
      <c r="H532" t="s">
        <v>321</v>
      </c>
      <c r="I532" t="s">
        <v>965</v>
      </c>
      <c r="J532" t="s">
        <v>205</v>
      </c>
      <c r="K532" t="s">
        <v>224</v>
      </c>
      <c r="L532" t="s">
        <v>344</v>
      </c>
      <c r="M532" t="s">
        <v>604</v>
      </c>
      <c r="N532" t="s">
        <v>339</v>
      </c>
      <c r="O532" t="s">
        <v>1215</v>
      </c>
      <c r="P532" s="131">
        <v>11947</v>
      </c>
      <c r="Q532" s="131">
        <v>3.718</v>
      </c>
      <c r="R532" s="131">
        <v>17323</v>
      </c>
      <c r="T532" s="131">
        <v>7694.6940000000004</v>
      </c>
      <c r="U532" s="132">
        <v>0</v>
      </c>
      <c r="V532" s="132">
        <v>1.201E-2</v>
      </c>
      <c r="W532" s="132">
        <v>6.6899999999999998E-3</v>
      </c>
    </row>
    <row r="533" spans="1:23">
      <c r="A533" t="s">
        <v>1213</v>
      </c>
      <c r="B533" t="s">
        <v>1256</v>
      </c>
      <c r="C533" t="s">
        <v>4193</v>
      </c>
      <c r="D533" t="s">
        <v>4194</v>
      </c>
      <c r="E533" t="s">
        <v>309</v>
      </c>
      <c r="F533" t="s">
        <v>4225</v>
      </c>
      <c r="G533" t="s">
        <v>4226</v>
      </c>
      <c r="H533" t="s">
        <v>321</v>
      </c>
      <c r="I533" t="s">
        <v>966</v>
      </c>
      <c r="J533" t="s">
        <v>204</v>
      </c>
      <c r="K533" t="s">
        <v>204</v>
      </c>
      <c r="L533" t="s">
        <v>340</v>
      </c>
      <c r="M533" t="s">
        <v>576</v>
      </c>
      <c r="N533" t="s">
        <v>339</v>
      </c>
      <c r="O533" t="s">
        <v>1212</v>
      </c>
      <c r="P533" s="131">
        <v>140966</v>
      </c>
      <c r="Q533" s="131">
        <v>1</v>
      </c>
      <c r="R533" s="131">
        <v>3719.02</v>
      </c>
      <c r="T533" s="131">
        <v>5242.5540000000001</v>
      </c>
      <c r="U533" s="132">
        <v>1.9599999999999999E-3</v>
      </c>
      <c r="V533" s="132">
        <v>0.38684000000000002</v>
      </c>
      <c r="W533" s="132">
        <v>2.7019999999999999E-2</v>
      </c>
    </row>
    <row r="534" spans="1:23">
      <c r="A534" t="s">
        <v>1213</v>
      </c>
      <c r="B534" t="s">
        <v>1256</v>
      </c>
      <c r="C534" t="s">
        <v>4185</v>
      </c>
      <c r="D534" t="s">
        <v>4186</v>
      </c>
      <c r="E534" t="s">
        <v>309</v>
      </c>
      <c r="F534" t="s">
        <v>4396</v>
      </c>
      <c r="G534" t="s">
        <v>4397</v>
      </c>
      <c r="H534" t="s">
        <v>321</v>
      </c>
      <c r="I534" t="s">
        <v>966</v>
      </c>
      <c r="J534" t="s">
        <v>204</v>
      </c>
      <c r="K534" t="s">
        <v>204</v>
      </c>
      <c r="L534" t="s">
        <v>340</v>
      </c>
      <c r="M534" t="s">
        <v>573</v>
      </c>
      <c r="N534" t="s">
        <v>339</v>
      </c>
      <c r="O534" t="s">
        <v>1212</v>
      </c>
      <c r="P534" s="131">
        <v>487000</v>
      </c>
      <c r="Q534" s="131">
        <v>1</v>
      </c>
      <c r="R534" s="131">
        <v>472.65</v>
      </c>
      <c r="T534" s="131">
        <v>2301.806</v>
      </c>
      <c r="U534" s="132">
        <v>2.0400000000000001E-3</v>
      </c>
      <c r="V534" s="132">
        <v>0.16985</v>
      </c>
      <c r="W534" s="132">
        <v>1.1860000000000001E-2</v>
      </c>
    </row>
    <row r="535" spans="1:23">
      <c r="A535" t="s">
        <v>1213</v>
      </c>
      <c r="B535" t="s">
        <v>1256</v>
      </c>
      <c r="C535" t="s">
        <v>4273</v>
      </c>
      <c r="D535" t="s">
        <v>4274</v>
      </c>
      <c r="E535" t="s">
        <v>309</v>
      </c>
      <c r="F535" t="s">
        <v>4309</v>
      </c>
      <c r="G535" t="s">
        <v>4310</v>
      </c>
      <c r="H535" t="s">
        <v>321</v>
      </c>
      <c r="I535" t="s">
        <v>965</v>
      </c>
      <c r="J535" t="s">
        <v>204</v>
      </c>
      <c r="K535" t="s">
        <v>204</v>
      </c>
      <c r="L535" t="s">
        <v>340</v>
      </c>
      <c r="M535" t="s">
        <v>604</v>
      </c>
      <c r="N535" t="s">
        <v>339</v>
      </c>
      <c r="O535" t="s">
        <v>1212</v>
      </c>
      <c r="P535" s="131">
        <v>17100</v>
      </c>
      <c r="Q535" s="131">
        <v>1</v>
      </c>
      <c r="R535" s="131">
        <v>10210</v>
      </c>
      <c r="T535" s="131">
        <v>1745.91</v>
      </c>
      <c r="U535" s="132">
        <v>2.5000000000000001E-4</v>
      </c>
      <c r="V535" s="132">
        <v>0.12883</v>
      </c>
      <c r="W535" s="132">
        <v>8.9999999999999993E-3</v>
      </c>
    </row>
    <row r="536" spans="1:23">
      <c r="A536" t="s">
        <v>1213</v>
      </c>
      <c r="B536" t="s">
        <v>1256</v>
      </c>
      <c r="C536" t="s">
        <v>4201</v>
      </c>
      <c r="D536" t="s">
        <v>4202</v>
      </c>
      <c r="E536" t="s">
        <v>309</v>
      </c>
      <c r="F536" t="s">
        <v>4213</v>
      </c>
      <c r="G536" t="s">
        <v>4214</v>
      </c>
      <c r="H536" t="s">
        <v>321</v>
      </c>
      <c r="I536" t="s">
        <v>965</v>
      </c>
      <c r="J536" t="s">
        <v>204</v>
      </c>
      <c r="K536" t="s">
        <v>204</v>
      </c>
      <c r="L536" t="s">
        <v>340</v>
      </c>
      <c r="M536" t="s">
        <v>605</v>
      </c>
      <c r="N536" t="s">
        <v>339</v>
      </c>
      <c r="O536" t="s">
        <v>1212</v>
      </c>
      <c r="P536" s="131">
        <v>20000</v>
      </c>
      <c r="Q536" s="131">
        <v>1</v>
      </c>
      <c r="R536" s="131">
        <v>5366</v>
      </c>
      <c r="T536" s="131">
        <v>1073.2</v>
      </c>
      <c r="U536" s="132">
        <v>1.6000000000000001E-4</v>
      </c>
      <c r="V536" s="132">
        <v>7.9189999999999997E-2</v>
      </c>
      <c r="W536" s="132">
        <v>5.5300000000000002E-3</v>
      </c>
    </row>
    <row r="537" spans="1:23">
      <c r="A537" t="s">
        <v>1213</v>
      </c>
      <c r="B537" t="s">
        <v>1256</v>
      </c>
      <c r="C537" t="s">
        <v>4185</v>
      </c>
      <c r="D537" t="s">
        <v>4186</v>
      </c>
      <c r="E537" t="s">
        <v>309</v>
      </c>
      <c r="F537" t="s">
        <v>4269</v>
      </c>
      <c r="G537" t="s">
        <v>4270</v>
      </c>
      <c r="H537" t="s">
        <v>321</v>
      </c>
      <c r="I537" t="s">
        <v>966</v>
      </c>
      <c r="J537" t="s">
        <v>204</v>
      </c>
      <c r="K537" t="s">
        <v>204</v>
      </c>
      <c r="L537" t="s">
        <v>340</v>
      </c>
      <c r="M537" t="s">
        <v>576</v>
      </c>
      <c r="N537" t="s">
        <v>339</v>
      </c>
      <c r="O537" t="s">
        <v>1212</v>
      </c>
      <c r="P537" s="131">
        <v>180000</v>
      </c>
      <c r="Q537" s="131">
        <v>1</v>
      </c>
      <c r="R537" s="131">
        <v>475.88</v>
      </c>
      <c r="T537" s="131">
        <v>856.58399999999995</v>
      </c>
      <c r="U537" s="132">
        <v>8.5999999999999998E-4</v>
      </c>
      <c r="V537" s="132">
        <v>6.3210000000000002E-2</v>
      </c>
      <c r="W537" s="132">
        <v>4.4200000000000003E-3</v>
      </c>
    </row>
    <row r="538" spans="1:23">
      <c r="A538" t="s">
        <v>1213</v>
      </c>
      <c r="B538" t="s">
        <v>1256</v>
      </c>
      <c r="C538" t="s">
        <v>4185</v>
      </c>
      <c r="D538" t="s">
        <v>4186</v>
      </c>
      <c r="E538" t="s">
        <v>309</v>
      </c>
      <c r="F538" t="s">
        <v>4311</v>
      </c>
      <c r="G538" t="s">
        <v>4312</v>
      </c>
      <c r="H538" t="s">
        <v>321</v>
      </c>
      <c r="I538" t="s">
        <v>966</v>
      </c>
      <c r="J538" t="s">
        <v>204</v>
      </c>
      <c r="K538" t="s">
        <v>204</v>
      </c>
      <c r="L538" t="s">
        <v>340</v>
      </c>
      <c r="M538" t="s">
        <v>630</v>
      </c>
      <c r="N538" t="s">
        <v>339</v>
      </c>
      <c r="O538" t="s">
        <v>1212</v>
      </c>
      <c r="P538" s="131">
        <v>180000</v>
      </c>
      <c r="Q538" s="131">
        <v>1</v>
      </c>
      <c r="R538" s="131">
        <v>470</v>
      </c>
      <c r="T538" s="131">
        <v>846</v>
      </c>
      <c r="U538" s="132">
        <v>7.2999999999999996E-4</v>
      </c>
      <c r="V538" s="132">
        <v>6.2420000000000003E-2</v>
      </c>
      <c r="W538" s="132">
        <v>4.3600000000000002E-3</v>
      </c>
    </row>
    <row r="539" spans="1:23">
      <c r="A539" t="s">
        <v>1213</v>
      </c>
      <c r="B539" t="s">
        <v>1256</v>
      </c>
      <c r="C539" t="s">
        <v>4181</v>
      </c>
      <c r="D539" t="s">
        <v>4182</v>
      </c>
      <c r="E539" t="s">
        <v>80</v>
      </c>
      <c r="F539" t="s">
        <v>4183</v>
      </c>
      <c r="G539" t="s">
        <v>4184</v>
      </c>
      <c r="H539" t="s">
        <v>321</v>
      </c>
      <c r="I539" t="s">
        <v>965</v>
      </c>
      <c r="J539" t="s">
        <v>205</v>
      </c>
      <c r="K539" t="s">
        <v>224</v>
      </c>
      <c r="L539" t="s">
        <v>344</v>
      </c>
      <c r="M539" t="s">
        <v>604</v>
      </c>
      <c r="N539" t="s">
        <v>339</v>
      </c>
      <c r="O539" t="s">
        <v>1215</v>
      </c>
      <c r="P539" s="131">
        <v>713</v>
      </c>
      <c r="Q539" s="131">
        <v>3.718</v>
      </c>
      <c r="R539" s="131">
        <v>55939</v>
      </c>
      <c r="S539" s="131">
        <v>0.90200000000000002</v>
      </c>
      <c r="T539" s="131">
        <v>1486.26</v>
      </c>
      <c r="U539" s="132">
        <v>0</v>
      </c>
      <c r="V539" s="132">
        <v>0.10972999999999999</v>
      </c>
      <c r="W539" s="132">
        <v>7.6699999999999997E-3</v>
      </c>
    </row>
    <row r="540" spans="1:23">
      <c r="A540" t="s">
        <v>1213</v>
      </c>
      <c r="B540" t="s">
        <v>1257</v>
      </c>
      <c r="C540" t="s">
        <v>4201</v>
      </c>
      <c r="D540" t="s">
        <v>4202</v>
      </c>
      <c r="E540" t="s">
        <v>309</v>
      </c>
      <c r="F540" t="s">
        <v>4249</v>
      </c>
      <c r="G540" t="s">
        <v>4250</v>
      </c>
      <c r="H540" t="s">
        <v>321</v>
      </c>
      <c r="I540" t="s">
        <v>966</v>
      </c>
      <c r="J540" t="s">
        <v>204</v>
      </c>
      <c r="K540" t="s">
        <v>204</v>
      </c>
      <c r="L540" t="s">
        <v>340</v>
      </c>
      <c r="M540" t="s">
        <v>630</v>
      </c>
      <c r="N540" t="s">
        <v>339</v>
      </c>
      <c r="O540" t="s">
        <v>1212</v>
      </c>
      <c r="P540" s="131">
        <v>814187</v>
      </c>
      <c r="Q540" s="131">
        <v>1</v>
      </c>
      <c r="R540" s="131">
        <v>404.49</v>
      </c>
      <c r="T540" s="131">
        <v>3293.3049999999998</v>
      </c>
      <c r="U540" s="132">
        <v>2.98E-3</v>
      </c>
      <c r="V540" s="132">
        <v>8.0519999999999994E-2</v>
      </c>
      <c r="W540" s="132">
        <v>1.11E-2</v>
      </c>
    </row>
    <row r="541" spans="1:23">
      <c r="A541" t="s">
        <v>1213</v>
      </c>
      <c r="B541" t="s">
        <v>1257</v>
      </c>
      <c r="C541" t="s">
        <v>4193</v>
      </c>
      <c r="D541" t="s">
        <v>4194</v>
      </c>
      <c r="E541" t="s">
        <v>309</v>
      </c>
      <c r="F541" t="s">
        <v>4209</v>
      </c>
      <c r="G541" t="s">
        <v>4210</v>
      </c>
      <c r="H541" t="s">
        <v>321</v>
      </c>
      <c r="I541" t="s">
        <v>965</v>
      </c>
      <c r="J541" t="s">
        <v>204</v>
      </c>
      <c r="K541" t="s">
        <v>204</v>
      </c>
      <c r="L541" t="s">
        <v>340</v>
      </c>
      <c r="M541" t="s">
        <v>605</v>
      </c>
      <c r="N541" t="s">
        <v>339</v>
      </c>
      <c r="O541" t="s">
        <v>1212</v>
      </c>
      <c r="P541" s="131">
        <v>59421.760000000002</v>
      </c>
      <c r="Q541" s="131">
        <v>1</v>
      </c>
      <c r="R541" s="131">
        <v>5283</v>
      </c>
      <c r="T541" s="131">
        <v>3139.252</v>
      </c>
      <c r="U541" s="132">
        <v>1.0200000000000001E-3</v>
      </c>
      <c r="V541" s="132">
        <v>7.6749999999999999E-2</v>
      </c>
      <c r="W541" s="132">
        <v>1.0580000000000001E-2</v>
      </c>
    </row>
    <row r="542" spans="1:23">
      <c r="A542" t="s">
        <v>1213</v>
      </c>
      <c r="B542" t="s">
        <v>1257</v>
      </c>
      <c r="C542" t="s">
        <v>4193</v>
      </c>
      <c r="D542" t="s">
        <v>4194</v>
      </c>
      <c r="E542" t="s">
        <v>309</v>
      </c>
      <c r="F542" t="s">
        <v>4390</v>
      </c>
      <c r="G542" t="s">
        <v>4391</v>
      </c>
      <c r="H542" t="s">
        <v>321</v>
      </c>
      <c r="I542" t="s">
        <v>966</v>
      </c>
      <c r="J542" t="s">
        <v>204</v>
      </c>
      <c r="K542" t="s">
        <v>204</v>
      </c>
      <c r="L542" t="s">
        <v>340</v>
      </c>
      <c r="M542" t="s">
        <v>573</v>
      </c>
      <c r="N542" t="s">
        <v>339</v>
      </c>
      <c r="O542" t="s">
        <v>1212</v>
      </c>
      <c r="P542" s="131">
        <v>58694.77</v>
      </c>
      <c r="Q542" s="131">
        <v>1</v>
      </c>
      <c r="R542" s="131">
        <v>3786.32</v>
      </c>
      <c r="T542" s="131">
        <v>2222.3719999999998</v>
      </c>
      <c r="U542" s="132">
        <v>1.1199999999999999E-3</v>
      </c>
      <c r="V542" s="132">
        <v>5.4339999999999999E-2</v>
      </c>
      <c r="W542" s="132">
        <v>7.4900000000000001E-3</v>
      </c>
    </row>
    <row r="543" spans="1:23">
      <c r="A543" t="s">
        <v>1213</v>
      </c>
      <c r="B543" t="s">
        <v>1257</v>
      </c>
      <c r="C543" t="s">
        <v>4193</v>
      </c>
      <c r="D543" t="s">
        <v>4194</v>
      </c>
      <c r="E543" t="s">
        <v>309</v>
      </c>
      <c r="F543" t="s">
        <v>4293</v>
      </c>
      <c r="G543" t="s">
        <v>4294</v>
      </c>
      <c r="H543" t="s">
        <v>321</v>
      </c>
      <c r="I543" t="s">
        <v>965</v>
      </c>
      <c r="J543" t="s">
        <v>204</v>
      </c>
      <c r="K543" t="s">
        <v>204</v>
      </c>
      <c r="L543" t="s">
        <v>340</v>
      </c>
      <c r="M543" t="s">
        <v>598</v>
      </c>
      <c r="N543" t="s">
        <v>339</v>
      </c>
      <c r="O543" t="s">
        <v>1212</v>
      </c>
      <c r="P543" s="131">
        <v>11204</v>
      </c>
      <c r="Q543" s="131">
        <v>1</v>
      </c>
      <c r="R543" s="131">
        <v>15710</v>
      </c>
      <c r="T543" s="131">
        <v>1760.1479999999999</v>
      </c>
      <c r="U543" s="132">
        <v>1.14E-3</v>
      </c>
      <c r="V543" s="132">
        <v>4.3040000000000002E-2</v>
      </c>
      <c r="W543" s="132">
        <v>5.9300000000000004E-3</v>
      </c>
    </row>
    <row r="544" spans="1:23">
      <c r="A544" t="s">
        <v>1213</v>
      </c>
      <c r="B544" t="s">
        <v>1257</v>
      </c>
      <c r="C544" t="s">
        <v>4193</v>
      </c>
      <c r="D544" t="s">
        <v>4194</v>
      </c>
      <c r="E544" t="s">
        <v>309</v>
      </c>
      <c r="F544" t="s">
        <v>4225</v>
      </c>
      <c r="G544" t="s">
        <v>4226</v>
      </c>
      <c r="H544" t="s">
        <v>321</v>
      </c>
      <c r="I544" t="s">
        <v>966</v>
      </c>
      <c r="J544" t="s">
        <v>204</v>
      </c>
      <c r="K544" t="s">
        <v>204</v>
      </c>
      <c r="L544" t="s">
        <v>340</v>
      </c>
      <c r="M544" t="s">
        <v>576</v>
      </c>
      <c r="N544" t="s">
        <v>339</v>
      </c>
      <c r="O544" t="s">
        <v>1212</v>
      </c>
      <c r="P544" s="131">
        <v>35640</v>
      </c>
      <c r="Q544" s="131">
        <v>1</v>
      </c>
      <c r="R544" s="131">
        <v>3719.02</v>
      </c>
      <c r="T544" s="131">
        <v>1325.4590000000001</v>
      </c>
      <c r="U544" s="132">
        <v>4.8999999999999998E-4</v>
      </c>
      <c r="V544" s="132">
        <v>3.2410000000000001E-2</v>
      </c>
      <c r="W544" s="132">
        <v>4.47E-3</v>
      </c>
    </row>
    <row r="545" spans="1:23">
      <c r="A545" t="s">
        <v>1213</v>
      </c>
      <c r="B545" t="s">
        <v>1257</v>
      </c>
      <c r="C545" t="s">
        <v>4193</v>
      </c>
      <c r="D545" t="s">
        <v>4194</v>
      </c>
      <c r="E545" t="s">
        <v>309</v>
      </c>
      <c r="F545" t="s">
        <v>4235</v>
      </c>
      <c r="G545" t="s">
        <v>4236</v>
      </c>
      <c r="H545" t="s">
        <v>321</v>
      </c>
      <c r="I545" t="s">
        <v>964</v>
      </c>
      <c r="J545" t="s">
        <v>204</v>
      </c>
      <c r="K545" t="s">
        <v>204</v>
      </c>
      <c r="L545" t="s">
        <v>340</v>
      </c>
      <c r="M545" t="s">
        <v>577</v>
      </c>
      <c r="N545" t="s">
        <v>339</v>
      </c>
      <c r="O545" t="s">
        <v>1212</v>
      </c>
      <c r="P545" s="131">
        <v>5210</v>
      </c>
      <c r="Q545" s="131">
        <v>1</v>
      </c>
      <c r="R545" s="131">
        <v>22890</v>
      </c>
      <c r="T545" s="131">
        <v>1192.569</v>
      </c>
      <c r="U545" s="132">
        <v>1.7000000000000001E-4</v>
      </c>
      <c r="V545" s="132">
        <v>2.9159999999999998E-2</v>
      </c>
      <c r="W545" s="132">
        <v>4.0200000000000001E-3</v>
      </c>
    </row>
    <row r="546" spans="1:23">
      <c r="A546" t="s">
        <v>1213</v>
      </c>
      <c r="B546" t="s">
        <v>1257</v>
      </c>
      <c r="C546" t="s">
        <v>4197</v>
      </c>
      <c r="D546" t="s">
        <v>4198</v>
      </c>
      <c r="E546" t="s">
        <v>309</v>
      </c>
      <c r="F546" t="s">
        <v>4267</v>
      </c>
      <c r="G546" t="s">
        <v>4268</v>
      </c>
      <c r="H546" t="s">
        <v>321</v>
      </c>
      <c r="I546" t="s">
        <v>964</v>
      </c>
      <c r="J546" t="s">
        <v>204</v>
      </c>
      <c r="K546" t="s">
        <v>204</v>
      </c>
      <c r="L546" t="s">
        <v>340</v>
      </c>
      <c r="M546" t="s">
        <v>577</v>
      </c>
      <c r="N546" t="s">
        <v>339</v>
      </c>
      <c r="O546" t="s">
        <v>1212</v>
      </c>
      <c r="P546" s="131">
        <v>45405</v>
      </c>
      <c r="Q546" s="131">
        <v>1</v>
      </c>
      <c r="R546" s="131">
        <v>2376</v>
      </c>
      <c r="T546" s="131">
        <v>1078.8230000000001</v>
      </c>
      <c r="U546" s="132">
        <v>1.1E-4</v>
      </c>
      <c r="V546" s="132">
        <v>2.6380000000000001E-2</v>
      </c>
      <c r="W546" s="132">
        <v>3.64E-3</v>
      </c>
    </row>
    <row r="547" spans="1:23">
      <c r="A547" t="s">
        <v>1213</v>
      </c>
      <c r="B547" t="s">
        <v>1257</v>
      </c>
      <c r="C547" t="s">
        <v>4193</v>
      </c>
      <c r="D547" t="s">
        <v>4194</v>
      </c>
      <c r="E547" t="s">
        <v>309</v>
      </c>
      <c r="F547" t="s">
        <v>4259</v>
      </c>
      <c r="G547" t="s">
        <v>4260</v>
      </c>
      <c r="H547" t="s">
        <v>321</v>
      </c>
      <c r="I547" t="s">
        <v>965</v>
      </c>
      <c r="J547" t="s">
        <v>204</v>
      </c>
      <c r="K547" t="s">
        <v>204</v>
      </c>
      <c r="L547" t="s">
        <v>340</v>
      </c>
      <c r="M547" t="s">
        <v>581</v>
      </c>
      <c r="N547" t="s">
        <v>339</v>
      </c>
      <c r="O547" t="s">
        <v>1212</v>
      </c>
      <c r="P547" s="131">
        <v>13439</v>
      </c>
      <c r="Q547" s="131">
        <v>1</v>
      </c>
      <c r="R547" s="131">
        <v>7710</v>
      </c>
      <c r="T547" s="131">
        <v>1036.1469999999999</v>
      </c>
      <c r="U547" s="132">
        <v>9.5E-4</v>
      </c>
      <c r="V547" s="132">
        <v>2.5329999999999998E-2</v>
      </c>
      <c r="W547" s="132">
        <v>3.49E-3</v>
      </c>
    </row>
    <row r="548" spans="1:23">
      <c r="A548" t="s">
        <v>1213</v>
      </c>
      <c r="B548" t="s">
        <v>1257</v>
      </c>
      <c r="C548" t="s">
        <v>4193</v>
      </c>
      <c r="D548" t="s">
        <v>4194</v>
      </c>
      <c r="E548" t="s">
        <v>309</v>
      </c>
      <c r="F548" t="s">
        <v>4195</v>
      </c>
      <c r="G548" t="s">
        <v>4196</v>
      </c>
      <c r="H548" t="s">
        <v>321</v>
      </c>
      <c r="I548" t="s">
        <v>964</v>
      </c>
      <c r="J548" t="s">
        <v>204</v>
      </c>
      <c r="K548" t="s">
        <v>204</v>
      </c>
      <c r="L548" t="s">
        <v>340</v>
      </c>
      <c r="M548" t="s">
        <v>572</v>
      </c>
      <c r="N548" t="s">
        <v>339</v>
      </c>
      <c r="O548" t="s">
        <v>1212</v>
      </c>
      <c r="P548" s="131">
        <v>3937</v>
      </c>
      <c r="Q548" s="131">
        <v>1</v>
      </c>
      <c r="R548" s="131">
        <v>23890</v>
      </c>
      <c r="T548" s="131">
        <v>940.54899999999998</v>
      </c>
      <c r="U548" s="132">
        <v>1.1E-4</v>
      </c>
      <c r="V548" s="132">
        <v>2.3E-2</v>
      </c>
      <c r="W548" s="132">
        <v>3.1700000000000001E-3</v>
      </c>
    </row>
    <row r="549" spans="1:23">
      <c r="A549" t="s">
        <v>1213</v>
      </c>
      <c r="B549" t="s">
        <v>1257</v>
      </c>
      <c r="C549" t="s">
        <v>4185</v>
      </c>
      <c r="D549" t="s">
        <v>4186</v>
      </c>
      <c r="E549" t="s">
        <v>309</v>
      </c>
      <c r="F549" t="s">
        <v>4207</v>
      </c>
      <c r="G549" t="s">
        <v>4208</v>
      </c>
      <c r="H549" t="s">
        <v>321</v>
      </c>
      <c r="I549" t="s">
        <v>965</v>
      </c>
      <c r="J549" t="s">
        <v>204</v>
      </c>
      <c r="K549" t="s">
        <v>204</v>
      </c>
      <c r="L549" t="s">
        <v>340</v>
      </c>
      <c r="M549" t="s">
        <v>605</v>
      </c>
      <c r="N549" t="s">
        <v>339</v>
      </c>
      <c r="O549" t="s">
        <v>1212</v>
      </c>
      <c r="P549" s="131">
        <v>12545</v>
      </c>
      <c r="Q549" s="131">
        <v>1</v>
      </c>
      <c r="R549" s="131">
        <v>7053</v>
      </c>
      <c r="T549" s="131">
        <v>884.79899999999998</v>
      </c>
      <c r="U549" s="132">
        <v>4.0000000000000002E-4</v>
      </c>
      <c r="V549" s="132">
        <v>2.163E-2</v>
      </c>
      <c r="W549" s="132">
        <v>2.98E-3</v>
      </c>
    </row>
    <row r="550" spans="1:23">
      <c r="A550" t="s">
        <v>1213</v>
      </c>
      <c r="B550" t="s">
        <v>1257</v>
      </c>
      <c r="C550" t="s">
        <v>4189</v>
      </c>
      <c r="D550" t="s">
        <v>4190</v>
      </c>
      <c r="E550" t="s">
        <v>309</v>
      </c>
      <c r="F550" t="s">
        <v>4221</v>
      </c>
      <c r="G550" t="s">
        <v>4222</v>
      </c>
      <c r="H550" t="s">
        <v>321</v>
      </c>
      <c r="I550" t="s">
        <v>966</v>
      </c>
      <c r="J550" t="s">
        <v>204</v>
      </c>
      <c r="K550" t="s">
        <v>204</v>
      </c>
      <c r="L550" t="s">
        <v>340</v>
      </c>
      <c r="M550" t="s">
        <v>576</v>
      </c>
      <c r="N550" t="s">
        <v>339</v>
      </c>
      <c r="O550" t="s">
        <v>1212</v>
      </c>
      <c r="P550" s="131">
        <v>233281.88</v>
      </c>
      <c r="Q550" s="131">
        <v>1</v>
      </c>
      <c r="R550" s="131">
        <v>374.2</v>
      </c>
      <c r="T550" s="131">
        <v>872.94100000000003</v>
      </c>
      <c r="U550" s="132">
        <v>1.7000000000000001E-4</v>
      </c>
      <c r="V550" s="132">
        <v>2.1340000000000001E-2</v>
      </c>
      <c r="W550" s="132">
        <v>2.9399999999999999E-3</v>
      </c>
    </row>
    <row r="551" spans="1:23">
      <c r="A551" t="s">
        <v>1213</v>
      </c>
      <c r="B551" t="s">
        <v>1257</v>
      </c>
      <c r="C551" t="s">
        <v>4197</v>
      </c>
      <c r="D551" t="s">
        <v>4198</v>
      </c>
      <c r="E551" t="s">
        <v>309</v>
      </c>
      <c r="F551" t="s">
        <v>4233</v>
      </c>
      <c r="G551" t="s">
        <v>4234</v>
      </c>
      <c r="H551" t="s">
        <v>321</v>
      </c>
      <c r="I551" t="s">
        <v>966</v>
      </c>
      <c r="J551" t="s">
        <v>204</v>
      </c>
      <c r="K551" t="s">
        <v>204</v>
      </c>
      <c r="L551" t="s">
        <v>340</v>
      </c>
      <c r="M551" t="s">
        <v>630</v>
      </c>
      <c r="N551" t="s">
        <v>339</v>
      </c>
      <c r="O551" t="s">
        <v>1212</v>
      </c>
      <c r="P551" s="131">
        <v>152079</v>
      </c>
      <c r="Q551" s="131">
        <v>1</v>
      </c>
      <c r="R551" s="131">
        <v>405.88</v>
      </c>
      <c r="T551" s="131">
        <v>617.25800000000004</v>
      </c>
      <c r="U551" s="132">
        <v>2.1000000000000001E-4</v>
      </c>
      <c r="V551" s="132">
        <v>1.5089999999999999E-2</v>
      </c>
      <c r="W551" s="132">
        <v>2.0799999999999998E-3</v>
      </c>
    </row>
    <row r="552" spans="1:23">
      <c r="A552" t="s">
        <v>1213</v>
      </c>
      <c r="B552" t="s">
        <v>1257</v>
      </c>
      <c r="C552" t="s">
        <v>4185</v>
      </c>
      <c r="D552" t="s">
        <v>4186</v>
      </c>
      <c r="E552" t="s">
        <v>309</v>
      </c>
      <c r="F552" t="s">
        <v>4428</v>
      </c>
      <c r="G552" t="s">
        <v>4429</v>
      </c>
      <c r="H552" t="s">
        <v>321</v>
      </c>
      <c r="I552" t="s">
        <v>965</v>
      </c>
      <c r="J552" t="s">
        <v>204</v>
      </c>
      <c r="K552" t="s">
        <v>204</v>
      </c>
      <c r="L552" t="s">
        <v>340</v>
      </c>
      <c r="M552" t="s">
        <v>716</v>
      </c>
      <c r="N552" t="s">
        <v>339</v>
      </c>
      <c r="O552" t="s">
        <v>1212</v>
      </c>
      <c r="P552" s="131">
        <v>22688</v>
      </c>
      <c r="Q552" s="131">
        <v>1</v>
      </c>
      <c r="R552" s="131">
        <v>2578</v>
      </c>
      <c r="T552" s="131">
        <v>584.89700000000005</v>
      </c>
      <c r="U552" s="132">
        <v>3.49E-3</v>
      </c>
      <c r="V552" s="132">
        <v>1.43E-2</v>
      </c>
      <c r="W552" s="132">
        <v>1.97E-3</v>
      </c>
    </row>
    <row r="553" spans="1:23">
      <c r="A553" t="s">
        <v>1213</v>
      </c>
      <c r="B553" t="s">
        <v>1257</v>
      </c>
      <c r="C553" t="s">
        <v>4185</v>
      </c>
      <c r="D553" t="s">
        <v>4186</v>
      </c>
      <c r="E553" t="s">
        <v>309</v>
      </c>
      <c r="F553" t="s">
        <v>4472</v>
      </c>
      <c r="G553" t="s">
        <v>4473</v>
      </c>
      <c r="H553" t="s">
        <v>321</v>
      </c>
      <c r="I553" t="s">
        <v>964</v>
      </c>
      <c r="J553" t="s">
        <v>204</v>
      </c>
      <c r="K553" t="s">
        <v>204</v>
      </c>
      <c r="L553" t="s">
        <v>340</v>
      </c>
      <c r="M553" t="s">
        <v>574</v>
      </c>
      <c r="N553" t="s">
        <v>339</v>
      </c>
      <c r="O553" t="s">
        <v>1212</v>
      </c>
      <c r="P553" s="131">
        <v>15202</v>
      </c>
      <c r="Q553" s="131">
        <v>1</v>
      </c>
      <c r="R553" s="131">
        <v>3244</v>
      </c>
      <c r="T553" s="131">
        <v>493.15300000000002</v>
      </c>
      <c r="U553" s="132">
        <v>2.2000000000000001E-4</v>
      </c>
      <c r="V553" s="132">
        <v>1.206E-2</v>
      </c>
      <c r="W553" s="132">
        <v>1.66E-3</v>
      </c>
    </row>
    <row r="554" spans="1:23">
      <c r="A554" t="s">
        <v>1213</v>
      </c>
      <c r="B554" t="s">
        <v>1257</v>
      </c>
      <c r="C554" t="s">
        <v>4273</v>
      </c>
      <c r="D554" t="s">
        <v>4274</v>
      </c>
      <c r="E554" t="s">
        <v>309</v>
      </c>
      <c r="F554" t="s">
        <v>4275</v>
      </c>
      <c r="G554" t="s">
        <v>4276</v>
      </c>
      <c r="H554" t="s">
        <v>321</v>
      </c>
      <c r="I554" t="s">
        <v>965</v>
      </c>
      <c r="J554" t="s">
        <v>204</v>
      </c>
      <c r="K554" t="s">
        <v>204</v>
      </c>
      <c r="L554" t="s">
        <v>340</v>
      </c>
      <c r="M554" t="s">
        <v>605</v>
      </c>
      <c r="N554" t="s">
        <v>339</v>
      </c>
      <c r="O554" t="s">
        <v>1212</v>
      </c>
      <c r="P554" s="131">
        <v>5699</v>
      </c>
      <c r="Q554" s="131">
        <v>1</v>
      </c>
      <c r="R554" s="131">
        <v>8648</v>
      </c>
      <c r="T554" s="131">
        <v>492.85</v>
      </c>
      <c r="U554" s="132">
        <v>2.4000000000000001E-4</v>
      </c>
      <c r="V554" s="132">
        <v>1.205E-2</v>
      </c>
      <c r="W554" s="132">
        <v>1.66E-3</v>
      </c>
    </row>
    <row r="555" spans="1:23">
      <c r="A555" t="s">
        <v>1213</v>
      </c>
      <c r="B555" t="s">
        <v>1257</v>
      </c>
      <c r="C555" t="s">
        <v>4193</v>
      </c>
      <c r="D555" t="s">
        <v>4194</v>
      </c>
      <c r="E555" t="s">
        <v>309</v>
      </c>
      <c r="F555" t="s">
        <v>4474</v>
      </c>
      <c r="G555" t="s">
        <v>4475</v>
      </c>
      <c r="H555" t="s">
        <v>321</v>
      </c>
      <c r="I555" t="s">
        <v>966</v>
      </c>
      <c r="J555" t="s">
        <v>204</v>
      </c>
      <c r="K555" t="s">
        <v>204</v>
      </c>
      <c r="L555" t="s">
        <v>340</v>
      </c>
      <c r="M555" t="s">
        <v>628</v>
      </c>
      <c r="N555" t="s">
        <v>339</v>
      </c>
      <c r="O555" t="s">
        <v>1212</v>
      </c>
      <c r="P555" s="131">
        <v>11142</v>
      </c>
      <c r="Q555" s="131">
        <v>1</v>
      </c>
      <c r="R555" s="131">
        <v>3476.01</v>
      </c>
      <c r="T555" s="131">
        <v>387.29700000000003</v>
      </c>
      <c r="U555" s="132">
        <v>5.5000000000000003E-4</v>
      </c>
      <c r="V555" s="132">
        <v>9.4699999999999993E-3</v>
      </c>
      <c r="W555" s="132">
        <v>1.31E-3</v>
      </c>
    </row>
    <row r="556" spans="1:23">
      <c r="A556" t="s">
        <v>1213</v>
      </c>
      <c r="B556" t="s">
        <v>1257</v>
      </c>
      <c r="C556" t="s">
        <v>4185</v>
      </c>
      <c r="D556" t="s">
        <v>4186</v>
      </c>
      <c r="E556" t="s">
        <v>309</v>
      </c>
      <c r="F556" t="s">
        <v>4297</v>
      </c>
      <c r="G556" t="s">
        <v>4298</v>
      </c>
      <c r="H556" t="s">
        <v>321</v>
      </c>
      <c r="I556" t="s">
        <v>965</v>
      </c>
      <c r="J556" t="s">
        <v>204</v>
      </c>
      <c r="K556" t="s">
        <v>204</v>
      </c>
      <c r="L556" t="s">
        <v>340</v>
      </c>
      <c r="M556" t="s">
        <v>582</v>
      </c>
      <c r="N556" t="s">
        <v>339</v>
      </c>
      <c r="O556" t="s">
        <v>1212</v>
      </c>
      <c r="P556" s="131">
        <v>5379</v>
      </c>
      <c r="Q556" s="131">
        <v>1</v>
      </c>
      <c r="R556" s="131">
        <v>5258</v>
      </c>
      <c r="T556" s="131">
        <v>282.82799999999997</v>
      </c>
      <c r="U556" s="132">
        <v>7.6999999999999996E-4</v>
      </c>
      <c r="V556" s="132">
        <v>6.9199999999999999E-3</v>
      </c>
      <c r="W556" s="132">
        <v>9.5E-4</v>
      </c>
    </row>
    <row r="557" spans="1:23">
      <c r="A557" t="s">
        <v>1213</v>
      </c>
      <c r="B557" t="s">
        <v>1257</v>
      </c>
      <c r="C557" t="s">
        <v>4189</v>
      </c>
      <c r="D557" t="s">
        <v>4190</v>
      </c>
      <c r="E557" t="s">
        <v>309</v>
      </c>
      <c r="F557" t="s">
        <v>4295</v>
      </c>
      <c r="G557" t="s">
        <v>4296</v>
      </c>
      <c r="H557" t="s">
        <v>321</v>
      </c>
      <c r="I557" t="s">
        <v>965</v>
      </c>
      <c r="J557" t="s">
        <v>204</v>
      </c>
      <c r="K557" t="s">
        <v>204</v>
      </c>
      <c r="L557" t="s">
        <v>340</v>
      </c>
      <c r="M557" t="s">
        <v>582</v>
      </c>
      <c r="N557" t="s">
        <v>339</v>
      </c>
      <c r="O557" t="s">
        <v>1212</v>
      </c>
      <c r="P557" s="131">
        <v>1456</v>
      </c>
      <c r="Q557" s="131">
        <v>1</v>
      </c>
      <c r="R557" s="131">
        <v>19080</v>
      </c>
      <c r="T557" s="131">
        <v>277.80500000000001</v>
      </c>
      <c r="U557" s="132">
        <v>6.0000000000000002E-5</v>
      </c>
      <c r="V557" s="132">
        <v>6.79E-3</v>
      </c>
      <c r="W557" s="132">
        <v>9.3999999999999997E-4</v>
      </c>
    </row>
    <row r="558" spans="1:23">
      <c r="A558" t="s">
        <v>1213</v>
      </c>
      <c r="B558" t="s">
        <v>1257</v>
      </c>
      <c r="C558" t="s">
        <v>4197</v>
      </c>
      <c r="D558" t="s">
        <v>4198</v>
      </c>
      <c r="E558" t="s">
        <v>309</v>
      </c>
      <c r="F558" t="s">
        <v>4231</v>
      </c>
      <c r="G558" t="s">
        <v>4232</v>
      </c>
      <c r="H558" t="s">
        <v>321</v>
      </c>
      <c r="I558" t="s">
        <v>965</v>
      </c>
      <c r="J558" t="s">
        <v>204</v>
      </c>
      <c r="K558" t="s">
        <v>204</v>
      </c>
      <c r="L558" t="s">
        <v>340</v>
      </c>
      <c r="M558" t="s">
        <v>604</v>
      </c>
      <c r="N558" t="s">
        <v>339</v>
      </c>
      <c r="O558" t="s">
        <v>1212</v>
      </c>
      <c r="P558" s="131">
        <v>921</v>
      </c>
      <c r="Q558" s="131">
        <v>1</v>
      </c>
      <c r="R558" s="131">
        <v>24020</v>
      </c>
      <c r="T558" s="131">
        <v>221.22399999999999</v>
      </c>
      <c r="U558" s="132">
        <v>3.0000000000000001E-5</v>
      </c>
      <c r="V558" s="132">
        <v>5.4099999999999999E-3</v>
      </c>
      <c r="W558" s="132">
        <v>7.5000000000000002E-4</v>
      </c>
    </row>
    <row r="559" spans="1:23">
      <c r="A559" t="s">
        <v>1213</v>
      </c>
      <c r="B559" t="s">
        <v>1257</v>
      </c>
      <c r="C559" t="s">
        <v>4193</v>
      </c>
      <c r="D559" t="s">
        <v>4194</v>
      </c>
      <c r="E559" t="s">
        <v>309</v>
      </c>
      <c r="F559" t="s">
        <v>4430</v>
      </c>
      <c r="G559" t="s">
        <v>4431</v>
      </c>
      <c r="H559" t="s">
        <v>321</v>
      </c>
      <c r="I559" t="s">
        <v>965</v>
      </c>
      <c r="J559" t="s">
        <v>204</v>
      </c>
      <c r="K559" t="s">
        <v>204</v>
      </c>
      <c r="L559" t="s">
        <v>340</v>
      </c>
      <c r="M559" t="s">
        <v>707</v>
      </c>
      <c r="N559" t="s">
        <v>339</v>
      </c>
      <c r="O559" t="s">
        <v>1212</v>
      </c>
      <c r="P559" s="131">
        <v>1703</v>
      </c>
      <c r="Q559" s="131">
        <v>1</v>
      </c>
      <c r="R559" s="131">
        <v>5309</v>
      </c>
      <c r="T559" s="131">
        <v>90.412000000000006</v>
      </c>
      <c r="U559" s="132">
        <v>4.8999999999999998E-4</v>
      </c>
      <c r="V559" s="132">
        <v>2.2100000000000002E-3</v>
      </c>
      <c r="W559" s="132">
        <v>2.9999999999999997E-4</v>
      </c>
    </row>
    <row r="560" spans="1:23">
      <c r="A560" t="s">
        <v>1213</v>
      </c>
      <c r="B560" t="s">
        <v>1257</v>
      </c>
      <c r="C560" t="s">
        <v>4173</v>
      </c>
      <c r="D560" t="s">
        <v>4174</v>
      </c>
      <c r="E560" t="s">
        <v>80</v>
      </c>
      <c r="F560" t="s">
        <v>4175</v>
      </c>
      <c r="G560" t="s">
        <v>4176</v>
      </c>
      <c r="H560" t="s">
        <v>321</v>
      </c>
      <c r="I560" t="s">
        <v>965</v>
      </c>
      <c r="J560" t="s">
        <v>205</v>
      </c>
      <c r="K560" t="s">
        <v>224</v>
      </c>
      <c r="L560" t="s">
        <v>346</v>
      </c>
      <c r="M560" t="s">
        <v>597</v>
      </c>
      <c r="N560" t="s">
        <v>339</v>
      </c>
      <c r="O560" t="s">
        <v>1215</v>
      </c>
      <c r="P560" s="131">
        <v>3355</v>
      </c>
      <c r="Q560" s="131">
        <v>3.718</v>
      </c>
      <c r="R560" s="131">
        <v>46892</v>
      </c>
      <c r="S560" s="131">
        <v>1.792</v>
      </c>
      <c r="T560" s="131">
        <v>5855.9179999999997</v>
      </c>
      <c r="U560" s="132">
        <v>0</v>
      </c>
      <c r="V560" s="132">
        <v>0.14321999999999999</v>
      </c>
      <c r="W560" s="132">
        <v>1.975E-2</v>
      </c>
    </row>
    <row r="561" spans="1:23">
      <c r="A561" t="s">
        <v>1213</v>
      </c>
      <c r="B561" t="s">
        <v>1257</v>
      </c>
      <c r="C561" t="s">
        <v>4177</v>
      </c>
      <c r="D561" t="s">
        <v>4178</v>
      </c>
      <c r="E561" t="s">
        <v>80</v>
      </c>
      <c r="F561" t="s">
        <v>4414</v>
      </c>
      <c r="G561" t="s">
        <v>4415</v>
      </c>
      <c r="H561" t="s">
        <v>321</v>
      </c>
      <c r="I561" t="s">
        <v>967</v>
      </c>
      <c r="J561" t="s">
        <v>205</v>
      </c>
      <c r="K561" t="s">
        <v>224</v>
      </c>
      <c r="L561" t="s">
        <v>344</v>
      </c>
      <c r="M561" t="s">
        <v>732</v>
      </c>
      <c r="N561" t="s">
        <v>339</v>
      </c>
      <c r="O561" t="s">
        <v>1215</v>
      </c>
      <c r="P561" s="131">
        <v>7903</v>
      </c>
      <c r="Q561" s="131">
        <v>3.718</v>
      </c>
      <c r="R561" s="131">
        <v>10869</v>
      </c>
      <c r="T561" s="131">
        <v>3193.6770000000001</v>
      </c>
      <c r="U561" s="132">
        <v>0</v>
      </c>
      <c r="V561" s="132">
        <v>7.8079999999999997E-2</v>
      </c>
      <c r="W561" s="132">
        <v>1.077E-2</v>
      </c>
    </row>
    <row r="562" spans="1:23">
      <c r="A562" t="s">
        <v>1213</v>
      </c>
      <c r="B562" t="s">
        <v>1257</v>
      </c>
      <c r="C562" t="s">
        <v>4181</v>
      </c>
      <c r="D562" t="s">
        <v>4182</v>
      </c>
      <c r="E562" t="s">
        <v>80</v>
      </c>
      <c r="F562" t="s">
        <v>4183</v>
      </c>
      <c r="G562" t="s">
        <v>4184</v>
      </c>
      <c r="H562" t="s">
        <v>321</v>
      </c>
      <c r="I562" t="s">
        <v>965</v>
      </c>
      <c r="J562" t="s">
        <v>205</v>
      </c>
      <c r="K562" t="s">
        <v>224</v>
      </c>
      <c r="L562" t="s">
        <v>344</v>
      </c>
      <c r="M562" t="s">
        <v>604</v>
      </c>
      <c r="N562" t="s">
        <v>339</v>
      </c>
      <c r="O562" t="s">
        <v>1215</v>
      </c>
      <c r="P562" s="131">
        <v>1471</v>
      </c>
      <c r="Q562" s="131">
        <v>3.718</v>
      </c>
      <c r="R562" s="131">
        <v>55939</v>
      </c>
      <c r="T562" s="131">
        <v>3059.4029999999998</v>
      </c>
      <c r="U562" s="132">
        <v>0</v>
      </c>
      <c r="V562" s="132">
        <v>7.4800000000000005E-2</v>
      </c>
      <c r="W562" s="132">
        <v>1.0319999999999999E-2</v>
      </c>
    </row>
    <row r="563" spans="1:23">
      <c r="A563" t="s">
        <v>1213</v>
      </c>
      <c r="B563" t="s">
        <v>1257</v>
      </c>
      <c r="C563" t="s">
        <v>4336</v>
      </c>
      <c r="D563" t="s">
        <v>4337</v>
      </c>
      <c r="E563" t="s">
        <v>80</v>
      </c>
      <c r="F563" t="s">
        <v>4338</v>
      </c>
      <c r="G563" t="s">
        <v>4339</v>
      </c>
      <c r="H563" t="s">
        <v>321</v>
      </c>
      <c r="I563" t="s">
        <v>965</v>
      </c>
      <c r="J563" t="s">
        <v>205</v>
      </c>
      <c r="K563" t="s">
        <v>224</v>
      </c>
      <c r="L563" t="s">
        <v>344</v>
      </c>
      <c r="M563" t="s">
        <v>604</v>
      </c>
      <c r="N563" t="s">
        <v>339</v>
      </c>
      <c r="O563" t="s">
        <v>1215</v>
      </c>
      <c r="P563" s="131">
        <v>3824</v>
      </c>
      <c r="Q563" s="131">
        <v>3.718</v>
      </c>
      <c r="R563" s="131">
        <v>17323</v>
      </c>
      <c r="T563" s="131">
        <v>2462.92</v>
      </c>
      <c r="U563" s="132">
        <v>0</v>
      </c>
      <c r="V563" s="132">
        <v>6.0220000000000003E-2</v>
      </c>
      <c r="W563" s="132">
        <v>8.3000000000000001E-3</v>
      </c>
    </row>
    <row r="564" spans="1:23">
      <c r="A564" t="s">
        <v>1213</v>
      </c>
      <c r="B564" t="s">
        <v>1257</v>
      </c>
      <c r="C564" t="s">
        <v>4177</v>
      </c>
      <c r="D564" t="s">
        <v>4178</v>
      </c>
      <c r="E564" t="s">
        <v>80</v>
      </c>
      <c r="F564" t="s">
        <v>4340</v>
      </c>
      <c r="G564" t="s">
        <v>4341</v>
      </c>
      <c r="H564" t="s">
        <v>321</v>
      </c>
      <c r="I564" t="s">
        <v>965</v>
      </c>
      <c r="J564" t="s">
        <v>205</v>
      </c>
      <c r="K564" t="s">
        <v>224</v>
      </c>
      <c r="L564" t="s">
        <v>344</v>
      </c>
      <c r="M564" t="s">
        <v>602</v>
      </c>
      <c r="N564" t="s">
        <v>339</v>
      </c>
      <c r="O564" t="s">
        <v>1215</v>
      </c>
      <c r="P564" s="131">
        <v>1209</v>
      </c>
      <c r="Q564" s="131">
        <v>3.718</v>
      </c>
      <c r="R564" s="131">
        <v>19949</v>
      </c>
      <c r="T564" s="131">
        <v>896.72</v>
      </c>
      <c r="U564" s="132">
        <v>0</v>
      </c>
      <c r="V564" s="132">
        <v>2.1919999999999999E-2</v>
      </c>
      <c r="W564" s="132">
        <v>3.0200000000000001E-3</v>
      </c>
    </row>
    <row r="565" spans="1:23">
      <c r="A565" t="s">
        <v>1213</v>
      </c>
      <c r="B565" t="s">
        <v>1257</v>
      </c>
      <c r="C565" t="s">
        <v>4181</v>
      </c>
      <c r="D565" t="s">
        <v>4182</v>
      </c>
      <c r="E565" t="s">
        <v>80</v>
      </c>
      <c r="F565" t="s">
        <v>4416</v>
      </c>
      <c r="G565" t="s">
        <v>4417</v>
      </c>
      <c r="H565" t="s">
        <v>321</v>
      </c>
      <c r="I565" t="s">
        <v>965</v>
      </c>
      <c r="J565" t="s">
        <v>205</v>
      </c>
      <c r="K565" t="s">
        <v>224</v>
      </c>
      <c r="L565" t="s">
        <v>344</v>
      </c>
      <c r="M565" t="s">
        <v>735</v>
      </c>
      <c r="N565" t="s">
        <v>339</v>
      </c>
      <c r="O565" t="s">
        <v>1215</v>
      </c>
      <c r="P565" s="131">
        <v>4116</v>
      </c>
      <c r="Q565" s="131">
        <v>3.718</v>
      </c>
      <c r="R565" s="131">
        <v>4981</v>
      </c>
      <c r="T565" s="131">
        <v>762.25699999999995</v>
      </c>
      <c r="U565" s="132">
        <v>0</v>
      </c>
      <c r="V565" s="132">
        <v>1.864E-2</v>
      </c>
      <c r="W565" s="132">
        <v>2.5699999999999998E-3</v>
      </c>
    </row>
    <row r="566" spans="1:23">
      <c r="A566" t="s">
        <v>1213</v>
      </c>
      <c r="B566" t="s">
        <v>1257</v>
      </c>
      <c r="C566" t="s">
        <v>4177</v>
      </c>
      <c r="D566" t="s">
        <v>4178</v>
      </c>
      <c r="E566" t="s">
        <v>80</v>
      </c>
      <c r="F566" t="s">
        <v>4438</v>
      </c>
      <c r="G566" t="s">
        <v>4439</v>
      </c>
      <c r="H566" t="s">
        <v>321</v>
      </c>
      <c r="I566" t="s">
        <v>967</v>
      </c>
      <c r="J566" t="s">
        <v>205</v>
      </c>
      <c r="K566" t="s">
        <v>224</v>
      </c>
      <c r="L566" t="s">
        <v>380</v>
      </c>
      <c r="M566" t="s">
        <v>732</v>
      </c>
      <c r="N566" t="s">
        <v>339</v>
      </c>
      <c r="O566" t="s">
        <v>1215</v>
      </c>
      <c r="P566" s="131">
        <v>1943</v>
      </c>
      <c r="Q566" s="131">
        <v>3.718</v>
      </c>
      <c r="R566" s="131">
        <v>9996</v>
      </c>
      <c r="T566" s="131">
        <v>722.11800000000005</v>
      </c>
      <c r="U566" s="132">
        <v>0</v>
      </c>
      <c r="V566" s="132">
        <v>1.7659999999999999E-2</v>
      </c>
      <c r="W566" s="132">
        <v>2.4299999999999999E-3</v>
      </c>
    </row>
    <row r="567" spans="1:23">
      <c r="A567" t="s">
        <v>1213</v>
      </c>
      <c r="B567" t="s">
        <v>1257</v>
      </c>
      <c r="C567" t="s">
        <v>4177</v>
      </c>
      <c r="D567" t="s">
        <v>4178</v>
      </c>
      <c r="E567" t="s">
        <v>80</v>
      </c>
      <c r="F567" t="s">
        <v>4432</v>
      </c>
      <c r="G567" t="s">
        <v>4433</v>
      </c>
      <c r="H567" t="s">
        <v>321</v>
      </c>
      <c r="I567" t="s">
        <v>965</v>
      </c>
      <c r="J567" t="s">
        <v>205</v>
      </c>
      <c r="K567" t="s">
        <v>224</v>
      </c>
      <c r="L567" t="s">
        <v>344</v>
      </c>
      <c r="M567" t="s">
        <v>735</v>
      </c>
      <c r="N567" t="s">
        <v>339</v>
      </c>
      <c r="O567" t="s">
        <v>1215</v>
      </c>
      <c r="P567" s="131">
        <v>2555</v>
      </c>
      <c r="Q567" s="131">
        <v>3.718</v>
      </c>
      <c r="R567" s="131">
        <v>6856</v>
      </c>
      <c r="T567" s="131">
        <v>651.28499999999997</v>
      </c>
      <c r="U567" s="132">
        <v>0</v>
      </c>
      <c r="V567" s="132">
        <v>1.592E-2</v>
      </c>
      <c r="W567" s="132">
        <v>2.2000000000000001E-3</v>
      </c>
    </row>
    <row r="568" spans="1:23">
      <c r="A568" t="s">
        <v>1213</v>
      </c>
      <c r="B568" t="s">
        <v>1257</v>
      </c>
      <c r="C568" t="s">
        <v>4177</v>
      </c>
      <c r="D568" t="s">
        <v>4178</v>
      </c>
      <c r="E568" t="s">
        <v>80</v>
      </c>
      <c r="F568" t="s">
        <v>4434</v>
      </c>
      <c r="G568" t="s">
        <v>4435</v>
      </c>
      <c r="H568" t="s">
        <v>321</v>
      </c>
      <c r="I568" t="s">
        <v>965</v>
      </c>
      <c r="J568" t="s">
        <v>205</v>
      </c>
      <c r="K568" t="s">
        <v>238</v>
      </c>
      <c r="L568" t="s">
        <v>314</v>
      </c>
      <c r="M568" t="s">
        <v>706</v>
      </c>
      <c r="N568" t="s">
        <v>339</v>
      </c>
      <c r="O568" t="s">
        <v>1216</v>
      </c>
      <c r="P568" s="131">
        <v>655</v>
      </c>
      <c r="Q568" s="131">
        <v>4.0218999999999996</v>
      </c>
      <c r="R568" s="131">
        <v>22500</v>
      </c>
      <c r="T568" s="131">
        <v>592.72799999999995</v>
      </c>
      <c r="U568" s="132">
        <v>0</v>
      </c>
      <c r="V568" s="132">
        <v>1.4489999999999999E-2</v>
      </c>
      <c r="W568" s="132">
        <v>2E-3</v>
      </c>
    </row>
    <row r="569" spans="1:23">
      <c r="A569" t="s">
        <v>1213</v>
      </c>
      <c r="B569" t="s">
        <v>1257</v>
      </c>
      <c r="C569" t="s">
        <v>4386</v>
      </c>
      <c r="D569" t="s">
        <v>4387</v>
      </c>
      <c r="E569" t="s">
        <v>80</v>
      </c>
      <c r="F569" t="s">
        <v>4388</v>
      </c>
      <c r="G569" t="s">
        <v>4389</v>
      </c>
      <c r="H569" t="s">
        <v>321</v>
      </c>
      <c r="I569" t="s">
        <v>965</v>
      </c>
      <c r="J569" t="s">
        <v>205</v>
      </c>
      <c r="K569" t="s">
        <v>281</v>
      </c>
      <c r="L569" t="s">
        <v>314</v>
      </c>
      <c r="M569" t="s">
        <v>735</v>
      </c>
      <c r="N569" t="s">
        <v>339</v>
      </c>
      <c r="O569" t="s">
        <v>1216</v>
      </c>
      <c r="P569" s="131">
        <v>3451</v>
      </c>
      <c r="Q569" s="131">
        <v>4.0218999999999996</v>
      </c>
      <c r="R569" s="131">
        <v>4201.3999999999996</v>
      </c>
      <c r="T569" s="131">
        <v>583.13699999999994</v>
      </c>
      <c r="U569" s="132">
        <v>0</v>
      </c>
      <c r="V569" s="132">
        <v>1.426E-2</v>
      </c>
      <c r="W569" s="132">
        <v>1.97E-3</v>
      </c>
    </row>
    <row r="570" spans="1:23">
      <c r="A570" t="s">
        <v>1213</v>
      </c>
      <c r="B570" t="s">
        <v>1257</v>
      </c>
      <c r="C570" t="s">
        <v>4177</v>
      </c>
      <c r="D570" t="s">
        <v>4178</v>
      </c>
      <c r="E570" t="s">
        <v>80</v>
      </c>
      <c r="F570" t="s">
        <v>4436</v>
      </c>
      <c r="G570" t="s">
        <v>4437</v>
      </c>
      <c r="H570" t="s">
        <v>321</v>
      </c>
      <c r="I570" t="s">
        <v>965</v>
      </c>
      <c r="J570" t="s">
        <v>205</v>
      </c>
      <c r="K570" t="s">
        <v>224</v>
      </c>
      <c r="L570" t="s">
        <v>344</v>
      </c>
      <c r="M570" t="s">
        <v>735</v>
      </c>
      <c r="N570" t="s">
        <v>339</v>
      </c>
      <c r="O570" t="s">
        <v>1215</v>
      </c>
      <c r="P570" s="131">
        <v>888</v>
      </c>
      <c r="Q570" s="131">
        <v>3.718</v>
      </c>
      <c r="R570" s="131">
        <v>8899</v>
      </c>
      <c r="T570" s="131">
        <v>293.80799999999999</v>
      </c>
      <c r="U570" s="132">
        <v>0</v>
      </c>
      <c r="V570" s="132">
        <v>7.1799999999999998E-3</v>
      </c>
      <c r="W570" s="132">
        <v>9.8999999999999999E-4</v>
      </c>
    </row>
    <row r="571" spans="1:23">
      <c r="A571" t="s">
        <v>1213</v>
      </c>
      <c r="B571" t="s">
        <v>1257</v>
      </c>
      <c r="C571" t="s">
        <v>4380</v>
      </c>
      <c r="D571" t="s">
        <v>4381</v>
      </c>
      <c r="E571" t="s">
        <v>80</v>
      </c>
      <c r="F571" t="s">
        <v>4384</v>
      </c>
      <c r="G571" t="s">
        <v>4385</v>
      </c>
      <c r="H571" t="s">
        <v>321</v>
      </c>
      <c r="I571" t="s">
        <v>965</v>
      </c>
      <c r="J571" t="s">
        <v>205</v>
      </c>
      <c r="K571" t="s">
        <v>224</v>
      </c>
      <c r="L571" t="s">
        <v>344</v>
      </c>
      <c r="M571" t="s">
        <v>735</v>
      </c>
      <c r="N571" t="s">
        <v>339</v>
      </c>
      <c r="O571" t="s">
        <v>1215</v>
      </c>
      <c r="P571" s="131">
        <v>1930</v>
      </c>
      <c r="Q571" s="131">
        <v>3.718</v>
      </c>
      <c r="R571" s="131">
        <v>3907</v>
      </c>
      <c r="T571" s="131">
        <v>280.35599999999999</v>
      </c>
      <c r="U571" s="132">
        <v>0</v>
      </c>
      <c r="V571" s="132">
        <v>6.8500000000000002E-3</v>
      </c>
      <c r="W571" s="132">
        <v>9.5E-4</v>
      </c>
    </row>
    <row r="572" spans="1:23">
      <c r="A572" t="s">
        <v>1213</v>
      </c>
      <c r="B572" t="s">
        <v>1257</v>
      </c>
      <c r="C572" t="s">
        <v>4177</v>
      </c>
      <c r="D572" t="s">
        <v>4178</v>
      </c>
      <c r="E572" t="s">
        <v>80</v>
      </c>
      <c r="F572" t="s">
        <v>4350</v>
      </c>
      <c r="G572" t="s">
        <v>4351</v>
      </c>
      <c r="H572" t="s">
        <v>321</v>
      </c>
      <c r="I572" t="s">
        <v>965</v>
      </c>
      <c r="J572" t="s">
        <v>205</v>
      </c>
      <c r="K572" t="s">
        <v>224</v>
      </c>
      <c r="L572" t="s">
        <v>344</v>
      </c>
      <c r="M572" t="s">
        <v>735</v>
      </c>
      <c r="N572" t="s">
        <v>339</v>
      </c>
      <c r="O572" t="s">
        <v>1215</v>
      </c>
      <c r="P572" s="131">
        <v>294</v>
      </c>
      <c r="Q572" s="131">
        <v>3.718</v>
      </c>
      <c r="R572" s="131">
        <v>18817</v>
      </c>
      <c r="T572" s="131">
        <v>205.68700000000001</v>
      </c>
      <c r="U572" s="132">
        <v>0</v>
      </c>
      <c r="V572" s="132">
        <v>5.0299999999999997E-3</v>
      </c>
      <c r="W572" s="132">
        <v>6.8999999999999997E-4</v>
      </c>
    </row>
    <row r="573" spans="1:23">
      <c r="A573" t="s">
        <v>1213</v>
      </c>
      <c r="B573" t="s">
        <v>1257</v>
      </c>
      <c r="C573" t="s">
        <v>4177</v>
      </c>
      <c r="D573" t="s">
        <v>4178</v>
      </c>
      <c r="E573" t="s">
        <v>80</v>
      </c>
      <c r="F573" t="s">
        <v>4330</v>
      </c>
      <c r="G573" t="s">
        <v>4331</v>
      </c>
      <c r="H573" t="s">
        <v>321</v>
      </c>
      <c r="I573" t="s">
        <v>965</v>
      </c>
      <c r="J573" t="s">
        <v>205</v>
      </c>
      <c r="K573" t="s">
        <v>224</v>
      </c>
      <c r="L573" t="s">
        <v>368</v>
      </c>
      <c r="M573" t="s">
        <v>735</v>
      </c>
      <c r="N573" t="s">
        <v>339</v>
      </c>
      <c r="O573" t="s">
        <v>1216</v>
      </c>
      <c r="P573" s="131">
        <v>197</v>
      </c>
      <c r="Q573" s="131">
        <v>4.0218999999999996</v>
      </c>
      <c r="R573" s="131">
        <v>18438</v>
      </c>
      <c r="T573" s="131">
        <v>146.08699999999999</v>
      </c>
      <c r="U573" s="132">
        <v>0</v>
      </c>
      <c r="V573" s="132">
        <v>3.5699999999999998E-3</v>
      </c>
      <c r="W573" s="132">
        <v>4.8999999999999998E-4</v>
      </c>
    </row>
    <row r="574" spans="1:23">
      <c r="A574" t="s">
        <v>1213</v>
      </c>
      <c r="B574" t="s">
        <v>1214</v>
      </c>
    </row>
    <row r="575" spans="1:23">
      <c r="A575" t="s">
        <v>1213</v>
      </c>
      <c r="B575" t="s">
        <v>1222</v>
      </c>
    </row>
    <row r="576" spans="1:23">
      <c r="A576" t="s">
        <v>1213</v>
      </c>
      <c r="B576" t="s">
        <v>1244</v>
      </c>
    </row>
    <row r="577" spans="1:2">
      <c r="A577" t="s">
        <v>1213</v>
      </c>
      <c r="B577" t="s">
        <v>1247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3"/>
  <sheetViews>
    <sheetView rightToLeft="1" topLeftCell="A127" workbookViewId="0">
      <selection activeCell="C35" sqref="C35"/>
    </sheetView>
  </sheetViews>
  <sheetFormatPr defaultColWidth="9" defaultRowHeight="14.25"/>
  <cols>
    <col min="1" max="4" width="11.625" style="4" customWidth="1"/>
    <col min="5" max="5" width="10" style="4" bestFit="1" customWidth="1"/>
    <col min="6" max="6" width="44.875" style="4" bestFit="1" customWidth="1"/>
    <col min="7" max="7" width="15.125" style="4" bestFit="1" customWidth="1"/>
    <col min="8" max="12" width="11.625" style="4" customWidth="1"/>
    <col min="13" max="13" width="11.625" style="2"/>
    <col min="14" max="18" width="11.625" style="4" customWidth="1"/>
    <col min="19" max="19" width="15.625" style="4" bestFit="1" customWidth="1"/>
    <col min="20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t="s">
        <v>4193</v>
      </c>
      <c r="D2" t="s">
        <v>4194</v>
      </c>
      <c r="E2" t="s">
        <v>309</v>
      </c>
      <c r="F2" t="s">
        <v>4492</v>
      </c>
      <c r="G2" t="s">
        <v>4493</v>
      </c>
      <c r="H2" t="s">
        <v>321</v>
      </c>
      <c r="I2" t="s">
        <v>970</v>
      </c>
      <c r="J2" t="s">
        <v>204</v>
      </c>
      <c r="K2" t="s">
        <v>204</v>
      </c>
      <c r="L2" t="s">
        <v>325</v>
      </c>
      <c r="M2" t="s">
        <v>340</v>
      </c>
      <c r="N2" t="s">
        <v>678</v>
      </c>
      <c r="O2" t="s">
        <v>339</v>
      </c>
      <c r="P2" t="s">
        <v>1212</v>
      </c>
      <c r="Q2" s="131">
        <v>1596000</v>
      </c>
      <c r="R2" s="131">
        <v>1</v>
      </c>
      <c r="S2" s="131">
        <v>102.08</v>
      </c>
      <c r="T2" s="131">
        <v>1629.1969999999999</v>
      </c>
      <c r="U2" s="132">
        <v>2.5399999999999999E-2</v>
      </c>
      <c r="V2" s="132">
        <v>1</v>
      </c>
      <c r="W2" s="132">
        <v>1.383E-2</v>
      </c>
    </row>
    <row r="3" spans="1:23">
      <c r="A3" t="s">
        <v>1213</v>
      </c>
      <c r="B3" t="s">
        <v>1217</v>
      </c>
      <c r="C3" t="s">
        <v>4193</v>
      </c>
      <c r="D3" t="s">
        <v>4194</v>
      </c>
      <c r="E3" t="s">
        <v>309</v>
      </c>
      <c r="F3" t="s">
        <v>4494</v>
      </c>
      <c r="G3" t="s">
        <v>4495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605</v>
      </c>
      <c r="O3" t="s">
        <v>339</v>
      </c>
      <c r="P3" t="s">
        <v>1212</v>
      </c>
      <c r="Q3" s="131">
        <v>16185000</v>
      </c>
      <c r="R3" s="131">
        <v>1</v>
      </c>
      <c r="S3" s="131">
        <v>261.92</v>
      </c>
      <c r="T3" s="131">
        <v>42391.752</v>
      </c>
      <c r="U3" s="132">
        <v>2.1010000000000001E-2</v>
      </c>
      <c r="V3" s="132">
        <v>0.19650000000000001</v>
      </c>
      <c r="W3" s="132">
        <v>2.853E-2</v>
      </c>
    </row>
    <row r="4" spans="1:23">
      <c r="A4" t="s">
        <v>1213</v>
      </c>
      <c r="B4" t="s">
        <v>1217</v>
      </c>
      <c r="C4" t="s">
        <v>4185</v>
      </c>
      <c r="D4" t="s">
        <v>4186</v>
      </c>
      <c r="E4" t="s">
        <v>309</v>
      </c>
      <c r="F4" t="s">
        <v>4496</v>
      </c>
      <c r="G4" t="s">
        <v>4497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605</v>
      </c>
      <c r="O4" t="s">
        <v>339</v>
      </c>
      <c r="P4" t="s">
        <v>1212</v>
      </c>
      <c r="Q4" s="131">
        <v>17746000</v>
      </c>
      <c r="R4" s="131">
        <v>1</v>
      </c>
      <c r="S4" s="131">
        <v>197.78</v>
      </c>
      <c r="T4" s="131">
        <v>35098.038999999997</v>
      </c>
      <c r="U4" s="132">
        <v>2.997E-2</v>
      </c>
      <c r="V4" s="132">
        <v>0.16269</v>
      </c>
      <c r="W4" s="132">
        <v>2.3619999999999999E-2</v>
      </c>
    </row>
    <row r="5" spans="1:23">
      <c r="A5" t="s">
        <v>1213</v>
      </c>
      <c r="B5" t="s">
        <v>1217</v>
      </c>
      <c r="C5" t="s">
        <v>4185</v>
      </c>
      <c r="D5" t="s">
        <v>4186</v>
      </c>
      <c r="E5" t="s">
        <v>309</v>
      </c>
      <c r="F5" t="s">
        <v>4498</v>
      </c>
      <c r="G5" t="s">
        <v>4499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604</v>
      </c>
      <c r="O5" t="s">
        <v>339</v>
      </c>
      <c r="P5" t="s">
        <v>1212</v>
      </c>
      <c r="Q5" s="131">
        <v>11289000</v>
      </c>
      <c r="R5" s="131">
        <v>1</v>
      </c>
      <c r="S5" s="131">
        <v>296.57</v>
      </c>
      <c r="T5" s="131">
        <v>33479.786999999997</v>
      </c>
      <c r="U5" s="132">
        <v>1.559E-2</v>
      </c>
      <c r="V5" s="132">
        <v>0.15518999999999999</v>
      </c>
      <c r="W5" s="132">
        <v>2.2530000000000001E-2</v>
      </c>
    </row>
    <row r="6" spans="1:23">
      <c r="A6" t="s">
        <v>1213</v>
      </c>
      <c r="B6" t="s">
        <v>1217</v>
      </c>
      <c r="C6" t="s">
        <v>4193</v>
      </c>
      <c r="D6" t="s">
        <v>4194</v>
      </c>
      <c r="E6" t="s">
        <v>309</v>
      </c>
      <c r="F6" t="s">
        <v>4500</v>
      </c>
      <c r="G6" t="s">
        <v>4501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604</v>
      </c>
      <c r="O6" t="s">
        <v>339</v>
      </c>
      <c r="P6" t="s">
        <v>1212</v>
      </c>
      <c r="Q6" s="131">
        <v>8261000</v>
      </c>
      <c r="R6" s="131">
        <v>1</v>
      </c>
      <c r="S6" s="131">
        <v>281.11</v>
      </c>
      <c r="T6" s="131">
        <v>23222.496999999999</v>
      </c>
      <c r="U6" s="132">
        <v>5.4799999999999996E-3</v>
      </c>
      <c r="V6" s="132">
        <v>0.10764</v>
      </c>
      <c r="W6" s="132">
        <v>1.5630000000000002E-2</v>
      </c>
    </row>
    <row r="7" spans="1:23">
      <c r="A7" t="s">
        <v>1213</v>
      </c>
      <c r="B7" t="s">
        <v>1217</v>
      </c>
      <c r="C7" t="s">
        <v>4201</v>
      </c>
      <c r="D7" t="s">
        <v>4202</v>
      </c>
      <c r="E7" t="s">
        <v>309</v>
      </c>
      <c r="F7" t="s">
        <v>4502</v>
      </c>
      <c r="G7" t="s">
        <v>4503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605</v>
      </c>
      <c r="O7" t="s">
        <v>339</v>
      </c>
      <c r="P7" t="s">
        <v>1212</v>
      </c>
      <c r="Q7" s="131">
        <v>8976000</v>
      </c>
      <c r="R7" s="131">
        <v>1</v>
      </c>
      <c r="S7" s="131">
        <v>196.2</v>
      </c>
      <c r="T7" s="131">
        <v>17610.912</v>
      </c>
      <c r="U7" s="132">
        <v>1.958E-2</v>
      </c>
      <c r="V7" s="132">
        <v>8.1629999999999994E-2</v>
      </c>
      <c r="W7" s="132">
        <v>1.1849999999999999E-2</v>
      </c>
    </row>
    <row r="8" spans="1:23">
      <c r="A8" t="s">
        <v>1213</v>
      </c>
      <c r="B8" t="s">
        <v>1217</v>
      </c>
      <c r="C8" t="s">
        <v>4201</v>
      </c>
      <c r="D8" t="s">
        <v>4202</v>
      </c>
      <c r="E8" t="s">
        <v>309</v>
      </c>
      <c r="F8" t="s">
        <v>4504</v>
      </c>
      <c r="G8" t="s">
        <v>4505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604</v>
      </c>
      <c r="O8" t="s">
        <v>339</v>
      </c>
      <c r="P8" t="s">
        <v>1212</v>
      </c>
      <c r="Q8" s="131">
        <v>7000000</v>
      </c>
      <c r="R8" s="131">
        <v>1</v>
      </c>
      <c r="S8" s="131">
        <v>227.6</v>
      </c>
      <c r="T8" s="131">
        <v>15932</v>
      </c>
      <c r="U8" s="132">
        <v>4.8599999999999997E-3</v>
      </c>
      <c r="V8" s="132">
        <v>7.3849999999999999E-2</v>
      </c>
      <c r="W8" s="132">
        <v>1.072E-2</v>
      </c>
    </row>
    <row r="9" spans="1:23">
      <c r="A9" t="s">
        <v>1213</v>
      </c>
      <c r="B9" t="s">
        <v>1217</v>
      </c>
      <c r="C9" t="s">
        <v>4506</v>
      </c>
      <c r="D9" t="s">
        <v>4190</v>
      </c>
      <c r="E9" t="s">
        <v>309</v>
      </c>
      <c r="F9" t="s">
        <v>4507</v>
      </c>
      <c r="G9" t="s">
        <v>4508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605</v>
      </c>
      <c r="O9" t="s">
        <v>339</v>
      </c>
      <c r="P9" t="s">
        <v>1212</v>
      </c>
      <c r="Q9" s="131">
        <v>6968000</v>
      </c>
      <c r="R9" s="131">
        <v>1</v>
      </c>
      <c r="S9" s="131">
        <v>166.69</v>
      </c>
      <c r="T9" s="131">
        <v>11614.959000000001</v>
      </c>
      <c r="U9" s="132">
        <v>1.166E-2</v>
      </c>
      <c r="V9" s="132">
        <v>5.3839999999999999E-2</v>
      </c>
      <c r="W9" s="132">
        <v>7.8200000000000006E-3</v>
      </c>
    </row>
    <row r="10" spans="1:23">
      <c r="A10" t="s">
        <v>1213</v>
      </c>
      <c r="B10" t="s">
        <v>1217</v>
      </c>
      <c r="C10" t="s">
        <v>4185</v>
      </c>
      <c r="D10" t="s">
        <v>4186</v>
      </c>
      <c r="E10" t="s">
        <v>309</v>
      </c>
      <c r="F10" t="s">
        <v>4509</v>
      </c>
      <c r="G10" t="s">
        <v>4510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610</v>
      </c>
      <c r="O10" t="s">
        <v>339</v>
      </c>
      <c r="P10" t="s">
        <v>1212</v>
      </c>
      <c r="Q10" s="131">
        <v>4023000</v>
      </c>
      <c r="R10" s="131">
        <v>1</v>
      </c>
      <c r="S10" s="131">
        <v>177.73</v>
      </c>
      <c r="T10" s="131">
        <v>7150.0780000000004</v>
      </c>
      <c r="U10" s="132">
        <v>0.15828</v>
      </c>
      <c r="V10" s="132">
        <v>3.3140000000000003E-2</v>
      </c>
      <c r="W10" s="132">
        <v>4.81E-3</v>
      </c>
    </row>
    <row r="11" spans="1:23">
      <c r="A11" t="s">
        <v>1213</v>
      </c>
      <c r="B11" t="s">
        <v>1217</v>
      </c>
      <c r="C11" t="s">
        <v>4197</v>
      </c>
      <c r="D11" t="s">
        <v>4198</v>
      </c>
      <c r="E11" t="s">
        <v>309</v>
      </c>
      <c r="F11" t="s">
        <v>4511</v>
      </c>
      <c r="G11" t="s">
        <v>4512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605</v>
      </c>
      <c r="O11" t="s">
        <v>339</v>
      </c>
      <c r="P11" t="s">
        <v>1212</v>
      </c>
      <c r="Q11" s="131">
        <v>2677000</v>
      </c>
      <c r="R11" s="131">
        <v>1</v>
      </c>
      <c r="S11" s="131">
        <v>260.25</v>
      </c>
      <c r="T11" s="131">
        <v>6966.893</v>
      </c>
      <c r="U11" s="132">
        <v>4.6899999999999997E-3</v>
      </c>
      <c r="V11" s="132">
        <v>3.2289999999999999E-2</v>
      </c>
      <c r="W11" s="132">
        <v>4.6899999999999997E-3</v>
      </c>
    </row>
    <row r="12" spans="1:23">
      <c r="A12" t="s">
        <v>1213</v>
      </c>
      <c r="B12" t="s">
        <v>1217</v>
      </c>
      <c r="C12" t="s">
        <v>4189</v>
      </c>
      <c r="D12" t="s">
        <v>4190</v>
      </c>
      <c r="E12" t="s">
        <v>309</v>
      </c>
      <c r="F12" t="s">
        <v>4513</v>
      </c>
      <c r="G12" t="s">
        <v>4514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610</v>
      </c>
      <c r="O12" t="s">
        <v>339</v>
      </c>
      <c r="P12" t="s">
        <v>1212</v>
      </c>
      <c r="Q12" s="131">
        <v>4125000</v>
      </c>
      <c r="R12" s="131">
        <v>1</v>
      </c>
      <c r="S12" s="131">
        <v>157.72</v>
      </c>
      <c r="T12" s="131">
        <v>6505.95</v>
      </c>
      <c r="U12" s="132">
        <v>2.8490000000000001E-2</v>
      </c>
      <c r="V12" s="132">
        <v>3.0159999999999999E-2</v>
      </c>
      <c r="W12" s="132">
        <v>4.3800000000000002E-3</v>
      </c>
    </row>
    <row r="13" spans="1:23">
      <c r="A13" t="s">
        <v>1213</v>
      </c>
      <c r="B13" t="s">
        <v>1217</v>
      </c>
      <c r="C13" t="s">
        <v>4193</v>
      </c>
      <c r="D13" t="s">
        <v>4194</v>
      </c>
      <c r="E13" t="s">
        <v>309</v>
      </c>
      <c r="F13" t="s">
        <v>4515</v>
      </c>
      <c r="G13" t="s">
        <v>4516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610</v>
      </c>
      <c r="O13" t="s">
        <v>339</v>
      </c>
      <c r="P13" t="s">
        <v>1212</v>
      </c>
      <c r="Q13" s="131">
        <v>3918000</v>
      </c>
      <c r="R13" s="131">
        <v>1</v>
      </c>
      <c r="S13" s="131">
        <v>166.05</v>
      </c>
      <c r="T13" s="131">
        <v>6505.8389999999999</v>
      </c>
      <c r="U13" s="132">
        <v>7.5660000000000005E-2</v>
      </c>
      <c r="V13" s="132">
        <v>3.0159999999999999E-2</v>
      </c>
      <c r="W13" s="132">
        <v>4.3800000000000002E-3</v>
      </c>
    </row>
    <row r="14" spans="1:23">
      <c r="A14" t="s">
        <v>1213</v>
      </c>
      <c r="B14" t="s">
        <v>1217</v>
      </c>
      <c r="C14" t="s">
        <v>4189</v>
      </c>
      <c r="D14" t="s">
        <v>4190</v>
      </c>
      <c r="E14" t="s">
        <v>309</v>
      </c>
      <c r="F14" t="s">
        <v>4517</v>
      </c>
      <c r="G14" t="s">
        <v>4518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604</v>
      </c>
      <c r="O14" t="s">
        <v>339</v>
      </c>
      <c r="P14" t="s">
        <v>1212</v>
      </c>
      <c r="Q14" s="131">
        <v>1800000</v>
      </c>
      <c r="R14" s="131">
        <v>1</v>
      </c>
      <c r="S14" s="131">
        <v>277.12</v>
      </c>
      <c r="T14" s="131">
        <v>4988.16</v>
      </c>
      <c r="U14" s="132">
        <v>6.5300000000000002E-3</v>
      </c>
      <c r="V14" s="132">
        <v>2.3120000000000002E-2</v>
      </c>
      <c r="W14" s="132">
        <v>3.3600000000000001E-3</v>
      </c>
    </row>
    <row r="15" spans="1:23">
      <c r="A15" t="s">
        <v>1213</v>
      </c>
      <c r="B15" t="s">
        <v>1217</v>
      </c>
      <c r="C15" t="s">
        <v>4185</v>
      </c>
      <c r="D15" t="s">
        <v>4186</v>
      </c>
      <c r="E15" t="s">
        <v>309</v>
      </c>
      <c r="F15" t="s">
        <v>4519</v>
      </c>
      <c r="G15" t="s">
        <v>4520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598</v>
      </c>
      <c r="O15" t="s">
        <v>339</v>
      </c>
      <c r="P15" t="s">
        <v>1212</v>
      </c>
      <c r="Q15" s="131">
        <v>3093000</v>
      </c>
      <c r="R15" s="131">
        <v>1</v>
      </c>
      <c r="S15" s="131">
        <v>122.16</v>
      </c>
      <c r="T15" s="131">
        <v>3778.4090000000001</v>
      </c>
      <c r="U15" s="132">
        <v>7.1900000000000002E-3</v>
      </c>
      <c r="V15" s="132">
        <v>1.7510000000000001E-2</v>
      </c>
      <c r="W15" s="132">
        <v>2.5400000000000002E-3</v>
      </c>
    </row>
    <row r="16" spans="1:23">
      <c r="A16" t="s">
        <v>1213</v>
      </c>
      <c r="B16" t="s">
        <v>1217</v>
      </c>
      <c r="C16" t="s">
        <v>4197</v>
      </c>
      <c r="D16" t="s">
        <v>4198</v>
      </c>
      <c r="E16" t="s">
        <v>309</v>
      </c>
      <c r="F16" t="s">
        <v>4521</v>
      </c>
      <c r="G16" t="s">
        <v>4522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581</v>
      </c>
      <c r="O16" t="s">
        <v>339</v>
      </c>
      <c r="P16" t="s">
        <v>1212</v>
      </c>
      <c r="Q16" s="131">
        <v>265000</v>
      </c>
      <c r="R16" s="131">
        <v>1</v>
      </c>
      <c r="S16" s="131">
        <v>185.12</v>
      </c>
      <c r="T16" s="131">
        <v>490.56799999999998</v>
      </c>
      <c r="U16" s="132">
        <v>5.4999999999999997E-3</v>
      </c>
      <c r="V16" s="132">
        <v>2.2699999999999999E-3</v>
      </c>
      <c r="W16" s="132">
        <v>3.3E-4</v>
      </c>
    </row>
    <row r="17" spans="1:23">
      <c r="A17" t="s">
        <v>1213</v>
      </c>
      <c r="B17" t="s">
        <v>1218</v>
      </c>
      <c r="C17" t="s">
        <v>4197</v>
      </c>
      <c r="D17" t="s">
        <v>4198</v>
      </c>
      <c r="E17" t="s">
        <v>309</v>
      </c>
      <c r="F17" t="s">
        <v>4511</v>
      </c>
      <c r="G17" t="s">
        <v>4512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605</v>
      </c>
      <c r="O17" t="s">
        <v>339</v>
      </c>
      <c r="P17" t="s">
        <v>1212</v>
      </c>
      <c r="Q17" s="131">
        <v>8245000</v>
      </c>
      <c r="R17" s="131">
        <v>1</v>
      </c>
      <c r="S17" s="131">
        <v>260.25</v>
      </c>
      <c r="T17" s="131">
        <v>21457.613000000001</v>
      </c>
      <c r="U17" s="132">
        <v>1.4460000000000001E-2</v>
      </c>
      <c r="V17" s="132">
        <v>0.15215000000000001</v>
      </c>
      <c r="W17" s="132">
        <v>6.0290000000000003E-2</v>
      </c>
    </row>
    <row r="18" spans="1:23">
      <c r="A18" t="s">
        <v>1213</v>
      </c>
      <c r="B18" t="s">
        <v>1218</v>
      </c>
      <c r="C18" t="s">
        <v>4185</v>
      </c>
      <c r="D18" t="s">
        <v>4186</v>
      </c>
      <c r="E18" t="s">
        <v>309</v>
      </c>
      <c r="F18" t="s">
        <v>4496</v>
      </c>
      <c r="G18" t="s">
        <v>4497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605</v>
      </c>
      <c r="O18" t="s">
        <v>339</v>
      </c>
      <c r="P18" t="s">
        <v>1212</v>
      </c>
      <c r="Q18" s="131">
        <v>10392000</v>
      </c>
      <c r="R18" s="131">
        <v>1</v>
      </c>
      <c r="S18" s="131">
        <v>197.78</v>
      </c>
      <c r="T18" s="131">
        <v>20553.297999999999</v>
      </c>
      <c r="U18" s="132">
        <v>1.755E-2</v>
      </c>
      <c r="V18" s="132">
        <v>0.14574000000000001</v>
      </c>
      <c r="W18" s="132">
        <v>5.7750000000000003E-2</v>
      </c>
    </row>
    <row r="19" spans="1:23">
      <c r="A19" t="s">
        <v>1213</v>
      </c>
      <c r="B19" t="s">
        <v>1218</v>
      </c>
      <c r="C19" t="s">
        <v>4193</v>
      </c>
      <c r="D19" t="s">
        <v>4194</v>
      </c>
      <c r="E19" t="s">
        <v>309</v>
      </c>
      <c r="F19" t="s">
        <v>4494</v>
      </c>
      <c r="G19" t="s">
        <v>4495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605</v>
      </c>
      <c r="O19" t="s">
        <v>339</v>
      </c>
      <c r="P19" t="s">
        <v>1212</v>
      </c>
      <c r="Q19" s="131">
        <v>7035000</v>
      </c>
      <c r="R19" s="131">
        <v>1</v>
      </c>
      <c r="S19" s="131">
        <v>261.92</v>
      </c>
      <c r="T19" s="131">
        <v>18426.072</v>
      </c>
      <c r="U19" s="132">
        <v>9.1299999999999992E-3</v>
      </c>
      <c r="V19" s="132">
        <v>0.13066</v>
      </c>
      <c r="W19" s="132">
        <v>5.1769999999999997E-2</v>
      </c>
    </row>
    <row r="20" spans="1:23">
      <c r="A20" t="s">
        <v>1213</v>
      </c>
      <c r="B20" t="s">
        <v>1218</v>
      </c>
      <c r="C20" t="s">
        <v>4201</v>
      </c>
      <c r="D20" t="s">
        <v>4202</v>
      </c>
      <c r="E20" t="s">
        <v>309</v>
      </c>
      <c r="F20" t="s">
        <v>4502</v>
      </c>
      <c r="G20" t="s">
        <v>4503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605</v>
      </c>
      <c r="O20" t="s">
        <v>339</v>
      </c>
      <c r="P20" t="s">
        <v>1212</v>
      </c>
      <c r="Q20" s="131">
        <v>7412000</v>
      </c>
      <c r="R20" s="131">
        <v>1</v>
      </c>
      <c r="S20" s="131">
        <v>196.2</v>
      </c>
      <c r="T20" s="131">
        <v>14542.343999999999</v>
      </c>
      <c r="U20" s="132">
        <v>1.617E-2</v>
      </c>
      <c r="V20" s="132">
        <v>0.10312</v>
      </c>
      <c r="W20" s="132">
        <v>4.086E-2</v>
      </c>
    </row>
    <row r="21" spans="1:23">
      <c r="A21" t="s">
        <v>1213</v>
      </c>
      <c r="B21" t="s">
        <v>1218</v>
      </c>
      <c r="C21" t="s">
        <v>4185</v>
      </c>
      <c r="D21" t="s">
        <v>4186</v>
      </c>
      <c r="E21" t="s">
        <v>309</v>
      </c>
      <c r="F21" t="s">
        <v>4498</v>
      </c>
      <c r="G21" t="s">
        <v>4499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604</v>
      </c>
      <c r="O21" t="s">
        <v>339</v>
      </c>
      <c r="P21" t="s">
        <v>1212</v>
      </c>
      <c r="Q21" s="131">
        <v>4109000</v>
      </c>
      <c r="R21" s="131">
        <v>1</v>
      </c>
      <c r="S21" s="131">
        <v>296.57</v>
      </c>
      <c r="T21" s="131">
        <v>12186.061</v>
      </c>
      <c r="U21" s="132">
        <v>5.6699999999999997E-3</v>
      </c>
      <c r="V21" s="132">
        <v>8.6410000000000001E-2</v>
      </c>
      <c r="W21" s="132">
        <v>3.424E-2</v>
      </c>
    </row>
    <row r="22" spans="1:23">
      <c r="A22" t="s">
        <v>1213</v>
      </c>
      <c r="B22" t="s">
        <v>1218</v>
      </c>
      <c r="C22" t="s">
        <v>4506</v>
      </c>
      <c r="D22" t="s">
        <v>4190</v>
      </c>
      <c r="E22" t="s">
        <v>309</v>
      </c>
      <c r="F22" t="s">
        <v>4507</v>
      </c>
      <c r="G22" t="s">
        <v>4508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605</v>
      </c>
      <c r="O22" t="s">
        <v>339</v>
      </c>
      <c r="P22" t="s">
        <v>1212</v>
      </c>
      <c r="Q22" s="131">
        <v>7183000</v>
      </c>
      <c r="R22" s="131">
        <v>1</v>
      </c>
      <c r="S22" s="131">
        <v>166.69</v>
      </c>
      <c r="T22" s="131">
        <v>11973.343000000001</v>
      </c>
      <c r="U22" s="132">
        <v>1.2019999999999999E-2</v>
      </c>
      <c r="V22" s="132">
        <v>8.4900000000000003E-2</v>
      </c>
      <c r="W22" s="132">
        <v>3.3640000000000003E-2</v>
      </c>
    </row>
    <row r="23" spans="1:23">
      <c r="A23" t="s">
        <v>1213</v>
      </c>
      <c r="B23" t="s">
        <v>1218</v>
      </c>
      <c r="C23" t="s">
        <v>4201</v>
      </c>
      <c r="D23" t="s">
        <v>4202</v>
      </c>
      <c r="E23" t="s">
        <v>309</v>
      </c>
      <c r="F23" t="s">
        <v>4504</v>
      </c>
      <c r="G23" t="s">
        <v>4505</v>
      </c>
      <c r="H23" t="s">
        <v>321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604</v>
      </c>
      <c r="O23" t="s">
        <v>339</v>
      </c>
      <c r="P23" t="s">
        <v>1212</v>
      </c>
      <c r="Q23" s="131">
        <v>4500000</v>
      </c>
      <c r="R23" s="131">
        <v>1</v>
      </c>
      <c r="S23" s="131">
        <v>227.6</v>
      </c>
      <c r="T23" s="131">
        <v>10242</v>
      </c>
      <c r="U23" s="132">
        <v>3.13E-3</v>
      </c>
      <c r="V23" s="132">
        <v>7.2620000000000004E-2</v>
      </c>
      <c r="W23" s="132">
        <v>2.878E-2</v>
      </c>
    </row>
    <row r="24" spans="1:23">
      <c r="A24" t="s">
        <v>1213</v>
      </c>
      <c r="B24" t="s">
        <v>1218</v>
      </c>
      <c r="C24" t="s">
        <v>4193</v>
      </c>
      <c r="D24" t="s">
        <v>4194</v>
      </c>
      <c r="E24" t="s">
        <v>309</v>
      </c>
      <c r="F24" t="s">
        <v>4500</v>
      </c>
      <c r="G24" t="s">
        <v>4501</v>
      </c>
      <c r="H24" t="s">
        <v>321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604</v>
      </c>
      <c r="O24" t="s">
        <v>339</v>
      </c>
      <c r="P24" t="s">
        <v>1212</v>
      </c>
      <c r="Q24" s="131">
        <v>2920000</v>
      </c>
      <c r="R24" s="131">
        <v>1</v>
      </c>
      <c r="S24" s="131">
        <v>281.11</v>
      </c>
      <c r="T24" s="131">
        <v>8208.4120000000003</v>
      </c>
      <c r="U24" s="132">
        <v>1.9400000000000001E-3</v>
      </c>
      <c r="V24" s="132">
        <v>5.8200000000000002E-2</v>
      </c>
      <c r="W24" s="132">
        <v>2.3060000000000001E-2</v>
      </c>
    </row>
    <row r="25" spans="1:23">
      <c r="A25" t="s">
        <v>1213</v>
      </c>
      <c r="B25" t="s">
        <v>1218</v>
      </c>
      <c r="C25" t="s">
        <v>4185</v>
      </c>
      <c r="D25" t="s">
        <v>4186</v>
      </c>
      <c r="E25" t="s">
        <v>309</v>
      </c>
      <c r="F25" t="s">
        <v>4519</v>
      </c>
      <c r="G25" t="s">
        <v>4520</v>
      </c>
      <c r="H25" t="s">
        <v>321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598</v>
      </c>
      <c r="O25" t="s">
        <v>339</v>
      </c>
      <c r="P25" t="s">
        <v>1212</v>
      </c>
      <c r="Q25" s="131">
        <v>4515000</v>
      </c>
      <c r="R25" s="131">
        <v>1</v>
      </c>
      <c r="S25" s="131">
        <v>122.16</v>
      </c>
      <c r="T25" s="131">
        <v>5515.5240000000003</v>
      </c>
      <c r="U25" s="132">
        <v>1.0489999999999999E-2</v>
      </c>
      <c r="V25" s="132">
        <v>3.9109999999999999E-2</v>
      </c>
      <c r="W25" s="132">
        <v>1.55E-2</v>
      </c>
    </row>
    <row r="26" spans="1:23">
      <c r="A26" t="s">
        <v>1213</v>
      </c>
      <c r="B26" t="s">
        <v>1218</v>
      </c>
      <c r="C26" t="s">
        <v>4197</v>
      </c>
      <c r="D26" t="s">
        <v>4198</v>
      </c>
      <c r="E26" t="s">
        <v>309</v>
      </c>
      <c r="F26" t="s">
        <v>4521</v>
      </c>
      <c r="G26" t="s">
        <v>4522</v>
      </c>
      <c r="H26" t="s">
        <v>321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581</v>
      </c>
      <c r="O26" t="s">
        <v>339</v>
      </c>
      <c r="P26" t="s">
        <v>1212</v>
      </c>
      <c r="Q26" s="131">
        <v>2823000</v>
      </c>
      <c r="R26" s="131">
        <v>1</v>
      </c>
      <c r="S26" s="131">
        <v>185.12</v>
      </c>
      <c r="T26" s="131">
        <v>5225.9380000000001</v>
      </c>
      <c r="U26" s="132">
        <v>5.8569999999999997E-2</v>
      </c>
      <c r="V26" s="132">
        <v>3.7060000000000003E-2</v>
      </c>
      <c r="W26" s="132">
        <v>1.468E-2</v>
      </c>
    </row>
    <row r="27" spans="1:23">
      <c r="A27" t="s">
        <v>1213</v>
      </c>
      <c r="B27" t="s">
        <v>1218</v>
      </c>
      <c r="C27" t="s">
        <v>4189</v>
      </c>
      <c r="D27" t="s">
        <v>4190</v>
      </c>
      <c r="E27" t="s">
        <v>309</v>
      </c>
      <c r="F27" t="s">
        <v>4517</v>
      </c>
      <c r="G27" t="s">
        <v>4518</v>
      </c>
      <c r="H27" t="s">
        <v>321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604</v>
      </c>
      <c r="O27" t="s">
        <v>339</v>
      </c>
      <c r="P27" t="s">
        <v>1212</v>
      </c>
      <c r="Q27" s="131">
        <v>1262000</v>
      </c>
      <c r="R27" s="131">
        <v>1</v>
      </c>
      <c r="S27" s="131">
        <v>277.12</v>
      </c>
      <c r="T27" s="131">
        <v>3497.2539999999999</v>
      </c>
      <c r="U27" s="132">
        <v>4.5799999999999999E-3</v>
      </c>
      <c r="V27" s="132">
        <v>2.4799999999999999E-2</v>
      </c>
      <c r="W27" s="132">
        <v>9.8300000000000002E-3</v>
      </c>
    </row>
    <row r="28" spans="1:23">
      <c r="A28" t="s">
        <v>1213</v>
      </c>
      <c r="B28" t="s">
        <v>1218</v>
      </c>
      <c r="C28" t="s">
        <v>4506</v>
      </c>
      <c r="D28" t="s">
        <v>4190</v>
      </c>
      <c r="E28" t="s">
        <v>309</v>
      </c>
      <c r="F28" t="s">
        <v>4523</v>
      </c>
      <c r="G28" t="s">
        <v>4524</v>
      </c>
      <c r="H28" t="s">
        <v>321</v>
      </c>
      <c r="I28" t="s">
        <v>917</v>
      </c>
      <c r="J28" t="s">
        <v>204</v>
      </c>
      <c r="K28" t="s">
        <v>204</v>
      </c>
      <c r="L28" t="s">
        <v>325</v>
      </c>
      <c r="M28" t="s">
        <v>340</v>
      </c>
      <c r="O28" t="s">
        <v>339</v>
      </c>
      <c r="P28" t="s">
        <v>1212</v>
      </c>
      <c r="Q28" s="131">
        <v>1320000</v>
      </c>
      <c r="R28" s="131">
        <v>1</v>
      </c>
      <c r="S28" s="131">
        <v>233.01</v>
      </c>
      <c r="T28" s="131">
        <v>3075.732</v>
      </c>
      <c r="U28" s="132">
        <v>2.0300000000000001E-3</v>
      </c>
      <c r="V28" s="132">
        <v>2.181E-2</v>
      </c>
      <c r="W28" s="132">
        <v>8.6400000000000001E-3</v>
      </c>
    </row>
    <row r="29" spans="1:23">
      <c r="A29" t="s">
        <v>1213</v>
      </c>
      <c r="B29" t="s">
        <v>1218</v>
      </c>
      <c r="C29" t="s">
        <v>4185</v>
      </c>
      <c r="D29" t="s">
        <v>4186</v>
      </c>
      <c r="E29" t="s">
        <v>309</v>
      </c>
      <c r="F29" t="s">
        <v>4509</v>
      </c>
      <c r="G29" t="s">
        <v>4510</v>
      </c>
      <c r="H29" t="s">
        <v>321</v>
      </c>
      <c r="I29" t="s">
        <v>917</v>
      </c>
      <c r="J29" t="s">
        <v>204</v>
      </c>
      <c r="K29" t="s">
        <v>204</v>
      </c>
      <c r="L29" t="s">
        <v>325</v>
      </c>
      <c r="M29" t="s">
        <v>340</v>
      </c>
      <c r="N29" t="s">
        <v>610</v>
      </c>
      <c r="O29" t="s">
        <v>339</v>
      </c>
      <c r="P29" t="s">
        <v>1212</v>
      </c>
      <c r="Q29" s="131">
        <v>1282000</v>
      </c>
      <c r="R29" s="131">
        <v>1</v>
      </c>
      <c r="S29" s="131">
        <v>177.73</v>
      </c>
      <c r="T29" s="131">
        <v>2278.4989999999998</v>
      </c>
      <c r="U29" s="132">
        <v>5.0439999999999999E-2</v>
      </c>
      <c r="V29" s="132">
        <v>1.6160000000000001E-2</v>
      </c>
      <c r="W29" s="132">
        <v>6.4000000000000003E-3</v>
      </c>
    </row>
    <row r="30" spans="1:23">
      <c r="A30" t="s">
        <v>1213</v>
      </c>
      <c r="B30" t="s">
        <v>1218</v>
      </c>
      <c r="C30" t="s">
        <v>4193</v>
      </c>
      <c r="D30" t="s">
        <v>4194</v>
      </c>
      <c r="E30" t="s">
        <v>309</v>
      </c>
      <c r="F30" t="s">
        <v>4515</v>
      </c>
      <c r="G30" t="s">
        <v>4516</v>
      </c>
      <c r="H30" t="s">
        <v>321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610</v>
      </c>
      <c r="O30" t="s">
        <v>339</v>
      </c>
      <c r="P30" t="s">
        <v>1212</v>
      </c>
      <c r="Q30" s="131">
        <v>1160000</v>
      </c>
      <c r="R30" s="131">
        <v>1</v>
      </c>
      <c r="S30" s="131">
        <v>166.05</v>
      </c>
      <c r="T30" s="131">
        <v>1926.18</v>
      </c>
      <c r="U30" s="132">
        <v>2.24E-2</v>
      </c>
      <c r="V30" s="132">
        <v>1.366E-2</v>
      </c>
      <c r="W30" s="132">
        <v>5.4099999999999999E-3</v>
      </c>
    </row>
    <row r="31" spans="1:23">
      <c r="A31" t="s">
        <v>1213</v>
      </c>
      <c r="B31" t="s">
        <v>1218</v>
      </c>
      <c r="C31" t="s">
        <v>4189</v>
      </c>
      <c r="D31" t="s">
        <v>4190</v>
      </c>
      <c r="E31" t="s">
        <v>309</v>
      </c>
      <c r="F31" t="s">
        <v>4513</v>
      </c>
      <c r="G31" t="s">
        <v>4514</v>
      </c>
      <c r="H31" t="s">
        <v>321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610</v>
      </c>
      <c r="O31" t="s">
        <v>339</v>
      </c>
      <c r="P31" t="s">
        <v>1212</v>
      </c>
      <c r="Q31" s="131">
        <v>1217000</v>
      </c>
      <c r="R31" s="131">
        <v>1</v>
      </c>
      <c r="S31" s="131">
        <v>157.72</v>
      </c>
      <c r="T31" s="131">
        <v>1919.452</v>
      </c>
      <c r="U31" s="132">
        <v>8.4100000000000008E-3</v>
      </c>
      <c r="V31" s="132">
        <v>1.3610000000000001E-2</v>
      </c>
      <c r="W31" s="132">
        <v>5.3899999999999998E-3</v>
      </c>
    </row>
    <row r="32" spans="1:23">
      <c r="A32" t="s">
        <v>1213</v>
      </c>
      <c r="B32" t="s">
        <v>1223</v>
      </c>
      <c r="C32" t="s">
        <v>4193</v>
      </c>
      <c r="D32" t="s">
        <v>4194</v>
      </c>
      <c r="E32" t="s">
        <v>309</v>
      </c>
      <c r="F32" t="s">
        <v>4494</v>
      </c>
      <c r="G32" t="s">
        <v>4495</v>
      </c>
      <c r="H32" t="s">
        <v>321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605</v>
      </c>
      <c r="O32" t="s">
        <v>339</v>
      </c>
      <c r="P32" t="s">
        <v>1212</v>
      </c>
      <c r="Q32" s="131">
        <v>10450000</v>
      </c>
      <c r="R32" s="131">
        <v>1</v>
      </c>
      <c r="S32" s="131">
        <v>261.92</v>
      </c>
      <c r="T32" s="131">
        <v>27370.639999999999</v>
      </c>
      <c r="U32" s="132">
        <v>1.357E-2</v>
      </c>
      <c r="V32" s="132">
        <v>0.45223000000000002</v>
      </c>
      <c r="W32" s="132">
        <v>4.6469999999999997E-2</v>
      </c>
    </row>
    <row r="33" spans="1:23">
      <c r="A33" t="s">
        <v>1213</v>
      </c>
      <c r="B33" t="s">
        <v>1223</v>
      </c>
      <c r="C33" t="s">
        <v>4185</v>
      </c>
      <c r="D33" t="s">
        <v>4186</v>
      </c>
      <c r="E33" t="s">
        <v>309</v>
      </c>
      <c r="F33" t="s">
        <v>4519</v>
      </c>
      <c r="G33" t="s">
        <v>4520</v>
      </c>
      <c r="H33" t="s">
        <v>321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598</v>
      </c>
      <c r="O33" t="s">
        <v>339</v>
      </c>
      <c r="P33" t="s">
        <v>1212</v>
      </c>
      <c r="Q33" s="131">
        <v>7925000</v>
      </c>
      <c r="R33" s="131">
        <v>1</v>
      </c>
      <c r="S33" s="131">
        <v>122.16</v>
      </c>
      <c r="T33" s="131">
        <v>9681.18</v>
      </c>
      <c r="U33" s="132">
        <v>1.8419999999999999E-2</v>
      </c>
      <c r="V33" s="132">
        <v>0.15995999999999999</v>
      </c>
      <c r="W33" s="132">
        <v>1.644E-2</v>
      </c>
    </row>
    <row r="34" spans="1:23">
      <c r="A34" t="s">
        <v>1213</v>
      </c>
      <c r="B34" t="s">
        <v>1223</v>
      </c>
      <c r="C34" t="s">
        <v>4525</v>
      </c>
      <c r="F34" t="s">
        <v>4526</v>
      </c>
      <c r="G34" t="s">
        <v>4527</v>
      </c>
      <c r="H34" t="s">
        <v>321</v>
      </c>
      <c r="I34" t="s">
        <v>917</v>
      </c>
      <c r="J34" t="s">
        <v>205</v>
      </c>
      <c r="K34" t="s">
        <v>233</v>
      </c>
      <c r="L34" t="s">
        <v>325</v>
      </c>
      <c r="M34" t="s">
        <v>314</v>
      </c>
      <c r="N34" t="s">
        <v>706</v>
      </c>
      <c r="O34" t="s">
        <v>339</v>
      </c>
      <c r="P34" t="s">
        <v>1227</v>
      </c>
      <c r="Q34" s="131">
        <v>93000</v>
      </c>
      <c r="R34" s="131">
        <v>4.8108000000000004</v>
      </c>
      <c r="S34" s="131">
        <v>1082.53</v>
      </c>
      <c r="T34" s="131">
        <v>4843.2870000000003</v>
      </c>
      <c r="U34" s="132">
        <v>4.0000000000000003E-5</v>
      </c>
      <c r="V34" s="132">
        <v>8.0019999999999994E-2</v>
      </c>
      <c r="W34" s="132">
        <v>8.2199999999999999E-3</v>
      </c>
    </row>
    <row r="35" spans="1:23">
      <c r="A35" t="s">
        <v>1213</v>
      </c>
      <c r="B35" t="s">
        <v>1223</v>
      </c>
      <c r="C35" t="s">
        <v>4528</v>
      </c>
      <c r="D35" t="s">
        <v>4529</v>
      </c>
      <c r="E35" t="s">
        <v>80</v>
      </c>
      <c r="F35" t="s">
        <v>4530</v>
      </c>
      <c r="G35" t="s">
        <v>4531</v>
      </c>
      <c r="H35" t="s">
        <v>321</v>
      </c>
      <c r="I35" t="s">
        <v>917</v>
      </c>
      <c r="J35" t="s">
        <v>205</v>
      </c>
      <c r="K35" t="s">
        <v>224</v>
      </c>
      <c r="L35" t="s">
        <v>325</v>
      </c>
      <c r="M35" t="s">
        <v>314</v>
      </c>
      <c r="N35" t="s">
        <v>580</v>
      </c>
      <c r="O35" t="s">
        <v>339</v>
      </c>
      <c r="P35" t="s">
        <v>1215</v>
      </c>
      <c r="Q35" s="131">
        <v>21350.67</v>
      </c>
      <c r="R35" s="131">
        <v>3.718</v>
      </c>
      <c r="S35" s="131">
        <v>3159.06</v>
      </c>
      <c r="T35" s="131">
        <v>2507.7179999999998</v>
      </c>
      <c r="U35" s="132">
        <v>1.0000000000000001E-5</v>
      </c>
      <c r="V35" s="132">
        <v>4.1430000000000002E-2</v>
      </c>
      <c r="W35" s="132">
        <v>4.2599999999999999E-3</v>
      </c>
    </row>
    <row r="36" spans="1:23">
      <c r="A36" t="s">
        <v>1213</v>
      </c>
      <c r="B36" t="s">
        <v>1223</v>
      </c>
      <c r="C36" t="s">
        <v>4532</v>
      </c>
      <c r="D36" t="s">
        <v>4533</v>
      </c>
      <c r="E36" t="s">
        <v>80</v>
      </c>
      <c r="F36" t="s">
        <v>4534</v>
      </c>
      <c r="G36" t="s">
        <v>4535</v>
      </c>
      <c r="H36" t="s">
        <v>321</v>
      </c>
      <c r="I36" t="s">
        <v>917</v>
      </c>
      <c r="J36" t="s">
        <v>205</v>
      </c>
      <c r="K36" t="s">
        <v>244</v>
      </c>
      <c r="L36" t="s">
        <v>325</v>
      </c>
      <c r="M36" t="s">
        <v>314</v>
      </c>
      <c r="N36" t="s">
        <v>580</v>
      </c>
      <c r="O36" t="s">
        <v>339</v>
      </c>
      <c r="P36" t="s">
        <v>1215</v>
      </c>
      <c r="Q36" s="131">
        <v>2650</v>
      </c>
      <c r="R36" s="131">
        <v>3.718</v>
      </c>
      <c r="S36" s="131">
        <v>25250</v>
      </c>
      <c r="T36" s="131">
        <v>2487.8069999999998</v>
      </c>
      <c r="U36" s="132">
        <v>0</v>
      </c>
      <c r="V36" s="132">
        <v>4.1099999999999998E-2</v>
      </c>
      <c r="W36" s="132">
        <v>4.2199999999999998E-3</v>
      </c>
    </row>
    <row r="37" spans="1:23">
      <c r="A37" t="s">
        <v>1213</v>
      </c>
      <c r="B37" t="s">
        <v>1223</v>
      </c>
      <c r="C37" t="s">
        <v>4536</v>
      </c>
      <c r="D37" t="s">
        <v>4537</v>
      </c>
      <c r="E37" t="s">
        <v>80</v>
      </c>
      <c r="F37" t="s">
        <v>4538</v>
      </c>
      <c r="G37" t="s">
        <v>4539</v>
      </c>
      <c r="H37" t="s">
        <v>321</v>
      </c>
      <c r="I37" t="s">
        <v>917</v>
      </c>
      <c r="J37" t="s">
        <v>205</v>
      </c>
      <c r="K37" t="s">
        <v>293</v>
      </c>
      <c r="L37" t="s">
        <v>325</v>
      </c>
      <c r="M37" t="s">
        <v>314</v>
      </c>
      <c r="N37" t="s">
        <v>720</v>
      </c>
      <c r="O37" t="s">
        <v>339</v>
      </c>
      <c r="P37" t="s">
        <v>1215</v>
      </c>
      <c r="Q37" s="131">
        <v>28500</v>
      </c>
      <c r="R37" s="131">
        <v>3.718</v>
      </c>
      <c r="S37" s="131">
        <v>2148.06</v>
      </c>
      <c r="T37" s="131">
        <v>2276.1489999999999</v>
      </c>
      <c r="U37" s="132">
        <v>3.0000000000000001E-5</v>
      </c>
      <c r="V37" s="132">
        <v>3.7609999999999998E-2</v>
      </c>
      <c r="W37" s="132">
        <v>3.8600000000000001E-3</v>
      </c>
    </row>
    <row r="38" spans="1:23">
      <c r="A38" t="s">
        <v>1213</v>
      </c>
      <c r="B38" t="s">
        <v>1223</v>
      </c>
      <c r="C38" t="s">
        <v>4540</v>
      </c>
      <c r="D38" t="s">
        <v>4541</v>
      </c>
      <c r="E38" t="s">
        <v>80</v>
      </c>
      <c r="F38" t="s">
        <v>4542</v>
      </c>
      <c r="G38" t="s">
        <v>4543</v>
      </c>
      <c r="H38" t="s">
        <v>321</v>
      </c>
      <c r="I38" t="s">
        <v>917</v>
      </c>
      <c r="J38" t="s">
        <v>205</v>
      </c>
      <c r="K38" t="s">
        <v>233</v>
      </c>
      <c r="L38" t="s">
        <v>325</v>
      </c>
      <c r="M38" t="s">
        <v>314</v>
      </c>
      <c r="N38" t="s">
        <v>735</v>
      </c>
      <c r="O38" t="s">
        <v>339</v>
      </c>
      <c r="P38" t="s">
        <v>1227</v>
      </c>
      <c r="Q38" s="131">
        <v>292000</v>
      </c>
      <c r="R38" s="131">
        <v>4.8108000000000004</v>
      </c>
      <c r="S38" s="131">
        <v>134.41</v>
      </c>
      <c r="T38" s="131">
        <v>1888.1289999999999</v>
      </c>
      <c r="U38" s="132">
        <v>1.7000000000000001E-4</v>
      </c>
      <c r="V38" s="132">
        <v>3.1199999999999999E-2</v>
      </c>
      <c r="W38" s="132">
        <v>3.2100000000000002E-3</v>
      </c>
    </row>
    <row r="39" spans="1:23">
      <c r="A39" t="s">
        <v>1213</v>
      </c>
      <c r="B39" t="s">
        <v>1223</v>
      </c>
      <c r="C39" t="s">
        <v>4544</v>
      </c>
      <c r="D39" t="s">
        <v>4545</v>
      </c>
      <c r="E39" t="s">
        <v>80</v>
      </c>
      <c r="F39" t="s">
        <v>4546</v>
      </c>
      <c r="G39" t="s">
        <v>4547</v>
      </c>
      <c r="H39" t="s">
        <v>321</v>
      </c>
      <c r="I39" t="s">
        <v>917</v>
      </c>
      <c r="J39" t="s">
        <v>205</v>
      </c>
      <c r="K39" t="s">
        <v>293</v>
      </c>
      <c r="L39" t="s">
        <v>325</v>
      </c>
      <c r="M39" t="s">
        <v>314</v>
      </c>
      <c r="N39" t="s">
        <v>580</v>
      </c>
      <c r="O39" t="s">
        <v>339</v>
      </c>
      <c r="P39" t="s">
        <v>1215</v>
      </c>
      <c r="Q39" s="131">
        <v>2100</v>
      </c>
      <c r="R39" s="131">
        <v>3.718</v>
      </c>
      <c r="S39" s="131">
        <v>23545.03</v>
      </c>
      <c r="T39" s="131">
        <v>1838.3489999999999</v>
      </c>
      <c r="U39" s="132">
        <v>0</v>
      </c>
      <c r="V39" s="132">
        <v>3.0370000000000001E-2</v>
      </c>
      <c r="W39" s="132">
        <v>3.1199999999999999E-3</v>
      </c>
    </row>
    <row r="40" spans="1:23">
      <c r="A40" t="s">
        <v>1213</v>
      </c>
      <c r="B40" t="s">
        <v>1223</v>
      </c>
      <c r="C40" t="s">
        <v>4548</v>
      </c>
      <c r="D40" t="s">
        <v>4549</v>
      </c>
      <c r="E40" t="s">
        <v>80</v>
      </c>
      <c r="F40" t="s">
        <v>4550</v>
      </c>
      <c r="G40" t="s">
        <v>4551</v>
      </c>
      <c r="H40" t="s">
        <v>321</v>
      </c>
      <c r="I40" t="s">
        <v>917</v>
      </c>
      <c r="J40" t="s">
        <v>205</v>
      </c>
      <c r="K40" t="s">
        <v>293</v>
      </c>
      <c r="L40" t="s">
        <v>325</v>
      </c>
      <c r="M40" t="s">
        <v>314</v>
      </c>
      <c r="N40" t="s">
        <v>735</v>
      </c>
      <c r="O40" t="s">
        <v>339</v>
      </c>
      <c r="P40" t="s">
        <v>1216</v>
      </c>
      <c r="Q40" s="131">
        <v>9500</v>
      </c>
      <c r="R40" s="131">
        <v>4.0218999999999996</v>
      </c>
      <c r="S40" s="131">
        <v>4551</v>
      </c>
      <c r="T40" s="131">
        <v>1738.848</v>
      </c>
      <c r="U40" s="132">
        <v>0</v>
      </c>
      <c r="V40" s="132">
        <v>2.8729999999999999E-2</v>
      </c>
      <c r="W40" s="132">
        <v>2.9499999999999999E-3</v>
      </c>
    </row>
    <row r="41" spans="1:23">
      <c r="A41" t="s">
        <v>1213</v>
      </c>
      <c r="B41" t="s">
        <v>1223</v>
      </c>
      <c r="C41" t="s">
        <v>4552</v>
      </c>
      <c r="D41" t="s">
        <v>4553</v>
      </c>
      <c r="E41" t="s">
        <v>80</v>
      </c>
      <c r="F41" t="s">
        <v>4554</v>
      </c>
      <c r="G41" t="s">
        <v>4555</v>
      </c>
      <c r="H41" t="s">
        <v>321</v>
      </c>
      <c r="I41" t="s">
        <v>917</v>
      </c>
      <c r="J41" t="s">
        <v>205</v>
      </c>
      <c r="K41" t="s">
        <v>293</v>
      </c>
      <c r="L41" t="s">
        <v>325</v>
      </c>
      <c r="M41" t="s">
        <v>314</v>
      </c>
      <c r="N41" t="s">
        <v>735</v>
      </c>
      <c r="O41" t="s">
        <v>339</v>
      </c>
      <c r="P41" t="s">
        <v>1216</v>
      </c>
      <c r="Q41" s="131">
        <v>1675</v>
      </c>
      <c r="R41" s="131">
        <v>4.0218999999999996</v>
      </c>
      <c r="S41" s="131">
        <v>22207</v>
      </c>
      <c r="T41" s="131">
        <v>1496.0150000000001</v>
      </c>
      <c r="U41" s="132">
        <v>0</v>
      </c>
      <c r="V41" s="132">
        <v>2.4719999999999999E-2</v>
      </c>
      <c r="W41" s="132">
        <v>2.5400000000000002E-3</v>
      </c>
    </row>
    <row r="42" spans="1:23">
      <c r="A42" t="s">
        <v>1213</v>
      </c>
      <c r="B42" t="s">
        <v>1223</v>
      </c>
      <c r="C42" t="s">
        <v>4556</v>
      </c>
      <c r="D42" t="s">
        <v>4557</v>
      </c>
      <c r="E42" t="s">
        <v>80</v>
      </c>
      <c r="F42" t="s">
        <v>4558</v>
      </c>
      <c r="G42" t="s">
        <v>4559</v>
      </c>
      <c r="H42" t="s">
        <v>321</v>
      </c>
      <c r="I42" t="s">
        <v>917</v>
      </c>
      <c r="J42" t="s">
        <v>205</v>
      </c>
      <c r="K42" t="s">
        <v>293</v>
      </c>
      <c r="L42" t="s">
        <v>325</v>
      </c>
      <c r="M42" t="s">
        <v>314</v>
      </c>
      <c r="N42" t="s">
        <v>735</v>
      </c>
      <c r="O42" t="s">
        <v>339</v>
      </c>
      <c r="P42" t="s">
        <v>1215</v>
      </c>
      <c r="Q42" s="131">
        <v>235</v>
      </c>
      <c r="R42" s="131">
        <v>3.718</v>
      </c>
      <c r="S42" s="131">
        <v>159284</v>
      </c>
      <c r="T42" s="131">
        <v>1391.712</v>
      </c>
      <c r="U42" s="132">
        <v>0</v>
      </c>
      <c r="V42" s="132">
        <v>2.299E-2</v>
      </c>
      <c r="W42" s="132">
        <v>2.3600000000000001E-3</v>
      </c>
    </row>
    <row r="43" spans="1:23">
      <c r="A43" t="s">
        <v>1213</v>
      </c>
      <c r="B43" t="s">
        <v>1223</v>
      </c>
      <c r="C43" t="s">
        <v>4560</v>
      </c>
      <c r="D43" t="s">
        <v>4561</v>
      </c>
      <c r="E43" t="s">
        <v>80</v>
      </c>
      <c r="F43" t="s">
        <v>4560</v>
      </c>
      <c r="G43" t="s">
        <v>4562</v>
      </c>
      <c r="H43" t="s">
        <v>321</v>
      </c>
      <c r="I43" t="s">
        <v>917</v>
      </c>
      <c r="J43" t="s">
        <v>205</v>
      </c>
      <c r="K43" t="s">
        <v>287</v>
      </c>
      <c r="L43" t="s">
        <v>325</v>
      </c>
      <c r="M43" t="s">
        <v>344</v>
      </c>
      <c r="N43" t="s">
        <v>735</v>
      </c>
      <c r="O43" t="s">
        <v>339</v>
      </c>
      <c r="P43" t="s">
        <v>1224</v>
      </c>
      <c r="Q43" s="131">
        <v>1395</v>
      </c>
      <c r="R43" s="131">
        <v>4.2171000000000003</v>
      </c>
      <c r="S43" s="131">
        <v>18100</v>
      </c>
      <c r="T43" s="131">
        <v>1064.797</v>
      </c>
      <c r="U43" s="132">
        <v>0</v>
      </c>
      <c r="V43" s="132">
        <v>1.7590000000000001E-2</v>
      </c>
      <c r="W43" s="132">
        <v>1.81E-3</v>
      </c>
    </row>
    <row r="44" spans="1:23">
      <c r="A44" t="s">
        <v>1213</v>
      </c>
      <c r="B44" t="s">
        <v>1223</v>
      </c>
      <c r="C44" t="s">
        <v>4563</v>
      </c>
      <c r="D44" t="s">
        <v>4564</v>
      </c>
      <c r="E44" t="s">
        <v>80</v>
      </c>
      <c r="F44" t="s">
        <v>4565</v>
      </c>
      <c r="G44" t="s">
        <v>4566</v>
      </c>
      <c r="H44" t="s">
        <v>321</v>
      </c>
      <c r="I44" t="s">
        <v>917</v>
      </c>
      <c r="J44" t="s">
        <v>205</v>
      </c>
      <c r="K44" t="s">
        <v>293</v>
      </c>
      <c r="L44" t="s">
        <v>325</v>
      </c>
      <c r="M44" t="s">
        <v>314</v>
      </c>
      <c r="N44" t="s">
        <v>735</v>
      </c>
      <c r="O44" t="s">
        <v>339</v>
      </c>
      <c r="P44" t="s">
        <v>1225</v>
      </c>
      <c r="Q44" s="131">
        <v>2100</v>
      </c>
      <c r="R44" s="131">
        <v>2.4892999999999998E-2</v>
      </c>
      <c r="S44" s="131">
        <v>1667149</v>
      </c>
      <c r="T44" s="131">
        <v>871.50699999999995</v>
      </c>
      <c r="U44" s="132">
        <v>0</v>
      </c>
      <c r="V44" s="132">
        <v>1.44E-2</v>
      </c>
      <c r="W44" s="132">
        <v>1.48E-3</v>
      </c>
    </row>
    <row r="45" spans="1:23">
      <c r="A45" t="s">
        <v>1213</v>
      </c>
      <c r="B45" t="s">
        <v>1223</v>
      </c>
      <c r="C45" t="s">
        <v>4567</v>
      </c>
      <c r="D45" t="s">
        <v>4568</v>
      </c>
      <c r="E45" t="s">
        <v>80</v>
      </c>
      <c r="F45" t="s">
        <v>4569</v>
      </c>
      <c r="G45" t="s">
        <v>4570</v>
      </c>
      <c r="H45" t="s">
        <v>321</v>
      </c>
      <c r="I45" t="s">
        <v>917</v>
      </c>
      <c r="J45" t="s">
        <v>205</v>
      </c>
      <c r="K45" t="s">
        <v>293</v>
      </c>
      <c r="L45" t="s">
        <v>325</v>
      </c>
      <c r="M45" t="s">
        <v>314</v>
      </c>
      <c r="N45" t="s">
        <v>735</v>
      </c>
      <c r="O45" t="s">
        <v>339</v>
      </c>
      <c r="P45" t="s">
        <v>1215</v>
      </c>
      <c r="Q45" s="131">
        <v>725</v>
      </c>
      <c r="R45" s="131">
        <v>3.718</v>
      </c>
      <c r="S45" s="131">
        <v>21742.27</v>
      </c>
      <c r="T45" s="131">
        <v>586.07399999999996</v>
      </c>
      <c r="U45" s="132">
        <v>1.0000000000000001E-5</v>
      </c>
      <c r="V45" s="132">
        <v>9.6799999999999994E-3</v>
      </c>
      <c r="W45" s="132">
        <v>1E-3</v>
      </c>
    </row>
    <row r="46" spans="1:23">
      <c r="A46" t="s">
        <v>1213</v>
      </c>
      <c r="B46" t="s">
        <v>1223</v>
      </c>
      <c r="C46" t="s">
        <v>4571</v>
      </c>
      <c r="D46" t="s">
        <v>4572</v>
      </c>
      <c r="E46" t="s">
        <v>80</v>
      </c>
      <c r="F46" t="s">
        <v>4573</v>
      </c>
      <c r="G46" t="s">
        <v>4574</v>
      </c>
      <c r="H46" t="s">
        <v>321</v>
      </c>
      <c r="I46" t="s">
        <v>917</v>
      </c>
      <c r="J46" t="s">
        <v>205</v>
      </c>
      <c r="K46" t="s">
        <v>293</v>
      </c>
      <c r="L46" t="s">
        <v>325</v>
      </c>
      <c r="M46" t="s">
        <v>314</v>
      </c>
      <c r="N46" t="s">
        <v>735</v>
      </c>
      <c r="O46" t="s">
        <v>339</v>
      </c>
      <c r="P46" t="s">
        <v>1225</v>
      </c>
      <c r="Q46" s="131">
        <v>465</v>
      </c>
      <c r="R46" s="131">
        <v>2.4892999999999998E-2</v>
      </c>
      <c r="S46" s="131">
        <v>4157000</v>
      </c>
      <c r="T46" s="131">
        <v>481.18299999999999</v>
      </c>
      <c r="U46" s="132">
        <v>0</v>
      </c>
      <c r="V46" s="132">
        <v>7.9500000000000005E-3</v>
      </c>
      <c r="W46" s="132">
        <v>8.1999999999999998E-4</v>
      </c>
    </row>
    <row r="47" spans="1:23">
      <c r="A47" t="s">
        <v>1213</v>
      </c>
      <c r="B47" t="s">
        <v>1229</v>
      </c>
      <c r="C47" t="s">
        <v>4193</v>
      </c>
      <c r="D47" t="s">
        <v>4194</v>
      </c>
      <c r="E47" t="s">
        <v>309</v>
      </c>
      <c r="F47" t="s">
        <v>4494</v>
      </c>
      <c r="G47" t="s">
        <v>4495</v>
      </c>
      <c r="H47" t="s">
        <v>321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605</v>
      </c>
      <c r="O47" t="s">
        <v>339</v>
      </c>
      <c r="P47" t="s">
        <v>1212</v>
      </c>
      <c r="Q47" s="131">
        <v>39550000</v>
      </c>
      <c r="R47" s="131">
        <v>1</v>
      </c>
      <c r="S47" s="131">
        <v>261.92</v>
      </c>
      <c r="T47" s="131">
        <v>103589.36</v>
      </c>
      <c r="U47" s="132">
        <v>5.1339999999999997E-2</v>
      </c>
      <c r="V47" s="132">
        <v>0.65295000000000003</v>
      </c>
      <c r="W47" s="132">
        <v>3.635E-2</v>
      </c>
    </row>
    <row r="48" spans="1:23">
      <c r="A48" t="s">
        <v>1213</v>
      </c>
      <c r="B48" t="s">
        <v>1229</v>
      </c>
      <c r="C48" t="s">
        <v>4525</v>
      </c>
      <c r="F48" t="s">
        <v>4526</v>
      </c>
      <c r="G48" t="s">
        <v>4527</v>
      </c>
      <c r="H48" t="s">
        <v>321</v>
      </c>
      <c r="I48" t="s">
        <v>917</v>
      </c>
      <c r="J48" t="s">
        <v>205</v>
      </c>
      <c r="K48" t="s">
        <v>233</v>
      </c>
      <c r="L48" t="s">
        <v>325</v>
      </c>
      <c r="M48" t="s">
        <v>314</v>
      </c>
      <c r="N48" t="s">
        <v>706</v>
      </c>
      <c r="O48" t="s">
        <v>339</v>
      </c>
      <c r="P48" t="s">
        <v>1227</v>
      </c>
      <c r="Q48" s="131">
        <v>215000</v>
      </c>
      <c r="R48" s="131">
        <v>4.8108000000000004</v>
      </c>
      <c r="S48" s="131">
        <v>1082.53</v>
      </c>
      <c r="T48" s="131">
        <v>11196.846</v>
      </c>
      <c r="U48" s="132">
        <v>9.0000000000000006E-5</v>
      </c>
      <c r="V48" s="132">
        <v>7.0580000000000004E-2</v>
      </c>
      <c r="W48" s="132">
        <v>3.9300000000000003E-3</v>
      </c>
    </row>
    <row r="49" spans="1:23">
      <c r="A49" t="s">
        <v>1213</v>
      </c>
      <c r="B49" t="s">
        <v>1229</v>
      </c>
      <c r="C49" t="s">
        <v>4532</v>
      </c>
      <c r="D49" t="s">
        <v>4533</v>
      </c>
      <c r="E49" t="s">
        <v>80</v>
      </c>
      <c r="F49" t="s">
        <v>4534</v>
      </c>
      <c r="G49" t="s">
        <v>4535</v>
      </c>
      <c r="H49" t="s">
        <v>321</v>
      </c>
      <c r="I49" t="s">
        <v>917</v>
      </c>
      <c r="J49" t="s">
        <v>205</v>
      </c>
      <c r="K49" t="s">
        <v>244</v>
      </c>
      <c r="L49" t="s">
        <v>325</v>
      </c>
      <c r="M49" t="s">
        <v>314</v>
      </c>
      <c r="N49" t="s">
        <v>580</v>
      </c>
      <c r="O49" t="s">
        <v>339</v>
      </c>
      <c r="P49" t="s">
        <v>1215</v>
      </c>
      <c r="Q49" s="131">
        <v>5800</v>
      </c>
      <c r="R49" s="131">
        <v>3.718</v>
      </c>
      <c r="S49" s="131">
        <v>25250</v>
      </c>
      <c r="T49" s="131">
        <v>5445.0110000000004</v>
      </c>
      <c r="U49" s="132">
        <v>0</v>
      </c>
      <c r="V49" s="132">
        <v>3.4320000000000003E-2</v>
      </c>
      <c r="W49" s="132">
        <v>1.91E-3</v>
      </c>
    </row>
    <row r="50" spans="1:23">
      <c r="A50" t="s">
        <v>1213</v>
      </c>
      <c r="B50" t="s">
        <v>1229</v>
      </c>
      <c r="C50" t="s">
        <v>4528</v>
      </c>
      <c r="D50" t="s">
        <v>4529</v>
      </c>
      <c r="E50" t="s">
        <v>80</v>
      </c>
      <c r="F50" t="s">
        <v>4530</v>
      </c>
      <c r="G50" t="s">
        <v>4531</v>
      </c>
      <c r="H50" t="s">
        <v>321</v>
      </c>
      <c r="I50" t="s">
        <v>917</v>
      </c>
      <c r="J50" t="s">
        <v>205</v>
      </c>
      <c r="K50" t="s">
        <v>224</v>
      </c>
      <c r="L50" t="s">
        <v>325</v>
      </c>
      <c r="M50" t="s">
        <v>314</v>
      </c>
      <c r="N50" t="s">
        <v>580</v>
      </c>
      <c r="O50" t="s">
        <v>339</v>
      </c>
      <c r="P50" t="s">
        <v>1215</v>
      </c>
      <c r="Q50" s="131">
        <v>45200.14</v>
      </c>
      <c r="R50" s="131">
        <v>3.718</v>
      </c>
      <c r="S50" s="131">
        <v>3159.06</v>
      </c>
      <c r="T50" s="131">
        <v>5308.93</v>
      </c>
      <c r="U50" s="132">
        <v>1.0000000000000001E-5</v>
      </c>
      <c r="V50" s="132">
        <v>3.3459999999999997E-2</v>
      </c>
      <c r="W50" s="132">
        <v>1.8600000000000001E-3</v>
      </c>
    </row>
    <row r="51" spans="1:23">
      <c r="A51" t="s">
        <v>1213</v>
      </c>
      <c r="B51" t="s">
        <v>1229</v>
      </c>
      <c r="C51" t="s">
        <v>4536</v>
      </c>
      <c r="D51" t="s">
        <v>4537</v>
      </c>
      <c r="E51" t="s">
        <v>80</v>
      </c>
      <c r="F51" t="s">
        <v>4538</v>
      </c>
      <c r="G51" t="s">
        <v>4539</v>
      </c>
      <c r="H51" t="s">
        <v>321</v>
      </c>
      <c r="I51" t="s">
        <v>917</v>
      </c>
      <c r="J51" t="s">
        <v>205</v>
      </c>
      <c r="K51" t="s">
        <v>293</v>
      </c>
      <c r="L51" t="s">
        <v>325</v>
      </c>
      <c r="M51" t="s">
        <v>314</v>
      </c>
      <c r="N51" t="s">
        <v>720</v>
      </c>
      <c r="O51" t="s">
        <v>339</v>
      </c>
      <c r="P51" t="s">
        <v>1215</v>
      </c>
      <c r="Q51" s="131">
        <v>65000</v>
      </c>
      <c r="R51" s="131">
        <v>3.718</v>
      </c>
      <c r="S51" s="131">
        <v>2148.06</v>
      </c>
      <c r="T51" s="131">
        <v>5191.2169999999996</v>
      </c>
      <c r="U51" s="132">
        <v>6.9999999999999994E-5</v>
      </c>
      <c r="V51" s="132">
        <v>3.2719999999999999E-2</v>
      </c>
      <c r="W51" s="132">
        <v>1.82E-3</v>
      </c>
    </row>
    <row r="52" spans="1:23">
      <c r="A52" t="s">
        <v>1213</v>
      </c>
      <c r="B52" t="s">
        <v>1229</v>
      </c>
      <c r="C52" t="s">
        <v>4540</v>
      </c>
      <c r="D52" t="s">
        <v>4541</v>
      </c>
      <c r="E52" t="s">
        <v>80</v>
      </c>
      <c r="F52" t="s">
        <v>4542</v>
      </c>
      <c r="G52" t="s">
        <v>4543</v>
      </c>
      <c r="H52" t="s">
        <v>321</v>
      </c>
      <c r="I52" t="s">
        <v>917</v>
      </c>
      <c r="J52" t="s">
        <v>205</v>
      </c>
      <c r="K52" t="s">
        <v>233</v>
      </c>
      <c r="L52" t="s">
        <v>325</v>
      </c>
      <c r="M52" t="s">
        <v>314</v>
      </c>
      <c r="N52" t="s">
        <v>735</v>
      </c>
      <c r="O52" t="s">
        <v>339</v>
      </c>
      <c r="P52" t="s">
        <v>1227</v>
      </c>
      <c r="Q52" s="131">
        <v>750000</v>
      </c>
      <c r="R52" s="131">
        <v>4.8108000000000004</v>
      </c>
      <c r="S52" s="131">
        <v>134.41</v>
      </c>
      <c r="T52" s="131">
        <v>4849.6469999999999</v>
      </c>
      <c r="U52" s="132">
        <v>4.2999999999999999E-4</v>
      </c>
      <c r="V52" s="132">
        <v>3.057E-2</v>
      </c>
      <c r="W52" s="132">
        <v>1.6999999999999999E-3</v>
      </c>
    </row>
    <row r="53" spans="1:23">
      <c r="A53" t="s">
        <v>1213</v>
      </c>
      <c r="B53" t="s">
        <v>1229</v>
      </c>
      <c r="C53" t="s">
        <v>4548</v>
      </c>
      <c r="D53" t="s">
        <v>4549</v>
      </c>
      <c r="E53" t="s">
        <v>80</v>
      </c>
      <c r="F53" t="s">
        <v>4550</v>
      </c>
      <c r="G53" t="s">
        <v>4551</v>
      </c>
      <c r="H53" t="s">
        <v>321</v>
      </c>
      <c r="I53" t="s">
        <v>917</v>
      </c>
      <c r="J53" t="s">
        <v>205</v>
      </c>
      <c r="K53" t="s">
        <v>293</v>
      </c>
      <c r="L53" t="s">
        <v>325</v>
      </c>
      <c r="M53" t="s">
        <v>314</v>
      </c>
      <c r="N53" t="s">
        <v>735</v>
      </c>
      <c r="O53" t="s">
        <v>339</v>
      </c>
      <c r="P53" t="s">
        <v>1216</v>
      </c>
      <c r="Q53" s="131">
        <v>22500</v>
      </c>
      <c r="R53" s="131">
        <v>4.0218999999999996</v>
      </c>
      <c r="S53" s="131">
        <v>4551</v>
      </c>
      <c r="T53" s="131">
        <v>4118.3249999999998</v>
      </c>
      <c r="U53" s="132">
        <v>0</v>
      </c>
      <c r="V53" s="132">
        <v>2.596E-2</v>
      </c>
      <c r="W53" s="132">
        <v>1.4499999999999999E-3</v>
      </c>
    </row>
    <row r="54" spans="1:23">
      <c r="A54" t="s">
        <v>1213</v>
      </c>
      <c r="B54" t="s">
        <v>1229</v>
      </c>
      <c r="C54" t="s">
        <v>4552</v>
      </c>
      <c r="D54" t="s">
        <v>4553</v>
      </c>
      <c r="E54" t="s">
        <v>80</v>
      </c>
      <c r="F54" t="s">
        <v>4554</v>
      </c>
      <c r="G54" t="s">
        <v>4555</v>
      </c>
      <c r="H54" t="s">
        <v>321</v>
      </c>
      <c r="I54" t="s">
        <v>917</v>
      </c>
      <c r="J54" t="s">
        <v>205</v>
      </c>
      <c r="K54" t="s">
        <v>293</v>
      </c>
      <c r="L54" t="s">
        <v>325</v>
      </c>
      <c r="M54" t="s">
        <v>314</v>
      </c>
      <c r="N54" t="s">
        <v>735</v>
      </c>
      <c r="O54" t="s">
        <v>339</v>
      </c>
      <c r="P54" t="s">
        <v>1216</v>
      </c>
      <c r="Q54" s="131">
        <v>4525</v>
      </c>
      <c r="R54" s="131">
        <v>4.0218999999999996</v>
      </c>
      <c r="S54" s="131">
        <v>22207</v>
      </c>
      <c r="T54" s="131">
        <v>4041.4740000000002</v>
      </c>
      <c r="U54" s="132">
        <v>1.0000000000000001E-5</v>
      </c>
      <c r="V54" s="132">
        <v>2.547E-2</v>
      </c>
      <c r="W54" s="132">
        <v>1.42E-3</v>
      </c>
    </row>
    <row r="55" spans="1:23">
      <c r="A55" t="s">
        <v>1213</v>
      </c>
      <c r="B55" t="s">
        <v>1229</v>
      </c>
      <c r="C55" t="s">
        <v>4544</v>
      </c>
      <c r="D55" t="s">
        <v>4545</v>
      </c>
      <c r="E55" t="s">
        <v>80</v>
      </c>
      <c r="F55" t="s">
        <v>4546</v>
      </c>
      <c r="G55" t="s">
        <v>4547</v>
      </c>
      <c r="H55" t="s">
        <v>321</v>
      </c>
      <c r="I55" t="s">
        <v>917</v>
      </c>
      <c r="J55" t="s">
        <v>205</v>
      </c>
      <c r="K55" t="s">
        <v>293</v>
      </c>
      <c r="L55" t="s">
        <v>325</v>
      </c>
      <c r="M55" t="s">
        <v>314</v>
      </c>
      <c r="N55" t="s">
        <v>580</v>
      </c>
      <c r="O55" t="s">
        <v>339</v>
      </c>
      <c r="P55" t="s">
        <v>1215</v>
      </c>
      <c r="Q55" s="131">
        <v>4500</v>
      </c>
      <c r="R55" s="131">
        <v>3.718</v>
      </c>
      <c r="S55" s="131">
        <v>23545.03</v>
      </c>
      <c r="T55" s="131">
        <v>3939.319</v>
      </c>
      <c r="U55" s="132">
        <v>0</v>
      </c>
      <c r="V55" s="132">
        <v>2.4830000000000001E-2</v>
      </c>
      <c r="W55" s="132">
        <v>1.3799999999999999E-3</v>
      </c>
    </row>
    <row r="56" spans="1:23">
      <c r="A56" t="s">
        <v>1213</v>
      </c>
      <c r="B56" t="s">
        <v>1229</v>
      </c>
      <c r="C56" t="s">
        <v>4560</v>
      </c>
      <c r="D56" t="s">
        <v>4561</v>
      </c>
      <c r="E56" t="s">
        <v>80</v>
      </c>
      <c r="F56" t="s">
        <v>4560</v>
      </c>
      <c r="G56" t="s">
        <v>4562</v>
      </c>
      <c r="H56" t="s">
        <v>321</v>
      </c>
      <c r="I56" t="s">
        <v>917</v>
      </c>
      <c r="J56" t="s">
        <v>205</v>
      </c>
      <c r="K56" t="s">
        <v>287</v>
      </c>
      <c r="L56" t="s">
        <v>325</v>
      </c>
      <c r="M56" t="s">
        <v>344</v>
      </c>
      <c r="N56" t="s">
        <v>735</v>
      </c>
      <c r="O56" t="s">
        <v>339</v>
      </c>
      <c r="P56" t="s">
        <v>1224</v>
      </c>
      <c r="Q56" s="131">
        <v>4340</v>
      </c>
      <c r="R56" s="131">
        <v>4.2171000000000003</v>
      </c>
      <c r="S56" s="131">
        <v>18100</v>
      </c>
      <c r="T56" s="131">
        <v>3312.701</v>
      </c>
      <c r="U56" s="132">
        <v>0</v>
      </c>
      <c r="V56" s="132">
        <v>2.0879999999999999E-2</v>
      </c>
      <c r="W56" s="132">
        <v>1.16E-3</v>
      </c>
    </row>
    <row r="57" spans="1:23">
      <c r="A57" t="s">
        <v>1213</v>
      </c>
      <c r="B57" t="s">
        <v>1229</v>
      </c>
      <c r="C57" t="s">
        <v>4556</v>
      </c>
      <c r="D57" t="s">
        <v>4557</v>
      </c>
      <c r="E57" t="s">
        <v>80</v>
      </c>
      <c r="F57" t="s">
        <v>4558</v>
      </c>
      <c r="G57" t="s">
        <v>4559</v>
      </c>
      <c r="H57" t="s">
        <v>321</v>
      </c>
      <c r="I57" t="s">
        <v>917</v>
      </c>
      <c r="J57" t="s">
        <v>205</v>
      </c>
      <c r="K57" t="s">
        <v>293</v>
      </c>
      <c r="L57" t="s">
        <v>325</v>
      </c>
      <c r="M57" t="s">
        <v>314</v>
      </c>
      <c r="N57" t="s">
        <v>735</v>
      </c>
      <c r="O57" t="s">
        <v>339</v>
      </c>
      <c r="P57" t="s">
        <v>1215</v>
      </c>
      <c r="Q57" s="131">
        <v>485</v>
      </c>
      <c r="R57" s="131">
        <v>3.718</v>
      </c>
      <c r="S57" s="131">
        <v>159284</v>
      </c>
      <c r="T57" s="131">
        <v>2872.2570000000001</v>
      </c>
      <c r="U57" s="132">
        <v>0</v>
      </c>
      <c r="V57" s="132">
        <v>1.8100000000000002E-2</v>
      </c>
      <c r="W57" s="132">
        <v>1.01E-3</v>
      </c>
    </row>
    <row r="58" spans="1:23">
      <c r="A58" t="s">
        <v>1213</v>
      </c>
      <c r="B58" t="s">
        <v>1229</v>
      </c>
      <c r="C58" t="s">
        <v>4563</v>
      </c>
      <c r="D58" t="s">
        <v>4564</v>
      </c>
      <c r="E58" t="s">
        <v>80</v>
      </c>
      <c r="F58" t="s">
        <v>4565</v>
      </c>
      <c r="G58" t="s">
        <v>4566</v>
      </c>
      <c r="H58" t="s">
        <v>321</v>
      </c>
      <c r="I58" t="s">
        <v>917</v>
      </c>
      <c r="J58" t="s">
        <v>205</v>
      </c>
      <c r="K58" t="s">
        <v>293</v>
      </c>
      <c r="L58" t="s">
        <v>325</v>
      </c>
      <c r="M58" t="s">
        <v>314</v>
      </c>
      <c r="N58" t="s">
        <v>735</v>
      </c>
      <c r="O58" t="s">
        <v>339</v>
      </c>
      <c r="P58" t="s">
        <v>1225</v>
      </c>
      <c r="Q58" s="131">
        <v>5300</v>
      </c>
      <c r="R58" s="131">
        <v>2.4892999999999998E-2</v>
      </c>
      <c r="S58" s="131">
        <v>1667149</v>
      </c>
      <c r="T58" s="131">
        <v>2199.518</v>
      </c>
      <c r="U58" s="132">
        <v>0</v>
      </c>
      <c r="V58" s="132">
        <v>1.3860000000000001E-2</v>
      </c>
      <c r="W58" s="132">
        <v>7.6999999999999996E-4</v>
      </c>
    </row>
    <row r="59" spans="1:23">
      <c r="A59" t="s">
        <v>1213</v>
      </c>
      <c r="B59" t="s">
        <v>1229</v>
      </c>
      <c r="C59" t="s">
        <v>4567</v>
      </c>
      <c r="D59" t="s">
        <v>4568</v>
      </c>
      <c r="E59" t="s">
        <v>80</v>
      </c>
      <c r="F59" t="s">
        <v>4569</v>
      </c>
      <c r="G59" t="s">
        <v>4570</v>
      </c>
      <c r="H59" t="s">
        <v>321</v>
      </c>
      <c r="I59" t="s">
        <v>917</v>
      </c>
      <c r="J59" t="s">
        <v>205</v>
      </c>
      <c r="K59" t="s">
        <v>293</v>
      </c>
      <c r="L59" t="s">
        <v>325</v>
      </c>
      <c r="M59" t="s">
        <v>314</v>
      </c>
      <c r="N59" t="s">
        <v>735</v>
      </c>
      <c r="O59" t="s">
        <v>339</v>
      </c>
      <c r="P59" t="s">
        <v>1215</v>
      </c>
      <c r="Q59" s="131">
        <v>1725</v>
      </c>
      <c r="R59" s="131">
        <v>3.718</v>
      </c>
      <c r="S59" s="131">
        <v>21742.27</v>
      </c>
      <c r="T59" s="131">
        <v>1394.451</v>
      </c>
      <c r="U59" s="132">
        <v>2.0000000000000002E-5</v>
      </c>
      <c r="V59" s="132">
        <v>8.7899999999999992E-3</v>
      </c>
      <c r="W59" s="132">
        <v>4.8999999999999998E-4</v>
      </c>
    </row>
    <row r="60" spans="1:23">
      <c r="A60" t="s">
        <v>1213</v>
      </c>
      <c r="B60" t="s">
        <v>1229</v>
      </c>
      <c r="C60" t="s">
        <v>4571</v>
      </c>
      <c r="D60" t="s">
        <v>4572</v>
      </c>
      <c r="E60" t="s">
        <v>80</v>
      </c>
      <c r="F60" t="s">
        <v>4573</v>
      </c>
      <c r="G60" t="s">
        <v>4574</v>
      </c>
      <c r="H60" t="s">
        <v>321</v>
      </c>
      <c r="I60" t="s">
        <v>917</v>
      </c>
      <c r="J60" t="s">
        <v>205</v>
      </c>
      <c r="K60" t="s">
        <v>293</v>
      </c>
      <c r="L60" t="s">
        <v>325</v>
      </c>
      <c r="M60" t="s">
        <v>314</v>
      </c>
      <c r="N60" t="s">
        <v>735</v>
      </c>
      <c r="O60" t="s">
        <v>339</v>
      </c>
      <c r="P60" t="s">
        <v>1225</v>
      </c>
      <c r="Q60" s="131">
        <v>1150</v>
      </c>
      <c r="R60" s="131">
        <v>2.4892999999999998E-2</v>
      </c>
      <c r="S60" s="131">
        <v>4157000</v>
      </c>
      <c r="T60" s="131">
        <v>1190.0219999999999</v>
      </c>
      <c r="U60" s="132">
        <v>0</v>
      </c>
      <c r="V60" s="132">
        <v>7.4999999999999997E-3</v>
      </c>
      <c r="W60" s="132">
        <v>4.2000000000000002E-4</v>
      </c>
    </row>
    <row r="61" spans="1:23">
      <c r="A61" t="s">
        <v>1213</v>
      </c>
      <c r="B61" t="s">
        <v>1232</v>
      </c>
      <c r="C61" t="s">
        <v>4575</v>
      </c>
      <c r="D61" t="s">
        <v>4576</v>
      </c>
      <c r="E61" t="s">
        <v>80</v>
      </c>
      <c r="F61" t="s">
        <v>4577</v>
      </c>
      <c r="G61" t="s">
        <v>4578</v>
      </c>
      <c r="H61" t="s">
        <v>321</v>
      </c>
      <c r="I61" t="s">
        <v>969</v>
      </c>
      <c r="J61" t="s">
        <v>205</v>
      </c>
      <c r="K61" t="s">
        <v>293</v>
      </c>
      <c r="L61" t="s">
        <v>325</v>
      </c>
      <c r="M61" t="s">
        <v>314</v>
      </c>
      <c r="N61" t="s">
        <v>732</v>
      </c>
      <c r="O61" t="s">
        <v>339</v>
      </c>
      <c r="P61" t="s">
        <v>1215</v>
      </c>
      <c r="Q61" s="131">
        <v>51513.87</v>
      </c>
      <c r="R61" s="131">
        <v>3.718</v>
      </c>
      <c r="S61" s="131">
        <v>12622.71</v>
      </c>
      <c r="T61" s="131">
        <v>24176.096000000001</v>
      </c>
      <c r="U61" s="132">
        <v>1.0000000000000001E-5</v>
      </c>
      <c r="V61" s="132">
        <v>0.18038000000000001</v>
      </c>
      <c r="W61" s="132">
        <v>5.1589999999999997E-2</v>
      </c>
    </row>
    <row r="62" spans="1:23">
      <c r="A62" t="s">
        <v>1213</v>
      </c>
      <c r="B62" t="s">
        <v>1232</v>
      </c>
      <c r="C62" t="s">
        <v>4332</v>
      </c>
      <c r="D62" t="s">
        <v>4333</v>
      </c>
      <c r="E62" t="s">
        <v>80</v>
      </c>
      <c r="F62" t="s">
        <v>4579</v>
      </c>
      <c r="G62" t="s">
        <v>4580</v>
      </c>
      <c r="H62" t="s">
        <v>321</v>
      </c>
      <c r="I62" t="s">
        <v>969</v>
      </c>
      <c r="J62" t="s">
        <v>205</v>
      </c>
      <c r="K62" t="s">
        <v>224</v>
      </c>
      <c r="L62" t="s">
        <v>325</v>
      </c>
      <c r="M62" t="s">
        <v>314</v>
      </c>
      <c r="N62" t="s">
        <v>732</v>
      </c>
      <c r="O62" t="s">
        <v>339</v>
      </c>
      <c r="P62" t="s">
        <v>1215</v>
      </c>
      <c r="Q62" s="131">
        <v>30588.93</v>
      </c>
      <c r="R62" s="131">
        <v>3.718</v>
      </c>
      <c r="S62" s="131">
        <v>18676</v>
      </c>
      <c r="T62" s="131">
        <v>21240.148000000001</v>
      </c>
      <c r="U62" s="132">
        <v>0</v>
      </c>
      <c r="V62" s="132">
        <v>0.15848000000000001</v>
      </c>
      <c r="W62" s="132">
        <v>4.5319999999999999E-2</v>
      </c>
    </row>
    <row r="63" spans="1:23">
      <c r="A63" t="s">
        <v>1213</v>
      </c>
      <c r="B63" t="s">
        <v>1232</v>
      </c>
      <c r="C63" t="s">
        <v>4544</v>
      </c>
      <c r="D63" t="s">
        <v>4545</v>
      </c>
      <c r="E63" t="s">
        <v>80</v>
      </c>
      <c r="F63" t="s">
        <v>4581</v>
      </c>
      <c r="G63" t="s">
        <v>4582</v>
      </c>
      <c r="H63" t="s">
        <v>321</v>
      </c>
      <c r="I63" t="s">
        <v>969</v>
      </c>
      <c r="J63" t="s">
        <v>205</v>
      </c>
      <c r="K63" t="s">
        <v>293</v>
      </c>
      <c r="L63" t="s">
        <v>325</v>
      </c>
      <c r="M63" t="s">
        <v>314</v>
      </c>
      <c r="N63" t="s">
        <v>732</v>
      </c>
      <c r="O63" t="s">
        <v>339</v>
      </c>
      <c r="P63" t="s">
        <v>1215</v>
      </c>
      <c r="Q63" s="131">
        <v>10989.31</v>
      </c>
      <c r="R63" s="131">
        <v>3.718</v>
      </c>
      <c r="S63" s="131">
        <v>40351.97</v>
      </c>
      <c r="T63" s="131">
        <v>16487.111000000001</v>
      </c>
      <c r="U63" s="132">
        <v>0</v>
      </c>
      <c r="V63" s="132">
        <v>0.12300999999999999</v>
      </c>
      <c r="W63" s="132">
        <v>3.5180000000000003E-2</v>
      </c>
    </row>
    <row r="64" spans="1:23">
      <c r="A64" t="s">
        <v>1213</v>
      </c>
      <c r="B64" t="s">
        <v>1232</v>
      </c>
      <c r="C64" t="s">
        <v>4583</v>
      </c>
      <c r="D64" t="s">
        <v>4584</v>
      </c>
      <c r="E64" t="s">
        <v>80</v>
      </c>
      <c r="F64" t="s">
        <v>4585</v>
      </c>
      <c r="G64" t="s">
        <v>4586</v>
      </c>
      <c r="H64" t="s">
        <v>321</v>
      </c>
      <c r="I64" t="s">
        <v>969</v>
      </c>
      <c r="J64" t="s">
        <v>205</v>
      </c>
      <c r="K64" t="s">
        <v>293</v>
      </c>
      <c r="L64" t="s">
        <v>325</v>
      </c>
      <c r="M64" t="s">
        <v>314</v>
      </c>
      <c r="N64" t="s">
        <v>732</v>
      </c>
      <c r="O64" t="s">
        <v>339</v>
      </c>
      <c r="P64" t="s">
        <v>1215</v>
      </c>
      <c r="Q64" s="131">
        <v>208930.25</v>
      </c>
      <c r="R64" s="131">
        <v>3.718</v>
      </c>
      <c r="S64" s="131">
        <v>1867</v>
      </c>
      <c r="T64" s="131">
        <v>14502.906000000001</v>
      </c>
      <c r="U64" s="132">
        <v>0</v>
      </c>
      <c r="V64" s="132">
        <v>0.10821</v>
      </c>
      <c r="W64" s="132">
        <v>3.0949999999999998E-2</v>
      </c>
    </row>
    <row r="65" spans="1:23">
      <c r="A65" t="s">
        <v>1213</v>
      </c>
      <c r="B65" t="s">
        <v>1232</v>
      </c>
      <c r="C65" t="s">
        <v>4587</v>
      </c>
      <c r="D65" t="s">
        <v>4588</v>
      </c>
      <c r="E65" t="s">
        <v>80</v>
      </c>
      <c r="F65" t="s">
        <v>4589</v>
      </c>
      <c r="G65" t="s">
        <v>4590</v>
      </c>
      <c r="H65" t="s">
        <v>321</v>
      </c>
      <c r="I65" t="s">
        <v>969</v>
      </c>
      <c r="J65" t="s">
        <v>205</v>
      </c>
      <c r="K65" t="s">
        <v>293</v>
      </c>
      <c r="L65" t="s">
        <v>325</v>
      </c>
      <c r="M65" t="s">
        <v>314</v>
      </c>
      <c r="N65" t="s">
        <v>732</v>
      </c>
      <c r="O65" t="s">
        <v>339</v>
      </c>
      <c r="P65" t="s">
        <v>1215</v>
      </c>
      <c r="Q65" s="131">
        <v>32975.949999999997</v>
      </c>
      <c r="R65" s="131">
        <v>3.718</v>
      </c>
      <c r="S65" s="131">
        <v>11315</v>
      </c>
      <c r="T65" s="131">
        <v>13872.708000000001</v>
      </c>
      <c r="U65" s="132">
        <v>8.0000000000000007E-5</v>
      </c>
      <c r="V65" s="132">
        <v>0.10351</v>
      </c>
      <c r="W65" s="132">
        <v>2.9600000000000001E-2</v>
      </c>
    </row>
    <row r="66" spans="1:23">
      <c r="A66" t="s">
        <v>1213</v>
      </c>
      <c r="B66" t="s">
        <v>1232</v>
      </c>
      <c r="C66" t="s">
        <v>4591</v>
      </c>
      <c r="D66" t="s">
        <v>4592</v>
      </c>
      <c r="E66" t="s">
        <v>80</v>
      </c>
      <c r="F66" t="s">
        <v>4593</v>
      </c>
      <c r="G66" t="s">
        <v>4594</v>
      </c>
      <c r="H66" t="s">
        <v>321</v>
      </c>
      <c r="I66" t="s">
        <v>969</v>
      </c>
      <c r="J66" t="s">
        <v>205</v>
      </c>
      <c r="K66" t="s">
        <v>293</v>
      </c>
      <c r="L66" t="s">
        <v>325</v>
      </c>
      <c r="M66" t="s">
        <v>314</v>
      </c>
      <c r="N66" t="s">
        <v>732</v>
      </c>
      <c r="O66" t="s">
        <v>339</v>
      </c>
      <c r="P66" t="s">
        <v>1215</v>
      </c>
      <c r="Q66" s="131">
        <v>20227.14</v>
      </c>
      <c r="R66" s="131">
        <v>3.718</v>
      </c>
      <c r="S66" s="131">
        <v>17278</v>
      </c>
      <c r="T66" s="131">
        <v>12993.834999999999</v>
      </c>
      <c r="U66" s="132">
        <v>0</v>
      </c>
      <c r="V66" s="132">
        <v>9.6949999999999995E-2</v>
      </c>
      <c r="W66" s="132">
        <v>2.7730000000000001E-2</v>
      </c>
    </row>
    <row r="67" spans="1:23">
      <c r="A67" t="s">
        <v>1213</v>
      </c>
      <c r="B67" t="s">
        <v>1232</v>
      </c>
      <c r="C67" t="s">
        <v>4332</v>
      </c>
      <c r="D67" t="s">
        <v>4333</v>
      </c>
      <c r="E67" t="s">
        <v>80</v>
      </c>
      <c r="F67" t="s">
        <v>4595</v>
      </c>
      <c r="G67" t="s">
        <v>4596</v>
      </c>
      <c r="H67" t="s">
        <v>321</v>
      </c>
      <c r="I67" t="s">
        <v>969</v>
      </c>
      <c r="J67" t="s">
        <v>205</v>
      </c>
      <c r="K67" t="s">
        <v>293</v>
      </c>
      <c r="L67" t="s">
        <v>325</v>
      </c>
      <c r="M67" t="s">
        <v>314</v>
      </c>
      <c r="N67" t="s">
        <v>732</v>
      </c>
      <c r="O67" t="s">
        <v>339</v>
      </c>
      <c r="P67" t="s">
        <v>1216</v>
      </c>
      <c r="Q67" s="131">
        <v>16649.990000000002</v>
      </c>
      <c r="R67" s="131">
        <v>4.0218999999999996</v>
      </c>
      <c r="S67" s="131">
        <v>15342</v>
      </c>
      <c r="T67" s="131">
        <v>10273.708000000001</v>
      </c>
      <c r="U67" s="132">
        <v>2.0000000000000002E-5</v>
      </c>
      <c r="V67" s="132">
        <v>7.6649999999999996E-2</v>
      </c>
      <c r="W67" s="132">
        <v>2.1919999999999999E-2</v>
      </c>
    </row>
    <row r="68" spans="1:23">
      <c r="A68" t="s">
        <v>1213</v>
      </c>
      <c r="B68" t="s">
        <v>1232</v>
      </c>
      <c r="C68" t="s">
        <v>4583</v>
      </c>
      <c r="D68" t="s">
        <v>4584</v>
      </c>
      <c r="E68" t="s">
        <v>80</v>
      </c>
      <c r="F68" t="s">
        <v>4597</v>
      </c>
      <c r="G68" t="s">
        <v>4598</v>
      </c>
      <c r="H68" t="s">
        <v>321</v>
      </c>
      <c r="I68" t="s">
        <v>969</v>
      </c>
      <c r="J68" t="s">
        <v>205</v>
      </c>
      <c r="K68" t="s">
        <v>293</v>
      </c>
      <c r="L68" t="s">
        <v>325</v>
      </c>
      <c r="M68" t="s">
        <v>314</v>
      </c>
      <c r="N68" t="s">
        <v>732</v>
      </c>
      <c r="O68" t="s">
        <v>339</v>
      </c>
      <c r="P68" t="s">
        <v>1215</v>
      </c>
      <c r="Q68" s="131">
        <v>100041.97</v>
      </c>
      <c r="R68" s="131">
        <v>3.718</v>
      </c>
      <c r="S68" s="131">
        <v>2401</v>
      </c>
      <c r="T68" s="131">
        <v>8930.6650000000009</v>
      </c>
      <c r="U68" s="132">
        <v>2.0000000000000002E-5</v>
      </c>
      <c r="V68" s="132">
        <v>6.6629999999999995E-2</v>
      </c>
      <c r="W68" s="132">
        <v>1.9060000000000001E-2</v>
      </c>
    </row>
    <row r="69" spans="1:23">
      <c r="A69" t="s">
        <v>1213</v>
      </c>
      <c r="B69" t="s">
        <v>1232</v>
      </c>
      <c r="C69" t="s">
        <v>4583</v>
      </c>
      <c r="D69" t="s">
        <v>4584</v>
      </c>
      <c r="E69" t="s">
        <v>80</v>
      </c>
      <c r="F69" t="s">
        <v>4599</v>
      </c>
      <c r="G69" t="s">
        <v>4600</v>
      </c>
      <c r="H69" t="s">
        <v>321</v>
      </c>
      <c r="I69" t="s">
        <v>969</v>
      </c>
      <c r="J69" t="s">
        <v>205</v>
      </c>
      <c r="K69" t="s">
        <v>293</v>
      </c>
      <c r="L69" t="s">
        <v>325</v>
      </c>
      <c r="M69" t="s">
        <v>314</v>
      </c>
      <c r="N69" t="s">
        <v>732</v>
      </c>
      <c r="O69" t="s">
        <v>339</v>
      </c>
      <c r="P69" t="s">
        <v>1216</v>
      </c>
      <c r="Q69" s="131">
        <v>154867.26</v>
      </c>
      <c r="R69" s="131">
        <v>4.0218999999999996</v>
      </c>
      <c r="S69" s="131">
        <v>1202</v>
      </c>
      <c r="T69" s="131">
        <v>7486.7849999999999</v>
      </c>
      <c r="U69" s="132">
        <v>3.5E-4</v>
      </c>
      <c r="V69" s="132">
        <v>5.586E-2</v>
      </c>
      <c r="W69" s="132">
        <v>1.5980000000000001E-2</v>
      </c>
    </row>
    <row r="70" spans="1:23">
      <c r="A70" t="s">
        <v>1213</v>
      </c>
      <c r="B70" t="s">
        <v>1232</v>
      </c>
      <c r="C70" t="s">
        <v>4575</v>
      </c>
      <c r="D70" t="s">
        <v>4576</v>
      </c>
      <c r="E70" t="s">
        <v>80</v>
      </c>
      <c r="F70" t="s">
        <v>4601</v>
      </c>
      <c r="G70" t="s">
        <v>4602</v>
      </c>
      <c r="H70" t="s">
        <v>321</v>
      </c>
      <c r="I70" t="s">
        <v>970</v>
      </c>
      <c r="J70" t="s">
        <v>205</v>
      </c>
      <c r="K70" t="s">
        <v>293</v>
      </c>
      <c r="L70" t="s">
        <v>325</v>
      </c>
      <c r="M70" t="s">
        <v>314</v>
      </c>
      <c r="N70" t="s">
        <v>732</v>
      </c>
      <c r="O70" t="s">
        <v>339</v>
      </c>
      <c r="P70" t="s">
        <v>1215</v>
      </c>
      <c r="Q70" s="131">
        <v>10342.83</v>
      </c>
      <c r="R70" s="131">
        <v>3.718</v>
      </c>
      <c r="S70" s="131">
        <v>10561.88</v>
      </c>
      <c r="T70" s="131">
        <v>4061.5329999999999</v>
      </c>
      <c r="U70" s="132">
        <v>4.0000000000000003E-5</v>
      </c>
      <c r="V70" s="132">
        <v>3.0300000000000001E-2</v>
      </c>
      <c r="W70" s="132">
        <v>8.6700000000000006E-3</v>
      </c>
    </row>
    <row r="71" spans="1:23">
      <c r="A71" t="s">
        <v>1213</v>
      </c>
      <c r="B71" t="s">
        <v>1236</v>
      </c>
      <c r="C71" t="s">
        <v>4332</v>
      </c>
      <c r="D71" t="s">
        <v>4333</v>
      </c>
      <c r="E71" t="s">
        <v>80</v>
      </c>
      <c r="F71" t="s">
        <v>4579</v>
      </c>
      <c r="G71" t="s">
        <v>4580</v>
      </c>
      <c r="H71" t="s">
        <v>321</v>
      </c>
      <c r="I71" t="s">
        <v>969</v>
      </c>
      <c r="J71" t="s">
        <v>205</v>
      </c>
      <c r="K71" t="s">
        <v>224</v>
      </c>
      <c r="L71" t="s">
        <v>325</v>
      </c>
      <c r="M71" t="s">
        <v>314</v>
      </c>
      <c r="N71" t="s">
        <v>732</v>
      </c>
      <c r="O71" t="s">
        <v>339</v>
      </c>
      <c r="P71" t="s">
        <v>1215</v>
      </c>
      <c r="Q71" s="131">
        <v>2151.81</v>
      </c>
      <c r="R71" s="131">
        <v>3.718</v>
      </c>
      <c r="S71" s="131">
        <v>18676</v>
      </c>
      <c r="T71" s="131">
        <v>1494.16</v>
      </c>
      <c r="U71" s="132">
        <v>0</v>
      </c>
      <c r="V71" s="132">
        <v>0.16755999999999999</v>
      </c>
      <c r="W71" s="132">
        <v>2.443E-2</v>
      </c>
    </row>
    <row r="72" spans="1:23">
      <c r="A72" t="s">
        <v>1213</v>
      </c>
      <c r="B72" t="s">
        <v>1236</v>
      </c>
      <c r="C72" t="s">
        <v>4587</v>
      </c>
      <c r="D72" t="s">
        <v>4588</v>
      </c>
      <c r="E72" t="s">
        <v>80</v>
      </c>
      <c r="F72" t="s">
        <v>4589</v>
      </c>
      <c r="G72" t="s">
        <v>4590</v>
      </c>
      <c r="H72" t="s">
        <v>321</v>
      </c>
      <c r="I72" t="s">
        <v>969</v>
      </c>
      <c r="J72" t="s">
        <v>205</v>
      </c>
      <c r="K72" t="s">
        <v>293</v>
      </c>
      <c r="L72" t="s">
        <v>325</v>
      </c>
      <c r="M72" t="s">
        <v>314</v>
      </c>
      <c r="N72" t="s">
        <v>732</v>
      </c>
      <c r="O72" t="s">
        <v>339</v>
      </c>
      <c r="P72" t="s">
        <v>1215</v>
      </c>
      <c r="Q72" s="131">
        <v>3542.02</v>
      </c>
      <c r="R72" s="131">
        <v>3.718</v>
      </c>
      <c r="S72" s="131">
        <v>11315</v>
      </c>
      <c r="T72" s="131">
        <v>1490.098</v>
      </c>
      <c r="U72" s="132">
        <v>1.0000000000000001E-5</v>
      </c>
      <c r="V72" s="132">
        <v>0.16711000000000001</v>
      </c>
      <c r="W72" s="132">
        <v>2.4369999999999999E-2</v>
      </c>
    </row>
    <row r="73" spans="1:23">
      <c r="A73" t="s">
        <v>1213</v>
      </c>
      <c r="B73" t="s">
        <v>1236</v>
      </c>
      <c r="C73" t="s">
        <v>4591</v>
      </c>
      <c r="D73" t="s">
        <v>4592</v>
      </c>
      <c r="E73" t="s">
        <v>80</v>
      </c>
      <c r="F73" t="s">
        <v>4593</v>
      </c>
      <c r="G73" t="s">
        <v>4594</v>
      </c>
      <c r="H73" t="s">
        <v>321</v>
      </c>
      <c r="I73" t="s">
        <v>969</v>
      </c>
      <c r="J73" t="s">
        <v>205</v>
      </c>
      <c r="K73" t="s">
        <v>293</v>
      </c>
      <c r="L73" t="s">
        <v>325</v>
      </c>
      <c r="M73" t="s">
        <v>314</v>
      </c>
      <c r="N73" t="s">
        <v>732</v>
      </c>
      <c r="O73" t="s">
        <v>339</v>
      </c>
      <c r="P73" t="s">
        <v>1215</v>
      </c>
      <c r="Q73" s="131">
        <v>2318.17</v>
      </c>
      <c r="R73" s="131">
        <v>3.718</v>
      </c>
      <c r="S73" s="131">
        <v>17278</v>
      </c>
      <c r="T73" s="131">
        <v>1489.183</v>
      </c>
      <c r="U73" s="132">
        <v>0</v>
      </c>
      <c r="V73" s="132">
        <v>0.16700999999999999</v>
      </c>
      <c r="W73" s="132">
        <v>2.435E-2</v>
      </c>
    </row>
    <row r="74" spans="1:23">
      <c r="A74" t="s">
        <v>1213</v>
      </c>
      <c r="B74" t="s">
        <v>1236</v>
      </c>
      <c r="C74" t="s">
        <v>4575</v>
      </c>
      <c r="D74" t="s">
        <v>4576</v>
      </c>
      <c r="E74" t="s">
        <v>80</v>
      </c>
      <c r="F74" t="s">
        <v>4577</v>
      </c>
      <c r="G74" t="s">
        <v>4578</v>
      </c>
      <c r="H74" t="s">
        <v>321</v>
      </c>
      <c r="I74" t="s">
        <v>969</v>
      </c>
      <c r="J74" t="s">
        <v>205</v>
      </c>
      <c r="K74" t="s">
        <v>293</v>
      </c>
      <c r="L74" t="s">
        <v>325</v>
      </c>
      <c r="M74" t="s">
        <v>314</v>
      </c>
      <c r="N74" t="s">
        <v>732</v>
      </c>
      <c r="O74" t="s">
        <v>339</v>
      </c>
      <c r="P74" t="s">
        <v>1215</v>
      </c>
      <c r="Q74" s="131">
        <v>3171.92</v>
      </c>
      <c r="R74" s="131">
        <v>3.718</v>
      </c>
      <c r="S74" s="131">
        <v>12622.71</v>
      </c>
      <c r="T74" s="131">
        <v>1488.6210000000001</v>
      </c>
      <c r="U74" s="132">
        <v>0</v>
      </c>
      <c r="V74" s="132">
        <v>0.16694000000000001</v>
      </c>
      <c r="W74" s="132">
        <v>2.4340000000000001E-2</v>
      </c>
    </row>
    <row r="75" spans="1:23">
      <c r="A75" t="s">
        <v>1213</v>
      </c>
      <c r="B75" t="s">
        <v>1236</v>
      </c>
      <c r="C75" t="s">
        <v>4583</v>
      </c>
      <c r="D75" t="s">
        <v>4584</v>
      </c>
      <c r="E75" t="s">
        <v>80</v>
      </c>
      <c r="F75" t="s">
        <v>4585</v>
      </c>
      <c r="G75" t="s">
        <v>4586</v>
      </c>
      <c r="H75" t="s">
        <v>321</v>
      </c>
      <c r="I75" t="s">
        <v>969</v>
      </c>
      <c r="J75" t="s">
        <v>205</v>
      </c>
      <c r="K75" t="s">
        <v>293</v>
      </c>
      <c r="L75" t="s">
        <v>325</v>
      </c>
      <c r="M75" t="s">
        <v>314</v>
      </c>
      <c r="N75" t="s">
        <v>732</v>
      </c>
      <c r="O75" t="s">
        <v>339</v>
      </c>
      <c r="P75" t="s">
        <v>1215</v>
      </c>
      <c r="Q75" s="131">
        <v>21390.37</v>
      </c>
      <c r="R75" s="131">
        <v>3.718</v>
      </c>
      <c r="S75" s="131">
        <v>1867</v>
      </c>
      <c r="T75" s="131">
        <v>1484.8140000000001</v>
      </c>
      <c r="U75" s="132">
        <v>0</v>
      </c>
      <c r="V75" s="132">
        <v>0.16652</v>
      </c>
      <c r="W75" s="132">
        <v>2.4279999999999999E-2</v>
      </c>
    </row>
    <row r="76" spans="1:23">
      <c r="A76" t="s">
        <v>1213</v>
      </c>
      <c r="B76" t="s">
        <v>1236</v>
      </c>
      <c r="C76" t="s">
        <v>4544</v>
      </c>
      <c r="D76" t="s">
        <v>4545</v>
      </c>
      <c r="E76" t="s">
        <v>80</v>
      </c>
      <c r="F76" t="s">
        <v>4581</v>
      </c>
      <c r="G76" t="s">
        <v>4582</v>
      </c>
      <c r="H76" t="s">
        <v>321</v>
      </c>
      <c r="I76" t="s">
        <v>969</v>
      </c>
      <c r="J76" t="s">
        <v>205</v>
      </c>
      <c r="K76" t="s">
        <v>293</v>
      </c>
      <c r="L76" t="s">
        <v>325</v>
      </c>
      <c r="M76" t="s">
        <v>314</v>
      </c>
      <c r="N76" t="s">
        <v>732</v>
      </c>
      <c r="O76" t="s">
        <v>339</v>
      </c>
      <c r="P76" t="s">
        <v>1215</v>
      </c>
      <c r="Q76" s="131">
        <v>979.88</v>
      </c>
      <c r="R76" s="131">
        <v>3.718</v>
      </c>
      <c r="S76" s="131">
        <v>40351.97</v>
      </c>
      <c r="T76" s="131">
        <v>1470.1</v>
      </c>
      <c r="U76" s="132">
        <v>0</v>
      </c>
      <c r="V76" s="132">
        <v>0.16486999999999999</v>
      </c>
      <c r="W76" s="132">
        <v>2.4039999999999999E-2</v>
      </c>
    </row>
    <row r="77" spans="1:23">
      <c r="A77" t="s">
        <v>1213</v>
      </c>
      <c r="B77" t="s">
        <v>1237</v>
      </c>
      <c r="C77" t="s">
        <v>4185</v>
      </c>
      <c r="D77" t="s">
        <v>4186</v>
      </c>
      <c r="E77" t="s">
        <v>309</v>
      </c>
      <c r="F77" t="s">
        <v>4603</v>
      </c>
      <c r="G77" t="s">
        <v>4604</v>
      </c>
      <c r="H77" t="s">
        <v>321</v>
      </c>
      <c r="I77" t="s">
        <v>917</v>
      </c>
      <c r="J77" t="s">
        <v>204</v>
      </c>
      <c r="K77" t="s">
        <v>204</v>
      </c>
      <c r="L77" t="s">
        <v>325</v>
      </c>
      <c r="M77" t="s">
        <v>340</v>
      </c>
      <c r="N77" t="s">
        <v>719</v>
      </c>
      <c r="O77" t="s">
        <v>339</v>
      </c>
      <c r="P77" t="s">
        <v>1212</v>
      </c>
      <c r="Q77" s="131">
        <v>222399</v>
      </c>
      <c r="R77" s="131">
        <v>1</v>
      </c>
      <c r="S77" s="131">
        <v>124.19</v>
      </c>
      <c r="T77" s="131">
        <v>276.197</v>
      </c>
      <c r="U77" s="132">
        <v>3.8999999999999999E-4</v>
      </c>
      <c r="V77" s="132">
        <v>0.19039</v>
      </c>
      <c r="W77" s="132">
        <v>4.2300000000000003E-3</v>
      </c>
    </row>
    <row r="78" spans="1:23">
      <c r="A78" t="s">
        <v>1213</v>
      </c>
      <c r="B78" t="s">
        <v>1237</v>
      </c>
      <c r="C78" t="s">
        <v>4605</v>
      </c>
      <c r="D78" t="s">
        <v>4606</v>
      </c>
      <c r="E78" t="s">
        <v>309</v>
      </c>
      <c r="F78" t="s">
        <v>4607</v>
      </c>
      <c r="G78" t="s">
        <v>4608</v>
      </c>
      <c r="H78" t="s">
        <v>321</v>
      </c>
      <c r="I78" t="s">
        <v>917</v>
      </c>
      <c r="J78" t="s">
        <v>204</v>
      </c>
      <c r="K78" t="s">
        <v>204</v>
      </c>
      <c r="L78" t="s">
        <v>325</v>
      </c>
      <c r="M78" t="s">
        <v>340</v>
      </c>
      <c r="N78" t="s">
        <v>695</v>
      </c>
      <c r="O78" t="s">
        <v>339</v>
      </c>
      <c r="P78" t="s">
        <v>1212</v>
      </c>
      <c r="Q78" s="131">
        <v>241904.15</v>
      </c>
      <c r="R78" s="131">
        <v>1</v>
      </c>
      <c r="S78" s="131">
        <v>69.400000000000006</v>
      </c>
      <c r="T78" s="131">
        <v>167.881</v>
      </c>
      <c r="U78" s="132">
        <v>7.7999999999999999E-4</v>
      </c>
      <c r="V78" s="132">
        <v>0.11573</v>
      </c>
      <c r="W78" s="132">
        <v>2.5699999999999998E-3</v>
      </c>
    </row>
    <row r="79" spans="1:23">
      <c r="A79" t="s">
        <v>1213</v>
      </c>
      <c r="B79" t="s">
        <v>1237</v>
      </c>
      <c r="C79" t="s">
        <v>4528</v>
      </c>
      <c r="D79" t="s">
        <v>4529</v>
      </c>
      <c r="E79" t="s">
        <v>80</v>
      </c>
      <c r="F79" t="s">
        <v>4609</v>
      </c>
      <c r="G79" t="s">
        <v>4610</v>
      </c>
      <c r="H79" t="s">
        <v>321</v>
      </c>
      <c r="I79" t="s">
        <v>917</v>
      </c>
      <c r="J79" t="s">
        <v>205</v>
      </c>
      <c r="K79" t="s">
        <v>293</v>
      </c>
      <c r="L79" t="s">
        <v>325</v>
      </c>
      <c r="M79" t="s">
        <v>314</v>
      </c>
      <c r="N79" t="s">
        <v>580</v>
      </c>
      <c r="O79" t="s">
        <v>339</v>
      </c>
      <c r="P79" t="s">
        <v>1215</v>
      </c>
      <c r="Q79" s="131">
        <v>3405.68</v>
      </c>
      <c r="R79" s="131">
        <v>3.718</v>
      </c>
      <c r="S79" s="131">
        <v>1372.39</v>
      </c>
      <c r="T79" s="131">
        <v>173.77600000000001</v>
      </c>
      <c r="U79" s="132">
        <v>0</v>
      </c>
      <c r="V79" s="132">
        <v>0.11978999999999999</v>
      </c>
      <c r="W79" s="132">
        <v>2.66E-3</v>
      </c>
    </row>
    <row r="80" spans="1:23">
      <c r="A80" t="s">
        <v>1213</v>
      </c>
      <c r="B80" t="s">
        <v>1237</v>
      </c>
      <c r="C80" t="s">
        <v>4332</v>
      </c>
      <c r="D80" t="s">
        <v>4333</v>
      </c>
      <c r="E80" t="s">
        <v>80</v>
      </c>
      <c r="F80" t="s">
        <v>4611</v>
      </c>
      <c r="G80" t="s">
        <v>4612</v>
      </c>
      <c r="H80" t="s">
        <v>321</v>
      </c>
      <c r="I80" t="s">
        <v>917</v>
      </c>
      <c r="J80" t="s">
        <v>205</v>
      </c>
      <c r="K80" t="s">
        <v>293</v>
      </c>
      <c r="L80" t="s">
        <v>325</v>
      </c>
      <c r="M80" t="s">
        <v>314</v>
      </c>
      <c r="N80" t="s">
        <v>580</v>
      </c>
      <c r="O80" t="s">
        <v>339</v>
      </c>
      <c r="P80" t="s">
        <v>1215</v>
      </c>
      <c r="Q80" s="131">
        <v>2511</v>
      </c>
      <c r="R80" s="131">
        <v>3.718</v>
      </c>
      <c r="S80" s="131">
        <v>1763</v>
      </c>
      <c r="T80" s="131">
        <v>164.59200000000001</v>
      </c>
      <c r="U80" s="132">
        <v>0</v>
      </c>
      <c r="V80" s="132">
        <v>0.11346000000000001</v>
      </c>
      <c r="W80" s="132">
        <v>2.5200000000000001E-3</v>
      </c>
    </row>
    <row r="81" spans="1:23">
      <c r="A81" t="s">
        <v>1213</v>
      </c>
      <c r="B81" t="s">
        <v>1237</v>
      </c>
      <c r="C81" t="s">
        <v>4613</v>
      </c>
      <c r="D81" t="s">
        <v>4614</v>
      </c>
      <c r="E81" t="s">
        <v>80</v>
      </c>
      <c r="F81" t="s">
        <v>4615</v>
      </c>
      <c r="G81" t="s">
        <v>4616</v>
      </c>
      <c r="H81" t="s">
        <v>321</v>
      </c>
      <c r="I81" t="s">
        <v>917</v>
      </c>
      <c r="J81" t="s">
        <v>205</v>
      </c>
      <c r="K81" t="s">
        <v>293</v>
      </c>
      <c r="L81" t="s">
        <v>325</v>
      </c>
      <c r="M81" t="s">
        <v>314</v>
      </c>
      <c r="N81" t="s">
        <v>720</v>
      </c>
      <c r="O81" t="s">
        <v>339</v>
      </c>
      <c r="P81" t="s">
        <v>1215</v>
      </c>
      <c r="Q81" s="131">
        <v>1648</v>
      </c>
      <c r="R81" s="131">
        <v>3.718</v>
      </c>
      <c r="S81" s="131">
        <v>2262</v>
      </c>
      <c r="T81" s="131">
        <v>138.59899999999999</v>
      </c>
      <c r="U81" s="132">
        <v>0</v>
      </c>
      <c r="V81" s="132">
        <v>9.554E-2</v>
      </c>
      <c r="W81" s="132">
        <v>2.1199999999999999E-3</v>
      </c>
    </row>
    <row r="82" spans="1:23">
      <c r="A82" t="s">
        <v>1213</v>
      </c>
      <c r="B82" t="s">
        <v>1237</v>
      </c>
      <c r="C82" t="s">
        <v>4544</v>
      </c>
      <c r="D82" t="s">
        <v>4545</v>
      </c>
      <c r="E82" t="s">
        <v>80</v>
      </c>
      <c r="F82" t="s">
        <v>4581</v>
      </c>
      <c r="G82" t="s">
        <v>4582</v>
      </c>
      <c r="H82" t="s">
        <v>321</v>
      </c>
      <c r="I82" t="s">
        <v>969</v>
      </c>
      <c r="J82" t="s">
        <v>205</v>
      </c>
      <c r="K82" t="s">
        <v>293</v>
      </c>
      <c r="L82" t="s">
        <v>325</v>
      </c>
      <c r="M82" t="s">
        <v>314</v>
      </c>
      <c r="N82" t="s">
        <v>732</v>
      </c>
      <c r="O82" t="s">
        <v>339</v>
      </c>
      <c r="P82" t="s">
        <v>1215</v>
      </c>
      <c r="Q82" s="131">
        <v>92</v>
      </c>
      <c r="R82" s="131">
        <v>3.718</v>
      </c>
      <c r="S82" s="131">
        <v>40351.97</v>
      </c>
      <c r="T82" s="131">
        <v>138.02600000000001</v>
      </c>
      <c r="U82" s="132">
        <v>0</v>
      </c>
      <c r="V82" s="132">
        <v>9.5149999999999998E-2</v>
      </c>
      <c r="W82" s="132">
        <v>2.1099999999999999E-3</v>
      </c>
    </row>
    <row r="83" spans="1:23">
      <c r="A83" t="s">
        <v>1213</v>
      </c>
      <c r="B83" t="s">
        <v>1237</v>
      </c>
      <c r="C83" t="s">
        <v>4583</v>
      </c>
      <c r="D83" t="s">
        <v>4584</v>
      </c>
      <c r="E83" t="s">
        <v>80</v>
      </c>
      <c r="F83" t="s">
        <v>4585</v>
      </c>
      <c r="G83" t="s">
        <v>4586</v>
      </c>
      <c r="H83" t="s">
        <v>321</v>
      </c>
      <c r="I83" t="s">
        <v>969</v>
      </c>
      <c r="J83" t="s">
        <v>205</v>
      </c>
      <c r="K83" t="s">
        <v>293</v>
      </c>
      <c r="L83" t="s">
        <v>325</v>
      </c>
      <c r="M83" t="s">
        <v>314</v>
      </c>
      <c r="N83" t="s">
        <v>732</v>
      </c>
      <c r="O83" t="s">
        <v>339</v>
      </c>
      <c r="P83" t="s">
        <v>1215</v>
      </c>
      <c r="Q83" s="131">
        <v>1905</v>
      </c>
      <c r="R83" s="131">
        <v>3.718</v>
      </c>
      <c r="S83" s="131">
        <v>1867</v>
      </c>
      <c r="T83" s="131">
        <v>132.23599999999999</v>
      </c>
      <c r="U83" s="132">
        <v>0</v>
      </c>
      <c r="V83" s="132">
        <v>9.1149999999999995E-2</v>
      </c>
      <c r="W83" s="132">
        <v>2.0200000000000001E-3</v>
      </c>
    </row>
    <row r="84" spans="1:23">
      <c r="A84" t="s">
        <v>1213</v>
      </c>
      <c r="B84" t="s">
        <v>1237</v>
      </c>
      <c r="C84" t="s">
        <v>4332</v>
      </c>
      <c r="D84" t="s">
        <v>4333</v>
      </c>
      <c r="E84" t="s">
        <v>80</v>
      </c>
      <c r="F84" t="s">
        <v>4579</v>
      </c>
      <c r="G84" t="s">
        <v>4580</v>
      </c>
      <c r="H84" t="s">
        <v>321</v>
      </c>
      <c r="I84" t="s">
        <v>969</v>
      </c>
      <c r="J84" t="s">
        <v>205</v>
      </c>
      <c r="K84" t="s">
        <v>224</v>
      </c>
      <c r="L84" t="s">
        <v>325</v>
      </c>
      <c r="M84" t="s">
        <v>314</v>
      </c>
      <c r="N84" t="s">
        <v>732</v>
      </c>
      <c r="O84" t="s">
        <v>339</v>
      </c>
      <c r="P84" t="s">
        <v>1215</v>
      </c>
      <c r="Q84" s="131">
        <v>187</v>
      </c>
      <c r="R84" s="131">
        <v>3.718</v>
      </c>
      <c r="S84" s="131">
        <v>18676</v>
      </c>
      <c r="T84" s="131">
        <v>129.84800000000001</v>
      </c>
      <c r="U84" s="132">
        <v>0</v>
      </c>
      <c r="V84" s="132">
        <v>8.9510000000000006E-2</v>
      </c>
      <c r="W84" s="132">
        <v>1.99E-3</v>
      </c>
    </row>
    <row r="85" spans="1:23">
      <c r="A85" t="s">
        <v>1213</v>
      </c>
      <c r="B85" t="s">
        <v>1237</v>
      </c>
      <c r="C85" t="s">
        <v>4575</v>
      </c>
      <c r="D85" t="s">
        <v>4576</v>
      </c>
      <c r="E85" t="s">
        <v>80</v>
      </c>
      <c r="F85" t="s">
        <v>4577</v>
      </c>
      <c r="G85" t="s">
        <v>4578</v>
      </c>
      <c r="H85" t="s">
        <v>321</v>
      </c>
      <c r="I85" t="s">
        <v>969</v>
      </c>
      <c r="J85" t="s">
        <v>205</v>
      </c>
      <c r="K85" t="s">
        <v>293</v>
      </c>
      <c r="L85" t="s">
        <v>325</v>
      </c>
      <c r="M85" t="s">
        <v>314</v>
      </c>
      <c r="N85" t="s">
        <v>732</v>
      </c>
      <c r="O85" t="s">
        <v>339</v>
      </c>
      <c r="P85" t="s">
        <v>1215</v>
      </c>
      <c r="Q85" s="131">
        <v>276</v>
      </c>
      <c r="R85" s="131">
        <v>3.718</v>
      </c>
      <c r="S85" s="131">
        <v>12622.71</v>
      </c>
      <c r="T85" s="131">
        <v>129.53</v>
      </c>
      <c r="U85" s="132">
        <v>0</v>
      </c>
      <c r="V85" s="132">
        <v>8.9289999999999994E-2</v>
      </c>
      <c r="W85" s="132">
        <v>1.98E-3</v>
      </c>
    </row>
    <row r="86" spans="1:23">
      <c r="A86" t="s">
        <v>1213</v>
      </c>
      <c r="B86" t="s">
        <v>1238</v>
      </c>
      <c r="C86" t="s">
        <v>4185</v>
      </c>
      <c r="D86" t="s">
        <v>4186</v>
      </c>
      <c r="E86" t="s">
        <v>309</v>
      </c>
      <c r="F86" t="s">
        <v>4603</v>
      </c>
      <c r="G86" t="s">
        <v>4604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719</v>
      </c>
      <c r="O86" t="s">
        <v>339</v>
      </c>
      <c r="P86" t="s">
        <v>1212</v>
      </c>
      <c r="Q86" s="131">
        <v>5751587</v>
      </c>
      <c r="R86" s="131">
        <v>1</v>
      </c>
      <c r="S86" s="131">
        <v>124.19</v>
      </c>
      <c r="T86" s="131">
        <v>7142.8959999999997</v>
      </c>
      <c r="U86" s="132">
        <v>1.0160000000000001E-2</v>
      </c>
      <c r="V86" s="132">
        <v>0.14566000000000001</v>
      </c>
      <c r="W86" s="132">
        <v>3.98E-3</v>
      </c>
    </row>
    <row r="87" spans="1:23">
      <c r="A87" t="s">
        <v>1213</v>
      </c>
      <c r="B87" t="s">
        <v>1238</v>
      </c>
      <c r="C87" t="s">
        <v>4605</v>
      </c>
      <c r="D87" t="s">
        <v>4606</v>
      </c>
      <c r="E87" t="s">
        <v>309</v>
      </c>
      <c r="F87" t="s">
        <v>4607</v>
      </c>
      <c r="G87" t="s">
        <v>4608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695</v>
      </c>
      <c r="O87" t="s">
        <v>339</v>
      </c>
      <c r="P87" t="s">
        <v>1212</v>
      </c>
      <c r="Q87" s="131">
        <v>5752523.7800000003</v>
      </c>
      <c r="R87" s="131">
        <v>1</v>
      </c>
      <c r="S87" s="131">
        <v>69.400000000000006</v>
      </c>
      <c r="T87" s="131">
        <v>3992.252</v>
      </c>
      <c r="U87" s="132">
        <v>1.8579999999999999E-2</v>
      </c>
      <c r="V87" s="132">
        <v>8.1409999999999996E-2</v>
      </c>
      <c r="W87" s="132">
        <v>2.2200000000000002E-3</v>
      </c>
    </row>
    <row r="88" spans="1:23">
      <c r="A88" t="s">
        <v>1213</v>
      </c>
      <c r="B88" t="s">
        <v>1238</v>
      </c>
      <c r="C88" t="s">
        <v>4544</v>
      </c>
      <c r="D88" t="s">
        <v>4545</v>
      </c>
      <c r="E88" t="s">
        <v>80</v>
      </c>
      <c r="F88" t="s">
        <v>4581</v>
      </c>
      <c r="G88" t="s">
        <v>4582</v>
      </c>
      <c r="H88" t="s">
        <v>321</v>
      </c>
      <c r="I88" t="s">
        <v>969</v>
      </c>
      <c r="J88" t="s">
        <v>205</v>
      </c>
      <c r="K88" t="s">
        <v>293</v>
      </c>
      <c r="L88" t="s">
        <v>325</v>
      </c>
      <c r="M88" t="s">
        <v>314</v>
      </c>
      <c r="N88" t="s">
        <v>732</v>
      </c>
      <c r="O88" t="s">
        <v>339</v>
      </c>
      <c r="P88" t="s">
        <v>1215</v>
      </c>
      <c r="Q88" s="131">
        <v>4469</v>
      </c>
      <c r="R88" s="131">
        <v>3.718</v>
      </c>
      <c r="S88" s="131">
        <v>40351.97</v>
      </c>
      <c r="T88" s="131">
        <v>6704.7790000000005</v>
      </c>
      <c r="U88" s="132">
        <v>0</v>
      </c>
      <c r="V88" s="132">
        <v>0.13672000000000001</v>
      </c>
      <c r="W88" s="132">
        <v>3.7299999999999998E-3</v>
      </c>
    </row>
    <row r="89" spans="1:23">
      <c r="A89" t="s">
        <v>1213</v>
      </c>
      <c r="B89" t="s">
        <v>1238</v>
      </c>
      <c r="C89" t="s">
        <v>4332</v>
      </c>
      <c r="D89" t="s">
        <v>4333</v>
      </c>
      <c r="E89" t="s">
        <v>80</v>
      </c>
      <c r="F89" t="s">
        <v>4579</v>
      </c>
      <c r="G89" t="s">
        <v>4580</v>
      </c>
      <c r="H89" t="s">
        <v>321</v>
      </c>
      <c r="I89" t="s">
        <v>969</v>
      </c>
      <c r="J89" t="s">
        <v>205</v>
      </c>
      <c r="K89" t="s">
        <v>224</v>
      </c>
      <c r="L89" t="s">
        <v>325</v>
      </c>
      <c r="M89" t="s">
        <v>314</v>
      </c>
      <c r="N89" t="s">
        <v>732</v>
      </c>
      <c r="O89" t="s">
        <v>339</v>
      </c>
      <c r="P89" t="s">
        <v>1215</v>
      </c>
      <c r="Q89" s="131">
        <v>9213</v>
      </c>
      <c r="R89" s="131">
        <v>3.718</v>
      </c>
      <c r="S89" s="131">
        <v>18676</v>
      </c>
      <c r="T89" s="131">
        <v>6397.2650000000003</v>
      </c>
      <c r="U89" s="132">
        <v>0</v>
      </c>
      <c r="V89" s="132">
        <v>0.13045000000000001</v>
      </c>
      <c r="W89" s="132">
        <v>3.5599999999999998E-3</v>
      </c>
    </row>
    <row r="90" spans="1:23">
      <c r="A90" t="s">
        <v>1213</v>
      </c>
      <c r="B90" t="s">
        <v>1238</v>
      </c>
      <c r="C90" t="s">
        <v>4583</v>
      </c>
      <c r="D90" t="s">
        <v>4584</v>
      </c>
      <c r="E90" t="s">
        <v>80</v>
      </c>
      <c r="F90" t="s">
        <v>4585</v>
      </c>
      <c r="G90" t="s">
        <v>4586</v>
      </c>
      <c r="H90" t="s">
        <v>321</v>
      </c>
      <c r="I90" t="s">
        <v>969</v>
      </c>
      <c r="J90" t="s">
        <v>205</v>
      </c>
      <c r="K90" t="s">
        <v>293</v>
      </c>
      <c r="L90" t="s">
        <v>325</v>
      </c>
      <c r="M90" t="s">
        <v>314</v>
      </c>
      <c r="N90" t="s">
        <v>732</v>
      </c>
      <c r="O90" t="s">
        <v>339</v>
      </c>
      <c r="P90" t="s">
        <v>1215</v>
      </c>
      <c r="Q90" s="131">
        <v>92048</v>
      </c>
      <c r="R90" s="131">
        <v>3.718</v>
      </c>
      <c r="S90" s="131">
        <v>1867</v>
      </c>
      <c r="T90" s="131">
        <v>6389.5169999999998</v>
      </c>
      <c r="U90" s="132">
        <v>0</v>
      </c>
      <c r="V90" s="132">
        <v>0.13028999999999999</v>
      </c>
      <c r="W90" s="132">
        <v>3.5599999999999998E-3</v>
      </c>
    </row>
    <row r="91" spans="1:23">
      <c r="A91" t="s">
        <v>1213</v>
      </c>
      <c r="B91" t="s">
        <v>1238</v>
      </c>
      <c r="C91" t="s">
        <v>4575</v>
      </c>
      <c r="D91" t="s">
        <v>4576</v>
      </c>
      <c r="E91" t="s">
        <v>80</v>
      </c>
      <c r="F91" t="s">
        <v>4577</v>
      </c>
      <c r="G91" t="s">
        <v>4578</v>
      </c>
      <c r="H91" t="s">
        <v>321</v>
      </c>
      <c r="I91" t="s">
        <v>969</v>
      </c>
      <c r="J91" t="s">
        <v>205</v>
      </c>
      <c r="K91" t="s">
        <v>293</v>
      </c>
      <c r="L91" t="s">
        <v>325</v>
      </c>
      <c r="M91" t="s">
        <v>314</v>
      </c>
      <c r="N91" t="s">
        <v>732</v>
      </c>
      <c r="O91" t="s">
        <v>339</v>
      </c>
      <c r="P91" t="s">
        <v>1215</v>
      </c>
      <c r="Q91" s="131">
        <v>13388</v>
      </c>
      <c r="R91" s="131">
        <v>3.718</v>
      </c>
      <c r="S91" s="131">
        <v>12622.71</v>
      </c>
      <c r="T91" s="131">
        <v>6283.1540000000005</v>
      </c>
      <c r="U91" s="132">
        <v>0</v>
      </c>
      <c r="V91" s="132">
        <v>0.12812999999999999</v>
      </c>
      <c r="W91" s="132">
        <v>3.5000000000000001E-3</v>
      </c>
    </row>
    <row r="92" spans="1:23">
      <c r="A92" t="s">
        <v>1213</v>
      </c>
      <c r="B92" t="s">
        <v>1238</v>
      </c>
      <c r="C92" t="s">
        <v>4332</v>
      </c>
      <c r="D92" t="s">
        <v>4333</v>
      </c>
      <c r="E92" t="s">
        <v>80</v>
      </c>
      <c r="F92" t="s">
        <v>4611</v>
      </c>
      <c r="G92" t="s">
        <v>4612</v>
      </c>
      <c r="H92" t="s">
        <v>321</v>
      </c>
      <c r="I92" t="s">
        <v>917</v>
      </c>
      <c r="J92" t="s">
        <v>205</v>
      </c>
      <c r="K92" t="s">
        <v>293</v>
      </c>
      <c r="L92" t="s">
        <v>325</v>
      </c>
      <c r="M92" t="s">
        <v>314</v>
      </c>
      <c r="N92" t="s">
        <v>580</v>
      </c>
      <c r="O92" t="s">
        <v>339</v>
      </c>
      <c r="P92" t="s">
        <v>1215</v>
      </c>
      <c r="Q92" s="131">
        <v>68192</v>
      </c>
      <c r="R92" s="131">
        <v>3.718</v>
      </c>
      <c r="S92" s="131">
        <v>1763</v>
      </c>
      <c r="T92" s="131">
        <v>4469.8720000000003</v>
      </c>
      <c r="U92" s="132">
        <v>5.0000000000000002E-5</v>
      </c>
      <c r="V92" s="132">
        <v>9.1149999999999995E-2</v>
      </c>
      <c r="W92" s="132">
        <v>2.49E-3</v>
      </c>
    </row>
    <row r="93" spans="1:23">
      <c r="A93" t="s">
        <v>1213</v>
      </c>
      <c r="B93" t="s">
        <v>1238</v>
      </c>
      <c r="C93" t="s">
        <v>4528</v>
      </c>
      <c r="D93" t="s">
        <v>4529</v>
      </c>
      <c r="E93" t="s">
        <v>80</v>
      </c>
      <c r="F93" t="s">
        <v>4609</v>
      </c>
      <c r="G93" t="s">
        <v>4610</v>
      </c>
      <c r="H93" t="s">
        <v>321</v>
      </c>
      <c r="I93" t="s">
        <v>917</v>
      </c>
      <c r="J93" t="s">
        <v>205</v>
      </c>
      <c r="K93" t="s">
        <v>293</v>
      </c>
      <c r="L93" t="s">
        <v>325</v>
      </c>
      <c r="M93" t="s">
        <v>314</v>
      </c>
      <c r="N93" t="s">
        <v>580</v>
      </c>
      <c r="O93" t="s">
        <v>339</v>
      </c>
      <c r="P93" t="s">
        <v>1215</v>
      </c>
      <c r="Q93" s="131">
        <v>83699.42</v>
      </c>
      <c r="R93" s="131">
        <v>3.718</v>
      </c>
      <c r="S93" s="131">
        <v>1372.39</v>
      </c>
      <c r="T93" s="131">
        <v>4270.8010000000004</v>
      </c>
      <c r="U93" s="132">
        <v>3.0000000000000001E-5</v>
      </c>
      <c r="V93" s="132">
        <v>8.7090000000000001E-2</v>
      </c>
      <c r="W93" s="132">
        <v>2.3800000000000002E-3</v>
      </c>
    </row>
    <row r="94" spans="1:23">
      <c r="A94" t="s">
        <v>1213</v>
      </c>
      <c r="B94" t="s">
        <v>1238</v>
      </c>
      <c r="C94" t="s">
        <v>4613</v>
      </c>
      <c r="D94" t="s">
        <v>4614</v>
      </c>
      <c r="E94" t="s">
        <v>80</v>
      </c>
      <c r="F94" t="s">
        <v>4615</v>
      </c>
      <c r="G94" t="s">
        <v>4616</v>
      </c>
      <c r="H94" t="s">
        <v>321</v>
      </c>
      <c r="I94" t="s">
        <v>917</v>
      </c>
      <c r="J94" t="s">
        <v>205</v>
      </c>
      <c r="K94" t="s">
        <v>293</v>
      </c>
      <c r="L94" t="s">
        <v>325</v>
      </c>
      <c r="M94" t="s">
        <v>314</v>
      </c>
      <c r="N94" t="s">
        <v>720</v>
      </c>
      <c r="O94" t="s">
        <v>339</v>
      </c>
      <c r="P94" t="s">
        <v>1215</v>
      </c>
      <c r="Q94" s="131">
        <v>40290</v>
      </c>
      <c r="R94" s="131">
        <v>3.718</v>
      </c>
      <c r="S94" s="131">
        <v>2262</v>
      </c>
      <c r="T94" s="131">
        <v>3388.4360000000001</v>
      </c>
      <c r="U94" s="132">
        <v>8.0000000000000007E-5</v>
      </c>
      <c r="V94" s="132">
        <v>6.9099999999999995E-2</v>
      </c>
      <c r="W94" s="132">
        <v>1.89E-3</v>
      </c>
    </row>
    <row r="95" spans="1:23">
      <c r="A95" t="s">
        <v>1213</v>
      </c>
      <c r="B95" t="s">
        <v>1238</v>
      </c>
      <c r="C95" t="s">
        <v>4532</v>
      </c>
      <c r="D95" t="s">
        <v>4533</v>
      </c>
      <c r="E95" t="s">
        <v>80</v>
      </c>
      <c r="F95" t="s">
        <v>4534</v>
      </c>
      <c r="G95" t="s">
        <v>4535</v>
      </c>
      <c r="H95" t="s">
        <v>321</v>
      </c>
      <c r="I95" t="s">
        <v>917</v>
      </c>
      <c r="J95" t="s">
        <v>205</v>
      </c>
      <c r="K95" t="s">
        <v>244</v>
      </c>
      <c r="L95" t="s">
        <v>325</v>
      </c>
      <c r="M95" t="s">
        <v>314</v>
      </c>
      <c r="N95" t="s">
        <v>580</v>
      </c>
      <c r="O95" t="s">
        <v>339</v>
      </c>
      <c r="P95" t="s">
        <v>1215</v>
      </c>
      <c r="Q95" s="131">
        <v>0.01</v>
      </c>
      <c r="R95" s="131">
        <v>3.718</v>
      </c>
      <c r="S95" s="131">
        <v>25250</v>
      </c>
      <c r="T95" s="131">
        <v>8.9999999999999993E-3</v>
      </c>
      <c r="U95" s="132">
        <v>0</v>
      </c>
      <c r="V95" s="132">
        <v>0</v>
      </c>
      <c r="W95" s="132">
        <v>0</v>
      </c>
    </row>
    <row r="96" spans="1:23">
      <c r="A96" t="s">
        <v>1213</v>
      </c>
      <c r="B96" t="s">
        <v>1241</v>
      </c>
      <c r="C96" t="s">
        <v>4605</v>
      </c>
      <c r="D96" t="s">
        <v>4606</v>
      </c>
      <c r="E96" t="s">
        <v>309</v>
      </c>
      <c r="F96" t="s">
        <v>4607</v>
      </c>
      <c r="G96" t="s">
        <v>4608</v>
      </c>
      <c r="H96" t="s">
        <v>321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695</v>
      </c>
      <c r="O96" t="s">
        <v>339</v>
      </c>
      <c r="P96" t="s">
        <v>1212</v>
      </c>
      <c r="Q96" s="131">
        <v>246303.81</v>
      </c>
      <c r="R96" s="131">
        <v>1</v>
      </c>
      <c r="S96" s="131">
        <v>69.400000000000006</v>
      </c>
      <c r="T96" s="131">
        <v>170.935</v>
      </c>
      <c r="U96" s="132">
        <v>8.0000000000000004E-4</v>
      </c>
      <c r="V96" s="132">
        <v>2.665E-2</v>
      </c>
      <c r="W96" s="132">
        <v>4.8000000000000001E-4</v>
      </c>
    </row>
    <row r="97" spans="1:23">
      <c r="A97" t="s">
        <v>1213</v>
      </c>
      <c r="B97" t="s">
        <v>1241</v>
      </c>
      <c r="C97" t="s">
        <v>4544</v>
      </c>
      <c r="D97" t="s">
        <v>4545</v>
      </c>
      <c r="E97" t="s">
        <v>80</v>
      </c>
      <c r="F97" t="s">
        <v>4581</v>
      </c>
      <c r="G97" t="s">
        <v>4582</v>
      </c>
      <c r="H97" t="s">
        <v>321</v>
      </c>
      <c r="I97" t="s">
        <v>969</v>
      </c>
      <c r="J97" t="s">
        <v>205</v>
      </c>
      <c r="K97" t="s">
        <v>293</v>
      </c>
      <c r="L97" t="s">
        <v>325</v>
      </c>
      <c r="M97" t="s">
        <v>314</v>
      </c>
      <c r="N97" t="s">
        <v>732</v>
      </c>
      <c r="O97" t="s">
        <v>339</v>
      </c>
      <c r="P97" t="s">
        <v>1215</v>
      </c>
      <c r="Q97" s="131">
        <v>1098</v>
      </c>
      <c r="R97" s="131">
        <v>3.718</v>
      </c>
      <c r="S97" s="131">
        <v>40351.97</v>
      </c>
      <c r="T97" s="131">
        <v>1647.3140000000001</v>
      </c>
      <c r="U97" s="132">
        <v>0</v>
      </c>
      <c r="V97" s="132">
        <v>0.25683</v>
      </c>
      <c r="W97" s="132">
        <v>4.5900000000000003E-3</v>
      </c>
    </row>
    <row r="98" spans="1:23">
      <c r="A98" t="s">
        <v>1213</v>
      </c>
      <c r="B98" t="s">
        <v>1241</v>
      </c>
      <c r="C98" t="s">
        <v>4583</v>
      </c>
      <c r="D98" t="s">
        <v>4584</v>
      </c>
      <c r="E98" t="s">
        <v>80</v>
      </c>
      <c r="F98" t="s">
        <v>4585</v>
      </c>
      <c r="G98" t="s">
        <v>4586</v>
      </c>
      <c r="H98" t="s">
        <v>321</v>
      </c>
      <c r="I98" t="s">
        <v>969</v>
      </c>
      <c r="J98" t="s">
        <v>205</v>
      </c>
      <c r="K98" t="s">
        <v>293</v>
      </c>
      <c r="L98" t="s">
        <v>325</v>
      </c>
      <c r="M98" t="s">
        <v>314</v>
      </c>
      <c r="N98" t="s">
        <v>732</v>
      </c>
      <c r="O98" t="s">
        <v>339</v>
      </c>
      <c r="P98" t="s">
        <v>1215</v>
      </c>
      <c r="Q98" s="131">
        <v>23081.360000000001</v>
      </c>
      <c r="R98" s="131">
        <v>3.718</v>
      </c>
      <c r="S98" s="131">
        <v>1867</v>
      </c>
      <c r="T98" s="131">
        <v>1602.194</v>
      </c>
      <c r="U98" s="132">
        <v>0</v>
      </c>
      <c r="V98" s="132">
        <v>0.24979999999999999</v>
      </c>
      <c r="W98" s="132">
        <v>4.47E-3</v>
      </c>
    </row>
    <row r="99" spans="1:23">
      <c r="A99" t="s">
        <v>1213</v>
      </c>
      <c r="B99" t="s">
        <v>1241</v>
      </c>
      <c r="C99" t="s">
        <v>4332</v>
      </c>
      <c r="D99" t="s">
        <v>4333</v>
      </c>
      <c r="E99" t="s">
        <v>80</v>
      </c>
      <c r="F99" t="s">
        <v>4579</v>
      </c>
      <c r="G99" t="s">
        <v>4580</v>
      </c>
      <c r="H99" t="s">
        <v>321</v>
      </c>
      <c r="I99" t="s">
        <v>969</v>
      </c>
      <c r="J99" t="s">
        <v>205</v>
      </c>
      <c r="K99" t="s">
        <v>224</v>
      </c>
      <c r="L99" t="s">
        <v>325</v>
      </c>
      <c r="M99" t="s">
        <v>314</v>
      </c>
      <c r="N99" t="s">
        <v>732</v>
      </c>
      <c r="O99" t="s">
        <v>339</v>
      </c>
      <c r="P99" t="s">
        <v>1215</v>
      </c>
      <c r="Q99" s="131">
        <v>2297</v>
      </c>
      <c r="R99" s="131">
        <v>3.718</v>
      </c>
      <c r="S99" s="131">
        <v>18676</v>
      </c>
      <c r="T99" s="131">
        <v>1594.9760000000001</v>
      </c>
      <c r="U99" s="132">
        <v>0</v>
      </c>
      <c r="V99" s="132">
        <v>0.24867</v>
      </c>
      <c r="W99" s="132">
        <v>4.45E-3</v>
      </c>
    </row>
    <row r="100" spans="1:23">
      <c r="A100" t="s">
        <v>1213</v>
      </c>
      <c r="B100" t="s">
        <v>1241</v>
      </c>
      <c r="C100" t="s">
        <v>4575</v>
      </c>
      <c r="D100" t="s">
        <v>4576</v>
      </c>
      <c r="E100" t="s">
        <v>80</v>
      </c>
      <c r="F100" t="s">
        <v>4577</v>
      </c>
      <c r="G100" t="s">
        <v>4578</v>
      </c>
      <c r="H100" t="s">
        <v>321</v>
      </c>
      <c r="I100" t="s">
        <v>969</v>
      </c>
      <c r="J100" t="s">
        <v>205</v>
      </c>
      <c r="K100" t="s">
        <v>293</v>
      </c>
      <c r="L100" t="s">
        <v>325</v>
      </c>
      <c r="M100" t="s">
        <v>314</v>
      </c>
      <c r="N100" t="s">
        <v>732</v>
      </c>
      <c r="O100" t="s">
        <v>339</v>
      </c>
      <c r="P100" t="s">
        <v>1215</v>
      </c>
      <c r="Q100" s="131">
        <v>2980</v>
      </c>
      <c r="R100" s="131">
        <v>3.718</v>
      </c>
      <c r="S100" s="131">
        <v>12622.71</v>
      </c>
      <c r="T100" s="131">
        <v>1398.5509999999999</v>
      </c>
      <c r="U100" s="132">
        <v>0</v>
      </c>
      <c r="V100" s="132">
        <v>0.21804999999999999</v>
      </c>
      <c r="W100" s="132">
        <v>3.8999999999999998E-3</v>
      </c>
    </row>
    <row r="101" spans="1:23">
      <c r="A101" t="s">
        <v>1213</v>
      </c>
      <c r="B101" t="s">
        <v>1242</v>
      </c>
      <c r="C101" t="s">
        <v>4185</v>
      </c>
      <c r="D101" t="s">
        <v>4186</v>
      </c>
      <c r="E101" t="s">
        <v>309</v>
      </c>
      <c r="F101" t="s">
        <v>4603</v>
      </c>
      <c r="G101" t="s">
        <v>4604</v>
      </c>
      <c r="H101" t="s">
        <v>321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719</v>
      </c>
      <c r="O101" t="s">
        <v>339</v>
      </c>
      <c r="P101" t="s">
        <v>1212</v>
      </c>
      <c r="Q101" s="131">
        <v>1613875</v>
      </c>
      <c r="R101" s="131">
        <v>1</v>
      </c>
      <c r="S101" s="131">
        <v>124.19</v>
      </c>
      <c r="T101" s="131">
        <v>2004.271</v>
      </c>
      <c r="U101" s="132">
        <v>2.8500000000000001E-3</v>
      </c>
      <c r="V101" s="132">
        <v>0.23369999999999999</v>
      </c>
      <c r="W101" s="132">
        <v>4.6600000000000001E-3</v>
      </c>
    </row>
    <row r="102" spans="1:23">
      <c r="A102" t="s">
        <v>1213</v>
      </c>
      <c r="B102" t="s">
        <v>1242</v>
      </c>
      <c r="C102" t="s">
        <v>4605</v>
      </c>
      <c r="D102" t="s">
        <v>4606</v>
      </c>
      <c r="E102" t="s">
        <v>309</v>
      </c>
      <c r="F102" t="s">
        <v>4607</v>
      </c>
      <c r="G102" t="s">
        <v>4608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695</v>
      </c>
      <c r="O102" t="s">
        <v>339</v>
      </c>
      <c r="P102" t="s">
        <v>1212</v>
      </c>
      <c r="Q102" s="131">
        <v>335026.06</v>
      </c>
      <c r="R102" s="131">
        <v>1</v>
      </c>
      <c r="S102" s="131">
        <v>69.400000000000006</v>
      </c>
      <c r="T102" s="131">
        <v>232.50800000000001</v>
      </c>
      <c r="U102" s="132">
        <v>1.08E-3</v>
      </c>
      <c r="V102" s="132">
        <v>2.7109999999999999E-2</v>
      </c>
      <c r="W102" s="132">
        <v>5.4000000000000001E-4</v>
      </c>
    </row>
    <row r="103" spans="1:23">
      <c r="A103" t="s">
        <v>1213</v>
      </c>
      <c r="B103" t="s">
        <v>1242</v>
      </c>
      <c r="C103" t="s">
        <v>4613</v>
      </c>
      <c r="D103" t="s">
        <v>4614</v>
      </c>
      <c r="E103" t="s">
        <v>80</v>
      </c>
      <c r="F103" t="s">
        <v>4615</v>
      </c>
      <c r="G103" t="s">
        <v>4616</v>
      </c>
      <c r="H103" t="s">
        <v>321</v>
      </c>
      <c r="I103" t="s">
        <v>917</v>
      </c>
      <c r="J103" t="s">
        <v>205</v>
      </c>
      <c r="K103" t="s">
        <v>293</v>
      </c>
      <c r="L103" t="s">
        <v>325</v>
      </c>
      <c r="M103" t="s">
        <v>314</v>
      </c>
      <c r="N103" t="s">
        <v>720</v>
      </c>
      <c r="O103" t="s">
        <v>339</v>
      </c>
      <c r="P103" t="s">
        <v>1215</v>
      </c>
      <c r="Q103" s="131">
        <v>42972</v>
      </c>
      <c r="R103" s="131">
        <v>3.718</v>
      </c>
      <c r="S103" s="131">
        <v>2262</v>
      </c>
      <c r="T103" s="131">
        <v>3613.9949999999999</v>
      </c>
      <c r="U103" s="132">
        <v>8.0000000000000007E-5</v>
      </c>
      <c r="V103" s="132">
        <v>0.42138999999999999</v>
      </c>
      <c r="W103" s="132">
        <v>8.3999999999999995E-3</v>
      </c>
    </row>
    <row r="104" spans="1:23">
      <c r="A104" t="s">
        <v>1213</v>
      </c>
      <c r="B104" t="s">
        <v>1242</v>
      </c>
      <c r="C104" t="s">
        <v>4528</v>
      </c>
      <c r="D104" t="s">
        <v>4529</v>
      </c>
      <c r="E104" t="s">
        <v>80</v>
      </c>
      <c r="F104" t="s">
        <v>4609</v>
      </c>
      <c r="G104" t="s">
        <v>4610</v>
      </c>
      <c r="H104" t="s">
        <v>321</v>
      </c>
      <c r="I104" t="s">
        <v>917</v>
      </c>
      <c r="J104" t="s">
        <v>205</v>
      </c>
      <c r="K104" t="s">
        <v>293</v>
      </c>
      <c r="L104" t="s">
        <v>325</v>
      </c>
      <c r="M104" t="s">
        <v>314</v>
      </c>
      <c r="N104" t="s">
        <v>580</v>
      </c>
      <c r="O104" t="s">
        <v>339</v>
      </c>
      <c r="P104" t="s">
        <v>1215</v>
      </c>
      <c r="Q104" s="131">
        <v>44297.38</v>
      </c>
      <c r="R104" s="131">
        <v>3.718</v>
      </c>
      <c r="S104" s="131">
        <v>1372.39</v>
      </c>
      <c r="T104" s="131">
        <v>2260.2939999999999</v>
      </c>
      <c r="U104" s="132">
        <v>1.0000000000000001E-5</v>
      </c>
      <c r="V104" s="132">
        <v>0.26355000000000001</v>
      </c>
      <c r="W104" s="132">
        <v>5.2500000000000003E-3</v>
      </c>
    </row>
    <row r="105" spans="1:23">
      <c r="A105" t="s">
        <v>1213</v>
      </c>
      <c r="B105" t="s">
        <v>1242</v>
      </c>
      <c r="C105" t="s">
        <v>4332</v>
      </c>
      <c r="D105" t="s">
        <v>4333</v>
      </c>
      <c r="E105" t="s">
        <v>80</v>
      </c>
      <c r="F105" t="s">
        <v>4611</v>
      </c>
      <c r="G105" t="s">
        <v>4612</v>
      </c>
      <c r="H105" t="s">
        <v>321</v>
      </c>
      <c r="I105" t="s">
        <v>917</v>
      </c>
      <c r="J105" t="s">
        <v>205</v>
      </c>
      <c r="K105" t="s">
        <v>293</v>
      </c>
      <c r="L105" t="s">
        <v>325</v>
      </c>
      <c r="M105" t="s">
        <v>314</v>
      </c>
      <c r="N105" t="s">
        <v>580</v>
      </c>
      <c r="O105" t="s">
        <v>339</v>
      </c>
      <c r="P105" t="s">
        <v>1215</v>
      </c>
      <c r="Q105" s="131">
        <v>7099</v>
      </c>
      <c r="R105" s="131">
        <v>3.718</v>
      </c>
      <c r="S105" s="131">
        <v>1763</v>
      </c>
      <c r="T105" s="131">
        <v>465.32799999999997</v>
      </c>
      <c r="U105" s="132">
        <v>0</v>
      </c>
      <c r="V105" s="132">
        <v>5.4260000000000003E-2</v>
      </c>
      <c r="W105" s="132">
        <v>1.08E-3</v>
      </c>
    </row>
    <row r="106" spans="1:23">
      <c r="A106" t="s">
        <v>1213</v>
      </c>
      <c r="B106" t="s">
        <v>1243</v>
      </c>
      <c r="C106" t="s">
        <v>4185</v>
      </c>
      <c r="D106" t="s">
        <v>4186</v>
      </c>
      <c r="E106" t="s">
        <v>309</v>
      </c>
      <c r="F106" t="s">
        <v>4603</v>
      </c>
      <c r="G106" t="s">
        <v>4604</v>
      </c>
      <c r="H106" t="s">
        <v>321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719</v>
      </c>
      <c r="O106" t="s">
        <v>339</v>
      </c>
      <c r="P106" t="s">
        <v>1212</v>
      </c>
      <c r="Q106" s="131">
        <v>14131829</v>
      </c>
      <c r="R106" s="131">
        <v>1</v>
      </c>
      <c r="S106" s="131">
        <v>124.19</v>
      </c>
      <c r="T106" s="131">
        <v>17550.317999999999</v>
      </c>
      <c r="U106" s="132">
        <v>2.496E-2</v>
      </c>
      <c r="V106" s="132">
        <v>0.15840000000000001</v>
      </c>
      <c r="W106" s="132">
        <v>3.9500000000000004E-3</v>
      </c>
    </row>
    <row r="107" spans="1:23">
      <c r="A107" t="s">
        <v>1213</v>
      </c>
      <c r="B107" t="s">
        <v>1243</v>
      </c>
      <c r="C107" t="s">
        <v>4605</v>
      </c>
      <c r="D107" t="s">
        <v>4606</v>
      </c>
      <c r="E107" t="s">
        <v>309</v>
      </c>
      <c r="F107" t="s">
        <v>4607</v>
      </c>
      <c r="G107" t="s">
        <v>4608</v>
      </c>
      <c r="H107" t="s">
        <v>321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695</v>
      </c>
      <c r="O107" t="s">
        <v>339</v>
      </c>
      <c r="P107" t="s">
        <v>1212</v>
      </c>
      <c r="Q107" s="131">
        <v>6593539.8899999997</v>
      </c>
      <c r="R107" s="131">
        <v>1</v>
      </c>
      <c r="S107" s="131">
        <v>69.400000000000006</v>
      </c>
      <c r="T107" s="131">
        <v>4575.9170000000004</v>
      </c>
      <c r="U107" s="132">
        <v>2.129E-2</v>
      </c>
      <c r="V107" s="132">
        <v>4.1300000000000003E-2</v>
      </c>
      <c r="W107" s="132">
        <v>1.0300000000000001E-3</v>
      </c>
    </row>
    <row r="108" spans="1:23">
      <c r="A108" t="s">
        <v>1213</v>
      </c>
      <c r="B108" t="s">
        <v>1243</v>
      </c>
      <c r="C108" t="s">
        <v>4544</v>
      </c>
      <c r="D108" t="s">
        <v>4545</v>
      </c>
      <c r="E108" t="s">
        <v>80</v>
      </c>
      <c r="F108" t="s">
        <v>4581</v>
      </c>
      <c r="G108" t="s">
        <v>4582</v>
      </c>
      <c r="H108" t="s">
        <v>321</v>
      </c>
      <c r="I108" t="s">
        <v>969</v>
      </c>
      <c r="J108" t="s">
        <v>205</v>
      </c>
      <c r="K108" t="s">
        <v>293</v>
      </c>
      <c r="L108" t="s">
        <v>325</v>
      </c>
      <c r="M108" t="s">
        <v>314</v>
      </c>
      <c r="N108" t="s">
        <v>732</v>
      </c>
      <c r="O108" t="s">
        <v>339</v>
      </c>
      <c r="P108" t="s">
        <v>1215</v>
      </c>
      <c r="Q108" s="131">
        <v>10718</v>
      </c>
      <c r="R108" s="131">
        <v>3.718</v>
      </c>
      <c r="S108" s="131">
        <v>40351.97</v>
      </c>
      <c r="T108" s="131">
        <v>16080.067999999999</v>
      </c>
      <c r="U108" s="132">
        <v>0</v>
      </c>
      <c r="V108" s="132">
        <v>0.14513000000000001</v>
      </c>
      <c r="W108" s="132">
        <v>3.62E-3</v>
      </c>
    </row>
    <row r="109" spans="1:23">
      <c r="A109" t="s">
        <v>1213</v>
      </c>
      <c r="B109" t="s">
        <v>1243</v>
      </c>
      <c r="C109" t="s">
        <v>4332</v>
      </c>
      <c r="D109" t="s">
        <v>4333</v>
      </c>
      <c r="E109" t="s">
        <v>80</v>
      </c>
      <c r="F109" t="s">
        <v>4579</v>
      </c>
      <c r="G109" t="s">
        <v>4580</v>
      </c>
      <c r="H109" t="s">
        <v>321</v>
      </c>
      <c r="I109" t="s">
        <v>969</v>
      </c>
      <c r="J109" t="s">
        <v>205</v>
      </c>
      <c r="K109" t="s">
        <v>224</v>
      </c>
      <c r="L109" t="s">
        <v>325</v>
      </c>
      <c r="M109" t="s">
        <v>314</v>
      </c>
      <c r="N109" t="s">
        <v>732</v>
      </c>
      <c r="O109" t="s">
        <v>339</v>
      </c>
      <c r="P109" t="s">
        <v>1215</v>
      </c>
      <c r="Q109" s="131">
        <v>21989</v>
      </c>
      <c r="R109" s="131">
        <v>3.718</v>
      </c>
      <c r="S109" s="131">
        <v>18676</v>
      </c>
      <c r="T109" s="131">
        <v>15268.583000000001</v>
      </c>
      <c r="U109" s="132">
        <v>0</v>
      </c>
      <c r="V109" s="132">
        <v>0.13780000000000001</v>
      </c>
      <c r="W109" s="132">
        <v>3.4299999999999999E-3</v>
      </c>
    </row>
    <row r="110" spans="1:23">
      <c r="A110" t="s">
        <v>1213</v>
      </c>
      <c r="B110" t="s">
        <v>1243</v>
      </c>
      <c r="C110" t="s">
        <v>4575</v>
      </c>
      <c r="D110" t="s">
        <v>4576</v>
      </c>
      <c r="E110" t="s">
        <v>80</v>
      </c>
      <c r="F110" t="s">
        <v>4577</v>
      </c>
      <c r="G110" t="s">
        <v>4578</v>
      </c>
      <c r="H110" t="s">
        <v>321</v>
      </c>
      <c r="I110" t="s">
        <v>969</v>
      </c>
      <c r="J110" t="s">
        <v>205</v>
      </c>
      <c r="K110" t="s">
        <v>293</v>
      </c>
      <c r="L110" t="s">
        <v>325</v>
      </c>
      <c r="M110" t="s">
        <v>314</v>
      </c>
      <c r="N110" t="s">
        <v>732</v>
      </c>
      <c r="O110" t="s">
        <v>339</v>
      </c>
      <c r="P110" t="s">
        <v>1215</v>
      </c>
      <c r="Q110" s="131">
        <v>32322</v>
      </c>
      <c r="R110" s="131">
        <v>3.718</v>
      </c>
      <c r="S110" s="131">
        <v>12622.71</v>
      </c>
      <c r="T110" s="131">
        <v>15169.114</v>
      </c>
      <c r="U110" s="132">
        <v>1.0000000000000001E-5</v>
      </c>
      <c r="V110" s="132">
        <v>0.13691</v>
      </c>
      <c r="W110" s="132">
        <v>3.4099999999999998E-3</v>
      </c>
    </row>
    <row r="111" spans="1:23">
      <c r="A111" t="s">
        <v>1213</v>
      </c>
      <c r="B111" t="s">
        <v>1243</v>
      </c>
      <c r="C111" t="s">
        <v>4583</v>
      </c>
      <c r="D111" t="s">
        <v>4584</v>
      </c>
      <c r="E111" t="s">
        <v>80</v>
      </c>
      <c r="F111" t="s">
        <v>4585</v>
      </c>
      <c r="G111" t="s">
        <v>4586</v>
      </c>
      <c r="H111" t="s">
        <v>321</v>
      </c>
      <c r="I111" t="s">
        <v>969</v>
      </c>
      <c r="J111" t="s">
        <v>205</v>
      </c>
      <c r="K111" t="s">
        <v>293</v>
      </c>
      <c r="L111" t="s">
        <v>325</v>
      </c>
      <c r="M111" t="s">
        <v>314</v>
      </c>
      <c r="N111" t="s">
        <v>732</v>
      </c>
      <c r="O111" t="s">
        <v>339</v>
      </c>
      <c r="P111" t="s">
        <v>1215</v>
      </c>
      <c r="Q111" s="131">
        <v>209772</v>
      </c>
      <c r="R111" s="131">
        <v>3.718</v>
      </c>
      <c r="S111" s="131">
        <v>1867</v>
      </c>
      <c r="T111" s="131">
        <v>14561.335999999999</v>
      </c>
      <c r="U111" s="132">
        <v>0</v>
      </c>
      <c r="V111" s="132">
        <v>0.13142000000000001</v>
      </c>
      <c r="W111" s="132">
        <v>3.2699999999999999E-3</v>
      </c>
    </row>
    <row r="112" spans="1:23">
      <c r="A112" t="s">
        <v>1213</v>
      </c>
      <c r="B112" t="s">
        <v>1243</v>
      </c>
      <c r="C112" t="s">
        <v>4528</v>
      </c>
      <c r="D112" t="s">
        <v>4529</v>
      </c>
      <c r="E112" t="s">
        <v>80</v>
      </c>
      <c r="F112" t="s">
        <v>4609</v>
      </c>
      <c r="G112" t="s">
        <v>4610</v>
      </c>
      <c r="H112" t="s">
        <v>321</v>
      </c>
      <c r="I112" t="s">
        <v>917</v>
      </c>
      <c r="J112" t="s">
        <v>205</v>
      </c>
      <c r="K112" t="s">
        <v>293</v>
      </c>
      <c r="L112" t="s">
        <v>325</v>
      </c>
      <c r="M112" t="s">
        <v>314</v>
      </c>
      <c r="N112" t="s">
        <v>580</v>
      </c>
      <c r="O112" t="s">
        <v>339</v>
      </c>
      <c r="P112" t="s">
        <v>1215</v>
      </c>
      <c r="Q112" s="131">
        <v>218767.24</v>
      </c>
      <c r="R112" s="131">
        <v>3.718</v>
      </c>
      <c r="S112" s="131">
        <v>1372.39</v>
      </c>
      <c r="T112" s="131">
        <v>11162.699000000001</v>
      </c>
      <c r="U112" s="132">
        <v>6.9999999999999994E-5</v>
      </c>
      <c r="V112" s="132">
        <v>0.10075000000000001</v>
      </c>
      <c r="W112" s="132">
        <v>2.5100000000000001E-3</v>
      </c>
    </row>
    <row r="113" spans="1:23">
      <c r="A113" t="s">
        <v>1213</v>
      </c>
      <c r="B113" t="s">
        <v>1243</v>
      </c>
      <c r="C113" t="s">
        <v>4613</v>
      </c>
      <c r="D113" t="s">
        <v>4614</v>
      </c>
      <c r="E113" t="s">
        <v>80</v>
      </c>
      <c r="F113" t="s">
        <v>4615</v>
      </c>
      <c r="G113" t="s">
        <v>4616</v>
      </c>
      <c r="H113" t="s">
        <v>321</v>
      </c>
      <c r="I113" t="s">
        <v>917</v>
      </c>
      <c r="J113" t="s">
        <v>205</v>
      </c>
      <c r="K113" t="s">
        <v>293</v>
      </c>
      <c r="L113" t="s">
        <v>325</v>
      </c>
      <c r="M113" t="s">
        <v>314</v>
      </c>
      <c r="N113" t="s">
        <v>720</v>
      </c>
      <c r="O113" t="s">
        <v>339</v>
      </c>
      <c r="P113" t="s">
        <v>1215</v>
      </c>
      <c r="Q113" s="131">
        <v>100350</v>
      </c>
      <c r="R113" s="131">
        <v>3.718</v>
      </c>
      <c r="S113" s="131">
        <v>2262</v>
      </c>
      <c r="T113" s="131">
        <v>8439.5509999999995</v>
      </c>
      <c r="U113" s="132">
        <v>1.9000000000000001E-4</v>
      </c>
      <c r="V113" s="132">
        <v>7.6170000000000002E-2</v>
      </c>
      <c r="W113" s="132">
        <v>1.9E-3</v>
      </c>
    </row>
    <row r="114" spans="1:23">
      <c r="A114" t="s">
        <v>1213</v>
      </c>
      <c r="B114" t="s">
        <v>1243</v>
      </c>
      <c r="C114" t="s">
        <v>4332</v>
      </c>
      <c r="D114" t="s">
        <v>4333</v>
      </c>
      <c r="E114" t="s">
        <v>80</v>
      </c>
      <c r="F114" t="s">
        <v>4611</v>
      </c>
      <c r="G114" t="s">
        <v>4612</v>
      </c>
      <c r="H114" t="s">
        <v>321</v>
      </c>
      <c r="I114" t="s">
        <v>917</v>
      </c>
      <c r="J114" t="s">
        <v>205</v>
      </c>
      <c r="K114" t="s">
        <v>293</v>
      </c>
      <c r="L114" t="s">
        <v>325</v>
      </c>
      <c r="M114" t="s">
        <v>314</v>
      </c>
      <c r="N114" t="s">
        <v>580</v>
      </c>
      <c r="O114" t="s">
        <v>339</v>
      </c>
      <c r="P114" t="s">
        <v>1215</v>
      </c>
      <c r="Q114" s="131">
        <v>121914</v>
      </c>
      <c r="R114" s="131">
        <v>3.718</v>
      </c>
      <c r="S114" s="131">
        <v>1763</v>
      </c>
      <c r="T114" s="131">
        <v>7991.26</v>
      </c>
      <c r="U114" s="132">
        <v>8.0000000000000007E-5</v>
      </c>
      <c r="V114" s="132">
        <v>7.2120000000000004E-2</v>
      </c>
      <c r="W114" s="132">
        <v>1.8E-3</v>
      </c>
    </row>
    <row r="115" spans="1:23">
      <c r="A115" t="s">
        <v>1213</v>
      </c>
      <c r="B115" t="s">
        <v>1251</v>
      </c>
      <c r="C115" t="s">
        <v>4185</v>
      </c>
      <c r="D115" t="s">
        <v>4186</v>
      </c>
      <c r="E115" t="s">
        <v>309</v>
      </c>
      <c r="F115" t="s">
        <v>4603</v>
      </c>
      <c r="G115" t="s">
        <v>4604</v>
      </c>
      <c r="H115" t="s">
        <v>321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719</v>
      </c>
      <c r="O115" t="s">
        <v>339</v>
      </c>
      <c r="P115" t="s">
        <v>1212</v>
      </c>
      <c r="Q115" s="131">
        <v>921153</v>
      </c>
      <c r="R115" s="131">
        <v>1</v>
      </c>
      <c r="S115" s="131">
        <v>124.19</v>
      </c>
      <c r="T115" s="131">
        <v>1143.98</v>
      </c>
      <c r="U115" s="132">
        <v>1.6299999999999999E-3</v>
      </c>
      <c r="V115" s="132">
        <v>0.15931000000000001</v>
      </c>
      <c r="W115" s="132">
        <v>3.96E-3</v>
      </c>
    </row>
    <row r="116" spans="1:23">
      <c r="A116" t="s">
        <v>1213</v>
      </c>
      <c r="B116" t="s">
        <v>1251</v>
      </c>
      <c r="C116" t="s">
        <v>4605</v>
      </c>
      <c r="D116" t="s">
        <v>4606</v>
      </c>
      <c r="E116" t="s">
        <v>309</v>
      </c>
      <c r="F116" t="s">
        <v>4607</v>
      </c>
      <c r="G116" t="s">
        <v>4608</v>
      </c>
      <c r="H116" t="s">
        <v>321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695</v>
      </c>
      <c r="O116" t="s">
        <v>339</v>
      </c>
      <c r="P116" t="s">
        <v>1212</v>
      </c>
      <c r="Q116" s="131">
        <v>849080.77</v>
      </c>
      <c r="R116" s="131">
        <v>1</v>
      </c>
      <c r="S116" s="131">
        <v>69.400000000000006</v>
      </c>
      <c r="T116" s="131">
        <v>589.26199999999994</v>
      </c>
      <c r="U116" s="132">
        <v>2.7399999999999998E-3</v>
      </c>
      <c r="V116" s="132">
        <v>8.2059999999999994E-2</v>
      </c>
      <c r="W116" s="132">
        <v>2.0400000000000001E-3</v>
      </c>
    </row>
    <row r="117" spans="1:23">
      <c r="A117" t="s">
        <v>1213</v>
      </c>
      <c r="B117" t="s">
        <v>1251</v>
      </c>
      <c r="C117" t="s">
        <v>4544</v>
      </c>
      <c r="D117" t="s">
        <v>4545</v>
      </c>
      <c r="E117" t="s">
        <v>80</v>
      </c>
      <c r="F117" t="s">
        <v>4581</v>
      </c>
      <c r="G117" t="s">
        <v>4582</v>
      </c>
      <c r="H117" t="s">
        <v>321</v>
      </c>
      <c r="I117" t="s">
        <v>969</v>
      </c>
      <c r="J117" t="s">
        <v>205</v>
      </c>
      <c r="K117" t="s">
        <v>293</v>
      </c>
      <c r="L117" t="s">
        <v>325</v>
      </c>
      <c r="M117" t="s">
        <v>314</v>
      </c>
      <c r="N117" t="s">
        <v>732</v>
      </c>
      <c r="O117" t="s">
        <v>339</v>
      </c>
      <c r="P117" t="s">
        <v>1215</v>
      </c>
      <c r="Q117" s="131">
        <v>577</v>
      </c>
      <c r="R117" s="131">
        <v>3.718</v>
      </c>
      <c r="S117" s="131">
        <v>40351.97</v>
      </c>
      <c r="T117" s="131">
        <v>865.66499999999996</v>
      </c>
      <c r="U117" s="132">
        <v>0</v>
      </c>
      <c r="V117" s="132">
        <v>0.12055</v>
      </c>
      <c r="W117" s="132">
        <v>2.99E-3</v>
      </c>
    </row>
    <row r="118" spans="1:23">
      <c r="A118" t="s">
        <v>1213</v>
      </c>
      <c r="B118" t="s">
        <v>1251</v>
      </c>
      <c r="C118" t="s">
        <v>4583</v>
      </c>
      <c r="D118" t="s">
        <v>4584</v>
      </c>
      <c r="E118" t="s">
        <v>80</v>
      </c>
      <c r="F118" t="s">
        <v>4585</v>
      </c>
      <c r="G118" t="s">
        <v>4586</v>
      </c>
      <c r="H118" t="s">
        <v>321</v>
      </c>
      <c r="I118" t="s">
        <v>969</v>
      </c>
      <c r="J118" t="s">
        <v>205</v>
      </c>
      <c r="K118" t="s">
        <v>293</v>
      </c>
      <c r="L118" t="s">
        <v>325</v>
      </c>
      <c r="M118" t="s">
        <v>314</v>
      </c>
      <c r="N118" t="s">
        <v>732</v>
      </c>
      <c r="O118" t="s">
        <v>339</v>
      </c>
      <c r="P118" t="s">
        <v>1215</v>
      </c>
      <c r="Q118" s="131">
        <v>12039</v>
      </c>
      <c r="R118" s="131">
        <v>3.718</v>
      </c>
      <c r="S118" s="131">
        <v>1867</v>
      </c>
      <c r="T118" s="131">
        <v>835.68799999999999</v>
      </c>
      <c r="U118" s="132">
        <v>0</v>
      </c>
      <c r="V118" s="132">
        <v>0.11638</v>
      </c>
      <c r="W118" s="132">
        <v>2.8900000000000002E-3</v>
      </c>
    </row>
    <row r="119" spans="1:23">
      <c r="A119" t="s">
        <v>1213</v>
      </c>
      <c r="B119" t="s">
        <v>1251</v>
      </c>
      <c r="C119" t="s">
        <v>4332</v>
      </c>
      <c r="D119" t="s">
        <v>4333</v>
      </c>
      <c r="E119" t="s">
        <v>80</v>
      </c>
      <c r="F119" t="s">
        <v>4579</v>
      </c>
      <c r="G119" t="s">
        <v>4580</v>
      </c>
      <c r="H119" t="s">
        <v>321</v>
      </c>
      <c r="I119" t="s">
        <v>969</v>
      </c>
      <c r="J119" t="s">
        <v>205</v>
      </c>
      <c r="K119" t="s">
        <v>224</v>
      </c>
      <c r="L119" t="s">
        <v>325</v>
      </c>
      <c r="M119" t="s">
        <v>314</v>
      </c>
      <c r="N119" t="s">
        <v>732</v>
      </c>
      <c r="O119" t="s">
        <v>339</v>
      </c>
      <c r="P119" t="s">
        <v>1215</v>
      </c>
      <c r="Q119" s="131">
        <v>1177</v>
      </c>
      <c r="R119" s="131">
        <v>3.718</v>
      </c>
      <c r="S119" s="131">
        <v>18676</v>
      </c>
      <c r="T119" s="131">
        <v>817.27800000000002</v>
      </c>
      <c r="U119" s="132">
        <v>0</v>
      </c>
      <c r="V119" s="132">
        <v>0.11382</v>
      </c>
      <c r="W119" s="132">
        <v>2.8300000000000001E-3</v>
      </c>
    </row>
    <row r="120" spans="1:23">
      <c r="A120" t="s">
        <v>1213</v>
      </c>
      <c r="B120" t="s">
        <v>1251</v>
      </c>
      <c r="C120" t="s">
        <v>4575</v>
      </c>
      <c r="D120" t="s">
        <v>4576</v>
      </c>
      <c r="E120" t="s">
        <v>80</v>
      </c>
      <c r="F120" t="s">
        <v>4577</v>
      </c>
      <c r="G120" t="s">
        <v>4578</v>
      </c>
      <c r="H120" t="s">
        <v>321</v>
      </c>
      <c r="I120" t="s">
        <v>969</v>
      </c>
      <c r="J120" t="s">
        <v>205</v>
      </c>
      <c r="K120" t="s">
        <v>293</v>
      </c>
      <c r="L120" t="s">
        <v>325</v>
      </c>
      <c r="M120" t="s">
        <v>314</v>
      </c>
      <c r="N120" t="s">
        <v>732</v>
      </c>
      <c r="O120" t="s">
        <v>339</v>
      </c>
      <c r="P120" t="s">
        <v>1215</v>
      </c>
      <c r="Q120" s="131">
        <v>1730</v>
      </c>
      <c r="R120" s="131">
        <v>3.718</v>
      </c>
      <c r="S120" s="131">
        <v>12622.71</v>
      </c>
      <c r="T120" s="131">
        <v>811.91</v>
      </c>
      <c r="U120" s="132">
        <v>0</v>
      </c>
      <c r="V120" s="132">
        <v>0.11307</v>
      </c>
      <c r="W120" s="132">
        <v>2.81E-3</v>
      </c>
    </row>
    <row r="121" spans="1:23">
      <c r="A121" t="s">
        <v>1213</v>
      </c>
      <c r="B121" t="s">
        <v>1251</v>
      </c>
      <c r="C121" t="s">
        <v>4332</v>
      </c>
      <c r="D121" t="s">
        <v>4333</v>
      </c>
      <c r="E121" t="s">
        <v>80</v>
      </c>
      <c r="F121" t="s">
        <v>4611</v>
      </c>
      <c r="G121" t="s">
        <v>4612</v>
      </c>
      <c r="H121" t="s">
        <v>321</v>
      </c>
      <c r="I121" t="s">
        <v>917</v>
      </c>
      <c r="J121" t="s">
        <v>205</v>
      </c>
      <c r="K121" t="s">
        <v>293</v>
      </c>
      <c r="L121" t="s">
        <v>325</v>
      </c>
      <c r="M121" t="s">
        <v>314</v>
      </c>
      <c r="N121" t="s">
        <v>580</v>
      </c>
      <c r="O121" t="s">
        <v>339</v>
      </c>
      <c r="P121" t="s">
        <v>1215</v>
      </c>
      <c r="Q121" s="131">
        <v>12139</v>
      </c>
      <c r="R121" s="131">
        <v>3.718</v>
      </c>
      <c r="S121" s="131">
        <v>1763</v>
      </c>
      <c r="T121" s="131">
        <v>795.69100000000003</v>
      </c>
      <c r="U121" s="132">
        <v>1.0000000000000001E-5</v>
      </c>
      <c r="V121" s="132">
        <v>0.11081000000000001</v>
      </c>
      <c r="W121" s="132">
        <v>2.7499999999999998E-3</v>
      </c>
    </row>
    <row r="122" spans="1:23">
      <c r="A122" t="s">
        <v>1213</v>
      </c>
      <c r="B122" t="s">
        <v>1251</v>
      </c>
      <c r="C122" t="s">
        <v>4528</v>
      </c>
      <c r="D122" t="s">
        <v>4529</v>
      </c>
      <c r="E122" t="s">
        <v>80</v>
      </c>
      <c r="F122" t="s">
        <v>4609</v>
      </c>
      <c r="G122" t="s">
        <v>4610</v>
      </c>
      <c r="H122" t="s">
        <v>321</v>
      </c>
      <c r="I122" t="s">
        <v>917</v>
      </c>
      <c r="J122" t="s">
        <v>205</v>
      </c>
      <c r="K122" t="s">
        <v>293</v>
      </c>
      <c r="L122" t="s">
        <v>325</v>
      </c>
      <c r="M122" t="s">
        <v>314</v>
      </c>
      <c r="N122" t="s">
        <v>580</v>
      </c>
      <c r="O122" t="s">
        <v>339</v>
      </c>
      <c r="P122" t="s">
        <v>1215</v>
      </c>
      <c r="Q122" s="131">
        <v>14538.29</v>
      </c>
      <c r="R122" s="131">
        <v>3.718</v>
      </c>
      <c r="S122" s="131">
        <v>1372.39</v>
      </c>
      <c r="T122" s="131">
        <v>741.82299999999998</v>
      </c>
      <c r="U122" s="132">
        <v>0</v>
      </c>
      <c r="V122" s="132">
        <v>0.10331</v>
      </c>
      <c r="W122" s="132">
        <v>2.5699999999999998E-3</v>
      </c>
    </row>
    <row r="123" spans="1:23">
      <c r="A123" t="s">
        <v>1213</v>
      </c>
      <c r="B123" t="s">
        <v>1251</v>
      </c>
      <c r="C123" t="s">
        <v>4613</v>
      </c>
      <c r="D123" t="s">
        <v>4614</v>
      </c>
      <c r="E123" t="s">
        <v>80</v>
      </c>
      <c r="F123" t="s">
        <v>4615</v>
      </c>
      <c r="G123" t="s">
        <v>4616</v>
      </c>
      <c r="H123" t="s">
        <v>321</v>
      </c>
      <c r="I123" t="s">
        <v>917</v>
      </c>
      <c r="J123" t="s">
        <v>205</v>
      </c>
      <c r="K123" t="s">
        <v>293</v>
      </c>
      <c r="L123" t="s">
        <v>325</v>
      </c>
      <c r="M123" t="s">
        <v>314</v>
      </c>
      <c r="N123" t="s">
        <v>720</v>
      </c>
      <c r="O123" t="s">
        <v>339</v>
      </c>
      <c r="P123" t="s">
        <v>1215</v>
      </c>
      <c r="Q123" s="131">
        <v>6890</v>
      </c>
      <c r="R123" s="131">
        <v>3.718</v>
      </c>
      <c r="S123" s="131">
        <v>2262</v>
      </c>
      <c r="T123" s="131">
        <v>579.45699999999999</v>
      </c>
      <c r="U123" s="132">
        <v>1.0000000000000001E-5</v>
      </c>
      <c r="V123" s="132">
        <v>8.0699999999999994E-2</v>
      </c>
      <c r="W123" s="132">
        <v>2E-3</v>
      </c>
    </row>
    <row r="124" spans="1:23">
      <c r="A124" t="s">
        <v>1213</v>
      </c>
      <c r="B124" t="s">
        <v>1252</v>
      </c>
      <c r="C124" t="s">
        <v>4185</v>
      </c>
      <c r="D124" t="s">
        <v>4186</v>
      </c>
      <c r="E124" t="s">
        <v>309</v>
      </c>
      <c r="F124" t="s">
        <v>4603</v>
      </c>
      <c r="G124" t="s">
        <v>4604</v>
      </c>
      <c r="H124" t="s">
        <v>321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719</v>
      </c>
      <c r="O124" t="s">
        <v>339</v>
      </c>
      <c r="P124" t="s">
        <v>1212</v>
      </c>
      <c r="Q124" s="131">
        <v>541831</v>
      </c>
      <c r="R124" s="131">
        <v>1</v>
      </c>
      <c r="S124" s="131">
        <v>124.19</v>
      </c>
      <c r="T124" s="131">
        <v>672.9</v>
      </c>
      <c r="U124" s="132">
        <v>9.6000000000000002E-4</v>
      </c>
      <c r="V124" s="132">
        <v>0.13643</v>
      </c>
      <c r="W124" s="132">
        <v>3.0599999999999998E-3</v>
      </c>
    </row>
    <row r="125" spans="1:23">
      <c r="A125" t="s">
        <v>1213</v>
      </c>
      <c r="B125" t="s">
        <v>1252</v>
      </c>
      <c r="C125" t="s">
        <v>4605</v>
      </c>
      <c r="D125" t="s">
        <v>4606</v>
      </c>
      <c r="E125" t="s">
        <v>309</v>
      </c>
      <c r="F125" t="s">
        <v>4607</v>
      </c>
      <c r="G125" t="s">
        <v>4608</v>
      </c>
      <c r="H125" t="s">
        <v>321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695</v>
      </c>
      <c r="O125" t="s">
        <v>339</v>
      </c>
      <c r="P125" t="s">
        <v>1212</v>
      </c>
      <c r="Q125" s="131">
        <v>239984.98</v>
      </c>
      <c r="R125" s="131">
        <v>1</v>
      </c>
      <c r="S125" s="131">
        <v>69.400000000000006</v>
      </c>
      <c r="T125" s="131">
        <v>166.55</v>
      </c>
      <c r="U125" s="132">
        <v>7.7999999999999999E-4</v>
      </c>
      <c r="V125" s="132">
        <v>3.3770000000000001E-2</v>
      </c>
      <c r="W125" s="132">
        <v>7.6000000000000004E-4</v>
      </c>
    </row>
    <row r="126" spans="1:23">
      <c r="A126" t="s">
        <v>1213</v>
      </c>
      <c r="B126" t="s">
        <v>1252</v>
      </c>
      <c r="C126" t="s">
        <v>4583</v>
      </c>
      <c r="D126" t="s">
        <v>4584</v>
      </c>
      <c r="E126" t="s">
        <v>80</v>
      </c>
      <c r="F126" t="s">
        <v>4585</v>
      </c>
      <c r="G126" t="s">
        <v>4586</v>
      </c>
      <c r="H126" t="s">
        <v>321</v>
      </c>
      <c r="I126" t="s">
        <v>969</v>
      </c>
      <c r="J126" t="s">
        <v>205</v>
      </c>
      <c r="K126" t="s">
        <v>293</v>
      </c>
      <c r="L126" t="s">
        <v>325</v>
      </c>
      <c r="M126" t="s">
        <v>314</v>
      </c>
      <c r="N126" t="s">
        <v>732</v>
      </c>
      <c r="O126" t="s">
        <v>339</v>
      </c>
      <c r="P126" t="s">
        <v>1215</v>
      </c>
      <c r="Q126" s="131">
        <v>10425</v>
      </c>
      <c r="R126" s="131">
        <v>3.718</v>
      </c>
      <c r="S126" s="131">
        <v>1867</v>
      </c>
      <c r="T126" s="131">
        <v>723.65200000000004</v>
      </c>
      <c r="U126" s="132">
        <v>0</v>
      </c>
      <c r="V126" s="132">
        <v>0.14671999999999999</v>
      </c>
      <c r="W126" s="132">
        <v>3.29E-3</v>
      </c>
    </row>
    <row r="127" spans="1:23">
      <c r="A127" t="s">
        <v>1213</v>
      </c>
      <c r="B127" t="s">
        <v>1252</v>
      </c>
      <c r="C127" t="s">
        <v>4544</v>
      </c>
      <c r="D127" t="s">
        <v>4545</v>
      </c>
      <c r="E127" t="s">
        <v>80</v>
      </c>
      <c r="F127" t="s">
        <v>4581</v>
      </c>
      <c r="G127" t="s">
        <v>4582</v>
      </c>
      <c r="H127" t="s">
        <v>321</v>
      </c>
      <c r="I127" t="s">
        <v>969</v>
      </c>
      <c r="J127" t="s">
        <v>205</v>
      </c>
      <c r="K127" t="s">
        <v>293</v>
      </c>
      <c r="L127" t="s">
        <v>325</v>
      </c>
      <c r="M127" t="s">
        <v>314</v>
      </c>
      <c r="N127" t="s">
        <v>732</v>
      </c>
      <c r="O127" t="s">
        <v>339</v>
      </c>
      <c r="P127" t="s">
        <v>1215</v>
      </c>
      <c r="Q127" s="131">
        <v>477</v>
      </c>
      <c r="R127" s="131">
        <v>3.718</v>
      </c>
      <c r="S127" s="131">
        <v>40351.97</v>
      </c>
      <c r="T127" s="131">
        <v>715.63699999999994</v>
      </c>
      <c r="U127" s="132">
        <v>0</v>
      </c>
      <c r="V127" s="132">
        <v>0.14510000000000001</v>
      </c>
      <c r="W127" s="132">
        <v>3.2599999999999999E-3</v>
      </c>
    </row>
    <row r="128" spans="1:23">
      <c r="A128" t="s">
        <v>1213</v>
      </c>
      <c r="B128" t="s">
        <v>1252</v>
      </c>
      <c r="C128" t="s">
        <v>4575</v>
      </c>
      <c r="D128" t="s">
        <v>4576</v>
      </c>
      <c r="E128" t="s">
        <v>80</v>
      </c>
      <c r="F128" t="s">
        <v>4577</v>
      </c>
      <c r="G128" t="s">
        <v>4578</v>
      </c>
      <c r="H128" t="s">
        <v>321</v>
      </c>
      <c r="I128" t="s">
        <v>969</v>
      </c>
      <c r="J128" t="s">
        <v>205</v>
      </c>
      <c r="K128" t="s">
        <v>293</v>
      </c>
      <c r="L128" t="s">
        <v>325</v>
      </c>
      <c r="M128" t="s">
        <v>314</v>
      </c>
      <c r="N128" t="s">
        <v>732</v>
      </c>
      <c r="O128" t="s">
        <v>339</v>
      </c>
      <c r="P128" t="s">
        <v>1215</v>
      </c>
      <c r="Q128" s="131">
        <v>1440</v>
      </c>
      <c r="R128" s="131">
        <v>3.718</v>
      </c>
      <c r="S128" s="131">
        <v>12622.71</v>
      </c>
      <c r="T128" s="131">
        <v>675.81</v>
      </c>
      <c r="U128" s="132">
        <v>0</v>
      </c>
      <c r="V128" s="132">
        <v>0.13702</v>
      </c>
      <c r="W128" s="132">
        <v>3.0799999999999998E-3</v>
      </c>
    </row>
    <row r="129" spans="1:23">
      <c r="A129" t="s">
        <v>1213</v>
      </c>
      <c r="B129" t="s">
        <v>1252</v>
      </c>
      <c r="C129" t="s">
        <v>4332</v>
      </c>
      <c r="D129" t="s">
        <v>4333</v>
      </c>
      <c r="E129" t="s">
        <v>80</v>
      </c>
      <c r="F129" t="s">
        <v>4579</v>
      </c>
      <c r="G129" t="s">
        <v>4580</v>
      </c>
      <c r="H129" t="s">
        <v>321</v>
      </c>
      <c r="I129" t="s">
        <v>969</v>
      </c>
      <c r="J129" t="s">
        <v>205</v>
      </c>
      <c r="K129" t="s">
        <v>224</v>
      </c>
      <c r="L129" t="s">
        <v>325</v>
      </c>
      <c r="M129" t="s">
        <v>314</v>
      </c>
      <c r="N129" t="s">
        <v>732</v>
      </c>
      <c r="O129" t="s">
        <v>339</v>
      </c>
      <c r="P129" t="s">
        <v>1215</v>
      </c>
      <c r="Q129" s="131">
        <v>967</v>
      </c>
      <c r="R129" s="131">
        <v>3.718</v>
      </c>
      <c r="S129" s="131">
        <v>18676</v>
      </c>
      <c r="T129" s="131">
        <v>671.45899999999995</v>
      </c>
      <c r="U129" s="132">
        <v>0</v>
      </c>
      <c r="V129" s="132">
        <v>0.13614000000000001</v>
      </c>
      <c r="W129" s="132">
        <v>3.0599999999999998E-3</v>
      </c>
    </row>
    <row r="130" spans="1:23">
      <c r="A130" t="s">
        <v>1213</v>
      </c>
      <c r="B130" t="s">
        <v>1252</v>
      </c>
      <c r="C130" t="s">
        <v>4528</v>
      </c>
      <c r="D130" t="s">
        <v>4529</v>
      </c>
      <c r="E130" t="s">
        <v>80</v>
      </c>
      <c r="F130" t="s">
        <v>4609</v>
      </c>
      <c r="G130" t="s">
        <v>4610</v>
      </c>
      <c r="H130" t="s">
        <v>321</v>
      </c>
      <c r="I130" t="s">
        <v>917</v>
      </c>
      <c r="J130" t="s">
        <v>205</v>
      </c>
      <c r="K130" t="s">
        <v>293</v>
      </c>
      <c r="L130" t="s">
        <v>325</v>
      </c>
      <c r="M130" t="s">
        <v>314</v>
      </c>
      <c r="N130" t="s">
        <v>580</v>
      </c>
      <c r="O130" t="s">
        <v>339</v>
      </c>
      <c r="P130" t="s">
        <v>1215</v>
      </c>
      <c r="Q130" s="131">
        <v>13012.34</v>
      </c>
      <c r="R130" s="131">
        <v>3.718</v>
      </c>
      <c r="S130" s="131">
        <v>1372.39</v>
      </c>
      <c r="T130" s="131">
        <v>663.96100000000001</v>
      </c>
      <c r="U130" s="132">
        <v>0</v>
      </c>
      <c r="V130" s="132">
        <v>0.13461999999999999</v>
      </c>
      <c r="W130" s="132">
        <v>3.0200000000000001E-3</v>
      </c>
    </row>
    <row r="131" spans="1:23">
      <c r="A131" t="s">
        <v>1213</v>
      </c>
      <c r="B131" t="s">
        <v>1252</v>
      </c>
      <c r="C131" t="s">
        <v>4613</v>
      </c>
      <c r="D131" t="s">
        <v>4614</v>
      </c>
      <c r="E131" t="s">
        <v>80</v>
      </c>
      <c r="F131" t="s">
        <v>4615</v>
      </c>
      <c r="G131" t="s">
        <v>4616</v>
      </c>
      <c r="H131" t="s">
        <v>321</v>
      </c>
      <c r="I131" t="s">
        <v>917</v>
      </c>
      <c r="J131" t="s">
        <v>205</v>
      </c>
      <c r="K131" t="s">
        <v>293</v>
      </c>
      <c r="L131" t="s">
        <v>325</v>
      </c>
      <c r="M131" t="s">
        <v>314</v>
      </c>
      <c r="N131" t="s">
        <v>720</v>
      </c>
      <c r="O131" t="s">
        <v>339</v>
      </c>
      <c r="P131" t="s">
        <v>1215</v>
      </c>
      <c r="Q131" s="131">
        <v>3830</v>
      </c>
      <c r="R131" s="131">
        <v>3.718</v>
      </c>
      <c r="S131" s="131">
        <v>2262</v>
      </c>
      <c r="T131" s="131">
        <v>322.10700000000003</v>
      </c>
      <c r="U131" s="132">
        <v>1.0000000000000001E-5</v>
      </c>
      <c r="V131" s="132">
        <v>6.5310000000000007E-2</v>
      </c>
      <c r="W131" s="132">
        <v>1.47E-3</v>
      </c>
    </row>
    <row r="132" spans="1:23">
      <c r="A132" t="s">
        <v>1213</v>
      </c>
      <c r="B132" t="s">
        <v>1252</v>
      </c>
      <c r="C132" t="s">
        <v>4332</v>
      </c>
      <c r="D132" t="s">
        <v>4333</v>
      </c>
      <c r="E132" t="s">
        <v>80</v>
      </c>
      <c r="F132" t="s">
        <v>4611</v>
      </c>
      <c r="G132" t="s">
        <v>4612</v>
      </c>
      <c r="H132" t="s">
        <v>321</v>
      </c>
      <c r="I132" t="s">
        <v>917</v>
      </c>
      <c r="J132" t="s">
        <v>205</v>
      </c>
      <c r="K132" t="s">
        <v>293</v>
      </c>
      <c r="L132" t="s">
        <v>325</v>
      </c>
      <c r="M132" t="s">
        <v>314</v>
      </c>
      <c r="N132" t="s">
        <v>580</v>
      </c>
      <c r="O132" t="s">
        <v>339</v>
      </c>
      <c r="P132" t="s">
        <v>1215</v>
      </c>
      <c r="Q132" s="131">
        <v>4883</v>
      </c>
      <c r="R132" s="131">
        <v>3.718</v>
      </c>
      <c r="S132" s="131">
        <v>1763</v>
      </c>
      <c r="T132" s="131">
        <v>320.07299999999998</v>
      </c>
      <c r="U132" s="132">
        <v>0</v>
      </c>
      <c r="V132" s="132">
        <v>6.4899999999999999E-2</v>
      </c>
      <c r="W132" s="132">
        <v>1.4599999999999999E-3</v>
      </c>
    </row>
    <row r="133" spans="1:23">
      <c r="A133" t="s">
        <v>1213</v>
      </c>
      <c r="B133" t="s">
        <v>1253</v>
      </c>
      <c r="C133" t="s">
        <v>4185</v>
      </c>
      <c r="D133" t="s">
        <v>4186</v>
      </c>
      <c r="E133" t="s">
        <v>309</v>
      </c>
      <c r="F133" t="s">
        <v>4603</v>
      </c>
      <c r="G133" t="s">
        <v>4604</v>
      </c>
      <c r="H133" t="s">
        <v>321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719</v>
      </c>
      <c r="O133" t="s">
        <v>339</v>
      </c>
      <c r="P133" t="s">
        <v>1212</v>
      </c>
      <c r="Q133" s="131">
        <v>335528</v>
      </c>
      <c r="R133" s="131">
        <v>1</v>
      </c>
      <c r="S133" s="131">
        <v>124.19</v>
      </c>
      <c r="T133" s="131">
        <v>416.69200000000001</v>
      </c>
      <c r="U133" s="132">
        <v>5.9000000000000003E-4</v>
      </c>
      <c r="V133" s="132">
        <v>0.12307999999999999</v>
      </c>
      <c r="W133" s="132">
        <v>2.3400000000000001E-3</v>
      </c>
    </row>
    <row r="134" spans="1:23">
      <c r="A134" t="s">
        <v>1213</v>
      </c>
      <c r="B134" t="s">
        <v>1253</v>
      </c>
      <c r="C134" t="s">
        <v>4605</v>
      </c>
      <c r="D134" t="s">
        <v>4606</v>
      </c>
      <c r="E134" t="s">
        <v>309</v>
      </c>
      <c r="F134" t="s">
        <v>4607</v>
      </c>
      <c r="G134" t="s">
        <v>4608</v>
      </c>
      <c r="H134" t="s">
        <v>321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695</v>
      </c>
      <c r="O134" t="s">
        <v>339</v>
      </c>
      <c r="P134" t="s">
        <v>1212</v>
      </c>
      <c r="Q134" s="131">
        <v>103274.37</v>
      </c>
      <c r="R134" s="131">
        <v>1</v>
      </c>
      <c r="S134" s="131">
        <v>69.400000000000006</v>
      </c>
      <c r="T134" s="131">
        <v>71.671999999999997</v>
      </c>
      <c r="U134" s="132">
        <v>3.3E-4</v>
      </c>
      <c r="V134" s="132">
        <v>2.1170000000000001E-2</v>
      </c>
      <c r="W134" s="132">
        <v>4.0000000000000002E-4</v>
      </c>
    </row>
    <row r="135" spans="1:23">
      <c r="A135" t="s">
        <v>1213</v>
      </c>
      <c r="B135" t="s">
        <v>1253</v>
      </c>
      <c r="C135" t="s">
        <v>4544</v>
      </c>
      <c r="D135" t="s">
        <v>4545</v>
      </c>
      <c r="E135" t="s">
        <v>80</v>
      </c>
      <c r="F135" t="s">
        <v>4581</v>
      </c>
      <c r="G135" t="s">
        <v>4582</v>
      </c>
      <c r="H135" t="s">
        <v>321</v>
      </c>
      <c r="I135" t="s">
        <v>969</v>
      </c>
      <c r="J135" t="s">
        <v>205</v>
      </c>
      <c r="K135" t="s">
        <v>293</v>
      </c>
      <c r="L135" t="s">
        <v>325</v>
      </c>
      <c r="M135" t="s">
        <v>314</v>
      </c>
      <c r="N135" t="s">
        <v>732</v>
      </c>
      <c r="O135" t="s">
        <v>339</v>
      </c>
      <c r="P135" t="s">
        <v>1215</v>
      </c>
      <c r="Q135" s="131">
        <v>373</v>
      </c>
      <c r="R135" s="131">
        <v>3.718</v>
      </c>
      <c r="S135" s="131">
        <v>40351.97</v>
      </c>
      <c r="T135" s="131">
        <v>559.60699999999997</v>
      </c>
      <c r="U135" s="132">
        <v>0</v>
      </c>
      <c r="V135" s="132">
        <v>0.1653</v>
      </c>
      <c r="W135" s="132">
        <v>3.15E-3</v>
      </c>
    </row>
    <row r="136" spans="1:23">
      <c r="A136" t="s">
        <v>1213</v>
      </c>
      <c r="B136" t="s">
        <v>1253</v>
      </c>
      <c r="C136" t="s">
        <v>4332</v>
      </c>
      <c r="D136" t="s">
        <v>4333</v>
      </c>
      <c r="E136" t="s">
        <v>80</v>
      </c>
      <c r="F136" t="s">
        <v>4579</v>
      </c>
      <c r="G136" t="s">
        <v>4580</v>
      </c>
      <c r="H136" t="s">
        <v>321</v>
      </c>
      <c r="I136" t="s">
        <v>969</v>
      </c>
      <c r="J136" t="s">
        <v>205</v>
      </c>
      <c r="K136" t="s">
        <v>224</v>
      </c>
      <c r="L136" t="s">
        <v>325</v>
      </c>
      <c r="M136" t="s">
        <v>314</v>
      </c>
      <c r="N136" t="s">
        <v>732</v>
      </c>
      <c r="O136" t="s">
        <v>339</v>
      </c>
      <c r="P136" t="s">
        <v>1215</v>
      </c>
      <c r="Q136" s="131">
        <v>763</v>
      </c>
      <c r="R136" s="131">
        <v>3.718</v>
      </c>
      <c r="S136" s="131">
        <v>18676</v>
      </c>
      <c r="T136" s="131">
        <v>529.80700000000002</v>
      </c>
      <c r="U136" s="132">
        <v>0</v>
      </c>
      <c r="V136" s="132">
        <v>0.1565</v>
      </c>
      <c r="W136" s="132">
        <v>2.98E-3</v>
      </c>
    </row>
    <row r="137" spans="1:23">
      <c r="A137" t="s">
        <v>1213</v>
      </c>
      <c r="B137" t="s">
        <v>1253</v>
      </c>
      <c r="C137" t="s">
        <v>4575</v>
      </c>
      <c r="D137" t="s">
        <v>4576</v>
      </c>
      <c r="E137" t="s">
        <v>80</v>
      </c>
      <c r="F137" t="s">
        <v>4577</v>
      </c>
      <c r="G137" t="s">
        <v>4578</v>
      </c>
      <c r="H137" t="s">
        <v>321</v>
      </c>
      <c r="I137" t="s">
        <v>969</v>
      </c>
      <c r="J137" t="s">
        <v>205</v>
      </c>
      <c r="K137" t="s">
        <v>293</v>
      </c>
      <c r="L137" t="s">
        <v>325</v>
      </c>
      <c r="M137" t="s">
        <v>314</v>
      </c>
      <c r="N137" t="s">
        <v>732</v>
      </c>
      <c r="O137" t="s">
        <v>339</v>
      </c>
      <c r="P137" t="s">
        <v>1215</v>
      </c>
      <c r="Q137" s="131">
        <v>1121</v>
      </c>
      <c r="R137" s="131">
        <v>3.718</v>
      </c>
      <c r="S137" s="131">
        <v>12622.71</v>
      </c>
      <c r="T137" s="131">
        <v>526.09900000000005</v>
      </c>
      <c r="U137" s="132">
        <v>0</v>
      </c>
      <c r="V137" s="132">
        <v>0.15540000000000001</v>
      </c>
      <c r="W137" s="132">
        <v>2.96E-3</v>
      </c>
    </row>
    <row r="138" spans="1:23">
      <c r="A138" t="s">
        <v>1213</v>
      </c>
      <c r="B138" t="s">
        <v>1253</v>
      </c>
      <c r="C138" t="s">
        <v>4583</v>
      </c>
      <c r="D138" t="s">
        <v>4584</v>
      </c>
      <c r="E138" t="s">
        <v>80</v>
      </c>
      <c r="F138" t="s">
        <v>4585</v>
      </c>
      <c r="G138" t="s">
        <v>4586</v>
      </c>
      <c r="H138" t="s">
        <v>321</v>
      </c>
      <c r="I138" t="s">
        <v>969</v>
      </c>
      <c r="J138" t="s">
        <v>205</v>
      </c>
      <c r="K138" t="s">
        <v>293</v>
      </c>
      <c r="L138" t="s">
        <v>325</v>
      </c>
      <c r="M138" t="s">
        <v>314</v>
      </c>
      <c r="N138" t="s">
        <v>732</v>
      </c>
      <c r="O138" t="s">
        <v>339</v>
      </c>
      <c r="P138" t="s">
        <v>1215</v>
      </c>
      <c r="Q138" s="131">
        <v>7437</v>
      </c>
      <c r="R138" s="131">
        <v>3.718</v>
      </c>
      <c r="S138" s="131">
        <v>1867</v>
      </c>
      <c r="T138" s="131">
        <v>516.24</v>
      </c>
      <c r="U138" s="132">
        <v>0</v>
      </c>
      <c r="V138" s="132">
        <v>0.15248999999999999</v>
      </c>
      <c r="W138" s="132">
        <v>2.8999999999999998E-3</v>
      </c>
    </row>
    <row r="139" spans="1:23">
      <c r="A139" t="s">
        <v>1213</v>
      </c>
      <c r="B139" t="s">
        <v>1253</v>
      </c>
      <c r="C139" t="s">
        <v>4528</v>
      </c>
      <c r="D139" t="s">
        <v>4529</v>
      </c>
      <c r="E139" t="s">
        <v>80</v>
      </c>
      <c r="F139" t="s">
        <v>4609</v>
      </c>
      <c r="G139" t="s">
        <v>4610</v>
      </c>
      <c r="H139" t="s">
        <v>321</v>
      </c>
      <c r="I139" t="s">
        <v>917</v>
      </c>
      <c r="J139" t="s">
        <v>205</v>
      </c>
      <c r="K139" t="s">
        <v>293</v>
      </c>
      <c r="L139" t="s">
        <v>325</v>
      </c>
      <c r="M139" t="s">
        <v>314</v>
      </c>
      <c r="N139" t="s">
        <v>580</v>
      </c>
      <c r="O139" t="s">
        <v>339</v>
      </c>
      <c r="P139" t="s">
        <v>1215</v>
      </c>
      <c r="Q139" s="131">
        <v>9783.6</v>
      </c>
      <c r="R139" s="131">
        <v>3.718</v>
      </c>
      <c r="S139" s="131">
        <v>1372.39</v>
      </c>
      <c r="T139" s="131">
        <v>499.21300000000002</v>
      </c>
      <c r="U139" s="132">
        <v>0</v>
      </c>
      <c r="V139" s="132">
        <v>0.14746000000000001</v>
      </c>
      <c r="W139" s="132">
        <v>2.81E-3</v>
      </c>
    </row>
    <row r="140" spans="1:23">
      <c r="A140" t="s">
        <v>1213</v>
      </c>
      <c r="B140" t="s">
        <v>1253</v>
      </c>
      <c r="C140" t="s">
        <v>4613</v>
      </c>
      <c r="D140" t="s">
        <v>4614</v>
      </c>
      <c r="E140" t="s">
        <v>80</v>
      </c>
      <c r="F140" t="s">
        <v>4615</v>
      </c>
      <c r="G140" t="s">
        <v>4616</v>
      </c>
      <c r="H140" t="s">
        <v>321</v>
      </c>
      <c r="I140" t="s">
        <v>917</v>
      </c>
      <c r="J140" t="s">
        <v>205</v>
      </c>
      <c r="K140" t="s">
        <v>293</v>
      </c>
      <c r="L140" t="s">
        <v>325</v>
      </c>
      <c r="M140" t="s">
        <v>314</v>
      </c>
      <c r="N140" t="s">
        <v>720</v>
      </c>
      <c r="O140" t="s">
        <v>339</v>
      </c>
      <c r="P140" t="s">
        <v>1215</v>
      </c>
      <c r="Q140" s="131">
        <v>1832</v>
      </c>
      <c r="R140" s="131">
        <v>3.718</v>
      </c>
      <c r="S140" s="131">
        <v>2262</v>
      </c>
      <c r="T140" s="131">
        <v>154.07300000000001</v>
      </c>
      <c r="U140" s="132">
        <v>0</v>
      </c>
      <c r="V140" s="132">
        <v>4.5510000000000002E-2</v>
      </c>
      <c r="W140" s="132">
        <v>8.7000000000000001E-4</v>
      </c>
    </row>
    <row r="141" spans="1:23">
      <c r="A141" t="s">
        <v>1213</v>
      </c>
      <c r="B141" t="s">
        <v>1253</v>
      </c>
      <c r="C141" t="s">
        <v>4332</v>
      </c>
      <c r="D141" t="s">
        <v>4333</v>
      </c>
      <c r="E141" t="s">
        <v>80</v>
      </c>
      <c r="F141" t="s">
        <v>4611</v>
      </c>
      <c r="G141" t="s">
        <v>4612</v>
      </c>
      <c r="H141" t="s">
        <v>321</v>
      </c>
      <c r="I141" t="s">
        <v>917</v>
      </c>
      <c r="J141" t="s">
        <v>205</v>
      </c>
      <c r="K141" t="s">
        <v>293</v>
      </c>
      <c r="L141" t="s">
        <v>325</v>
      </c>
      <c r="M141" t="s">
        <v>314</v>
      </c>
      <c r="N141" t="s">
        <v>580</v>
      </c>
      <c r="O141" t="s">
        <v>339</v>
      </c>
      <c r="P141" t="s">
        <v>1215</v>
      </c>
      <c r="Q141" s="131">
        <v>1709</v>
      </c>
      <c r="R141" s="131">
        <v>3.718</v>
      </c>
      <c r="S141" s="131">
        <v>1763</v>
      </c>
      <c r="T141" s="131">
        <v>112.02200000000001</v>
      </c>
      <c r="U141" s="132">
        <v>0</v>
      </c>
      <c r="V141" s="132">
        <v>3.3090000000000001E-2</v>
      </c>
      <c r="W141" s="132">
        <v>6.3000000000000003E-4</v>
      </c>
    </row>
    <row r="142" spans="1:23">
      <c r="A142" t="s">
        <v>1213</v>
      </c>
      <c r="B142" t="s">
        <v>1257</v>
      </c>
      <c r="C142" t="s">
        <v>4185</v>
      </c>
      <c r="D142" t="s">
        <v>4186</v>
      </c>
      <c r="E142" t="s">
        <v>309</v>
      </c>
      <c r="F142" t="s">
        <v>4603</v>
      </c>
      <c r="G142" t="s">
        <v>4604</v>
      </c>
      <c r="H142" t="s">
        <v>321</v>
      </c>
      <c r="I142" t="s">
        <v>917</v>
      </c>
      <c r="J142" t="s">
        <v>204</v>
      </c>
      <c r="K142" t="s">
        <v>204</v>
      </c>
      <c r="L142" t="s">
        <v>325</v>
      </c>
      <c r="M142" t="s">
        <v>340</v>
      </c>
      <c r="N142" t="s">
        <v>719</v>
      </c>
      <c r="O142" t="s">
        <v>339</v>
      </c>
      <c r="P142" t="s">
        <v>1212</v>
      </c>
      <c r="Q142" s="131">
        <v>723279</v>
      </c>
      <c r="R142" s="131">
        <v>1</v>
      </c>
      <c r="S142" s="131">
        <v>124.19</v>
      </c>
      <c r="T142" s="131">
        <v>898.24</v>
      </c>
      <c r="U142" s="132">
        <v>1.2800000000000001E-3</v>
      </c>
      <c r="V142" s="132">
        <v>0.14274999999999999</v>
      </c>
      <c r="W142" s="132">
        <v>3.0300000000000001E-3</v>
      </c>
    </row>
    <row r="143" spans="1:23">
      <c r="A143" t="s">
        <v>1213</v>
      </c>
      <c r="B143" t="s">
        <v>1257</v>
      </c>
      <c r="C143" t="s">
        <v>4605</v>
      </c>
      <c r="D143" t="s">
        <v>4606</v>
      </c>
      <c r="E143" t="s">
        <v>309</v>
      </c>
      <c r="F143" t="s">
        <v>4607</v>
      </c>
      <c r="G143" t="s">
        <v>4608</v>
      </c>
      <c r="H143" t="s">
        <v>321</v>
      </c>
      <c r="I143" t="s">
        <v>917</v>
      </c>
      <c r="J143" t="s">
        <v>204</v>
      </c>
      <c r="K143" t="s">
        <v>204</v>
      </c>
      <c r="L143" t="s">
        <v>325</v>
      </c>
      <c r="M143" t="s">
        <v>340</v>
      </c>
      <c r="N143" t="s">
        <v>695</v>
      </c>
      <c r="O143" t="s">
        <v>339</v>
      </c>
      <c r="P143" t="s">
        <v>1212</v>
      </c>
      <c r="Q143" s="131">
        <v>15848.26</v>
      </c>
      <c r="R143" s="131">
        <v>1</v>
      </c>
      <c r="S143" s="131">
        <v>69.400000000000006</v>
      </c>
      <c r="T143" s="131">
        <v>10.999000000000001</v>
      </c>
      <c r="U143" s="132">
        <v>5.0000000000000002E-5</v>
      </c>
      <c r="V143" s="132">
        <v>1.75E-3</v>
      </c>
      <c r="W143" s="132">
        <v>4.0000000000000003E-5</v>
      </c>
    </row>
    <row r="144" spans="1:23">
      <c r="A144" t="s">
        <v>1213</v>
      </c>
      <c r="B144" t="s">
        <v>1257</v>
      </c>
      <c r="C144" t="s">
        <v>4583</v>
      </c>
      <c r="D144" t="s">
        <v>4584</v>
      </c>
      <c r="E144" t="s">
        <v>80</v>
      </c>
      <c r="F144" t="s">
        <v>4585</v>
      </c>
      <c r="G144" t="s">
        <v>4586</v>
      </c>
      <c r="H144" t="s">
        <v>321</v>
      </c>
      <c r="I144" t="s">
        <v>969</v>
      </c>
      <c r="J144" t="s">
        <v>205</v>
      </c>
      <c r="K144" t="s">
        <v>293</v>
      </c>
      <c r="L144" t="s">
        <v>325</v>
      </c>
      <c r="M144" t="s">
        <v>314</v>
      </c>
      <c r="N144" t="s">
        <v>732</v>
      </c>
      <c r="O144" t="s">
        <v>339</v>
      </c>
      <c r="P144" t="s">
        <v>1215</v>
      </c>
      <c r="Q144" s="131">
        <v>16002</v>
      </c>
      <c r="R144" s="131">
        <v>3.718</v>
      </c>
      <c r="S144" s="131">
        <v>1867</v>
      </c>
      <c r="T144" s="131">
        <v>1110.78</v>
      </c>
      <c r="U144" s="132">
        <v>0</v>
      </c>
      <c r="V144" s="132">
        <v>0.17652999999999999</v>
      </c>
      <c r="W144" s="132">
        <v>3.7499999999999999E-3</v>
      </c>
    </row>
    <row r="145" spans="1:23">
      <c r="A145" t="s">
        <v>1213</v>
      </c>
      <c r="B145" t="s">
        <v>1257</v>
      </c>
      <c r="C145" t="s">
        <v>4544</v>
      </c>
      <c r="D145" t="s">
        <v>4545</v>
      </c>
      <c r="E145" t="s">
        <v>80</v>
      </c>
      <c r="F145" t="s">
        <v>4581</v>
      </c>
      <c r="G145" t="s">
        <v>4582</v>
      </c>
      <c r="H145" t="s">
        <v>321</v>
      </c>
      <c r="I145" t="s">
        <v>969</v>
      </c>
      <c r="J145" t="s">
        <v>205</v>
      </c>
      <c r="K145" t="s">
        <v>293</v>
      </c>
      <c r="L145" t="s">
        <v>325</v>
      </c>
      <c r="M145" t="s">
        <v>314</v>
      </c>
      <c r="N145" t="s">
        <v>732</v>
      </c>
      <c r="O145" t="s">
        <v>339</v>
      </c>
      <c r="P145" t="s">
        <v>1215</v>
      </c>
      <c r="Q145" s="131">
        <v>701</v>
      </c>
      <c r="R145" s="131">
        <v>3.718</v>
      </c>
      <c r="S145" s="131">
        <v>40351.97</v>
      </c>
      <c r="T145" s="131">
        <v>1051.701</v>
      </c>
      <c r="U145" s="132">
        <v>0</v>
      </c>
      <c r="V145" s="132">
        <v>0.16714000000000001</v>
      </c>
      <c r="W145" s="132">
        <v>3.5500000000000002E-3</v>
      </c>
    </row>
    <row r="146" spans="1:23">
      <c r="A146" t="s">
        <v>1213</v>
      </c>
      <c r="B146" t="s">
        <v>1257</v>
      </c>
      <c r="C146" t="s">
        <v>4575</v>
      </c>
      <c r="D146" t="s">
        <v>4576</v>
      </c>
      <c r="E146" t="s">
        <v>80</v>
      </c>
      <c r="F146" t="s">
        <v>4577</v>
      </c>
      <c r="G146" t="s">
        <v>4578</v>
      </c>
      <c r="H146" t="s">
        <v>321</v>
      </c>
      <c r="I146" t="s">
        <v>969</v>
      </c>
      <c r="J146" t="s">
        <v>205</v>
      </c>
      <c r="K146" t="s">
        <v>293</v>
      </c>
      <c r="L146" t="s">
        <v>325</v>
      </c>
      <c r="M146" t="s">
        <v>314</v>
      </c>
      <c r="N146" t="s">
        <v>732</v>
      </c>
      <c r="O146" t="s">
        <v>339</v>
      </c>
      <c r="P146" t="s">
        <v>1215</v>
      </c>
      <c r="Q146" s="131">
        <v>2109</v>
      </c>
      <c r="R146" s="131">
        <v>3.718</v>
      </c>
      <c r="S146" s="131">
        <v>12622.71</v>
      </c>
      <c r="T146" s="131">
        <v>989.78</v>
      </c>
      <c r="U146" s="132">
        <v>0</v>
      </c>
      <c r="V146" s="132">
        <v>0.1573</v>
      </c>
      <c r="W146" s="132">
        <v>3.3400000000000001E-3</v>
      </c>
    </row>
    <row r="147" spans="1:23">
      <c r="A147" t="s">
        <v>1213</v>
      </c>
      <c r="B147" t="s">
        <v>1257</v>
      </c>
      <c r="C147" t="s">
        <v>4332</v>
      </c>
      <c r="D147" t="s">
        <v>4333</v>
      </c>
      <c r="E147" t="s">
        <v>80</v>
      </c>
      <c r="F147" t="s">
        <v>4579</v>
      </c>
      <c r="G147" t="s">
        <v>4580</v>
      </c>
      <c r="H147" t="s">
        <v>321</v>
      </c>
      <c r="I147" t="s">
        <v>969</v>
      </c>
      <c r="J147" t="s">
        <v>205</v>
      </c>
      <c r="K147" t="s">
        <v>224</v>
      </c>
      <c r="L147" t="s">
        <v>325</v>
      </c>
      <c r="M147" t="s">
        <v>314</v>
      </c>
      <c r="N147" t="s">
        <v>732</v>
      </c>
      <c r="O147" t="s">
        <v>339</v>
      </c>
      <c r="P147" t="s">
        <v>1215</v>
      </c>
      <c r="Q147" s="131">
        <v>1424</v>
      </c>
      <c r="R147" s="131">
        <v>3.718</v>
      </c>
      <c r="S147" s="131">
        <v>18676</v>
      </c>
      <c r="T147" s="131">
        <v>988.78800000000001</v>
      </c>
      <c r="U147" s="132">
        <v>0</v>
      </c>
      <c r="V147" s="132">
        <v>0.15714</v>
      </c>
      <c r="W147" s="132">
        <v>3.3300000000000001E-3</v>
      </c>
    </row>
    <row r="148" spans="1:23">
      <c r="A148" t="s">
        <v>1213</v>
      </c>
      <c r="B148" t="s">
        <v>1257</v>
      </c>
      <c r="C148" t="s">
        <v>4528</v>
      </c>
      <c r="D148" t="s">
        <v>4529</v>
      </c>
      <c r="E148" t="s">
        <v>80</v>
      </c>
      <c r="F148" t="s">
        <v>4609</v>
      </c>
      <c r="G148" t="s">
        <v>4610</v>
      </c>
      <c r="H148" t="s">
        <v>321</v>
      </c>
      <c r="I148" t="s">
        <v>917</v>
      </c>
      <c r="J148" t="s">
        <v>205</v>
      </c>
      <c r="K148" t="s">
        <v>293</v>
      </c>
      <c r="L148" t="s">
        <v>325</v>
      </c>
      <c r="M148" t="s">
        <v>314</v>
      </c>
      <c r="N148" t="s">
        <v>580</v>
      </c>
      <c r="O148" t="s">
        <v>339</v>
      </c>
      <c r="P148" t="s">
        <v>1215</v>
      </c>
      <c r="Q148" s="131">
        <v>17509.41</v>
      </c>
      <c r="R148" s="131">
        <v>3.718</v>
      </c>
      <c r="S148" s="131">
        <v>1372.39</v>
      </c>
      <c r="T148" s="131">
        <v>893.42600000000004</v>
      </c>
      <c r="U148" s="132">
        <v>1.0000000000000001E-5</v>
      </c>
      <c r="V148" s="132">
        <v>0.14199000000000001</v>
      </c>
      <c r="W148" s="132">
        <v>3.0100000000000001E-3</v>
      </c>
    </row>
    <row r="149" spans="1:23">
      <c r="A149" t="s">
        <v>1213</v>
      </c>
      <c r="B149" t="s">
        <v>1257</v>
      </c>
      <c r="C149" t="s">
        <v>4613</v>
      </c>
      <c r="D149" t="s">
        <v>4614</v>
      </c>
      <c r="E149" t="s">
        <v>80</v>
      </c>
      <c r="F149" t="s">
        <v>4615</v>
      </c>
      <c r="G149" t="s">
        <v>4616</v>
      </c>
      <c r="H149" t="s">
        <v>321</v>
      </c>
      <c r="I149" t="s">
        <v>917</v>
      </c>
      <c r="J149" t="s">
        <v>205</v>
      </c>
      <c r="K149" t="s">
        <v>293</v>
      </c>
      <c r="L149" t="s">
        <v>325</v>
      </c>
      <c r="M149" t="s">
        <v>314</v>
      </c>
      <c r="N149" t="s">
        <v>720</v>
      </c>
      <c r="O149" t="s">
        <v>339</v>
      </c>
      <c r="P149" t="s">
        <v>1215</v>
      </c>
      <c r="Q149" s="131">
        <v>3568</v>
      </c>
      <c r="R149" s="131">
        <v>3.718</v>
      </c>
      <c r="S149" s="131">
        <v>2262</v>
      </c>
      <c r="T149" s="131">
        <v>300.07299999999998</v>
      </c>
      <c r="U149" s="132">
        <v>1.0000000000000001E-5</v>
      </c>
      <c r="V149" s="132">
        <v>4.7690000000000003E-2</v>
      </c>
      <c r="W149" s="132">
        <v>1.01E-3</v>
      </c>
    </row>
    <row r="150" spans="1:23">
      <c r="A150" t="s">
        <v>1213</v>
      </c>
      <c r="B150" t="s">
        <v>1257</v>
      </c>
      <c r="C150" t="s">
        <v>4332</v>
      </c>
      <c r="D150" t="s">
        <v>4333</v>
      </c>
      <c r="E150" t="s">
        <v>80</v>
      </c>
      <c r="F150" t="s">
        <v>4611</v>
      </c>
      <c r="G150" t="s">
        <v>4612</v>
      </c>
      <c r="H150" t="s">
        <v>321</v>
      </c>
      <c r="I150" t="s">
        <v>917</v>
      </c>
      <c r="J150" t="s">
        <v>205</v>
      </c>
      <c r="K150" t="s">
        <v>293</v>
      </c>
      <c r="L150" t="s">
        <v>325</v>
      </c>
      <c r="M150" t="s">
        <v>314</v>
      </c>
      <c r="N150" t="s">
        <v>580</v>
      </c>
      <c r="O150" t="s">
        <v>339</v>
      </c>
      <c r="P150" t="s">
        <v>1215</v>
      </c>
      <c r="Q150" s="131">
        <v>739</v>
      </c>
      <c r="R150" s="131">
        <v>3.718</v>
      </c>
      <c r="S150" s="131">
        <v>1763</v>
      </c>
      <c r="T150" s="131">
        <v>48.44</v>
      </c>
      <c r="U150" s="132">
        <v>0</v>
      </c>
      <c r="V150" s="132">
        <v>7.7000000000000002E-3</v>
      </c>
      <c r="W150" s="132">
        <v>1.6000000000000001E-4</v>
      </c>
    </row>
    <row r="151" spans="1:23">
      <c r="A151" t="s">
        <v>1213</v>
      </c>
      <c r="B151" t="s">
        <v>1219</v>
      </c>
    </row>
    <row r="152" spans="1:23">
      <c r="A152" t="s">
        <v>1213</v>
      </c>
      <c r="B152" t="s">
        <v>1220</v>
      </c>
    </row>
    <row r="153" spans="1:23">
      <c r="A153" t="s">
        <v>1213</v>
      </c>
      <c r="B153" t="s">
        <v>1221</v>
      </c>
    </row>
    <row r="154" spans="1:23">
      <c r="A154" t="s">
        <v>1213</v>
      </c>
      <c r="B154" t="s">
        <v>1222</v>
      </c>
    </row>
    <row r="155" spans="1:23">
      <c r="A155" t="s">
        <v>1213</v>
      </c>
      <c r="B155" t="s">
        <v>1230</v>
      </c>
    </row>
    <row r="156" spans="1:23">
      <c r="A156" t="s">
        <v>1213</v>
      </c>
      <c r="B156" t="s">
        <v>1231</v>
      </c>
    </row>
    <row r="157" spans="1:23">
      <c r="A157" t="s">
        <v>1213</v>
      </c>
      <c r="B157" t="s">
        <v>1233</v>
      </c>
    </row>
    <row r="158" spans="1:23">
      <c r="A158" t="s">
        <v>1213</v>
      </c>
      <c r="B158" t="s">
        <v>1244</v>
      </c>
    </row>
    <row r="159" spans="1:23">
      <c r="A159" t="s">
        <v>1213</v>
      </c>
      <c r="B159" t="s">
        <v>1247</v>
      </c>
    </row>
    <row r="160" spans="1:23">
      <c r="A160" t="s">
        <v>1213</v>
      </c>
      <c r="B160" t="s">
        <v>1248</v>
      </c>
    </row>
    <row r="161" spans="1:2">
      <c r="A161" t="s">
        <v>1213</v>
      </c>
      <c r="B161" t="s">
        <v>1250</v>
      </c>
    </row>
    <row r="162" spans="1:2">
      <c r="A162" t="s">
        <v>1213</v>
      </c>
      <c r="B162" t="s">
        <v>1254</v>
      </c>
    </row>
    <row r="163" spans="1:2">
      <c r="A163" t="s">
        <v>1213</v>
      </c>
      <c r="B163" t="s">
        <v>1255</v>
      </c>
    </row>
    <row r="164" spans="1:2">
      <c r="A164" t="s">
        <v>1213</v>
      </c>
      <c r="B164" t="s">
        <v>1256</v>
      </c>
    </row>
    <row r="1048573" spans="14:14">
      <c r="N1048573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EDB295D6E134840AE1B63C78AEF0BBA" ma:contentTypeVersion="7" ma:contentTypeDescription="צור מסמך חדש." ma:contentTypeScope="" ma:versionID="3b5c89049cb974e6c8ba5aaae94b191a">
  <xsd:schema xmlns:xsd="http://www.w3.org/2001/XMLSchema" xmlns:xs="http://www.w3.org/2001/XMLSchema" xmlns:p="http://schemas.microsoft.com/office/2006/metadata/properties" xmlns:ns1="http://schemas.microsoft.com/sharepoint/v3" xmlns:ns2="1ca4df27-5183-4bee-9dbd-0c46c9c4aa40" targetNamespace="http://schemas.microsoft.com/office/2006/metadata/properties" ma:root="true" ma:fieldsID="515741898ba7ffbd0ed53f093d27ce9c" ns1:_="" ns2:_="">
    <xsd:import namespace="http://schemas.microsoft.com/sharepoint/v3"/>
    <xsd:import namespace="1ca4df27-5183-4bee-9dbd-0c46c9c4aa4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Order1" minOccurs="0"/>
                <xsd:element ref="ns2:isFileInUse" minOccurs="0"/>
                <xsd:element ref="ns2:IsAccessib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4df27-5183-4bee-9dbd-0c46c9c4aa40" elementFormDefault="qualified">
    <xsd:import namespace="http://schemas.microsoft.com/office/2006/documentManagement/types"/>
    <xsd:import namespace="http://schemas.microsoft.com/office/infopath/2007/PartnerControls"/>
    <xsd:element name="Order1" ma:index="11" nillable="true" ma:displayName="Order" ma:internalName="Order1">
      <xsd:simpleType>
        <xsd:restriction base="dms:Number"/>
      </xsd:simpleType>
    </xsd:element>
    <xsd:element name="isFileInUse" ma:index="12" nillable="true" ma:displayName="האם בשימוש" ma:default="0" ma:internalName="isFileInUse">
      <xsd:simpleType>
        <xsd:restriction base="dms:Boolean"/>
      </xsd:simpleType>
    </xsd:element>
    <xsd:element name="IsAccessible" ma:index="13" nillable="true" ma:displayName="האם מונגש" ma:default="לא" ma:format="Dropdown" ma:internalName="IsAccessible">
      <xsd:simpleType>
        <xsd:restriction base="dms:Choice">
          <xsd:enumeration value="כן"/>
          <xsd:enumeration value="לא"/>
          <xsd:enumeration value="ללא צורך בנגישות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r1 xmlns="1ca4df27-5183-4bee-9dbd-0c46c9c4aa40" xsi:nil="true"/>
    <isFileInUse xmlns="1ca4df27-5183-4bee-9dbd-0c46c9c4aa40">true</isFileInUse>
    <PublishingExpirationDate xmlns="http://schemas.microsoft.com/sharepoint/v3" xsi:nil="true"/>
    <PublishingStartDate xmlns="http://schemas.microsoft.com/sharepoint/v3" xsi:nil="true"/>
    <IsAccessible xmlns="1ca4df27-5183-4bee-9dbd-0c46c9c4aa40">לא</IsAccessible>
    <eWaveListOrderValu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9214A7E-9913-4659-8EE7-C1CE3C5BA085}"/>
</file>

<file path=customXml/itemProps2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98349F-6B77-43BA-B07E-E150A9EFD5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דוח רשימת נכסים 31.03.25</dc:title>
  <dc:subject/>
  <dc:creator>נירית שימרון</dc:creator>
  <cp:keywords/>
  <dc:description/>
  <cp:lastModifiedBy>ליזה שלו</cp:lastModifiedBy>
  <cp:revision/>
  <dcterms:created xsi:type="dcterms:W3CDTF">2021-05-03T04:41:48Z</dcterms:created>
  <dcterms:modified xsi:type="dcterms:W3CDTF">2025-05-05T08:48:36Z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0x0101000EDB295D6E134840AE1B63C78AEF0BBA</vt:lpwstr>
  </property>
</Properties>
</file>